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pivotTables/pivotTable3.xml" ContentType="application/vnd.openxmlformats-officedocument.spreadsheetml.pivot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4.xml" ContentType="application/vnd.openxmlformats-officedocument.spreadsheetml.pivot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ЭтаКнига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P:\Marketing\Achats_Marketing\pneus\Диски\!!!МАТРИЦА!!!\"/>
    </mc:Choice>
  </mc:AlternateContent>
  <bookViews>
    <workbookView xWindow="0" yWindow="0" windowWidth="28800" windowHeight="13275" tabRatio="819" activeTab="2"/>
  </bookViews>
  <sheets>
    <sheet name="Сам ЗАКАЗ" sheetId="39" r:id="rId1"/>
    <sheet name="СВОД МАТРИЦА" sheetId="38" r:id="rId2"/>
    <sheet name="Матрица" sheetId="1" r:id="rId3"/>
    <sheet name="Продажи Период СВОД" sheetId="43" r:id="rId4"/>
    <sheet name="Продажи Период" sheetId="40" r:id="rId5"/>
    <sheet name="Stock СВОД" sheetId="42" r:id="rId6"/>
    <sheet name="STOCK" sheetId="41" r:id="rId7"/>
    <sheet name="РОЗНИЦА" sheetId="44" r:id="rId8"/>
    <sheet name="Продажи" sheetId="26" r:id="rId9"/>
    <sheet name="ПРОДАЖИ Свод" sheetId="36" r:id="rId10"/>
    <sheet name="анализ цен 2016" sheetId="31" r:id="rId11"/>
    <sheet name="цели" sheetId="32" r:id="rId12"/>
  </sheets>
  <definedNames>
    <definedName name="_xlnm._FilterDatabase" localSheetId="2" hidden="1">Матрица!#REF!</definedName>
    <definedName name="_xlnm._FilterDatabase" localSheetId="0" hidden="1">'Сам ЗАКАЗ'!$A$1:$N$40</definedName>
    <definedName name="Data">#REF!</definedName>
    <definedName name="SAP_Table001">#REF!</definedName>
    <definedName name="SAP_Title">#REF!</definedName>
  </definedNames>
  <calcPr calcId="162913" refMode="R1C1"/>
  <pivotCaches>
    <pivotCache cacheId="1" r:id="rId13"/>
    <pivotCache cacheId="2" r:id="rId14"/>
    <pivotCache cacheId="3" r:id="rId15"/>
    <pivotCache cacheId="4" r:id="rId16"/>
  </pivotCaches>
  <fileRecoveryPr repairLoad="1"/>
</workbook>
</file>

<file path=xl/calcChain.xml><?xml version="1.0" encoding="utf-8"?>
<calcChain xmlns="http://schemas.openxmlformats.org/spreadsheetml/2006/main">
  <c r="O1707" i="1" l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E1740" i="1" s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E1708" i="1"/>
  <c r="AE1720" i="1"/>
  <c r="AE1752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P1707" i="1"/>
  <c r="AP1708" i="1"/>
  <c r="AP1709" i="1"/>
  <c r="AP1710" i="1"/>
  <c r="AP1711" i="1"/>
  <c r="AP1712" i="1"/>
  <c r="AP1713" i="1"/>
  <c r="AP1714" i="1"/>
  <c r="AP1715" i="1"/>
  <c r="AP1716" i="1"/>
  <c r="AP1717" i="1"/>
  <c r="AP1718" i="1"/>
  <c r="AP1719" i="1"/>
  <c r="AP1720" i="1"/>
  <c r="AP1721" i="1"/>
  <c r="AP1722" i="1"/>
  <c r="AP1723" i="1"/>
  <c r="AP1724" i="1"/>
  <c r="AP1725" i="1"/>
  <c r="AP1726" i="1"/>
  <c r="AP1727" i="1"/>
  <c r="AP1728" i="1"/>
  <c r="AP1729" i="1"/>
  <c r="AP1730" i="1"/>
  <c r="AP1731" i="1"/>
  <c r="AP1732" i="1"/>
  <c r="AP1733" i="1"/>
  <c r="AP1734" i="1"/>
  <c r="AP1735" i="1"/>
  <c r="AP1736" i="1"/>
  <c r="AP1737" i="1"/>
  <c r="AP1738" i="1"/>
  <c r="AP1739" i="1"/>
  <c r="AP1740" i="1"/>
  <c r="AP1741" i="1"/>
  <c r="AP1742" i="1"/>
  <c r="AP1743" i="1"/>
  <c r="AP1744" i="1"/>
  <c r="AP1745" i="1"/>
  <c r="AP1746" i="1"/>
  <c r="AP1747" i="1"/>
  <c r="AP1748" i="1"/>
  <c r="AP1749" i="1"/>
  <c r="AP1750" i="1"/>
  <c r="AP1751" i="1"/>
  <c r="AP1752" i="1"/>
  <c r="AP1753" i="1"/>
  <c r="AQ1745" i="1" l="1"/>
  <c r="AQ1729" i="1"/>
  <c r="AQ1713" i="1"/>
  <c r="AE1736" i="1"/>
  <c r="AE1724" i="1"/>
  <c r="AE1748" i="1"/>
  <c r="AE1744" i="1"/>
  <c r="AE1732" i="1"/>
  <c r="AE1728" i="1"/>
  <c r="AE1716" i="1"/>
  <c r="AE1712" i="1"/>
  <c r="AQ1752" i="1"/>
  <c r="AQ1748" i="1"/>
  <c r="AQ1744" i="1"/>
  <c r="AQ1740" i="1"/>
  <c r="AQ1736" i="1"/>
  <c r="AQ1732" i="1"/>
  <c r="AQ1728" i="1"/>
  <c r="AQ1724" i="1"/>
  <c r="AQ1720" i="1"/>
  <c r="AQ1716" i="1"/>
  <c r="AQ1712" i="1"/>
  <c r="AQ1708" i="1"/>
  <c r="AE1751" i="1"/>
  <c r="AE1747" i="1"/>
  <c r="AE1743" i="1"/>
  <c r="AE1739" i="1"/>
  <c r="AE1735" i="1"/>
  <c r="AE1731" i="1"/>
  <c r="AE1727" i="1"/>
  <c r="AE1723" i="1"/>
  <c r="AE1719" i="1"/>
  <c r="AE1715" i="1"/>
  <c r="AE1711" i="1"/>
  <c r="AE1707" i="1"/>
  <c r="AQ1750" i="1"/>
  <c r="AQ1746" i="1"/>
  <c r="AQ1742" i="1"/>
  <c r="AQ1738" i="1"/>
  <c r="AQ1734" i="1"/>
  <c r="AQ1730" i="1"/>
  <c r="AQ1726" i="1"/>
  <c r="AQ1722" i="1"/>
  <c r="AQ1718" i="1"/>
  <c r="AQ1714" i="1"/>
  <c r="AQ1710" i="1"/>
  <c r="AE1753" i="1"/>
  <c r="AQ1749" i="1"/>
  <c r="AE1745" i="1"/>
  <c r="AE1741" i="1"/>
  <c r="AE1737" i="1"/>
  <c r="AQ1733" i="1"/>
  <c r="AE1729" i="1"/>
  <c r="AE1725" i="1"/>
  <c r="AE1721" i="1"/>
  <c r="AQ1717" i="1"/>
  <c r="AE1713" i="1"/>
  <c r="AE1709" i="1"/>
  <c r="AE1750" i="1"/>
  <c r="AE1746" i="1"/>
  <c r="AE1742" i="1"/>
  <c r="AE1738" i="1"/>
  <c r="AE1734" i="1"/>
  <c r="AE1730" i="1"/>
  <c r="AE1726" i="1"/>
  <c r="AE1722" i="1"/>
  <c r="AE1718" i="1"/>
  <c r="AE1714" i="1"/>
  <c r="AE1710" i="1"/>
  <c r="AQ1741" i="1"/>
  <c r="AQ1725" i="1"/>
  <c r="AQ1709" i="1"/>
  <c r="AE1749" i="1"/>
  <c r="AE1733" i="1"/>
  <c r="AE1717" i="1"/>
  <c r="AQ1753" i="1"/>
  <c r="AQ1737" i="1"/>
  <c r="AQ1721" i="1"/>
  <c r="AQ1751" i="1"/>
  <c r="AQ1747" i="1"/>
  <c r="AQ1743" i="1"/>
  <c r="AQ1739" i="1"/>
  <c r="AQ1735" i="1"/>
  <c r="AQ1731" i="1"/>
  <c r="AQ1727" i="1"/>
  <c r="AQ1723" i="1"/>
  <c r="AQ1719" i="1"/>
  <c r="AQ1715" i="1"/>
  <c r="AQ1711" i="1"/>
  <c r="AQ1707" i="1"/>
  <c r="P1493" i="1" l="1"/>
  <c r="S1495" i="1"/>
  <c r="S1496" i="1"/>
  <c r="S1497" i="1"/>
  <c r="S1498" i="1"/>
  <c r="S1499" i="1"/>
  <c r="S1500" i="1"/>
  <c r="S1501" i="1"/>
  <c r="O1495" i="1" l="1"/>
  <c r="O1496" i="1"/>
  <c r="O1497" i="1"/>
  <c r="O1498" i="1"/>
  <c r="O1499" i="1"/>
  <c r="O1500" i="1"/>
  <c r="O1501" i="1"/>
  <c r="Q1495" i="1"/>
  <c r="Q1496" i="1"/>
  <c r="Q1497" i="1"/>
  <c r="Q1498" i="1"/>
  <c r="Q1499" i="1"/>
  <c r="Q1500" i="1"/>
  <c r="Q1501" i="1"/>
  <c r="R1495" i="1"/>
  <c r="P1495" i="1" s="1"/>
  <c r="R1496" i="1"/>
  <c r="P1496" i="1" s="1"/>
  <c r="R1497" i="1"/>
  <c r="P1497" i="1" s="1"/>
  <c r="R1498" i="1"/>
  <c r="P1498" i="1" s="1"/>
  <c r="R1499" i="1"/>
  <c r="P1499" i="1" s="1"/>
  <c r="R1500" i="1"/>
  <c r="P1500" i="1" s="1"/>
  <c r="R1501" i="1"/>
  <c r="P1501" i="1" s="1"/>
  <c r="AA1495" i="1"/>
  <c r="AA1496" i="1"/>
  <c r="AA1497" i="1"/>
  <c r="AA1498" i="1"/>
  <c r="AA1499" i="1"/>
  <c r="AA1500" i="1"/>
  <c r="AA1501" i="1"/>
  <c r="AB1495" i="1"/>
  <c r="AB1496" i="1"/>
  <c r="AB1497" i="1"/>
  <c r="AB1498" i="1"/>
  <c r="AB1499" i="1"/>
  <c r="AB1500" i="1"/>
  <c r="AB1501" i="1"/>
  <c r="AC1495" i="1"/>
  <c r="AC1496" i="1"/>
  <c r="AC1497" i="1"/>
  <c r="AC1498" i="1"/>
  <c r="AC1499" i="1"/>
  <c r="AC1500" i="1"/>
  <c r="AC1501" i="1"/>
  <c r="AD1495" i="1"/>
  <c r="AD1496" i="1"/>
  <c r="AD1497" i="1"/>
  <c r="AD1498" i="1"/>
  <c r="AD1499" i="1"/>
  <c r="AD1500" i="1"/>
  <c r="AD1501" i="1"/>
  <c r="AH1495" i="1"/>
  <c r="AH1496" i="1"/>
  <c r="AH1497" i="1"/>
  <c r="AH1498" i="1"/>
  <c r="AH1499" i="1"/>
  <c r="AH1500" i="1"/>
  <c r="AH1501" i="1"/>
  <c r="AL1495" i="1"/>
  <c r="AL1496" i="1"/>
  <c r="AL1497" i="1"/>
  <c r="AL1498" i="1"/>
  <c r="AL1499" i="1"/>
  <c r="AL1500" i="1"/>
  <c r="AL1501" i="1"/>
  <c r="AP1495" i="1"/>
  <c r="AP1496" i="1"/>
  <c r="AP1497" i="1"/>
  <c r="AP1498" i="1"/>
  <c r="AP1499" i="1"/>
  <c r="AP1500" i="1"/>
  <c r="AP1501" i="1"/>
  <c r="AE1498" i="1" l="1"/>
  <c r="AE1500" i="1"/>
  <c r="AE1499" i="1"/>
  <c r="AE1496" i="1"/>
  <c r="AQ1500" i="1"/>
  <c r="AQ1496" i="1"/>
  <c r="AQ1498" i="1"/>
  <c r="AE1501" i="1"/>
  <c r="AE1497" i="1"/>
  <c r="AQ1501" i="1"/>
  <c r="AQ1497" i="1"/>
  <c r="AE1495" i="1"/>
  <c r="AQ1499" i="1"/>
  <c r="AQ1495" i="1"/>
  <c r="L2" i="39"/>
  <c r="M2" i="39"/>
  <c r="L3" i="39"/>
  <c r="M3" i="39"/>
  <c r="L4" i="39"/>
  <c r="M4" i="39"/>
  <c r="L5" i="39"/>
  <c r="M5" i="39"/>
  <c r="L6" i="39"/>
  <c r="M6" i="39"/>
  <c r="L7" i="39"/>
  <c r="M7" i="39"/>
  <c r="L8" i="39"/>
  <c r="M8" i="39"/>
  <c r="L9" i="39"/>
  <c r="M9" i="39"/>
  <c r="L10" i="39"/>
  <c r="M10" i="39"/>
  <c r="L11" i="39"/>
  <c r="M11" i="39"/>
  <c r="L12" i="39"/>
  <c r="M12" i="39"/>
  <c r="L13" i="39"/>
  <c r="M13" i="39"/>
  <c r="L14" i="39"/>
  <c r="M14" i="39"/>
  <c r="L15" i="39"/>
  <c r="M15" i="39"/>
  <c r="L16" i="39"/>
  <c r="M16" i="39"/>
  <c r="L17" i="39"/>
  <c r="M17" i="39"/>
  <c r="L18" i="39"/>
  <c r="M18" i="39"/>
  <c r="L19" i="39"/>
  <c r="M19" i="39"/>
  <c r="L20" i="39"/>
  <c r="M20" i="39"/>
  <c r="L21" i="39"/>
  <c r="M21" i="39"/>
  <c r="L22" i="39"/>
  <c r="M22" i="39"/>
  <c r="L23" i="39"/>
  <c r="M23" i="39"/>
  <c r="L24" i="39"/>
  <c r="M24" i="39"/>
  <c r="L25" i="39"/>
  <c r="M25" i="39"/>
  <c r="L26" i="39"/>
  <c r="M26" i="39"/>
  <c r="L27" i="39"/>
  <c r="M27" i="39"/>
  <c r="L28" i="39"/>
  <c r="M28" i="39"/>
  <c r="L29" i="39"/>
  <c r="M29" i="39"/>
  <c r="L30" i="39"/>
  <c r="M30" i="39"/>
  <c r="L31" i="39"/>
  <c r="M31" i="39"/>
  <c r="L32" i="39"/>
  <c r="M32" i="39"/>
  <c r="L33" i="39"/>
  <c r="M33" i="39"/>
  <c r="L34" i="39"/>
  <c r="M34" i="39"/>
  <c r="L35" i="39"/>
  <c r="M35" i="39"/>
  <c r="L36" i="39"/>
  <c r="M36" i="39"/>
  <c r="L37" i="39"/>
  <c r="M37" i="39"/>
  <c r="L38" i="39"/>
  <c r="M38" i="39"/>
  <c r="L39" i="39"/>
  <c r="M39" i="39"/>
  <c r="L40" i="39"/>
  <c r="M40" i="39"/>
  <c r="L41" i="39"/>
  <c r="M41" i="39"/>
  <c r="L42" i="39"/>
  <c r="M42" i="39"/>
  <c r="L43" i="39"/>
  <c r="M43" i="39"/>
  <c r="L44" i="39"/>
  <c r="M44" i="39"/>
  <c r="L45" i="39"/>
  <c r="M45" i="39"/>
  <c r="L46" i="39"/>
  <c r="M46" i="39"/>
  <c r="L47" i="39"/>
  <c r="M47" i="39"/>
  <c r="L48" i="39"/>
  <c r="M48" i="39"/>
  <c r="L49" i="39"/>
  <c r="M49" i="39"/>
  <c r="L50" i="39"/>
  <c r="M50" i="39"/>
  <c r="L51" i="39"/>
  <c r="M51" i="39"/>
  <c r="L52" i="39"/>
  <c r="M52" i="39"/>
  <c r="L53" i="39"/>
  <c r="M53" i="39"/>
  <c r="L54" i="39"/>
  <c r="M54" i="39"/>
  <c r="L55" i="39"/>
  <c r="M55" i="39"/>
  <c r="L56" i="39"/>
  <c r="M56" i="39"/>
  <c r="L57" i="39"/>
  <c r="M57" i="39"/>
  <c r="L58" i="39"/>
  <c r="M58" i="39"/>
  <c r="L59" i="39"/>
  <c r="M59" i="39"/>
  <c r="L60" i="39"/>
  <c r="M60" i="39"/>
  <c r="L61" i="39"/>
  <c r="M61" i="39"/>
  <c r="L62" i="39"/>
  <c r="M62" i="39"/>
  <c r="L63" i="39"/>
  <c r="M63" i="39"/>
  <c r="L64" i="39"/>
  <c r="M64" i="39"/>
  <c r="L65" i="39"/>
  <c r="M65" i="39"/>
  <c r="L66" i="39"/>
  <c r="M66" i="39"/>
  <c r="L67" i="39"/>
  <c r="M67" i="39"/>
  <c r="L68" i="39"/>
  <c r="M68" i="39"/>
  <c r="L69" i="39"/>
  <c r="M69" i="39"/>
  <c r="L70" i="39"/>
  <c r="M70" i="39"/>
  <c r="L71" i="39"/>
  <c r="M71" i="39"/>
  <c r="L72" i="39"/>
  <c r="M72" i="39"/>
  <c r="L73" i="39"/>
  <c r="M73" i="39"/>
  <c r="L74" i="39"/>
  <c r="M74" i="39"/>
  <c r="L75" i="39"/>
  <c r="M75" i="39"/>
  <c r="L76" i="39"/>
  <c r="M76" i="39"/>
  <c r="L77" i="39"/>
  <c r="M77" i="39"/>
  <c r="L78" i="39"/>
  <c r="M78" i="39"/>
  <c r="L79" i="39"/>
  <c r="M79" i="39"/>
  <c r="L80" i="39"/>
  <c r="M80" i="39"/>
  <c r="L81" i="39"/>
  <c r="M81" i="39"/>
  <c r="L82" i="39"/>
  <c r="M82" i="39"/>
  <c r="L83" i="39"/>
  <c r="M83" i="39"/>
  <c r="L84" i="39"/>
  <c r="M84" i="39"/>
  <c r="L85" i="39"/>
  <c r="M85" i="39"/>
  <c r="L86" i="39"/>
  <c r="M86" i="39"/>
  <c r="L87" i="39"/>
  <c r="M87" i="39"/>
  <c r="L88" i="39"/>
  <c r="M88" i="39"/>
  <c r="L89" i="39"/>
  <c r="M89" i="39"/>
  <c r="L90" i="39"/>
  <c r="M90" i="39"/>
  <c r="L91" i="39"/>
  <c r="M91" i="39"/>
  <c r="L92" i="39"/>
  <c r="M92" i="39"/>
  <c r="L93" i="39"/>
  <c r="M93" i="39"/>
  <c r="L94" i="39"/>
  <c r="M94" i="39"/>
  <c r="S1494" i="1" l="1"/>
  <c r="S1493" i="1"/>
  <c r="O1494" i="1"/>
  <c r="Q1494" i="1"/>
  <c r="R1494" i="1"/>
  <c r="P1494" i="1" s="1"/>
  <c r="AA1494" i="1"/>
  <c r="AB1494" i="1"/>
  <c r="AC1494" i="1"/>
  <c r="AD1494" i="1"/>
  <c r="AH1494" i="1"/>
  <c r="AL1494" i="1"/>
  <c r="AP1494" i="1"/>
  <c r="S1492" i="1"/>
  <c r="R1492" i="1"/>
  <c r="P1492" i="1" s="1"/>
  <c r="Q1492" i="1"/>
  <c r="O1492" i="1"/>
  <c r="AH1492" i="1"/>
  <c r="AL1492" i="1"/>
  <c r="AP1492" i="1"/>
  <c r="R1491" i="1"/>
  <c r="P1491" i="1" s="1"/>
  <c r="S1491" i="1"/>
  <c r="O1491" i="1"/>
  <c r="Q1491" i="1"/>
  <c r="AA1491" i="1"/>
  <c r="AB1491" i="1"/>
  <c r="AC1491" i="1"/>
  <c r="AD1491" i="1"/>
  <c r="AH1491" i="1"/>
  <c r="AL1491" i="1"/>
  <c r="AP1491" i="1"/>
  <c r="AP1490" i="1"/>
  <c r="AL1490" i="1"/>
  <c r="AH1490" i="1"/>
  <c r="AD1490" i="1"/>
  <c r="AC1490" i="1"/>
  <c r="AB1490" i="1"/>
  <c r="AA1490" i="1"/>
  <c r="S1490" i="1"/>
  <c r="R1490" i="1"/>
  <c r="P1490" i="1" s="1"/>
  <c r="Q1490" i="1"/>
  <c r="O1490" i="1"/>
  <c r="Q1489" i="1"/>
  <c r="AP1489" i="1"/>
  <c r="AL1489" i="1"/>
  <c r="AH1489" i="1"/>
  <c r="AD1489" i="1"/>
  <c r="AC1489" i="1"/>
  <c r="AB1489" i="1"/>
  <c r="AA1489" i="1"/>
  <c r="S1489" i="1"/>
  <c r="R1489" i="1"/>
  <c r="P1489" i="1" s="1"/>
  <c r="O1489" i="1"/>
  <c r="S1488" i="1"/>
  <c r="O1488" i="1"/>
  <c r="Q1488" i="1"/>
  <c r="R1488" i="1"/>
  <c r="P1488" i="1" s="1"/>
  <c r="AA1488" i="1"/>
  <c r="AB1488" i="1"/>
  <c r="AC1488" i="1"/>
  <c r="AD1488" i="1"/>
  <c r="AH1488" i="1"/>
  <c r="AL1488" i="1"/>
  <c r="AP1488" i="1"/>
  <c r="AP1487" i="1"/>
  <c r="AL1487" i="1"/>
  <c r="AH1487" i="1"/>
  <c r="AD1487" i="1"/>
  <c r="AC1487" i="1"/>
  <c r="AB1487" i="1"/>
  <c r="AA1487" i="1"/>
  <c r="S1487" i="1"/>
  <c r="R1487" i="1"/>
  <c r="P1487" i="1" s="1"/>
  <c r="Q1487" i="1"/>
  <c r="O1487" i="1"/>
  <c r="AH1486" i="1"/>
  <c r="AD1486" i="1"/>
  <c r="AC1486" i="1"/>
  <c r="AB1486" i="1"/>
  <c r="AA1486" i="1"/>
  <c r="S1486" i="1"/>
  <c r="R1486" i="1"/>
  <c r="Q1486" i="1"/>
  <c r="O1486" i="1"/>
  <c r="AQ1489" i="1" l="1"/>
  <c r="AQ1487" i="1"/>
  <c r="AQ1490" i="1"/>
  <c r="AE1494" i="1"/>
  <c r="AQ1494" i="1"/>
  <c r="AQ1492" i="1"/>
  <c r="AE1491" i="1"/>
  <c r="AQ1491" i="1"/>
  <c r="AE1490" i="1"/>
  <c r="AE1489" i="1"/>
  <c r="AE1488" i="1"/>
  <c r="AE1486" i="1"/>
  <c r="AQ1488" i="1"/>
  <c r="AE1487" i="1"/>
  <c r="R47" i="1"/>
  <c r="AD3" i="1" l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1502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503" i="1"/>
  <c r="AD1504" i="1"/>
  <c r="AD109" i="1"/>
  <c r="AD110" i="1"/>
  <c r="AD111" i="1"/>
  <c r="AD112" i="1"/>
  <c r="AD113" i="1"/>
  <c r="AD114" i="1"/>
  <c r="AD1505" i="1"/>
  <c r="AD1506" i="1"/>
  <c r="AD1507" i="1"/>
  <c r="AD1508" i="1"/>
  <c r="AD1509" i="1"/>
  <c r="AD1510" i="1"/>
  <c r="AD115" i="1"/>
  <c r="AD116" i="1"/>
  <c r="AD117" i="1"/>
  <c r="AD118" i="1"/>
  <c r="AD119" i="1"/>
  <c r="AD120" i="1"/>
  <c r="AD121" i="1"/>
  <c r="AD1511" i="1"/>
  <c r="AD1512" i="1"/>
  <c r="AD1513" i="1"/>
  <c r="AD1514" i="1"/>
  <c r="AD1515" i="1"/>
  <c r="AD1516" i="1"/>
  <c r="AD1517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518" i="1"/>
  <c r="AD1519" i="1"/>
  <c r="AD1520" i="1"/>
  <c r="AD1521" i="1"/>
  <c r="AD1522" i="1"/>
  <c r="AD1523" i="1"/>
  <c r="AD142" i="1"/>
  <c r="AD143" i="1"/>
  <c r="AD144" i="1"/>
  <c r="AD145" i="1"/>
  <c r="AD1524" i="1"/>
  <c r="AD1525" i="1"/>
  <c r="AD146" i="1"/>
  <c r="AD147" i="1"/>
  <c r="AD148" i="1"/>
  <c r="AD149" i="1"/>
  <c r="AD150" i="1"/>
  <c r="AD151" i="1"/>
  <c r="AD1526" i="1"/>
  <c r="AD1527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528" i="1"/>
  <c r="AD1529" i="1"/>
  <c r="AD1530" i="1"/>
  <c r="AD1531" i="1"/>
  <c r="AD1532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533" i="1"/>
  <c r="AD1534" i="1"/>
  <c r="AD1535" i="1"/>
  <c r="AD1536" i="1"/>
  <c r="AD194" i="1"/>
  <c r="AD1537" i="1"/>
  <c r="AD1538" i="1"/>
  <c r="AD1539" i="1"/>
  <c r="AD1540" i="1"/>
  <c r="AD1541" i="1"/>
  <c r="AD1542" i="1"/>
  <c r="AD1543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1544" i="1"/>
  <c r="AD1545" i="1"/>
  <c r="AD1546" i="1"/>
  <c r="AD1547" i="1"/>
  <c r="AD1548" i="1"/>
  <c r="AD1549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1550" i="1"/>
  <c r="AD236" i="1"/>
  <c r="AD237" i="1"/>
  <c r="AD238" i="1"/>
  <c r="AD239" i="1"/>
  <c r="AD240" i="1"/>
  <c r="AD241" i="1"/>
  <c r="AD1551" i="1"/>
  <c r="AD242" i="1"/>
  <c r="AD1552" i="1"/>
  <c r="AD1553" i="1"/>
  <c r="AD1554" i="1"/>
  <c r="AD1555" i="1"/>
  <c r="AD1556" i="1"/>
  <c r="AD243" i="1"/>
  <c r="AD1557" i="1"/>
  <c r="AD1558" i="1"/>
  <c r="AD1559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1560" i="1"/>
  <c r="AD271" i="1"/>
  <c r="AD272" i="1"/>
  <c r="AD273" i="1"/>
  <c r="AD274" i="1"/>
  <c r="AD275" i="1"/>
  <c r="AD276" i="1"/>
  <c r="AD277" i="1"/>
  <c r="AD278" i="1"/>
  <c r="AD279" i="1"/>
  <c r="AD1561" i="1"/>
  <c r="AD1562" i="1"/>
  <c r="AD1563" i="1"/>
  <c r="AD1564" i="1"/>
  <c r="AD1565" i="1"/>
  <c r="AD1566" i="1"/>
  <c r="AD1567" i="1"/>
  <c r="AD280" i="1"/>
  <c r="AD281" i="1"/>
  <c r="AD282" i="1"/>
  <c r="AD283" i="1"/>
  <c r="AD284" i="1"/>
  <c r="AD1568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1569" i="1"/>
  <c r="AD1570" i="1"/>
  <c r="AD1571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1572" i="1"/>
  <c r="AD1573" i="1"/>
  <c r="AD1574" i="1"/>
  <c r="AD1575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1576" i="1"/>
  <c r="AD1577" i="1"/>
  <c r="AD326" i="1"/>
  <c r="AD327" i="1"/>
  <c r="AD328" i="1"/>
  <c r="AD329" i="1"/>
  <c r="AD330" i="1"/>
  <c r="AD331" i="1"/>
  <c r="AD332" i="1"/>
  <c r="AD333" i="1"/>
  <c r="AD1578" i="1"/>
  <c r="AD1579" i="1"/>
  <c r="AD1580" i="1"/>
  <c r="AD1581" i="1"/>
  <c r="AD1582" i="1"/>
  <c r="AD1583" i="1"/>
  <c r="AD334" i="1"/>
  <c r="AD335" i="1"/>
  <c r="AD336" i="1"/>
  <c r="AD337" i="1"/>
  <c r="AD338" i="1"/>
  <c r="AD339" i="1"/>
  <c r="AD340" i="1"/>
  <c r="AD1584" i="1"/>
  <c r="AD341" i="1"/>
  <c r="AD342" i="1"/>
  <c r="AD343" i="1"/>
  <c r="AD344" i="1"/>
  <c r="AD345" i="1"/>
  <c r="AD1585" i="1"/>
  <c r="AD1586" i="1"/>
  <c r="AD1587" i="1"/>
  <c r="AD1588" i="1"/>
  <c r="AD1589" i="1"/>
  <c r="AD346" i="1"/>
  <c r="AD347" i="1"/>
  <c r="AD348" i="1"/>
  <c r="AD349" i="1"/>
  <c r="AD350" i="1"/>
  <c r="AD1590" i="1"/>
  <c r="AD1591" i="1"/>
  <c r="AD1592" i="1"/>
  <c r="AD351" i="1"/>
  <c r="AD352" i="1"/>
  <c r="AD353" i="1"/>
  <c r="AD354" i="1"/>
  <c r="AD355" i="1"/>
  <c r="AD1593" i="1"/>
  <c r="AD356" i="1"/>
  <c r="AD357" i="1"/>
  <c r="AD358" i="1"/>
  <c r="AD359" i="1"/>
  <c r="AD1594" i="1"/>
  <c r="AD1595" i="1"/>
  <c r="AD360" i="1"/>
  <c r="AD361" i="1"/>
  <c r="AD362" i="1"/>
  <c r="AD363" i="1"/>
  <c r="AD364" i="1"/>
  <c r="AD365" i="1"/>
  <c r="AD366" i="1"/>
  <c r="AD1596" i="1"/>
  <c r="AD1597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1598" i="1"/>
  <c r="AD1599" i="1"/>
  <c r="AD1600" i="1"/>
  <c r="AD1601" i="1"/>
  <c r="AD1602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1603" i="1"/>
  <c r="AD1604" i="1"/>
  <c r="AD1605" i="1"/>
  <c r="AD1606" i="1"/>
  <c r="AD1607" i="1"/>
  <c r="AD1608" i="1"/>
  <c r="AD1609" i="1"/>
  <c r="AD401" i="1"/>
  <c r="AD402" i="1"/>
  <c r="AD403" i="1"/>
  <c r="AD404" i="1"/>
  <c r="AD405" i="1"/>
  <c r="AD406" i="1"/>
  <c r="AD407" i="1"/>
  <c r="AD1610" i="1"/>
  <c r="AD408" i="1"/>
  <c r="AD409" i="1"/>
  <c r="AD410" i="1"/>
  <c r="AD411" i="1"/>
  <c r="AD412" i="1"/>
  <c r="AD413" i="1"/>
  <c r="AD414" i="1"/>
  <c r="AD415" i="1"/>
  <c r="AD416" i="1"/>
  <c r="AD417" i="1"/>
  <c r="AD418" i="1"/>
  <c r="AD1611" i="1"/>
  <c r="AD1612" i="1"/>
  <c r="AD1613" i="1"/>
  <c r="AD1614" i="1"/>
  <c r="AD419" i="1"/>
  <c r="AD1615" i="1"/>
  <c r="AD1616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1617" i="1"/>
  <c r="AD450" i="1"/>
  <c r="AD451" i="1"/>
  <c r="AD452" i="1"/>
  <c r="AD453" i="1"/>
  <c r="AD454" i="1"/>
  <c r="AD455" i="1"/>
  <c r="AD1618" i="1"/>
  <c r="AD1619" i="1"/>
  <c r="AD1620" i="1"/>
  <c r="AD1621" i="1"/>
  <c r="AD1622" i="1"/>
  <c r="AD1623" i="1"/>
  <c r="AD1624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1625" i="1"/>
  <c r="AD472" i="1"/>
  <c r="AD473" i="1"/>
  <c r="AD474" i="1"/>
  <c r="AD475" i="1"/>
  <c r="AD476" i="1"/>
  <c r="AD477" i="1"/>
  <c r="AD1626" i="1"/>
  <c r="AD1627" i="1"/>
  <c r="AD1628" i="1"/>
  <c r="AD1629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1630" i="1"/>
  <c r="AD1631" i="1"/>
  <c r="AD1632" i="1"/>
  <c r="AD1633" i="1"/>
  <c r="AD1634" i="1"/>
  <c r="AD495" i="1"/>
  <c r="AD496" i="1"/>
  <c r="AD497" i="1"/>
  <c r="AD498" i="1"/>
  <c r="AD1635" i="1"/>
  <c r="AD1636" i="1"/>
  <c r="AD1637" i="1"/>
  <c r="AD1638" i="1"/>
  <c r="AD1639" i="1"/>
  <c r="AD1640" i="1"/>
  <c r="AD1641" i="1"/>
  <c r="AD1642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512" i="1"/>
  <c r="AD513" i="1"/>
  <c r="AD514" i="1"/>
  <c r="AD515" i="1"/>
  <c r="AD1667" i="1"/>
  <c r="AD1668" i="1"/>
  <c r="AD1669" i="1"/>
  <c r="AD516" i="1"/>
  <c r="AD1670" i="1"/>
  <c r="AD1671" i="1"/>
  <c r="AD1672" i="1"/>
  <c r="AD1673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1674" i="1"/>
  <c r="AD1675" i="1"/>
  <c r="AD1676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1677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678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479" i="1"/>
  <c r="AD1480" i="1"/>
  <c r="AD1481" i="1"/>
  <c r="AD1706" i="1"/>
  <c r="AD1482" i="1"/>
  <c r="AD1483" i="1"/>
  <c r="AD1484" i="1"/>
  <c r="AD1485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1502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503" i="1"/>
  <c r="AB1504" i="1"/>
  <c r="AB109" i="1"/>
  <c r="AB110" i="1"/>
  <c r="AB111" i="1"/>
  <c r="AB112" i="1"/>
  <c r="AB113" i="1"/>
  <c r="AB114" i="1"/>
  <c r="AB1505" i="1"/>
  <c r="AB1506" i="1"/>
  <c r="AB1507" i="1"/>
  <c r="AB1508" i="1"/>
  <c r="AB1509" i="1"/>
  <c r="AB1510" i="1"/>
  <c r="AB115" i="1"/>
  <c r="AB116" i="1"/>
  <c r="AB117" i="1"/>
  <c r="AB118" i="1"/>
  <c r="AB119" i="1"/>
  <c r="AB120" i="1"/>
  <c r="AB121" i="1"/>
  <c r="AB1511" i="1"/>
  <c r="AB1512" i="1"/>
  <c r="AB1513" i="1"/>
  <c r="AB1514" i="1"/>
  <c r="AB1515" i="1"/>
  <c r="AB1516" i="1"/>
  <c r="AB1517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518" i="1"/>
  <c r="AB1519" i="1"/>
  <c r="AB1520" i="1"/>
  <c r="AB1521" i="1"/>
  <c r="AB1522" i="1"/>
  <c r="AB1523" i="1"/>
  <c r="AB142" i="1"/>
  <c r="AB143" i="1"/>
  <c r="AB144" i="1"/>
  <c r="AB145" i="1"/>
  <c r="AB1524" i="1"/>
  <c r="AB1525" i="1"/>
  <c r="AB146" i="1"/>
  <c r="AB147" i="1"/>
  <c r="AB148" i="1"/>
  <c r="AB149" i="1"/>
  <c r="AB150" i="1"/>
  <c r="AB151" i="1"/>
  <c r="AB1526" i="1"/>
  <c r="AB1527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528" i="1"/>
  <c r="AB1529" i="1"/>
  <c r="AB1530" i="1"/>
  <c r="AB1531" i="1"/>
  <c r="AB1532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533" i="1"/>
  <c r="AB1534" i="1"/>
  <c r="AB1535" i="1"/>
  <c r="AB1536" i="1"/>
  <c r="AB194" i="1"/>
  <c r="AB1537" i="1"/>
  <c r="AB1538" i="1"/>
  <c r="AB1539" i="1"/>
  <c r="AB1540" i="1"/>
  <c r="AB1541" i="1"/>
  <c r="AB1542" i="1"/>
  <c r="AB1543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1544" i="1"/>
  <c r="AB1545" i="1"/>
  <c r="AB1546" i="1"/>
  <c r="AB1547" i="1"/>
  <c r="AB1548" i="1"/>
  <c r="AB1549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1550" i="1"/>
  <c r="AB236" i="1"/>
  <c r="AB237" i="1"/>
  <c r="AB238" i="1"/>
  <c r="AB239" i="1"/>
  <c r="AB240" i="1"/>
  <c r="AB241" i="1"/>
  <c r="AB1551" i="1"/>
  <c r="AB242" i="1"/>
  <c r="AB1552" i="1"/>
  <c r="AB1553" i="1"/>
  <c r="AB1554" i="1"/>
  <c r="AB1555" i="1"/>
  <c r="AB1556" i="1"/>
  <c r="AB243" i="1"/>
  <c r="AB1557" i="1"/>
  <c r="AB1558" i="1"/>
  <c r="AB1559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1560" i="1"/>
  <c r="AB271" i="1"/>
  <c r="AB272" i="1"/>
  <c r="AB273" i="1"/>
  <c r="AB274" i="1"/>
  <c r="AB275" i="1"/>
  <c r="AB276" i="1"/>
  <c r="AB277" i="1"/>
  <c r="AB278" i="1"/>
  <c r="AB279" i="1"/>
  <c r="AB1561" i="1"/>
  <c r="AB1562" i="1"/>
  <c r="AB1563" i="1"/>
  <c r="AB1564" i="1"/>
  <c r="AB1565" i="1"/>
  <c r="AB1566" i="1"/>
  <c r="AB1567" i="1"/>
  <c r="AB280" i="1"/>
  <c r="AB281" i="1"/>
  <c r="AB282" i="1"/>
  <c r="AB283" i="1"/>
  <c r="AB284" i="1"/>
  <c r="AB1568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1569" i="1"/>
  <c r="AB1570" i="1"/>
  <c r="AB1571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1572" i="1"/>
  <c r="AB1573" i="1"/>
  <c r="AB1574" i="1"/>
  <c r="AB1575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1576" i="1"/>
  <c r="AB1577" i="1"/>
  <c r="AB326" i="1"/>
  <c r="AB327" i="1"/>
  <c r="AB328" i="1"/>
  <c r="AB329" i="1"/>
  <c r="AB330" i="1"/>
  <c r="AB331" i="1"/>
  <c r="AB332" i="1"/>
  <c r="AB333" i="1"/>
  <c r="AB1578" i="1"/>
  <c r="AB1579" i="1"/>
  <c r="AB1580" i="1"/>
  <c r="AB1581" i="1"/>
  <c r="AB1582" i="1"/>
  <c r="AB1583" i="1"/>
  <c r="AB334" i="1"/>
  <c r="AB335" i="1"/>
  <c r="AB336" i="1"/>
  <c r="AB337" i="1"/>
  <c r="AB338" i="1"/>
  <c r="AB339" i="1"/>
  <c r="AB340" i="1"/>
  <c r="AB1584" i="1"/>
  <c r="AB341" i="1"/>
  <c r="AB342" i="1"/>
  <c r="AB343" i="1"/>
  <c r="AB344" i="1"/>
  <c r="AB345" i="1"/>
  <c r="AB1585" i="1"/>
  <c r="AB1586" i="1"/>
  <c r="AB1587" i="1"/>
  <c r="AB1588" i="1"/>
  <c r="AB1589" i="1"/>
  <c r="AB346" i="1"/>
  <c r="AB347" i="1"/>
  <c r="AB348" i="1"/>
  <c r="AB349" i="1"/>
  <c r="AB350" i="1"/>
  <c r="AB1590" i="1"/>
  <c r="AB1591" i="1"/>
  <c r="AB1592" i="1"/>
  <c r="AB351" i="1"/>
  <c r="AB352" i="1"/>
  <c r="AB353" i="1"/>
  <c r="AB354" i="1"/>
  <c r="AB355" i="1"/>
  <c r="AB1593" i="1"/>
  <c r="AB356" i="1"/>
  <c r="AB357" i="1"/>
  <c r="AB358" i="1"/>
  <c r="AB359" i="1"/>
  <c r="AB1594" i="1"/>
  <c r="AB1595" i="1"/>
  <c r="AB360" i="1"/>
  <c r="AB361" i="1"/>
  <c r="AB362" i="1"/>
  <c r="AB363" i="1"/>
  <c r="AB364" i="1"/>
  <c r="AB365" i="1"/>
  <c r="AB366" i="1"/>
  <c r="AB1596" i="1"/>
  <c r="AB1597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1598" i="1"/>
  <c r="AB1599" i="1"/>
  <c r="AB1600" i="1"/>
  <c r="AB1601" i="1"/>
  <c r="AB1602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1603" i="1"/>
  <c r="AB1604" i="1"/>
  <c r="AB1605" i="1"/>
  <c r="AB1606" i="1"/>
  <c r="AB1607" i="1"/>
  <c r="AB1608" i="1"/>
  <c r="AB1609" i="1"/>
  <c r="AB401" i="1"/>
  <c r="AB402" i="1"/>
  <c r="AB403" i="1"/>
  <c r="AB404" i="1"/>
  <c r="AB405" i="1"/>
  <c r="AB406" i="1"/>
  <c r="AB407" i="1"/>
  <c r="AB1610" i="1"/>
  <c r="AB408" i="1"/>
  <c r="AB409" i="1"/>
  <c r="AB410" i="1"/>
  <c r="AB411" i="1"/>
  <c r="AB412" i="1"/>
  <c r="AB413" i="1"/>
  <c r="AB414" i="1"/>
  <c r="AB415" i="1"/>
  <c r="AB416" i="1"/>
  <c r="AB417" i="1"/>
  <c r="AB418" i="1"/>
  <c r="AB1611" i="1"/>
  <c r="AB1612" i="1"/>
  <c r="AB1613" i="1"/>
  <c r="AB1614" i="1"/>
  <c r="AB419" i="1"/>
  <c r="AB1615" i="1"/>
  <c r="AB1616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1617" i="1"/>
  <c r="AB450" i="1"/>
  <c r="AB451" i="1"/>
  <c r="AB452" i="1"/>
  <c r="AB453" i="1"/>
  <c r="AB454" i="1"/>
  <c r="AB455" i="1"/>
  <c r="AB1618" i="1"/>
  <c r="AB1619" i="1"/>
  <c r="AB1620" i="1"/>
  <c r="AB1621" i="1"/>
  <c r="AB1622" i="1"/>
  <c r="AB1623" i="1"/>
  <c r="AB1624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1625" i="1"/>
  <c r="AB472" i="1"/>
  <c r="AB473" i="1"/>
  <c r="AB474" i="1"/>
  <c r="AB475" i="1"/>
  <c r="AB476" i="1"/>
  <c r="AB477" i="1"/>
  <c r="AB1626" i="1"/>
  <c r="AB1627" i="1"/>
  <c r="AB1628" i="1"/>
  <c r="AB1629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1630" i="1"/>
  <c r="AB1631" i="1"/>
  <c r="AB1632" i="1"/>
  <c r="AB1633" i="1"/>
  <c r="AB1634" i="1"/>
  <c r="AB495" i="1"/>
  <c r="AB496" i="1"/>
  <c r="AB497" i="1"/>
  <c r="AB498" i="1"/>
  <c r="AB1635" i="1"/>
  <c r="AB1636" i="1"/>
  <c r="AB1637" i="1"/>
  <c r="AB1638" i="1"/>
  <c r="AB1639" i="1"/>
  <c r="AB1640" i="1"/>
  <c r="AB1641" i="1"/>
  <c r="AB1642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512" i="1"/>
  <c r="AB513" i="1"/>
  <c r="AB514" i="1"/>
  <c r="AB515" i="1"/>
  <c r="AB1667" i="1"/>
  <c r="AB1668" i="1"/>
  <c r="AB1669" i="1"/>
  <c r="AB516" i="1"/>
  <c r="AB1670" i="1"/>
  <c r="AB1671" i="1"/>
  <c r="AB1672" i="1"/>
  <c r="AB1673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1674" i="1"/>
  <c r="AB1675" i="1"/>
  <c r="AB1676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1677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678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479" i="1"/>
  <c r="AB1480" i="1"/>
  <c r="AB1481" i="1"/>
  <c r="AB1706" i="1"/>
  <c r="AB1482" i="1"/>
  <c r="AB1483" i="1"/>
  <c r="AB1484" i="1"/>
  <c r="AB1485" i="1"/>
  <c r="AC3" i="1" l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1502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503" i="1"/>
  <c r="AC1504" i="1"/>
  <c r="AC109" i="1"/>
  <c r="AC110" i="1"/>
  <c r="AC111" i="1"/>
  <c r="AC112" i="1"/>
  <c r="AC113" i="1"/>
  <c r="AC114" i="1"/>
  <c r="AC1505" i="1"/>
  <c r="AC1506" i="1"/>
  <c r="AC1507" i="1"/>
  <c r="AC1508" i="1"/>
  <c r="AC1509" i="1"/>
  <c r="AC1510" i="1"/>
  <c r="AC115" i="1"/>
  <c r="AC116" i="1"/>
  <c r="AC117" i="1"/>
  <c r="AC118" i="1"/>
  <c r="AC119" i="1"/>
  <c r="AC120" i="1"/>
  <c r="AC121" i="1"/>
  <c r="AC1511" i="1"/>
  <c r="AC1512" i="1"/>
  <c r="AC1513" i="1"/>
  <c r="AC1514" i="1"/>
  <c r="AC1515" i="1"/>
  <c r="AC1516" i="1"/>
  <c r="AC1517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518" i="1"/>
  <c r="AC1519" i="1"/>
  <c r="AC1520" i="1"/>
  <c r="AC1521" i="1"/>
  <c r="AC1522" i="1"/>
  <c r="AC1523" i="1"/>
  <c r="AC142" i="1"/>
  <c r="AC143" i="1"/>
  <c r="AC144" i="1"/>
  <c r="AC145" i="1"/>
  <c r="AC1524" i="1"/>
  <c r="AC1525" i="1"/>
  <c r="AC146" i="1"/>
  <c r="AC147" i="1"/>
  <c r="AC148" i="1"/>
  <c r="AC149" i="1"/>
  <c r="AC150" i="1"/>
  <c r="AC151" i="1"/>
  <c r="AC1526" i="1"/>
  <c r="AC1527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528" i="1"/>
  <c r="AC1529" i="1"/>
  <c r="AC1530" i="1"/>
  <c r="AC1531" i="1"/>
  <c r="AC1532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533" i="1"/>
  <c r="AC1534" i="1"/>
  <c r="AC1535" i="1"/>
  <c r="AC1536" i="1"/>
  <c r="AC194" i="1"/>
  <c r="AC1537" i="1"/>
  <c r="AC1538" i="1"/>
  <c r="AC1539" i="1"/>
  <c r="AC1540" i="1"/>
  <c r="AC1541" i="1"/>
  <c r="AC1542" i="1"/>
  <c r="AC1543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1544" i="1"/>
  <c r="AC1545" i="1"/>
  <c r="AC1546" i="1"/>
  <c r="AC1547" i="1"/>
  <c r="AC1548" i="1"/>
  <c r="AC1549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1550" i="1"/>
  <c r="AC236" i="1"/>
  <c r="AC237" i="1"/>
  <c r="AC238" i="1"/>
  <c r="AC239" i="1"/>
  <c r="AC240" i="1"/>
  <c r="AC241" i="1"/>
  <c r="AC1551" i="1"/>
  <c r="AC242" i="1"/>
  <c r="AC1552" i="1"/>
  <c r="AC1553" i="1"/>
  <c r="AC1554" i="1"/>
  <c r="AC1555" i="1"/>
  <c r="AC1556" i="1"/>
  <c r="AC243" i="1"/>
  <c r="AC1557" i="1"/>
  <c r="AC1558" i="1"/>
  <c r="AC1559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1560" i="1"/>
  <c r="AC271" i="1"/>
  <c r="AC272" i="1"/>
  <c r="AC273" i="1"/>
  <c r="AC274" i="1"/>
  <c r="AC275" i="1"/>
  <c r="AC276" i="1"/>
  <c r="AC277" i="1"/>
  <c r="AC278" i="1"/>
  <c r="AC279" i="1"/>
  <c r="AC1561" i="1"/>
  <c r="AC1562" i="1"/>
  <c r="AC1563" i="1"/>
  <c r="AC1564" i="1"/>
  <c r="AC1565" i="1"/>
  <c r="AC1566" i="1"/>
  <c r="AC1567" i="1"/>
  <c r="AC280" i="1"/>
  <c r="AC281" i="1"/>
  <c r="AC282" i="1"/>
  <c r="AC283" i="1"/>
  <c r="AC284" i="1"/>
  <c r="AC1568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1569" i="1"/>
  <c r="AC1570" i="1"/>
  <c r="AC1571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1572" i="1"/>
  <c r="AC1573" i="1"/>
  <c r="AC1574" i="1"/>
  <c r="AC1575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1576" i="1"/>
  <c r="AC1577" i="1"/>
  <c r="AC326" i="1"/>
  <c r="AC327" i="1"/>
  <c r="AC328" i="1"/>
  <c r="AC329" i="1"/>
  <c r="AC330" i="1"/>
  <c r="AC331" i="1"/>
  <c r="AC332" i="1"/>
  <c r="AC333" i="1"/>
  <c r="AC1578" i="1"/>
  <c r="AC1579" i="1"/>
  <c r="AC1580" i="1"/>
  <c r="AC1581" i="1"/>
  <c r="AC1582" i="1"/>
  <c r="AC1583" i="1"/>
  <c r="AC334" i="1"/>
  <c r="AC335" i="1"/>
  <c r="AC336" i="1"/>
  <c r="AC337" i="1"/>
  <c r="AC338" i="1"/>
  <c r="AC339" i="1"/>
  <c r="AC340" i="1"/>
  <c r="AC1584" i="1"/>
  <c r="AC341" i="1"/>
  <c r="AC342" i="1"/>
  <c r="AC343" i="1"/>
  <c r="AC344" i="1"/>
  <c r="AC345" i="1"/>
  <c r="AC1585" i="1"/>
  <c r="AC1586" i="1"/>
  <c r="AC1587" i="1"/>
  <c r="AC1588" i="1"/>
  <c r="AC1589" i="1"/>
  <c r="AC346" i="1"/>
  <c r="AC347" i="1"/>
  <c r="AC348" i="1"/>
  <c r="AC349" i="1"/>
  <c r="AC350" i="1"/>
  <c r="AC1590" i="1"/>
  <c r="AC1591" i="1"/>
  <c r="AC1592" i="1"/>
  <c r="AC351" i="1"/>
  <c r="AC352" i="1"/>
  <c r="AC353" i="1"/>
  <c r="AC354" i="1"/>
  <c r="AC355" i="1"/>
  <c r="AC1593" i="1"/>
  <c r="AC356" i="1"/>
  <c r="AC357" i="1"/>
  <c r="AC358" i="1"/>
  <c r="AC359" i="1"/>
  <c r="AC1594" i="1"/>
  <c r="AC1595" i="1"/>
  <c r="AC360" i="1"/>
  <c r="AC361" i="1"/>
  <c r="AC362" i="1"/>
  <c r="AC363" i="1"/>
  <c r="AC364" i="1"/>
  <c r="AC365" i="1"/>
  <c r="AC366" i="1"/>
  <c r="AC1596" i="1"/>
  <c r="AC1597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1598" i="1"/>
  <c r="AC1599" i="1"/>
  <c r="AC1600" i="1"/>
  <c r="AC1601" i="1"/>
  <c r="AC1602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1603" i="1"/>
  <c r="AC1604" i="1"/>
  <c r="AC1605" i="1"/>
  <c r="AC1606" i="1"/>
  <c r="AC1607" i="1"/>
  <c r="AC1608" i="1"/>
  <c r="AC1609" i="1"/>
  <c r="AC401" i="1"/>
  <c r="AC402" i="1"/>
  <c r="AC403" i="1"/>
  <c r="AC404" i="1"/>
  <c r="AC405" i="1"/>
  <c r="AC406" i="1"/>
  <c r="AC407" i="1"/>
  <c r="AC1610" i="1"/>
  <c r="AC408" i="1"/>
  <c r="AC409" i="1"/>
  <c r="AC410" i="1"/>
  <c r="AC411" i="1"/>
  <c r="AC412" i="1"/>
  <c r="AC413" i="1"/>
  <c r="AC414" i="1"/>
  <c r="AC415" i="1"/>
  <c r="AC416" i="1"/>
  <c r="AC417" i="1"/>
  <c r="AC418" i="1"/>
  <c r="AC1611" i="1"/>
  <c r="AC1612" i="1"/>
  <c r="AC1613" i="1"/>
  <c r="AC1614" i="1"/>
  <c r="AC419" i="1"/>
  <c r="AC1615" i="1"/>
  <c r="AC1616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1617" i="1"/>
  <c r="AC450" i="1"/>
  <c r="AC451" i="1"/>
  <c r="AC452" i="1"/>
  <c r="AC453" i="1"/>
  <c r="AC454" i="1"/>
  <c r="AC455" i="1"/>
  <c r="AC1618" i="1"/>
  <c r="AC1619" i="1"/>
  <c r="AC1620" i="1"/>
  <c r="AC1621" i="1"/>
  <c r="AC1622" i="1"/>
  <c r="AC1623" i="1"/>
  <c r="AC1624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1625" i="1"/>
  <c r="AC472" i="1"/>
  <c r="AC473" i="1"/>
  <c r="AC474" i="1"/>
  <c r="AC475" i="1"/>
  <c r="AC476" i="1"/>
  <c r="AC477" i="1"/>
  <c r="AC1626" i="1"/>
  <c r="AC1627" i="1"/>
  <c r="AC1628" i="1"/>
  <c r="AC1629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1630" i="1"/>
  <c r="AC1631" i="1"/>
  <c r="AC1632" i="1"/>
  <c r="AC1633" i="1"/>
  <c r="AC1634" i="1"/>
  <c r="AC495" i="1"/>
  <c r="AC496" i="1"/>
  <c r="AC497" i="1"/>
  <c r="AC498" i="1"/>
  <c r="AC1635" i="1"/>
  <c r="AC1636" i="1"/>
  <c r="AC1637" i="1"/>
  <c r="AC1638" i="1"/>
  <c r="AC1639" i="1"/>
  <c r="AC1640" i="1"/>
  <c r="AC1641" i="1"/>
  <c r="AC1642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512" i="1"/>
  <c r="AC513" i="1"/>
  <c r="AC514" i="1"/>
  <c r="AC515" i="1"/>
  <c r="AC1667" i="1"/>
  <c r="AC1668" i="1"/>
  <c r="AC1669" i="1"/>
  <c r="AC516" i="1"/>
  <c r="AC1670" i="1"/>
  <c r="AC1671" i="1"/>
  <c r="AC1672" i="1"/>
  <c r="AC1673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1674" i="1"/>
  <c r="AC1675" i="1"/>
  <c r="AC1676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1677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678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479" i="1"/>
  <c r="AC1480" i="1"/>
  <c r="AC1481" i="1"/>
  <c r="AC1706" i="1"/>
  <c r="AC1482" i="1"/>
  <c r="AC1483" i="1"/>
  <c r="AC1484" i="1"/>
  <c r="AC1485" i="1"/>
  <c r="AA3" i="1"/>
  <c r="AQ3" i="1" s="1"/>
  <c r="AA4" i="1"/>
  <c r="AQ4" i="1" s="1"/>
  <c r="AA5" i="1"/>
  <c r="AQ5" i="1" s="1"/>
  <c r="AA6" i="1"/>
  <c r="AQ6" i="1" s="1"/>
  <c r="AA7" i="1"/>
  <c r="AQ7" i="1" s="1"/>
  <c r="AA8" i="1"/>
  <c r="AQ8" i="1" s="1"/>
  <c r="AA9" i="1"/>
  <c r="AA10" i="1"/>
  <c r="AA11" i="1"/>
  <c r="AQ11" i="1" s="1"/>
  <c r="AA12" i="1"/>
  <c r="AQ12" i="1" s="1"/>
  <c r="AA13" i="1"/>
  <c r="AQ13" i="1" s="1"/>
  <c r="AA14" i="1"/>
  <c r="AA15" i="1"/>
  <c r="AQ15" i="1" s="1"/>
  <c r="AA16" i="1"/>
  <c r="AQ16" i="1" s="1"/>
  <c r="AA17" i="1"/>
  <c r="AQ17" i="1" s="1"/>
  <c r="AA18" i="1"/>
  <c r="AQ18" i="1" s="1"/>
  <c r="AA19" i="1"/>
  <c r="AQ19" i="1" s="1"/>
  <c r="AA20" i="1"/>
  <c r="AQ20" i="1" s="1"/>
  <c r="AA21" i="1"/>
  <c r="AQ21" i="1" s="1"/>
  <c r="AA22" i="1"/>
  <c r="AQ22" i="1" s="1"/>
  <c r="AA23" i="1"/>
  <c r="AQ23" i="1" s="1"/>
  <c r="AA24" i="1"/>
  <c r="AQ24" i="1" s="1"/>
  <c r="AA25" i="1"/>
  <c r="AQ25" i="1" s="1"/>
  <c r="AA26" i="1"/>
  <c r="AQ26" i="1" s="1"/>
  <c r="AA27" i="1"/>
  <c r="AQ27" i="1" s="1"/>
  <c r="AA28" i="1"/>
  <c r="AQ28" i="1" s="1"/>
  <c r="AA29" i="1"/>
  <c r="AQ29" i="1" s="1"/>
  <c r="AA30" i="1"/>
  <c r="AQ30" i="1" s="1"/>
  <c r="AA31" i="1"/>
  <c r="AQ31" i="1" s="1"/>
  <c r="AA32" i="1"/>
  <c r="AQ32" i="1" s="1"/>
  <c r="AA33" i="1"/>
  <c r="AQ33" i="1" s="1"/>
  <c r="AA34" i="1"/>
  <c r="AQ34" i="1" s="1"/>
  <c r="AA35" i="1"/>
  <c r="AQ35" i="1" s="1"/>
  <c r="AA36" i="1"/>
  <c r="AQ36" i="1" s="1"/>
  <c r="AA37" i="1"/>
  <c r="AQ37" i="1" s="1"/>
  <c r="AA38" i="1"/>
  <c r="AQ38" i="1" s="1"/>
  <c r="AA39" i="1"/>
  <c r="AQ39" i="1" s="1"/>
  <c r="AA40" i="1"/>
  <c r="AQ40" i="1" s="1"/>
  <c r="AA41" i="1"/>
  <c r="AQ41" i="1" s="1"/>
  <c r="AA42" i="1"/>
  <c r="AQ42" i="1" s="1"/>
  <c r="AA43" i="1"/>
  <c r="AQ43" i="1" s="1"/>
  <c r="AA44" i="1"/>
  <c r="AQ44" i="1" s="1"/>
  <c r="AA45" i="1"/>
  <c r="AQ45" i="1" s="1"/>
  <c r="AA46" i="1"/>
  <c r="AQ46" i="1" s="1"/>
  <c r="AA47" i="1"/>
  <c r="AQ47" i="1" s="1"/>
  <c r="AA48" i="1"/>
  <c r="AQ48" i="1" s="1"/>
  <c r="AA49" i="1"/>
  <c r="AQ49" i="1" s="1"/>
  <c r="AA50" i="1"/>
  <c r="AQ50" i="1" s="1"/>
  <c r="AA51" i="1"/>
  <c r="AQ51" i="1" s="1"/>
  <c r="AA52" i="1"/>
  <c r="AQ52" i="1" s="1"/>
  <c r="AA53" i="1"/>
  <c r="AQ53" i="1" s="1"/>
  <c r="AA54" i="1"/>
  <c r="AQ54" i="1" s="1"/>
  <c r="AA55" i="1"/>
  <c r="AQ55" i="1" s="1"/>
  <c r="AA56" i="1"/>
  <c r="AQ56" i="1" s="1"/>
  <c r="AA57" i="1"/>
  <c r="AQ57" i="1" s="1"/>
  <c r="AA58" i="1"/>
  <c r="AQ58" i="1" s="1"/>
  <c r="AA59" i="1"/>
  <c r="AQ59" i="1" s="1"/>
  <c r="AA60" i="1"/>
  <c r="AQ60" i="1" s="1"/>
  <c r="AA61" i="1"/>
  <c r="AQ61" i="1" s="1"/>
  <c r="AA62" i="1"/>
  <c r="AQ62" i="1" s="1"/>
  <c r="AA63" i="1"/>
  <c r="AQ63" i="1" s="1"/>
  <c r="AA64" i="1"/>
  <c r="AQ64" i="1" s="1"/>
  <c r="AA65" i="1"/>
  <c r="AQ65" i="1" s="1"/>
  <c r="AA66" i="1"/>
  <c r="AQ66" i="1" s="1"/>
  <c r="AA67" i="1"/>
  <c r="AQ67" i="1" s="1"/>
  <c r="AA68" i="1"/>
  <c r="AQ68" i="1" s="1"/>
  <c r="AA69" i="1"/>
  <c r="AQ69" i="1" s="1"/>
  <c r="AA70" i="1"/>
  <c r="AQ70" i="1" s="1"/>
  <c r="AA71" i="1"/>
  <c r="AQ71" i="1" s="1"/>
  <c r="AA72" i="1"/>
  <c r="AQ72" i="1" s="1"/>
  <c r="AA73" i="1"/>
  <c r="AQ73" i="1" s="1"/>
  <c r="AA1502" i="1"/>
  <c r="AQ1502" i="1" s="1"/>
  <c r="AA74" i="1"/>
  <c r="AQ74" i="1" s="1"/>
  <c r="AA75" i="1"/>
  <c r="AQ75" i="1" s="1"/>
  <c r="AA76" i="1"/>
  <c r="AQ76" i="1" s="1"/>
  <c r="AA77" i="1"/>
  <c r="AQ77" i="1" s="1"/>
  <c r="AA78" i="1"/>
  <c r="AQ78" i="1" s="1"/>
  <c r="AA79" i="1"/>
  <c r="AQ79" i="1" s="1"/>
  <c r="AA80" i="1"/>
  <c r="AQ80" i="1" s="1"/>
  <c r="AA81" i="1"/>
  <c r="AQ81" i="1" s="1"/>
  <c r="AA82" i="1"/>
  <c r="AQ82" i="1" s="1"/>
  <c r="AA83" i="1"/>
  <c r="AQ83" i="1" s="1"/>
  <c r="AA84" i="1"/>
  <c r="AQ84" i="1" s="1"/>
  <c r="AA85" i="1"/>
  <c r="AQ85" i="1" s="1"/>
  <c r="AA86" i="1"/>
  <c r="AQ86" i="1" s="1"/>
  <c r="AA87" i="1"/>
  <c r="AQ87" i="1" s="1"/>
  <c r="AA88" i="1"/>
  <c r="AQ88" i="1" s="1"/>
  <c r="AA89" i="1"/>
  <c r="AQ89" i="1" s="1"/>
  <c r="AA90" i="1"/>
  <c r="AQ90" i="1" s="1"/>
  <c r="AA91" i="1"/>
  <c r="AQ91" i="1" s="1"/>
  <c r="AA92" i="1"/>
  <c r="AQ92" i="1" s="1"/>
  <c r="AA93" i="1"/>
  <c r="AQ93" i="1" s="1"/>
  <c r="AA94" i="1"/>
  <c r="AQ94" i="1" s="1"/>
  <c r="AA95" i="1"/>
  <c r="AQ95" i="1" s="1"/>
  <c r="AA96" i="1"/>
  <c r="AQ96" i="1" s="1"/>
  <c r="AA97" i="1"/>
  <c r="AQ97" i="1" s="1"/>
  <c r="AA98" i="1"/>
  <c r="AQ98" i="1" s="1"/>
  <c r="AA99" i="1"/>
  <c r="AQ99" i="1" s="1"/>
  <c r="AA100" i="1"/>
  <c r="AQ100" i="1" s="1"/>
  <c r="AA101" i="1"/>
  <c r="AQ101" i="1" s="1"/>
  <c r="AA102" i="1"/>
  <c r="AQ102" i="1" s="1"/>
  <c r="AA103" i="1"/>
  <c r="AQ103" i="1" s="1"/>
  <c r="AA104" i="1"/>
  <c r="AQ104" i="1" s="1"/>
  <c r="AA105" i="1"/>
  <c r="AQ105" i="1" s="1"/>
  <c r="AA106" i="1"/>
  <c r="AQ106" i="1" s="1"/>
  <c r="AA107" i="1"/>
  <c r="AQ107" i="1" s="1"/>
  <c r="AA108" i="1"/>
  <c r="AQ108" i="1" s="1"/>
  <c r="AA1503" i="1"/>
  <c r="AQ1503" i="1" s="1"/>
  <c r="AA1504" i="1"/>
  <c r="AQ1504" i="1" s="1"/>
  <c r="AA109" i="1"/>
  <c r="AQ109" i="1" s="1"/>
  <c r="AA110" i="1"/>
  <c r="AQ110" i="1" s="1"/>
  <c r="AA111" i="1"/>
  <c r="AQ111" i="1" s="1"/>
  <c r="AA112" i="1"/>
  <c r="AQ112" i="1" s="1"/>
  <c r="AA113" i="1"/>
  <c r="AQ113" i="1" s="1"/>
  <c r="AA114" i="1"/>
  <c r="AQ114" i="1" s="1"/>
  <c r="AA1505" i="1"/>
  <c r="AQ1505" i="1" s="1"/>
  <c r="AA1506" i="1"/>
  <c r="AQ1506" i="1" s="1"/>
  <c r="AA1507" i="1"/>
  <c r="AQ1507" i="1" s="1"/>
  <c r="AA1508" i="1"/>
  <c r="AQ1508" i="1" s="1"/>
  <c r="AA1509" i="1"/>
  <c r="AQ1509" i="1" s="1"/>
  <c r="AA1510" i="1"/>
  <c r="AQ1510" i="1" s="1"/>
  <c r="AA115" i="1"/>
  <c r="AQ115" i="1" s="1"/>
  <c r="AA116" i="1"/>
  <c r="AQ116" i="1" s="1"/>
  <c r="AA117" i="1"/>
  <c r="AQ117" i="1" s="1"/>
  <c r="AA118" i="1"/>
  <c r="AQ118" i="1" s="1"/>
  <c r="AA119" i="1"/>
  <c r="AQ119" i="1" s="1"/>
  <c r="AA120" i="1"/>
  <c r="AQ120" i="1" s="1"/>
  <c r="AA121" i="1"/>
  <c r="AQ121" i="1" s="1"/>
  <c r="AA1511" i="1"/>
  <c r="AQ1511" i="1" s="1"/>
  <c r="AA1512" i="1"/>
  <c r="AQ1512" i="1" s="1"/>
  <c r="AA1513" i="1"/>
  <c r="AQ1513" i="1" s="1"/>
  <c r="AA1514" i="1"/>
  <c r="AQ1514" i="1" s="1"/>
  <c r="AA1515" i="1"/>
  <c r="AQ1515" i="1" s="1"/>
  <c r="AA1516" i="1"/>
  <c r="AQ1516" i="1" s="1"/>
  <c r="AA1517" i="1"/>
  <c r="AQ1517" i="1" s="1"/>
  <c r="AA122" i="1"/>
  <c r="AQ122" i="1" s="1"/>
  <c r="AA123" i="1"/>
  <c r="AQ123" i="1" s="1"/>
  <c r="AA124" i="1"/>
  <c r="AQ124" i="1" s="1"/>
  <c r="AA125" i="1"/>
  <c r="AQ125" i="1" s="1"/>
  <c r="AA126" i="1"/>
  <c r="AQ126" i="1" s="1"/>
  <c r="AA127" i="1"/>
  <c r="AQ127" i="1" s="1"/>
  <c r="AA128" i="1"/>
  <c r="AQ128" i="1" s="1"/>
  <c r="AA129" i="1"/>
  <c r="AQ129" i="1" s="1"/>
  <c r="AA130" i="1"/>
  <c r="AQ130" i="1" s="1"/>
  <c r="AA131" i="1"/>
  <c r="AQ131" i="1" s="1"/>
  <c r="AA132" i="1"/>
  <c r="AQ132" i="1" s="1"/>
  <c r="AA133" i="1"/>
  <c r="AQ133" i="1" s="1"/>
  <c r="AA134" i="1"/>
  <c r="AQ134" i="1" s="1"/>
  <c r="AA135" i="1"/>
  <c r="AQ135" i="1" s="1"/>
  <c r="AA136" i="1"/>
  <c r="AQ136" i="1" s="1"/>
  <c r="AA137" i="1"/>
  <c r="AQ137" i="1" s="1"/>
  <c r="AA138" i="1"/>
  <c r="AQ138" i="1" s="1"/>
  <c r="AA139" i="1"/>
  <c r="AQ139" i="1" s="1"/>
  <c r="AA140" i="1"/>
  <c r="AQ140" i="1" s="1"/>
  <c r="AA141" i="1"/>
  <c r="AQ141" i="1" s="1"/>
  <c r="AA1518" i="1"/>
  <c r="AQ1518" i="1" s="1"/>
  <c r="AA1519" i="1"/>
  <c r="AQ1519" i="1" s="1"/>
  <c r="AA1520" i="1"/>
  <c r="AQ1520" i="1" s="1"/>
  <c r="AA1521" i="1"/>
  <c r="AQ1521" i="1" s="1"/>
  <c r="AA1522" i="1"/>
  <c r="AQ1522" i="1" s="1"/>
  <c r="AA1523" i="1"/>
  <c r="AQ1523" i="1" s="1"/>
  <c r="AA142" i="1"/>
  <c r="AQ142" i="1" s="1"/>
  <c r="AA143" i="1"/>
  <c r="AQ143" i="1" s="1"/>
  <c r="AA144" i="1"/>
  <c r="AQ144" i="1" s="1"/>
  <c r="AA145" i="1"/>
  <c r="AQ145" i="1" s="1"/>
  <c r="AA1524" i="1"/>
  <c r="AQ1524" i="1" s="1"/>
  <c r="AA1525" i="1"/>
  <c r="AQ1525" i="1" s="1"/>
  <c r="AA146" i="1"/>
  <c r="AQ146" i="1" s="1"/>
  <c r="AA147" i="1"/>
  <c r="AQ147" i="1" s="1"/>
  <c r="AA148" i="1"/>
  <c r="AQ148" i="1" s="1"/>
  <c r="AA149" i="1"/>
  <c r="AQ149" i="1" s="1"/>
  <c r="AA150" i="1"/>
  <c r="AQ150" i="1" s="1"/>
  <c r="AA151" i="1"/>
  <c r="AQ151" i="1" s="1"/>
  <c r="AA1526" i="1"/>
  <c r="AQ1526" i="1" s="1"/>
  <c r="AA1527" i="1"/>
  <c r="AQ1527" i="1" s="1"/>
  <c r="AA152" i="1"/>
  <c r="AQ152" i="1" s="1"/>
  <c r="AA153" i="1"/>
  <c r="AQ153" i="1" s="1"/>
  <c r="AA154" i="1"/>
  <c r="AQ154" i="1" s="1"/>
  <c r="AA155" i="1"/>
  <c r="AQ155" i="1" s="1"/>
  <c r="AA156" i="1"/>
  <c r="AQ156" i="1" s="1"/>
  <c r="AA157" i="1"/>
  <c r="AQ157" i="1" s="1"/>
  <c r="AA158" i="1"/>
  <c r="AQ158" i="1" s="1"/>
  <c r="AA159" i="1"/>
  <c r="AQ159" i="1" s="1"/>
  <c r="AA160" i="1"/>
  <c r="AQ160" i="1" s="1"/>
  <c r="AA161" i="1"/>
  <c r="AQ161" i="1" s="1"/>
  <c r="AA162" i="1"/>
  <c r="AQ162" i="1" s="1"/>
  <c r="AA163" i="1"/>
  <c r="AQ163" i="1" s="1"/>
  <c r="AA164" i="1"/>
  <c r="AQ164" i="1" s="1"/>
  <c r="AA165" i="1"/>
  <c r="AQ165" i="1" s="1"/>
  <c r="AA166" i="1"/>
  <c r="AQ166" i="1" s="1"/>
  <c r="AA167" i="1"/>
  <c r="AQ167" i="1" s="1"/>
  <c r="AA168" i="1"/>
  <c r="AQ168" i="1" s="1"/>
  <c r="AA169" i="1"/>
  <c r="AQ169" i="1" s="1"/>
  <c r="AA170" i="1"/>
  <c r="AQ170" i="1" s="1"/>
  <c r="AA171" i="1"/>
  <c r="AQ171" i="1" s="1"/>
  <c r="AA172" i="1"/>
  <c r="AQ172" i="1" s="1"/>
  <c r="AA173" i="1"/>
  <c r="AQ173" i="1" s="1"/>
  <c r="AA174" i="1"/>
  <c r="AQ174" i="1" s="1"/>
  <c r="AA175" i="1"/>
  <c r="AQ175" i="1" s="1"/>
  <c r="AA176" i="1"/>
  <c r="AQ176" i="1" s="1"/>
  <c r="AA177" i="1"/>
  <c r="AQ177" i="1" s="1"/>
  <c r="AA178" i="1"/>
  <c r="AQ178" i="1" s="1"/>
  <c r="AA179" i="1"/>
  <c r="AQ179" i="1" s="1"/>
  <c r="AA1528" i="1"/>
  <c r="AQ1528" i="1" s="1"/>
  <c r="AA1529" i="1"/>
  <c r="AQ1529" i="1" s="1"/>
  <c r="AA1530" i="1"/>
  <c r="AQ1530" i="1" s="1"/>
  <c r="AA1531" i="1"/>
  <c r="AQ1531" i="1" s="1"/>
  <c r="AA1532" i="1"/>
  <c r="AQ1532" i="1" s="1"/>
  <c r="AA180" i="1"/>
  <c r="AQ180" i="1" s="1"/>
  <c r="AA181" i="1"/>
  <c r="AQ181" i="1" s="1"/>
  <c r="AA182" i="1"/>
  <c r="AQ182" i="1" s="1"/>
  <c r="AA183" i="1"/>
  <c r="AQ183" i="1" s="1"/>
  <c r="AA184" i="1"/>
  <c r="AQ184" i="1" s="1"/>
  <c r="AA185" i="1"/>
  <c r="AQ185" i="1" s="1"/>
  <c r="AA186" i="1"/>
  <c r="AQ186" i="1" s="1"/>
  <c r="AA187" i="1"/>
  <c r="AQ187" i="1" s="1"/>
  <c r="AA188" i="1"/>
  <c r="AQ188" i="1" s="1"/>
  <c r="AA189" i="1"/>
  <c r="AQ189" i="1" s="1"/>
  <c r="AA190" i="1"/>
  <c r="AQ190" i="1" s="1"/>
  <c r="AA191" i="1"/>
  <c r="AQ191" i="1" s="1"/>
  <c r="AA192" i="1"/>
  <c r="AQ192" i="1" s="1"/>
  <c r="AA193" i="1"/>
  <c r="AQ193" i="1" s="1"/>
  <c r="AA1533" i="1"/>
  <c r="AQ1533" i="1" s="1"/>
  <c r="AA1534" i="1"/>
  <c r="AQ1534" i="1" s="1"/>
  <c r="AA1535" i="1"/>
  <c r="AQ1535" i="1" s="1"/>
  <c r="AA1536" i="1"/>
  <c r="AQ1536" i="1" s="1"/>
  <c r="AA194" i="1"/>
  <c r="AQ194" i="1" s="1"/>
  <c r="AA1537" i="1"/>
  <c r="AQ1537" i="1" s="1"/>
  <c r="AA1538" i="1"/>
  <c r="AQ1538" i="1" s="1"/>
  <c r="AA1539" i="1"/>
  <c r="AQ1539" i="1" s="1"/>
  <c r="AA1540" i="1"/>
  <c r="AQ1540" i="1" s="1"/>
  <c r="AA1541" i="1"/>
  <c r="AQ1541" i="1" s="1"/>
  <c r="AA1542" i="1"/>
  <c r="AQ1542" i="1" s="1"/>
  <c r="AA1543" i="1"/>
  <c r="AQ1543" i="1" s="1"/>
  <c r="AA195" i="1"/>
  <c r="AQ195" i="1" s="1"/>
  <c r="AA196" i="1"/>
  <c r="AQ196" i="1" s="1"/>
  <c r="AA197" i="1"/>
  <c r="AQ197" i="1" s="1"/>
  <c r="AA198" i="1"/>
  <c r="AQ198" i="1" s="1"/>
  <c r="AA199" i="1"/>
  <c r="AQ199" i="1" s="1"/>
  <c r="AA200" i="1"/>
  <c r="AQ200" i="1" s="1"/>
  <c r="AA201" i="1"/>
  <c r="AQ201" i="1" s="1"/>
  <c r="AA202" i="1"/>
  <c r="AQ202" i="1" s="1"/>
  <c r="AA203" i="1"/>
  <c r="AQ203" i="1" s="1"/>
  <c r="AA204" i="1"/>
  <c r="AQ204" i="1" s="1"/>
  <c r="AA205" i="1"/>
  <c r="AQ205" i="1" s="1"/>
  <c r="AA206" i="1"/>
  <c r="AQ206" i="1" s="1"/>
  <c r="AA207" i="1"/>
  <c r="AQ207" i="1" s="1"/>
  <c r="AA1544" i="1"/>
  <c r="AQ1544" i="1" s="1"/>
  <c r="AA1545" i="1"/>
  <c r="AQ1545" i="1" s="1"/>
  <c r="AA1546" i="1"/>
  <c r="AQ1546" i="1" s="1"/>
  <c r="AA1547" i="1"/>
  <c r="AQ1547" i="1" s="1"/>
  <c r="AA1548" i="1"/>
  <c r="AQ1548" i="1" s="1"/>
  <c r="AA1549" i="1"/>
  <c r="AQ1549" i="1" s="1"/>
  <c r="AA208" i="1"/>
  <c r="AQ208" i="1" s="1"/>
  <c r="AA209" i="1"/>
  <c r="AQ209" i="1" s="1"/>
  <c r="AA210" i="1"/>
  <c r="AQ210" i="1" s="1"/>
  <c r="AA211" i="1"/>
  <c r="AQ211" i="1" s="1"/>
  <c r="AA212" i="1"/>
  <c r="AQ212" i="1" s="1"/>
  <c r="AA213" i="1"/>
  <c r="AQ213" i="1" s="1"/>
  <c r="AA214" i="1"/>
  <c r="AQ214" i="1" s="1"/>
  <c r="AA215" i="1"/>
  <c r="AQ215" i="1" s="1"/>
  <c r="AA216" i="1"/>
  <c r="AQ216" i="1" s="1"/>
  <c r="AA217" i="1"/>
  <c r="AQ217" i="1" s="1"/>
  <c r="AA218" i="1"/>
  <c r="AQ218" i="1" s="1"/>
  <c r="AA219" i="1"/>
  <c r="AQ219" i="1" s="1"/>
  <c r="AA220" i="1"/>
  <c r="AQ220" i="1" s="1"/>
  <c r="AA221" i="1"/>
  <c r="AQ221" i="1" s="1"/>
  <c r="AA222" i="1"/>
  <c r="AQ222" i="1" s="1"/>
  <c r="AA223" i="1"/>
  <c r="AQ223" i="1" s="1"/>
  <c r="AA224" i="1"/>
  <c r="AQ224" i="1" s="1"/>
  <c r="AA225" i="1"/>
  <c r="AQ225" i="1" s="1"/>
  <c r="AA226" i="1"/>
  <c r="AQ226" i="1" s="1"/>
  <c r="AA227" i="1"/>
  <c r="AQ227" i="1" s="1"/>
  <c r="AA228" i="1"/>
  <c r="AQ228" i="1" s="1"/>
  <c r="AA229" i="1"/>
  <c r="AQ229" i="1" s="1"/>
  <c r="AA230" i="1"/>
  <c r="AQ230" i="1" s="1"/>
  <c r="AA231" i="1"/>
  <c r="AQ231" i="1" s="1"/>
  <c r="AA232" i="1"/>
  <c r="AQ232" i="1" s="1"/>
  <c r="AA233" i="1"/>
  <c r="AQ233" i="1" s="1"/>
  <c r="AA234" i="1"/>
  <c r="AQ234" i="1" s="1"/>
  <c r="AA235" i="1"/>
  <c r="AQ235" i="1" s="1"/>
  <c r="AA1550" i="1"/>
  <c r="AQ1550" i="1" s="1"/>
  <c r="AA236" i="1"/>
  <c r="AQ236" i="1" s="1"/>
  <c r="AA237" i="1"/>
  <c r="AQ237" i="1" s="1"/>
  <c r="AA238" i="1"/>
  <c r="AQ238" i="1" s="1"/>
  <c r="AA239" i="1"/>
  <c r="AQ239" i="1" s="1"/>
  <c r="AA240" i="1"/>
  <c r="AQ240" i="1" s="1"/>
  <c r="AA241" i="1"/>
  <c r="AQ241" i="1" s="1"/>
  <c r="AA1551" i="1"/>
  <c r="AQ1551" i="1" s="1"/>
  <c r="AA242" i="1"/>
  <c r="AQ242" i="1" s="1"/>
  <c r="AA1552" i="1"/>
  <c r="AQ1552" i="1" s="1"/>
  <c r="AA1553" i="1"/>
  <c r="AQ1553" i="1" s="1"/>
  <c r="AA1554" i="1"/>
  <c r="AQ1554" i="1" s="1"/>
  <c r="AA1555" i="1"/>
  <c r="AQ1555" i="1" s="1"/>
  <c r="AA1556" i="1"/>
  <c r="AQ1556" i="1" s="1"/>
  <c r="AA243" i="1"/>
  <c r="AQ243" i="1" s="1"/>
  <c r="AA1557" i="1"/>
  <c r="AQ1557" i="1" s="1"/>
  <c r="AA1558" i="1"/>
  <c r="AQ1558" i="1" s="1"/>
  <c r="AA1559" i="1"/>
  <c r="AQ1559" i="1" s="1"/>
  <c r="AA244" i="1"/>
  <c r="AQ244" i="1" s="1"/>
  <c r="AA245" i="1"/>
  <c r="AQ245" i="1" s="1"/>
  <c r="AA246" i="1"/>
  <c r="AQ246" i="1" s="1"/>
  <c r="AA247" i="1"/>
  <c r="AQ247" i="1" s="1"/>
  <c r="AA248" i="1"/>
  <c r="AQ248" i="1" s="1"/>
  <c r="AA249" i="1"/>
  <c r="AQ249" i="1" s="1"/>
  <c r="AA250" i="1"/>
  <c r="AQ250" i="1" s="1"/>
  <c r="AA251" i="1"/>
  <c r="AQ251" i="1" s="1"/>
  <c r="AA252" i="1"/>
  <c r="AQ252" i="1" s="1"/>
  <c r="AA253" i="1"/>
  <c r="AQ253" i="1" s="1"/>
  <c r="AA254" i="1"/>
  <c r="AQ254" i="1" s="1"/>
  <c r="AA255" i="1"/>
  <c r="AQ255" i="1" s="1"/>
  <c r="AA256" i="1"/>
  <c r="AQ256" i="1" s="1"/>
  <c r="AA257" i="1"/>
  <c r="AQ257" i="1" s="1"/>
  <c r="AA258" i="1"/>
  <c r="AQ258" i="1" s="1"/>
  <c r="AA259" i="1"/>
  <c r="AQ259" i="1" s="1"/>
  <c r="AA260" i="1"/>
  <c r="AQ260" i="1" s="1"/>
  <c r="AA261" i="1"/>
  <c r="AQ261" i="1" s="1"/>
  <c r="AA262" i="1"/>
  <c r="AQ262" i="1" s="1"/>
  <c r="AA263" i="1"/>
  <c r="AQ263" i="1" s="1"/>
  <c r="AA264" i="1"/>
  <c r="AQ264" i="1" s="1"/>
  <c r="AA265" i="1"/>
  <c r="AQ265" i="1" s="1"/>
  <c r="AA266" i="1"/>
  <c r="AQ266" i="1" s="1"/>
  <c r="AA267" i="1"/>
  <c r="AQ267" i="1" s="1"/>
  <c r="AA268" i="1"/>
  <c r="AQ268" i="1" s="1"/>
  <c r="AA269" i="1"/>
  <c r="AQ269" i="1" s="1"/>
  <c r="AA270" i="1"/>
  <c r="AQ270" i="1" s="1"/>
  <c r="AA1560" i="1"/>
  <c r="AQ1560" i="1" s="1"/>
  <c r="AA271" i="1"/>
  <c r="AQ271" i="1" s="1"/>
  <c r="AA272" i="1"/>
  <c r="AQ272" i="1" s="1"/>
  <c r="AA273" i="1"/>
  <c r="AQ273" i="1" s="1"/>
  <c r="AA274" i="1"/>
  <c r="AQ274" i="1" s="1"/>
  <c r="AA275" i="1"/>
  <c r="AQ275" i="1" s="1"/>
  <c r="AA276" i="1"/>
  <c r="AQ276" i="1" s="1"/>
  <c r="AA277" i="1"/>
  <c r="AQ277" i="1" s="1"/>
  <c r="AA278" i="1"/>
  <c r="AQ278" i="1" s="1"/>
  <c r="AA279" i="1"/>
  <c r="AQ279" i="1" s="1"/>
  <c r="AA1561" i="1"/>
  <c r="AQ1561" i="1" s="1"/>
  <c r="AA1562" i="1"/>
  <c r="AQ1562" i="1" s="1"/>
  <c r="AA1563" i="1"/>
  <c r="AQ1563" i="1" s="1"/>
  <c r="AA1564" i="1"/>
  <c r="AQ1564" i="1" s="1"/>
  <c r="AA1565" i="1"/>
  <c r="AQ1565" i="1" s="1"/>
  <c r="AA1566" i="1"/>
  <c r="AQ1566" i="1" s="1"/>
  <c r="AA1567" i="1"/>
  <c r="AQ1567" i="1" s="1"/>
  <c r="AA280" i="1"/>
  <c r="AQ280" i="1" s="1"/>
  <c r="AA281" i="1"/>
  <c r="AQ281" i="1" s="1"/>
  <c r="AA282" i="1"/>
  <c r="AQ282" i="1" s="1"/>
  <c r="AA283" i="1"/>
  <c r="AQ283" i="1" s="1"/>
  <c r="AA284" i="1"/>
  <c r="AQ284" i="1" s="1"/>
  <c r="AA1568" i="1"/>
  <c r="AQ1568" i="1" s="1"/>
  <c r="AA285" i="1"/>
  <c r="AQ285" i="1" s="1"/>
  <c r="AA286" i="1"/>
  <c r="AQ286" i="1" s="1"/>
  <c r="AA287" i="1"/>
  <c r="AQ287" i="1" s="1"/>
  <c r="AA288" i="1"/>
  <c r="AQ288" i="1" s="1"/>
  <c r="AA289" i="1"/>
  <c r="AQ289" i="1" s="1"/>
  <c r="AA290" i="1"/>
  <c r="AQ290" i="1" s="1"/>
  <c r="AA291" i="1"/>
  <c r="AQ291" i="1" s="1"/>
  <c r="AA292" i="1"/>
  <c r="AQ292" i="1" s="1"/>
  <c r="AA293" i="1"/>
  <c r="AQ293" i="1" s="1"/>
  <c r="AA294" i="1"/>
  <c r="AQ294" i="1" s="1"/>
  <c r="AA295" i="1"/>
  <c r="AQ295" i="1" s="1"/>
  <c r="AA296" i="1"/>
  <c r="AQ296" i="1" s="1"/>
  <c r="AA297" i="1"/>
  <c r="AQ297" i="1" s="1"/>
  <c r="AA1569" i="1"/>
  <c r="AQ1569" i="1" s="1"/>
  <c r="AA1570" i="1"/>
  <c r="AQ1570" i="1" s="1"/>
  <c r="AA1571" i="1"/>
  <c r="AQ1571" i="1" s="1"/>
  <c r="AA298" i="1"/>
  <c r="AQ298" i="1" s="1"/>
  <c r="AA299" i="1"/>
  <c r="AQ299" i="1" s="1"/>
  <c r="AA300" i="1"/>
  <c r="AQ300" i="1" s="1"/>
  <c r="AA301" i="1"/>
  <c r="AQ301" i="1" s="1"/>
  <c r="AA302" i="1"/>
  <c r="AQ302" i="1" s="1"/>
  <c r="AA303" i="1"/>
  <c r="AQ303" i="1" s="1"/>
  <c r="AA304" i="1"/>
  <c r="AQ304" i="1" s="1"/>
  <c r="AA305" i="1"/>
  <c r="AQ305" i="1" s="1"/>
  <c r="AA306" i="1"/>
  <c r="AQ306" i="1" s="1"/>
  <c r="AA307" i="1"/>
  <c r="AQ307" i="1" s="1"/>
  <c r="AA308" i="1"/>
  <c r="AQ308" i="1" s="1"/>
  <c r="AA309" i="1"/>
  <c r="AQ309" i="1" s="1"/>
  <c r="AA310" i="1"/>
  <c r="AQ310" i="1" s="1"/>
  <c r="AA311" i="1"/>
  <c r="AQ311" i="1" s="1"/>
  <c r="AA312" i="1"/>
  <c r="AQ312" i="1" s="1"/>
  <c r="AA1572" i="1"/>
  <c r="AQ1572" i="1" s="1"/>
  <c r="AA1573" i="1"/>
  <c r="AQ1573" i="1" s="1"/>
  <c r="AA1574" i="1"/>
  <c r="AQ1574" i="1" s="1"/>
  <c r="AA1575" i="1"/>
  <c r="AQ1575" i="1" s="1"/>
  <c r="AA313" i="1"/>
  <c r="AQ313" i="1" s="1"/>
  <c r="AA314" i="1"/>
  <c r="AQ314" i="1" s="1"/>
  <c r="AA315" i="1"/>
  <c r="AQ315" i="1" s="1"/>
  <c r="AA316" i="1"/>
  <c r="AQ316" i="1" s="1"/>
  <c r="AA317" i="1"/>
  <c r="AQ317" i="1" s="1"/>
  <c r="AA318" i="1"/>
  <c r="AQ318" i="1" s="1"/>
  <c r="AA319" i="1"/>
  <c r="AQ319" i="1" s="1"/>
  <c r="AA320" i="1"/>
  <c r="AQ320" i="1" s="1"/>
  <c r="AA321" i="1"/>
  <c r="AQ321" i="1" s="1"/>
  <c r="AA322" i="1"/>
  <c r="AQ322" i="1" s="1"/>
  <c r="AA323" i="1"/>
  <c r="AQ323" i="1" s="1"/>
  <c r="AA324" i="1"/>
  <c r="AQ324" i="1" s="1"/>
  <c r="AA325" i="1"/>
  <c r="AQ325" i="1" s="1"/>
  <c r="AA1576" i="1"/>
  <c r="AQ1576" i="1" s="1"/>
  <c r="AA1577" i="1"/>
  <c r="AQ1577" i="1" s="1"/>
  <c r="AA326" i="1"/>
  <c r="AQ326" i="1" s="1"/>
  <c r="AA327" i="1"/>
  <c r="AQ327" i="1" s="1"/>
  <c r="AA328" i="1"/>
  <c r="AQ328" i="1" s="1"/>
  <c r="AA329" i="1"/>
  <c r="AQ329" i="1" s="1"/>
  <c r="AA330" i="1"/>
  <c r="AQ330" i="1" s="1"/>
  <c r="AA331" i="1"/>
  <c r="AQ331" i="1" s="1"/>
  <c r="AA332" i="1"/>
  <c r="AQ332" i="1" s="1"/>
  <c r="AA333" i="1"/>
  <c r="AQ333" i="1" s="1"/>
  <c r="AA1578" i="1"/>
  <c r="AQ1578" i="1" s="1"/>
  <c r="AA1579" i="1"/>
  <c r="AQ1579" i="1" s="1"/>
  <c r="AA1580" i="1"/>
  <c r="AQ1580" i="1" s="1"/>
  <c r="AA1581" i="1"/>
  <c r="AQ1581" i="1" s="1"/>
  <c r="AA1582" i="1"/>
  <c r="AQ1582" i="1" s="1"/>
  <c r="AA1583" i="1"/>
  <c r="AQ1583" i="1" s="1"/>
  <c r="AA334" i="1"/>
  <c r="AQ334" i="1" s="1"/>
  <c r="AA335" i="1"/>
  <c r="AQ335" i="1" s="1"/>
  <c r="AA336" i="1"/>
  <c r="AQ336" i="1" s="1"/>
  <c r="AA337" i="1"/>
  <c r="AQ337" i="1" s="1"/>
  <c r="AA338" i="1"/>
  <c r="AQ338" i="1" s="1"/>
  <c r="AA339" i="1"/>
  <c r="AQ339" i="1" s="1"/>
  <c r="AA340" i="1"/>
  <c r="AQ340" i="1" s="1"/>
  <c r="AA1584" i="1"/>
  <c r="AQ1584" i="1" s="1"/>
  <c r="AA341" i="1"/>
  <c r="AQ341" i="1" s="1"/>
  <c r="AA342" i="1"/>
  <c r="AQ342" i="1" s="1"/>
  <c r="AA343" i="1"/>
  <c r="AQ343" i="1" s="1"/>
  <c r="AA344" i="1"/>
  <c r="AQ344" i="1" s="1"/>
  <c r="AA345" i="1"/>
  <c r="AQ345" i="1" s="1"/>
  <c r="AA1585" i="1"/>
  <c r="AQ1585" i="1" s="1"/>
  <c r="AA1586" i="1"/>
  <c r="AQ1586" i="1" s="1"/>
  <c r="AA1587" i="1"/>
  <c r="AQ1587" i="1" s="1"/>
  <c r="AA1588" i="1"/>
  <c r="AQ1588" i="1" s="1"/>
  <c r="AA1589" i="1"/>
  <c r="AQ1589" i="1" s="1"/>
  <c r="AA346" i="1"/>
  <c r="AQ346" i="1" s="1"/>
  <c r="AA347" i="1"/>
  <c r="AQ347" i="1" s="1"/>
  <c r="AA348" i="1"/>
  <c r="AQ348" i="1" s="1"/>
  <c r="AA349" i="1"/>
  <c r="AQ349" i="1" s="1"/>
  <c r="AA350" i="1"/>
  <c r="AQ350" i="1" s="1"/>
  <c r="AA1590" i="1"/>
  <c r="AQ1590" i="1" s="1"/>
  <c r="AA1591" i="1"/>
  <c r="AQ1591" i="1" s="1"/>
  <c r="AA1592" i="1"/>
  <c r="AQ1592" i="1" s="1"/>
  <c r="AA351" i="1"/>
  <c r="AQ351" i="1" s="1"/>
  <c r="AA352" i="1"/>
  <c r="AQ352" i="1" s="1"/>
  <c r="AA353" i="1"/>
  <c r="AQ353" i="1" s="1"/>
  <c r="AA354" i="1"/>
  <c r="AQ354" i="1" s="1"/>
  <c r="AA355" i="1"/>
  <c r="AQ355" i="1" s="1"/>
  <c r="AA1593" i="1"/>
  <c r="AQ1593" i="1" s="1"/>
  <c r="AA356" i="1"/>
  <c r="AQ356" i="1" s="1"/>
  <c r="AA357" i="1"/>
  <c r="AQ357" i="1" s="1"/>
  <c r="AA358" i="1"/>
  <c r="AQ358" i="1" s="1"/>
  <c r="AA359" i="1"/>
  <c r="AQ359" i="1" s="1"/>
  <c r="AA1594" i="1"/>
  <c r="AQ1594" i="1" s="1"/>
  <c r="AA1595" i="1"/>
  <c r="AQ1595" i="1" s="1"/>
  <c r="AA360" i="1"/>
  <c r="AQ360" i="1" s="1"/>
  <c r="AA361" i="1"/>
  <c r="AQ361" i="1" s="1"/>
  <c r="AA362" i="1"/>
  <c r="AQ362" i="1" s="1"/>
  <c r="AA363" i="1"/>
  <c r="AQ363" i="1" s="1"/>
  <c r="AA364" i="1"/>
  <c r="AQ364" i="1" s="1"/>
  <c r="AA365" i="1"/>
  <c r="AQ365" i="1" s="1"/>
  <c r="AA366" i="1"/>
  <c r="AQ366" i="1" s="1"/>
  <c r="AA1596" i="1"/>
  <c r="AQ1596" i="1" s="1"/>
  <c r="AA1597" i="1"/>
  <c r="AQ1597" i="1" s="1"/>
  <c r="AA367" i="1"/>
  <c r="AQ367" i="1" s="1"/>
  <c r="AA368" i="1"/>
  <c r="AQ368" i="1" s="1"/>
  <c r="AA369" i="1"/>
  <c r="AQ369" i="1" s="1"/>
  <c r="AA370" i="1"/>
  <c r="AQ370" i="1" s="1"/>
  <c r="AA371" i="1"/>
  <c r="AQ371" i="1" s="1"/>
  <c r="AA372" i="1"/>
  <c r="AQ372" i="1" s="1"/>
  <c r="AA373" i="1"/>
  <c r="AQ373" i="1" s="1"/>
  <c r="AA374" i="1"/>
  <c r="AQ374" i="1" s="1"/>
  <c r="AA375" i="1"/>
  <c r="AQ375" i="1" s="1"/>
  <c r="AA376" i="1"/>
  <c r="AQ376" i="1" s="1"/>
  <c r="AA377" i="1"/>
  <c r="AQ377" i="1" s="1"/>
  <c r="AA378" i="1"/>
  <c r="AQ378" i="1" s="1"/>
  <c r="AA379" i="1"/>
  <c r="AQ379" i="1" s="1"/>
  <c r="AA380" i="1"/>
  <c r="AQ380" i="1" s="1"/>
  <c r="AA1598" i="1"/>
  <c r="AQ1598" i="1" s="1"/>
  <c r="AA1599" i="1"/>
  <c r="AQ1599" i="1" s="1"/>
  <c r="AA1600" i="1"/>
  <c r="AQ1600" i="1" s="1"/>
  <c r="AA1601" i="1"/>
  <c r="AQ1601" i="1" s="1"/>
  <c r="AA1602" i="1"/>
  <c r="AQ1602" i="1" s="1"/>
  <c r="AA381" i="1"/>
  <c r="AQ381" i="1" s="1"/>
  <c r="AA382" i="1"/>
  <c r="AQ382" i="1" s="1"/>
  <c r="AA383" i="1"/>
  <c r="AQ383" i="1" s="1"/>
  <c r="AA384" i="1"/>
  <c r="AQ384" i="1" s="1"/>
  <c r="AA385" i="1"/>
  <c r="AQ385" i="1" s="1"/>
  <c r="AA386" i="1"/>
  <c r="AQ386" i="1" s="1"/>
  <c r="AA387" i="1"/>
  <c r="AQ387" i="1" s="1"/>
  <c r="AA388" i="1"/>
  <c r="AQ388" i="1" s="1"/>
  <c r="AA389" i="1"/>
  <c r="AQ389" i="1" s="1"/>
  <c r="AA390" i="1"/>
  <c r="AQ390" i="1" s="1"/>
  <c r="AA391" i="1"/>
  <c r="AQ391" i="1" s="1"/>
  <c r="AA392" i="1"/>
  <c r="AQ392" i="1" s="1"/>
  <c r="AA393" i="1"/>
  <c r="AQ393" i="1" s="1"/>
  <c r="AA394" i="1"/>
  <c r="AQ394" i="1" s="1"/>
  <c r="AA395" i="1"/>
  <c r="AQ395" i="1" s="1"/>
  <c r="AA396" i="1"/>
  <c r="AQ396" i="1" s="1"/>
  <c r="AA397" i="1"/>
  <c r="AQ397" i="1" s="1"/>
  <c r="AA398" i="1"/>
  <c r="AQ398" i="1" s="1"/>
  <c r="AA399" i="1"/>
  <c r="AQ399" i="1" s="1"/>
  <c r="AA400" i="1"/>
  <c r="AQ400" i="1" s="1"/>
  <c r="AA1603" i="1"/>
  <c r="AQ1603" i="1" s="1"/>
  <c r="AA1604" i="1"/>
  <c r="AQ1604" i="1" s="1"/>
  <c r="AA1605" i="1"/>
  <c r="AQ1605" i="1" s="1"/>
  <c r="AA1606" i="1"/>
  <c r="AQ1606" i="1" s="1"/>
  <c r="AA1607" i="1"/>
  <c r="AQ1607" i="1" s="1"/>
  <c r="AA1608" i="1"/>
  <c r="AQ1608" i="1" s="1"/>
  <c r="AA1609" i="1"/>
  <c r="AQ1609" i="1" s="1"/>
  <c r="AA401" i="1"/>
  <c r="AQ401" i="1" s="1"/>
  <c r="AA402" i="1"/>
  <c r="AQ402" i="1" s="1"/>
  <c r="AA403" i="1"/>
  <c r="AQ403" i="1" s="1"/>
  <c r="AA404" i="1"/>
  <c r="AQ404" i="1" s="1"/>
  <c r="AA405" i="1"/>
  <c r="AQ405" i="1" s="1"/>
  <c r="AA406" i="1"/>
  <c r="AQ406" i="1" s="1"/>
  <c r="AA407" i="1"/>
  <c r="AQ407" i="1" s="1"/>
  <c r="AA1610" i="1"/>
  <c r="AQ1610" i="1" s="1"/>
  <c r="AA408" i="1"/>
  <c r="AQ408" i="1" s="1"/>
  <c r="AA409" i="1"/>
  <c r="AQ409" i="1" s="1"/>
  <c r="AA410" i="1"/>
  <c r="AQ410" i="1" s="1"/>
  <c r="AA411" i="1"/>
  <c r="AQ411" i="1" s="1"/>
  <c r="AA412" i="1"/>
  <c r="AQ412" i="1" s="1"/>
  <c r="AA413" i="1"/>
  <c r="AQ413" i="1" s="1"/>
  <c r="AA414" i="1"/>
  <c r="AQ414" i="1" s="1"/>
  <c r="AA415" i="1"/>
  <c r="AQ415" i="1" s="1"/>
  <c r="AA416" i="1"/>
  <c r="AQ416" i="1" s="1"/>
  <c r="AA417" i="1"/>
  <c r="AQ417" i="1" s="1"/>
  <c r="AA418" i="1"/>
  <c r="AQ418" i="1" s="1"/>
  <c r="AA1611" i="1"/>
  <c r="AQ1611" i="1" s="1"/>
  <c r="AA1612" i="1"/>
  <c r="AQ1612" i="1" s="1"/>
  <c r="AA1613" i="1"/>
  <c r="AQ1613" i="1" s="1"/>
  <c r="AA1614" i="1"/>
  <c r="AQ1614" i="1" s="1"/>
  <c r="AA419" i="1"/>
  <c r="AQ419" i="1" s="1"/>
  <c r="AA1615" i="1"/>
  <c r="AQ1615" i="1" s="1"/>
  <c r="AA1616" i="1"/>
  <c r="AQ1616" i="1" s="1"/>
  <c r="AA420" i="1"/>
  <c r="AQ420" i="1" s="1"/>
  <c r="AA421" i="1"/>
  <c r="AQ421" i="1" s="1"/>
  <c r="AA422" i="1"/>
  <c r="AQ422" i="1" s="1"/>
  <c r="AA423" i="1"/>
  <c r="AQ423" i="1" s="1"/>
  <c r="AA424" i="1"/>
  <c r="AQ424" i="1" s="1"/>
  <c r="AA425" i="1"/>
  <c r="AQ425" i="1" s="1"/>
  <c r="AA426" i="1"/>
  <c r="AQ426" i="1" s="1"/>
  <c r="AA427" i="1"/>
  <c r="AQ427" i="1" s="1"/>
  <c r="AA428" i="1"/>
  <c r="AQ428" i="1" s="1"/>
  <c r="AA429" i="1"/>
  <c r="AQ429" i="1" s="1"/>
  <c r="AA430" i="1"/>
  <c r="AQ430" i="1" s="1"/>
  <c r="AA431" i="1"/>
  <c r="AQ431" i="1" s="1"/>
  <c r="AA432" i="1"/>
  <c r="AQ432" i="1" s="1"/>
  <c r="AA433" i="1"/>
  <c r="AQ433" i="1" s="1"/>
  <c r="AA434" i="1"/>
  <c r="AQ434" i="1" s="1"/>
  <c r="AA435" i="1"/>
  <c r="AQ435" i="1" s="1"/>
  <c r="AA436" i="1"/>
  <c r="AQ436" i="1" s="1"/>
  <c r="AA437" i="1"/>
  <c r="AQ437" i="1" s="1"/>
  <c r="AA438" i="1"/>
  <c r="AQ438" i="1" s="1"/>
  <c r="AA439" i="1"/>
  <c r="AQ439" i="1" s="1"/>
  <c r="AA440" i="1"/>
  <c r="AQ440" i="1" s="1"/>
  <c r="AA441" i="1"/>
  <c r="AQ441" i="1" s="1"/>
  <c r="AA442" i="1"/>
  <c r="AQ442" i="1" s="1"/>
  <c r="AA443" i="1"/>
  <c r="AQ443" i="1" s="1"/>
  <c r="AA444" i="1"/>
  <c r="AQ444" i="1" s="1"/>
  <c r="AA445" i="1"/>
  <c r="AQ445" i="1" s="1"/>
  <c r="AA446" i="1"/>
  <c r="AQ446" i="1" s="1"/>
  <c r="AA447" i="1"/>
  <c r="AQ447" i="1" s="1"/>
  <c r="AA448" i="1"/>
  <c r="AQ448" i="1" s="1"/>
  <c r="AA449" i="1"/>
  <c r="AQ449" i="1" s="1"/>
  <c r="AA1617" i="1"/>
  <c r="AQ1617" i="1" s="1"/>
  <c r="AA450" i="1"/>
  <c r="AQ450" i="1" s="1"/>
  <c r="AA451" i="1"/>
  <c r="AQ451" i="1" s="1"/>
  <c r="AA452" i="1"/>
  <c r="AQ452" i="1" s="1"/>
  <c r="AA453" i="1"/>
  <c r="AQ453" i="1" s="1"/>
  <c r="AA454" i="1"/>
  <c r="AQ454" i="1" s="1"/>
  <c r="AA455" i="1"/>
  <c r="AQ455" i="1" s="1"/>
  <c r="AA1618" i="1"/>
  <c r="AQ1618" i="1" s="1"/>
  <c r="AA1619" i="1"/>
  <c r="AQ1619" i="1" s="1"/>
  <c r="AA1620" i="1"/>
  <c r="AQ1620" i="1" s="1"/>
  <c r="AA1621" i="1"/>
  <c r="AQ1621" i="1" s="1"/>
  <c r="AA1622" i="1"/>
  <c r="AQ1622" i="1" s="1"/>
  <c r="AA1623" i="1"/>
  <c r="AQ1623" i="1" s="1"/>
  <c r="AA1624" i="1"/>
  <c r="AQ1624" i="1" s="1"/>
  <c r="AA456" i="1"/>
  <c r="AQ456" i="1" s="1"/>
  <c r="AA457" i="1"/>
  <c r="AQ457" i="1" s="1"/>
  <c r="AA458" i="1"/>
  <c r="AQ458" i="1" s="1"/>
  <c r="AA459" i="1"/>
  <c r="AQ459" i="1" s="1"/>
  <c r="AA460" i="1"/>
  <c r="AQ460" i="1" s="1"/>
  <c r="AA461" i="1"/>
  <c r="AQ461" i="1" s="1"/>
  <c r="AA462" i="1"/>
  <c r="AQ462" i="1" s="1"/>
  <c r="AA463" i="1"/>
  <c r="AQ463" i="1" s="1"/>
  <c r="AA464" i="1"/>
  <c r="AQ464" i="1" s="1"/>
  <c r="AA465" i="1"/>
  <c r="AQ465" i="1" s="1"/>
  <c r="AA466" i="1"/>
  <c r="AQ466" i="1" s="1"/>
  <c r="AA467" i="1"/>
  <c r="AQ467" i="1" s="1"/>
  <c r="AA468" i="1"/>
  <c r="AQ468" i="1" s="1"/>
  <c r="AA469" i="1"/>
  <c r="AQ469" i="1" s="1"/>
  <c r="AA470" i="1"/>
  <c r="AQ470" i="1" s="1"/>
  <c r="AA471" i="1"/>
  <c r="AQ471" i="1" s="1"/>
  <c r="AA1625" i="1"/>
  <c r="AQ1625" i="1" s="1"/>
  <c r="AA472" i="1"/>
  <c r="AQ472" i="1" s="1"/>
  <c r="AA473" i="1"/>
  <c r="AQ473" i="1" s="1"/>
  <c r="AA474" i="1"/>
  <c r="AQ474" i="1" s="1"/>
  <c r="AA475" i="1"/>
  <c r="AQ475" i="1" s="1"/>
  <c r="AA476" i="1"/>
  <c r="AQ476" i="1" s="1"/>
  <c r="AA477" i="1"/>
  <c r="AQ477" i="1" s="1"/>
  <c r="AA1626" i="1"/>
  <c r="AQ1626" i="1" s="1"/>
  <c r="AA1627" i="1"/>
  <c r="AQ1627" i="1" s="1"/>
  <c r="AA1628" i="1"/>
  <c r="AQ1628" i="1" s="1"/>
  <c r="AA1629" i="1"/>
  <c r="AQ1629" i="1" s="1"/>
  <c r="AA478" i="1"/>
  <c r="AQ478" i="1" s="1"/>
  <c r="AA479" i="1"/>
  <c r="AQ479" i="1" s="1"/>
  <c r="AA480" i="1"/>
  <c r="AQ480" i="1" s="1"/>
  <c r="AA481" i="1"/>
  <c r="AQ481" i="1" s="1"/>
  <c r="AA482" i="1"/>
  <c r="AQ482" i="1" s="1"/>
  <c r="AA483" i="1"/>
  <c r="AQ483" i="1" s="1"/>
  <c r="AA484" i="1"/>
  <c r="AQ484" i="1" s="1"/>
  <c r="AA485" i="1"/>
  <c r="AQ485" i="1" s="1"/>
  <c r="AA486" i="1"/>
  <c r="AQ486" i="1" s="1"/>
  <c r="AA487" i="1"/>
  <c r="AQ487" i="1" s="1"/>
  <c r="AA488" i="1"/>
  <c r="AQ488" i="1" s="1"/>
  <c r="AA489" i="1"/>
  <c r="AQ489" i="1" s="1"/>
  <c r="AA490" i="1"/>
  <c r="AA491" i="1"/>
  <c r="AQ491" i="1" s="1"/>
  <c r="AA492" i="1"/>
  <c r="AQ492" i="1" s="1"/>
  <c r="AA493" i="1"/>
  <c r="AQ493" i="1" s="1"/>
  <c r="AA494" i="1"/>
  <c r="AQ494" i="1" s="1"/>
  <c r="AA1630" i="1"/>
  <c r="AQ1630" i="1" s="1"/>
  <c r="AA1631" i="1"/>
  <c r="AQ1631" i="1" s="1"/>
  <c r="AA1632" i="1"/>
  <c r="AQ1632" i="1" s="1"/>
  <c r="AA1633" i="1"/>
  <c r="AQ1633" i="1" s="1"/>
  <c r="AA1634" i="1"/>
  <c r="AQ1634" i="1" s="1"/>
  <c r="AA495" i="1"/>
  <c r="AQ495" i="1" s="1"/>
  <c r="AA496" i="1"/>
  <c r="AQ496" i="1" s="1"/>
  <c r="AA497" i="1"/>
  <c r="AQ497" i="1" s="1"/>
  <c r="AA498" i="1"/>
  <c r="AQ498" i="1" s="1"/>
  <c r="AA1635" i="1"/>
  <c r="AQ1635" i="1" s="1"/>
  <c r="AA1636" i="1"/>
  <c r="AQ1636" i="1" s="1"/>
  <c r="AA1637" i="1"/>
  <c r="AQ1637" i="1" s="1"/>
  <c r="AA1638" i="1"/>
  <c r="AQ1638" i="1" s="1"/>
  <c r="AA1639" i="1"/>
  <c r="AQ1639" i="1" s="1"/>
  <c r="AA1640" i="1"/>
  <c r="AQ1640" i="1" s="1"/>
  <c r="AA1641" i="1"/>
  <c r="AQ1641" i="1" s="1"/>
  <c r="AA1642" i="1"/>
  <c r="AQ1642" i="1" s="1"/>
  <c r="AA499" i="1"/>
  <c r="AQ499" i="1" s="1"/>
  <c r="AA500" i="1"/>
  <c r="AQ500" i="1" s="1"/>
  <c r="AA501" i="1"/>
  <c r="AQ501" i="1" s="1"/>
  <c r="AA502" i="1"/>
  <c r="AQ502" i="1" s="1"/>
  <c r="AA503" i="1"/>
  <c r="AQ503" i="1" s="1"/>
  <c r="AA504" i="1"/>
  <c r="AQ504" i="1" s="1"/>
  <c r="AA505" i="1"/>
  <c r="AQ505" i="1" s="1"/>
  <c r="AA506" i="1"/>
  <c r="AQ506" i="1" s="1"/>
  <c r="AA507" i="1"/>
  <c r="AQ507" i="1" s="1"/>
  <c r="AA508" i="1"/>
  <c r="AQ508" i="1" s="1"/>
  <c r="AA509" i="1"/>
  <c r="AQ509" i="1" s="1"/>
  <c r="AA510" i="1"/>
  <c r="AQ510" i="1" s="1"/>
  <c r="AA511" i="1"/>
  <c r="AQ511" i="1" s="1"/>
  <c r="AA1643" i="1"/>
  <c r="AQ1643" i="1" s="1"/>
  <c r="AA1644" i="1"/>
  <c r="AA1645" i="1"/>
  <c r="AQ1645" i="1" s="1"/>
  <c r="AA1646" i="1"/>
  <c r="AQ1646" i="1" s="1"/>
  <c r="AA1647" i="1"/>
  <c r="AQ1647" i="1" s="1"/>
  <c r="AA1648" i="1"/>
  <c r="AQ1648" i="1" s="1"/>
  <c r="AA1649" i="1"/>
  <c r="AQ1649" i="1" s="1"/>
  <c r="AA1650" i="1"/>
  <c r="AQ1650" i="1" s="1"/>
  <c r="AA1651" i="1"/>
  <c r="AQ1651" i="1" s="1"/>
  <c r="AA1652" i="1"/>
  <c r="AQ1652" i="1" s="1"/>
  <c r="AA1653" i="1"/>
  <c r="AQ1653" i="1" s="1"/>
  <c r="AA1654" i="1"/>
  <c r="AQ1654" i="1" s="1"/>
  <c r="AA1655" i="1"/>
  <c r="AQ1655" i="1" s="1"/>
  <c r="AA1656" i="1"/>
  <c r="AQ1656" i="1" s="1"/>
  <c r="AA1657" i="1"/>
  <c r="AQ1657" i="1" s="1"/>
  <c r="AA1658" i="1"/>
  <c r="AQ1658" i="1" s="1"/>
  <c r="AA1659" i="1"/>
  <c r="AQ1659" i="1" s="1"/>
  <c r="AA1660" i="1"/>
  <c r="AQ1660" i="1" s="1"/>
  <c r="AA1661" i="1"/>
  <c r="AQ1661" i="1" s="1"/>
  <c r="AA1662" i="1"/>
  <c r="AQ1662" i="1" s="1"/>
  <c r="AA1663" i="1"/>
  <c r="AQ1663" i="1" s="1"/>
  <c r="AA1664" i="1"/>
  <c r="AQ1664" i="1" s="1"/>
  <c r="AA1665" i="1"/>
  <c r="AQ1665" i="1" s="1"/>
  <c r="AA1666" i="1"/>
  <c r="AQ1666" i="1" s="1"/>
  <c r="AA512" i="1"/>
  <c r="AQ512" i="1" s="1"/>
  <c r="AA513" i="1"/>
  <c r="AQ513" i="1" s="1"/>
  <c r="AA514" i="1"/>
  <c r="AQ514" i="1" s="1"/>
  <c r="AA515" i="1"/>
  <c r="AQ515" i="1" s="1"/>
  <c r="AA1667" i="1"/>
  <c r="AQ1667" i="1" s="1"/>
  <c r="AA1668" i="1"/>
  <c r="AQ1668" i="1" s="1"/>
  <c r="AA1669" i="1"/>
  <c r="AQ1669" i="1" s="1"/>
  <c r="AA516" i="1"/>
  <c r="AQ516" i="1" s="1"/>
  <c r="AA1670" i="1"/>
  <c r="AQ1670" i="1" s="1"/>
  <c r="AA1671" i="1"/>
  <c r="AQ1671" i="1" s="1"/>
  <c r="AA1672" i="1"/>
  <c r="AQ1672" i="1" s="1"/>
  <c r="AA1673" i="1"/>
  <c r="AQ1673" i="1" s="1"/>
  <c r="AA517" i="1"/>
  <c r="AQ517" i="1" s="1"/>
  <c r="AA518" i="1"/>
  <c r="AQ518" i="1" s="1"/>
  <c r="AA519" i="1"/>
  <c r="AQ519" i="1" s="1"/>
  <c r="AA520" i="1"/>
  <c r="AQ520" i="1" s="1"/>
  <c r="AA521" i="1"/>
  <c r="AQ521" i="1" s="1"/>
  <c r="AA522" i="1"/>
  <c r="AQ522" i="1" s="1"/>
  <c r="AA523" i="1"/>
  <c r="AQ523" i="1" s="1"/>
  <c r="AA524" i="1"/>
  <c r="AQ524" i="1" s="1"/>
  <c r="AA525" i="1"/>
  <c r="AQ525" i="1" s="1"/>
  <c r="AA526" i="1"/>
  <c r="AQ526" i="1" s="1"/>
  <c r="AA527" i="1"/>
  <c r="AQ527" i="1" s="1"/>
  <c r="AA528" i="1"/>
  <c r="AQ528" i="1" s="1"/>
  <c r="AA529" i="1"/>
  <c r="AQ529" i="1" s="1"/>
  <c r="AA530" i="1"/>
  <c r="AA531" i="1"/>
  <c r="AQ531" i="1" s="1"/>
  <c r="AA1674" i="1"/>
  <c r="AQ1674" i="1" s="1"/>
  <c r="AA1675" i="1"/>
  <c r="AQ1675" i="1" s="1"/>
  <c r="AA1676" i="1"/>
  <c r="AA532" i="1"/>
  <c r="AQ532" i="1" s="1"/>
  <c r="AA533" i="1"/>
  <c r="AQ533" i="1" s="1"/>
  <c r="AA534" i="1"/>
  <c r="AQ534" i="1" s="1"/>
  <c r="AA535" i="1"/>
  <c r="AA536" i="1"/>
  <c r="AQ536" i="1" s="1"/>
  <c r="AA537" i="1"/>
  <c r="AQ537" i="1" s="1"/>
  <c r="AA538" i="1"/>
  <c r="AQ538" i="1" s="1"/>
  <c r="AA539" i="1"/>
  <c r="AQ539" i="1" s="1"/>
  <c r="AA540" i="1"/>
  <c r="AQ540" i="1" s="1"/>
  <c r="AA541" i="1"/>
  <c r="AQ541" i="1" s="1"/>
  <c r="AA542" i="1"/>
  <c r="AQ542" i="1" s="1"/>
  <c r="AA543" i="1"/>
  <c r="AQ543" i="1" s="1"/>
  <c r="AA544" i="1"/>
  <c r="AQ544" i="1" s="1"/>
  <c r="AA545" i="1"/>
  <c r="AQ545" i="1" s="1"/>
  <c r="AA546" i="1"/>
  <c r="AQ546" i="1" s="1"/>
  <c r="AA547" i="1"/>
  <c r="AQ547" i="1" s="1"/>
  <c r="AA548" i="1"/>
  <c r="AQ548" i="1" s="1"/>
  <c r="AA549" i="1"/>
  <c r="AQ549" i="1" s="1"/>
  <c r="AA550" i="1"/>
  <c r="AQ550" i="1" s="1"/>
  <c r="AA551" i="1"/>
  <c r="AQ551" i="1" s="1"/>
  <c r="AA552" i="1"/>
  <c r="AQ552" i="1" s="1"/>
  <c r="AA553" i="1"/>
  <c r="AQ553" i="1" s="1"/>
  <c r="AA554" i="1"/>
  <c r="AQ554" i="1" s="1"/>
  <c r="AA555" i="1"/>
  <c r="AQ555" i="1" s="1"/>
  <c r="AA556" i="1"/>
  <c r="AQ556" i="1" s="1"/>
  <c r="AA557" i="1"/>
  <c r="AQ557" i="1" s="1"/>
  <c r="AA558" i="1"/>
  <c r="AQ558" i="1" s="1"/>
  <c r="AA559" i="1"/>
  <c r="AQ559" i="1" s="1"/>
  <c r="AA560" i="1"/>
  <c r="AQ560" i="1" s="1"/>
  <c r="AA561" i="1"/>
  <c r="AQ561" i="1" s="1"/>
  <c r="AA562" i="1"/>
  <c r="AQ562" i="1" s="1"/>
  <c r="AA563" i="1"/>
  <c r="AQ563" i="1" s="1"/>
  <c r="AA564" i="1"/>
  <c r="AQ564" i="1" s="1"/>
  <c r="AA565" i="1"/>
  <c r="AQ565" i="1" s="1"/>
  <c r="AA566" i="1"/>
  <c r="AQ566" i="1" s="1"/>
  <c r="AA567" i="1"/>
  <c r="AQ567" i="1" s="1"/>
  <c r="AA568" i="1"/>
  <c r="AQ568" i="1" s="1"/>
  <c r="AA569" i="1"/>
  <c r="AQ569" i="1" s="1"/>
  <c r="AA570" i="1"/>
  <c r="AQ570" i="1" s="1"/>
  <c r="AA571" i="1"/>
  <c r="AQ571" i="1" s="1"/>
  <c r="AA572" i="1"/>
  <c r="AQ572" i="1" s="1"/>
  <c r="AA573" i="1"/>
  <c r="AQ573" i="1" s="1"/>
  <c r="AA574" i="1"/>
  <c r="AQ574" i="1" s="1"/>
  <c r="AA575" i="1"/>
  <c r="AQ575" i="1" s="1"/>
  <c r="AA576" i="1"/>
  <c r="AQ576" i="1" s="1"/>
  <c r="AA577" i="1"/>
  <c r="AQ577" i="1" s="1"/>
  <c r="AA578" i="1"/>
  <c r="AQ578" i="1" s="1"/>
  <c r="AA579" i="1"/>
  <c r="AQ579" i="1" s="1"/>
  <c r="AA580" i="1"/>
  <c r="AQ580" i="1" s="1"/>
  <c r="AA581" i="1"/>
  <c r="AQ581" i="1" s="1"/>
  <c r="AA582" i="1"/>
  <c r="AQ582" i="1" s="1"/>
  <c r="AA583" i="1"/>
  <c r="AQ583" i="1" s="1"/>
  <c r="AA584" i="1"/>
  <c r="AQ584" i="1" s="1"/>
  <c r="AA585" i="1"/>
  <c r="AQ585" i="1" s="1"/>
  <c r="AA586" i="1"/>
  <c r="AQ586" i="1" s="1"/>
  <c r="AA587" i="1"/>
  <c r="AQ587" i="1" s="1"/>
  <c r="AA588" i="1"/>
  <c r="AQ588" i="1" s="1"/>
  <c r="AA589" i="1"/>
  <c r="AQ589" i="1" s="1"/>
  <c r="AA590" i="1"/>
  <c r="AQ590" i="1" s="1"/>
  <c r="AA591" i="1"/>
  <c r="AQ591" i="1" s="1"/>
  <c r="AA592" i="1"/>
  <c r="AQ592" i="1" s="1"/>
  <c r="AA593" i="1"/>
  <c r="AQ593" i="1" s="1"/>
  <c r="AA594" i="1"/>
  <c r="AQ594" i="1" s="1"/>
  <c r="AA595" i="1"/>
  <c r="AQ595" i="1" s="1"/>
  <c r="AA596" i="1"/>
  <c r="AQ596" i="1" s="1"/>
  <c r="AA597" i="1"/>
  <c r="AQ597" i="1" s="1"/>
  <c r="AA598" i="1"/>
  <c r="AQ598" i="1" s="1"/>
  <c r="AA599" i="1"/>
  <c r="AQ599" i="1" s="1"/>
  <c r="AA600" i="1"/>
  <c r="AQ600" i="1" s="1"/>
  <c r="AA601" i="1"/>
  <c r="AQ601" i="1" s="1"/>
  <c r="AA602" i="1"/>
  <c r="AQ602" i="1" s="1"/>
  <c r="AA603" i="1"/>
  <c r="AQ603" i="1" s="1"/>
  <c r="AA604" i="1"/>
  <c r="AQ604" i="1" s="1"/>
  <c r="AA605" i="1"/>
  <c r="AQ605" i="1" s="1"/>
  <c r="AA606" i="1"/>
  <c r="AQ606" i="1" s="1"/>
  <c r="AA607" i="1"/>
  <c r="AQ607" i="1" s="1"/>
  <c r="AA608" i="1"/>
  <c r="AQ608" i="1" s="1"/>
  <c r="AA609" i="1"/>
  <c r="AQ609" i="1" s="1"/>
  <c r="AA610" i="1"/>
  <c r="AQ610" i="1" s="1"/>
  <c r="AA611" i="1"/>
  <c r="AQ611" i="1" s="1"/>
  <c r="AA612" i="1"/>
  <c r="AQ612" i="1" s="1"/>
  <c r="AA613" i="1"/>
  <c r="AQ613" i="1" s="1"/>
  <c r="AA614" i="1"/>
  <c r="AQ614" i="1" s="1"/>
  <c r="AA615" i="1"/>
  <c r="AQ615" i="1" s="1"/>
  <c r="AA616" i="1"/>
  <c r="AQ616" i="1" s="1"/>
  <c r="AA617" i="1"/>
  <c r="AQ617" i="1" s="1"/>
  <c r="AA618" i="1"/>
  <c r="AQ618" i="1" s="1"/>
  <c r="AA619" i="1"/>
  <c r="AQ619" i="1" s="1"/>
  <c r="AA620" i="1"/>
  <c r="AQ620" i="1" s="1"/>
  <c r="AA621" i="1"/>
  <c r="AQ621" i="1" s="1"/>
  <c r="AA622" i="1"/>
  <c r="AQ622" i="1" s="1"/>
  <c r="AA623" i="1"/>
  <c r="AQ623" i="1" s="1"/>
  <c r="AA624" i="1"/>
  <c r="AQ624" i="1" s="1"/>
  <c r="AA625" i="1"/>
  <c r="AQ625" i="1" s="1"/>
  <c r="AA626" i="1"/>
  <c r="AQ626" i="1" s="1"/>
  <c r="AA627" i="1"/>
  <c r="AQ627" i="1" s="1"/>
  <c r="AA628" i="1"/>
  <c r="AQ628" i="1" s="1"/>
  <c r="AA629" i="1"/>
  <c r="AQ629" i="1" s="1"/>
  <c r="AA630" i="1"/>
  <c r="AQ630" i="1" s="1"/>
  <c r="AA631" i="1"/>
  <c r="AQ631" i="1" s="1"/>
  <c r="AA632" i="1"/>
  <c r="AQ632" i="1" s="1"/>
  <c r="AA633" i="1"/>
  <c r="AQ633" i="1" s="1"/>
  <c r="AA634" i="1"/>
  <c r="AQ634" i="1" s="1"/>
  <c r="AA635" i="1"/>
  <c r="AQ635" i="1" s="1"/>
  <c r="AA636" i="1"/>
  <c r="AQ636" i="1" s="1"/>
  <c r="AA637" i="1"/>
  <c r="AQ637" i="1" s="1"/>
  <c r="AA638" i="1"/>
  <c r="AQ638" i="1" s="1"/>
  <c r="AA639" i="1"/>
  <c r="AQ639" i="1" s="1"/>
  <c r="AA640" i="1"/>
  <c r="AQ640" i="1" s="1"/>
  <c r="AA641" i="1"/>
  <c r="AQ641" i="1" s="1"/>
  <c r="AA642" i="1"/>
  <c r="AQ642" i="1" s="1"/>
  <c r="AA643" i="1"/>
  <c r="AQ643" i="1" s="1"/>
  <c r="AA644" i="1"/>
  <c r="AQ644" i="1" s="1"/>
  <c r="AA645" i="1"/>
  <c r="AQ645" i="1" s="1"/>
  <c r="AA646" i="1"/>
  <c r="AQ646" i="1" s="1"/>
  <c r="AA647" i="1"/>
  <c r="AQ647" i="1" s="1"/>
  <c r="AA648" i="1"/>
  <c r="AQ648" i="1" s="1"/>
  <c r="AA649" i="1"/>
  <c r="AQ649" i="1" s="1"/>
  <c r="AA650" i="1"/>
  <c r="AQ650" i="1" s="1"/>
  <c r="AA651" i="1"/>
  <c r="AQ651" i="1" s="1"/>
  <c r="AA652" i="1"/>
  <c r="AQ652" i="1" s="1"/>
  <c r="AA653" i="1"/>
  <c r="AQ653" i="1" s="1"/>
  <c r="AA654" i="1"/>
  <c r="AQ654" i="1" s="1"/>
  <c r="AA655" i="1"/>
  <c r="AQ655" i="1" s="1"/>
  <c r="AA656" i="1"/>
  <c r="AQ656" i="1" s="1"/>
  <c r="AA657" i="1"/>
  <c r="AQ657" i="1" s="1"/>
  <c r="AA658" i="1"/>
  <c r="AQ658" i="1" s="1"/>
  <c r="AA659" i="1"/>
  <c r="AQ659" i="1" s="1"/>
  <c r="AA660" i="1"/>
  <c r="AQ660" i="1" s="1"/>
  <c r="AA661" i="1"/>
  <c r="AQ661" i="1" s="1"/>
  <c r="AA662" i="1"/>
  <c r="AQ662" i="1" s="1"/>
  <c r="AA663" i="1"/>
  <c r="AQ663" i="1" s="1"/>
  <c r="AA664" i="1"/>
  <c r="AQ664" i="1" s="1"/>
  <c r="AA665" i="1"/>
  <c r="AQ665" i="1" s="1"/>
  <c r="AA666" i="1"/>
  <c r="AQ666" i="1" s="1"/>
  <c r="AA667" i="1"/>
  <c r="AQ667" i="1" s="1"/>
  <c r="AA668" i="1"/>
  <c r="AQ668" i="1" s="1"/>
  <c r="AA669" i="1"/>
  <c r="AQ669" i="1" s="1"/>
  <c r="AA670" i="1"/>
  <c r="AQ670" i="1" s="1"/>
  <c r="AA671" i="1"/>
  <c r="AQ671" i="1" s="1"/>
  <c r="AA672" i="1"/>
  <c r="AQ672" i="1" s="1"/>
  <c r="AA673" i="1"/>
  <c r="AQ673" i="1" s="1"/>
  <c r="AA674" i="1"/>
  <c r="AQ674" i="1" s="1"/>
  <c r="AA675" i="1"/>
  <c r="AQ675" i="1" s="1"/>
  <c r="AA676" i="1"/>
  <c r="AQ676" i="1" s="1"/>
  <c r="AA677" i="1"/>
  <c r="AQ677" i="1" s="1"/>
  <c r="AA678" i="1"/>
  <c r="AQ678" i="1" s="1"/>
  <c r="AA679" i="1"/>
  <c r="AQ679" i="1" s="1"/>
  <c r="AA680" i="1"/>
  <c r="AQ680" i="1" s="1"/>
  <c r="AA681" i="1"/>
  <c r="AQ681" i="1" s="1"/>
  <c r="AA682" i="1"/>
  <c r="AQ682" i="1" s="1"/>
  <c r="AA683" i="1"/>
  <c r="AQ683" i="1" s="1"/>
  <c r="AA684" i="1"/>
  <c r="AQ684" i="1" s="1"/>
  <c r="AA685" i="1"/>
  <c r="AQ685" i="1" s="1"/>
  <c r="AA686" i="1"/>
  <c r="AQ686" i="1" s="1"/>
  <c r="AA687" i="1"/>
  <c r="AQ687" i="1" s="1"/>
  <c r="AA688" i="1"/>
  <c r="AQ688" i="1" s="1"/>
  <c r="AA689" i="1"/>
  <c r="AQ689" i="1" s="1"/>
  <c r="AA690" i="1"/>
  <c r="AQ690" i="1" s="1"/>
  <c r="AA691" i="1"/>
  <c r="AQ691" i="1" s="1"/>
  <c r="AA692" i="1"/>
  <c r="AQ692" i="1" s="1"/>
  <c r="AA693" i="1"/>
  <c r="AQ693" i="1" s="1"/>
  <c r="AA694" i="1"/>
  <c r="AQ694" i="1" s="1"/>
  <c r="AA695" i="1"/>
  <c r="AQ695" i="1" s="1"/>
  <c r="AA696" i="1"/>
  <c r="AQ696" i="1" s="1"/>
  <c r="AA697" i="1"/>
  <c r="AQ697" i="1" s="1"/>
  <c r="AA698" i="1"/>
  <c r="AQ698" i="1" s="1"/>
  <c r="AA699" i="1"/>
  <c r="AQ699" i="1" s="1"/>
  <c r="AA700" i="1"/>
  <c r="AQ700" i="1" s="1"/>
  <c r="AA701" i="1"/>
  <c r="AQ701" i="1" s="1"/>
  <c r="AA702" i="1"/>
  <c r="AQ702" i="1" s="1"/>
  <c r="AA703" i="1"/>
  <c r="AQ703" i="1" s="1"/>
  <c r="AA704" i="1"/>
  <c r="AQ704" i="1" s="1"/>
  <c r="AA705" i="1"/>
  <c r="AQ705" i="1" s="1"/>
  <c r="AA706" i="1"/>
  <c r="AQ706" i="1" s="1"/>
  <c r="AA707" i="1"/>
  <c r="AQ707" i="1" s="1"/>
  <c r="AA708" i="1"/>
  <c r="AQ708" i="1" s="1"/>
  <c r="AA709" i="1"/>
  <c r="AQ709" i="1" s="1"/>
  <c r="AA710" i="1"/>
  <c r="AQ710" i="1" s="1"/>
  <c r="AA711" i="1"/>
  <c r="AQ711" i="1" s="1"/>
  <c r="AA712" i="1"/>
  <c r="AQ712" i="1" s="1"/>
  <c r="AA713" i="1"/>
  <c r="AQ713" i="1" s="1"/>
  <c r="AA714" i="1"/>
  <c r="AQ714" i="1" s="1"/>
  <c r="AA715" i="1"/>
  <c r="AQ715" i="1" s="1"/>
  <c r="AA716" i="1"/>
  <c r="AQ716" i="1" s="1"/>
  <c r="AA717" i="1"/>
  <c r="AQ717" i="1" s="1"/>
  <c r="AA718" i="1"/>
  <c r="AQ718" i="1" s="1"/>
  <c r="AA719" i="1"/>
  <c r="AQ719" i="1" s="1"/>
  <c r="AA720" i="1"/>
  <c r="AQ720" i="1" s="1"/>
  <c r="AA721" i="1"/>
  <c r="AQ721" i="1" s="1"/>
  <c r="AA722" i="1"/>
  <c r="AQ722" i="1" s="1"/>
  <c r="AA723" i="1"/>
  <c r="AQ723" i="1" s="1"/>
  <c r="AA724" i="1"/>
  <c r="AQ724" i="1" s="1"/>
  <c r="AA725" i="1"/>
  <c r="AQ725" i="1" s="1"/>
  <c r="AA726" i="1"/>
  <c r="AQ726" i="1" s="1"/>
  <c r="AA727" i="1"/>
  <c r="AQ727" i="1" s="1"/>
  <c r="AA728" i="1"/>
  <c r="AQ728" i="1" s="1"/>
  <c r="AA729" i="1"/>
  <c r="AQ729" i="1" s="1"/>
  <c r="AA730" i="1"/>
  <c r="AQ730" i="1" s="1"/>
  <c r="AA731" i="1"/>
  <c r="AQ731" i="1" s="1"/>
  <c r="AA732" i="1"/>
  <c r="AQ732" i="1" s="1"/>
  <c r="AA733" i="1"/>
  <c r="AQ733" i="1" s="1"/>
  <c r="AA734" i="1"/>
  <c r="AQ734" i="1" s="1"/>
  <c r="AA735" i="1"/>
  <c r="AQ735" i="1" s="1"/>
  <c r="AA736" i="1"/>
  <c r="AQ736" i="1" s="1"/>
  <c r="AA737" i="1"/>
  <c r="AQ737" i="1" s="1"/>
  <c r="AA738" i="1"/>
  <c r="AQ738" i="1" s="1"/>
  <c r="AA739" i="1"/>
  <c r="AQ739" i="1" s="1"/>
  <c r="AA740" i="1"/>
  <c r="AQ740" i="1" s="1"/>
  <c r="AA741" i="1"/>
  <c r="AQ741" i="1" s="1"/>
  <c r="AA742" i="1"/>
  <c r="AQ742" i="1" s="1"/>
  <c r="AA743" i="1"/>
  <c r="AQ743" i="1" s="1"/>
  <c r="AA744" i="1"/>
  <c r="AQ744" i="1" s="1"/>
  <c r="AA745" i="1"/>
  <c r="AQ745" i="1" s="1"/>
  <c r="AA746" i="1"/>
  <c r="AQ746" i="1" s="1"/>
  <c r="AA747" i="1"/>
  <c r="AQ747" i="1" s="1"/>
  <c r="AA748" i="1"/>
  <c r="AQ748" i="1" s="1"/>
  <c r="AA749" i="1"/>
  <c r="AQ749" i="1" s="1"/>
  <c r="AA750" i="1"/>
  <c r="AQ750" i="1" s="1"/>
  <c r="AA751" i="1"/>
  <c r="AQ751" i="1" s="1"/>
  <c r="AA752" i="1"/>
  <c r="AQ752" i="1" s="1"/>
  <c r="AA753" i="1"/>
  <c r="AQ753" i="1" s="1"/>
  <c r="AA754" i="1"/>
  <c r="AQ754" i="1" s="1"/>
  <c r="AA755" i="1"/>
  <c r="AQ755" i="1" s="1"/>
  <c r="AA756" i="1"/>
  <c r="AQ756" i="1" s="1"/>
  <c r="AA757" i="1"/>
  <c r="AQ757" i="1" s="1"/>
  <c r="AA758" i="1"/>
  <c r="AQ758" i="1" s="1"/>
  <c r="AA759" i="1"/>
  <c r="AQ759" i="1" s="1"/>
  <c r="AA760" i="1"/>
  <c r="AQ760" i="1" s="1"/>
  <c r="AA761" i="1"/>
  <c r="AQ761" i="1" s="1"/>
  <c r="AA762" i="1"/>
  <c r="AQ762" i="1" s="1"/>
  <c r="AA763" i="1"/>
  <c r="AQ763" i="1" s="1"/>
  <c r="AA764" i="1"/>
  <c r="AQ764" i="1" s="1"/>
  <c r="AA765" i="1"/>
  <c r="AQ765" i="1" s="1"/>
  <c r="AA766" i="1"/>
  <c r="AQ766" i="1" s="1"/>
  <c r="AA767" i="1"/>
  <c r="AQ767" i="1" s="1"/>
  <c r="AA768" i="1"/>
  <c r="AQ768" i="1" s="1"/>
  <c r="AA769" i="1"/>
  <c r="AQ769" i="1" s="1"/>
  <c r="AA770" i="1"/>
  <c r="AQ770" i="1" s="1"/>
  <c r="AA771" i="1"/>
  <c r="AQ771" i="1" s="1"/>
  <c r="AA772" i="1"/>
  <c r="AQ772" i="1" s="1"/>
  <c r="AA773" i="1"/>
  <c r="AQ773" i="1" s="1"/>
  <c r="AA774" i="1"/>
  <c r="AQ774" i="1" s="1"/>
  <c r="AA775" i="1"/>
  <c r="AQ775" i="1" s="1"/>
  <c r="AA776" i="1"/>
  <c r="AQ776" i="1" s="1"/>
  <c r="AA777" i="1"/>
  <c r="AQ777" i="1" s="1"/>
  <c r="AA778" i="1"/>
  <c r="AQ778" i="1" s="1"/>
  <c r="AA779" i="1"/>
  <c r="AQ779" i="1" s="1"/>
  <c r="AA780" i="1"/>
  <c r="AQ780" i="1" s="1"/>
  <c r="AA781" i="1"/>
  <c r="AQ781" i="1" s="1"/>
  <c r="AA782" i="1"/>
  <c r="AQ782" i="1" s="1"/>
  <c r="AA783" i="1"/>
  <c r="AQ783" i="1" s="1"/>
  <c r="AA784" i="1"/>
  <c r="AQ784" i="1" s="1"/>
  <c r="AA1677" i="1"/>
  <c r="AQ1677" i="1" s="1"/>
  <c r="AA785" i="1"/>
  <c r="AQ785" i="1" s="1"/>
  <c r="AA786" i="1"/>
  <c r="AQ786" i="1" s="1"/>
  <c r="AA787" i="1"/>
  <c r="AQ787" i="1" s="1"/>
  <c r="AA788" i="1"/>
  <c r="AQ788" i="1" s="1"/>
  <c r="AA789" i="1"/>
  <c r="AQ789" i="1" s="1"/>
  <c r="AA790" i="1"/>
  <c r="AQ790" i="1" s="1"/>
  <c r="AA791" i="1"/>
  <c r="AQ791" i="1" s="1"/>
  <c r="AA792" i="1"/>
  <c r="AQ792" i="1" s="1"/>
  <c r="AA793" i="1"/>
  <c r="AQ793" i="1" s="1"/>
  <c r="AA794" i="1"/>
  <c r="AQ794" i="1" s="1"/>
  <c r="AA795" i="1"/>
  <c r="AQ795" i="1" s="1"/>
  <c r="AA796" i="1"/>
  <c r="AQ796" i="1" s="1"/>
  <c r="AA797" i="1"/>
  <c r="AQ797" i="1" s="1"/>
  <c r="AA798" i="1"/>
  <c r="AQ798" i="1" s="1"/>
  <c r="AA799" i="1"/>
  <c r="AQ799" i="1" s="1"/>
  <c r="AA800" i="1"/>
  <c r="AQ800" i="1" s="1"/>
  <c r="AA801" i="1"/>
  <c r="AQ801" i="1" s="1"/>
  <c r="AA802" i="1"/>
  <c r="AQ802" i="1" s="1"/>
  <c r="AA803" i="1"/>
  <c r="AQ803" i="1" s="1"/>
  <c r="AA804" i="1"/>
  <c r="AQ804" i="1" s="1"/>
  <c r="AA805" i="1"/>
  <c r="AQ805" i="1" s="1"/>
  <c r="AA806" i="1"/>
  <c r="AQ806" i="1" s="1"/>
  <c r="AA807" i="1"/>
  <c r="AQ807" i="1" s="1"/>
  <c r="AA808" i="1"/>
  <c r="AQ808" i="1" s="1"/>
  <c r="AA809" i="1"/>
  <c r="AQ809" i="1" s="1"/>
  <c r="AA810" i="1"/>
  <c r="AQ810" i="1" s="1"/>
  <c r="AA811" i="1"/>
  <c r="AQ811" i="1" s="1"/>
  <c r="AA812" i="1"/>
  <c r="AQ812" i="1" s="1"/>
  <c r="AA813" i="1"/>
  <c r="AQ813" i="1" s="1"/>
  <c r="AA814" i="1"/>
  <c r="AQ814" i="1" s="1"/>
  <c r="AA815" i="1"/>
  <c r="AQ815" i="1" s="1"/>
  <c r="AA816" i="1"/>
  <c r="AQ816" i="1" s="1"/>
  <c r="AA817" i="1"/>
  <c r="AQ817" i="1" s="1"/>
  <c r="AA818" i="1"/>
  <c r="AQ818" i="1" s="1"/>
  <c r="AA819" i="1"/>
  <c r="AQ819" i="1" s="1"/>
  <c r="AA820" i="1"/>
  <c r="AQ820" i="1" s="1"/>
  <c r="AA821" i="1"/>
  <c r="AQ821" i="1" s="1"/>
  <c r="AA822" i="1"/>
  <c r="AQ822" i="1" s="1"/>
  <c r="AA823" i="1"/>
  <c r="AQ823" i="1" s="1"/>
  <c r="AA824" i="1"/>
  <c r="AQ824" i="1" s="1"/>
  <c r="AA825" i="1"/>
  <c r="AQ825" i="1" s="1"/>
  <c r="AA826" i="1"/>
  <c r="AQ826" i="1" s="1"/>
  <c r="AA827" i="1"/>
  <c r="AQ827" i="1" s="1"/>
  <c r="AA828" i="1"/>
  <c r="AQ828" i="1" s="1"/>
  <c r="AA829" i="1"/>
  <c r="AQ829" i="1" s="1"/>
  <c r="AA830" i="1"/>
  <c r="AQ830" i="1" s="1"/>
  <c r="AA831" i="1"/>
  <c r="AQ831" i="1" s="1"/>
  <c r="AA832" i="1"/>
  <c r="AQ832" i="1" s="1"/>
  <c r="AA833" i="1"/>
  <c r="AQ833" i="1" s="1"/>
  <c r="AA834" i="1"/>
  <c r="AQ834" i="1" s="1"/>
  <c r="AA835" i="1"/>
  <c r="AQ835" i="1" s="1"/>
  <c r="AA836" i="1"/>
  <c r="AQ836" i="1" s="1"/>
  <c r="AA837" i="1"/>
  <c r="AQ837" i="1" s="1"/>
  <c r="AA838" i="1"/>
  <c r="AQ838" i="1" s="1"/>
  <c r="AA839" i="1"/>
  <c r="AQ839" i="1" s="1"/>
  <c r="AA840" i="1"/>
  <c r="AQ840" i="1" s="1"/>
  <c r="AA841" i="1"/>
  <c r="AQ841" i="1" s="1"/>
  <c r="AA842" i="1"/>
  <c r="AQ842" i="1" s="1"/>
  <c r="AA843" i="1"/>
  <c r="AQ843" i="1" s="1"/>
  <c r="AA844" i="1"/>
  <c r="AQ844" i="1" s="1"/>
  <c r="AA845" i="1"/>
  <c r="AQ845" i="1" s="1"/>
  <c r="AA846" i="1"/>
  <c r="AQ846" i="1" s="1"/>
  <c r="AA847" i="1"/>
  <c r="AQ847" i="1" s="1"/>
  <c r="AA848" i="1"/>
  <c r="AQ848" i="1" s="1"/>
  <c r="AA849" i="1"/>
  <c r="AQ849" i="1" s="1"/>
  <c r="AA850" i="1"/>
  <c r="AQ850" i="1" s="1"/>
  <c r="AA851" i="1"/>
  <c r="AQ851" i="1" s="1"/>
  <c r="AA852" i="1"/>
  <c r="AQ852" i="1" s="1"/>
  <c r="AA853" i="1"/>
  <c r="AQ853" i="1" s="1"/>
  <c r="AA854" i="1"/>
  <c r="AQ854" i="1" s="1"/>
  <c r="AA855" i="1"/>
  <c r="AQ855" i="1" s="1"/>
  <c r="AA856" i="1"/>
  <c r="AQ856" i="1" s="1"/>
  <c r="AA857" i="1"/>
  <c r="AQ857" i="1" s="1"/>
  <c r="AA858" i="1"/>
  <c r="AQ858" i="1" s="1"/>
  <c r="AA859" i="1"/>
  <c r="AQ859" i="1" s="1"/>
  <c r="AA860" i="1"/>
  <c r="AQ860" i="1" s="1"/>
  <c r="AA861" i="1"/>
  <c r="AQ861" i="1" s="1"/>
  <c r="AA862" i="1"/>
  <c r="AQ862" i="1" s="1"/>
  <c r="AA863" i="1"/>
  <c r="AQ863" i="1" s="1"/>
  <c r="AA864" i="1"/>
  <c r="AQ864" i="1" s="1"/>
  <c r="AA865" i="1"/>
  <c r="AQ865" i="1" s="1"/>
  <c r="AA866" i="1"/>
  <c r="AQ866" i="1" s="1"/>
  <c r="AA867" i="1"/>
  <c r="AQ867" i="1" s="1"/>
  <c r="AA868" i="1"/>
  <c r="AQ868" i="1" s="1"/>
  <c r="AA869" i="1"/>
  <c r="AQ869" i="1" s="1"/>
  <c r="AA870" i="1"/>
  <c r="AQ870" i="1" s="1"/>
  <c r="AA871" i="1"/>
  <c r="AQ871" i="1" s="1"/>
  <c r="AA872" i="1"/>
  <c r="AQ872" i="1" s="1"/>
  <c r="AA873" i="1"/>
  <c r="AQ873" i="1" s="1"/>
  <c r="AA874" i="1"/>
  <c r="AQ874" i="1" s="1"/>
  <c r="AA875" i="1"/>
  <c r="AQ875" i="1" s="1"/>
  <c r="AA876" i="1"/>
  <c r="AQ876" i="1" s="1"/>
  <c r="AA877" i="1"/>
  <c r="AQ877" i="1" s="1"/>
  <c r="AA878" i="1"/>
  <c r="AQ878" i="1" s="1"/>
  <c r="AA879" i="1"/>
  <c r="AQ879" i="1" s="1"/>
  <c r="AA880" i="1"/>
  <c r="AQ880" i="1" s="1"/>
  <c r="AA881" i="1"/>
  <c r="AQ881" i="1" s="1"/>
  <c r="AA882" i="1"/>
  <c r="AQ882" i="1" s="1"/>
  <c r="AA883" i="1"/>
  <c r="AQ883" i="1" s="1"/>
  <c r="AA884" i="1"/>
  <c r="AQ884" i="1" s="1"/>
  <c r="AA885" i="1"/>
  <c r="AQ885" i="1" s="1"/>
  <c r="AA886" i="1"/>
  <c r="AQ886" i="1" s="1"/>
  <c r="AA887" i="1"/>
  <c r="AQ887" i="1" s="1"/>
  <c r="AA888" i="1"/>
  <c r="AQ888" i="1" s="1"/>
  <c r="AA889" i="1"/>
  <c r="AQ889" i="1" s="1"/>
  <c r="AA890" i="1"/>
  <c r="AQ890" i="1" s="1"/>
  <c r="AA891" i="1"/>
  <c r="AQ891" i="1" s="1"/>
  <c r="AA892" i="1"/>
  <c r="AQ892" i="1" s="1"/>
  <c r="AA893" i="1"/>
  <c r="AQ893" i="1" s="1"/>
  <c r="AA894" i="1"/>
  <c r="AQ894" i="1" s="1"/>
  <c r="AA895" i="1"/>
  <c r="AQ895" i="1" s="1"/>
  <c r="AA896" i="1"/>
  <c r="AQ896" i="1" s="1"/>
  <c r="AA897" i="1"/>
  <c r="AQ897" i="1" s="1"/>
  <c r="AA898" i="1"/>
  <c r="AQ898" i="1" s="1"/>
  <c r="AA899" i="1"/>
  <c r="AQ899" i="1" s="1"/>
  <c r="AA900" i="1"/>
  <c r="AQ900" i="1" s="1"/>
  <c r="AA901" i="1"/>
  <c r="AQ901" i="1" s="1"/>
  <c r="AA902" i="1"/>
  <c r="AQ902" i="1" s="1"/>
  <c r="AA903" i="1"/>
  <c r="AQ903" i="1" s="1"/>
  <c r="AA904" i="1"/>
  <c r="AQ904" i="1" s="1"/>
  <c r="AA905" i="1"/>
  <c r="AQ905" i="1" s="1"/>
  <c r="AA906" i="1"/>
  <c r="AQ906" i="1" s="1"/>
  <c r="AA907" i="1"/>
  <c r="AQ907" i="1" s="1"/>
  <c r="AA908" i="1"/>
  <c r="AQ908" i="1" s="1"/>
  <c r="AA909" i="1"/>
  <c r="AQ909" i="1" s="1"/>
  <c r="AA910" i="1"/>
  <c r="AQ910" i="1" s="1"/>
  <c r="AA911" i="1"/>
  <c r="AQ911" i="1" s="1"/>
  <c r="AA912" i="1"/>
  <c r="AQ912" i="1" s="1"/>
  <c r="AA913" i="1"/>
  <c r="AQ913" i="1" s="1"/>
  <c r="AA914" i="1"/>
  <c r="AQ914" i="1" s="1"/>
  <c r="AA915" i="1"/>
  <c r="AQ915" i="1" s="1"/>
  <c r="AA916" i="1"/>
  <c r="AQ916" i="1" s="1"/>
  <c r="AA917" i="1"/>
  <c r="AQ917" i="1" s="1"/>
  <c r="AA918" i="1"/>
  <c r="AQ918" i="1" s="1"/>
  <c r="AA919" i="1"/>
  <c r="AQ919" i="1" s="1"/>
  <c r="AA920" i="1"/>
  <c r="AQ920" i="1" s="1"/>
  <c r="AA921" i="1"/>
  <c r="AQ921" i="1" s="1"/>
  <c r="AA922" i="1"/>
  <c r="AQ922" i="1" s="1"/>
  <c r="AA923" i="1"/>
  <c r="AQ923" i="1" s="1"/>
  <c r="AA924" i="1"/>
  <c r="AQ924" i="1" s="1"/>
  <c r="AA925" i="1"/>
  <c r="AQ925" i="1" s="1"/>
  <c r="AA926" i="1"/>
  <c r="AQ926" i="1" s="1"/>
  <c r="AA927" i="1"/>
  <c r="AQ927" i="1" s="1"/>
  <c r="AA928" i="1"/>
  <c r="AQ928" i="1" s="1"/>
  <c r="AA929" i="1"/>
  <c r="AQ929" i="1" s="1"/>
  <c r="AA930" i="1"/>
  <c r="AQ930" i="1" s="1"/>
  <c r="AA931" i="1"/>
  <c r="AQ931" i="1" s="1"/>
  <c r="AA932" i="1"/>
  <c r="AQ932" i="1" s="1"/>
  <c r="AA933" i="1"/>
  <c r="AQ933" i="1" s="1"/>
  <c r="AA934" i="1"/>
  <c r="AQ934" i="1" s="1"/>
  <c r="AA935" i="1"/>
  <c r="AQ935" i="1" s="1"/>
  <c r="AA936" i="1"/>
  <c r="AQ936" i="1" s="1"/>
  <c r="AA937" i="1"/>
  <c r="AQ937" i="1" s="1"/>
  <c r="AA938" i="1"/>
  <c r="AQ938" i="1" s="1"/>
  <c r="AA939" i="1"/>
  <c r="AQ939" i="1" s="1"/>
  <c r="AA940" i="1"/>
  <c r="AQ940" i="1" s="1"/>
  <c r="AA941" i="1"/>
  <c r="AQ941" i="1" s="1"/>
  <c r="AA942" i="1"/>
  <c r="AQ942" i="1" s="1"/>
  <c r="AA943" i="1"/>
  <c r="AQ943" i="1" s="1"/>
  <c r="AA944" i="1"/>
  <c r="AQ944" i="1" s="1"/>
  <c r="AA945" i="1"/>
  <c r="AQ945" i="1" s="1"/>
  <c r="AA946" i="1"/>
  <c r="AQ946" i="1" s="1"/>
  <c r="AA947" i="1"/>
  <c r="AQ947" i="1" s="1"/>
  <c r="AA948" i="1"/>
  <c r="AQ948" i="1" s="1"/>
  <c r="AA949" i="1"/>
  <c r="AQ949" i="1" s="1"/>
  <c r="AA950" i="1"/>
  <c r="AQ950" i="1" s="1"/>
  <c r="AA951" i="1"/>
  <c r="AQ951" i="1" s="1"/>
  <c r="AA952" i="1"/>
  <c r="AQ952" i="1" s="1"/>
  <c r="AA953" i="1"/>
  <c r="AQ953" i="1" s="1"/>
  <c r="AA954" i="1"/>
  <c r="AQ954" i="1" s="1"/>
  <c r="AA955" i="1"/>
  <c r="AQ955" i="1" s="1"/>
  <c r="AA956" i="1"/>
  <c r="AQ956" i="1" s="1"/>
  <c r="AA957" i="1"/>
  <c r="AQ957" i="1" s="1"/>
  <c r="AA958" i="1"/>
  <c r="AQ958" i="1" s="1"/>
  <c r="AA959" i="1"/>
  <c r="AQ959" i="1" s="1"/>
  <c r="AA960" i="1"/>
  <c r="AQ960" i="1" s="1"/>
  <c r="AA961" i="1"/>
  <c r="AQ961" i="1" s="1"/>
  <c r="AA962" i="1"/>
  <c r="AQ962" i="1" s="1"/>
  <c r="AA963" i="1"/>
  <c r="AQ963" i="1" s="1"/>
  <c r="AA964" i="1"/>
  <c r="AQ964" i="1" s="1"/>
  <c r="AA965" i="1"/>
  <c r="AQ965" i="1" s="1"/>
  <c r="AA966" i="1"/>
  <c r="AQ966" i="1" s="1"/>
  <c r="AA967" i="1"/>
  <c r="AQ967" i="1" s="1"/>
  <c r="AA968" i="1"/>
  <c r="AQ968" i="1" s="1"/>
  <c r="AA969" i="1"/>
  <c r="AQ969" i="1" s="1"/>
  <c r="AA970" i="1"/>
  <c r="AQ970" i="1" s="1"/>
  <c r="AA971" i="1"/>
  <c r="AQ971" i="1" s="1"/>
  <c r="AA972" i="1"/>
  <c r="AQ972" i="1" s="1"/>
  <c r="AA973" i="1"/>
  <c r="AQ973" i="1" s="1"/>
  <c r="AA974" i="1"/>
  <c r="AQ974" i="1" s="1"/>
  <c r="AA975" i="1"/>
  <c r="AQ975" i="1" s="1"/>
  <c r="AA976" i="1"/>
  <c r="AQ976" i="1" s="1"/>
  <c r="AA977" i="1"/>
  <c r="AQ977" i="1" s="1"/>
  <c r="AA978" i="1"/>
  <c r="AQ978" i="1" s="1"/>
  <c r="AA979" i="1"/>
  <c r="AQ979" i="1" s="1"/>
  <c r="AA980" i="1"/>
  <c r="AQ980" i="1" s="1"/>
  <c r="AA981" i="1"/>
  <c r="AQ981" i="1" s="1"/>
  <c r="AA982" i="1"/>
  <c r="AQ982" i="1" s="1"/>
  <c r="AA983" i="1"/>
  <c r="AQ983" i="1" s="1"/>
  <c r="AA984" i="1"/>
  <c r="AQ984" i="1" s="1"/>
  <c r="AA985" i="1"/>
  <c r="AQ985" i="1" s="1"/>
  <c r="AA986" i="1"/>
  <c r="AQ986" i="1" s="1"/>
  <c r="AA987" i="1"/>
  <c r="AQ987" i="1" s="1"/>
  <c r="AA988" i="1"/>
  <c r="AQ988" i="1" s="1"/>
  <c r="AA989" i="1"/>
  <c r="AQ989" i="1" s="1"/>
  <c r="AA990" i="1"/>
  <c r="AQ990" i="1" s="1"/>
  <c r="AA991" i="1"/>
  <c r="AQ991" i="1" s="1"/>
  <c r="AA992" i="1"/>
  <c r="AQ992" i="1" s="1"/>
  <c r="AA993" i="1"/>
  <c r="AQ993" i="1" s="1"/>
  <c r="AA994" i="1"/>
  <c r="AQ994" i="1" s="1"/>
  <c r="AA995" i="1"/>
  <c r="AQ995" i="1" s="1"/>
  <c r="AA996" i="1"/>
  <c r="AQ996" i="1" s="1"/>
  <c r="AA997" i="1"/>
  <c r="AQ997" i="1" s="1"/>
  <c r="AA998" i="1"/>
  <c r="AQ998" i="1" s="1"/>
  <c r="AA999" i="1"/>
  <c r="AQ999" i="1" s="1"/>
  <c r="AA1000" i="1"/>
  <c r="AQ1000" i="1" s="1"/>
  <c r="AA1001" i="1"/>
  <c r="AQ1001" i="1" s="1"/>
  <c r="AA1002" i="1"/>
  <c r="AQ1002" i="1" s="1"/>
  <c r="AA1003" i="1"/>
  <c r="AQ1003" i="1" s="1"/>
  <c r="AA1004" i="1"/>
  <c r="AQ1004" i="1" s="1"/>
  <c r="AA1005" i="1"/>
  <c r="AQ1005" i="1" s="1"/>
  <c r="AA1006" i="1"/>
  <c r="AQ1006" i="1" s="1"/>
  <c r="AA1007" i="1"/>
  <c r="AQ1007" i="1" s="1"/>
  <c r="AA1008" i="1"/>
  <c r="AQ1008" i="1" s="1"/>
  <c r="AA1009" i="1"/>
  <c r="AQ1009" i="1" s="1"/>
  <c r="AA1010" i="1"/>
  <c r="AQ1010" i="1" s="1"/>
  <c r="AA1011" i="1"/>
  <c r="AQ1011" i="1" s="1"/>
  <c r="AA1012" i="1"/>
  <c r="AQ1012" i="1" s="1"/>
  <c r="AA1013" i="1"/>
  <c r="AQ1013" i="1" s="1"/>
  <c r="AA1014" i="1"/>
  <c r="AQ1014" i="1" s="1"/>
  <c r="AA1015" i="1"/>
  <c r="AQ1015" i="1" s="1"/>
  <c r="AA1016" i="1"/>
  <c r="AQ1016" i="1" s="1"/>
  <c r="AA1017" i="1"/>
  <c r="AQ1017" i="1" s="1"/>
  <c r="AA1018" i="1"/>
  <c r="AQ1018" i="1" s="1"/>
  <c r="AA1019" i="1"/>
  <c r="AQ1019" i="1" s="1"/>
  <c r="AA1020" i="1"/>
  <c r="AQ1020" i="1" s="1"/>
  <c r="AA1021" i="1"/>
  <c r="AQ1021" i="1" s="1"/>
  <c r="AA1022" i="1"/>
  <c r="AQ1022" i="1" s="1"/>
  <c r="AA1023" i="1"/>
  <c r="AQ1023" i="1" s="1"/>
  <c r="AA1024" i="1"/>
  <c r="AQ1024" i="1" s="1"/>
  <c r="AA1025" i="1"/>
  <c r="AQ1025" i="1" s="1"/>
  <c r="AA1026" i="1"/>
  <c r="AQ1026" i="1" s="1"/>
  <c r="AA1027" i="1"/>
  <c r="AQ1027" i="1" s="1"/>
  <c r="AA1028" i="1"/>
  <c r="AQ1028" i="1" s="1"/>
  <c r="AA1029" i="1"/>
  <c r="AQ1029" i="1" s="1"/>
  <c r="AA1030" i="1"/>
  <c r="AQ1030" i="1" s="1"/>
  <c r="AA1031" i="1"/>
  <c r="AQ1031" i="1" s="1"/>
  <c r="AA1032" i="1"/>
  <c r="AQ1032" i="1" s="1"/>
  <c r="AA1033" i="1"/>
  <c r="AQ1033" i="1" s="1"/>
  <c r="AA1034" i="1"/>
  <c r="AQ1034" i="1" s="1"/>
  <c r="AA1035" i="1"/>
  <c r="AQ1035" i="1" s="1"/>
  <c r="AA1036" i="1"/>
  <c r="AQ1036" i="1" s="1"/>
  <c r="AA1037" i="1"/>
  <c r="AQ1037" i="1" s="1"/>
  <c r="AA1038" i="1"/>
  <c r="AQ1038" i="1" s="1"/>
  <c r="AA1039" i="1"/>
  <c r="AQ1039" i="1" s="1"/>
  <c r="AA1040" i="1"/>
  <c r="AQ1040" i="1" s="1"/>
  <c r="AA1041" i="1"/>
  <c r="AQ1041" i="1" s="1"/>
  <c r="AA1042" i="1"/>
  <c r="AQ1042" i="1" s="1"/>
  <c r="AA1043" i="1"/>
  <c r="AQ1043" i="1" s="1"/>
  <c r="AA1044" i="1"/>
  <c r="AQ1044" i="1" s="1"/>
  <c r="AA1045" i="1"/>
  <c r="AQ1045" i="1" s="1"/>
  <c r="AA1046" i="1"/>
  <c r="AQ1046" i="1" s="1"/>
  <c r="AA1047" i="1"/>
  <c r="AQ1047" i="1" s="1"/>
  <c r="AA1048" i="1"/>
  <c r="AQ1048" i="1" s="1"/>
  <c r="AA1049" i="1"/>
  <c r="AQ1049" i="1" s="1"/>
  <c r="AA1050" i="1"/>
  <c r="AQ1050" i="1" s="1"/>
  <c r="AA1051" i="1"/>
  <c r="AQ1051" i="1" s="1"/>
  <c r="AA1052" i="1"/>
  <c r="AQ1052" i="1" s="1"/>
  <c r="AA1053" i="1"/>
  <c r="AQ1053" i="1" s="1"/>
  <c r="AA1054" i="1"/>
  <c r="AQ1054" i="1" s="1"/>
  <c r="AA1055" i="1"/>
  <c r="AQ1055" i="1" s="1"/>
  <c r="AA1056" i="1"/>
  <c r="AQ1056" i="1" s="1"/>
  <c r="AA1057" i="1"/>
  <c r="AQ1057" i="1" s="1"/>
  <c r="AA1058" i="1"/>
  <c r="AQ1058" i="1" s="1"/>
  <c r="AA1059" i="1"/>
  <c r="AQ1059" i="1" s="1"/>
  <c r="AA1060" i="1"/>
  <c r="AQ1060" i="1" s="1"/>
  <c r="AA1061" i="1"/>
  <c r="AQ1061" i="1" s="1"/>
  <c r="AA1062" i="1"/>
  <c r="AQ1062" i="1" s="1"/>
  <c r="AA1063" i="1"/>
  <c r="AQ1063" i="1" s="1"/>
  <c r="AA1064" i="1"/>
  <c r="AQ1064" i="1" s="1"/>
  <c r="AA1065" i="1"/>
  <c r="AQ1065" i="1" s="1"/>
  <c r="AA1066" i="1"/>
  <c r="AQ1066" i="1" s="1"/>
  <c r="AA1067" i="1"/>
  <c r="AQ1067" i="1" s="1"/>
  <c r="AA1068" i="1"/>
  <c r="AQ1068" i="1" s="1"/>
  <c r="AA1069" i="1"/>
  <c r="AQ1069" i="1" s="1"/>
  <c r="AA1070" i="1"/>
  <c r="AQ1070" i="1" s="1"/>
  <c r="AA1071" i="1"/>
  <c r="AQ1071" i="1" s="1"/>
  <c r="AA1072" i="1"/>
  <c r="AQ1072" i="1" s="1"/>
  <c r="AA1073" i="1"/>
  <c r="AQ1073" i="1" s="1"/>
  <c r="AA1074" i="1"/>
  <c r="AQ1074" i="1" s="1"/>
  <c r="AA1075" i="1"/>
  <c r="AQ1075" i="1" s="1"/>
  <c r="AA1076" i="1"/>
  <c r="AQ1076" i="1" s="1"/>
  <c r="AA1077" i="1"/>
  <c r="AQ1077" i="1" s="1"/>
  <c r="AA1078" i="1"/>
  <c r="AQ1078" i="1" s="1"/>
  <c r="AA1079" i="1"/>
  <c r="AQ1079" i="1" s="1"/>
  <c r="AA1080" i="1"/>
  <c r="AQ1080" i="1" s="1"/>
  <c r="AA1081" i="1"/>
  <c r="AQ1081" i="1" s="1"/>
  <c r="AA1082" i="1"/>
  <c r="AQ1082" i="1" s="1"/>
  <c r="AA1083" i="1"/>
  <c r="AQ1083" i="1" s="1"/>
  <c r="AA1084" i="1"/>
  <c r="AQ1084" i="1" s="1"/>
  <c r="AA1085" i="1"/>
  <c r="AQ1085" i="1" s="1"/>
  <c r="AA1086" i="1"/>
  <c r="AQ1086" i="1" s="1"/>
  <c r="AA1087" i="1"/>
  <c r="AQ1087" i="1" s="1"/>
  <c r="AA1088" i="1"/>
  <c r="AQ1088" i="1" s="1"/>
  <c r="AA1089" i="1"/>
  <c r="AQ1089" i="1" s="1"/>
  <c r="AA1090" i="1"/>
  <c r="AQ1090" i="1" s="1"/>
  <c r="AA1091" i="1"/>
  <c r="AQ1091" i="1" s="1"/>
  <c r="AA1092" i="1"/>
  <c r="AQ1092" i="1" s="1"/>
  <c r="AA1093" i="1"/>
  <c r="AQ1093" i="1" s="1"/>
  <c r="AA1094" i="1"/>
  <c r="AQ1094" i="1" s="1"/>
  <c r="AA1095" i="1"/>
  <c r="AQ1095" i="1" s="1"/>
  <c r="AA1096" i="1"/>
  <c r="AQ1096" i="1" s="1"/>
  <c r="AA1097" i="1"/>
  <c r="AQ1097" i="1" s="1"/>
  <c r="AA1098" i="1"/>
  <c r="AQ1098" i="1" s="1"/>
  <c r="AA1099" i="1"/>
  <c r="AQ1099" i="1" s="1"/>
  <c r="AA1100" i="1"/>
  <c r="AQ1100" i="1" s="1"/>
  <c r="AA1101" i="1"/>
  <c r="AQ1101" i="1" s="1"/>
  <c r="AA1102" i="1"/>
  <c r="AQ1102" i="1" s="1"/>
  <c r="AA1103" i="1"/>
  <c r="AQ1103" i="1" s="1"/>
  <c r="AA1104" i="1"/>
  <c r="AQ1104" i="1" s="1"/>
  <c r="AA1105" i="1"/>
  <c r="AQ1105" i="1" s="1"/>
  <c r="AA1106" i="1"/>
  <c r="AQ1106" i="1" s="1"/>
  <c r="AA1107" i="1"/>
  <c r="AQ1107" i="1" s="1"/>
  <c r="AA1108" i="1"/>
  <c r="AQ1108" i="1" s="1"/>
  <c r="AA1109" i="1"/>
  <c r="AQ1109" i="1" s="1"/>
  <c r="AA1110" i="1"/>
  <c r="AQ1110" i="1" s="1"/>
  <c r="AA1111" i="1"/>
  <c r="AQ1111" i="1" s="1"/>
  <c r="AA1112" i="1"/>
  <c r="AQ1112" i="1" s="1"/>
  <c r="AA1113" i="1"/>
  <c r="AQ1113" i="1" s="1"/>
  <c r="AA1114" i="1"/>
  <c r="AQ1114" i="1" s="1"/>
  <c r="AA1115" i="1"/>
  <c r="AQ1115" i="1" s="1"/>
  <c r="AA1116" i="1"/>
  <c r="AQ1116" i="1" s="1"/>
  <c r="AA1117" i="1"/>
  <c r="AQ1117" i="1" s="1"/>
  <c r="AA1118" i="1"/>
  <c r="AQ1118" i="1" s="1"/>
  <c r="AA1119" i="1"/>
  <c r="AQ1119" i="1" s="1"/>
  <c r="AA1120" i="1"/>
  <c r="AQ1120" i="1" s="1"/>
  <c r="AA1121" i="1"/>
  <c r="AQ1121" i="1" s="1"/>
  <c r="AA1122" i="1"/>
  <c r="AQ1122" i="1" s="1"/>
  <c r="AA1123" i="1"/>
  <c r="AQ1123" i="1" s="1"/>
  <c r="AA1124" i="1"/>
  <c r="AQ1124" i="1" s="1"/>
  <c r="AA1125" i="1"/>
  <c r="AQ1125" i="1" s="1"/>
  <c r="AA1126" i="1"/>
  <c r="AQ1126" i="1" s="1"/>
  <c r="AA1127" i="1"/>
  <c r="AQ1127" i="1" s="1"/>
  <c r="AA1128" i="1"/>
  <c r="AQ1128" i="1" s="1"/>
  <c r="AA1129" i="1"/>
  <c r="AQ1129" i="1" s="1"/>
  <c r="AA1130" i="1"/>
  <c r="AQ1130" i="1" s="1"/>
  <c r="AA1131" i="1"/>
  <c r="AQ1131" i="1" s="1"/>
  <c r="AA1132" i="1"/>
  <c r="AQ1132" i="1" s="1"/>
  <c r="AA1133" i="1"/>
  <c r="AQ1133" i="1" s="1"/>
  <c r="AA1134" i="1"/>
  <c r="AQ1134" i="1" s="1"/>
  <c r="AA1135" i="1"/>
  <c r="AQ1135" i="1" s="1"/>
  <c r="AA1136" i="1"/>
  <c r="AQ1136" i="1" s="1"/>
  <c r="AA1137" i="1"/>
  <c r="AQ1137" i="1" s="1"/>
  <c r="AA1138" i="1"/>
  <c r="AQ1138" i="1" s="1"/>
  <c r="AA1139" i="1"/>
  <c r="AQ1139" i="1" s="1"/>
  <c r="AA1140" i="1"/>
  <c r="AQ1140" i="1" s="1"/>
  <c r="AA1141" i="1"/>
  <c r="AQ1141" i="1" s="1"/>
  <c r="AA1142" i="1"/>
  <c r="AQ1142" i="1" s="1"/>
  <c r="AA1143" i="1"/>
  <c r="AQ1143" i="1" s="1"/>
  <c r="AA1144" i="1"/>
  <c r="AQ1144" i="1" s="1"/>
  <c r="AA1145" i="1"/>
  <c r="AQ1145" i="1" s="1"/>
  <c r="AA1146" i="1"/>
  <c r="AQ1146" i="1" s="1"/>
  <c r="AA1147" i="1"/>
  <c r="AQ1147" i="1" s="1"/>
  <c r="AA1148" i="1"/>
  <c r="AQ1148" i="1" s="1"/>
  <c r="AA1149" i="1"/>
  <c r="AQ1149" i="1" s="1"/>
  <c r="AA1150" i="1"/>
  <c r="AQ1150" i="1" s="1"/>
  <c r="AA1151" i="1"/>
  <c r="AQ1151" i="1" s="1"/>
  <c r="AA1152" i="1"/>
  <c r="AQ1152" i="1" s="1"/>
  <c r="AA1153" i="1"/>
  <c r="AQ1153" i="1" s="1"/>
  <c r="AA1154" i="1"/>
  <c r="AQ1154" i="1" s="1"/>
  <c r="AA1155" i="1"/>
  <c r="AQ1155" i="1" s="1"/>
  <c r="AA1156" i="1"/>
  <c r="AQ1156" i="1" s="1"/>
  <c r="AA1157" i="1"/>
  <c r="AQ1157" i="1" s="1"/>
  <c r="AA1158" i="1"/>
  <c r="AQ1158" i="1" s="1"/>
  <c r="AA1159" i="1"/>
  <c r="AQ1159" i="1" s="1"/>
  <c r="AA1160" i="1"/>
  <c r="AQ1160" i="1" s="1"/>
  <c r="AA1161" i="1"/>
  <c r="AQ1161" i="1" s="1"/>
  <c r="AA1162" i="1"/>
  <c r="AQ1162" i="1" s="1"/>
  <c r="AA1163" i="1"/>
  <c r="AQ1163" i="1" s="1"/>
  <c r="AA1164" i="1"/>
  <c r="AQ1164" i="1" s="1"/>
  <c r="AA1165" i="1"/>
  <c r="AQ1165" i="1" s="1"/>
  <c r="AA1166" i="1"/>
  <c r="AQ1166" i="1" s="1"/>
  <c r="AA1167" i="1"/>
  <c r="AQ1167" i="1" s="1"/>
  <c r="AA1168" i="1"/>
  <c r="AQ1168" i="1" s="1"/>
  <c r="AA1169" i="1"/>
  <c r="AQ1169" i="1" s="1"/>
  <c r="AA1170" i="1"/>
  <c r="AQ1170" i="1" s="1"/>
  <c r="AA1171" i="1"/>
  <c r="AQ1171" i="1" s="1"/>
  <c r="AA1172" i="1"/>
  <c r="AQ1172" i="1" s="1"/>
  <c r="AA1173" i="1"/>
  <c r="AQ1173" i="1" s="1"/>
  <c r="AA1174" i="1"/>
  <c r="AQ1174" i="1" s="1"/>
  <c r="AA1175" i="1"/>
  <c r="AQ1175" i="1" s="1"/>
  <c r="AA1176" i="1"/>
  <c r="AQ1176" i="1" s="1"/>
  <c r="AA1177" i="1"/>
  <c r="AQ1177" i="1" s="1"/>
  <c r="AA1178" i="1"/>
  <c r="AQ1178" i="1" s="1"/>
  <c r="AA1179" i="1"/>
  <c r="AQ1179" i="1" s="1"/>
  <c r="AA1180" i="1"/>
  <c r="AQ1180" i="1" s="1"/>
  <c r="AA1181" i="1"/>
  <c r="AQ1181" i="1" s="1"/>
  <c r="AA1182" i="1"/>
  <c r="AQ1182" i="1" s="1"/>
  <c r="AA1183" i="1"/>
  <c r="AQ1183" i="1" s="1"/>
  <c r="AA1184" i="1"/>
  <c r="AQ1184" i="1" s="1"/>
  <c r="AA1185" i="1"/>
  <c r="AQ1185" i="1" s="1"/>
  <c r="AA1186" i="1"/>
  <c r="AQ1186" i="1" s="1"/>
  <c r="AA1187" i="1"/>
  <c r="AQ1187" i="1" s="1"/>
  <c r="AA1188" i="1"/>
  <c r="AQ1188" i="1" s="1"/>
  <c r="AA1189" i="1"/>
  <c r="AQ1189" i="1" s="1"/>
  <c r="AA1190" i="1"/>
  <c r="AQ1190" i="1" s="1"/>
  <c r="AA1191" i="1"/>
  <c r="AQ1191" i="1" s="1"/>
  <c r="AA1192" i="1"/>
  <c r="AQ1192" i="1" s="1"/>
  <c r="AA1193" i="1"/>
  <c r="AQ1193" i="1" s="1"/>
  <c r="AA1194" i="1"/>
  <c r="AQ1194" i="1" s="1"/>
  <c r="AA1195" i="1"/>
  <c r="AQ1195" i="1" s="1"/>
  <c r="AA1196" i="1"/>
  <c r="AQ1196" i="1" s="1"/>
  <c r="AA1197" i="1"/>
  <c r="AQ1197" i="1" s="1"/>
  <c r="AA1198" i="1"/>
  <c r="AQ1198" i="1" s="1"/>
  <c r="AA1199" i="1"/>
  <c r="AQ1199" i="1" s="1"/>
  <c r="AA1200" i="1"/>
  <c r="AQ1200" i="1" s="1"/>
  <c r="AA1201" i="1"/>
  <c r="AQ1201" i="1" s="1"/>
  <c r="AA1202" i="1"/>
  <c r="AA1203" i="1"/>
  <c r="AQ1203" i="1" s="1"/>
  <c r="AA1204" i="1"/>
  <c r="AQ1204" i="1" s="1"/>
  <c r="AA1205" i="1"/>
  <c r="AQ1205" i="1" s="1"/>
  <c r="AA1206" i="1"/>
  <c r="AQ1206" i="1" s="1"/>
  <c r="AA1207" i="1"/>
  <c r="AQ1207" i="1" s="1"/>
  <c r="AA1678" i="1"/>
  <c r="AQ1678" i="1" s="1"/>
  <c r="AA1208" i="1"/>
  <c r="AQ1208" i="1" s="1"/>
  <c r="AA1209" i="1"/>
  <c r="AQ1209" i="1" s="1"/>
  <c r="AA1210" i="1"/>
  <c r="AQ1210" i="1" s="1"/>
  <c r="AA1211" i="1"/>
  <c r="AQ1211" i="1" s="1"/>
  <c r="AA1212" i="1"/>
  <c r="AQ1212" i="1" s="1"/>
  <c r="AA1213" i="1"/>
  <c r="AQ1213" i="1" s="1"/>
  <c r="AA1214" i="1"/>
  <c r="AQ1214" i="1" s="1"/>
  <c r="AA1215" i="1"/>
  <c r="AQ1215" i="1" s="1"/>
  <c r="AA1216" i="1"/>
  <c r="AQ1216" i="1" s="1"/>
  <c r="AA1217" i="1"/>
  <c r="AQ1217" i="1" s="1"/>
  <c r="AA1218" i="1"/>
  <c r="AQ1218" i="1" s="1"/>
  <c r="AA1219" i="1"/>
  <c r="AQ1219" i="1" s="1"/>
  <c r="AA1220" i="1"/>
  <c r="AQ1220" i="1" s="1"/>
  <c r="AA1221" i="1"/>
  <c r="AQ1221" i="1" s="1"/>
  <c r="AA1222" i="1"/>
  <c r="AQ1222" i="1" s="1"/>
  <c r="AA1223" i="1"/>
  <c r="AQ1223" i="1" s="1"/>
  <c r="AA1224" i="1"/>
  <c r="AQ1224" i="1" s="1"/>
  <c r="AA1225" i="1"/>
  <c r="AQ1225" i="1" s="1"/>
  <c r="AA1226" i="1"/>
  <c r="AQ1226" i="1" s="1"/>
  <c r="AA1227" i="1"/>
  <c r="AQ1227" i="1" s="1"/>
  <c r="AA1228" i="1"/>
  <c r="AQ1228" i="1" s="1"/>
  <c r="AA1229" i="1"/>
  <c r="AQ1229" i="1" s="1"/>
  <c r="AA1230" i="1"/>
  <c r="AQ1230" i="1" s="1"/>
  <c r="AA1231" i="1"/>
  <c r="AQ1231" i="1" s="1"/>
  <c r="AA1232" i="1"/>
  <c r="AQ1232" i="1" s="1"/>
  <c r="AA1233" i="1"/>
  <c r="AQ1233" i="1" s="1"/>
  <c r="AA1234" i="1"/>
  <c r="AQ1234" i="1" s="1"/>
  <c r="AA1235" i="1"/>
  <c r="AQ1235" i="1" s="1"/>
  <c r="AA1236" i="1"/>
  <c r="AQ1236" i="1" s="1"/>
  <c r="AA1237" i="1"/>
  <c r="AQ1237" i="1" s="1"/>
  <c r="AA1238" i="1"/>
  <c r="AQ1238" i="1" s="1"/>
  <c r="AA1239" i="1"/>
  <c r="AQ1239" i="1" s="1"/>
  <c r="AA1240" i="1"/>
  <c r="AQ1240" i="1" s="1"/>
  <c r="AA1241" i="1"/>
  <c r="AQ1241" i="1" s="1"/>
  <c r="AA1242" i="1"/>
  <c r="AQ1242" i="1" s="1"/>
  <c r="AA1243" i="1"/>
  <c r="AQ1243" i="1" s="1"/>
  <c r="AA1244" i="1"/>
  <c r="AQ1244" i="1" s="1"/>
  <c r="AA1245" i="1"/>
  <c r="AQ1245" i="1" s="1"/>
  <c r="AA1246" i="1"/>
  <c r="AQ1246" i="1" s="1"/>
  <c r="AA1247" i="1"/>
  <c r="AQ1247" i="1" s="1"/>
  <c r="AA1248" i="1"/>
  <c r="AQ1248" i="1" s="1"/>
  <c r="AA1249" i="1"/>
  <c r="AQ1249" i="1" s="1"/>
  <c r="AA1250" i="1"/>
  <c r="AQ1250" i="1" s="1"/>
  <c r="AA1251" i="1"/>
  <c r="AQ1251" i="1" s="1"/>
  <c r="AA1252" i="1"/>
  <c r="AQ1252" i="1" s="1"/>
  <c r="AA1253" i="1"/>
  <c r="AQ1253" i="1" s="1"/>
  <c r="AA1254" i="1"/>
  <c r="AQ1254" i="1" s="1"/>
  <c r="AA1255" i="1"/>
  <c r="AQ1255" i="1" s="1"/>
  <c r="AA1256" i="1"/>
  <c r="AQ1256" i="1" s="1"/>
  <c r="AA1257" i="1"/>
  <c r="AQ1257" i="1" s="1"/>
  <c r="AA1258" i="1"/>
  <c r="AQ1258" i="1" s="1"/>
  <c r="AA1259" i="1"/>
  <c r="AQ1259" i="1" s="1"/>
  <c r="AA1260" i="1"/>
  <c r="AQ1260" i="1" s="1"/>
  <c r="AA1261" i="1"/>
  <c r="AQ1261" i="1" s="1"/>
  <c r="AA1262" i="1"/>
  <c r="AQ1262" i="1" s="1"/>
  <c r="AA1263" i="1"/>
  <c r="AQ1263" i="1" s="1"/>
  <c r="AA1264" i="1"/>
  <c r="AQ1264" i="1" s="1"/>
  <c r="AA1265" i="1"/>
  <c r="AQ1265" i="1" s="1"/>
  <c r="AA1266" i="1"/>
  <c r="AQ1266" i="1" s="1"/>
  <c r="AA1267" i="1"/>
  <c r="AQ1267" i="1" s="1"/>
  <c r="AA1268" i="1"/>
  <c r="AQ1268" i="1" s="1"/>
  <c r="AA1269" i="1"/>
  <c r="AQ1269" i="1" s="1"/>
  <c r="AA1270" i="1"/>
  <c r="AQ1270" i="1" s="1"/>
  <c r="AA1271" i="1"/>
  <c r="AQ1271" i="1" s="1"/>
  <c r="AA1272" i="1"/>
  <c r="AQ1272" i="1" s="1"/>
  <c r="AA1273" i="1"/>
  <c r="AQ1273" i="1" s="1"/>
  <c r="AA1274" i="1"/>
  <c r="AQ1274" i="1" s="1"/>
  <c r="AA1275" i="1"/>
  <c r="AQ1275" i="1" s="1"/>
  <c r="AA1276" i="1"/>
  <c r="AQ1276" i="1" s="1"/>
  <c r="AA1277" i="1"/>
  <c r="AQ1277" i="1" s="1"/>
  <c r="AA1278" i="1"/>
  <c r="AQ1278" i="1" s="1"/>
  <c r="AA1279" i="1"/>
  <c r="AQ1279" i="1" s="1"/>
  <c r="AA1280" i="1"/>
  <c r="AQ1280" i="1" s="1"/>
  <c r="AA1281" i="1"/>
  <c r="AQ1281" i="1" s="1"/>
  <c r="AA1282" i="1"/>
  <c r="AQ1282" i="1" s="1"/>
  <c r="AA1283" i="1"/>
  <c r="AQ1283" i="1" s="1"/>
  <c r="AA1284" i="1"/>
  <c r="AQ1284" i="1" s="1"/>
  <c r="AA1285" i="1"/>
  <c r="AQ1285" i="1" s="1"/>
  <c r="AA1286" i="1"/>
  <c r="AQ1286" i="1" s="1"/>
  <c r="AA1287" i="1"/>
  <c r="AQ1287" i="1" s="1"/>
  <c r="AA1288" i="1"/>
  <c r="AQ1288" i="1" s="1"/>
  <c r="AA1289" i="1"/>
  <c r="AQ1289" i="1" s="1"/>
  <c r="AA1290" i="1"/>
  <c r="AQ1290" i="1" s="1"/>
  <c r="AA1291" i="1"/>
  <c r="AQ1291" i="1" s="1"/>
  <c r="AA1292" i="1"/>
  <c r="AQ1292" i="1" s="1"/>
  <c r="AA1293" i="1"/>
  <c r="AQ1293" i="1" s="1"/>
  <c r="AA1294" i="1"/>
  <c r="AQ1294" i="1" s="1"/>
  <c r="AA1295" i="1"/>
  <c r="AQ1295" i="1" s="1"/>
  <c r="AA1296" i="1"/>
  <c r="AQ1296" i="1" s="1"/>
  <c r="AA1297" i="1"/>
  <c r="AA1298" i="1"/>
  <c r="AQ1298" i="1" s="1"/>
  <c r="AA1299" i="1"/>
  <c r="AQ1299" i="1" s="1"/>
  <c r="AA1300" i="1"/>
  <c r="AQ1300" i="1" s="1"/>
  <c r="AA1301" i="1"/>
  <c r="AQ1301" i="1" s="1"/>
  <c r="AA1302" i="1"/>
  <c r="AQ1302" i="1" s="1"/>
  <c r="AA1303" i="1"/>
  <c r="AQ1303" i="1" s="1"/>
  <c r="AA1304" i="1"/>
  <c r="AQ1304" i="1" s="1"/>
  <c r="AA1305" i="1"/>
  <c r="AQ1305" i="1" s="1"/>
  <c r="AA1306" i="1"/>
  <c r="AQ1306" i="1" s="1"/>
  <c r="AA1307" i="1"/>
  <c r="AQ1307" i="1" s="1"/>
  <c r="AA1308" i="1"/>
  <c r="AQ1308" i="1" s="1"/>
  <c r="AA1309" i="1"/>
  <c r="AQ1309" i="1" s="1"/>
  <c r="AA1310" i="1"/>
  <c r="AQ1310" i="1" s="1"/>
  <c r="AA1311" i="1"/>
  <c r="AQ1311" i="1" s="1"/>
  <c r="AA1312" i="1"/>
  <c r="AQ1312" i="1" s="1"/>
  <c r="AA1313" i="1"/>
  <c r="AQ1313" i="1" s="1"/>
  <c r="AA1314" i="1"/>
  <c r="AQ1314" i="1" s="1"/>
  <c r="AA1315" i="1"/>
  <c r="AQ1315" i="1" s="1"/>
  <c r="AA1316" i="1"/>
  <c r="AQ1316" i="1" s="1"/>
  <c r="AA1317" i="1"/>
  <c r="AQ1317" i="1" s="1"/>
  <c r="AA1318" i="1"/>
  <c r="AQ1318" i="1" s="1"/>
  <c r="AA1319" i="1"/>
  <c r="AQ1319" i="1" s="1"/>
  <c r="AA1320" i="1"/>
  <c r="AQ1320" i="1" s="1"/>
  <c r="AA1321" i="1"/>
  <c r="AQ1321" i="1" s="1"/>
  <c r="AA1322" i="1"/>
  <c r="AQ1322" i="1" s="1"/>
  <c r="AA1323" i="1"/>
  <c r="AQ1323" i="1" s="1"/>
  <c r="AA1324" i="1"/>
  <c r="AQ1324" i="1" s="1"/>
  <c r="AA1325" i="1"/>
  <c r="AQ1325" i="1" s="1"/>
  <c r="AA1326" i="1"/>
  <c r="AQ1326" i="1" s="1"/>
  <c r="AA1327" i="1"/>
  <c r="AQ1327" i="1" s="1"/>
  <c r="AA1328" i="1"/>
  <c r="AQ1328" i="1" s="1"/>
  <c r="AA1329" i="1"/>
  <c r="AQ1329" i="1" s="1"/>
  <c r="AA1330" i="1"/>
  <c r="AQ1330" i="1" s="1"/>
  <c r="AA1331" i="1"/>
  <c r="AQ1331" i="1" s="1"/>
  <c r="AA1332" i="1"/>
  <c r="AQ1332" i="1" s="1"/>
  <c r="AA1333" i="1"/>
  <c r="AQ1333" i="1" s="1"/>
  <c r="AA1334" i="1"/>
  <c r="AQ1334" i="1" s="1"/>
  <c r="AA1335" i="1"/>
  <c r="AQ1335" i="1" s="1"/>
  <c r="AA1336" i="1"/>
  <c r="AQ1336" i="1" s="1"/>
  <c r="AA1337" i="1"/>
  <c r="AQ1337" i="1" s="1"/>
  <c r="AA1338" i="1"/>
  <c r="AQ1338" i="1" s="1"/>
  <c r="AA1339" i="1"/>
  <c r="AQ1339" i="1" s="1"/>
  <c r="AA1340" i="1"/>
  <c r="AQ1340" i="1" s="1"/>
  <c r="AA1341" i="1"/>
  <c r="AQ1341" i="1" s="1"/>
  <c r="AA1342" i="1"/>
  <c r="AQ1342" i="1" s="1"/>
  <c r="AA1343" i="1"/>
  <c r="AQ1343" i="1" s="1"/>
  <c r="AA1344" i="1"/>
  <c r="AQ1344" i="1" s="1"/>
  <c r="AA1345" i="1"/>
  <c r="AQ1345" i="1" s="1"/>
  <c r="AA1346" i="1"/>
  <c r="AQ1346" i="1" s="1"/>
  <c r="AA1347" i="1"/>
  <c r="AQ1347" i="1" s="1"/>
  <c r="AA1348" i="1"/>
  <c r="AQ1348" i="1" s="1"/>
  <c r="AA1349" i="1"/>
  <c r="AQ1349" i="1" s="1"/>
  <c r="AA1350" i="1"/>
  <c r="AQ1350" i="1" s="1"/>
  <c r="AA1351" i="1"/>
  <c r="AQ1351" i="1" s="1"/>
  <c r="AA1352" i="1"/>
  <c r="AQ1352" i="1" s="1"/>
  <c r="AA1353" i="1"/>
  <c r="AQ1353" i="1" s="1"/>
  <c r="AA1354" i="1"/>
  <c r="AQ1354" i="1" s="1"/>
  <c r="AA1355" i="1"/>
  <c r="AQ1355" i="1" s="1"/>
  <c r="AA1356" i="1"/>
  <c r="AQ1356" i="1" s="1"/>
  <c r="AA1357" i="1"/>
  <c r="AQ1357" i="1" s="1"/>
  <c r="AA1358" i="1"/>
  <c r="AQ1358" i="1" s="1"/>
  <c r="AA1359" i="1"/>
  <c r="AQ1359" i="1" s="1"/>
  <c r="AA1360" i="1"/>
  <c r="AQ1360" i="1" s="1"/>
  <c r="AA1361" i="1"/>
  <c r="AQ1361" i="1" s="1"/>
  <c r="AA1362" i="1"/>
  <c r="AQ1362" i="1" s="1"/>
  <c r="AA1363" i="1"/>
  <c r="AQ1363" i="1" s="1"/>
  <c r="AA1364" i="1"/>
  <c r="AQ1364" i="1" s="1"/>
  <c r="AA1365" i="1"/>
  <c r="AQ1365" i="1" s="1"/>
  <c r="AA1366" i="1"/>
  <c r="AQ1366" i="1" s="1"/>
  <c r="AA1367" i="1"/>
  <c r="AQ1367" i="1" s="1"/>
  <c r="AA1368" i="1"/>
  <c r="AQ1368" i="1" s="1"/>
  <c r="AA1369" i="1"/>
  <c r="AQ1369" i="1" s="1"/>
  <c r="AA1370" i="1"/>
  <c r="AQ1370" i="1" s="1"/>
  <c r="AA1371" i="1"/>
  <c r="AQ1371" i="1" s="1"/>
  <c r="AA1372" i="1"/>
  <c r="AQ1372" i="1" s="1"/>
  <c r="AA1373" i="1"/>
  <c r="AQ1373" i="1" s="1"/>
  <c r="AA1374" i="1"/>
  <c r="AQ1374" i="1" s="1"/>
  <c r="AA1375" i="1"/>
  <c r="AQ1375" i="1" s="1"/>
  <c r="AA1376" i="1"/>
  <c r="AQ1376" i="1" s="1"/>
  <c r="AA1377" i="1"/>
  <c r="AQ1377" i="1" s="1"/>
  <c r="AA1378" i="1"/>
  <c r="AQ1378" i="1" s="1"/>
  <c r="AA1379" i="1"/>
  <c r="AQ1379" i="1" s="1"/>
  <c r="AA1380" i="1"/>
  <c r="AQ1380" i="1" s="1"/>
  <c r="AA1381" i="1"/>
  <c r="AQ1381" i="1" s="1"/>
  <c r="AA1382" i="1"/>
  <c r="AQ1382" i="1" s="1"/>
  <c r="AA1383" i="1"/>
  <c r="AQ1383" i="1" s="1"/>
  <c r="AA1384" i="1"/>
  <c r="AQ1384" i="1" s="1"/>
  <c r="AA1385" i="1"/>
  <c r="AQ1385" i="1" s="1"/>
  <c r="AA1386" i="1"/>
  <c r="AQ1386" i="1" s="1"/>
  <c r="AA1387" i="1"/>
  <c r="AQ1387" i="1" s="1"/>
  <c r="AA1388" i="1"/>
  <c r="AQ1388" i="1" s="1"/>
  <c r="AA1389" i="1"/>
  <c r="AQ1389" i="1" s="1"/>
  <c r="AA1390" i="1"/>
  <c r="AQ1390" i="1" s="1"/>
  <c r="AA1391" i="1"/>
  <c r="AQ1391" i="1" s="1"/>
  <c r="AA1392" i="1"/>
  <c r="AQ1392" i="1" s="1"/>
  <c r="AA1393" i="1"/>
  <c r="AQ1393" i="1" s="1"/>
  <c r="AA1394" i="1"/>
  <c r="AQ1394" i="1" s="1"/>
  <c r="AA1395" i="1"/>
  <c r="AQ1395" i="1" s="1"/>
  <c r="AA1396" i="1"/>
  <c r="AQ1396" i="1" s="1"/>
  <c r="AA1397" i="1"/>
  <c r="AQ1397" i="1" s="1"/>
  <c r="AA1398" i="1"/>
  <c r="AQ1398" i="1" s="1"/>
  <c r="AA1399" i="1"/>
  <c r="AQ1399" i="1" s="1"/>
  <c r="AA1400" i="1"/>
  <c r="AQ1400" i="1" s="1"/>
  <c r="AA1401" i="1"/>
  <c r="AQ1401" i="1" s="1"/>
  <c r="AA1402" i="1"/>
  <c r="AQ1402" i="1" s="1"/>
  <c r="AA1403" i="1"/>
  <c r="AQ1403" i="1" s="1"/>
  <c r="AA1404" i="1"/>
  <c r="AQ1404" i="1" s="1"/>
  <c r="AA1405" i="1"/>
  <c r="AQ1405" i="1" s="1"/>
  <c r="AA1406" i="1"/>
  <c r="AQ1406" i="1" s="1"/>
  <c r="AA1407" i="1"/>
  <c r="AQ1407" i="1" s="1"/>
  <c r="AA1408" i="1"/>
  <c r="AQ1408" i="1" s="1"/>
  <c r="AA1409" i="1"/>
  <c r="AQ1409" i="1" s="1"/>
  <c r="AA1410" i="1"/>
  <c r="AQ1410" i="1" s="1"/>
  <c r="AA1411" i="1"/>
  <c r="AQ1411" i="1" s="1"/>
  <c r="AA1412" i="1"/>
  <c r="AQ1412" i="1" s="1"/>
  <c r="AA1413" i="1"/>
  <c r="AQ1413" i="1" s="1"/>
  <c r="AA1414" i="1"/>
  <c r="AQ1414" i="1" s="1"/>
  <c r="AA1415" i="1"/>
  <c r="AQ1415" i="1" s="1"/>
  <c r="AA1416" i="1"/>
  <c r="AQ1416" i="1" s="1"/>
  <c r="AA1417" i="1"/>
  <c r="AQ1417" i="1" s="1"/>
  <c r="AA1418" i="1"/>
  <c r="AQ1418" i="1" s="1"/>
  <c r="AA1419" i="1"/>
  <c r="AQ1419" i="1" s="1"/>
  <c r="AA1420" i="1"/>
  <c r="AQ1420" i="1" s="1"/>
  <c r="AA1421" i="1"/>
  <c r="AQ1421" i="1" s="1"/>
  <c r="AA1422" i="1"/>
  <c r="AQ1422" i="1" s="1"/>
  <c r="AA1423" i="1"/>
  <c r="AQ1423" i="1" s="1"/>
  <c r="AA1424" i="1"/>
  <c r="AQ1424" i="1" s="1"/>
  <c r="AA1425" i="1"/>
  <c r="AQ1425" i="1" s="1"/>
  <c r="AA1426" i="1"/>
  <c r="AQ1426" i="1" s="1"/>
  <c r="AA1427" i="1"/>
  <c r="AQ1427" i="1" s="1"/>
  <c r="AA1428" i="1"/>
  <c r="AQ1428" i="1" s="1"/>
  <c r="AA1429" i="1"/>
  <c r="AQ1429" i="1" s="1"/>
  <c r="AA1430" i="1"/>
  <c r="AQ1430" i="1" s="1"/>
  <c r="AA1431" i="1"/>
  <c r="AQ1431" i="1" s="1"/>
  <c r="AA1432" i="1"/>
  <c r="AQ1432" i="1" s="1"/>
  <c r="AA1433" i="1"/>
  <c r="AQ1433" i="1" s="1"/>
  <c r="AA1434" i="1"/>
  <c r="AQ1434" i="1" s="1"/>
  <c r="AA1435" i="1"/>
  <c r="AQ1435" i="1" s="1"/>
  <c r="AA1436" i="1"/>
  <c r="AQ1436" i="1" s="1"/>
  <c r="AA1679" i="1"/>
  <c r="AQ1679" i="1" s="1"/>
  <c r="AA1680" i="1"/>
  <c r="AQ1680" i="1" s="1"/>
  <c r="AA1681" i="1"/>
  <c r="AQ1681" i="1" s="1"/>
  <c r="AA1682" i="1"/>
  <c r="AQ1682" i="1" s="1"/>
  <c r="AA1683" i="1"/>
  <c r="AQ1683" i="1" s="1"/>
  <c r="AA1684" i="1"/>
  <c r="AQ1684" i="1" s="1"/>
  <c r="AA1685" i="1"/>
  <c r="AQ1685" i="1" s="1"/>
  <c r="AA1686" i="1"/>
  <c r="AQ1686" i="1" s="1"/>
  <c r="AA1687" i="1"/>
  <c r="AQ1687" i="1" s="1"/>
  <c r="AA1688" i="1"/>
  <c r="AQ1688" i="1" s="1"/>
  <c r="AA1689" i="1"/>
  <c r="AQ1689" i="1" s="1"/>
  <c r="AA1690" i="1"/>
  <c r="AQ1690" i="1" s="1"/>
  <c r="AA1691" i="1"/>
  <c r="AQ1691" i="1" s="1"/>
  <c r="AA1692" i="1"/>
  <c r="AQ1692" i="1" s="1"/>
  <c r="AA1437" i="1"/>
  <c r="AQ1437" i="1" s="1"/>
  <c r="AA1438" i="1"/>
  <c r="AQ1438" i="1" s="1"/>
  <c r="AA1439" i="1"/>
  <c r="AQ1439" i="1" s="1"/>
  <c r="AA1440" i="1"/>
  <c r="AQ1440" i="1" s="1"/>
  <c r="AA1441" i="1"/>
  <c r="AQ1441" i="1" s="1"/>
  <c r="AA1442" i="1"/>
  <c r="AQ1442" i="1" s="1"/>
  <c r="AA1443" i="1"/>
  <c r="AQ1443" i="1" s="1"/>
  <c r="AA1444" i="1"/>
  <c r="AQ1444" i="1" s="1"/>
  <c r="AA1445" i="1"/>
  <c r="AQ1445" i="1" s="1"/>
  <c r="AA1446" i="1"/>
  <c r="AQ1446" i="1" s="1"/>
  <c r="AA1447" i="1"/>
  <c r="AQ1447" i="1" s="1"/>
  <c r="AA1448" i="1"/>
  <c r="AQ1448" i="1" s="1"/>
  <c r="AA1449" i="1"/>
  <c r="AQ1449" i="1" s="1"/>
  <c r="AA1450" i="1"/>
  <c r="AQ1450" i="1" s="1"/>
  <c r="AA1451" i="1"/>
  <c r="AQ1451" i="1" s="1"/>
  <c r="AA1452" i="1"/>
  <c r="AQ1452" i="1" s="1"/>
  <c r="AA1453" i="1"/>
  <c r="AQ1453" i="1" s="1"/>
  <c r="AA1454" i="1"/>
  <c r="AQ1454" i="1" s="1"/>
  <c r="AA1455" i="1"/>
  <c r="AQ1455" i="1" s="1"/>
  <c r="AA1456" i="1"/>
  <c r="AQ1456" i="1" s="1"/>
  <c r="AA1457" i="1"/>
  <c r="AQ1457" i="1" s="1"/>
  <c r="AA1458" i="1"/>
  <c r="AQ1458" i="1" s="1"/>
  <c r="AA1459" i="1"/>
  <c r="AQ1459" i="1" s="1"/>
  <c r="AA1460" i="1"/>
  <c r="AQ1460" i="1" s="1"/>
  <c r="AA1461" i="1"/>
  <c r="AQ1461" i="1" s="1"/>
  <c r="AA1462" i="1"/>
  <c r="AQ1462" i="1" s="1"/>
  <c r="AA1463" i="1"/>
  <c r="AQ1463" i="1" s="1"/>
  <c r="AA1464" i="1"/>
  <c r="AQ1464" i="1" s="1"/>
  <c r="AA1465" i="1"/>
  <c r="AQ1465" i="1" s="1"/>
  <c r="AA1466" i="1"/>
  <c r="AQ1466" i="1" s="1"/>
  <c r="AA1467" i="1"/>
  <c r="AQ1467" i="1" s="1"/>
  <c r="AA1468" i="1"/>
  <c r="AQ1468" i="1" s="1"/>
  <c r="AA1469" i="1"/>
  <c r="AQ1469" i="1" s="1"/>
  <c r="AA1470" i="1"/>
  <c r="AQ1470" i="1" s="1"/>
  <c r="AA1471" i="1"/>
  <c r="AQ1471" i="1" s="1"/>
  <c r="AA1472" i="1"/>
  <c r="AQ1472" i="1" s="1"/>
  <c r="AA1473" i="1"/>
  <c r="AQ1473" i="1" s="1"/>
  <c r="AA1474" i="1"/>
  <c r="AQ1474" i="1" s="1"/>
  <c r="AA1475" i="1"/>
  <c r="AQ1475" i="1" s="1"/>
  <c r="AA1476" i="1"/>
  <c r="AQ1476" i="1" s="1"/>
  <c r="AA1477" i="1"/>
  <c r="AQ1477" i="1" s="1"/>
  <c r="AA1478" i="1"/>
  <c r="AQ1478" i="1" s="1"/>
  <c r="AA1693" i="1"/>
  <c r="AQ1693" i="1" s="1"/>
  <c r="AA1694" i="1"/>
  <c r="AQ1694" i="1" s="1"/>
  <c r="AA1695" i="1"/>
  <c r="AQ1695" i="1" s="1"/>
  <c r="AA1696" i="1"/>
  <c r="AQ1696" i="1" s="1"/>
  <c r="AA1697" i="1"/>
  <c r="AQ1697" i="1" s="1"/>
  <c r="AA1698" i="1"/>
  <c r="AQ1698" i="1" s="1"/>
  <c r="AA1699" i="1"/>
  <c r="AQ1699" i="1" s="1"/>
  <c r="AA1700" i="1"/>
  <c r="AQ1700" i="1" s="1"/>
  <c r="AA1701" i="1"/>
  <c r="AQ1701" i="1" s="1"/>
  <c r="AA1702" i="1"/>
  <c r="AQ1702" i="1" s="1"/>
  <c r="AA1703" i="1"/>
  <c r="AQ1703" i="1" s="1"/>
  <c r="AA1704" i="1"/>
  <c r="AQ1704" i="1" s="1"/>
  <c r="AA1705" i="1"/>
  <c r="AQ1705" i="1" s="1"/>
  <c r="AA1479" i="1"/>
  <c r="AQ1479" i="1" s="1"/>
  <c r="AA1480" i="1"/>
  <c r="AQ1480" i="1" s="1"/>
  <c r="AA1481" i="1"/>
  <c r="AQ1481" i="1" s="1"/>
  <c r="AA1706" i="1"/>
  <c r="AQ1706" i="1" s="1"/>
  <c r="AA1482" i="1"/>
  <c r="AQ1482" i="1" s="1"/>
  <c r="AA1483" i="1"/>
  <c r="AQ1483" i="1" s="1"/>
  <c r="AA1484" i="1"/>
  <c r="AQ1484" i="1" s="1"/>
  <c r="AA1485" i="1"/>
  <c r="AQ1485" i="1" s="1"/>
  <c r="AQ1202" i="1" l="1"/>
  <c r="AQ535" i="1"/>
  <c r="AQ490" i="1"/>
  <c r="AQ1676" i="1"/>
  <c r="AQ530" i="1"/>
  <c r="AQ9" i="1"/>
  <c r="AQ1297" i="1"/>
  <c r="AQ1644" i="1"/>
  <c r="AQ14" i="1"/>
  <c r="AQ10" i="1"/>
  <c r="N39" i="39" l="1"/>
  <c r="N41" i="39"/>
  <c r="N43" i="39"/>
  <c r="N45" i="39"/>
  <c r="N47" i="39"/>
  <c r="N49" i="39"/>
  <c r="N51" i="39"/>
  <c r="N53" i="39"/>
  <c r="N55" i="39"/>
  <c r="N57" i="39"/>
  <c r="N59" i="39"/>
  <c r="N61" i="39"/>
  <c r="N63" i="39"/>
  <c r="N65" i="39"/>
  <c r="N67" i="39"/>
  <c r="N69" i="39"/>
  <c r="N71" i="39"/>
  <c r="N72" i="39"/>
  <c r="N70" i="39" l="1"/>
  <c r="N66" i="39"/>
  <c r="N64" i="39"/>
  <c r="N60" i="39"/>
  <c r="N58" i="39"/>
  <c r="N54" i="39"/>
  <c r="N52" i="39"/>
  <c r="N50" i="39"/>
  <c r="N48" i="39"/>
  <c r="N46" i="39"/>
  <c r="N44" i="39"/>
  <c r="N42" i="39"/>
  <c r="N40" i="39"/>
  <c r="N68" i="39"/>
  <c r="N62" i="39"/>
  <c r="N56" i="39"/>
  <c r="N38" i="39"/>
  <c r="N10" i="39"/>
  <c r="N11" i="39"/>
  <c r="N15" i="39"/>
  <c r="N19" i="39"/>
  <c r="N23" i="39"/>
  <c r="N27" i="39"/>
  <c r="N31" i="39"/>
  <c r="N35" i="39"/>
  <c r="N2" i="39" l="1"/>
  <c r="N6" i="39"/>
  <c r="N36" i="39"/>
  <c r="N32" i="39"/>
  <c r="N28" i="39"/>
  <c r="N24" i="39"/>
  <c r="N20" i="39"/>
  <c r="N16" i="39"/>
  <c r="N12" i="39"/>
  <c r="N7" i="39"/>
  <c r="N3" i="39"/>
  <c r="N8" i="39"/>
  <c r="N4" i="39"/>
  <c r="N34" i="39"/>
  <c r="N30" i="39"/>
  <c r="N26" i="39"/>
  <c r="N22" i="39"/>
  <c r="N18" i="39"/>
  <c r="N14" i="39"/>
  <c r="N37" i="39"/>
  <c r="N33" i="39"/>
  <c r="N29" i="39"/>
  <c r="N25" i="39"/>
  <c r="N21" i="39"/>
  <c r="N17" i="39"/>
  <c r="N13" i="39"/>
  <c r="N9" i="39"/>
  <c r="N5" i="39"/>
  <c r="I36" i="32" l="1"/>
  <c r="H36" i="32"/>
  <c r="F36" i="32"/>
  <c r="E36" i="32"/>
  <c r="C36" i="32"/>
  <c r="B36" i="32"/>
  <c r="K34" i="32"/>
  <c r="L34" i="32" s="1"/>
  <c r="M34" i="32" s="1"/>
  <c r="K33" i="32"/>
  <c r="L33" i="32" s="1"/>
  <c r="M33" i="32" s="1"/>
  <c r="K32" i="32"/>
  <c r="L32" i="32" s="1"/>
  <c r="M32" i="32" s="1"/>
  <c r="K31" i="32"/>
  <c r="L31" i="32" s="1"/>
  <c r="M31" i="32" s="1"/>
  <c r="K30" i="32"/>
  <c r="L30" i="32" s="1"/>
  <c r="M30" i="32" s="1"/>
  <c r="K29" i="32"/>
  <c r="L29" i="32" s="1"/>
  <c r="M29" i="32" s="1"/>
  <c r="K28" i="32"/>
  <c r="L28" i="32" s="1"/>
  <c r="M28" i="32" s="1"/>
  <c r="K27" i="32"/>
  <c r="L27" i="32" s="1"/>
  <c r="M27" i="32" s="1"/>
  <c r="K26" i="32"/>
  <c r="L26" i="32" s="1"/>
  <c r="M26" i="32" s="1"/>
  <c r="K25" i="32"/>
  <c r="I17" i="32"/>
  <c r="H17" i="32"/>
  <c r="F17" i="32"/>
  <c r="E17" i="32"/>
  <c r="C17" i="32"/>
  <c r="B17" i="32"/>
  <c r="K15" i="32"/>
  <c r="L15" i="32" s="1"/>
  <c r="M15" i="32" s="1"/>
  <c r="K14" i="32"/>
  <c r="L14" i="32" s="1"/>
  <c r="M14" i="32" s="1"/>
  <c r="K13" i="32"/>
  <c r="L13" i="32" s="1"/>
  <c r="M13" i="32" s="1"/>
  <c r="K12" i="32"/>
  <c r="L12" i="32" s="1"/>
  <c r="M12" i="32" s="1"/>
  <c r="K11" i="32"/>
  <c r="L11" i="32" s="1"/>
  <c r="M11" i="32" s="1"/>
  <c r="K10" i="32"/>
  <c r="L10" i="32" s="1"/>
  <c r="M10" i="32" s="1"/>
  <c r="L9" i="32"/>
  <c r="M9" i="32" s="1"/>
  <c r="K9" i="32"/>
  <c r="K8" i="32"/>
  <c r="L8" i="32" s="1"/>
  <c r="M8" i="32" s="1"/>
  <c r="K7" i="32"/>
  <c r="L7" i="32" s="1"/>
  <c r="K6" i="32"/>
  <c r="L6" i="32" s="1"/>
  <c r="M6" i="32" s="1"/>
  <c r="N3687" i="26"/>
  <c r="M3687" i="26"/>
  <c r="L3687" i="26"/>
  <c r="N3686" i="26"/>
  <c r="M3686" i="26"/>
  <c r="L3686" i="26"/>
  <c r="N3685" i="26"/>
  <c r="M3685" i="26"/>
  <c r="L3685" i="26"/>
  <c r="N3684" i="26"/>
  <c r="M3684" i="26"/>
  <c r="L3684" i="26"/>
  <c r="N3683" i="26"/>
  <c r="M3683" i="26"/>
  <c r="L3683" i="26"/>
  <c r="N3682" i="26"/>
  <c r="M3682" i="26"/>
  <c r="L3682" i="26"/>
  <c r="N3681" i="26"/>
  <c r="M3681" i="26"/>
  <c r="L3681" i="26"/>
  <c r="N3680" i="26"/>
  <c r="M3680" i="26"/>
  <c r="L3680" i="26"/>
  <c r="N3679" i="26"/>
  <c r="M3679" i="26"/>
  <c r="L3679" i="26"/>
  <c r="N3678" i="26"/>
  <c r="M3678" i="26"/>
  <c r="L3678" i="26"/>
  <c r="N3677" i="26"/>
  <c r="M3677" i="26"/>
  <c r="L3677" i="26"/>
  <c r="N3676" i="26"/>
  <c r="M3676" i="26"/>
  <c r="L3676" i="26"/>
  <c r="N3675" i="26"/>
  <c r="M3675" i="26"/>
  <c r="L3675" i="26"/>
  <c r="N3674" i="26"/>
  <c r="M3674" i="26"/>
  <c r="L3674" i="26"/>
  <c r="N3673" i="26"/>
  <c r="M3673" i="26"/>
  <c r="L3673" i="26"/>
  <c r="N3672" i="26"/>
  <c r="M3672" i="26"/>
  <c r="L3672" i="26"/>
  <c r="N3671" i="26"/>
  <c r="M3671" i="26"/>
  <c r="L3671" i="26"/>
  <c r="N3670" i="26"/>
  <c r="M3670" i="26"/>
  <c r="L3670" i="26"/>
  <c r="N3669" i="26"/>
  <c r="M3669" i="26"/>
  <c r="L3669" i="26"/>
  <c r="N3668" i="26"/>
  <c r="M3668" i="26"/>
  <c r="L3668" i="26"/>
  <c r="N3667" i="26"/>
  <c r="M3667" i="26"/>
  <c r="L3667" i="26"/>
  <c r="N3666" i="26"/>
  <c r="M3666" i="26"/>
  <c r="L3666" i="26"/>
  <c r="N3665" i="26"/>
  <c r="M3665" i="26"/>
  <c r="L3665" i="26"/>
  <c r="N3664" i="26"/>
  <c r="M3664" i="26"/>
  <c r="L3664" i="26"/>
  <c r="N3663" i="26"/>
  <c r="M3663" i="26"/>
  <c r="L3663" i="26"/>
  <c r="N3662" i="26"/>
  <c r="M3662" i="26"/>
  <c r="L3662" i="26"/>
  <c r="N3661" i="26"/>
  <c r="M3661" i="26"/>
  <c r="L3661" i="26"/>
  <c r="N3660" i="26"/>
  <c r="M3660" i="26"/>
  <c r="L3660" i="26"/>
  <c r="N3659" i="26"/>
  <c r="M3659" i="26"/>
  <c r="L3659" i="26"/>
  <c r="N3658" i="26"/>
  <c r="M3658" i="26"/>
  <c r="L3658" i="26"/>
  <c r="N3657" i="26"/>
  <c r="M3657" i="26"/>
  <c r="L3657" i="26"/>
  <c r="N3656" i="26"/>
  <c r="M3656" i="26"/>
  <c r="L3656" i="26"/>
  <c r="N3655" i="26"/>
  <c r="M3655" i="26"/>
  <c r="L3655" i="26"/>
  <c r="N3654" i="26"/>
  <c r="M3654" i="26"/>
  <c r="L3654" i="26"/>
  <c r="N3653" i="26"/>
  <c r="M3653" i="26"/>
  <c r="L3653" i="26"/>
  <c r="N3652" i="26"/>
  <c r="M3652" i="26"/>
  <c r="L3652" i="26"/>
  <c r="N3651" i="26"/>
  <c r="M3651" i="26"/>
  <c r="L3651" i="26"/>
  <c r="N3650" i="26"/>
  <c r="M3650" i="26"/>
  <c r="L3650" i="26"/>
  <c r="N3649" i="26"/>
  <c r="M3649" i="26"/>
  <c r="L3649" i="26"/>
  <c r="N3648" i="26"/>
  <c r="M3648" i="26"/>
  <c r="L3648" i="26"/>
  <c r="N3647" i="26"/>
  <c r="M3647" i="26"/>
  <c r="L3647" i="26"/>
  <c r="N3646" i="26"/>
  <c r="M3646" i="26"/>
  <c r="L3646" i="26"/>
  <c r="N3645" i="26"/>
  <c r="M3645" i="26"/>
  <c r="L3645" i="26"/>
  <c r="N3644" i="26"/>
  <c r="M3644" i="26"/>
  <c r="L3644" i="26"/>
  <c r="N3643" i="26"/>
  <c r="M3643" i="26"/>
  <c r="L3643" i="26"/>
  <c r="N3642" i="26"/>
  <c r="M3642" i="26"/>
  <c r="L3642" i="26"/>
  <c r="N3641" i="26"/>
  <c r="M3641" i="26"/>
  <c r="L3641" i="26"/>
  <c r="N3640" i="26"/>
  <c r="M3640" i="26"/>
  <c r="L3640" i="26"/>
  <c r="N3639" i="26"/>
  <c r="M3639" i="26"/>
  <c r="L3639" i="26"/>
  <c r="N3638" i="26"/>
  <c r="M3638" i="26"/>
  <c r="L3638" i="26"/>
  <c r="N3637" i="26"/>
  <c r="M3637" i="26"/>
  <c r="L3637" i="26"/>
  <c r="N3636" i="26"/>
  <c r="M3636" i="26"/>
  <c r="L3636" i="26"/>
  <c r="N3635" i="26"/>
  <c r="M3635" i="26"/>
  <c r="L3635" i="26"/>
  <c r="N3634" i="26"/>
  <c r="M3634" i="26"/>
  <c r="L3634" i="26"/>
  <c r="N3633" i="26"/>
  <c r="M3633" i="26"/>
  <c r="L3633" i="26"/>
  <c r="N3632" i="26"/>
  <c r="M3632" i="26"/>
  <c r="L3632" i="26"/>
  <c r="N3631" i="26"/>
  <c r="M3631" i="26"/>
  <c r="L3631" i="26"/>
  <c r="N3630" i="26"/>
  <c r="M3630" i="26"/>
  <c r="L3630" i="26"/>
  <c r="N3629" i="26"/>
  <c r="M3629" i="26"/>
  <c r="L3629" i="26"/>
  <c r="N3628" i="26"/>
  <c r="M3628" i="26"/>
  <c r="L3628" i="26"/>
  <c r="N3627" i="26"/>
  <c r="M3627" i="26"/>
  <c r="L3627" i="26"/>
  <c r="N3626" i="26"/>
  <c r="M3626" i="26"/>
  <c r="L3626" i="26"/>
  <c r="N3625" i="26"/>
  <c r="M3625" i="26"/>
  <c r="L3625" i="26"/>
  <c r="N3624" i="26"/>
  <c r="M3624" i="26"/>
  <c r="L3624" i="26"/>
  <c r="N3623" i="26"/>
  <c r="M3623" i="26"/>
  <c r="L3623" i="26"/>
  <c r="N3622" i="26"/>
  <c r="M3622" i="26"/>
  <c r="L3622" i="26"/>
  <c r="N3621" i="26"/>
  <c r="M3621" i="26"/>
  <c r="L3621" i="26"/>
  <c r="N3620" i="26"/>
  <c r="M3620" i="26"/>
  <c r="L3620" i="26"/>
  <c r="N3619" i="26"/>
  <c r="M3619" i="26"/>
  <c r="L3619" i="26"/>
  <c r="N3618" i="26"/>
  <c r="M3618" i="26"/>
  <c r="L3618" i="26"/>
  <c r="N3617" i="26"/>
  <c r="M3617" i="26"/>
  <c r="L3617" i="26"/>
  <c r="N3616" i="26"/>
  <c r="M3616" i="26"/>
  <c r="L3616" i="26"/>
  <c r="N3615" i="26"/>
  <c r="M3615" i="26"/>
  <c r="L3615" i="26"/>
  <c r="N3614" i="26"/>
  <c r="M3614" i="26"/>
  <c r="L3614" i="26"/>
  <c r="N3613" i="26"/>
  <c r="M3613" i="26"/>
  <c r="L3613" i="26"/>
  <c r="N3612" i="26"/>
  <c r="M3612" i="26"/>
  <c r="L3612" i="26"/>
  <c r="N3611" i="26"/>
  <c r="M3611" i="26"/>
  <c r="L3611" i="26"/>
  <c r="N3610" i="26"/>
  <c r="M3610" i="26"/>
  <c r="L3610" i="26"/>
  <c r="N3609" i="26"/>
  <c r="M3609" i="26"/>
  <c r="L3609" i="26"/>
  <c r="N3608" i="26"/>
  <c r="M3608" i="26"/>
  <c r="L3608" i="26"/>
  <c r="N3607" i="26"/>
  <c r="M3607" i="26"/>
  <c r="L3607" i="26"/>
  <c r="N3606" i="26"/>
  <c r="M3606" i="26"/>
  <c r="L3606" i="26"/>
  <c r="N3605" i="26"/>
  <c r="M3605" i="26"/>
  <c r="L3605" i="26"/>
  <c r="N3604" i="26"/>
  <c r="M3604" i="26"/>
  <c r="L3604" i="26"/>
  <c r="N3603" i="26"/>
  <c r="M3603" i="26"/>
  <c r="L3603" i="26"/>
  <c r="N3602" i="26"/>
  <c r="M3602" i="26"/>
  <c r="L3602" i="26"/>
  <c r="N3601" i="26"/>
  <c r="M3601" i="26"/>
  <c r="L3601" i="26"/>
  <c r="N3600" i="26"/>
  <c r="M3600" i="26"/>
  <c r="L3600" i="26"/>
  <c r="N3599" i="26"/>
  <c r="M3599" i="26"/>
  <c r="L3599" i="26"/>
  <c r="N3598" i="26"/>
  <c r="M3598" i="26"/>
  <c r="L3598" i="26"/>
  <c r="N3597" i="26"/>
  <c r="M3597" i="26"/>
  <c r="L3597" i="26"/>
  <c r="N3596" i="26"/>
  <c r="M3596" i="26"/>
  <c r="L3596" i="26"/>
  <c r="N3595" i="26"/>
  <c r="M3595" i="26"/>
  <c r="L3595" i="26"/>
  <c r="N3594" i="26"/>
  <c r="M3594" i="26"/>
  <c r="L3594" i="26"/>
  <c r="N3593" i="26"/>
  <c r="M3593" i="26"/>
  <c r="L3593" i="26"/>
  <c r="N3592" i="26"/>
  <c r="M3592" i="26"/>
  <c r="L3592" i="26"/>
  <c r="N3591" i="26"/>
  <c r="M3591" i="26"/>
  <c r="L3591" i="26"/>
  <c r="N3590" i="26"/>
  <c r="M3590" i="26"/>
  <c r="L3590" i="26"/>
  <c r="N3589" i="26"/>
  <c r="M3589" i="26"/>
  <c r="L3589" i="26"/>
  <c r="N3588" i="26"/>
  <c r="M3588" i="26"/>
  <c r="L3588" i="26"/>
  <c r="N3587" i="26"/>
  <c r="M3587" i="26"/>
  <c r="L3587" i="26"/>
  <c r="N3586" i="26"/>
  <c r="M3586" i="26"/>
  <c r="L3586" i="26"/>
  <c r="N3585" i="26"/>
  <c r="M3585" i="26"/>
  <c r="L3585" i="26"/>
  <c r="N3584" i="26"/>
  <c r="M3584" i="26"/>
  <c r="L3584" i="26"/>
  <c r="N3583" i="26"/>
  <c r="M3583" i="26"/>
  <c r="L3583" i="26"/>
  <c r="N3582" i="26"/>
  <c r="M3582" i="26"/>
  <c r="L3582" i="26"/>
  <c r="N3581" i="26"/>
  <c r="M3581" i="26"/>
  <c r="L3581" i="26"/>
  <c r="N3580" i="26"/>
  <c r="M3580" i="26"/>
  <c r="L3580" i="26"/>
  <c r="N3579" i="26"/>
  <c r="M3579" i="26"/>
  <c r="L3579" i="26"/>
  <c r="N3578" i="26"/>
  <c r="M3578" i="26"/>
  <c r="L3578" i="26"/>
  <c r="N3577" i="26"/>
  <c r="M3577" i="26"/>
  <c r="L3577" i="26"/>
  <c r="N3576" i="26"/>
  <c r="M3576" i="26"/>
  <c r="L3576" i="26"/>
  <c r="N3575" i="26"/>
  <c r="M3575" i="26"/>
  <c r="L3575" i="26"/>
  <c r="N3574" i="26"/>
  <c r="M3574" i="26"/>
  <c r="L3574" i="26"/>
  <c r="N3573" i="26"/>
  <c r="M3573" i="26"/>
  <c r="L3573" i="26"/>
  <c r="N3572" i="26"/>
  <c r="M3572" i="26"/>
  <c r="L3572" i="26"/>
  <c r="N3571" i="26"/>
  <c r="M3571" i="26"/>
  <c r="L3571" i="26"/>
  <c r="N3570" i="26"/>
  <c r="M3570" i="26"/>
  <c r="L3570" i="26"/>
  <c r="N3569" i="26"/>
  <c r="M3569" i="26"/>
  <c r="L3569" i="26"/>
  <c r="N3568" i="26"/>
  <c r="M3568" i="26"/>
  <c r="L3568" i="26"/>
  <c r="N3567" i="26"/>
  <c r="M3567" i="26"/>
  <c r="L3567" i="26"/>
  <c r="N3566" i="26"/>
  <c r="M3566" i="26"/>
  <c r="L3566" i="26"/>
  <c r="N3565" i="26"/>
  <c r="M3565" i="26"/>
  <c r="L3565" i="26"/>
  <c r="N3564" i="26"/>
  <c r="M3564" i="26"/>
  <c r="L3564" i="26"/>
  <c r="N3563" i="26"/>
  <c r="M3563" i="26"/>
  <c r="L3563" i="26"/>
  <c r="N3562" i="26"/>
  <c r="M3562" i="26"/>
  <c r="L3562" i="26"/>
  <c r="N3561" i="26"/>
  <c r="M3561" i="26"/>
  <c r="L3561" i="26"/>
  <c r="N3560" i="26"/>
  <c r="M3560" i="26"/>
  <c r="L3560" i="26"/>
  <c r="N3559" i="26"/>
  <c r="M3559" i="26"/>
  <c r="L3559" i="26"/>
  <c r="N3558" i="26"/>
  <c r="M3558" i="26"/>
  <c r="L3558" i="26"/>
  <c r="N3557" i="26"/>
  <c r="M3557" i="26"/>
  <c r="L3557" i="26"/>
  <c r="N3556" i="26"/>
  <c r="M3556" i="26"/>
  <c r="L3556" i="26"/>
  <c r="N3555" i="26"/>
  <c r="M3555" i="26"/>
  <c r="L3555" i="26"/>
  <c r="N3554" i="26"/>
  <c r="M3554" i="26"/>
  <c r="L3554" i="26"/>
  <c r="N3553" i="26"/>
  <c r="M3553" i="26"/>
  <c r="L3553" i="26"/>
  <c r="N3552" i="26"/>
  <c r="M3552" i="26"/>
  <c r="L3552" i="26"/>
  <c r="N3551" i="26"/>
  <c r="M3551" i="26"/>
  <c r="L3551" i="26"/>
  <c r="N3550" i="26"/>
  <c r="M3550" i="26"/>
  <c r="L3550" i="26"/>
  <c r="N3549" i="26"/>
  <c r="M3549" i="26"/>
  <c r="L3549" i="26"/>
  <c r="N3548" i="26"/>
  <c r="M3548" i="26"/>
  <c r="L3548" i="26"/>
  <c r="N3547" i="26"/>
  <c r="M3547" i="26"/>
  <c r="L3547" i="26"/>
  <c r="N3546" i="26"/>
  <c r="M3546" i="26"/>
  <c r="L3546" i="26"/>
  <c r="N3545" i="26"/>
  <c r="M3545" i="26"/>
  <c r="L3545" i="26"/>
  <c r="N3544" i="26"/>
  <c r="M3544" i="26"/>
  <c r="L3544" i="26"/>
  <c r="N3543" i="26"/>
  <c r="M3543" i="26"/>
  <c r="L3543" i="26"/>
  <c r="N3542" i="26"/>
  <c r="M3542" i="26"/>
  <c r="L3542" i="26"/>
  <c r="N3541" i="26"/>
  <c r="M3541" i="26"/>
  <c r="L3541" i="26"/>
  <c r="N3540" i="26"/>
  <c r="M3540" i="26"/>
  <c r="L3540" i="26"/>
  <c r="N3539" i="26"/>
  <c r="M3539" i="26"/>
  <c r="L3539" i="26"/>
  <c r="N3538" i="26"/>
  <c r="M3538" i="26"/>
  <c r="L3538" i="26"/>
  <c r="N3537" i="26"/>
  <c r="M3537" i="26"/>
  <c r="L3537" i="26"/>
  <c r="N3536" i="26"/>
  <c r="M3536" i="26"/>
  <c r="L3536" i="26"/>
  <c r="N3535" i="26"/>
  <c r="M3535" i="26"/>
  <c r="L3535" i="26"/>
  <c r="N3534" i="26"/>
  <c r="M3534" i="26"/>
  <c r="L3534" i="26"/>
  <c r="N3533" i="26"/>
  <c r="M3533" i="26"/>
  <c r="L3533" i="26"/>
  <c r="N3532" i="26"/>
  <c r="M3532" i="26"/>
  <c r="L3532" i="26"/>
  <c r="N3531" i="26"/>
  <c r="M3531" i="26"/>
  <c r="L3531" i="26"/>
  <c r="N3530" i="26"/>
  <c r="M3530" i="26"/>
  <c r="L3530" i="26"/>
  <c r="N3529" i="26"/>
  <c r="M3529" i="26"/>
  <c r="L3529" i="26"/>
  <c r="N3528" i="26"/>
  <c r="M3528" i="26"/>
  <c r="L3528" i="26"/>
  <c r="N3527" i="26"/>
  <c r="M3527" i="26"/>
  <c r="L3527" i="26"/>
  <c r="N3526" i="26"/>
  <c r="M3526" i="26"/>
  <c r="L3526" i="26"/>
  <c r="N3525" i="26"/>
  <c r="M3525" i="26"/>
  <c r="L3525" i="26"/>
  <c r="N3524" i="26"/>
  <c r="M3524" i="26"/>
  <c r="L3524" i="26"/>
  <c r="N3523" i="26"/>
  <c r="M3523" i="26"/>
  <c r="L3523" i="26"/>
  <c r="N3522" i="26"/>
  <c r="M3522" i="26"/>
  <c r="L3522" i="26"/>
  <c r="N3521" i="26"/>
  <c r="M3521" i="26"/>
  <c r="L3521" i="26"/>
  <c r="N3520" i="26"/>
  <c r="M3520" i="26"/>
  <c r="L3520" i="26"/>
  <c r="N3519" i="26"/>
  <c r="M3519" i="26"/>
  <c r="L3519" i="26"/>
  <c r="N3518" i="26"/>
  <c r="M3518" i="26"/>
  <c r="L3518" i="26"/>
  <c r="N3517" i="26"/>
  <c r="M3517" i="26"/>
  <c r="L3517" i="26"/>
  <c r="N3516" i="26"/>
  <c r="M3516" i="26"/>
  <c r="L3516" i="26"/>
  <c r="N3515" i="26"/>
  <c r="M3515" i="26"/>
  <c r="L3515" i="26"/>
  <c r="N3514" i="26"/>
  <c r="M3514" i="26"/>
  <c r="L3514" i="26"/>
  <c r="N3513" i="26"/>
  <c r="M3513" i="26"/>
  <c r="L3513" i="26"/>
  <c r="N3512" i="26"/>
  <c r="M3512" i="26"/>
  <c r="L3512" i="26"/>
  <c r="N3511" i="26"/>
  <c r="M3511" i="26"/>
  <c r="L3511" i="26"/>
  <c r="N3510" i="26"/>
  <c r="M3510" i="26"/>
  <c r="L3510" i="26"/>
  <c r="N3509" i="26"/>
  <c r="M3509" i="26"/>
  <c r="L3509" i="26"/>
  <c r="N3508" i="26"/>
  <c r="M3508" i="26"/>
  <c r="L3508" i="26"/>
  <c r="N3507" i="26"/>
  <c r="M3507" i="26"/>
  <c r="L3507" i="26"/>
  <c r="N3506" i="26"/>
  <c r="M3506" i="26"/>
  <c r="L3506" i="26"/>
  <c r="N3505" i="26"/>
  <c r="M3505" i="26"/>
  <c r="L3505" i="26"/>
  <c r="N3504" i="26"/>
  <c r="M3504" i="26"/>
  <c r="L3504" i="26"/>
  <c r="N3503" i="26"/>
  <c r="M3503" i="26"/>
  <c r="L3503" i="26"/>
  <c r="N3502" i="26"/>
  <c r="M3502" i="26"/>
  <c r="L3502" i="26"/>
  <c r="N3501" i="26"/>
  <c r="M3501" i="26"/>
  <c r="L3501" i="26"/>
  <c r="N3500" i="26"/>
  <c r="M3500" i="26"/>
  <c r="L3500" i="26"/>
  <c r="N3499" i="26"/>
  <c r="M3499" i="26"/>
  <c r="L3499" i="26"/>
  <c r="N3498" i="26"/>
  <c r="M3498" i="26"/>
  <c r="L3498" i="26"/>
  <c r="N3497" i="26"/>
  <c r="M3497" i="26"/>
  <c r="L3497" i="26"/>
  <c r="N3496" i="26"/>
  <c r="M3496" i="26"/>
  <c r="L3496" i="26"/>
  <c r="N3495" i="26"/>
  <c r="M3495" i="26"/>
  <c r="L3495" i="26"/>
  <c r="N3494" i="26"/>
  <c r="M3494" i="26"/>
  <c r="L3494" i="26"/>
  <c r="N3493" i="26"/>
  <c r="M3493" i="26"/>
  <c r="L3493" i="26"/>
  <c r="N3492" i="26"/>
  <c r="M3492" i="26"/>
  <c r="L3492" i="26"/>
  <c r="N3491" i="26"/>
  <c r="M3491" i="26"/>
  <c r="L3491" i="26"/>
  <c r="N3490" i="26"/>
  <c r="M3490" i="26"/>
  <c r="L3490" i="26"/>
  <c r="N3489" i="26"/>
  <c r="M3489" i="26"/>
  <c r="L3489" i="26"/>
  <c r="N3488" i="26"/>
  <c r="M3488" i="26"/>
  <c r="L3488" i="26"/>
  <c r="N3487" i="26"/>
  <c r="M3487" i="26"/>
  <c r="L3487" i="26"/>
  <c r="N3486" i="26"/>
  <c r="M3486" i="26"/>
  <c r="L3486" i="26"/>
  <c r="N3485" i="26"/>
  <c r="M3485" i="26"/>
  <c r="L3485" i="26"/>
  <c r="N3484" i="26"/>
  <c r="M3484" i="26"/>
  <c r="L3484" i="26"/>
  <c r="N3483" i="26"/>
  <c r="M3483" i="26"/>
  <c r="L3483" i="26"/>
  <c r="N3482" i="26"/>
  <c r="M3482" i="26"/>
  <c r="L3482" i="26"/>
  <c r="N3481" i="26"/>
  <c r="M3481" i="26"/>
  <c r="L3481" i="26"/>
  <c r="N3480" i="26"/>
  <c r="M3480" i="26"/>
  <c r="L3480" i="26"/>
  <c r="N3479" i="26"/>
  <c r="M3479" i="26"/>
  <c r="L3479" i="26"/>
  <c r="N3478" i="26"/>
  <c r="M3478" i="26"/>
  <c r="L3478" i="26"/>
  <c r="N3477" i="26"/>
  <c r="M3477" i="26"/>
  <c r="L3477" i="26"/>
  <c r="N3476" i="26"/>
  <c r="M3476" i="26"/>
  <c r="L3476" i="26"/>
  <c r="N3475" i="26"/>
  <c r="M3475" i="26"/>
  <c r="L3475" i="26"/>
  <c r="N3474" i="26"/>
  <c r="M3474" i="26"/>
  <c r="L3474" i="26"/>
  <c r="N3473" i="26"/>
  <c r="M3473" i="26"/>
  <c r="L3473" i="26"/>
  <c r="N3472" i="26"/>
  <c r="M3472" i="26"/>
  <c r="L3472" i="26"/>
  <c r="N3471" i="26"/>
  <c r="M3471" i="26"/>
  <c r="L3471" i="26"/>
  <c r="N3470" i="26"/>
  <c r="M3470" i="26"/>
  <c r="L3470" i="26"/>
  <c r="N3469" i="26"/>
  <c r="M3469" i="26"/>
  <c r="L3469" i="26"/>
  <c r="N3468" i="26"/>
  <c r="M3468" i="26"/>
  <c r="L3468" i="26"/>
  <c r="N3467" i="26"/>
  <c r="M3467" i="26"/>
  <c r="L3467" i="26"/>
  <c r="N3466" i="26"/>
  <c r="M3466" i="26"/>
  <c r="L3466" i="26"/>
  <c r="N3465" i="26"/>
  <c r="M3465" i="26"/>
  <c r="L3465" i="26"/>
  <c r="N3464" i="26"/>
  <c r="M3464" i="26"/>
  <c r="L3464" i="26"/>
  <c r="N3463" i="26"/>
  <c r="M3463" i="26"/>
  <c r="L3463" i="26"/>
  <c r="N3462" i="26"/>
  <c r="M3462" i="26"/>
  <c r="L3462" i="26"/>
  <c r="N3461" i="26"/>
  <c r="M3461" i="26"/>
  <c r="L3461" i="26"/>
  <c r="N3460" i="26"/>
  <c r="M3460" i="26"/>
  <c r="L3460" i="26"/>
  <c r="N3459" i="26"/>
  <c r="M3459" i="26"/>
  <c r="L3459" i="26"/>
  <c r="N3458" i="26"/>
  <c r="M3458" i="26"/>
  <c r="L3458" i="26"/>
  <c r="N3457" i="26"/>
  <c r="M3457" i="26"/>
  <c r="L3457" i="26"/>
  <c r="N3456" i="26"/>
  <c r="M3456" i="26"/>
  <c r="L3456" i="26"/>
  <c r="N3455" i="26"/>
  <c r="M3455" i="26"/>
  <c r="L3455" i="26"/>
  <c r="N3454" i="26"/>
  <c r="M3454" i="26"/>
  <c r="L3454" i="26"/>
  <c r="N3453" i="26"/>
  <c r="M3453" i="26"/>
  <c r="L3453" i="26"/>
  <c r="N3452" i="26"/>
  <c r="M3452" i="26"/>
  <c r="L3452" i="26"/>
  <c r="N3451" i="26"/>
  <c r="M3451" i="26"/>
  <c r="L3451" i="26"/>
  <c r="N3450" i="26"/>
  <c r="M3450" i="26"/>
  <c r="L3450" i="26"/>
  <c r="N3449" i="26"/>
  <c r="M3449" i="26"/>
  <c r="L3449" i="26"/>
  <c r="N3448" i="26"/>
  <c r="M3448" i="26"/>
  <c r="L3448" i="26"/>
  <c r="N3447" i="26"/>
  <c r="M3447" i="26"/>
  <c r="L3447" i="26"/>
  <c r="N3446" i="26"/>
  <c r="M3446" i="26"/>
  <c r="L3446" i="26"/>
  <c r="N3445" i="26"/>
  <c r="M3445" i="26"/>
  <c r="L3445" i="26"/>
  <c r="N3444" i="26"/>
  <c r="M3444" i="26"/>
  <c r="L3444" i="26"/>
  <c r="N3443" i="26"/>
  <c r="M3443" i="26"/>
  <c r="L3443" i="26"/>
  <c r="N3442" i="26"/>
  <c r="M3442" i="26"/>
  <c r="L3442" i="26"/>
  <c r="N3441" i="26"/>
  <c r="M3441" i="26"/>
  <c r="L3441" i="26"/>
  <c r="N3440" i="26"/>
  <c r="M3440" i="26"/>
  <c r="L3440" i="26"/>
  <c r="N3439" i="26"/>
  <c r="M3439" i="26"/>
  <c r="L3439" i="26"/>
  <c r="N3438" i="26"/>
  <c r="M3438" i="26"/>
  <c r="L3438" i="26"/>
  <c r="N3437" i="26"/>
  <c r="M3437" i="26"/>
  <c r="L3437" i="26"/>
  <c r="N3436" i="26"/>
  <c r="M3436" i="26"/>
  <c r="L3436" i="26"/>
  <c r="N3435" i="26"/>
  <c r="M3435" i="26"/>
  <c r="L3435" i="26"/>
  <c r="N3434" i="26"/>
  <c r="M3434" i="26"/>
  <c r="L3434" i="26"/>
  <c r="N3433" i="26"/>
  <c r="M3433" i="26"/>
  <c r="L3433" i="26"/>
  <c r="N3432" i="26"/>
  <c r="M3432" i="26"/>
  <c r="L3432" i="26"/>
  <c r="N3431" i="26"/>
  <c r="M3431" i="26"/>
  <c r="L3431" i="26"/>
  <c r="N3430" i="26"/>
  <c r="M3430" i="26"/>
  <c r="L3430" i="26"/>
  <c r="N3429" i="26"/>
  <c r="M3429" i="26"/>
  <c r="L3429" i="26"/>
  <c r="N3428" i="26"/>
  <c r="M3428" i="26"/>
  <c r="L3428" i="26"/>
  <c r="N3427" i="26"/>
  <c r="M3427" i="26"/>
  <c r="L3427" i="26"/>
  <c r="N3426" i="26"/>
  <c r="M3426" i="26"/>
  <c r="L3426" i="26"/>
  <c r="N3425" i="26"/>
  <c r="M3425" i="26"/>
  <c r="L3425" i="26"/>
  <c r="N3424" i="26"/>
  <c r="M3424" i="26"/>
  <c r="L3424" i="26"/>
  <c r="N3423" i="26"/>
  <c r="M3423" i="26"/>
  <c r="L3423" i="26"/>
  <c r="N3422" i="26"/>
  <c r="M3422" i="26"/>
  <c r="L3422" i="26"/>
  <c r="N3421" i="26"/>
  <c r="M3421" i="26"/>
  <c r="L3421" i="26"/>
  <c r="N3420" i="26"/>
  <c r="M3420" i="26"/>
  <c r="L3420" i="26"/>
  <c r="N3419" i="26"/>
  <c r="M3419" i="26"/>
  <c r="L3419" i="26"/>
  <c r="N3418" i="26"/>
  <c r="M3418" i="26"/>
  <c r="L3418" i="26"/>
  <c r="N3417" i="26"/>
  <c r="M3417" i="26"/>
  <c r="L3417" i="26"/>
  <c r="N3416" i="26"/>
  <c r="M3416" i="26"/>
  <c r="L3416" i="26"/>
  <c r="N3415" i="26"/>
  <c r="M3415" i="26"/>
  <c r="L3415" i="26"/>
  <c r="N3414" i="26"/>
  <c r="M3414" i="26"/>
  <c r="L3414" i="26"/>
  <c r="N3413" i="26"/>
  <c r="M3413" i="26"/>
  <c r="L3413" i="26"/>
  <c r="N3412" i="26"/>
  <c r="M3412" i="26"/>
  <c r="L3412" i="26"/>
  <c r="N3411" i="26"/>
  <c r="M3411" i="26"/>
  <c r="L3411" i="26"/>
  <c r="N3410" i="26"/>
  <c r="M3410" i="26"/>
  <c r="L3410" i="26"/>
  <c r="N3409" i="26"/>
  <c r="M3409" i="26"/>
  <c r="L3409" i="26"/>
  <c r="N3408" i="26"/>
  <c r="M3408" i="26"/>
  <c r="L3408" i="26"/>
  <c r="N3407" i="26"/>
  <c r="M3407" i="26"/>
  <c r="L3407" i="26"/>
  <c r="N3406" i="26"/>
  <c r="M3406" i="26"/>
  <c r="L3406" i="26"/>
  <c r="N3405" i="26"/>
  <c r="M3405" i="26"/>
  <c r="L3405" i="26"/>
  <c r="N3404" i="26"/>
  <c r="M3404" i="26"/>
  <c r="L3404" i="26"/>
  <c r="N3403" i="26"/>
  <c r="M3403" i="26"/>
  <c r="L3403" i="26"/>
  <c r="N3402" i="26"/>
  <c r="M3402" i="26"/>
  <c r="L3402" i="26"/>
  <c r="N3401" i="26"/>
  <c r="M3401" i="26"/>
  <c r="L3401" i="26"/>
  <c r="N3400" i="26"/>
  <c r="M3400" i="26"/>
  <c r="L3400" i="26"/>
  <c r="N3399" i="26"/>
  <c r="M3399" i="26"/>
  <c r="L3399" i="26"/>
  <c r="N3398" i="26"/>
  <c r="M3398" i="26"/>
  <c r="L3398" i="26"/>
  <c r="N3397" i="26"/>
  <c r="M3397" i="26"/>
  <c r="L3397" i="26"/>
  <c r="N3396" i="26"/>
  <c r="M3396" i="26"/>
  <c r="L3396" i="26"/>
  <c r="N3395" i="26"/>
  <c r="M3395" i="26"/>
  <c r="L3395" i="26"/>
  <c r="N3394" i="26"/>
  <c r="M3394" i="26"/>
  <c r="L3394" i="26"/>
  <c r="N3393" i="26"/>
  <c r="M3393" i="26"/>
  <c r="L3393" i="26"/>
  <c r="N3392" i="26"/>
  <c r="M3392" i="26"/>
  <c r="L3392" i="26"/>
  <c r="N3391" i="26"/>
  <c r="M3391" i="26"/>
  <c r="L3391" i="26"/>
  <c r="N3390" i="26"/>
  <c r="M3390" i="26"/>
  <c r="L3390" i="26"/>
  <c r="N3389" i="26"/>
  <c r="M3389" i="26"/>
  <c r="L3389" i="26"/>
  <c r="N3388" i="26"/>
  <c r="M3388" i="26"/>
  <c r="L3388" i="26"/>
  <c r="N3387" i="26"/>
  <c r="M3387" i="26"/>
  <c r="L3387" i="26"/>
  <c r="N3386" i="26"/>
  <c r="M3386" i="26"/>
  <c r="L3386" i="26"/>
  <c r="N3385" i="26"/>
  <c r="M3385" i="26"/>
  <c r="L3385" i="26"/>
  <c r="N3384" i="26"/>
  <c r="M3384" i="26"/>
  <c r="L3384" i="26"/>
  <c r="N3383" i="26"/>
  <c r="M3383" i="26"/>
  <c r="L3383" i="26"/>
  <c r="N3382" i="26"/>
  <c r="M3382" i="26"/>
  <c r="L3382" i="26"/>
  <c r="N3381" i="26"/>
  <c r="M3381" i="26"/>
  <c r="L3381" i="26"/>
  <c r="N3380" i="26"/>
  <c r="M3380" i="26"/>
  <c r="L3380" i="26"/>
  <c r="N3379" i="26"/>
  <c r="M3379" i="26"/>
  <c r="L3379" i="26"/>
  <c r="N3378" i="26"/>
  <c r="M3378" i="26"/>
  <c r="L3378" i="26"/>
  <c r="N3377" i="26"/>
  <c r="M3377" i="26"/>
  <c r="L3377" i="26"/>
  <c r="N3376" i="26"/>
  <c r="M3376" i="26"/>
  <c r="L3376" i="26"/>
  <c r="N3375" i="26"/>
  <c r="M3375" i="26"/>
  <c r="L3375" i="26"/>
  <c r="N3374" i="26"/>
  <c r="M3374" i="26"/>
  <c r="L3374" i="26"/>
  <c r="N3373" i="26"/>
  <c r="M3373" i="26"/>
  <c r="L3373" i="26"/>
  <c r="N3372" i="26"/>
  <c r="M3372" i="26"/>
  <c r="L3372" i="26"/>
  <c r="N3371" i="26"/>
  <c r="M3371" i="26"/>
  <c r="L3371" i="26"/>
  <c r="N3370" i="26"/>
  <c r="M3370" i="26"/>
  <c r="L3370" i="26"/>
  <c r="N3369" i="26"/>
  <c r="M3369" i="26"/>
  <c r="L3369" i="26"/>
  <c r="N3368" i="26"/>
  <c r="M3368" i="26"/>
  <c r="L3368" i="26"/>
  <c r="N3367" i="26"/>
  <c r="M3367" i="26"/>
  <c r="L3367" i="26"/>
  <c r="N3366" i="26"/>
  <c r="M3366" i="26"/>
  <c r="L3366" i="26"/>
  <c r="N3365" i="26"/>
  <c r="M3365" i="26"/>
  <c r="L3365" i="26"/>
  <c r="N3364" i="26"/>
  <c r="M3364" i="26"/>
  <c r="L3364" i="26"/>
  <c r="N3363" i="26"/>
  <c r="M3363" i="26"/>
  <c r="L3363" i="26"/>
  <c r="N3362" i="26"/>
  <c r="M3362" i="26"/>
  <c r="L3362" i="26"/>
  <c r="N3361" i="26"/>
  <c r="M3361" i="26"/>
  <c r="L3361" i="26"/>
  <c r="N3360" i="26"/>
  <c r="M3360" i="26"/>
  <c r="L3360" i="26"/>
  <c r="N3359" i="26"/>
  <c r="M3359" i="26"/>
  <c r="L3359" i="26"/>
  <c r="N3358" i="26"/>
  <c r="M3358" i="26"/>
  <c r="L3358" i="26"/>
  <c r="N3357" i="26"/>
  <c r="M3357" i="26"/>
  <c r="L3357" i="26"/>
  <c r="N3356" i="26"/>
  <c r="M3356" i="26"/>
  <c r="L3356" i="26"/>
  <c r="N3355" i="26"/>
  <c r="M3355" i="26"/>
  <c r="L3355" i="26"/>
  <c r="N3354" i="26"/>
  <c r="M3354" i="26"/>
  <c r="L3354" i="26"/>
  <c r="N3353" i="26"/>
  <c r="M3353" i="26"/>
  <c r="L3353" i="26"/>
  <c r="N3352" i="26"/>
  <c r="M3352" i="26"/>
  <c r="L3352" i="26"/>
  <c r="N3351" i="26"/>
  <c r="M3351" i="26"/>
  <c r="L3351" i="26"/>
  <c r="N3350" i="26"/>
  <c r="M3350" i="26"/>
  <c r="L3350" i="26"/>
  <c r="N3349" i="26"/>
  <c r="M3349" i="26"/>
  <c r="L3349" i="26"/>
  <c r="N3348" i="26"/>
  <c r="M3348" i="26"/>
  <c r="L3348" i="26"/>
  <c r="N3347" i="26"/>
  <c r="M3347" i="26"/>
  <c r="L3347" i="26"/>
  <c r="N3346" i="26"/>
  <c r="M3346" i="26"/>
  <c r="L3346" i="26"/>
  <c r="N3345" i="26"/>
  <c r="M3345" i="26"/>
  <c r="L3345" i="26"/>
  <c r="N3344" i="26"/>
  <c r="M3344" i="26"/>
  <c r="L3344" i="26"/>
  <c r="N3343" i="26"/>
  <c r="M3343" i="26"/>
  <c r="L3343" i="26"/>
  <c r="N3342" i="26"/>
  <c r="M3342" i="26"/>
  <c r="L3342" i="26"/>
  <c r="N3341" i="26"/>
  <c r="M3341" i="26"/>
  <c r="L3341" i="26"/>
  <c r="N3340" i="26"/>
  <c r="M3340" i="26"/>
  <c r="L3340" i="26"/>
  <c r="N3339" i="26"/>
  <c r="M3339" i="26"/>
  <c r="L3339" i="26"/>
  <c r="N3338" i="26"/>
  <c r="M3338" i="26"/>
  <c r="L3338" i="26"/>
  <c r="N3337" i="26"/>
  <c r="M3337" i="26"/>
  <c r="L3337" i="26"/>
  <c r="N3336" i="26"/>
  <c r="M3336" i="26"/>
  <c r="L3336" i="26"/>
  <c r="N3335" i="26"/>
  <c r="M3335" i="26"/>
  <c r="L3335" i="26"/>
  <c r="N3334" i="26"/>
  <c r="M3334" i="26"/>
  <c r="L3334" i="26"/>
  <c r="N3333" i="26"/>
  <c r="M3333" i="26"/>
  <c r="L3333" i="26"/>
  <c r="N3332" i="26"/>
  <c r="M3332" i="26"/>
  <c r="L3332" i="26"/>
  <c r="N3331" i="26"/>
  <c r="M3331" i="26"/>
  <c r="L3331" i="26"/>
  <c r="N3330" i="26"/>
  <c r="M3330" i="26"/>
  <c r="L3330" i="26"/>
  <c r="N3329" i="26"/>
  <c r="M3329" i="26"/>
  <c r="L3329" i="26"/>
  <c r="N3328" i="26"/>
  <c r="M3328" i="26"/>
  <c r="L3328" i="26"/>
  <c r="N3327" i="26"/>
  <c r="M3327" i="26"/>
  <c r="L3327" i="26"/>
  <c r="N3326" i="26"/>
  <c r="M3326" i="26"/>
  <c r="L3326" i="26"/>
  <c r="N3325" i="26"/>
  <c r="M3325" i="26"/>
  <c r="L3325" i="26"/>
  <c r="N3324" i="26"/>
  <c r="M3324" i="26"/>
  <c r="L3324" i="26"/>
  <c r="N3323" i="26"/>
  <c r="M3323" i="26"/>
  <c r="L3323" i="26"/>
  <c r="N3322" i="26"/>
  <c r="M3322" i="26"/>
  <c r="L3322" i="26"/>
  <c r="N3321" i="26"/>
  <c r="M3321" i="26"/>
  <c r="L3321" i="26"/>
  <c r="N3320" i="26"/>
  <c r="M3320" i="26"/>
  <c r="L3320" i="26"/>
  <c r="N3319" i="26"/>
  <c r="M3319" i="26"/>
  <c r="L3319" i="26"/>
  <c r="N3318" i="26"/>
  <c r="M3318" i="26"/>
  <c r="L3318" i="26"/>
  <c r="N3317" i="26"/>
  <c r="M3317" i="26"/>
  <c r="L3317" i="26"/>
  <c r="N3316" i="26"/>
  <c r="M3316" i="26"/>
  <c r="L3316" i="26"/>
  <c r="N3315" i="26"/>
  <c r="M3315" i="26"/>
  <c r="L3315" i="26"/>
  <c r="N3314" i="26"/>
  <c r="M3314" i="26"/>
  <c r="L3314" i="26"/>
  <c r="N3313" i="26"/>
  <c r="M3313" i="26"/>
  <c r="L3313" i="26"/>
  <c r="N3312" i="26"/>
  <c r="M3312" i="26"/>
  <c r="L3312" i="26"/>
  <c r="N3311" i="26"/>
  <c r="M3311" i="26"/>
  <c r="L3311" i="26"/>
  <c r="N3310" i="26"/>
  <c r="M3310" i="26"/>
  <c r="L3310" i="26"/>
  <c r="N3309" i="26"/>
  <c r="M3309" i="26"/>
  <c r="L3309" i="26"/>
  <c r="N3308" i="26"/>
  <c r="M3308" i="26"/>
  <c r="L3308" i="26"/>
  <c r="N3307" i="26"/>
  <c r="M3307" i="26"/>
  <c r="L3307" i="26"/>
  <c r="N3306" i="26"/>
  <c r="M3306" i="26"/>
  <c r="L3306" i="26"/>
  <c r="N3305" i="26"/>
  <c r="M3305" i="26"/>
  <c r="L3305" i="26"/>
  <c r="N3304" i="26"/>
  <c r="M3304" i="26"/>
  <c r="L3304" i="26"/>
  <c r="N3303" i="26"/>
  <c r="M3303" i="26"/>
  <c r="L3303" i="26"/>
  <c r="N3302" i="26"/>
  <c r="M3302" i="26"/>
  <c r="L3302" i="26"/>
  <c r="N3301" i="26"/>
  <c r="M3301" i="26"/>
  <c r="L3301" i="26"/>
  <c r="N3300" i="26"/>
  <c r="M3300" i="26"/>
  <c r="L3300" i="26"/>
  <c r="N3299" i="26"/>
  <c r="M3299" i="26"/>
  <c r="L3299" i="26"/>
  <c r="N3298" i="26"/>
  <c r="M3298" i="26"/>
  <c r="L3298" i="26"/>
  <c r="N3297" i="26"/>
  <c r="M3297" i="26"/>
  <c r="L3297" i="26"/>
  <c r="N3296" i="26"/>
  <c r="M3296" i="26"/>
  <c r="L3296" i="26"/>
  <c r="N3295" i="26"/>
  <c r="M3295" i="26"/>
  <c r="L3295" i="26"/>
  <c r="N3294" i="26"/>
  <c r="M3294" i="26"/>
  <c r="L3294" i="26"/>
  <c r="N3293" i="26"/>
  <c r="M3293" i="26"/>
  <c r="L3293" i="26"/>
  <c r="N3292" i="26"/>
  <c r="M3292" i="26"/>
  <c r="L3292" i="26"/>
  <c r="N3291" i="26"/>
  <c r="M3291" i="26"/>
  <c r="L3291" i="26"/>
  <c r="N3290" i="26"/>
  <c r="M3290" i="26"/>
  <c r="L3290" i="26"/>
  <c r="N3289" i="26"/>
  <c r="M3289" i="26"/>
  <c r="L3289" i="26"/>
  <c r="N3288" i="26"/>
  <c r="M3288" i="26"/>
  <c r="L3288" i="26"/>
  <c r="N3287" i="26"/>
  <c r="M3287" i="26"/>
  <c r="L3287" i="26"/>
  <c r="N3286" i="26"/>
  <c r="M3286" i="26"/>
  <c r="L3286" i="26"/>
  <c r="N3285" i="26"/>
  <c r="M3285" i="26"/>
  <c r="L3285" i="26"/>
  <c r="N3284" i="26"/>
  <c r="M3284" i="26"/>
  <c r="L3284" i="26"/>
  <c r="N3283" i="26"/>
  <c r="M3283" i="26"/>
  <c r="L3283" i="26"/>
  <c r="N3282" i="26"/>
  <c r="M3282" i="26"/>
  <c r="L3282" i="26"/>
  <c r="N3281" i="26"/>
  <c r="M3281" i="26"/>
  <c r="L3281" i="26"/>
  <c r="N3280" i="26"/>
  <c r="M3280" i="26"/>
  <c r="L3280" i="26"/>
  <c r="N3279" i="26"/>
  <c r="M3279" i="26"/>
  <c r="L3279" i="26"/>
  <c r="N3278" i="26"/>
  <c r="M3278" i="26"/>
  <c r="L3278" i="26"/>
  <c r="N3277" i="26"/>
  <c r="M3277" i="26"/>
  <c r="L3277" i="26"/>
  <c r="N3276" i="26"/>
  <c r="M3276" i="26"/>
  <c r="L3276" i="26"/>
  <c r="N3275" i="26"/>
  <c r="M3275" i="26"/>
  <c r="L3275" i="26"/>
  <c r="N3274" i="26"/>
  <c r="M3274" i="26"/>
  <c r="L3274" i="26"/>
  <c r="N3273" i="26"/>
  <c r="M3273" i="26"/>
  <c r="L3273" i="26"/>
  <c r="N3272" i="26"/>
  <c r="M3272" i="26"/>
  <c r="L3272" i="26"/>
  <c r="N3271" i="26"/>
  <c r="M3271" i="26"/>
  <c r="L3271" i="26"/>
  <c r="N3270" i="26"/>
  <c r="M3270" i="26"/>
  <c r="L3270" i="26"/>
  <c r="N3269" i="26"/>
  <c r="M3269" i="26"/>
  <c r="L3269" i="26"/>
  <c r="N3268" i="26"/>
  <c r="M3268" i="26"/>
  <c r="L3268" i="26"/>
  <c r="N3267" i="26"/>
  <c r="M3267" i="26"/>
  <c r="L3267" i="26"/>
  <c r="N3266" i="26"/>
  <c r="M3266" i="26"/>
  <c r="L3266" i="26"/>
  <c r="N3265" i="26"/>
  <c r="M3265" i="26"/>
  <c r="L3265" i="26"/>
  <c r="N3264" i="26"/>
  <c r="M3264" i="26"/>
  <c r="L3264" i="26"/>
  <c r="N3263" i="26"/>
  <c r="M3263" i="26"/>
  <c r="L3263" i="26"/>
  <c r="N3262" i="26"/>
  <c r="M3262" i="26"/>
  <c r="L3262" i="26"/>
  <c r="N3261" i="26"/>
  <c r="M3261" i="26"/>
  <c r="L3261" i="26"/>
  <c r="N3260" i="26"/>
  <c r="M3260" i="26"/>
  <c r="L3260" i="26"/>
  <c r="N3259" i="26"/>
  <c r="M3259" i="26"/>
  <c r="L3259" i="26"/>
  <c r="N3258" i="26"/>
  <c r="M3258" i="26"/>
  <c r="L3258" i="26"/>
  <c r="N3257" i="26"/>
  <c r="M3257" i="26"/>
  <c r="L3257" i="26"/>
  <c r="N3256" i="26"/>
  <c r="M3256" i="26"/>
  <c r="L3256" i="26"/>
  <c r="N3255" i="26"/>
  <c r="M3255" i="26"/>
  <c r="L3255" i="26"/>
  <c r="N3254" i="26"/>
  <c r="M3254" i="26"/>
  <c r="L3254" i="26"/>
  <c r="N3253" i="26"/>
  <c r="M3253" i="26"/>
  <c r="L3253" i="26"/>
  <c r="N3252" i="26"/>
  <c r="M3252" i="26"/>
  <c r="L3252" i="26"/>
  <c r="N3251" i="26"/>
  <c r="M3251" i="26"/>
  <c r="L3251" i="26"/>
  <c r="N3250" i="26"/>
  <c r="M3250" i="26"/>
  <c r="L3250" i="26"/>
  <c r="N3249" i="26"/>
  <c r="M3249" i="26"/>
  <c r="L3249" i="26"/>
  <c r="N3248" i="26"/>
  <c r="M3248" i="26"/>
  <c r="L3248" i="26"/>
  <c r="N3247" i="26"/>
  <c r="M3247" i="26"/>
  <c r="L3247" i="26"/>
  <c r="N3246" i="26"/>
  <c r="M3246" i="26"/>
  <c r="L3246" i="26"/>
  <c r="N3245" i="26"/>
  <c r="M3245" i="26"/>
  <c r="L3245" i="26"/>
  <c r="N3244" i="26"/>
  <c r="M3244" i="26"/>
  <c r="L3244" i="26"/>
  <c r="N3243" i="26"/>
  <c r="M3243" i="26"/>
  <c r="L3243" i="26"/>
  <c r="N3242" i="26"/>
  <c r="M3242" i="26"/>
  <c r="L3242" i="26"/>
  <c r="N3241" i="26"/>
  <c r="M3241" i="26"/>
  <c r="L3241" i="26"/>
  <c r="N3240" i="26"/>
  <c r="M3240" i="26"/>
  <c r="L3240" i="26"/>
  <c r="N3239" i="26"/>
  <c r="M3239" i="26"/>
  <c r="L3239" i="26"/>
  <c r="N3238" i="26"/>
  <c r="M3238" i="26"/>
  <c r="L3238" i="26"/>
  <c r="N3237" i="26"/>
  <c r="M3237" i="26"/>
  <c r="L3237" i="26"/>
  <c r="N3236" i="26"/>
  <c r="M3236" i="26"/>
  <c r="L3236" i="26"/>
  <c r="N3235" i="26"/>
  <c r="M3235" i="26"/>
  <c r="L3235" i="26"/>
  <c r="N3234" i="26"/>
  <c r="M3234" i="26"/>
  <c r="L3234" i="26"/>
  <c r="N3233" i="26"/>
  <c r="M3233" i="26"/>
  <c r="L3233" i="26"/>
  <c r="N3232" i="26"/>
  <c r="M3232" i="26"/>
  <c r="L3232" i="26"/>
  <c r="N3231" i="26"/>
  <c r="M3231" i="26"/>
  <c r="L3231" i="26"/>
  <c r="N3230" i="26"/>
  <c r="M3230" i="26"/>
  <c r="L3230" i="26"/>
  <c r="N3229" i="26"/>
  <c r="M3229" i="26"/>
  <c r="L3229" i="26"/>
  <c r="N3228" i="26"/>
  <c r="M3228" i="26"/>
  <c r="L3228" i="26"/>
  <c r="N3227" i="26"/>
  <c r="M3227" i="26"/>
  <c r="L3227" i="26"/>
  <c r="N3226" i="26"/>
  <c r="M3226" i="26"/>
  <c r="L3226" i="26"/>
  <c r="N3225" i="26"/>
  <c r="M3225" i="26"/>
  <c r="L3225" i="26"/>
  <c r="N3224" i="26"/>
  <c r="M3224" i="26"/>
  <c r="L3224" i="26"/>
  <c r="N3223" i="26"/>
  <c r="M3223" i="26"/>
  <c r="L3223" i="26"/>
  <c r="N3222" i="26"/>
  <c r="M3222" i="26"/>
  <c r="L3222" i="26"/>
  <c r="N3221" i="26"/>
  <c r="M3221" i="26"/>
  <c r="L3221" i="26"/>
  <c r="N3220" i="26"/>
  <c r="M3220" i="26"/>
  <c r="L3220" i="26"/>
  <c r="N3219" i="26"/>
  <c r="M3219" i="26"/>
  <c r="L3219" i="26"/>
  <c r="N3218" i="26"/>
  <c r="M3218" i="26"/>
  <c r="L3218" i="26"/>
  <c r="N3217" i="26"/>
  <c r="M3217" i="26"/>
  <c r="L3217" i="26"/>
  <c r="N3216" i="26"/>
  <c r="M3216" i="26"/>
  <c r="L3216" i="26"/>
  <c r="N3215" i="26"/>
  <c r="M3215" i="26"/>
  <c r="L3215" i="26"/>
  <c r="N3214" i="26"/>
  <c r="M3214" i="26"/>
  <c r="L3214" i="26"/>
  <c r="N3213" i="26"/>
  <c r="M3213" i="26"/>
  <c r="L3213" i="26"/>
  <c r="N3212" i="26"/>
  <c r="M3212" i="26"/>
  <c r="L3212" i="26"/>
  <c r="N3211" i="26"/>
  <c r="M3211" i="26"/>
  <c r="L3211" i="26"/>
  <c r="N3210" i="26"/>
  <c r="M3210" i="26"/>
  <c r="L3210" i="26"/>
  <c r="N3209" i="26"/>
  <c r="M3209" i="26"/>
  <c r="L3209" i="26"/>
  <c r="N3208" i="26"/>
  <c r="M3208" i="26"/>
  <c r="L3208" i="26"/>
  <c r="N3207" i="26"/>
  <c r="M3207" i="26"/>
  <c r="L3207" i="26"/>
  <c r="N3206" i="26"/>
  <c r="M3206" i="26"/>
  <c r="L3206" i="26"/>
  <c r="N3205" i="26"/>
  <c r="M3205" i="26"/>
  <c r="L3205" i="26"/>
  <c r="N3204" i="26"/>
  <c r="M3204" i="26"/>
  <c r="L3204" i="26"/>
  <c r="N3203" i="26"/>
  <c r="M3203" i="26"/>
  <c r="L3203" i="26"/>
  <c r="N3202" i="26"/>
  <c r="M3202" i="26"/>
  <c r="L3202" i="26"/>
  <c r="N3201" i="26"/>
  <c r="M3201" i="26"/>
  <c r="L3201" i="26"/>
  <c r="N3200" i="26"/>
  <c r="M3200" i="26"/>
  <c r="L3200" i="26"/>
  <c r="N3199" i="26"/>
  <c r="M3199" i="26"/>
  <c r="L3199" i="26"/>
  <c r="N3198" i="26"/>
  <c r="M3198" i="26"/>
  <c r="L3198" i="26"/>
  <c r="N3197" i="26"/>
  <c r="M3197" i="26"/>
  <c r="L3197" i="26"/>
  <c r="N3196" i="26"/>
  <c r="M3196" i="26"/>
  <c r="L3196" i="26"/>
  <c r="N3195" i="26"/>
  <c r="M3195" i="26"/>
  <c r="L3195" i="26"/>
  <c r="N3194" i="26"/>
  <c r="M3194" i="26"/>
  <c r="L3194" i="26"/>
  <c r="N3193" i="26"/>
  <c r="M3193" i="26"/>
  <c r="L3193" i="26"/>
  <c r="N3192" i="26"/>
  <c r="M3192" i="26"/>
  <c r="L3192" i="26"/>
  <c r="N3191" i="26"/>
  <c r="M3191" i="26"/>
  <c r="L3191" i="26"/>
  <c r="N3190" i="26"/>
  <c r="M3190" i="26"/>
  <c r="L3190" i="26"/>
  <c r="N3189" i="26"/>
  <c r="M3189" i="26"/>
  <c r="L3189" i="26"/>
  <c r="N3188" i="26"/>
  <c r="M3188" i="26"/>
  <c r="L3188" i="26"/>
  <c r="N3187" i="26"/>
  <c r="M3187" i="26"/>
  <c r="L3187" i="26"/>
  <c r="N3186" i="26"/>
  <c r="M3186" i="26"/>
  <c r="L3186" i="26"/>
  <c r="N3185" i="26"/>
  <c r="M3185" i="26"/>
  <c r="L3185" i="26"/>
  <c r="N3184" i="26"/>
  <c r="M3184" i="26"/>
  <c r="L3184" i="26"/>
  <c r="N3183" i="26"/>
  <c r="M3183" i="26"/>
  <c r="L3183" i="26"/>
  <c r="N3182" i="26"/>
  <c r="M3182" i="26"/>
  <c r="L3182" i="26"/>
  <c r="N3181" i="26"/>
  <c r="M3181" i="26"/>
  <c r="L3181" i="26"/>
  <c r="N3180" i="26"/>
  <c r="M3180" i="26"/>
  <c r="L3180" i="26"/>
  <c r="N3179" i="26"/>
  <c r="M3179" i="26"/>
  <c r="L3179" i="26"/>
  <c r="N3178" i="26"/>
  <c r="M3178" i="26"/>
  <c r="L3178" i="26"/>
  <c r="N3177" i="26"/>
  <c r="M3177" i="26"/>
  <c r="L3177" i="26"/>
  <c r="N3176" i="26"/>
  <c r="M3176" i="26"/>
  <c r="L3176" i="26"/>
  <c r="N3175" i="26"/>
  <c r="M3175" i="26"/>
  <c r="L3175" i="26"/>
  <c r="N3174" i="26"/>
  <c r="M3174" i="26"/>
  <c r="L3174" i="26"/>
  <c r="N3173" i="26"/>
  <c r="M3173" i="26"/>
  <c r="L3173" i="26"/>
  <c r="N3172" i="26"/>
  <c r="M3172" i="26"/>
  <c r="L3172" i="26"/>
  <c r="N3171" i="26"/>
  <c r="M3171" i="26"/>
  <c r="L3171" i="26"/>
  <c r="N3170" i="26"/>
  <c r="M3170" i="26"/>
  <c r="L3170" i="26"/>
  <c r="N3169" i="26"/>
  <c r="M3169" i="26"/>
  <c r="L3169" i="26"/>
  <c r="N3168" i="26"/>
  <c r="M3168" i="26"/>
  <c r="L3168" i="26"/>
  <c r="N3167" i="26"/>
  <c r="M3167" i="26"/>
  <c r="L3167" i="26"/>
  <c r="N3166" i="26"/>
  <c r="M3166" i="26"/>
  <c r="L3166" i="26"/>
  <c r="N3165" i="26"/>
  <c r="M3165" i="26"/>
  <c r="L3165" i="26"/>
  <c r="N3164" i="26"/>
  <c r="M3164" i="26"/>
  <c r="L3164" i="26"/>
  <c r="N3163" i="26"/>
  <c r="M3163" i="26"/>
  <c r="L3163" i="26"/>
  <c r="N3162" i="26"/>
  <c r="M3162" i="26"/>
  <c r="L3162" i="26"/>
  <c r="N3161" i="26"/>
  <c r="M3161" i="26"/>
  <c r="L3161" i="26"/>
  <c r="N3160" i="26"/>
  <c r="M3160" i="26"/>
  <c r="L3160" i="26"/>
  <c r="N3159" i="26"/>
  <c r="M3159" i="26"/>
  <c r="L3159" i="26"/>
  <c r="N3158" i="26"/>
  <c r="M3158" i="26"/>
  <c r="L3158" i="26"/>
  <c r="N3157" i="26"/>
  <c r="M3157" i="26"/>
  <c r="L3157" i="26"/>
  <c r="N3156" i="26"/>
  <c r="M3156" i="26"/>
  <c r="L3156" i="26"/>
  <c r="N3155" i="26"/>
  <c r="M3155" i="26"/>
  <c r="L3155" i="26"/>
  <c r="N3154" i="26"/>
  <c r="M3154" i="26"/>
  <c r="L3154" i="26"/>
  <c r="N3153" i="26"/>
  <c r="M3153" i="26"/>
  <c r="L3153" i="26"/>
  <c r="N3152" i="26"/>
  <c r="M3152" i="26"/>
  <c r="L3152" i="26"/>
  <c r="N3151" i="26"/>
  <c r="M3151" i="26"/>
  <c r="L3151" i="26"/>
  <c r="N3150" i="26"/>
  <c r="M3150" i="26"/>
  <c r="L3150" i="26"/>
  <c r="N3149" i="26"/>
  <c r="M3149" i="26"/>
  <c r="L3149" i="26"/>
  <c r="N3148" i="26"/>
  <c r="M3148" i="26"/>
  <c r="L3148" i="26"/>
  <c r="N3147" i="26"/>
  <c r="M3147" i="26"/>
  <c r="L3147" i="26"/>
  <c r="N3146" i="26"/>
  <c r="M3146" i="26"/>
  <c r="L3146" i="26"/>
  <c r="N3145" i="26"/>
  <c r="M3145" i="26"/>
  <c r="L3145" i="26"/>
  <c r="N3144" i="26"/>
  <c r="M3144" i="26"/>
  <c r="L3144" i="26"/>
  <c r="N3143" i="26"/>
  <c r="M3143" i="26"/>
  <c r="L3143" i="26"/>
  <c r="N3142" i="26"/>
  <c r="M3142" i="26"/>
  <c r="L3142" i="26"/>
  <c r="N3141" i="26"/>
  <c r="M3141" i="26"/>
  <c r="L3141" i="26"/>
  <c r="N3140" i="26"/>
  <c r="M3140" i="26"/>
  <c r="L3140" i="26"/>
  <c r="N3139" i="26"/>
  <c r="M3139" i="26"/>
  <c r="L3139" i="26"/>
  <c r="N3138" i="26"/>
  <c r="M3138" i="26"/>
  <c r="L3138" i="26"/>
  <c r="N3137" i="26"/>
  <c r="M3137" i="26"/>
  <c r="L3137" i="26"/>
  <c r="N3136" i="26"/>
  <c r="M3136" i="26"/>
  <c r="L3136" i="26"/>
  <c r="N3135" i="26"/>
  <c r="M3135" i="26"/>
  <c r="L3135" i="26"/>
  <c r="N3134" i="26"/>
  <c r="M3134" i="26"/>
  <c r="L3134" i="26"/>
  <c r="N3133" i="26"/>
  <c r="M3133" i="26"/>
  <c r="L3133" i="26"/>
  <c r="N3132" i="26"/>
  <c r="M3132" i="26"/>
  <c r="L3132" i="26"/>
  <c r="N3131" i="26"/>
  <c r="M3131" i="26"/>
  <c r="L3131" i="26"/>
  <c r="N3130" i="26"/>
  <c r="M3130" i="26"/>
  <c r="L3130" i="26"/>
  <c r="N3129" i="26"/>
  <c r="M3129" i="26"/>
  <c r="L3129" i="26"/>
  <c r="N3128" i="26"/>
  <c r="M3128" i="26"/>
  <c r="L3128" i="26"/>
  <c r="N3127" i="26"/>
  <c r="M3127" i="26"/>
  <c r="L3127" i="26"/>
  <c r="N3126" i="26"/>
  <c r="M3126" i="26"/>
  <c r="L3126" i="26"/>
  <c r="N3125" i="26"/>
  <c r="M3125" i="26"/>
  <c r="L3125" i="26"/>
  <c r="N3124" i="26"/>
  <c r="M3124" i="26"/>
  <c r="L3124" i="26"/>
  <c r="N3123" i="26"/>
  <c r="M3123" i="26"/>
  <c r="L3123" i="26"/>
  <c r="N3122" i="26"/>
  <c r="M3122" i="26"/>
  <c r="L3122" i="26"/>
  <c r="N3121" i="26"/>
  <c r="M3121" i="26"/>
  <c r="L3121" i="26"/>
  <c r="N3120" i="26"/>
  <c r="M3120" i="26"/>
  <c r="L3120" i="26"/>
  <c r="N3119" i="26"/>
  <c r="M3119" i="26"/>
  <c r="L3119" i="26"/>
  <c r="N3118" i="26"/>
  <c r="M3118" i="26"/>
  <c r="L3118" i="26"/>
  <c r="N3117" i="26"/>
  <c r="M3117" i="26"/>
  <c r="L3117" i="26"/>
  <c r="N3116" i="26"/>
  <c r="M3116" i="26"/>
  <c r="L3116" i="26"/>
  <c r="N3115" i="26"/>
  <c r="M3115" i="26"/>
  <c r="L3115" i="26"/>
  <c r="N3114" i="26"/>
  <c r="M3114" i="26"/>
  <c r="L3114" i="26"/>
  <c r="N3113" i="26"/>
  <c r="M3113" i="26"/>
  <c r="L3113" i="26"/>
  <c r="N3112" i="26"/>
  <c r="M3112" i="26"/>
  <c r="L3112" i="26"/>
  <c r="N3111" i="26"/>
  <c r="M3111" i="26"/>
  <c r="L3111" i="26"/>
  <c r="N3110" i="26"/>
  <c r="M3110" i="26"/>
  <c r="L3110" i="26"/>
  <c r="N3109" i="26"/>
  <c r="M3109" i="26"/>
  <c r="L3109" i="26"/>
  <c r="N3108" i="26"/>
  <c r="M3108" i="26"/>
  <c r="L3108" i="26"/>
  <c r="N3107" i="26"/>
  <c r="M3107" i="26"/>
  <c r="L3107" i="26"/>
  <c r="N3106" i="26"/>
  <c r="M3106" i="26"/>
  <c r="L3106" i="26"/>
  <c r="N3105" i="26"/>
  <c r="M3105" i="26"/>
  <c r="L3105" i="26"/>
  <c r="N3104" i="26"/>
  <c r="M3104" i="26"/>
  <c r="L3104" i="26"/>
  <c r="N3103" i="26"/>
  <c r="M3103" i="26"/>
  <c r="L3103" i="26"/>
  <c r="N3102" i="26"/>
  <c r="M3102" i="26"/>
  <c r="L3102" i="26"/>
  <c r="N3101" i="26"/>
  <c r="M3101" i="26"/>
  <c r="L3101" i="26"/>
  <c r="N3100" i="26"/>
  <c r="M3100" i="26"/>
  <c r="L3100" i="26"/>
  <c r="N3099" i="26"/>
  <c r="M3099" i="26"/>
  <c r="L3099" i="26"/>
  <c r="N3098" i="26"/>
  <c r="M3098" i="26"/>
  <c r="L3098" i="26"/>
  <c r="N3097" i="26"/>
  <c r="M3097" i="26"/>
  <c r="L3097" i="26"/>
  <c r="N3096" i="26"/>
  <c r="M3096" i="26"/>
  <c r="L3096" i="26"/>
  <c r="N3095" i="26"/>
  <c r="M3095" i="26"/>
  <c r="L3095" i="26"/>
  <c r="N3094" i="26"/>
  <c r="M3094" i="26"/>
  <c r="L3094" i="26"/>
  <c r="N3093" i="26"/>
  <c r="M3093" i="26"/>
  <c r="L3093" i="26"/>
  <c r="N3092" i="26"/>
  <c r="M3092" i="26"/>
  <c r="L3092" i="26"/>
  <c r="N3091" i="26"/>
  <c r="M3091" i="26"/>
  <c r="L3091" i="26"/>
  <c r="N3090" i="26"/>
  <c r="M3090" i="26"/>
  <c r="L3090" i="26"/>
  <c r="N3089" i="26"/>
  <c r="M3089" i="26"/>
  <c r="L3089" i="26"/>
  <c r="N3088" i="26"/>
  <c r="M3088" i="26"/>
  <c r="L3088" i="26"/>
  <c r="N3087" i="26"/>
  <c r="M3087" i="26"/>
  <c r="L3087" i="26"/>
  <c r="N3086" i="26"/>
  <c r="M3086" i="26"/>
  <c r="L3086" i="26"/>
  <c r="N3085" i="26"/>
  <c r="M3085" i="26"/>
  <c r="L3085" i="26"/>
  <c r="N3084" i="26"/>
  <c r="M3084" i="26"/>
  <c r="L3084" i="26"/>
  <c r="N3083" i="26"/>
  <c r="M3083" i="26"/>
  <c r="L3083" i="26"/>
  <c r="N3082" i="26"/>
  <c r="M3082" i="26"/>
  <c r="L3082" i="26"/>
  <c r="N3081" i="26"/>
  <c r="M3081" i="26"/>
  <c r="L3081" i="26"/>
  <c r="N3080" i="26"/>
  <c r="M3080" i="26"/>
  <c r="L3080" i="26"/>
  <c r="N3079" i="26"/>
  <c r="M3079" i="26"/>
  <c r="L3079" i="26"/>
  <c r="N3078" i="26"/>
  <c r="M3078" i="26"/>
  <c r="L3078" i="26"/>
  <c r="N3077" i="26"/>
  <c r="M3077" i="26"/>
  <c r="L3077" i="26"/>
  <c r="N3076" i="26"/>
  <c r="M3076" i="26"/>
  <c r="L3076" i="26"/>
  <c r="N3075" i="26"/>
  <c r="M3075" i="26"/>
  <c r="L3075" i="26"/>
  <c r="N3074" i="26"/>
  <c r="M3074" i="26"/>
  <c r="L3074" i="26"/>
  <c r="N3073" i="26"/>
  <c r="M3073" i="26"/>
  <c r="L3073" i="26"/>
  <c r="N3072" i="26"/>
  <c r="M3072" i="26"/>
  <c r="L3072" i="26"/>
  <c r="N3071" i="26"/>
  <c r="M3071" i="26"/>
  <c r="L3071" i="26"/>
  <c r="N3070" i="26"/>
  <c r="M3070" i="26"/>
  <c r="L3070" i="26"/>
  <c r="N3069" i="26"/>
  <c r="M3069" i="26"/>
  <c r="L3069" i="26"/>
  <c r="N3068" i="26"/>
  <c r="M3068" i="26"/>
  <c r="L3068" i="26"/>
  <c r="N3067" i="26"/>
  <c r="M3067" i="26"/>
  <c r="L3067" i="26"/>
  <c r="N3066" i="26"/>
  <c r="M3066" i="26"/>
  <c r="L3066" i="26"/>
  <c r="N3065" i="26"/>
  <c r="M3065" i="26"/>
  <c r="L3065" i="26"/>
  <c r="N3064" i="26"/>
  <c r="M3064" i="26"/>
  <c r="L3064" i="26"/>
  <c r="N3063" i="26"/>
  <c r="M3063" i="26"/>
  <c r="L3063" i="26"/>
  <c r="N3062" i="26"/>
  <c r="M3062" i="26"/>
  <c r="L3062" i="26"/>
  <c r="N3061" i="26"/>
  <c r="M3061" i="26"/>
  <c r="L3061" i="26"/>
  <c r="N3060" i="26"/>
  <c r="M3060" i="26"/>
  <c r="L3060" i="26"/>
  <c r="N3059" i="26"/>
  <c r="M3059" i="26"/>
  <c r="L3059" i="26"/>
  <c r="N3058" i="26"/>
  <c r="M3058" i="26"/>
  <c r="L3058" i="26"/>
  <c r="N3057" i="26"/>
  <c r="M3057" i="26"/>
  <c r="L3057" i="26"/>
  <c r="N3056" i="26"/>
  <c r="M3056" i="26"/>
  <c r="L3056" i="26"/>
  <c r="N3055" i="26"/>
  <c r="M3055" i="26"/>
  <c r="L3055" i="26"/>
  <c r="N3054" i="26"/>
  <c r="M3054" i="26"/>
  <c r="L3054" i="26"/>
  <c r="N3053" i="26"/>
  <c r="M3053" i="26"/>
  <c r="L3053" i="26"/>
  <c r="N3052" i="26"/>
  <c r="M3052" i="26"/>
  <c r="L3052" i="26"/>
  <c r="N3051" i="26"/>
  <c r="M3051" i="26"/>
  <c r="L3051" i="26"/>
  <c r="N3050" i="26"/>
  <c r="M3050" i="26"/>
  <c r="L3050" i="26"/>
  <c r="N3049" i="26"/>
  <c r="M3049" i="26"/>
  <c r="L3049" i="26"/>
  <c r="N3048" i="26"/>
  <c r="M3048" i="26"/>
  <c r="L3048" i="26"/>
  <c r="N3047" i="26"/>
  <c r="M3047" i="26"/>
  <c r="L3047" i="26"/>
  <c r="N3046" i="26"/>
  <c r="M3046" i="26"/>
  <c r="L3046" i="26"/>
  <c r="N3045" i="26"/>
  <c r="M3045" i="26"/>
  <c r="L3045" i="26"/>
  <c r="N3044" i="26"/>
  <c r="M3044" i="26"/>
  <c r="L3044" i="26"/>
  <c r="N3043" i="26"/>
  <c r="M3043" i="26"/>
  <c r="L3043" i="26"/>
  <c r="N3042" i="26"/>
  <c r="M3042" i="26"/>
  <c r="L3042" i="26"/>
  <c r="N3041" i="26"/>
  <c r="M3041" i="26"/>
  <c r="L3041" i="26"/>
  <c r="N3040" i="26"/>
  <c r="M3040" i="26"/>
  <c r="L3040" i="26"/>
  <c r="N3039" i="26"/>
  <c r="M3039" i="26"/>
  <c r="L3039" i="26"/>
  <c r="N3038" i="26"/>
  <c r="M3038" i="26"/>
  <c r="L3038" i="26"/>
  <c r="N3037" i="26"/>
  <c r="M3037" i="26"/>
  <c r="L3037" i="26"/>
  <c r="N3036" i="26"/>
  <c r="M3036" i="26"/>
  <c r="L3036" i="26"/>
  <c r="N3035" i="26"/>
  <c r="M3035" i="26"/>
  <c r="L3035" i="26"/>
  <c r="N3034" i="26"/>
  <c r="M3034" i="26"/>
  <c r="L3034" i="26"/>
  <c r="N3033" i="26"/>
  <c r="M3033" i="26"/>
  <c r="L3033" i="26"/>
  <c r="N3032" i="26"/>
  <c r="M3032" i="26"/>
  <c r="L3032" i="26"/>
  <c r="N3031" i="26"/>
  <c r="M3031" i="26"/>
  <c r="L3031" i="26"/>
  <c r="N3030" i="26"/>
  <c r="M3030" i="26"/>
  <c r="L3030" i="26"/>
  <c r="N3029" i="26"/>
  <c r="M3029" i="26"/>
  <c r="L3029" i="26"/>
  <c r="N3028" i="26"/>
  <c r="M3028" i="26"/>
  <c r="L3028" i="26"/>
  <c r="N3027" i="26"/>
  <c r="M3027" i="26"/>
  <c r="L3027" i="26"/>
  <c r="N3026" i="26"/>
  <c r="M3026" i="26"/>
  <c r="L3026" i="26"/>
  <c r="N3025" i="26"/>
  <c r="M3025" i="26"/>
  <c r="L3025" i="26"/>
  <c r="N3024" i="26"/>
  <c r="M3024" i="26"/>
  <c r="L3024" i="26"/>
  <c r="N3023" i="26"/>
  <c r="M3023" i="26"/>
  <c r="L3023" i="26"/>
  <c r="N3022" i="26"/>
  <c r="M3022" i="26"/>
  <c r="L3022" i="26"/>
  <c r="N3021" i="26"/>
  <c r="M3021" i="26"/>
  <c r="L3021" i="26"/>
  <c r="N3020" i="26"/>
  <c r="M3020" i="26"/>
  <c r="L3020" i="26"/>
  <c r="N3019" i="26"/>
  <c r="M3019" i="26"/>
  <c r="L3019" i="26"/>
  <c r="N3018" i="26"/>
  <c r="M3018" i="26"/>
  <c r="L3018" i="26"/>
  <c r="N3017" i="26"/>
  <c r="M3017" i="26"/>
  <c r="L3017" i="26"/>
  <c r="N3016" i="26"/>
  <c r="M3016" i="26"/>
  <c r="L3016" i="26"/>
  <c r="N3015" i="26"/>
  <c r="M3015" i="26"/>
  <c r="L3015" i="26"/>
  <c r="N3014" i="26"/>
  <c r="M3014" i="26"/>
  <c r="L3014" i="26"/>
  <c r="N3013" i="26"/>
  <c r="M3013" i="26"/>
  <c r="L3013" i="26"/>
  <c r="N3012" i="26"/>
  <c r="M3012" i="26"/>
  <c r="L3012" i="26"/>
  <c r="N3011" i="26"/>
  <c r="M3011" i="26"/>
  <c r="L3011" i="26"/>
  <c r="N3010" i="26"/>
  <c r="M3010" i="26"/>
  <c r="L3010" i="26"/>
  <c r="N3009" i="26"/>
  <c r="M3009" i="26"/>
  <c r="L3009" i="26"/>
  <c r="N3008" i="26"/>
  <c r="M3008" i="26"/>
  <c r="L3008" i="26"/>
  <c r="N3007" i="26"/>
  <c r="M3007" i="26"/>
  <c r="L3007" i="26"/>
  <c r="N3006" i="26"/>
  <c r="M3006" i="26"/>
  <c r="L3006" i="26"/>
  <c r="N3005" i="26"/>
  <c r="M3005" i="26"/>
  <c r="L3005" i="26"/>
  <c r="N3004" i="26"/>
  <c r="M3004" i="26"/>
  <c r="L3004" i="26"/>
  <c r="N3003" i="26"/>
  <c r="M3003" i="26"/>
  <c r="L3003" i="26"/>
  <c r="N3002" i="26"/>
  <c r="M3002" i="26"/>
  <c r="L3002" i="26"/>
  <c r="N3001" i="26"/>
  <c r="M3001" i="26"/>
  <c r="L3001" i="26"/>
  <c r="N3000" i="26"/>
  <c r="M3000" i="26"/>
  <c r="L3000" i="26"/>
  <c r="N2999" i="26"/>
  <c r="M2999" i="26"/>
  <c r="L2999" i="26"/>
  <c r="N2998" i="26"/>
  <c r="M2998" i="26"/>
  <c r="L2998" i="26"/>
  <c r="N2997" i="26"/>
  <c r="M2997" i="26"/>
  <c r="L2997" i="26"/>
  <c r="N2996" i="26"/>
  <c r="M2996" i="26"/>
  <c r="L2996" i="26"/>
  <c r="N2995" i="26"/>
  <c r="M2995" i="26"/>
  <c r="L2995" i="26"/>
  <c r="N2994" i="26"/>
  <c r="M2994" i="26"/>
  <c r="L2994" i="26"/>
  <c r="N2993" i="26"/>
  <c r="M2993" i="26"/>
  <c r="L2993" i="26"/>
  <c r="N2992" i="26"/>
  <c r="M2992" i="26"/>
  <c r="L2992" i="26"/>
  <c r="N2991" i="26"/>
  <c r="M2991" i="26"/>
  <c r="L2991" i="26"/>
  <c r="N2990" i="26"/>
  <c r="M2990" i="26"/>
  <c r="L2990" i="26"/>
  <c r="N2989" i="26"/>
  <c r="M2989" i="26"/>
  <c r="L2989" i="26"/>
  <c r="N2988" i="26"/>
  <c r="M2988" i="26"/>
  <c r="L2988" i="26"/>
  <c r="N2987" i="26"/>
  <c r="M2987" i="26"/>
  <c r="L2987" i="26"/>
  <c r="N2986" i="26"/>
  <c r="M2986" i="26"/>
  <c r="L2986" i="26"/>
  <c r="N2985" i="26"/>
  <c r="M2985" i="26"/>
  <c r="L2985" i="26"/>
  <c r="N2984" i="26"/>
  <c r="M2984" i="26"/>
  <c r="L2984" i="26"/>
  <c r="N2983" i="26"/>
  <c r="M2983" i="26"/>
  <c r="L2983" i="26"/>
  <c r="N2982" i="26"/>
  <c r="M2982" i="26"/>
  <c r="L2982" i="26"/>
  <c r="N2981" i="26"/>
  <c r="M2981" i="26"/>
  <c r="L2981" i="26"/>
  <c r="N2980" i="26"/>
  <c r="M2980" i="26"/>
  <c r="L2980" i="26"/>
  <c r="N2979" i="26"/>
  <c r="M2979" i="26"/>
  <c r="L2979" i="26"/>
  <c r="N2978" i="26"/>
  <c r="M2978" i="26"/>
  <c r="L2978" i="26"/>
  <c r="N2977" i="26"/>
  <c r="M2977" i="26"/>
  <c r="L2977" i="26"/>
  <c r="N2976" i="26"/>
  <c r="M2976" i="26"/>
  <c r="L2976" i="26"/>
  <c r="N2975" i="26"/>
  <c r="M2975" i="26"/>
  <c r="L2975" i="26"/>
  <c r="N2974" i="26"/>
  <c r="M2974" i="26"/>
  <c r="L2974" i="26"/>
  <c r="N2973" i="26"/>
  <c r="M2973" i="26"/>
  <c r="L2973" i="26"/>
  <c r="N2972" i="26"/>
  <c r="M2972" i="26"/>
  <c r="L2972" i="26"/>
  <c r="N2971" i="26"/>
  <c r="M2971" i="26"/>
  <c r="L2971" i="26"/>
  <c r="N2970" i="26"/>
  <c r="M2970" i="26"/>
  <c r="L2970" i="26"/>
  <c r="N2969" i="26"/>
  <c r="M2969" i="26"/>
  <c r="L2969" i="26"/>
  <c r="N2968" i="26"/>
  <c r="M2968" i="26"/>
  <c r="L2968" i="26"/>
  <c r="N2967" i="26"/>
  <c r="M2967" i="26"/>
  <c r="L2967" i="26"/>
  <c r="N2966" i="26"/>
  <c r="M2966" i="26"/>
  <c r="L2966" i="26"/>
  <c r="N2965" i="26"/>
  <c r="M2965" i="26"/>
  <c r="L2965" i="26"/>
  <c r="N2964" i="26"/>
  <c r="M2964" i="26"/>
  <c r="L2964" i="26"/>
  <c r="N2963" i="26"/>
  <c r="M2963" i="26"/>
  <c r="L2963" i="26"/>
  <c r="N2962" i="26"/>
  <c r="M2962" i="26"/>
  <c r="L2962" i="26"/>
  <c r="N2961" i="26"/>
  <c r="M2961" i="26"/>
  <c r="L2961" i="26"/>
  <c r="N2960" i="26"/>
  <c r="M2960" i="26"/>
  <c r="L2960" i="26"/>
  <c r="N2959" i="26"/>
  <c r="M2959" i="26"/>
  <c r="L2959" i="26"/>
  <c r="N2958" i="26"/>
  <c r="M2958" i="26"/>
  <c r="L2958" i="26"/>
  <c r="N2957" i="26"/>
  <c r="M2957" i="26"/>
  <c r="L2957" i="26"/>
  <c r="N2956" i="26"/>
  <c r="M2956" i="26"/>
  <c r="L2956" i="26"/>
  <c r="N2955" i="26"/>
  <c r="M2955" i="26"/>
  <c r="L2955" i="26"/>
  <c r="N2954" i="26"/>
  <c r="M2954" i="26"/>
  <c r="L2954" i="26"/>
  <c r="N2953" i="26"/>
  <c r="M2953" i="26"/>
  <c r="L2953" i="26"/>
  <c r="N2952" i="26"/>
  <c r="M2952" i="26"/>
  <c r="L2952" i="26"/>
  <c r="N2951" i="26"/>
  <c r="M2951" i="26"/>
  <c r="L2951" i="26"/>
  <c r="N2950" i="26"/>
  <c r="M2950" i="26"/>
  <c r="L2950" i="26"/>
  <c r="N2949" i="26"/>
  <c r="M2949" i="26"/>
  <c r="L2949" i="26"/>
  <c r="N2948" i="26"/>
  <c r="M2948" i="26"/>
  <c r="L2948" i="26"/>
  <c r="N2947" i="26"/>
  <c r="M2947" i="26"/>
  <c r="L2947" i="26"/>
  <c r="N2946" i="26"/>
  <c r="M2946" i="26"/>
  <c r="L2946" i="26"/>
  <c r="N2945" i="26"/>
  <c r="M2945" i="26"/>
  <c r="L2945" i="26"/>
  <c r="N2944" i="26"/>
  <c r="M2944" i="26"/>
  <c r="L2944" i="26"/>
  <c r="N2943" i="26"/>
  <c r="M2943" i="26"/>
  <c r="L2943" i="26"/>
  <c r="N2942" i="26"/>
  <c r="M2942" i="26"/>
  <c r="L2942" i="26"/>
  <c r="N2941" i="26"/>
  <c r="M2941" i="26"/>
  <c r="L2941" i="26"/>
  <c r="N2940" i="26"/>
  <c r="M2940" i="26"/>
  <c r="L2940" i="26"/>
  <c r="N2939" i="26"/>
  <c r="M2939" i="26"/>
  <c r="L2939" i="26"/>
  <c r="N2938" i="26"/>
  <c r="M2938" i="26"/>
  <c r="L2938" i="26"/>
  <c r="N2937" i="26"/>
  <c r="M2937" i="26"/>
  <c r="L2937" i="26"/>
  <c r="N2936" i="26"/>
  <c r="M2936" i="26"/>
  <c r="L2936" i="26"/>
  <c r="N2935" i="26"/>
  <c r="M2935" i="26"/>
  <c r="L2935" i="26"/>
  <c r="N2934" i="26"/>
  <c r="M2934" i="26"/>
  <c r="L2934" i="26"/>
  <c r="N2933" i="26"/>
  <c r="M2933" i="26"/>
  <c r="L2933" i="26"/>
  <c r="N2932" i="26"/>
  <c r="M2932" i="26"/>
  <c r="L2932" i="26"/>
  <c r="N2931" i="26"/>
  <c r="M2931" i="26"/>
  <c r="L2931" i="26"/>
  <c r="N2930" i="26"/>
  <c r="M2930" i="26"/>
  <c r="L2930" i="26"/>
  <c r="N2929" i="26"/>
  <c r="M2929" i="26"/>
  <c r="L2929" i="26"/>
  <c r="N2928" i="26"/>
  <c r="M2928" i="26"/>
  <c r="L2928" i="26"/>
  <c r="N2927" i="26"/>
  <c r="M2927" i="26"/>
  <c r="L2927" i="26"/>
  <c r="N2926" i="26"/>
  <c r="M2926" i="26"/>
  <c r="L2926" i="26"/>
  <c r="N2925" i="26"/>
  <c r="M2925" i="26"/>
  <c r="L2925" i="26"/>
  <c r="N2924" i="26"/>
  <c r="M2924" i="26"/>
  <c r="L2924" i="26"/>
  <c r="N2923" i="26"/>
  <c r="M2923" i="26"/>
  <c r="L2923" i="26"/>
  <c r="N2922" i="26"/>
  <c r="M2922" i="26"/>
  <c r="L2922" i="26"/>
  <c r="N2921" i="26"/>
  <c r="M2921" i="26"/>
  <c r="L2921" i="26"/>
  <c r="N2920" i="26"/>
  <c r="M2920" i="26"/>
  <c r="L2920" i="26"/>
  <c r="N2919" i="26"/>
  <c r="M2919" i="26"/>
  <c r="L2919" i="26"/>
  <c r="N2918" i="26"/>
  <c r="M2918" i="26"/>
  <c r="L2918" i="26"/>
  <c r="N2917" i="26"/>
  <c r="M2917" i="26"/>
  <c r="L2917" i="26"/>
  <c r="N2916" i="26"/>
  <c r="M2916" i="26"/>
  <c r="L2916" i="26"/>
  <c r="N2915" i="26"/>
  <c r="M2915" i="26"/>
  <c r="L2915" i="26"/>
  <c r="N2914" i="26"/>
  <c r="M2914" i="26"/>
  <c r="L2914" i="26"/>
  <c r="N2913" i="26"/>
  <c r="M2913" i="26"/>
  <c r="L2913" i="26"/>
  <c r="N2912" i="26"/>
  <c r="M2912" i="26"/>
  <c r="L2912" i="26"/>
  <c r="N2911" i="26"/>
  <c r="M2911" i="26"/>
  <c r="L2911" i="26"/>
  <c r="N2910" i="26"/>
  <c r="M2910" i="26"/>
  <c r="L2910" i="26"/>
  <c r="N2909" i="26"/>
  <c r="M2909" i="26"/>
  <c r="L2909" i="26"/>
  <c r="N2908" i="26"/>
  <c r="M2908" i="26"/>
  <c r="L2908" i="26"/>
  <c r="N2907" i="26"/>
  <c r="M2907" i="26"/>
  <c r="L2907" i="26"/>
  <c r="N2906" i="26"/>
  <c r="M2906" i="26"/>
  <c r="L2906" i="26"/>
  <c r="N2905" i="26"/>
  <c r="M2905" i="26"/>
  <c r="L2905" i="26"/>
  <c r="N2904" i="26"/>
  <c r="M2904" i="26"/>
  <c r="L2904" i="26"/>
  <c r="N2903" i="26"/>
  <c r="M2903" i="26"/>
  <c r="L2903" i="26"/>
  <c r="N2902" i="26"/>
  <c r="M2902" i="26"/>
  <c r="L2902" i="26"/>
  <c r="N2901" i="26"/>
  <c r="M2901" i="26"/>
  <c r="L2901" i="26"/>
  <c r="N2900" i="26"/>
  <c r="M2900" i="26"/>
  <c r="L2900" i="26"/>
  <c r="N2899" i="26"/>
  <c r="M2899" i="26"/>
  <c r="L2899" i="26"/>
  <c r="N2898" i="26"/>
  <c r="M2898" i="26"/>
  <c r="L2898" i="26"/>
  <c r="N2897" i="26"/>
  <c r="M2897" i="26"/>
  <c r="L2897" i="26"/>
  <c r="N2896" i="26"/>
  <c r="M2896" i="26"/>
  <c r="L2896" i="26"/>
  <c r="N2895" i="26"/>
  <c r="M2895" i="26"/>
  <c r="L2895" i="26"/>
  <c r="N2894" i="26"/>
  <c r="M2894" i="26"/>
  <c r="L2894" i="26"/>
  <c r="N2893" i="26"/>
  <c r="M2893" i="26"/>
  <c r="L2893" i="26"/>
  <c r="N2892" i="26"/>
  <c r="M2892" i="26"/>
  <c r="L2892" i="26"/>
  <c r="N2891" i="26"/>
  <c r="M2891" i="26"/>
  <c r="L2891" i="26"/>
  <c r="N2890" i="26"/>
  <c r="M2890" i="26"/>
  <c r="L2890" i="26"/>
  <c r="N2889" i="26"/>
  <c r="M2889" i="26"/>
  <c r="L2889" i="26"/>
  <c r="N2888" i="26"/>
  <c r="M2888" i="26"/>
  <c r="L2888" i="26"/>
  <c r="N2887" i="26"/>
  <c r="M2887" i="26"/>
  <c r="L2887" i="26"/>
  <c r="N2886" i="26"/>
  <c r="M2886" i="26"/>
  <c r="L2886" i="26"/>
  <c r="N2885" i="26"/>
  <c r="M2885" i="26"/>
  <c r="L2885" i="26"/>
  <c r="N2884" i="26"/>
  <c r="M2884" i="26"/>
  <c r="L2884" i="26"/>
  <c r="N2883" i="26"/>
  <c r="M2883" i="26"/>
  <c r="L2883" i="26"/>
  <c r="N2882" i="26"/>
  <c r="M2882" i="26"/>
  <c r="L2882" i="26"/>
  <c r="N2881" i="26"/>
  <c r="M2881" i="26"/>
  <c r="L2881" i="26"/>
  <c r="N2880" i="26"/>
  <c r="M2880" i="26"/>
  <c r="L2880" i="26"/>
  <c r="N2879" i="26"/>
  <c r="M2879" i="26"/>
  <c r="L2879" i="26"/>
  <c r="N2878" i="26"/>
  <c r="M2878" i="26"/>
  <c r="L2878" i="26"/>
  <c r="N2877" i="26"/>
  <c r="M2877" i="26"/>
  <c r="L2877" i="26"/>
  <c r="N2876" i="26"/>
  <c r="M2876" i="26"/>
  <c r="L2876" i="26"/>
  <c r="N2875" i="26"/>
  <c r="M2875" i="26"/>
  <c r="L2875" i="26"/>
  <c r="N2874" i="26"/>
  <c r="M2874" i="26"/>
  <c r="L2874" i="26"/>
  <c r="N2873" i="26"/>
  <c r="M2873" i="26"/>
  <c r="L2873" i="26"/>
  <c r="N2872" i="26"/>
  <c r="M2872" i="26"/>
  <c r="L2872" i="26"/>
  <c r="N2871" i="26"/>
  <c r="M2871" i="26"/>
  <c r="L2871" i="26"/>
  <c r="N2870" i="26"/>
  <c r="M2870" i="26"/>
  <c r="L2870" i="26"/>
  <c r="N2869" i="26"/>
  <c r="M2869" i="26"/>
  <c r="L2869" i="26"/>
  <c r="N2868" i="26"/>
  <c r="M2868" i="26"/>
  <c r="L2868" i="26"/>
  <c r="N2867" i="26"/>
  <c r="M2867" i="26"/>
  <c r="L2867" i="26"/>
  <c r="N2866" i="26"/>
  <c r="M2866" i="26"/>
  <c r="L2866" i="26"/>
  <c r="N2865" i="26"/>
  <c r="M2865" i="26"/>
  <c r="L2865" i="26"/>
  <c r="N2864" i="26"/>
  <c r="M2864" i="26"/>
  <c r="L2864" i="26"/>
  <c r="N2863" i="26"/>
  <c r="M2863" i="26"/>
  <c r="L2863" i="26"/>
  <c r="N2862" i="26"/>
  <c r="M2862" i="26"/>
  <c r="L2862" i="26"/>
  <c r="N2861" i="26"/>
  <c r="M2861" i="26"/>
  <c r="L2861" i="26"/>
  <c r="N2860" i="26"/>
  <c r="M2860" i="26"/>
  <c r="L2860" i="26"/>
  <c r="N2859" i="26"/>
  <c r="M2859" i="26"/>
  <c r="L2859" i="26"/>
  <c r="N2858" i="26"/>
  <c r="M2858" i="26"/>
  <c r="L2858" i="26"/>
  <c r="N2857" i="26"/>
  <c r="M2857" i="26"/>
  <c r="L2857" i="26"/>
  <c r="N2856" i="26"/>
  <c r="M2856" i="26"/>
  <c r="L2856" i="26"/>
  <c r="N2855" i="26"/>
  <c r="M2855" i="26"/>
  <c r="L2855" i="26"/>
  <c r="N2854" i="26"/>
  <c r="M2854" i="26"/>
  <c r="L2854" i="26"/>
  <c r="N2853" i="26"/>
  <c r="M2853" i="26"/>
  <c r="L2853" i="26"/>
  <c r="N2852" i="26"/>
  <c r="M2852" i="26"/>
  <c r="L2852" i="26"/>
  <c r="N2851" i="26"/>
  <c r="M2851" i="26"/>
  <c r="L2851" i="26"/>
  <c r="N2850" i="26"/>
  <c r="M2850" i="26"/>
  <c r="L2850" i="26"/>
  <c r="N2849" i="26"/>
  <c r="M2849" i="26"/>
  <c r="L2849" i="26"/>
  <c r="N2848" i="26"/>
  <c r="M2848" i="26"/>
  <c r="L2848" i="26"/>
  <c r="N2847" i="26"/>
  <c r="M2847" i="26"/>
  <c r="L2847" i="26"/>
  <c r="N2846" i="26"/>
  <c r="M2846" i="26"/>
  <c r="L2846" i="26"/>
  <c r="N2845" i="26"/>
  <c r="M2845" i="26"/>
  <c r="L2845" i="26"/>
  <c r="N2844" i="26"/>
  <c r="M2844" i="26"/>
  <c r="L2844" i="26"/>
  <c r="N2843" i="26"/>
  <c r="M2843" i="26"/>
  <c r="L2843" i="26"/>
  <c r="N2842" i="26"/>
  <c r="M2842" i="26"/>
  <c r="L2842" i="26"/>
  <c r="N2841" i="26"/>
  <c r="M2841" i="26"/>
  <c r="L2841" i="26"/>
  <c r="N2840" i="26"/>
  <c r="M2840" i="26"/>
  <c r="L2840" i="26"/>
  <c r="N2839" i="26"/>
  <c r="M2839" i="26"/>
  <c r="L2839" i="26"/>
  <c r="N2838" i="26"/>
  <c r="M2838" i="26"/>
  <c r="L2838" i="26"/>
  <c r="N2837" i="26"/>
  <c r="M2837" i="26"/>
  <c r="L2837" i="26"/>
  <c r="N2836" i="26"/>
  <c r="M2836" i="26"/>
  <c r="L2836" i="26"/>
  <c r="N2835" i="26"/>
  <c r="M2835" i="26"/>
  <c r="L2835" i="26"/>
  <c r="N2834" i="26"/>
  <c r="M2834" i="26"/>
  <c r="L2834" i="26"/>
  <c r="N2833" i="26"/>
  <c r="M2833" i="26"/>
  <c r="L2833" i="26"/>
  <c r="N2832" i="26"/>
  <c r="M2832" i="26"/>
  <c r="L2832" i="26"/>
  <c r="N2831" i="26"/>
  <c r="M2831" i="26"/>
  <c r="L2831" i="26"/>
  <c r="N2830" i="26"/>
  <c r="M2830" i="26"/>
  <c r="L2830" i="26"/>
  <c r="N2829" i="26"/>
  <c r="M2829" i="26"/>
  <c r="L2829" i="26"/>
  <c r="N2828" i="26"/>
  <c r="M2828" i="26"/>
  <c r="L2828" i="26"/>
  <c r="N2827" i="26"/>
  <c r="M2827" i="26"/>
  <c r="L2827" i="26"/>
  <c r="N2826" i="26"/>
  <c r="M2826" i="26"/>
  <c r="L2826" i="26"/>
  <c r="N2825" i="26"/>
  <c r="M2825" i="26"/>
  <c r="L2825" i="26"/>
  <c r="N2824" i="26"/>
  <c r="M2824" i="26"/>
  <c r="L2824" i="26"/>
  <c r="N2823" i="26"/>
  <c r="M2823" i="26"/>
  <c r="L2823" i="26"/>
  <c r="N2822" i="26"/>
  <c r="M2822" i="26"/>
  <c r="L2822" i="26"/>
  <c r="N2821" i="26"/>
  <c r="M2821" i="26"/>
  <c r="L2821" i="26"/>
  <c r="N2820" i="26"/>
  <c r="M2820" i="26"/>
  <c r="L2820" i="26"/>
  <c r="N2819" i="26"/>
  <c r="M2819" i="26"/>
  <c r="L2819" i="26"/>
  <c r="N2818" i="26"/>
  <c r="M2818" i="26"/>
  <c r="L2818" i="26"/>
  <c r="N2817" i="26"/>
  <c r="M2817" i="26"/>
  <c r="L2817" i="26"/>
  <c r="N2816" i="26"/>
  <c r="M2816" i="26"/>
  <c r="L2816" i="26"/>
  <c r="N2815" i="26"/>
  <c r="M2815" i="26"/>
  <c r="L2815" i="26"/>
  <c r="N2814" i="26"/>
  <c r="M2814" i="26"/>
  <c r="L2814" i="26"/>
  <c r="N2813" i="26"/>
  <c r="M2813" i="26"/>
  <c r="L2813" i="26"/>
  <c r="N2812" i="26"/>
  <c r="M2812" i="26"/>
  <c r="L2812" i="26"/>
  <c r="N2811" i="26"/>
  <c r="M2811" i="26"/>
  <c r="L2811" i="26"/>
  <c r="N2810" i="26"/>
  <c r="M2810" i="26"/>
  <c r="L2810" i="26"/>
  <c r="N2809" i="26"/>
  <c r="M2809" i="26"/>
  <c r="L2809" i="26"/>
  <c r="N2808" i="26"/>
  <c r="M2808" i="26"/>
  <c r="L2808" i="26"/>
  <c r="N2807" i="26"/>
  <c r="M2807" i="26"/>
  <c r="L2807" i="26"/>
  <c r="N2806" i="26"/>
  <c r="M2806" i="26"/>
  <c r="L2806" i="26"/>
  <c r="N2805" i="26"/>
  <c r="M2805" i="26"/>
  <c r="L2805" i="26"/>
  <c r="N2804" i="26"/>
  <c r="M2804" i="26"/>
  <c r="L2804" i="26"/>
  <c r="N2803" i="26"/>
  <c r="M2803" i="26"/>
  <c r="L2803" i="26"/>
  <c r="N2802" i="26"/>
  <c r="M2802" i="26"/>
  <c r="L2802" i="26"/>
  <c r="N2801" i="26"/>
  <c r="M2801" i="26"/>
  <c r="L2801" i="26"/>
  <c r="N2800" i="26"/>
  <c r="M2800" i="26"/>
  <c r="L2800" i="26"/>
  <c r="N2799" i="26"/>
  <c r="M2799" i="26"/>
  <c r="L2799" i="26"/>
  <c r="N2798" i="26"/>
  <c r="M2798" i="26"/>
  <c r="L2798" i="26"/>
  <c r="N2797" i="26"/>
  <c r="M2797" i="26"/>
  <c r="L2797" i="26"/>
  <c r="N2796" i="26"/>
  <c r="M2796" i="26"/>
  <c r="L2796" i="26"/>
  <c r="N2795" i="26"/>
  <c r="M2795" i="26"/>
  <c r="L2795" i="26"/>
  <c r="N2794" i="26"/>
  <c r="M2794" i="26"/>
  <c r="L2794" i="26"/>
  <c r="N2793" i="26"/>
  <c r="M2793" i="26"/>
  <c r="L2793" i="26"/>
  <c r="N2792" i="26"/>
  <c r="M2792" i="26"/>
  <c r="L2792" i="26"/>
  <c r="N2791" i="26"/>
  <c r="M2791" i="26"/>
  <c r="L2791" i="26"/>
  <c r="N2790" i="26"/>
  <c r="M2790" i="26"/>
  <c r="L2790" i="26"/>
  <c r="N2789" i="26"/>
  <c r="M2789" i="26"/>
  <c r="L2789" i="26"/>
  <c r="N2788" i="26"/>
  <c r="M2788" i="26"/>
  <c r="L2788" i="26"/>
  <c r="N2787" i="26"/>
  <c r="M2787" i="26"/>
  <c r="L2787" i="26"/>
  <c r="N2786" i="26"/>
  <c r="M2786" i="26"/>
  <c r="L2786" i="26"/>
  <c r="N2785" i="26"/>
  <c r="M2785" i="26"/>
  <c r="L2785" i="26"/>
  <c r="N2784" i="26"/>
  <c r="M2784" i="26"/>
  <c r="L2784" i="26"/>
  <c r="N2783" i="26"/>
  <c r="M2783" i="26"/>
  <c r="L2783" i="26"/>
  <c r="N2782" i="26"/>
  <c r="M2782" i="26"/>
  <c r="L2782" i="26"/>
  <c r="N2781" i="26"/>
  <c r="M2781" i="26"/>
  <c r="L2781" i="26"/>
  <c r="N2780" i="26"/>
  <c r="M2780" i="26"/>
  <c r="L2780" i="26"/>
  <c r="N2779" i="26"/>
  <c r="M2779" i="26"/>
  <c r="L2779" i="26"/>
  <c r="N2778" i="26"/>
  <c r="M2778" i="26"/>
  <c r="L2778" i="26"/>
  <c r="N2777" i="26"/>
  <c r="M2777" i="26"/>
  <c r="L2777" i="26"/>
  <c r="N2776" i="26"/>
  <c r="M2776" i="26"/>
  <c r="L2776" i="26"/>
  <c r="N2775" i="26"/>
  <c r="M2775" i="26"/>
  <c r="L2775" i="26"/>
  <c r="N2774" i="26"/>
  <c r="M2774" i="26"/>
  <c r="L2774" i="26"/>
  <c r="N2773" i="26"/>
  <c r="M2773" i="26"/>
  <c r="L2773" i="26"/>
  <c r="N2772" i="26"/>
  <c r="M2772" i="26"/>
  <c r="L2772" i="26"/>
  <c r="N2771" i="26"/>
  <c r="M2771" i="26"/>
  <c r="L2771" i="26"/>
  <c r="N2770" i="26"/>
  <c r="M2770" i="26"/>
  <c r="L2770" i="26"/>
  <c r="N2769" i="26"/>
  <c r="M2769" i="26"/>
  <c r="L2769" i="26"/>
  <c r="N2768" i="26"/>
  <c r="M2768" i="26"/>
  <c r="L2768" i="26"/>
  <c r="N2767" i="26"/>
  <c r="M2767" i="26"/>
  <c r="L2767" i="26"/>
  <c r="N2766" i="26"/>
  <c r="M2766" i="26"/>
  <c r="L2766" i="26"/>
  <c r="N2765" i="26"/>
  <c r="M2765" i="26"/>
  <c r="L2765" i="26"/>
  <c r="N2764" i="26"/>
  <c r="M2764" i="26"/>
  <c r="L2764" i="26"/>
  <c r="N2763" i="26"/>
  <c r="M2763" i="26"/>
  <c r="L2763" i="26"/>
  <c r="N2762" i="26"/>
  <c r="M2762" i="26"/>
  <c r="L2762" i="26"/>
  <c r="N2761" i="26"/>
  <c r="M2761" i="26"/>
  <c r="L2761" i="26"/>
  <c r="N2760" i="26"/>
  <c r="M2760" i="26"/>
  <c r="L2760" i="26"/>
  <c r="N2759" i="26"/>
  <c r="M2759" i="26"/>
  <c r="L2759" i="26"/>
  <c r="N2758" i="26"/>
  <c r="M2758" i="26"/>
  <c r="L2758" i="26"/>
  <c r="N2757" i="26"/>
  <c r="M2757" i="26"/>
  <c r="L2757" i="26"/>
  <c r="N2756" i="26"/>
  <c r="M2756" i="26"/>
  <c r="L2756" i="26"/>
  <c r="N2755" i="26"/>
  <c r="M2755" i="26"/>
  <c r="L2755" i="26"/>
  <c r="N2754" i="26"/>
  <c r="M2754" i="26"/>
  <c r="L2754" i="26"/>
  <c r="N2753" i="26"/>
  <c r="M2753" i="26"/>
  <c r="L2753" i="26"/>
  <c r="N2752" i="26"/>
  <c r="M2752" i="26"/>
  <c r="L2752" i="26"/>
  <c r="N2751" i="26"/>
  <c r="M2751" i="26"/>
  <c r="L2751" i="26"/>
  <c r="N2750" i="26"/>
  <c r="M2750" i="26"/>
  <c r="L2750" i="26"/>
  <c r="N2749" i="26"/>
  <c r="M2749" i="26"/>
  <c r="L2749" i="26"/>
  <c r="N2748" i="26"/>
  <c r="M2748" i="26"/>
  <c r="L2748" i="26"/>
  <c r="N2747" i="26"/>
  <c r="M2747" i="26"/>
  <c r="L2747" i="26"/>
  <c r="N2746" i="26"/>
  <c r="M2746" i="26"/>
  <c r="L2746" i="26"/>
  <c r="N2745" i="26"/>
  <c r="M2745" i="26"/>
  <c r="L2745" i="26"/>
  <c r="N2744" i="26"/>
  <c r="M2744" i="26"/>
  <c r="L2744" i="26"/>
  <c r="N2743" i="26"/>
  <c r="M2743" i="26"/>
  <c r="L2743" i="26"/>
  <c r="N2742" i="26"/>
  <c r="M2742" i="26"/>
  <c r="L2742" i="26"/>
  <c r="N2741" i="26"/>
  <c r="M2741" i="26"/>
  <c r="L2741" i="26"/>
  <c r="N2740" i="26"/>
  <c r="M2740" i="26"/>
  <c r="L2740" i="26"/>
  <c r="N2739" i="26"/>
  <c r="M2739" i="26"/>
  <c r="L2739" i="26"/>
  <c r="N2738" i="26"/>
  <c r="M2738" i="26"/>
  <c r="L2738" i="26"/>
  <c r="N2737" i="26"/>
  <c r="M2737" i="26"/>
  <c r="L2737" i="26"/>
  <c r="N2736" i="26"/>
  <c r="M2736" i="26"/>
  <c r="L2736" i="26"/>
  <c r="N2735" i="26"/>
  <c r="M2735" i="26"/>
  <c r="L2735" i="26"/>
  <c r="N2734" i="26"/>
  <c r="M2734" i="26"/>
  <c r="L2734" i="26"/>
  <c r="N2733" i="26"/>
  <c r="M2733" i="26"/>
  <c r="L2733" i="26"/>
  <c r="N2732" i="26"/>
  <c r="M2732" i="26"/>
  <c r="L2732" i="26"/>
  <c r="N2731" i="26"/>
  <c r="M2731" i="26"/>
  <c r="L2731" i="26"/>
  <c r="N2730" i="26"/>
  <c r="M2730" i="26"/>
  <c r="L2730" i="26"/>
  <c r="N2729" i="26"/>
  <c r="M2729" i="26"/>
  <c r="L2729" i="26"/>
  <c r="N2728" i="26"/>
  <c r="M2728" i="26"/>
  <c r="L2728" i="26"/>
  <c r="N2727" i="26"/>
  <c r="M2727" i="26"/>
  <c r="L2727" i="26"/>
  <c r="N2726" i="26"/>
  <c r="M2726" i="26"/>
  <c r="L2726" i="26"/>
  <c r="N2725" i="26"/>
  <c r="M2725" i="26"/>
  <c r="L2725" i="26"/>
  <c r="N2724" i="26"/>
  <c r="M2724" i="26"/>
  <c r="L2724" i="26"/>
  <c r="N2723" i="26"/>
  <c r="M2723" i="26"/>
  <c r="L2723" i="26"/>
  <c r="N2722" i="26"/>
  <c r="M2722" i="26"/>
  <c r="L2722" i="26"/>
  <c r="N2721" i="26"/>
  <c r="M2721" i="26"/>
  <c r="L2721" i="26"/>
  <c r="N2720" i="26"/>
  <c r="M2720" i="26"/>
  <c r="L2720" i="26"/>
  <c r="N2719" i="26"/>
  <c r="M2719" i="26"/>
  <c r="L2719" i="26"/>
  <c r="N2718" i="26"/>
  <c r="M2718" i="26"/>
  <c r="L2718" i="26"/>
  <c r="N2717" i="26"/>
  <c r="M2717" i="26"/>
  <c r="L2717" i="26"/>
  <c r="N2716" i="26"/>
  <c r="M2716" i="26"/>
  <c r="L2716" i="26"/>
  <c r="N2715" i="26"/>
  <c r="M2715" i="26"/>
  <c r="L2715" i="26"/>
  <c r="N2714" i="26"/>
  <c r="M2714" i="26"/>
  <c r="L2714" i="26"/>
  <c r="N2713" i="26"/>
  <c r="M2713" i="26"/>
  <c r="L2713" i="26"/>
  <c r="N2712" i="26"/>
  <c r="M2712" i="26"/>
  <c r="L2712" i="26"/>
  <c r="N2711" i="26"/>
  <c r="M2711" i="26"/>
  <c r="L2711" i="26"/>
  <c r="N2710" i="26"/>
  <c r="M2710" i="26"/>
  <c r="L2710" i="26"/>
  <c r="N2709" i="26"/>
  <c r="M2709" i="26"/>
  <c r="L2709" i="26"/>
  <c r="N2708" i="26"/>
  <c r="M2708" i="26"/>
  <c r="L2708" i="26"/>
  <c r="N2707" i="26"/>
  <c r="M2707" i="26"/>
  <c r="L2707" i="26"/>
  <c r="N2706" i="26"/>
  <c r="M2706" i="26"/>
  <c r="L2706" i="26"/>
  <c r="N2705" i="26"/>
  <c r="M2705" i="26"/>
  <c r="L2705" i="26"/>
  <c r="N2704" i="26"/>
  <c r="M2704" i="26"/>
  <c r="L2704" i="26"/>
  <c r="N2703" i="26"/>
  <c r="M2703" i="26"/>
  <c r="L2703" i="26"/>
  <c r="N2702" i="26"/>
  <c r="M2702" i="26"/>
  <c r="L2702" i="26"/>
  <c r="N2701" i="26"/>
  <c r="M2701" i="26"/>
  <c r="L2701" i="26"/>
  <c r="N2700" i="26"/>
  <c r="M2700" i="26"/>
  <c r="L2700" i="26"/>
  <c r="N2699" i="26"/>
  <c r="M2699" i="26"/>
  <c r="L2699" i="26"/>
  <c r="N2698" i="26"/>
  <c r="M2698" i="26"/>
  <c r="L2698" i="26"/>
  <c r="N2697" i="26"/>
  <c r="M2697" i="26"/>
  <c r="L2697" i="26"/>
  <c r="N2696" i="26"/>
  <c r="M2696" i="26"/>
  <c r="L2696" i="26"/>
  <c r="N2695" i="26"/>
  <c r="M2695" i="26"/>
  <c r="L2695" i="26"/>
  <c r="N2694" i="26"/>
  <c r="M2694" i="26"/>
  <c r="L2694" i="26"/>
  <c r="N2693" i="26"/>
  <c r="M2693" i="26"/>
  <c r="L2693" i="26"/>
  <c r="N2692" i="26"/>
  <c r="M2692" i="26"/>
  <c r="L2692" i="26"/>
  <c r="N2691" i="26"/>
  <c r="M2691" i="26"/>
  <c r="L2691" i="26"/>
  <c r="N2690" i="26"/>
  <c r="M2690" i="26"/>
  <c r="L2690" i="26"/>
  <c r="N2689" i="26"/>
  <c r="M2689" i="26"/>
  <c r="L2689" i="26"/>
  <c r="N2688" i="26"/>
  <c r="M2688" i="26"/>
  <c r="L2688" i="26"/>
  <c r="N2687" i="26"/>
  <c r="M2687" i="26"/>
  <c r="L2687" i="26"/>
  <c r="N2686" i="26"/>
  <c r="M2686" i="26"/>
  <c r="L2686" i="26"/>
  <c r="N2685" i="26"/>
  <c r="M2685" i="26"/>
  <c r="L2685" i="26"/>
  <c r="N2684" i="26"/>
  <c r="M2684" i="26"/>
  <c r="L2684" i="26"/>
  <c r="N2683" i="26"/>
  <c r="M2683" i="26"/>
  <c r="L2683" i="26"/>
  <c r="N2682" i="26"/>
  <c r="M2682" i="26"/>
  <c r="L2682" i="26"/>
  <c r="N2681" i="26"/>
  <c r="M2681" i="26"/>
  <c r="L2681" i="26"/>
  <c r="N2680" i="26"/>
  <c r="M2680" i="26"/>
  <c r="L2680" i="26"/>
  <c r="N2679" i="26"/>
  <c r="M2679" i="26"/>
  <c r="L2679" i="26"/>
  <c r="N2678" i="26"/>
  <c r="M2678" i="26"/>
  <c r="L2678" i="26"/>
  <c r="N2677" i="26"/>
  <c r="M2677" i="26"/>
  <c r="L2677" i="26"/>
  <c r="N2676" i="26"/>
  <c r="M2676" i="26"/>
  <c r="L2676" i="26"/>
  <c r="N2675" i="26"/>
  <c r="M2675" i="26"/>
  <c r="L2675" i="26"/>
  <c r="N2674" i="26"/>
  <c r="M2674" i="26"/>
  <c r="L2674" i="26"/>
  <c r="N2673" i="26"/>
  <c r="M2673" i="26"/>
  <c r="L2673" i="26"/>
  <c r="N2672" i="26"/>
  <c r="M2672" i="26"/>
  <c r="L2672" i="26"/>
  <c r="N2671" i="26"/>
  <c r="M2671" i="26"/>
  <c r="L2671" i="26"/>
  <c r="N2670" i="26"/>
  <c r="M2670" i="26"/>
  <c r="L2670" i="26"/>
  <c r="N2669" i="26"/>
  <c r="M2669" i="26"/>
  <c r="L2669" i="26"/>
  <c r="N2668" i="26"/>
  <c r="M2668" i="26"/>
  <c r="L2668" i="26"/>
  <c r="N2667" i="26"/>
  <c r="M2667" i="26"/>
  <c r="L2667" i="26"/>
  <c r="N2666" i="26"/>
  <c r="M2666" i="26"/>
  <c r="L2666" i="26"/>
  <c r="N2665" i="26"/>
  <c r="M2665" i="26"/>
  <c r="L2665" i="26"/>
  <c r="N2664" i="26"/>
  <c r="M2664" i="26"/>
  <c r="L2664" i="26"/>
  <c r="N2663" i="26"/>
  <c r="M2663" i="26"/>
  <c r="L2663" i="26"/>
  <c r="N2662" i="26"/>
  <c r="M2662" i="26"/>
  <c r="L2662" i="26"/>
  <c r="N2661" i="26"/>
  <c r="M2661" i="26"/>
  <c r="L2661" i="26"/>
  <c r="N2660" i="26"/>
  <c r="M2660" i="26"/>
  <c r="L2660" i="26"/>
  <c r="N2659" i="26"/>
  <c r="M2659" i="26"/>
  <c r="L2659" i="26"/>
  <c r="N2658" i="26"/>
  <c r="M2658" i="26"/>
  <c r="L2658" i="26"/>
  <c r="N2657" i="26"/>
  <c r="M2657" i="26"/>
  <c r="L2657" i="26"/>
  <c r="N2656" i="26"/>
  <c r="M2656" i="26"/>
  <c r="L2656" i="26"/>
  <c r="N2655" i="26"/>
  <c r="M2655" i="26"/>
  <c r="L2655" i="26"/>
  <c r="N2654" i="26"/>
  <c r="M2654" i="26"/>
  <c r="L2654" i="26"/>
  <c r="N2653" i="26"/>
  <c r="M2653" i="26"/>
  <c r="L2653" i="26"/>
  <c r="N2652" i="26"/>
  <c r="M2652" i="26"/>
  <c r="L2652" i="26"/>
  <c r="N2651" i="26"/>
  <c r="M2651" i="26"/>
  <c r="L2651" i="26"/>
  <c r="N2650" i="26"/>
  <c r="M2650" i="26"/>
  <c r="L2650" i="26"/>
  <c r="N2649" i="26"/>
  <c r="M2649" i="26"/>
  <c r="L2649" i="26"/>
  <c r="N2648" i="26"/>
  <c r="M2648" i="26"/>
  <c r="L2648" i="26"/>
  <c r="N2647" i="26"/>
  <c r="M2647" i="26"/>
  <c r="L2647" i="26"/>
  <c r="N2646" i="26"/>
  <c r="M2646" i="26"/>
  <c r="L2646" i="26"/>
  <c r="N2645" i="26"/>
  <c r="M2645" i="26"/>
  <c r="L2645" i="26"/>
  <c r="N2644" i="26"/>
  <c r="M2644" i="26"/>
  <c r="L2644" i="26"/>
  <c r="N2643" i="26"/>
  <c r="M2643" i="26"/>
  <c r="L2643" i="26"/>
  <c r="N2642" i="26"/>
  <c r="M2642" i="26"/>
  <c r="L2642" i="26"/>
  <c r="N2641" i="26"/>
  <c r="M2641" i="26"/>
  <c r="L2641" i="26"/>
  <c r="N2640" i="26"/>
  <c r="M2640" i="26"/>
  <c r="L2640" i="26"/>
  <c r="N2639" i="26"/>
  <c r="M2639" i="26"/>
  <c r="L2639" i="26"/>
  <c r="N2638" i="26"/>
  <c r="M2638" i="26"/>
  <c r="L2638" i="26"/>
  <c r="N2637" i="26"/>
  <c r="M2637" i="26"/>
  <c r="L2637" i="26"/>
  <c r="N2636" i="26"/>
  <c r="M2636" i="26"/>
  <c r="L2636" i="26"/>
  <c r="N2635" i="26"/>
  <c r="M2635" i="26"/>
  <c r="L2635" i="26"/>
  <c r="N2634" i="26"/>
  <c r="M2634" i="26"/>
  <c r="L2634" i="26"/>
  <c r="N2633" i="26"/>
  <c r="M2633" i="26"/>
  <c r="L2633" i="26"/>
  <c r="N2632" i="26"/>
  <c r="M2632" i="26"/>
  <c r="L2632" i="26"/>
  <c r="N2631" i="26"/>
  <c r="M2631" i="26"/>
  <c r="L2631" i="26"/>
  <c r="N2630" i="26"/>
  <c r="M2630" i="26"/>
  <c r="L2630" i="26"/>
  <c r="N2629" i="26"/>
  <c r="M2629" i="26"/>
  <c r="L2629" i="26"/>
  <c r="N2628" i="26"/>
  <c r="M2628" i="26"/>
  <c r="L2628" i="26"/>
  <c r="N2627" i="26"/>
  <c r="M2627" i="26"/>
  <c r="L2627" i="26"/>
  <c r="N2626" i="26"/>
  <c r="M2626" i="26"/>
  <c r="L2626" i="26"/>
  <c r="N2625" i="26"/>
  <c r="M2625" i="26"/>
  <c r="L2625" i="26"/>
  <c r="N2624" i="26"/>
  <c r="M2624" i="26"/>
  <c r="L2624" i="26"/>
  <c r="N2623" i="26"/>
  <c r="M2623" i="26"/>
  <c r="L2623" i="26"/>
  <c r="N2622" i="26"/>
  <c r="M2622" i="26"/>
  <c r="L2622" i="26"/>
  <c r="N2621" i="26"/>
  <c r="M2621" i="26"/>
  <c r="L2621" i="26"/>
  <c r="N2620" i="26"/>
  <c r="M2620" i="26"/>
  <c r="L2620" i="26"/>
  <c r="N2619" i="26"/>
  <c r="M2619" i="26"/>
  <c r="L2619" i="26"/>
  <c r="N2618" i="26"/>
  <c r="M2618" i="26"/>
  <c r="L2618" i="26"/>
  <c r="N2617" i="26"/>
  <c r="M2617" i="26"/>
  <c r="L2617" i="26"/>
  <c r="N2616" i="26"/>
  <c r="M2616" i="26"/>
  <c r="L2616" i="26"/>
  <c r="N2615" i="26"/>
  <c r="M2615" i="26"/>
  <c r="L2615" i="26"/>
  <c r="N2614" i="26"/>
  <c r="M2614" i="26"/>
  <c r="L2614" i="26"/>
  <c r="N2613" i="26"/>
  <c r="M2613" i="26"/>
  <c r="L2613" i="26"/>
  <c r="N2612" i="26"/>
  <c r="M2612" i="26"/>
  <c r="L2612" i="26"/>
  <c r="N2611" i="26"/>
  <c r="M2611" i="26"/>
  <c r="L2611" i="26"/>
  <c r="N2610" i="26"/>
  <c r="M2610" i="26"/>
  <c r="L2610" i="26"/>
  <c r="N2609" i="26"/>
  <c r="M2609" i="26"/>
  <c r="L2609" i="26"/>
  <c r="N2608" i="26"/>
  <c r="M2608" i="26"/>
  <c r="L2608" i="26"/>
  <c r="N2607" i="26"/>
  <c r="M2607" i="26"/>
  <c r="L2607" i="26"/>
  <c r="N2606" i="26"/>
  <c r="M2606" i="26"/>
  <c r="L2606" i="26"/>
  <c r="N2605" i="26"/>
  <c r="M2605" i="26"/>
  <c r="L2605" i="26"/>
  <c r="N2604" i="26"/>
  <c r="M2604" i="26"/>
  <c r="L2604" i="26"/>
  <c r="N2603" i="26"/>
  <c r="M2603" i="26"/>
  <c r="L2603" i="26"/>
  <c r="N2602" i="26"/>
  <c r="M2602" i="26"/>
  <c r="L2602" i="26"/>
  <c r="N2601" i="26"/>
  <c r="M2601" i="26"/>
  <c r="L2601" i="26"/>
  <c r="N2600" i="26"/>
  <c r="M2600" i="26"/>
  <c r="L2600" i="26"/>
  <c r="N2599" i="26"/>
  <c r="M2599" i="26"/>
  <c r="L2599" i="26"/>
  <c r="N2598" i="26"/>
  <c r="M2598" i="26"/>
  <c r="L2598" i="26"/>
  <c r="N2597" i="26"/>
  <c r="M2597" i="26"/>
  <c r="L2597" i="26"/>
  <c r="N2596" i="26"/>
  <c r="M2596" i="26"/>
  <c r="L2596" i="26"/>
  <c r="N2595" i="26"/>
  <c r="M2595" i="26"/>
  <c r="L2595" i="26"/>
  <c r="N2594" i="26"/>
  <c r="M2594" i="26"/>
  <c r="L2594" i="26"/>
  <c r="N2593" i="26"/>
  <c r="M2593" i="26"/>
  <c r="L2593" i="26"/>
  <c r="N2592" i="26"/>
  <c r="M2592" i="26"/>
  <c r="L2592" i="26"/>
  <c r="N2591" i="26"/>
  <c r="M2591" i="26"/>
  <c r="L2591" i="26"/>
  <c r="N2590" i="26"/>
  <c r="M2590" i="26"/>
  <c r="L2590" i="26"/>
  <c r="N2589" i="26"/>
  <c r="M2589" i="26"/>
  <c r="L2589" i="26"/>
  <c r="N2588" i="26"/>
  <c r="M2588" i="26"/>
  <c r="L2588" i="26"/>
  <c r="N2587" i="26"/>
  <c r="M2587" i="26"/>
  <c r="L2587" i="26"/>
  <c r="N2586" i="26"/>
  <c r="M2586" i="26"/>
  <c r="L2586" i="26"/>
  <c r="N2585" i="26"/>
  <c r="M2585" i="26"/>
  <c r="L2585" i="26"/>
  <c r="N2584" i="26"/>
  <c r="M2584" i="26"/>
  <c r="L2584" i="26"/>
  <c r="N2583" i="26"/>
  <c r="M2583" i="26"/>
  <c r="L2583" i="26"/>
  <c r="N2582" i="26"/>
  <c r="M2582" i="26"/>
  <c r="L2582" i="26"/>
  <c r="N2581" i="26"/>
  <c r="M2581" i="26"/>
  <c r="L2581" i="26"/>
  <c r="N2580" i="26"/>
  <c r="M2580" i="26"/>
  <c r="L2580" i="26"/>
  <c r="N2579" i="26"/>
  <c r="M2579" i="26"/>
  <c r="L2579" i="26"/>
  <c r="N2578" i="26"/>
  <c r="M2578" i="26"/>
  <c r="L2578" i="26"/>
  <c r="N2577" i="26"/>
  <c r="M2577" i="26"/>
  <c r="L2577" i="26"/>
  <c r="N2576" i="26"/>
  <c r="M2576" i="26"/>
  <c r="L2576" i="26"/>
  <c r="N2575" i="26"/>
  <c r="M2575" i="26"/>
  <c r="L2575" i="26"/>
  <c r="N2574" i="26"/>
  <c r="M2574" i="26"/>
  <c r="L2574" i="26"/>
  <c r="N2573" i="26"/>
  <c r="M2573" i="26"/>
  <c r="L2573" i="26"/>
  <c r="N2572" i="26"/>
  <c r="M2572" i="26"/>
  <c r="L2572" i="26"/>
  <c r="N2571" i="26"/>
  <c r="M2571" i="26"/>
  <c r="L2571" i="26"/>
  <c r="N2570" i="26"/>
  <c r="M2570" i="26"/>
  <c r="L2570" i="26"/>
  <c r="N2569" i="26"/>
  <c r="M2569" i="26"/>
  <c r="L2569" i="26"/>
  <c r="N2568" i="26"/>
  <c r="M2568" i="26"/>
  <c r="L2568" i="26"/>
  <c r="N2567" i="26"/>
  <c r="M2567" i="26"/>
  <c r="L2567" i="26"/>
  <c r="N2566" i="26"/>
  <c r="M2566" i="26"/>
  <c r="L2566" i="26"/>
  <c r="N2565" i="26"/>
  <c r="M2565" i="26"/>
  <c r="L2565" i="26"/>
  <c r="N2564" i="26"/>
  <c r="M2564" i="26"/>
  <c r="L2564" i="26"/>
  <c r="N2563" i="26"/>
  <c r="M2563" i="26"/>
  <c r="L2563" i="26"/>
  <c r="N2562" i="26"/>
  <c r="M2562" i="26"/>
  <c r="L2562" i="26"/>
  <c r="N2561" i="26"/>
  <c r="M2561" i="26"/>
  <c r="L2561" i="26"/>
  <c r="N2560" i="26"/>
  <c r="M2560" i="26"/>
  <c r="L2560" i="26"/>
  <c r="N2559" i="26"/>
  <c r="M2559" i="26"/>
  <c r="L2559" i="26"/>
  <c r="N2558" i="26"/>
  <c r="M2558" i="26"/>
  <c r="L2558" i="26"/>
  <c r="N2557" i="26"/>
  <c r="M2557" i="26"/>
  <c r="L2557" i="26"/>
  <c r="N2556" i="26"/>
  <c r="M2556" i="26"/>
  <c r="L2556" i="26"/>
  <c r="N2555" i="26"/>
  <c r="M2555" i="26"/>
  <c r="L2555" i="26"/>
  <c r="N2554" i="26"/>
  <c r="M2554" i="26"/>
  <c r="L2554" i="26"/>
  <c r="N2553" i="26"/>
  <c r="M2553" i="26"/>
  <c r="L2553" i="26"/>
  <c r="N2552" i="26"/>
  <c r="M2552" i="26"/>
  <c r="L2552" i="26"/>
  <c r="N2551" i="26"/>
  <c r="M2551" i="26"/>
  <c r="L2551" i="26"/>
  <c r="N2550" i="26"/>
  <c r="M2550" i="26"/>
  <c r="L2550" i="26"/>
  <c r="N2549" i="26"/>
  <c r="M2549" i="26"/>
  <c r="L2549" i="26"/>
  <c r="N2548" i="26"/>
  <c r="M2548" i="26"/>
  <c r="L2548" i="26"/>
  <c r="N2547" i="26"/>
  <c r="M2547" i="26"/>
  <c r="L2547" i="26"/>
  <c r="N2546" i="26"/>
  <c r="M2546" i="26"/>
  <c r="L2546" i="26"/>
  <c r="N2545" i="26"/>
  <c r="M2545" i="26"/>
  <c r="L2545" i="26"/>
  <c r="N2544" i="26"/>
  <c r="M2544" i="26"/>
  <c r="L2544" i="26"/>
  <c r="N2543" i="26"/>
  <c r="M2543" i="26"/>
  <c r="L2543" i="26"/>
  <c r="N2542" i="26"/>
  <c r="M2542" i="26"/>
  <c r="L2542" i="26"/>
  <c r="N2541" i="26"/>
  <c r="M2541" i="26"/>
  <c r="L2541" i="26"/>
  <c r="N2540" i="26"/>
  <c r="M2540" i="26"/>
  <c r="L2540" i="26"/>
  <c r="N2539" i="26"/>
  <c r="M2539" i="26"/>
  <c r="L2539" i="26"/>
  <c r="N2538" i="26"/>
  <c r="M2538" i="26"/>
  <c r="L2538" i="26"/>
  <c r="N2537" i="26"/>
  <c r="M2537" i="26"/>
  <c r="L2537" i="26"/>
  <c r="N2536" i="26"/>
  <c r="M2536" i="26"/>
  <c r="L2536" i="26"/>
  <c r="N2535" i="26"/>
  <c r="M2535" i="26"/>
  <c r="L2535" i="26"/>
  <c r="N2534" i="26"/>
  <c r="M2534" i="26"/>
  <c r="L2534" i="26"/>
  <c r="N2533" i="26"/>
  <c r="M2533" i="26"/>
  <c r="L2533" i="26"/>
  <c r="N2532" i="26"/>
  <c r="M2532" i="26"/>
  <c r="L2532" i="26"/>
  <c r="N2531" i="26"/>
  <c r="M2531" i="26"/>
  <c r="L2531" i="26"/>
  <c r="N2530" i="26"/>
  <c r="M2530" i="26"/>
  <c r="L2530" i="26"/>
  <c r="N2529" i="26"/>
  <c r="M2529" i="26"/>
  <c r="L2529" i="26"/>
  <c r="N2528" i="26"/>
  <c r="M2528" i="26"/>
  <c r="L2528" i="26"/>
  <c r="N2527" i="26"/>
  <c r="M2527" i="26"/>
  <c r="L2527" i="26"/>
  <c r="N2526" i="26"/>
  <c r="M2526" i="26"/>
  <c r="L2526" i="26"/>
  <c r="N2525" i="26"/>
  <c r="M2525" i="26"/>
  <c r="L2525" i="26"/>
  <c r="N2524" i="26"/>
  <c r="M2524" i="26"/>
  <c r="L2524" i="26"/>
  <c r="N2523" i="26"/>
  <c r="M2523" i="26"/>
  <c r="L2523" i="26"/>
  <c r="N2522" i="26"/>
  <c r="M2522" i="26"/>
  <c r="L2522" i="26"/>
  <c r="N2521" i="26"/>
  <c r="M2521" i="26"/>
  <c r="L2521" i="26"/>
  <c r="N2520" i="26"/>
  <c r="M2520" i="26"/>
  <c r="L2520" i="26"/>
  <c r="N2519" i="26"/>
  <c r="M2519" i="26"/>
  <c r="L2519" i="26"/>
  <c r="N2518" i="26"/>
  <c r="M2518" i="26"/>
  <c r="L2518" i="26"/>
  <c r="N2517" i="26"/>
  <c r="M2517" i="26"/>
  <c r="L2517" i="26"/>
  <c r="N2516" i="26"/>
  <c r="M2516" i="26"/>
  <c r="L2516" i="26"/>
  <c r="N2515" i="26"/>
  <c r="M2515" i="26"/>
  <c r="L2515" i="26"/>
  <c r="N2514" i="26"/>
  <c r="M2514" i="26"/>
  <c r="L2514" i="26"/>
  <c r="N2513" i="26"/>
  <c r="M2513" i="26"/>
  <c r="L2513" i="26"/>
  <c r="N2512" i="26"/>
  <c r="M2512" i="26"/>
  <c r="L2512" i="26"/>
  <c r="N2511" i="26"/>
  <c r="M2511" i="26"/>
  <c r="L2511" i="26"/>
  <c r="N2510" i="26"/>
  <c r="M2510" i="26"/>
  <c r="L2510" i="26"/>
  <c r="N2509" i="26"/>
  <c r="M2509" i="26"/>
  <c r="L2509" i="26"/>
  <c r="N2508" i="26"/>
  <c r="M2508" i="26"/>
  <c r="L2508" i="26"/>
  <c r="N2507" i="26"/>
  <c r="M2507" i="26"/>
  <c r="L2507" i="26"/>
  <c r="N2506" i="26"/>
  <c r="M2506" i="26"/>
  <c r="L2506" i="26"/>
  <c r="N2505" i="26"/>
  <c r="M2505" i="26"/>
  <c r="L2505" i="26"/>
  <c r="N2504" i="26"/>
  <c r="M2504" i="26"/>
  <c r="L2504" i="26"/>
  <c r="N2503" i="26"/>
  <c r="M2503" i="26"/>
  <c r="L2503" i="26"/>
  <c r="N2502" i="26"/>
  <c r="M2502" i="26"/>
  <c r="L2502" i="26"/>
  <c r="N2501" i="26"/>
  <c r="M2501" i="26"/>
  <c r="L2501" i="26"/>
  <c r="N2500" i="26"/>
  <c r="M2500" i="26"/>
  <c r="L2500" i="26"/>
  <c r="N2499" i="26"/>
  <c r="M2499" i="26"/>
  <c r="L2499" i="26"/>
  <c r="N2498" i="26"/>
  <c r="M2498" i="26"/>
  <c r="L2498" i="26"/>
  <c r="N2497" i="26"/>
  <c r="M2497" i="26"/>
  <c r="L2497" i="26"/>
  <c r="N2496" i="26"/>
  <c r="M2496" i="26"/>
  <c r="L2496" i="26"/>
  <c r="N2495" i="26"/>
  <c r="M2495" i="26"/>
  <c r="L2495" i="26"/>
  <c r="N2494" i="26"/>
  <c r="M2494" i="26"/>
  <c r="L2494" i="26"/>
  <c r="N2493" i="26"/>
  <c r="M2493" i="26"/>
  <c r="L2493" i="26"/>
  <c r="N2492" i="26"/>
  <c r="M2492" i="26"/>
  <c r="L2492" i="26"/>
  <c r="N2491" i="26"/>
  <c r="M2491" i="26"/>
  <c r="L2491" i="26"/>
  <c r="N2490" i="26"/>
  <c r="M2490" i="26"/>
  <c r="L2490" i="26"/>
  <c r="N2489" i="26"/>
  <c r="M2489" i="26"/>
  <c r="L2489" i="26"/>
  <c r="N2488" i="26"/>
  <c r="M2488" i="26"/>
  <c r="L2488" i="26"/>
  <c r="N2487" i="26"/>
  <c r="M2487" i="26"/>
  <c r="L2487" i="26"/>
  <c r="N2486" i="26"/>
  <c r="M2486" i="26"/>
  <c r="L2486" i="26"/>
  <c r="N2485" i="26"/>
  <c r="M2485" i="26"/>
  <c r="L2485" i="26"/>
  <c r="N2484" i="26"/>
  <c r="M2484" i="26"/>
  <c r="L2484" i="26"/>
  <c r="N2483" i="26"/>
  <c r="M2483" i="26"/>
  <c r="L2483" i="26"/>
  <c r="N2482" i="26"/>
  <c r="M2482" i="26"/>
  <c r="L2482" i="26"/>
  <c r="N2481" i="26"/>
  <c r="M2481" i="26"/>
  <c r="L2481" i="26"/>
  <c r="N2480" i="26"/>
  <c r="M2480" i="26"/>
  <c r="L2480" i="26"/>
  <c r="N2479" i="26"/>
  <c r="M2479" i="26"/>
  <c r="L2479" i="26"/>
  <c r="N2478" i="26"/>
  <c r="M2478" i="26"/>
  <c r="L2478" i="26"/>
  <c r="N2477" i="26"/>
  <c r="M2477" i="26"/>
  <c r="L2477" i="26"/>
  <c r="N2476" i="26"/>
  <c r="M2476" i="26"/>
  <c r="L2476" i="26"/>
  <c r="N2475" i="26"/>
  <c r="M2475" i="26"/>
  <c r="L2475" i="26"/>
  <c r="N2474" i="26"/>
  <c r="M2474" i="26"/>
  <c r="L2474" i="26"/>
  <c r="N2473" i="26"/>
  <c r="M2473" i="26"/>
  <c r="L2473" i="26"/>
  <c r="N2472" i="26"/>
  <c r="M2472" i="26"/>
  <c r="L2472" i="26"/>
  <c r="N2471" i="26"/>
  <c r="M2471" i="26"/>
  <c r="L2471" i="26"/>
  <c r="N2470" i="26"/>
  <c r="M2470" i="26"/>
  <c r="L2470" i="26"/>
  <c r="N2469" i="26"/>
  <c r="M2469" i="26"/>
  <c r="L2469" i="26"/>
  <c r="N2468" i="26"/>
  <c r="M2468" i="26"/>
  <c r="L2468" i="26"/>
  <c r="N2467" i="26"/>
  <c r="M2467" i="26"/>
  <c r="L2467" i="26"/>
  <c r="N2466" i="26"/>
  <c r="M2466" i="26"/>
  <c r="L2466" i="26"/>
  <c r="N2465" i="26"/>
  <c r="M2465" i="26"/>
  <c r="L2465" i="26"/>
  <c r="N2464" i="26"/>
  <c r="M2464" i="26"/>
  <c r="L2464" i="26"/>
  <c r="N2463" i="26"/>
  <c r="M2463" i="26"/>
  <c r="L2463" i="26"/>
  <c r="N2462" i="26"/>
  <c r="M2462" i="26"/>
  <c r="L2462" i="26"/>
  <c r="N2461" i="26"/>
  <c r="M2461" i="26"/>
  <c r="L2461" i="26"/>
  <c r="N2460" i="26"/>
  <c r="M2460" i="26"/>
  <c r="L2460" i="26"/>
  <c r="N2459" i="26"/>
  <c r="M2459" i="26"/>
  <c r="L2459" i="26"/>
  <c r="N2458" i="26"/>
  <c r="M2458" i="26"/>
  <c r="L2458" i="26"/>
  <c r="N2457" i="26"/>
  <c r="M2457" i="26"/>
  <c r="L2457" i="26"/>
  <c r="N2456" i="26"/>
  <c r="M2456" i="26"/>
  <c r="L2456" i="26"/>
  <c r="N2455" i="26"/>
  <c r="M2455" i="26"/>
  <c r="L2455" i="26"/>
  <c r="N2454" i="26"/>
  <c r="M2454" i="26"/>
  <c r="L2454" i="26"/>
  <c r="N2453" i="26"/>
  <c r="M2453" i="26"/>
  <c r="L2453" i="26"/>
  <c r="N2452" i="26"/>
  <c r="M2452" i="26"/>
  <c r="L2452" i="26"/>
  <c r="N2451" i="26"/>
  <c r="M2451" i="26"/>
  <c r="L2451" i="26"/>
  <c r="N2450" i="26"/>
  <c r="M2450" i="26"/>
  <c r="L2450" i="26"/>
  <c r="N2449" i="26"/>
  <c r="M2449" i="26"/>
  <c r="L2449" i="26"/>
  <c r="N2448" i="26"/>
  <c r="M2448" i="26"/>
  <c r="L2448" i="26"/>
  <c r="N2447" i="26"/>
  <c r="M2447" i="26"/>
  <c r="L2447" i="26"/>
  <c r="N2446" i="26"/>
  <c r="M2446" i="26"/>
  <c r="L2446" i="26"/>
  <c r="N2445" i="26"/>
  <c r="M2445" i="26"/>
  <c r="L2445" i="26"/>
  <c r="N2444" i="26"/>
  <c r="M2444" i="26"/>
  <c r="L2444" i="26"/>
  <c r="N2443" i="26"/>
  <c r="M2443" i="26"/>
  <c r="L2443" i="26"/>
  <c r="N2442" i="26"/>
  <c r="M2442" i="26"/>
  <c r="L2442" i="26"/>
  <c r="N2441" i="26"/>
  <c r="M2441" i="26"/>
  <c r="L2441" i="26"/>
  <c r="N2440" i="26"/>
  <c r="M2440" i="26"/>
  <c r="L2440" i="26"/>
  <c r="N2439" i="26"/>
  <c r="M2439" i="26"/>
  <c r="L2439" i="26"/>
  <c r="N2438" i="26"/>
  <c r="M2438" i="26"/>
  <c r="L2438" i="26"/>
  <c r="N2437" i="26"/>
  <c r="M2437" i="26"/>
  <c r="L2437" i="26"/>
  <c r="N2436" i="26"/>
  <c r="M2436" i="26"/>
  <c r="L2436" i="26"/>
  <c r="N2435" i="26"/>
  <c r="M2435" i="26"/>
  <c r="L2435" i="26"/>
  <c r="N2434" i="26"/>
  <c r="M2434" i="26"/>
  <c r="L2434" i="26"/>
  <c r="N2433" i="26"/>
  <c r="M2433" i="26"/>
  <c r="L2433" i="26"/>
  <c r="N2432" i="26"/>
  <c r="M2432" i="26"/>
  <c r="L2432" i="26"/>
  <c r="N2431" i="26"/>
  <c r="M2431" i="26"/>
  <c r="L2431" i="26"/>
  <c r="N2430" i="26"/>
  <c r="M2430" i="26"/>
  <c r="L2430" i="26"/>
  <c r="N2429" i="26"/>
  <c r="M2429" i="26"/>
  <c r="L2429" i="26"/>
  <c r="N2428" i="26"/>
  <c r="M2428" i="26"/>
  <c r="L2428" i="26"/>
  <c r="N2427" i="26"/>
  <c r="M2427" i="26"/>
  <c r="L2427" i="26"/>
  <c r="N2426" i="26"/>
  <c r="M2426" i="26"/>
  <c r="L2426" i="26"/>
  <c r="N2425" i="26"/>
  <c r="M2425" i="26"/>
  <c r="L2425" i="26"/>
  <c r="N2424" i="26"/>
  <c r="M2424" i="26"/>
  <c r="L2424" i="26"/>
  <c r="N2423" i="26"/>
  <c r="M2423" i="26"/>
  <c r="L2423" i="26"/>
  <c r="N2422" i="26"/>
  <c r="M2422" i="26"/>
  <c r="L2422" i="26"/>
  <c r="N2421" i="26"/>
  <c r="M2421" i="26"/>
  <c r="L2421" i="26"/>
  <c r="N2420" i="26"/>
  <c r="M2420" i="26"/>
  <c r="L2420" i="26"/>
  <c r="N2419" i="26"/>
  <c r="M2419" i="26"/>
  <c r="L2419" i="26"/>
  <c r="N2418" i="26"/>
  <c r="M2418" i="26"/>
  <c r="L2418" i="26"/>
  <c r="N2417" i="26"/>
  <c r="M2417" i="26"/>
  <c r="L2417" i="26"/>
  <c r="N2416" i="26"/>
  <c r="M2416" i="26"/>
  <c r="L2416" i="26"/>
  <c r="N2415" i="26"/>
  <c r="M2415" i="26"/>
  <c r="L2415" i="26"/>
  <c r="N2414" i="26"/>
  <c r="M2414" i="26"/>
  <c r="L2414" i="26"/>
  <c r="N2413" i="26"/>
  <c r="M2413" i="26"/>
  <c r="L2413" i="26"/>
  <c r="N2412" i="26"/>
  <c r="M2412" i="26"/>
  <c r="L2412" i="26"/>
  <c r="N2411" i="26"/>
  <c r="M2411" i="26"/>
  <c r="L2411" i="26"/>
  <c r="N2410" i="26"/>
  <c r="M2410" i="26"/>
  <c r="L2410" i="26"/>
  <c r="N2409" i="26"/>
  <c r="M2409" i="26"/>
  <c r="L2409" i="26"/>
  <c r="N2408" i="26"/>
  <c r="M2408" i="26"/>
  <c r="L2408" i="26"/>
  <c r="N2407" i="26"/>
  <c r="M2407" i="26"/>
  <c r="L2407" i="26"/>
  <c r="N2406" i="26"/>
  <c r="M2406" i="26"/>
  <c r="L2406" i="26"/>
  <c r="N2405" i="26"/>
  <c r="M2405" i="26"/>
  <c r="L2405" i="26"/>
  <c r="N2404" i="26"/>
  <c r="M2404" i="26"/>
  <c r="L2404" i="26"/>
  <c r="N2403" i="26"/>
  <c r="M2403" i="26"/>
  <c r="L2403" i="26"/>
  <c r="N2402" i="26"/>
  <c r="M2402" i="26"/>
  <c r="L2402" i="26"/>
  <c r="N2401" i="26"/>
  <c r="M2401" i="26"/>
  <c r="L2401" i="26"/>
  <c r="N2400" i="26"/>
  <c r="M2400" i="26"/>
  <c r="L2400" i="26"/>
  <c r="N2399" i="26"/>
  <c r="M2399" i="26"/>
  <c r="L2399" i="26"/>
  <c r="N2398" i="26"/>
  <c r="M2398" i="26"/>
  <c r="L2398" i="26"/>
  <c r="N2397" i="26"/>
  <c r="M2397" i="26"/>
  <c r="L2397" i="26"/>
  <c r="N2396" i="26"/>
  <c r="M2396" i="26"/>
  <c r="L2396" i="26"/>
  <c r="N2395" i="26"/>
  <c r="M2395" i="26"/>
  <c r="L2395" i="26"/>
  <c r="N2394" i="26"/>
  <c r="M2394" i="26"/>
  <c r="L2394" i="26"/>
  <c r="N2393" i="26"/>
  <c r="M2393" i="26"/>
  <c r="L2393" i="26"/>
  <c r="N2392" i="26"/>
  <c r="M2392" i="26"/>
  <c r="L2392" i="26"/>
  <c r="N2391" i="26"/>
  <c r="M2391" i="26"/>
  <c r="L2391" i="26"/>
  <c r="N2390" i="26"/>
  <c r="M2390" i="26"/>
  <c r="L2390" i="26"/>
  <c r="N2389" i="26"/>
  <c r="M2389" i="26"/>
  <c r="L2389" i="26"/>
  <c r="N2388" i="26"/>
  <c r="M2388" i="26"/>
  <c r="L2388" i="26"/>
  <c r="N2387" i="26"/>
  <c r="M2387" i="26"/>
  <c r="L2387" i="26"/>
  <c r="N2386" i="26"/>
  <c r="M2386" i="26"/>
  <c r="L2386" i="26"/>
  <c r="N2385" i="26"/>
  <c r="M2385" i="26"/>
  <c r="L2385" i="26"/>
  <c r="N2384" i="26"/>
  <c r="M2384" i="26"/>
  <c r="L2384" i="26"/>
  <c r="N2383" i="26"/>
  <c r="M2383" i="26"/>
  <c r="L2383" i="26"/>
  <c r="N2382" i="26"/>
  <c r="M2382" i="26"/>
  <c r="L2382" i="26"/>
  <c r="N2381" i="26"/>
  <c r="M2381" i="26"/>
  <c r="L2381" i="26"/>
  <c r="N2380" i="26"/>
  <c r="M2380" i="26"/>
  <c r="L2380" i="26"/>
  <c r="N2379" i="26"/>
  <c r="M2379" i="26"/>
  <c r="L2379" i="26"/>
  <c r="N2378" i="26"/>
  <c r="M2378" i="26"/>
  <c r="L2378" i="26"/>
  <c r="N2377" i="26"/>
  <c r="M2377" i="26"/>
  <c r="L2377" i="26"/>
  <c r="N2376" i="26"/>
  <c r="M2376" i="26"/>
  <c r="L2376" i="26"/>
  <c r="N2375" i="26"/>
  <c r="M2375" i="26"/>
  <c r="L2375" i="26"/>
  <c r="N2374" i="26"/>
  <c r="M2374" i="26"/>
  <c r="L2374" i="26"/>
  <c r="N2373" i="26"/>
  <c r="M2373" i="26"/>
  <c r="L2373" i="26"/>
  <c r="N2372" i="26"/>
  <c r="M2372" i="26"/>
  <c r="L2372" i="26"/>
  <c r="N2371" i="26"/>
  <c r="M2371" i="26"/>
  <c r="L2371" i="26"/>
  <c r="N2370" i="26"/>
  <c r="M2370" i="26"/>
  <c r="L2370" i="26"/>
  <c r="N2369" i="26"/>
  <c r="M2369" i="26"/>
  <c r="L2369" i="26"/>
  <c r="N2368" i="26"/>
  <c r="M2368" i="26"/>
  <c r="L2368" i="26"/>
  <c r="N2367" i="26"/>
  <c r="M2367" i="26"/>
  <c r="L2367" i="26"/>
  <c r="N2366" i="26"/>
  <c r="M2366" i="26"/>
  <c r="L2366" i="26"/>
  <c r="N2365" i="26"/>
  <c r="M2365" i="26"/>
  <c r="L2365" i="26"/>
  <c r="N2364" i="26"/>
  <c r="M2364" i="26"/>
  <c r="L2364" i="26"/>
  <c r="N2363" i="26"/>
  <c r="M2363" i="26"/>
  <c r="L2363" i="26"/>
  <c r="N2362" i="26"/>
  <c r="M2362" i="26"/>
  <c r="L2362" i="26"/>
  <c r="N2361" i="26"/>
  <c r="M2361" i="26"/>
  <c r="L2361" i="26"/>
  <c r="N2360" i="26"/>
  <c r="M2360" i="26"/>
  <c r="L2360" i="26"/>
  <c r="N2359" i="26"/>
  <c r="M2359" i="26"/>
  <c r="L2359" i="26"/>
  <c r="N2358" i="26"/>
  <c r="M2358" i="26"/>
  <c r="L2358" i="26"/>
  <c r="N2357" i="26"/>
  <c r="M2357" i="26"/>
  <c r="L2357" i="26"/>
  <c r="N2356" i="26"/>
  <c r="M2356" i="26"/>
  <c r="L2356" i="26"/>
  <c r="N2355" i="26"/>
  <c r="M2355" i="26"/>
  <c r="L2355" i="26"/>
  <c r="N2354" i="26"/>
  <c r="M2354" i="26"/>
  <c r="L2354" i="26"/>
  <c r="N2353" i="26"/>
  <c r="M2353" i="26"/>
  <c r="L2353" i="26"/>
  <c r="N2352" i="26"/>
  <c r="M2352" i="26"/>
  <c r="L2352" i="26"/>
  <c r="N2351" i="26"/>
  <c r="M2351" i="26"/>
  <c r="L2351" i="26"/>
  <c r="N2350" i="26"/>
  <c r="M2350" i="26"/>
  <c r="L2350" i="26"/>
  <c r="N2349" i="26"/>
  <c r="M2349" i="26"/>
  <c r="L2349" i="26"/>
  <c r="N2348" i="26"/>
  <c r="M2348" i="26"/>
  <c r="L2348" i="26"/>
  <c r="N2347" i="26"/>
  <c r="M2347" i="26"/>
  <c r="L2347" i="26"/>
  <c r="N2346" i="26"/>
  <c r="M2346" i="26"/>
  <c r="L2346" i="26"/>
  <c r="N2345" i="26"/>
  <c r="M2345" i="26"/>
  <c r="L2345" i="26"/>
  <c r="N2344" i="26"/>
  <c r="M2344" i="26"/>
  <c r="L2344" i="26"/>
  <c r="N2343" i="26"/>
  <c r="M2343" i="26"/>
  <c r="L2343" i="26"/>
  <c r="N2342" i="26"/>
  <c r="M2342" i="26"/>
  <c r="L2342" i="26"/>
  <c r="N2341" i="26"/>
  <c r="M2341" i="26"/>
  <c r="L2341" i="26"/>
  <c r="N2340" i="26"/>
  <c r="M2340" i="26"/>
  <c r="L2340" i="26"/>
  <c r="N2339" i="26"/>
  <c r="M2339" i="26"/>
  <c r="L2339" i="26"/>
  <c r="N2338" i="26"/>
  <c r="M2338" i="26"/>
  <c r="L2338" i="26"/>
  <c r="N2337" i="26"/>
  <c r="M2337" i="26"/>
  <c r="L2337" i="26"/>
  <c r="N2336" i="26"/>
  <c r="M2336" i="26"/>
  <c r="L2336" i="26"/>
  <c r="N2335" i="26"/>
  <c r="M2335" i="26"/>
  <c r="L2335" i="26"/>
  <c r="N2334" i="26"/>
  <c r="M2334" i="26"/>
  <c r="L2334" i="26"/>
  <c r="N2333" i="26"/>
  <c r="M2333" i="26"/>
  <c r="L2333" i="26"/>
  <c r="N2332" i="26"/>
  <c r="M2332" i="26"/>
  <c r="L2332" i="26"/>
  <c r="N2331" i="26"/>
  <c r="M2331" i="26"/>
  <c r="L2331" i="26"/>
  <c r="N2330" i="26"/>
  <c r="M2330" i="26"/>
  <c r="L2330" i="26"/>
  <c r="N2329" i="26"/>
  <c r="M2329" i="26"/>
  <c r="L2329" i="26"/>
  <c r="N2328" i="26"/>
  <c r="M2328" i="26"/>
  <c r="L2328" i="26"/>
  <c r="N2327" i="26"/>
  <c r="M2327" i="26"/>
  <c r="L2327" i="26"/>
  <c r="N2326" i="26"/>
  <c r="M2326" i="26"/>
  <c r="L2326" i="26"/>
  <c r="N2325" i="26"/>
  <c r="M2325" i="26"/>
  <c r="L2325" i="26"/>
  <c r="N2324" i="26"/>
  <c r="M2324" i="26"/>
  <c r="L2324" i="26"/>
  <c r="N2323" i="26"/>
  <c r="M2323" i="26"/>
  <c r="L2323" i="26"/>
  <c r="N2322" i="26"/>
  <c r="M2322" i="26"/>
  <c r="L2322" i="26"/>
  <c r="N2321" i="26"/>
  <c r="M2321" i="26"/>
  <c r="L2321" i="26"/>
  <c r="N2320" i="26"/>
  <c r="M2320" i="26"/>
  <c r="L2320" i="26"/>
  <c r="N2319" i="26"/>
  <c r="M2319" i="26"/>
  <c r="L2319" i="26"/>
  <c r="N2318" i="26"/>
  <c r="M2318" i="26"/>
  <c r="L2318" i="26"/>
  <c r="N2317" i="26"/>
  <c r="M2317" i="26"/>
  <c r="L2317" i="26"/>
  <c r="N2316" i="26"/>
  <c r="M2316" i="26"/>
  <c r="L2316" i="26"/>
  <c r="N2315" i="26"/>
  <c r="M2315" i="26"/>
  <c r="L2315" i="26"/>
  <c r="N2314" i="26"/>
  <c r="M2314" i="26"/>
  <c r="L2314" i="26"/>
  <c r="N2313" i="26"/>
  <c r="M2313" i="26"/>
  <c r="L2313" i="26"/>
  <c r="N2312" i="26"/>
  <c r="M2312" i="26"/>
  <c r="L2312" i="26"/>
  <c r="N2311" i="26"/>
  <c r="M2311" i="26"/>
  <c r="L2311" i="26"/>
  <c r="N2310" i="26"/>
  <c r="M2310" i="26"/>
  <c r="L2310" i="26"/>
  <c r="N2309" i="26"/>
  <c r="M2309" i="26"/>
  <c r="L2309" i="26"/>
  <c r="N2308" i="26"/>
  <c r="M2308" i="26"/>
  <c r="L2308" i="26"/>
  <c r="N2307" i="26"/>
  <c r="M2307" i="26"/>
  <c r="L2307" i="26"/>
  <c r="N2306" i="26"/>
  <c r="M2306" i="26"/>
  <c r="L2306" i="26"/>
  <c r="N2305" i="26"/>
  <c r="M2305" i="26"/>
  <c r="L2305" i="26"/>
  <c r="N2304" i="26"/>
  <c r="M2304" i="26"/>
  <c r="L2304" i="26"/>
  <c r="N2303" i="26"/>
  <c r="M2303" i="26"/>
  <c r="L2303" i="26"/>
  <c r="N2302" i="26"/>
  <c r="M2302" i="26"/>
  <c r="L2302" i="26"/>
  <c r="N2301" i="26"/>
  <c r="M2301" i="26"/>
  <c r="L2301" i="26"/>
  <c r="N2300" i="26"/>
  <c r="M2300" i="26"/>
  <c r="L2300" i="26"/>
  <c r="N2299" i="26"/>
  <c r="M2299" i="26"/>
  <c r="L2299" i="26"/>
  <c r="N2298" i="26"/>
  <c r="M2298" i="26"/>
  <c r="L2298" i="26"/>
  <c r="N2297" i="26"/>
  <c r="M2297" i="26"/>
  <c r="L2297" i="26"/>
  <c r="N2296" i="26"/>
  <c r="M2296" i="26"/>
  <c r="L2296" i="26"/>
  <c r="N2295" i="26"/>
  <c r="M2295" i="26"/>
  <c r="L2295" i="26"/>
  <c r="N2294" i="26"/>
  <c r="M2294" i="26"/>
  <c r="L2294" i="26"/>
  <c r="N2293" i="26"/>
  <c r="M2293" i="26"/>
  <c r="L2293" i="26"/>
  <c r="N2292" i="26"/>
  <c r="M2292" i="26"/>
  <c r="L2292" i="26"/>
  <c r="N2291" i="26"/>
  <c r="M2291" i="26"/>
  <c r="L2291" i="26"/>
  <c r="N2290" i="26"/>
  <c r="M2290" i="26"/>
  <c r="L2290" i="26"/>
  <c r="N2289" i="26"/>
  <c r="M2289" i="26"/>
  <c r="L2289" i="26"/>
  <c r="N2288" i="26"/>
  <c r="M2288" i="26"/>
  <c r="L2288" i="26"/>
  <c r="N2287" i="26"/>
  <c r="M2287" i="26"/>
  <c r="L2287" i="26"/>
  <c r="N2286" i="26"/>
  <c r="M2286" i="26"/>
  <c r="L2286" i="26"/>
  <c r="N2285" i="26"/>
  <c r="M2285" i="26"/>
  <c r="L2285" i="26"/>
  <c r="N2284" i="26"/>
  <c r="M2284" i="26"/>
  <c r="L2284" i="26"/>
  <c r="N2283" i="26"/>
  <c r="M2283" i="26"/>
  <c r="L2283" i="26"/>
  <c r="N2282" i="26"/>
  <c r="M2282" i="26"/>
  <c r="L2282" i="26"/>
  <c r="N2281" i="26"/>
  <c r="M2281" i="26"/>
  <c r="L2281" i="26"/>
  <c r="N2280" i="26"/>
  <c r="M2280" i="26"/>
  <c r="L2280" i="26"/>
  <c r="N2279" i="26"/>
  <c r="M2279" i="26"/>
  <c r="L2279" i="26"/>
  <c r="N2278" i="26"/>
  <c r="M2278" i="26"/>
  <c r="L2278" i="26"/>
  <c r="N2277" i="26"/>
  <c r="M2277" i="26"/>
  <c r="L2277" i="26"/>
  <c r="N2276" i="26"/>
  <c r="M2276" i="26"/>
  <c r="L2276" i="26"/>
  <c r="N2275" i="26"/>
  <c r="M2275" i="26"/>
  <c r="L2275" i="26"/>
  <c r="N2274" i="26"/>
  <c r="M2274" i="26"/>
  <c r="L2274" i="26"/>
  <c r="N2273" i="26"/>
  <c r="M2273" i="26"/>
  <c r="L2273" i="26"/>
  <c r="N2272" i="26"/>
  <c r="M2272" i="26"/>
  <c r="L2272" i="26"/>
  <c r="N2271" i="26"/>
  <c r="M2271" i="26"/>
  <c r="L2271" i="26"/>
  <c r="N2270" i="26"/>
  <c r="M2270" i="26"/>
  <c r="L2270" i="26"/>
  <c r="N2269" i="26"/>
  <c r="M2269" i="26"/>
  <c r="L2269" i="26"/>
  <c r="N2268" i="26"/>
  <c r="M2268" i="26"/>
  <c r="L2268" i="26"/>
  <c r="N2267" i="26"/>
  <c r="M2267" i="26"/>
  <c r="L2267" i="26"/>
  <c r="N2266" i="26"/>
  <c r="M2266" i="26"/>
  <c r="L2266" i="26"/>
  <c r="N2265" i="26"/>
  <c r="M2265" i="26"/>
  <c r="L2265" i="26"/>
  <c r="N2264" i="26"/>
  <c r="M2264" i="26"/>
  <c r="L2264" i="26"/>
  <c r="N2263" i="26"/>
  <c r="M2263" i="26"/>
  <c r="L2263" i="26"/>
  <c r="N2262" i="26"/>
  <c r="M2262" i="26"/>
  <c r="L2262" i="26"/>
  <c r="N2261" i="26"/>
  <c r="M2261" i="26"/>
  <c r="L2261" i="26"/>
  <c r="N2260" i="26"/>
  <c r="M2260" i="26"/>
  <c r="L2260" i="26"/>
  <c r="N2259" i="26"/>
  <c r="M2259" i="26"/>
  <c r="L2259" i="26"/>
  <c r="N2258" i="26"/>
  <c r="M2258" i="26"/>
  <c r="L2258" i="26"/>
  <c r="N2257" i="26"/>
  <c r="M2257" i="26"/>
  <c r="L2257" i="26"/>
  <c r="N2256" i="26"/>
  <c r="M2256" i="26"/>
  <c r="L2256" i="26"/>
  <c r="N2255" i="26"/>
  <c r="M2255" i="26"/>
  <c r="L2255" i="26"/>
  <c r="N2254" i="26"/>
  <c r="M2254" i="26"/>
  <c r="L2254" i="26"/>
  <c r="N2253" i="26"/>
  <c r="M2253" i="26"/>
  <c r="L2253" i="26"/>
  <c r="N2252" i="26"/>
  <c r="M2252" i="26"/>
  <c r="L2252" i="26"/>
  <c r="N2251" i="26"/>
  <c r="M2251" i="26"/>
  <c r="L2251" i="26"/>
  <c r="N2250" i="26"/>
  <c r="M2250" i="26"/>
  <c r="L2250" i="26"/>
  <c r="N2249" i="26"/>
  <c r="M2249" i="26"/>
  <c r="L2249" i="26"/>
  <c r="N2248" i="26"/>
  <c r="M2248" i="26"/>
  <c r="L2248" i="26"/>
  <c r="N2247" i="26"/>
  <c r="M2247" i="26"/>
  <c r="L2247" i="26"/>
  <c r="N2246" i="26"/>
  <c r="M2246" i="26"/>
  <c r="L2246" i="26"/>
  <c r="N2245" i="26"/>
  <c r="M2245" i="26"/>
  <c r="L2245" i="26"/>
  <c r="N2244" i="26"/>
  <c r="M2244" i="26"/>
  <c r="L2244" i="26"/>
  <c r="N2243" i="26"/>
  <c r="M2243" i="26"/>
  <c r="L2243" i="26"/>
  <c r="N2242" i="26"/>
  <c r="M2242" i="26"/>
  <c r="L2242" i="26"/>
  <c r="N2241" i="26"/>
  <c r="M2241" i="26"/>
  <c r="L2241" i="26"/>
  <c r="N2240" i="26"/>
  <c r="M2240" i="26"/>
  <c r="L2240" i="26"/>
  <c r="N2239" i="26"/>
  <c r="M2239" i="26"/>
  <c r="L2239" i="26"/>
  <c r="N2238" i="26"/>
  <c r="M2238" i="26"/>
  <c r="L2238" i="26"/>
  <c r="N2237" i="26"/>
  <c r="M2237" i="26"/>
  <c r="L2237" i="26"/>
  <c r="N2236" i="26"/>
  <c r="M2236" i="26"/>
  <c r="L2236" i="26"/>
  <c r="N2235" i="26"/>
  <c r="M2235" i="26"/>
  <c r="L2235" i="26"/>
  <c r="N2234" i="26"/>
  <c r="M2234" i="26"/>
  <c r="L2234" i="26"/>
  <c r="N2233" i="26"/>
  <c r="M2233" i="26"/>
  <c r="L2233" i="26"/>
  <c r="N2232" i="26"/>
  <c r="M2232" i="26"/>
  <c r="L2232" i="26"/>
  <c r="N2231" i="26"/>
  <c r="M2231" i="26"/>
  <c r="L2231" i="26"/>
  <c r="N2230" i="26"/>
  <c r="M2230" i="26"/>
  <c r="L2230" i="26"/>
  <c r="N2229" i="26"/>
  <c r="M2229" i="26"/>
  <c r="L2229" i="26"/>
  <c r="N2228" i="26"/>
  <c r="M2228" i="26"/>
  <c r="L2228" i="26"/>
  <c r="N2227" i="26"/>
  <c r="M2227" i="26"/>
  <c r="L2227" i="26"/>
  <c r="N2226" i="26"/>
  <c r="M2226" i="26"/>
  <c r="L2226" i="26"/>
  <c r="N2225" i="26"/>
  <c r="M2225" i="26"/>
  <c r="L2225" i="26"/>
  <c r="N2224" i="26"/>
  <c r="M2224" i="26"/>
  <c r="L2224" i="26"/>
  <c r="N2223" i="26"/>
  <c r="M2223" i="26"/>
  <c r="L2223" i="26"/>
  <c r="N2222" i="26"/>
  <c r="M2222" i="26"/>
  <c r="L2222" i="26"/>
  <c r="N2221" i="26"/>
  <c r="M2221" i="26"/>
  <c r="L2221" i="26"/>
  <c r="N2220" i="26"/>
  <c r="M2220" i="26"/>
  <c r="L2220" i="26"/>
  <c r="N2219" i="26"/>
  <c r="M2219" i="26"/>
  <c r="L2219" i="26"/>
  <c r="N2218" i="26"/>
  <c r="M2218" i="26"/>
  <c r="L2218" i="26"/>
  <c r="N2217" i="26"/>
  <c r="M2217" i="26"/>
  <c r="L2217" i="26"/>
  <c r="N2216" i="26"/>
  <c r="M2216" i="26"/>
  <c r="L2216" i="26"/>
  <c r="N2215" i="26"/>
  <c r="M2215" i="26"/>
  <c r="L2215" i="26"/>
  <c r="N2214" i="26"/>
  <c r="M2214" i="26"/>
  <c r="L2214" i="26"/>
  <c r="N2213" i="26"/>
  <c r="M2213" i="26"/>
  <c r="L2213" i="26"/>
  <c r="N2212" i="26"/>
  <c r="M2212" i="26"/>
  <c r="L2212" i="26"/>
  <c r="N2211" i="26"/>
  <c r="M2211" i="26"/>
  <c r="L2211" i="26"/>
  <c r="N2210" i="26"/>
  <c r="M2210" i="26"/>
  <c r="L2210" i="26"/>
  <c r="N2209" i="26"/>
  <c r="M2209" i="26"/>
  <c r="L2209" i="26"/>
  <c r="N2208" i="26"/>
  <c r="M2208" i="26"/>
  <c r="L2208" i="26"/>
  <c r="N2207" i="26"/>
  <c r="M2207" i="26"/>
  <c r="L2207" i="26"/>
  <c r="N2206" i="26"/>
  <c r="M2206" i="26"/>
  <c r="L2206" i="26"/>
  <c r="N2205" i="26"/>
  <c r="M2205" i="26"/>
  <c r="L2205" i="26"/>
  <c r="N2204" i="26"/>
  <c r="M2204" i="26"/>
  <c r="L2204" i="26"/>
  <c r="N2203" i="26"/>
  <c r="M2203" i="26"/>
  <c r="L2203" i="26"/>
  <c r="N2202" i="26"/>
  <c r="M2202" i="26"/>
  <c r="L2202" i="26"/>
  <c r="N2201" i="26"/>
  <c r="M2201" i="26"/>
  <c r="L2201" i="26"/>
  <c r="N2200" i="26"/>
  <c r="M2200" i="26"/>
  <c r="L2200" i="26"/>
  <c r="N2199" i="26"/>
  <c r="M2199" i="26"/>
  <c r="L2199" i="26"/>
  <c r="N2198" i="26"/>
  <c r="M2198" i="26"/>
  <c r="L2198" i="26"/>
  <c r="N2197" i="26"/>
  <c r="M2197" i="26"/>
  <c r="L2197" i="26"/>
  <c r="N2196" i="26"/>
  <c r="M2196" i="26"/>
  <c r="L2196" i="26"/>
  <c r="N2195" i="26"/>
  <c r="M2195" i="26"/>
  <c r="L2195" i="26"/>
  <c r="N2194" i="26"/>
  <c r="M2194" i="26"/>
  <c r="L2194" i="26"/>
  <c r="N2193" i="26"/>
  <c r="M2193" i="26"/>
  <c r="L2193" i="26"/>
  <c r="N2192" i="26"/>
  <c r="M2192" i="26"/>
  <c r="L2192" i="26"/>
  <c r="N2191" i="26"/>
  <c r="M2191" i="26"/>
  <c r="L2191" i="26"/>
  <c r="N2190" i="26"/>
  <c r="M2190" i="26"/>
  <c r="L2190" i="26"/>
  <c r="N2189" i="26"/>
  <c r="M2189" i="26"/>
  <c r="L2189" i="26"/>
  <c r="N2188" i="26"/>
  <c r="M2188" i="26"/>
  <c r="L2188" i="26"/>
  <c r="N2187" i="26"/>
  <c r="M2187" i="26"/>
  <c r="L2187" i="26"/>
  <c r="N2186" i="26"/>
  <c r="M2186" i="26"/>
  <c r="L2186" i="26"/>
  <c r="N2185" i="26"/>
  <c r="M2185" i="26"/>
  <c r="L2185" i="26"/>
  <c r="N2184" i="26"/>
  <c r="M2184" i="26"/>
  <c r="L2184" i="26"/>
  <c r="N2183" i="26"/>
  <c r="M2183" i="26"/>
  <c r="L2183" i="26"/>
  <c r="N2182" i="26"/>
  <c r="M2182" i="26"/>
  <c r="L2182" i="26"/>
  <c r="N2181" i="26"/>
  <c r="M2181" i="26"/>
  <c r="L2181" i="26"/>
  <c r="N2180" i="26"/>
  <c r="M2180" i="26"/>
  <c r="L2180" i="26"/>
  <c r="N2179" i="26"/>
  <c r="M2179" i="26"/>
  <c r="L2179" i="26"/>
  <c r="N2178" i="26"/>
  <c r="M2178" i="26"/>
  <c r="L2178" i="26"/>
  <c r="N2177" i="26"/>
  <c r="M2177" i="26"/>
  <c r="L2177" i="26"/>
  <c r="N2176" i="26"/>
  <c r="M2176" i="26"/>
  <c r="L2176" i="26"/>
  <c r="N2175" i="26"/>
  <c r="M2175" i="26"/>
  <c r="L2175" i="26"/>
  <c r="N2174" i="26"/>
  <c r="M2174" i="26"/>
  <c r="L2174" i="26"/>
  <c r="N2173" i="26"/>
  <c r="M2173" i="26"/>
  <c r="L2173" i="26"/>
  <c r="N2172" i="26"/>
  <c r="M2172" i="26"/>
  <c r="L2172" i="26"/>
  <c r="N2171" i="26"/>
  <c r="M2171" i="26"/>
  <c r="L2171" i="26"/>
  <c r="N2170" i="26"/>
  <c r="M2170" i="26"/>
  <c r="L2170" i="26"/>
  <c r="N2169" i="26"/>
  <c r="M2169" i="26"/>
  <c r="L2169" i="26"/>
  <c r="N2168" i="26"/>
  <c r="M2168" i="26"/>
  <c r="L2168" i="26"/>
  <c r="N2167" i="26"/>
  <c r="M2167" i="26"/>
  <c r="L2167" i="26"/>
  <c r="N2166" i="26"/>
  <c r="M2166" i="26"/>
  <c r="L2166" i="26"/>
  <c r="N2165" i="26"/>
  <c r="M2165" i="26"/>
  <c r="L2165" i="26"/>
  <c r="N2164" i="26"/>
  <c r="M2164" i="26"/>
  <c r="L2164" i="26"/>
  <c r="N2163" i="26"/>
  <c r="M2163" i="26"/>
  <c r="L2163" i="26"/>
  <c r="N2162" i="26"/>
  <c r="M2162" i="26"/>
  <c r="L2162" i="26"/>
  <c r="N2161" i="26"/>
  <c r="M2161" i="26"/>
  <c r="L2161" i="26"/>
  <c r="N2160" i="26"/>
  <c r="M2160" i="26"/>
  <c r="L2160" i="26"/>
  <c r="N2159" i="26"/>
  <c r="M2159" i="26"/>
  <c r="L2159" i="26"/>
  <c r="N2158" i="26"/>
  <c r="M2158" i="26"/>
  <c r="L2158" i="26"/>
  <c r="N2157" i="26"/>
  <c r="M2157" i="26"/>
  <c r="L2157" i="26"/>
  <c r="N2156" i="26"/>
  <c r="M2156" i="26"/>
  <c r="L2156" i="26"/>
  <c r="N2155" i="26"/>
  <c r="M2155" i="26"/>
  <c r="L2155" i="26"/>
  <c r="N2154" i="26"/>
  <c r="M2154" i="26"/>
  <c r="L2154" i="26"/>
  <c r="N2153" i="26"/>
  <c r="M2153" i="26"/>
  <c r="L2153" i="26"/>
  <c r="N2152" i="26"/>
  <c r="M2152" i="26"/>
  <c r="L2152" i="26"/>
  <c r="N2151" i="26"/>
  <c r="M2151" i="26"/>
  <c r="L2151" i="26"/>
  <c r="N2150" i="26"/>
  <c r="M2150" i="26"/>
  <c r="L2150" i="26"/>
  <c r="N2149" i="26"/>
  <c r="M2149" i="26"/>
  <c r="L2149" i="26"/>
  <c r="N2148" i="26"/>
  <c r="M2148" i="26"/>
  <c r="L2148" i="26"/>
  <c r="N2147" i="26"/>
  <c r="M2147" i="26"/>
  <c r="L2147" i="26"/>
  <c r="N2146" i="26"/>
  <c r="M2146" i="26"/>
  <c r="L2146" i="26"/>
  <c r="N2145" i="26"/>
  <c r="M2145" i="26"/>
  <c r="L2145" i="26"/>
  <c r="N2144" i="26"/>
  <c r="M2144" i="26"/>
  <c r="L2144" i="26"/>
  <c r="N2143" i="26"/>
  <c r="M2143" i="26"/>
  <c r="L2143" i="26"/>
  <c r="N2142" i="26"/>
  <c r="M2142" i="26"/>
  <c r="L2142" i="26"/>
  <c r="N2141" i="26"/>
  <c r="M2141" i="26"/>
  <c r="L2141" i="26"/>
  <c r="N2140" i="26"/>
  <c r="M2140" i="26"/>
  <c r="L2140" i="26"/>
  <c r="N2139" i="26"/>
  <c r="M2139" i="26"/>
  <c r="L2139" i="26"/>
  <c r="N2138" i="26"/>
  <c r="M2138" i="26"/>
  <c r="L2138" i="26"/>
  <c r="N2137" i="26"/>
  <c r="M2137" i="26"/>
  <c r="L2137" i="26"/>
  <c r="N2136" i="26"/>
  <c r="M2136" i="26"/>
  <c r="L2136" i="26"/>
  <c r="N2135" i="26"/>
  <c r="M2135" i="26"/>
  <c r="L2135" i="26"/>
  <c r="N2134" i="26"/>
  <c r="M2134" i="26"/>
  <c r="L2134" i="26"/>
  <c r="N2133" i="26"/>
  <c r="M2133" i="26"/>
  <c r="L2133" i="26"/>
  <c r="N2132" i="26"/>
  <c r="M2132" i="26"/>
  <c r="L2132" i="26"/>
  <c r="N2131" i="26"/>
  <c r="M2131" i="26"/>
  <c r="L2131" i="26"/>
  <c r="N2130" i="26"/>
  <c r="M2130" i="26"/>
  <c r="L2130" i="26"/>
  <c r="N2129" i="26"/>
  <c r="M2129" i="26"/>
  <c r="L2129" i="26"/>
  <c r="N2128" i="26"/>
  <c r="M2128" i="26"/>
  <c r="L2128" i="26"/>
  <c r="N2127" i="26"/>
  <c r="M2127" i="26"/>
  <c r="L2127" i="26"/>
  <c r="N2126" i="26"/>
  <c r="M2126" i="26"/>
  <c r="L2126" i="26"/>
  <c r="N2125" i="26"/>
  <c r="M2125" i="26"/>
  <c r="L2125" i="26"/>
  <c r="N2124" i="26"/>
  <c r="M2124" i="26"/>
  <c r="L2124" i="26"/>
  <c r="N2123" i="26"/>
  <c r="M2123" i="26"/>
  <c r="L2123" i="26"/>
  <c r="N2122" i="26"/>
  <c r="M2122" i="26"/>
  <c r="L2122" i="26"/>
  <c r="N2121" i="26"/>
  <c r="M2121" i="26"/>
  <c r="L2121" i="26"/>
  <c r="N2120" i="26"/>
  <c r="M2120" i="26"/>
  <c r="L2120" i="26"/>
  <c r="N2119" i="26"/>
  <c r="M2119" i="26"/>
  <c r="L2119" i="26"/>
  <c r="N2118" i="26"/>
  <c r="M2118" i="26"/>
  <c r="L2118" i="26"/>
  <c r="N2117" i="26"/>
  <c r="M2117" i="26"/>
  <c r="L2117" i="26"/>
  <c r="N2116" i="26"/>
  <c r="M2116" i="26"/>
  <c r="L2116" i="26"/>
  <c r="N2115" i="26"/>
  <c r="M2115" i="26"/>
  <c r="L2115" i="26"/>
  <c r="N2114" i="26"/>
  <c r="M2114" i="26"/>
  <c r="L2114" i="26"/>
  <c r="N2113" i="26"/>
  <c r="M2113" i="26"/>
  <c r="L2113" i="26"/>
  <c r="N2112" i="26"/>
  <c r="M2112" i="26"/>
  <c r="L2112" i="26"/>
  <c r="N2111" i="26"/>
  <c r="M2111" i="26"/>
  <c r="L2111" i="26"/>
  <c r="N2110" i="26"/>
  <c r="M2110" i="26"/>
  <c r="L2110" i="26"/>
  <c r="N2109" i="26"/>
  <c r="M2109" i="26"/>
  <c r="L2109" i="26"/>
  <c r="N2108" i="26"/>
  <c r="M2108" i="26"/>
  <c r="L2108" i="26"/>
  <c r="N2107" i="26"/>
  <c r="M2107" i="26"/>
  <c r="L2107" i="26"/>
  <c r="N2106" i="26"/>
  <c r="M2106" i="26"/>
  <c r="L2106" i="26"/>
  <c r="N2105" i="26"/>
  <c r="M2105" i="26"/>
  <c r="L2105" i="26"/>
  <c r="N2104" i="26"/>
  <c r="M2104" i="26"/>
  <c r="L2104" i="26"/>
  <c r="N2103" i="26"/>
  <c r="M2103" i="26"/>
  <c r="L2103" i="26"/>
  <c r="N2102" i="26"/>
  <c r="M2102" i="26"/>
  <c r="L2102" i="26"/>
  <c r="N2101" i="26"/>
  <c r="M2101" i="26"/>
  <c r="L2101" i="26"/>
  <c r="N2100" i="26"/>
  <c r="M2100" i="26"/>
  <c r="L2100" i="26"/>
  <c r="N2099" i="26"/>
  <c r="M2099" i="26"/>
  <c r="L2099" i="26"/>
  <c r="N2098" i="26"/>
  <c r="M2098" i="26"/>
  <c r="L2098" i="26"/>
  <c r="N2097" i="26"/>
  <c r="M2097" i="26"/>
  <c r="L2097" i="26"/>
  <c r="N2096" i="26"/>
  <c r="M2096" i="26"/>
  <c r="L2096" i="26"/>
  <c r="N2095" i="26"/>
  <c r="M2095" i="26"/>
  <c r="L2095" i="26"/>
  <c r="N2094" i="26"/>
  <c r="M2094" i="26"/>
  <c r="L2094" i="26"/>
  <c r="N2093" i="26"/>
  <c r="M2093" i="26"/>
  <c r="L2093" i="26"/>
  <c r="N2092" i="26"/>
  <c r="M2092" i="26"/>
  <c r="L2092" i="26"/>
  <c r="N2091" i="26"/>
  <c r="M2091" i="26"/>
  <c r="L2091" i="26"/>
  <c r="N2090" i="26"/>
  <c r="M2090" i="26"/>
  <c r="L2090" i="26"/>
  <c r="N2089" i="26"/>
  <c r="M2089" i="26"/>
  <c r="L2089" i="26"/>
  <c r="N2088" i="26"/>
  <c r="M2088" i="26"/>
  <c r="L2088" i="26"/>
  <c r="N2087" i="26"/>
  <c r="M2087" i="26"/>
  <c r="L2087" i="26"/>
  <c r="N2086" i="26"/>
  <c r="M2086" i="26"/>
  <c r="L2086" i="26"/>
  <c r="N2085" i="26"/>
  <c r="M2085" i="26"/>
  <c r="L2085" i="26"/>
  <c r="N2084" i="26"/>
  <c r="M2084" i="26"/>
  <c r="L2084" i="26"/>
  <c r="N2083" i="26"/>
  <c r="M2083" i="26"/>
  <c r="L2083" i="26"/>
  <c r="N2082" i="26"/>
  <c r="M2082" i="26"/>
  <c r="L2082" i="26"/>
  <c r="N2081" i="26"/>
  <c r="M2081" i="26"/>
  <c r="L2081" i="26"/>
  <c r="N2080" i="26"/>
  <c r="M2080" i="26"/>
  <c r="L2080" i="26"/>
  <c r="N2079" i="26"/>
  <c r="M2079" i="26"/>
  <c r="L2079" i="26"/>
  <c r="N2078" i="26"/>
  <c r="M2078" i="26"/>
  <c r="L2078" i="26"/>
  <c r="N2077" i="26"/>
  <c r="M2077" i="26"/>
  <c r="L2077" i="26"/>
  <c r="N2076" i="26"/>
  <c r="M2076" i="26"/>
  <c r="L2076" i="26"/>
  <c r="N2075" i="26"/>
  <c r="M2075" i="26"/>
  <c r="L2075" i="26"/>
  <c r="N2074" i="26"/>
  <c r="M2074" i="26"/>
  <c r="L2074" i="26"/>
  <c r="N2073" i="26"/>
  <c r="M2073" i="26"/>
  <c r="L2073" i="26"/>
  <c r="N2072" i="26"/>
  <c r="M2072" i="26"/>
  <c r="L2072" i="26"/>
  <c r="N2071" i="26"/>
  <c r="M2071" i="26"/>
  <c r="L2071" i="26"/>
  <c r="N2070" i="26"/>
  <c r="M2070" i="26"/>
  <c r="L2070" i="26"/>
  <c r="N2069" i="26"/>
  <c r="M2069" i="26"/>
  <c r="L2069" i="26"/>
  <c r="N2068" i="26"/>
  <c r="M2068" i="26"/>
  <c r="L2068" i="26"/>
  <c r="N2067" i="26"/>
  <c r="M2067" i="26"/>
  <c r="L2067" i="26"/>
  <c r="N2066" i="26"/>
  <c r="M2066" i="26"/>
  <c r="L2066" i="26"/>
  <c r="N2065" i="26"/>
  <c r="M2065" i="26"/>
  <c r="L2065" i="26"/>
  <c r="N2064" i="26"/>
  <c r="M2064" i="26"/>
  <c r="L2064" i="26"/>
  <c r="N2063" i="26"/>
  <c r="M2063" i="26"/>
  <c r="L2063" i="26"/>
  <c r="N2062" i="26"/>
  <c r="M2062" i="26"/>
  <c r="L2062" i="26"/>
  <c r="N2061" i="26"/>
  <c r="M2061" i="26"/>
  <c r="L2061" i="26"/>
  <c r="N2060" i="26"/>
  <c r="M2060" i="26"/>
  <c r="L2060" i="26"/>
  <c r="N2059" i="26"/>
  <c r="M2059" i="26"/>
  <c r="L2059" i="26"/>
  <c r="N2058" i="26"/>
  <c r="M2058" i="26"/>
  <c r="L2058" i="26"/>
  <c r="N2057" i="26"/>
  <c r="M2057" i="26"/>
  <c r="L2057" i="26"/>
  <c r="N2056" i="26"/>
  <c r="M2056" i="26"/>
  <c r="L2056" i="26"/>
  <c r="N2055" i="26"/>
  <c r="M2055" i="26"/>
  <c r="L2055" i="26"/>
  <c r="N2054" i="26"/>
  <c r="M2054" i="26"/>
  <c r="L2054" i="26"/>
  <c r="N2053" i="26"/>
  <c r="M2053" i="26"/>
  <c r="L2053" i="26"/>
  <c r="N2052" i="26"/>
  <c r="M2052" i="26"/>
  <c r="L2052" i="26"/>
  <c r="N2051" i="26"/>
  <c r="M2051" i="26"/>
  <c r="L2051" i="26"/>
  <c r="N2050" i="26"/>
  <c r="M2050" i="26"/>
  <c r="L2050" i="26"/>
  <c r="N2049" i="26"/>
  <c r="M2049" i="26"/>
  <c r="L2049" i="26"/>
  <c r="N2048" i="26"/>
  <c r="M2048" i="26"/>
  <c r="L2048" i="26"/>
  <c r="N2047" i="26"/>
  <c r="M2047" i="26"/>
  <c r="L2047" i="26"/>
  <c r="N2046" i="26"/>
  <c r="M2046" i="26"/>
  <c r="L2046" i="26"/>
  <c r="N2045" i="26"/>
  <c r="M2045" i="26"/>
  <c r="L2045" i="26"/>
  <c r="N2044" i="26"/>
  <c r="M2044" i="26"/>
  <c r="L2044" i="26"/>
  <c r="N2043" i="26"/>
  <c r="M2043" i="26"/>
  <c r="L2043" i="26"/>
  <c r="N2042" i="26"/>
  <c r="M2042" i="26"/>
  <c r="L2042" i="26"/>
  <c r="N2041" i="26"/>
  <c r="M2041" i="26"/>
  <c r="L2041" i="26"/>
  <c r="N2040" i="26"/>
  <c r="M2040" i="26"/>
  <c r="L2040" i="26"/>
  <c r="N2039" i="26"/>
  <c r="M2039" i="26"/>
  <c r="L2039" i="26"/>
  <c r="N2038" i="26"/>
  <c r="M2038" i="26"/>
  <c r="L2038" i="26"/>
  <c r="N2037" i="26"/>
  <c r="M2037" i="26"/>
  <c r="L2037" i="26"/>
  <c r="N2036" i="26"/>
  <c r="M2036" i="26"/>
  <c r="L2036" i="26"/>
  <c r="N2035" i="26"/>
  <c r="M2035" i="26"/>
  <c r="L2035" i="26"/>
  <c r="N2034" i="26"/>
  <c r="M2034" i="26"/>
  <c r="L2034" i="26"/>
  <c r="N2033" i="26"/>
  <c r="M2033" i="26"/>
  <c r="L2033" i="26"/>
  <c r="N2032" i="26"/>
  <c r="M2032" i="26"/>
  <c r="L2032" i="26"/>
  <c r="N2031" i="26"/>
  <c r="M2031" i="26"/>
  <c r="L2031" i="26"/>
  <c r="N2030" i="26"/>
  <c r="M2030" i="26"/>
  <c r="L2030" i="26"/>
  <c r="N2029" i="26"/>
  <c r="M2029" i="26"/>
  <c r="L2029" i="26"/>
  <c r="N2028" i="26"/>
  <c r="M2028" i="26"/>
  <c r="L2028" i="26"/>
  <c r="N2027" i="26"/>
  <c r="M2027" i="26"/>
  <c r="L2027" i="26"/>
  <c r="N2026" i="26"/>
  <c r="M2026" i="26"/>
  <c r="L2026" i="26"/>
  <c r="N2025" i="26"/>
  <c r="M2025" i="26"/>
  <c r="L2025" i="26"/>
  <c r="N2024" i="26"/>
  <c r="M2024" i="26"/>
  <c r="L2024" i="26"/>
  <c r="N2023" i="26"/>
  <c r="M2023" i="26"/>
  <c r="L2023" i="26"/>
  <c r="N2022" i="26"/>
  <c r="M2022" i="26"/>
  <c r="L2022" i="26"/>
  <c r="N2021" i="26"/>
  <c r="M2021" i="26"/>
  <c r="L2021" i="26"/>
  <c r="N2020" i="26"/>
  <c r="M2020" i="26"/>
  <c r="L2020" i="26"/>
  <c r="N2019" i="26"/>
  <c r="M2019" i="26"/>
  <c r="L2019" i="26"/>
  <c r="N2018" i="26"/>
  <c r="M2018" i="26"/>
  <c r="L2018" i="26"/>
  <c r="N2017" i="26"/>
  <c r="M2017" i="26"/>
  <c r="L2017" i="26"/>
  <c r="N2016" i="26"/>
  <c r="M2016" i="26"/>
  <c r="L2016" i="26"/>
  <c r="N2015" i="26"/>
  <c r="M2015" i="26"/>
  <c r="L2015" i="26"/>
  <c r="N2014" i="26"/>
  <c r="M2014" i="26"/>
  <c r="L2014" i="26"/>
  <c r="N2013" i="26"/>
  <c r="M2013" i="26"/>
  <c r="L2013" i="26"/>
  <c r="N2012" i="26"/>
  <c r="M2012" i="26"/>
  <c r="L2012" i="26"/>
  <c r="N2011" i="26"/>
  <c r="M2011" i="26"/>
  <c r="L2011" i="26"/>
  <c r="N2010" i="26"/>
  <c r="M2010" i="26"/>
  <c r="L2010" i="26"/>
  <c r="N2009" i="26"/>
  <c r="M2009" i="26"/>
  <c r="L2009" i="26"/>
  <c r="N2008" i="26"/>
  <c r="M2008" i="26"/>
  <c r="L2008" i="26"/>
  <c r="N2007" i="26"/>
  <c r="M2007" i="26"/>
  <c r="L2007" i="26"/>
  <c r="N2006" i="26"/>
  <c r="M2006" i="26"/>
  <c r="L2006" i="26"/>
  <c r="N2005" i="26"/>
  <c r="M2005" i="26"/>
  <c r="L2005" i="26"/>
  <c r="N2004" i="26"/>
  <c r="M2004" i="26"/>
  <c r="L2004" i="26"/>
  <c r="N2003" i="26"/>
  <c r="M2003" i="26"/>
  <c r="L2003" i="26"/>
  <c r="N2002" i="26"/>
  <c r="M2002" i="26"/>
  <c r="L2002" i="26"/>
  <c r="N2001" i="26"/>
  <c r="M2001" i="26"/>
  <c r="L2001" i="26"/>
  <c r="N2000" i="26"/>
  <c r="M2000" i="26"/>
  <c r="L2000" i="26"/>
  <c r="N1999" i="26"/>
  <c r="M1999" i="26"/>
  <c r="L1999" i="26"/>
  <c r="N1998" i="26"/>
  <c r="M1998" i="26"/>
  <c r="L1998" i="26"/>
  <c r="N1997" i="26"/>
  <c r="M1997" i="26"/>
  <c r="L1997" i="26"/>
  <c r="N1996" i="26"/>
  <c r="M1996" i="26"/>
  <c r="L1996" i="26"/>
  <c r="N1995" i="26"/>
  <c r="M1995" i="26"/>
  <c r="L1995" i="26"/>
  <c r="N1994" i="26"/>
  <c r="M1994" i="26"/>
  <c r="L1994" i="26"/>
  <c r="N1993" i="26"/>
  <c r="M1993" i="26"/>
  <c r="L1993" i="26"/>
  <c r="N1992" i="26"/>
  <c r="M1992" i="26"/>
  <c r="L1992" i="26"/>
  <c r="N1991" i="26"/>
  <c r="M1991" i="26"/>
  <c r="L1991" i="26"/>
  <c r="N1990" i="26"/>
  <c r="M1990" i="26"/>
  <c r="L1990" i="26"/>
  <c r="N1989" i="26"/>
  <c r="M1989" i="26"/>
  <c r="L1989" i="26"/>
  <c r="N1988" i="26"/>
  <c r="M1988" i="26"/>
  <c r="L1988" i="26"/>
  <c r="N1987" i="26"/>
  <c r="M1987" i="26"/>
  <c r="L1987" i="26"/>
  <c r="N1986" i="26"/>
  <c r="M1986" i="26"/>
  <c r="L1986" i="26"/>
  <c r="N1985" i="26"/>
  <c r="M1985" i="26"/>
  <c r="L1985" i="26"/>
  <c r="N1984" i="26"/>
  <c r="M1984" i="26"/>
  <c r="L1984" i="26"/>
  <c r="N1983" i="26"/>
  <c r="M1983" i="26"/>
  <c r="L1983" i="26"/>
  <c r="N1982" i="26"/>
  <c r="M1982" i="26"/>
  <c r="L1982" i="26"/>
  <c r="N1981" i="26"/>
  <c r="M1981" i="26"/>
  <c r="L1981" i="26"/>
  <c r="N1980" i="26"/>
  <c r="M1980" i="26"/>
  <c r="L1980" i="26"/>
  <c r="N1979" i="26"/>
  <c r="M1979" i="26"/>
  <c r="L1979" i="26"/>
  <c r="N1978" i="26"/>
  <c r="M1978" i="26"/>
  <c r="L1978" i="26"/>
  <c r="N1977" i="26"/>
  <c r="M1977" i="26"/>
  <c r="L1977" i="26"/>
  <c r="N1976" i="26"/>
  <c r="M1976" i="26"/>
  <c r="L1976" i="26"/>
  <c r="N1975" i="26"/>
  <c r="M1975" i="26"/>
  <c r="L1975" i="26"/>
  <c r="N1974" i="26"/>
  <c r="M1974" i="26"/>
  <c r="L1974" i="26"/>
  <c r="N1973" i="26"/>
  <c r="M1973" i="26"/>
  <c r="L1973" i="26"/>
  <c r="N1972" i="26"/>
  <c r="M1972" i="26"/>
  <c r="L1972" i="26"/>
  <c r="N1971" i="26"/>
  <c r="M1971" i="26"/>
  <c r="L1971" i="26"/>
  <c r="N1970" i="26"/>
  <c r="M1970" i="26"/>
  <c r="L1970" i="26"/>
  <c r="N1969" i="26"/>
  <c r="M1969" i="26"/>
  <c r="L1969" i="26"/>
  <c r="N1968" i="26"/>
  <c r="M1968" i="26"/>
  <c r="L1968" i="26"/>
  <c r="N1967" i="26"/>
  <c r="M1967" i="26"/>
  <c r="L1967" i="26"/>
  <c r="N1966" i="26"/>
  <c r="M1966" i="26"/>
  <c r="L1966" i="26"/>
  <c r="N1965" i="26"/>
  <c r="M1965" i="26"/>
  <c r="L1965" i="26"/>
  <c r="N1964" i="26"/>
  <c r="M1964" i="26"/>
  <c r="L1964" i="26"/>
  <c r="N1963" i="26"/>
  <c r="M1963" i="26"/>
  <c r="L1963" i="26"/>
  <c r="N1962" i="26"/>
  <c r="M1962" i="26"/>
  <c r="L1962" i="26"/>
  <c r="N1961" i="26"/>
  <c r="M1961" i="26"/>
  <c r="L1961" i="26"/>
  <c r="N1960" i="26"/>
  <c r="M1960" i="26"/>
  <c r="L1960" i="26"/>
  <c r="N1959" i="26"/>
  <c r="M1959" i="26"/>
  <c r="L1959" i="26"/>
  <c r="N1958" i="26"/>
  <c r="M1958" i="26"/>
  <c r="L1958" i="26"/>
  <c r="N1957" i="26"/>
  <c r="M1957" i="26"/>
  <c r="L1957" i="26"/>
  <c r="N1956" i="26"/>
  <c r="M1956" i="26"/>
  <c r="L1956" i="26"/>
  <c r="N1955" i="26"/>
  <c r="M1955" i="26"/>
  <c r="L1955" i="26"/>
  <c r="N1954" i="26"/>
  <c r="M1954" i="26"/>
  <c r="L1954" i="26"/>
  <c r="N1953" i="26"/>
  <c r="M1953" i="26"/>
  <c r="L1953" i="26"/>
  <c r="N1952" i="26"/>
  <c r="M1952" i="26"/>
  <c r="L1952" i="26"/>
  <c r="N1951" i="26"/>
  <c r="M1951" i="26"/>
  <c r="L1951" i="26"/>
  <c r="N1950" i="26"/>
  <c r="M1950" i="26"/>
  <c r="L1950" i="26"/>
  <c r="N1949" i="26"/>
  <c r="M1949" i="26"/>
  <c r="L1949" i="26"/>
  <c r="N1948" i="26"/>
  <c r="M1948" i="26"/>
  <c r="L1948" i="26"/>
  <c r="N1947" i="26"/>
  <c r="M1947" i="26"/>
  <c r="L1947" i="26"/>
  <c r="N1946" i="26"/>
  <c r="M1946" i="26"/>
  <c r="L1946" i="26"/>
  <c r="N1945" i="26"/>
  <c r="M1945" i="26"/>
  <c r="L1945" i="26"/>
  <c r="N1944" i="26"/>
  <c r="M1944" i="26"/>
  <c r="L1944" i="26"/>
  <c r="N1943" i="26"/>
  <c r="M1943" i="26"/>
  <c r="L1943" i="26"/>
  <c r="N1942" i="26"/>
  <c r="M1942" i="26"/>
  <c r="L1942" i="26"/>
  <c r="N1941" i="26"/>
  <c r="M1941" i="26"/>
  <c r="L1941" i="26"/>
  <c r="N1940" i="26"/>
  <c r="M1940" i="26"/>
  <c r="L1940" i="26"/>
  <c r="N1939" i="26"/>
  <c r="M1939" i="26"/>
  <c r="L1939" i="26"/>
  <c r="N1938" i="26"/>
  <c r="M1938" i="26"/>
  <c r="L1938" i="26"/>
  <c r="N1937" i="26"/>
  <c r="M1937" i="26"/>
  <c r="L1937" i="26"/>
  <c r="N1936" i="26"/>
  <c r="M1936" i="26"/>
  <c r="L1936" i="26"/>
  <c r="N1935" i="26"/>
  <c r="M1935" i="26"/>
  <c r="L1935" i="26"/>
  <c r="N1934" i="26"/>
  <c r="M1934" i="26"/>
  <c r="L1934" i="26"/>
  <c r="N1933" i="26"/>
  <c r="M1933" i="26"/>
  <c r="L1933" i="26"/>
  <c r="N1932" i="26"/>
  <c r="M1932" i="26"/>
  <c r="L1932" i="26"/>
  <c r="N1931" i="26"/>
  <c r="M1931" i="26"/>
  <c r="L1931" i="26"/>
  <c r="N1930" i="26"/>
  <c r="M1930" i="26"/>
  <c r="L1930" i="26"/>
  <c r="N1929" i="26"/>
  <c r="M1929" i="26"/>
  <c r="L1929" i="26"/>
  <c r="N1928" i="26"/>
  <c r="M1928" i="26"/>
  <c r="L1928" i="26"/>
  <c r="N1927" i="26"/>
  <c r="M1927" i="26"/>
  <c r="L1927" i="26"/>
  <c r="N1926" i="26"/>
  <c r="M1926" i="26"/>
  <c r="L1926" i="26"/>
  <c r="N1925" i="26"/>
  <c r="M1925" i="26"/>
  <c r="L1925" i="26"/>
  <c r="N1924" i="26"/>
  <c r="M1924" i="26"/>
  <c r="L1924" i="26"/>
  <c r="N1923" i="26"/>
  <c r="M1923" i="26"/>
  <c r="L1923" i="26"/>
  <c r="N1922" i="26"/>
  <c r="M1922" i="26"/>
  <c r="L1922" i="26"/>
  <c r="N1921" i="26"/>
  <c r="M1921" i="26"/>
  <c r="L1921" i="26"/>
  <c r="N1920" i="26"/>
  <c r="M1920" i="26"/>
  <c r="L1920" i="26"/>
  <c r="N1919" i="26"/>
  <c r="M1919" i="26"/>
  <c r="L1919" i="26"/>
  <c r="N1918" i="26"/>
  <c r="M1918" i="26"/>
  <c r="L1918" i="26"/>
  <c r="N1917" i="26"/>
  <c r="M1917" i="26"/>
  <c r="L1917" i="26"/>
  <c r="N1916" i="26"/>
  <c r="M1916" i="26"/>
  <c r="L1916" i="26"/>
  <c r="N1915" i="26"/>
  <c r="M1915" i="26"/>
  <c r="L1915" i="26"/>
  <c r="N1914" i="26"/>
  <c r="M1914" i="26"/>
  <c r="L1914" i="26"/>
  <c r="N1913" i="26"/>
  <c r="M1913" i="26"/>
  <c r="L1913" i="26"/>
  <c r="N1912" i="26"/>
  <c r="M1912" i="26"/>
  <c r="L1912" i="26"/>
  <c r="N1911" i="26"/>
  <c r="M1911" i="26"/>
  <c r="L1911" i="26"/>
  <c r="N1910" i="26"/>
  <c r="M1910" i="26"/>
  <c r="L1910" i="26"/>
  <c r="N1909" i="26"/>
  <c r="M1909" i="26"/>
  <c r="L1909" i="26"/>
  <c r="N1908" i="26"/>
  <c r="M1908" i="26"/>
  <c r="L1908" i="26"/>
  <c r="N1907" i="26"/>
  <c r="M1907" i="26"/>
  <c r="L1907" i="26"/>
  <c r="N1906" i="26"/>
  <c r="M1906" i="26"/>
  <c r="L1906" i="26"/>
  <c r="N1905" i="26"/>
  <c r="M1905" i="26"/>
  <c r="L1905" i="26"/>
  <c r="N1904" i="26"/>
  <c r="M1904" i="26"/>
  <c r="L1904" i="26"/>
  <c r="N1903" i="26"/>
  <c r="M1903" i="26"/>
  <c r="L1903" i="26"/>
  <c r="N1902" i="26"/>
  <c r="M1902" i="26"/>
  <c r="L1902" i="26"/>
  <c r="N1901" i="26"/>
  <c r="M1901" i="26"/>
  <c r="L1901" i="26"/>
  <c r="N1900" i="26"/>
  <c r="M1900" i="26"/>
  <c r="L1900" i="26"/>
  <c r="N1899" i="26"/>
  <c r="M1899" i="26"/>
  <c r="L1899" i="26"/>
  <c r="N1898" i="26"/>
  <c r="M1898" i="26"/>
  <c r="L1898" i="26"/>
  <c r="N1897" i="26"/>
  <c r="M1897" i="26"/>
  <c r="L1897" i="26"/>
  <c r="N1896" i="26"/>
  <c r="M1896" i="26"/>
  <c r="L1896" i="26"/>
  <c r="N1895" i="26"/>
  <c r="M1895" i="26"/>
  <c r="L1895" i="26"/>
  <c r="N1894" i="26"/>
  <c r="M1894" i="26"/>
  <c r="L1894" i="26"/>
  <c r="N1893" i="26"/>
  <c r="M1893" i="26"/>
  <c r="L1893" i="26"/>
  <c r="N1892" i="26"/>
  <c r="M1892" i="26"/>
  <c r="L1892" i="26"/>
  <c r="N1891" i="26"/>
  <c r="M1891" i="26"/>
  <c r="L1891" i="26"/>
  <c r="N1890" i="26"/>
  <c r="M1890" i="26"/>
  <c r="L1890" i="26"/>
  <c r="N1889" i="26"/>
  <c r="M1889" i="26"/>
  <c r="L1889" i="26"/>
  <c r="N1888" i="26"/>
  <c r="M1888" i="26"/>
  <c r="L1888" i="26"/>
  <c r="N1887" i="26"/>
  <c r="M1887" i="26"/>
  <c r="L1887" i="26"/>
  <c r="N1886" i="26"/>
  <c r="M1886" i="26"/>
  <c r="L1886" i="26"/>
  <c r="N1885" i="26"/>
  <c r="M1885" i="26"/>
  <c r="L1885" i="26"/>
  <c r="N1884" i="26"/>
  <c r="M1884" i="26"/>
  <c r="L1884" i="26"/>
  <c r="N1883" i="26"/>
  <c r="M1883" i="26"/>
  <c r="L1883" i="26"/>
  <c r="N1882" i="26"/>
  <c r="M1882" i="26"/>
  <c r="L1882" i="26"/>
  <c r="N1881" i="26"/>
  <c r="M1881" i="26"/>
  <c r="L1881" i="26"/>
  <c r="N1880" i="26"/>
  <c r="M1880" i="26"/>
  <c r="L1880" i="26"/>
  <c r="N1879" i="26"/>
  <c r="M1879" i="26"/>
  <c r="L1879" i="26"/>
  <c r="N1878" i="26"/>
  <c r="M1878" i="26"/>
  <c r="L1878" i="26"/>
  <c r="N1877" i="26"/>
  <c r="M1877" i="26"/>
  <c r="L1877" i="26"/>
  <c r="N1876" i="26"/>
  <c r="M1876" i="26"/>
  <c r="L1876" i="26"/>
  <c r="N1875" i="26"/>
  <c r="M1875" i="26"/>
  <c r="L1875" i="26"/>
  <c r="N1874" i="26"/>
  <c r="M1874" i="26"/>
  <c r="L1874" i="26"/>
  <c r="N1873" i="26"/>
  <c r="M1873" i="26"/>
  <c r="L1873" i="26"/>
  <c r="N1872" i="26"/>
  <c r="M1872" i="26"/>
  <c r="L1872" i="26"/>
  <c r="N1871" i="26"/>
  <c r="M1871" i="26"/>
  <c r="L1871" i="26"/>
  <c r="N1870" i="26"/>
  <c r="M1870" i="26"/>
  <c r="L1870" i="26"/>
  <c r="N1869" i="26"/>
  <c r="M1869" i="26"/>
  <c r="L1869" i="26"/>
  <c r="N1868" i="26"/>
  <c r="M1868" i="26"/>
  <c r="L1868" i="26"/>
  <c r="N1867" i="26"/>
  <c r="M1867" i="26"/>
  <c r="L1867" i="26"/>
  <c r="N1866" i="26"/>
  <c r="M1866" i="26"/>
  <c r="L1866" i="26"/>
  <c r="N1865" i="26"/>
  <c r="M1865" i="26"/>
  <c r="L1865" i="26"/>
  <c r="N1864" i="26"/>
  <c r="M1864" i="26"/>
  <c r="L1864" i="26"/>
  <c r="N1863" i="26"/>
  <c r="M1863" i="26"/>
  <c r="L1863" i="26"/>
  <c r="N1862" i="26"/>
  <c r="M1862" i="26"/>
  <c r="L1862" i="26"/>
  <c r="N1861" i="26"/>
  <c r="M1861" i="26"/>
  <c r="L1861" i="26"/>
  <c r="N1860" i="26"/>
  <c r="M1860" i="26"/>
  <c r="L1860" i="26"/>
  <c r="N1859" i="26"/>
  <c r="M1859" i="26"/>
  <c r="L1859" i="26"/>
  <c r="N1858" i="26"/>
  <c r="M1858" i="26"/>
  <c r="L1858" i="26"/>
  <c r="N1857" i="26"/>
  <c r="M1857" i="26"/>
  <c r="L1857" i="26"/>
  <c r="N1856" i="26"/>
  <c r="M1856" i="26"/>
  <c r="L1856" i="26"/>
  <c r="N1855" i="26"/>
  <c r="M1855" i="26"/>
  <c r="L1855" i="26"/>
  <c r="N1854" i="26"/>
  <c r="M1854" i="26"/>
  <c r="L1854" i="26"/>
  <c r="N1853" i="26"/>
  <c r="M1853" i="26"/>
  <c r="L1853" i="26"/>
  <c r="N1852" i="26"/>
  <c r="M1852" i="26"/>
  <c r="L1852" i="26"/>
  <c r="N1851" i="26"/>
  <c r="M1851" i="26"/>
  <c r="L1851" i="26"/>
  <c r="N1850" i="26"/>
  <c r="M1850" i="26"/>
  <c r="L1850" i="26"/>
  <c r="N1849" i="26"/>
  <c r="M1849" i="26"/>
  <c r="L1849" i="26"/>
  <c r="N1848" i="26"/>
  <c r="M1848" i="26"/>
  <c r="L1848" i="26"/>
  <c r="N1847" i="26"/>
  <c r="M1847" i="26"/>
  <c r="L1847" i="26"/>
  <c r="N1846" i="26"/>
  <c r="M1846" i="26"/>
  <c r="L1846" i="26"/>
  <c r="N1845" i="26"/>
  <c r="M1845" i="26"/>
  <c r="L1845" i="26"/>
  <c r="N1844" i="26"/>
  <c r="M1844" i="26"/>
  <c r="L1844" i="26"/>
  <c r="N1843" i="26"/>
  <c r="M1843" i="26"/>
  <c r="L1843" i="26"/>
  <c r="N1842" i="26"/>
  <c r="M1842" i="26"/>
  <c r="L1842" i="26"/>
  <c r="N1841" i="26"/>
  <c r="M1841" i="26"/>
  <c r="L1841" i="26"/>
  <c r="N1840" i="26"/>
  <c r="M1840" i="26"/>
  <c r="L1840" i="26"/>
  <c r="N1839" i="26"/>
  <c r="M1839" i="26"/>
  <c r="L1839" i="26"/>
  <c r="N1838" i="26"/>
  <c r="M1838" i="26"/>
  <c r="L1838" i="26"/>
  <c r="N1837" i="26"/>
  <c r="M1837" i="26"/>
  <c r="L1837" i="26"/>
  <c r="N1836" i="26"/>
  <c r="M1836" i="26"/>
  <c r="L1836" i="26"/>
  <c r="N1835" i="26"/>
  <c r="M1835" i="26"/>
  <c r="L1835" i="26"/>
  <c r="N1834" i="26"/>
  <c r="M1834" i="26"/>
  <c r="L1834" i="26"/>
  <c r="N1833" i="26"/>
  <c r="M1833" i="26"/>
  <c r="L1833" i="26"/>
  <c r="N1832" i="26"/>
  <c r="M1832" i="26"/>
  <c r="L1832" i="26"/>
  <c r="N1831" i="26"/>
  <c r="M1831" i="26"/>
  <c r="L1831" i="26"/>
  <c r="N1830" i="26"/>
  <c r="M1830" i="26"/>
  <c r="L1830" i="26"/>
  <c r="N1829" i="26"/>
  <c r="M1829" i="26"/>
  <c r="L1829" i="26"/>
  <c r="N1828" i="26"/>
  <c r="M1828" i="26"/>
  <c r="L1828" i="26"/>
  <c r="N1827" i="26"/>
  <c r="M1827" i="26"/>
  <c r="L1827" i="26"/>
  <c r="N1826" i="26"/>
  <c r="M1826" i="26"/>
  <c r="L1826" i="26"/>
  <c r="N1825" i="26"/>
  <c r="M1825" i="26"/>
  <c r="L1825" i="26"/>
  <c r="N1824" i="26"/>
  <c r="M1824" i="26"/>
  <c r="L1824" i="26"/>
  <c r="N1823" i="26"/>
  <c r="M1823" i="26"/>
  <c r="L1823" i="26"/>
  <c r="N1822" i="26"/>
  <c r="M1822" i="26"/>
  <c r="L1822" i="26"/>
  <c r="N1821" i="26"/>
  <c r="M1821" i="26"/>
  <c r="L1821" i="26"/>
  <c r="N1820" i="26"/>
  <c r="M1820" i="26"/>
  <c r="L1820" i="26"/>
  <c r="N1819" i="26"/>
  <c r="M1819" i="26"/>
  <c r="L1819" i="26"/>
  <c r="N1818" i="26"/>
  <c r="M1818" i="26"/>
  <c r="L1818" i="26"/>
  <c r="N1817" i="26"/>
  <c r="M1817" i="26"/>
  <c r="L1817" i="26"/>
  <c r="N1816" i="26"/>
  <c r="M1816" i="26"/>
  <c r="L1816" i="26"/>
  <c r="N1815" i="26"/>
  <c r="M1815" i="26"/>
  <c r="L1815" i="26"/>
  <c r="N1814" i="26"/>
  <c r="M1814" i="26"/>
  <c r="L1814" i="26"/>
  <c r="N1813" i="26"/>
  <c r="M1813" i="26"/>
  <c r="L1813" i="26"/>
  <c r="N1812" i="26"/>
  <c r="M1812" i="26"/>
  <c r="L1812" i="26"/>
  <c r="N1811" i="26"/>
  <c r="M1811" i="26"/>
  <c r="L1811" i="26"/>
  <c r="N1810" i="26"/>
  <c r="M1810" i="26"/>
  <c r="L1810" i="26"/>
  <c r="N1809" i="26"/>
  <c r="M1809" i="26"/>
  <c r="L1809" i="26"/>
  <c r="N1808" i="26"/>
  <c r="M1808" i="26"/>
  <c r="L1808" i="26"/>
  <c r="N1807" i="26"/>
  <c r="M1807" i="26"/>
  <c r="L1807" i="26"/>
  <c r="N1806" i="26"/>
  <c r="M1806" i="26"/>
  <c r="L1806" i="26"/>
  <c r="N1805" i="26"/>
  <c r="M1805" i="26"/>
  <c r="L1805" i="26"/>
  <c r="N1804" i="26"/>
  <c r="M1804" i="26"/>
  <c r="L1804" i="26"/>
  <c r="N1803" i="26"/>
  <c r="M1803" i="26"/>
  <c r="L1803" i="26"/>
  <c r="N1802" i="26"/>
  <c r="M1802" i="26"/>
  <c r="L1802" i="26"/>
  <c r="N1801" i="26"/>
  <c r="M1801" i="26"/>
  <c r="L1801" i="26"/>
  <c r="N1800" i="26"/>
  <c r="M1800" i="26"/>
  <c r="L1800" i="26"/>
  <c r="N1799" i="26"/>
  <c r="M1799" i="26"/>
  <c r="L1799" i="26"/>
  <c r="N1798" i="26"/>
  <c r="M1798" i="26"/>
  <c r="L1798" i="26"/>
  <c r="N1797" i="26"/>
  <c r="M1797" i="26"/>
  <c r="L1797" i="26"/>
  <c r="N1796" i="26"/>
  <c r="M1796" i="26"/>
  <c r="L1796" i="26"/>
  <c r="N1795" i="26"/>
  <c r="M1795" i="26"/>
  <c r="L1795" i="26"/>
  <c r="N1794" i="26"/>
  <c r="M1794" i="26"/>
  <c r="L1794" i="26"/>
  <c r="N1793" i="26"/>
  <c r="M1793" i="26"/>
  <c r="L1793" i="26"/>
  <c r="N1792" i="26"/>
  <c r="M1792" i="26"/>
  <c r="L1792" i="26"/>
  <c r="N1791" i="26"/>
  <c r="M1791" i="26"/>
  <c r="L1791" i="26"/>
  <c r="N1790" i="26"/>
  <c r="M1790" i="26"/>
  <c r="L1790" i="26"/>
  <c r="N1789" i="26"/>
  <c r="M1789" i="26"/>
  <c r="L1789" i="26"/>
  <c r="N1788" i="26"/>
  <c r="M1788" i="26"/>
  <c r="L1788" i="26"/>
  <c r="N1787" i="26"/>
  <c r="M1787" i="26"/>
  <c r="L1787" i="26"/>
  <c r="N1786" i="26"/>
  <c r="M1786" i="26"/>
  <c r="L1786" i="26"/>
  <c r="N1785" i="26"/>
  <c r="M1785" i="26"/>
  <c r="L1785" i="26"/>
  <c r="N1784" i="26"/>
  <c r="M1784" i="26"/>
  <c r="L1784" i="26"/>
  <c r="N1783" i="26"/>
  <c r="M1783" i="26"/>
  <c r="L1783" i="26"/>
  <c r="N1782" i="26"/>
  <c r="M1782" i="26"/>
  <c r="L1782" i="26"/>
  <c r="N1781" i="26"/>
  <c r="M1781" i="26"/>
  <c r="L1781" i="26"/>
  <c r="N1780" i="26"/>
  <c r="M1780" i="26"/>
  <c r="L1780" i="26"/>
  <c r="N1779" i="26"/>
  <c r="M1779" i="26"/>
  <c r="L1779" i="26"/>
  <c r="N1778" i="26"/>
  <c r="M1778" i="26"/>
  <c r="L1778" i="26"/>
  <c r="N1777" i="26"/>
  <c r="M1777" i="26"/>
  <c r="L1777" i="26"/>
  <c r="N1776" i="26"/>
  <c r="M1776" i="26"/>
  <c r="L1776" i="26"/>
  <c r="N1775" i="26"/>
  <c r="M1775" i="26"/>
  <c r="L1775" i="26"/>
  <c r="N1774" i="26"/>
  <c r="M1774" i="26"/>
  <c r="L1774" i="26"/>
  <c r="N1773" i="26"/>
  <c r="M1773" i="26"/>
  <c r="L1773" i="26"/>
  <c r="N1772" i="26"/>
  <c r="M1772" i="26"/>
  <c r="L1772" i="26"/>
  <c r="N1771" i="26"/>
  <c r="M1771" i="26"/>
  <c r="L1771" i="26"/>
  <c r="N1770" i="26"/>
  <c r="M1770" i="26"/>
  <c r="L1770" i="26"/>
  <c r="N1769" i="26"/>
  <c r="M1769" i="26"/>
  <c r="L1769" i="26"/>
  <c r="N1768" i="26"/>
  <c r="M1768" i="26"/>
  <c r="L1768" i="26"/>
  <c r="N1767" i="26"/>
  <c r="M1767" i="26"/>
  <c r="L1767" i="26"/>
  <c r="N1766" i="26"/>
  <c r="M1766" i="26"/>
  <c r="L1766" i="26"/>
  <c r="N1765" i="26"/>
  <c r="M1765" i="26"/>
  <c r="L1765" i="26"/>
  <c r="N1764" i="26"/>
  <c r="M1764" i="26"/>
  <c r="L1764" i="26"/>
  <c r="N1763" i="26"/>
  <c r="M1763" i="26"/>
  <c r="L1763" i="26"/>
  <c r="N1762" i="26"/>
  <c r="M1762" i="26"/>
  <c r="L1762" i="26"/>
  <c r="N1761" i="26"/>
  <c r="M1761" i="26"/>
  <c r="L1761" i="26"/>
  <c r="N1760" i="26"/>
  <c r="M1760" i="26"/>
  <c r="L1760" i="26"/>
  <c r="N1759" i="26"/>
  <c r="M1759" i="26"/>
  <c r="L1759" i="26"/>
  <c r="N1758" i="26"/>
  <c r="M1758" i="26"/>
  <c r="L1758" i="26"/>
  <c r="N1757" i="26"/>
  <c r="M1757" i="26"/>
  <c r="L1757" i="26"/>
  <c r="N1756" i="26"/>
  <c r="M1756" i="26"/>
  <c r="L1756" i="26"/>
  <c r="N1755" i="26"/>
  <c r="M1755" i="26"/>
  <c r="L1755" i="26"/>
  <c r="N1754" i="26"/>
  <c r="M1754" i="26"/>
  <c r="L1754" i="26"/>
  <c r="N1753" i="26"/>
  <c r="M1753" i="26"/>
  <c r="L1753" i="26"/>
  <c r="N1752" i="26"/>
  <c r="M1752" i="26"/>
  <c r="L1752" i="26"/>
  <c r="N1751" i="26"/>
  <c r="M1751" i="26"/>
  <c r="L1751" i="26"/>
  <c r="N1750" i="26"/>
  <c r="M1750" i="26"/>
  <c r="L1750" i="26"/>
  <c r="N1749" i="26"/>
  <c r="M1749" i="26"/>
  <c r="L1749" i="26"/>
  <c r="N1748" i="26"/>
  <c r="M1748" i="26"/>
  <c r="L1748" i="26"/>
  <c r="N1747" i="26"/>
  <c r="M1747" i="26"/>
  <c r="L1747" i="26"/>
  <c r="N1746" i="26"/>
  <c r="M1746" i="26"/>
  <c r="L1746" i="26"/>
  <c r="N1745" i="26"/>
  <c r="M1745" i="26"/>
  <c r="L1745" i="26"/>
  <c r="N1744" i="26"/>
  <c r="M1744" i="26"/>
  <c r="L1744" i="26"/>
  <c r="N1743" i="26"/>
  <c r="M1743" i="26"/>
  <c r="L1743" i="26"/>
  <c r="N1742" i="26"/>
  <c r="M1742" i="26"/>
  <c r="L1742" i="26"/>
  <c r="N1741" i="26"/>
  <c r="M1741" i="26"/>
  <c r="L1741" i="26"/>
  <c r="N1740" i="26"/>
  <c r="M1740" i="26"/>
  <c r="L1740" i="26"/>
  <c r="N1739" i="26"/>
  <c r="M1739" i="26"/>
  <c r="L1739" i="26"/>
  <c r="N1738" i="26"/>
  <c r="M1738" i="26"/>
  <c r="L1738" i="26"/>
  <c r="N1737" i="26"/>
  <c r="M1737" i="26"/>
  <c r="L1737" i="26"/>
  <c r="N1736" i="26"/>
  <c r="M1736" i="26"/>
  <c r="L1736" i="26"/>
  <c r="N1735" i="26"/>
  <c r="M1735" i="26"/>
  <c r="L1735" i="26"/>
  <c r="N1734" i="26"/>
  <c r="M1734" i="26"/>
  <c r="L1734" i="26"/>
  <c r="N1733" i="26"/>
  <c r="M1733" i="26"/>
  <c r="L1733" i="26"/>
  <c r="N1732" i="26"/>
  <c r="M1732" i="26"/>
  <c r="L1732" i="26"/>
  <c r="N1731" i="26"/>
  <c r="M1731" i="26"/>
  <c r="L1731" i="26"/>
  <c r="N1730" i="26"/>
  <c r="M1730" i="26"/>
  <c r="L1730" i="26"/>
  <c r="N1729" i="26"/>
  <c r="M1729" i="26"/>
  <c r="L1729" i="26"/>
  <c r="N1728" i="26"/>
  <c r="M1728" i="26"/>
  <c r="L1728" i="26"/>
  <c r="N1727" i="26"/>
  <c r="M1727" i="26"/>
  <c r="L1727" i="26"/>
  <c r="N1726" i="26"/>
  <c r="M1726" i="26"/>
  <c r="L1726" i="26"/>
  <c r="N1725" i="26"/>
  <c r="M1725" i="26"/>
  <c r="L1725" i="26"/>
  <c r="N1724" i="26"/>
  <c r="M1724" i="26"/>
  <c r="L1724" i="26"/>
  <c r="N1723" i="26"/>
  <c r="M1723" i="26"/>
  <c r="L1723" i="26"/>
  <c r="N1722" i="26"/>
  <c r="M1722" i="26"/>
  <c r="L1722" i="26"/>
  <c r="N1721" i="26"/>
  <c r="M1721" i="26"/>
  <c r="L1721" i="26"/>
  <c r="N1720" i="26"/>
  <c r="M1720" i="26"/>
  <c r="L1720" i="26"/>
  <c r="N1719" i="26"/>
  <c r="M1719" i="26"/>
  <c r="L1719" i="26"/>
  <c r="N1718" i="26"/>
  <c r="M1718" i="26"/>
  <c r="L1718" i="26"/>
  <c r="N1717" i="26"/>
  <c r="M1717" i="26"/>
  <c r="L1717" i="26"/>
  <c r="N1716" i="26"/>
  <c r="M1716" i="26"/>
  <c r="L1716" i="26"/>
  <c r="N1715" i="26"/>
  <c r="M1715" i="26"/>
  <c r="L1715" i="26"/>
  <c r="N1714" i="26"/>
  <c r="M1714" i="26"/>
  <c r="L1714" i="26"/>
  <c r="N1713" i="26"/>
  <c r="M1713" i="26"/>
  <c r="L1713" i="26"/>
  <c r="N1712" i="26"/>
  <c r="M1712" i="26"/>
  <c r="L1712" i="26"/>
  <c r="N1711" i="26"/>
  <c r="M1711" i="26"/>
  <c r="L1711" i="26"/>
  <c r="N1710" i="26"/>
  <c r="M1710" i="26"/>
  <c r="L1710" i="26"/>
  <c r="N1709" i="26"/>
  <c r="M1709" i="26"/>
  <c r="L1709" i="26"/>
  <c r="N1708" i="26"/>
  <c r="M1708" i="26"/>
  <c r="L1708" i="26"/>
  <c r="N1707" i="26"/>
  <c r="M1707" i="26"/>
  <c r="L1707" i="26"/>
  <c r="N1706" i="26"/>
  <c r="M1706" i="26"/>
  <c r="L1706" i="26"/>
  <c r="N1705" i="26"/>
  <c r="M1705" i="26"/>
  <c r="L1705" i="26"/>
  <c r="N1704" i="26"/>
  <c r="M1704" i="26"/>
  <c r="L1704" i="26"/>
  <c r="N1703" i="26"/>
  <c r="M1703" i="26"/>
  <c r="L1703" i="26"/>
  <c r="N1702" i="26"/>
  <c r="M1702" i="26"/>
  <c r="L1702" i="26"/>
  <c r="N1701" i="26"/>
  <c r="M1701" i="26"/>
  <c r="L1701" i="26"/>
  <c r="N1700" i="26"/>
  <c r="M1700" i="26"/>
  <c r="L1700" i="26"/>
  <c r="N1699" i="26"/>
  <c r="M1699" i="26"/>
  <c r="L1699" i="26"/>
  <c r="N1698" i="26"/>
  <c r="M1698" i="26"/>
  <c r="L1698" i="26"/>
  <c r="N1697" i="26"/>
  <c r="M1697" i="26"/>
  <c r="L1697" i="26"/>
  <c r="N1696" i="26"/>
  <c r="M1696" i="26"/>
  <c r="L1696" i="26"/>
  <c r="N1695" i="26"/>
  <c r="M1695" i="26"/>
  <c r="L1695" i="26"/>
  <c r="N1694" i="26"/>
  <c r="M1694" i="26"/>
  <c r="L1694" i="26"/>
  <c r="N1693" i="26"/>
  <c r="M1693" i="26"/>
  <c r="L1693" i="26"/>
  <c r="N1692" i="26"/>
  <c r="M1692" i="26"/>
  <c r="L1692" i="26"/>
  <c r="N1691" i="26"/>
  <c r="M1691" i="26"/>
  <c r="L1691" i="26"/>
  <c r="N1690" i="26"/>
  <c r="M1690" i="26"/>
  <c r="L1690" i="26"/>
  <c r="N1689" i="26"/>
  <c r="M1689" i="26"/>
  <c r="L1689" i="26"/>
  <c r="N1688" i="26"/>
  <c r="M1688" i="26"/>
  <c r="L1688" i="26"/>
  <c r="N1687" i="26"/>
  <c r="M1687" i="26"/>
  <c r="L1687" i="26"/>
  <c r="N1686" i="26"/>
  <c r="M1686" i="26"/>
  <c r="L1686" i="26"/>
  <c r="N1685" i="26"/>
  <c r="M1685" i="26"/>
  <c r="L1685" i="26"/>
  <c r="N1684" i="26"/>
  <c r="M1684" i="26"/>
  <c r="L1684" i="26"/>
  <c r="N1683" i="26"/>
  <c r="M1683" i="26"/>
  <c r="L1683" i="26"/>
  <c r="N1682" i="26"/>
  <c r="M1682" i="26"/>
  <c r="L1682" i="26"/>
  <c r="N1681" i="26"/>
  <c r="M1681" i="26"/>
  <c r="L1681" i="26"/>
  <c r="N1680" i="26"/>
  <c r="M1680" i="26"/>
  <c r="L1680" i="26"/>
  <c r="N1679" i="26"/>
  <c r="M1679" i="26"/>
  <c r="L1679" i="26"/>
  <c r="N1678" i="26"/>
  <c r="M1678" i="26"/>
  <c r="L1678" i="26"/>
  <c r="N1677" i="26"/>
  <c r="M1677" i="26"/>
  <c r="L1677" i="26"/>
  <c r="N1676" i="26"/>
  <c r="M1676" i="26"/>
  <c r="L1676" i="26"/>
  <c r="N1675" i="26"/>
  <c r="M1675" i="26"/>
  <c r="L1675" i="26"/>
  <c r="N1674" i="26"/>
  <c r="M1674" i="26"/>
  <c r="L1674" i="26"/>
  <c r="N1673" i="26"/>
  <c r="M1673" i="26"/>
  <c r="L1673" i="26"/>
  <c r="N1672" i="26"/>
  <c r="M1672" i="26"/>
  <c r="L1672" i="26"/>
  <c r="N1671" i="26"/>
  <c r="M1671" i="26"/>
  <c r="L1671" i="26"/>
  <c r="N1670" i="26"/>
  <c r="M1670" i="26"/>
  <c r="L1670" i="26"/>
  <c r="N1669" i="26"/>
  <c r="M1669" i="26"/>
  <c r="L1669" i="26"/>
  <c r="N1668" i="26"/>
  <c r="M1668" i="26"/>
  <c r="L1668" i="26"/>
  <c r="N1667" i="26"/>
  <c r="M1667" i="26"/>
  <c r="L1667" i="26"/>
  <c r="N1666" i="26"/>
  <c r="M1666" i="26"/>
  <c r="L1666" i="26"/>
  <c r="N1665" i="26"/>
  <c r="M1665" i="26"/>
  <c r="L1665" i="26"/>
  <c r="N1664" i="26"/>
  <c r="M1664" i="26"/>
  <c r="L1664" i="26"/>
  <c r="N1663" i="26"/>
  <c r="M1663" i="26"/>
  <c r="L1663" i="26"/>
  <c r="N1662" i="26"/>
  <c r="M1662" i="26"/>
  <c r="L1662" i="26"/>
  <c r="N1661" i="26"/>
  <c r="M1661" i="26"/>
  <c r="L1661" i="26"/>
  <c r="N1660" i="26"/>
  <c r="M1660" i="26"/>
  <c r="L1660" i="26"/>
  <c r="N1659" i="26"/>
  <c r="M1659" i="26"/>
  <c r="L1659" i="26"/>
  <c r="N1658" i="26"/>
  <c r="M1658" i="26"/>
  <c r="L1658" i="26"/>
  <c r="N1657" i="26"/>
  <c r="M1657" i="26"/>
  <c r="L1657" i="26"/>
  <c r="N1656" i="26"/>
  <c r="M1656" i="26"/>
  <c r="L1656" i="26"/>
  <c r="N1655" i="26"/>
  <c r="M1655" i="26"/>
  <c r="L1655" i="26"/>
  <c r="N1654" i="26"/>
  <c r="M1654" i="26"/>
  <c r="L1654" i="26"/>
  <c r="N1653" i="26"/>
  <c r="M1653" i="26"/>
  <c r="L1653" i="26"/>
  <c r="N1652" i="26"/>
  <c r="M1652" i="26"/>
  <c r="L1652" i="26"/>
  <c r="N1651" i="26"/>
  <c r="M1651" i="26"/>
  <c r="L1651" i="26"/>
  <c r="N1650" i="26"/>
  <c r="M1650" i="26"/>
  <c r="L1650" i="26"/>
  <c r="N1649" i="26"/>
  <c r="M1649" i="26"/>
  <c r="L1649" i="26"/>
  <c r="N1648" i="26"/>
  <c r="M1648" i="26"/>
  <c r="L1648" i="26"/>
  <c r="N1647" i="26"/>
  <c r="M1647" i="26"/>
  <c r="L1647" i="26"/>
  <c r="N1646" i="26"/>
  <c r="M1646" i="26"/>
  <c r="L1646" i="26"/>
  <c r="N1645" i="26"/>
  <c r="M1645" i="26"/>
  <c r="L1645" i="26"/>
  <c r="N1644" i="26"/>
  <c r="M1644" i="26"/>
  <c r="L1644" i="26"/>
  <c r="N1643" i="26"/>
  <c r="M1643" i="26"/>
  <c r="L1643" i="26"/>
  <c r="N1642" i="26"/>
  <c r="M1642" i="26"/>
  <c r="L1642" i="26"/>
  <c r="N1641" i="26"/>
  <c r="M1641" i="26"/>
  <c r="L1641" i="26"/>
  <c r="N1640" i="26"/>
  <c r="M1640" i="26"/>
  <c r="L1640" i="26"/>
  <c r="N1639" i="26"/>
  <c r="M1639" i="26"/>
  <c r="L1639" i="26"/>
  <c r="N1638" i="26"/>
  <c r="M1638" i="26"/>
  <c r="L1638" i="26"/>
  <c r="N1637" i="26"/>
  <c r="M1637" i="26"/>
  <c r="L1637" i="26"/>
  <c r="N1636" i="26"/>
  <c r="M1636" i="26"/>
  <c r="L1636" i="26"/>
  <c r="N1635" i="26"/>
  <c r="M1635" i="26"/>
  <c r="L1635" i="26"/>
  <c r="N1634" i="26"/>
  <c r="M1634" i="26"/>
  <c r="L1634" i="26"/>
  <c r="N1633" i="26"/>
  <c r="M1633" i="26"/>
  <c r="L1633" i="26"/>
  <c r="N1632" i="26"/>
  <c r="M1632" i="26"/>
  <c r="L1632" i="26"/>
  <c r="N1631" i="26"/>
  <c r="M1631" i="26"/>
  <c r="L1631" i="26"/>
  <c r="N1630" i="26"/>
  <c r="M1630" i="26"/>
  <c r="L1630" i="26"/>
  <c r="N1629" i="26"/>
  <c r="M1629" i="26"/>
  <c r="L1629" i="26"/>
  <c r="N1628" i="26"/>
  <c r="M1628" i="26"/>
  <c r="L1628" i="26"/>
  <c r="N1627" i="26"/>
  <c r="M1627" i="26"/>
  <c r="L1627" i="26"/>
  <c r="N1626" i="26"/>
  <c r="M1626" i="26"/>
  <c r="L1626" i="26"/>
  <c r="N1625" i="26"/>
  <c r="M1625" i="26"/>
  <c r="L1625" i="26"/>
  <c r="N1624" i="26"/>
  <c r="M1624" i="26"/>
  <c r="L1624" i="26"/>
  <c r="N1623" i="26"/>
  <c r="M1623" i="26"/>
  <c r="L1623" i="26"/>
  <c r="N1622" i="26"/>
  <c r="M1622" i="26"/>
  <c r="L1622" i="26"/>
  <c r="N1621" i="26"/>
  <c r="M1621" i="26"/>
  <c r="L1621" i="26"/>
  <c r="N1620" i="26"/>
  <c r="M1620" i="26"/>
  <c r="L1620" i="26"/>
  <c r="N1619" i="26"/>
  <c r="M1619" i="26"/>
  <c r="L1619" i="26"/>
  <c r="N1618" i="26"/>
  <c r="M1618" i="26"/>
  <c r="L1618" i="26"/>
  <c r="N1617" i="26"/>
  <c r="M1617" i="26"/>
  <c r="L1617" i="26"/>
  <c r="N1616" i="26"/>
  <c r="M1616" i="26"/>
  <c r="L1616" i="26"/>
  <c r="N1615" i="26"/>
  <c r="M1615" i="26"/>
  <c r="L1615" i="26"/>
  <c r="N1614" i="26"/>
  <c r="M1614" i="26"/>
  <c r="L1614" i="26"/>
  <c r="N1613" i="26"/>
  <c r="M1613" i="26"/>
  <c r="L1613" i="26"/>
  <c r="N1612" i="26"/>
  <c r="M1612" i="26"/>
  <c r="L1612" i="26"/>
  <c r="N1611" i="26"/>
  <c r="M1611" i="26"/>
  <c r="L1611" i="26"/>
  <c r="N1610" i="26"/>
  <c r="M1610" i="26"/>
  <c r="L1610" i="26"/>
  <c r="N1609" i="26"/>
  <c r="M1609" i="26"/>
  <c r="L1609" i="26"/>
  <c r="N1608" i="26"/>
  <c r="M1608" i="26"/>
  <c r="L1608" i="26"/>
  <c r="N1607" i="26"/>
  <c r="M1607" i="26"/>
  <c r="L1607" i="26"/>
  <c r="N1606" i="26"/>
  <c r="M1606" i="26"/>
  <c r="L1606" i="26"/>
  <c r="N1605" i="26"/>
  <c r="M1605" i="26"/>
  <c r="L1605" i="26"/>
  <c r="N1604" i="26"/>
  <c r="M1604" i="26"/>
  <c r="L1604" i="26"/>
  <c r="N1603" i="26"/>
  <c r="M1603" i="26"/>
  <c r="L1603" i="26"/>
  <c r="N1602" i="26"/>
  <c r="M1602" i="26"/>
  <c r="L1602" i="26"/>
  <c r="N1601" i="26"/>
  <c r="M1601" i="26"/>
  <c r="L1601" i="26"/>
  <c r="N1600" i="26"/>
  <c r="M1600" i="26"/>
  <c r="L1600" i="26"/>
  <c r="N1599" i="26"/>
  <c r="M1599" i="26"/>
  <c r="L1599" i="26"/>
  <c r="N1598" i="26"/>
  <c r="M1598" i="26"/>
  <c r="L1598" i="26"/>
  <c r="N1597" i="26"/>
  <c r="M1597" i="26"/>
  <c r="L1597" i="26"/>
  <c r="N1596" i="26"/>
  <c r="M1596" i="26"/>
  <c r="L1596" i="26"/>
  <c r="N1595" i="26"/>
  <c r="M1595" i="26"/>
  <c r="L1595" i="26"/>
  <c r="N1594" i="26"/>
  <c r="M1594" i="26"/>
  <c r="L1594" i="26"/>
  <c r="N1593" i="26"/>
  <c r="M1593" i="26"/>
  <c r="L1593" i="26"/>
  <c r="N1592" i="26"/>
  <c r="M1592" i="26"/>
  <c r="L1592" i="26"/>
  <c r="N1591" i="26"/>
  <c r="M1591" i="26"/>
  <c r="L1591" i="26"/>
  <c r="N1590" i="26"/>
  <c r="M1590" i="26"/>
  <c r="L1590" i="26"/>
  <c r="N1589" i="26"/>
  <c r="M1589" i="26"/>
  <c r="L1589" i="26"/>
  <c r="N1588" i="26"/>
  <c r="M1588" i="26"/>
  <c r="L1588" i="26"/>
  <c r="N1587" i="26"/>
  <c r="M1587" i="26"/>
  <c r="L1587" i="26"/>
  <c r="N1586" i="26"/>
  <c r="M1586" i="26"/>
  <c r="L1586" i="26"/>
  <c r="N1585" i="26"/>
  <c r="M1585" i="26"/>
  <c r="L1585" i="26"/>
  <c r="N1584" i="26"/>
  <c r="M1584" i="26"/>
  <c r="L1584" i="26"/>
  <c r="N1583" i="26"/>
  <c r="M1583" i="26"/>
  <c r="L1583" i="26"/>
  <c r="N1582" i="26"/>
  <c r="M1582" i="26"/>
  <c r="L1582" i="26"/>
  <c r="N1581" i="26"/>
  <c r="M1581" i="26"/>
  <c r="L1581" i="26"/>
  <c r="N1580" i="26"/>
  <c r="M1580" i="26"/>
  <c r="L1580" i="26"/>
  <c r="N1579" i="26"/>
  <c r="M1579" i="26"/>
  <c r="L1579" i="26"/>
  <c r="N1578" i="26"/>
  <c r="M1578" i="26"/>
  <c r="L1578" i="26"/>
  <c r="N1577" i="26"/>
  <c r="M1577" i="26"/>
  <c r="L1577" i="26"/>
  <c r="N1576" i="26"/>
  <c r="M1576" i="26"/>
  <c r="L1576" i="26"/>
  <c r="N1575" i="26"/>
  <c r="M1575" i="26"/>
  <c r="L1575" i="26"/>
  <c r="N1574" i="26"/>
  <c r="M1574" i="26"/>
  <c r="L1574" i="26"/>
  <c r="N1573" i="26"/>
  <c r="M1573" i="26"/>
  <c r="L1573" i="26"/>
  <c r="N1572" i="26"/>
  <c r="M1572" i="26"/>
  <c r="L1572" i="26"/>
  <c r="N1571" i="26"/>
  <c r="M1571" i="26"/>
  <c r="L1571" i="26"/>
  <c r="N1570" i="26"/>
  <c r="M1570" i="26"/>
  <c r="L1570" i="26"/>
  <c r="N1569" i="26"/>
  <c r="M1569" i="26"/>
  <c r="L1569" i="26"/>
  <c r="N1568" i="26"/>
  <c r="M1568" i="26"/>
  <c r="L1568" i="26"/>
  <c r="N1567" i="26"/>
  <c r="M1567" i="26"/>
  <c r="L1567" i="26"/>
  <c r="N1566" i="26"/>
  <c r="M1566" i="26"/>
  <c r="L1566" i="26"/>
  <c r="N1565" i="26"/>
  <c r="M1565" i="26"/>
  <c r="L1565" i="26"/>
  <c r="N1564" i="26"/>
  <c r="M1564" i="26"/>
  <c r="L1564" i="26"/>
  <c r="N1563" i="26"/>
  <c r="M1563" i="26"/>
  <c r="L1563" i="26"/>
  <c r="N1562" i="26"/>
  <c r="M1562" i="26"/>
  <c r="L1562" i="26"/>
  <c r="N1561" i="26"/>
  <c r="M1561" i="26"/>
  <c r="L1561" i="26"/>
  <c r="N1560" i="26"/>
  <c r="M1560" i="26"/>
  <c r="L1560" i="26"/>
  <c r="N1559" i="26"/>
  <c r="M1559" i="26"/>
  <c r="L1559" i="26"/>
  <c r="N1558" i="26"/>
  <c r="M1558" i="26"/>
  <c r="L1558" i="26"/>
  <c r="N1557" i="26"/>
  <c r="M1557" i="26"/>
  <c r="L1557" i="26"/>
  <c r="N1556" i="26"/>
  <c r="M1556" i="26"/>
  <c r="L1556" i="26"/>
  <c r="N1555" i="26"/>
  <c r="M1555" i="26"/>
  <c r="L1555" i="26"/>
  <c r="N1554" i="26"/>
  <c r="M1554" i="26"/>
  <c r="L1554" i="26"/>
  <c r="N1553" i="26"/>
  <c r="M1553" i="26"/>
  <c r="L1553" i="26"/>
  <c r="N1552" i="26"/>
  <c r="M1552" i="26"/>
  <c r="L1552" i="26"/>
  <c r="N1551" i="26"/>
  <c r="M1551" i="26"/>
  <c r="L1551" i="26"/>
  <c r="N1550" i="26"/>
  <c r="M1550" i="26"/>
  <c r="L1550" i="26"/>
  <c r="N1549" i="26"/>
  <c r="M1549" i="26"/>
  <c r="L1549" i="26"/>
  <c r="N1548" i="26"/>
  <c r="M1548" i="26"/>
  <c r="L1548" i="26"/>
  <c r="N1547" i="26"/>
  <c r="M1547" i="26"/>
  <c r="L1547" i="26"/>
  <c r="N1546" i="26"/>
  <c r="M1546" i="26"/>
  <c r="L1546" i="26"/>
  <c r="N1545" i="26"/>
  <c r="M1545" i="26"/>
  <c r="L1545" i="26"/>
  <c r="N1544" i="26"/>
  <c r="M1544" i="26"/>
  <c r="L1544" i="26"/>
  <c r="N1543" i="26"/>
  <c r="M1543" i="26"/>
  <c r="L1543" i="26"/>
  <c r="N1542" i="26"/>
  <c r="M1542" i="26"/>
  <c r="L1542" i="26"/>
  <c r="N1541" i="26"/>
  <c r="M1541" i="26"/>
  <c r="L1541" i="26"/>
  <c r="N1540" i="26"/>
  <c r="M1540" i="26"/>
  <c r="L1540" i="26"/>
  <c r="N1539" i="26"/>
  <c r="M1539" i="26"/>
  <c r="L1539" i="26"/>
  <c r="N1538" i="26"/>
  <c r="M1538" i="26"/>
  <c r="L1538" i="26"/>
  <c r="N1537" i="26"/>
  <c r="M1537" i="26"/>
  <c r="L1537" i="26"/>
  <c r="N1536" i="26"/>
  <c r="M1536" i="26"/>
  <c r="L1536" i="26"/>
  <c r="N1535" i="26"/>
  <c r="M1535" i="26"/>
  <c r="L1535" i="26"/>
  <c r="N1534" i="26"/>
  <c r="M1534" i="26"/>
  <c r="L1534" i="26"/>
  <c r="N1533" i="26"/>
  <c r="M1533" i="26"/>
  <c r="L1533" i="26"/>
  <c r="N1532" i="26"/>
  <c r="M1532" i="26"/>
  <c r="L1532" i="26"/>
  <c r="N1531" i="26"/>
  <c r="M1531" i="26"/>
  <c r="L1531" i="26"/>
  <c r="N1530" i="26"/>
  <c r="M1530" i="26"/>
  <c r="L1530" i="26"/>
  <c r="N1529" i="26"/>
  <c r="M1529" i="26"/>
  <c r="L1529" i="26"/>
  <c r="N1528" i="26"/>
  <c r="M1528" i="26"/>
  <c r="L1528" i="26"/>
  <c r="N1527" i="26"/>
  <c r="M1527" i="26"/>
  <c r="L1527" i="26"/>
  <c r="N1526" i="26"/>
  <c r="M1526" i="26"/>
  <c r="L1526" i="26"/>
  <c r="N1525" i="26"/>
  <c r="M1525" i="26"/>
  <c r="L1525" i="26"/>
  <c r="N1524" i="26"/>
  <c r="M1524" i="26"/>
  <c r="L1524" i="26"/>
  <c r="N1523" i="26"/>
  <c r="M1523" i="26"/>
  <c r="L1523" i="26"/>
  <c r="N1522" i="26"/>
  <c r="M1522" i="26"/>
  <c r="L1522" i="26"/>
  <c r="N1521" i="26"/>
  <c r="M1521" i="26"/>
  <c r="L1521" i="26"/>
  <c r="N1520" i="26"/>
  <c r="M1520" i="26"/>
  <c r="L1520" i="26"/>
  <c r="N1519" i="26"/>
  <c r="M1519" i="26"/>
  <c r="L1519" i="26"/>
  <c r="N1518" i="26"/>
  <c r="M1518" i="26"/>
  <c r="L1518" i="26"/>
  <c r="N1517" i="26"/>
  <c r="M1517" i="26"/>
  <c r="L1517" i="26"/>
  <c r="N1516" i="26"/>
  <c r="M1516" i="26"/>
  <c r="L1516" i="26"/>
  <c r="N1515" i="26"/>
  <c r="M1515" i="26"/>
  <c r="L1515" i="26"/>
  <c r="N1514" i="26"/>
  <c r="M1514" i="26"/>
  <c r="L1514" i="26"/>
  <c r="N1513" i="26"/>
  <c r="M1513" i="26"/>
  <c r="L1513" i="26"/>
  <c r="N1512" i="26"/>
  <c r="M1512" i="26"/>
  <c r="L1512" i="26"/>
  <c r="N1511" i="26"/>
  <c r="M1511" i="26"/>
  <c r="L1511" i="26"/>
  <c r="N1510" i="26"/>
  <c r="M1510" i="26"/>
  <c r="L1510" i="26"/>
  <c r="N1509" i="26"/>
  <c r="M1509" i="26"/>
  <c r="L1509" i="26"/>
  <c r="N1508" i="26"/>
  <c r="M1508" i="26"/>
  <c r="L1508" i="26"/>
  <c r="N1507" i="26"/>
  <c r="M1507" i="26"/>
  <c r="L1507" i="26"/>
  <c r="N1506" i="26"/>
  <c r="M1506" i="26"/>
  <c r="L1506" i="26"/>
  <c r="N1505" i="26"/>
  <c r="M1505" i="26"/>
  <c r="L1505" i="26"/>
  <c r="N1504" i="26"/>
  <c r="M1504" i="26"/>
  <c r="L1504" i="26"/>
  <c r="N1503" i="26"/>
  <c r="M1503" i="26"/>
  <c r="L1503" i="26"/>
  <c r="N1502" i="26"/>
  <c r="M1502" i="26"/>
  <c r="L1502" i="26"/>
  <c r="N1501" i="26"/>
  <c r="M1501" i="26"/>
  <c r="L1501" i="26"/>
  <c r="N1500" i="26"/>
  <c r="M1500" i="26"/>
  <c r="L1500" i="26"/>
  <c r="N1499" i="26"/>
  <c r="M1499" i="26"/>
  <c r="L1499" i="26"/>
  <c r="N1498" i="26"/>
  <c r="M1498" i="26"/>
  <c r="L1498" i="26"/>
  <c r="N1497" i="26"/>
  <c r="M1497" i="26"/>
  <c r="L1497" i="26"/>
  <c r="N1496" i="26"/>
  <c r="M1496" i="26"/>
  <c r="L1496" i="26"/>
  <c r="N1495" i="26"/>
  <c r="M1495" i="26"/>
  <c r="L1495" i="26"/>
  <c r="N1494" i="26"/>
  <c r="M1494" i="26"/>
  <c r="L1494" i="26"/>
  <c r="N1493" i="26"/>
  <c r="M1493" i="26"/>
  <c r="L1493" i="26"/>
  <c r="N1492" i="26"/>
  <c r="M1492" i="26"/>
  <c r="L1492" i="26"/>
  <c r="N1491" i="26"/>
  <c r="M1491" i="26"/>
  <c r="L1491" i="26"/>
  <c r="N1490" i="26"/>
  <c r="M1490" i="26"/>
  <c r="L1490" i="26"/>
  <c r="N1489" i="26"/>
  <c r="M1489" i="26"/>
  <c r="L1489" i="26"/>
  <c r="N1488" i="26"/>
  <c r="M1488" i="26"/>
  <c r="L1488" i="26"/>
  <c r="N1487" i="26"/>
  <c r="M1487" i="26"/>
  <c r="L1487" i="26"/>
  <c r="N1486" i="26"/>
  <c r="M1486" i="26"/>
  <c r="L1486" i="26"/>
  <c r="N1485" i="26"/>
  <c r="M1485" i="26"/>
  <c r="L1485" i="26"/>
  <c r="N1484" i="26"/>
  <c r="M1484" i="26"/>
  <c r="L1484" i="26"/>
  <c r="N1483" i="26"/>
  <c r="M1483" i="26"/>
  <c r="L1483" i="26"/>
  <c r="N1482" i="26"/>
  <c r="M1482" i="26"/>
  <c r="L1482" i="26"/>
  <c r="N1481" i="26"/>
  <c r="M1481" i="26"/>
  <c r="L1481" i="26"/>
  <c r="N1480" i="26"/>
  <c r="M1480" i="26"/>
  <c r="L1480" i="26"/>
  <c r="N1479" i="26"/>
  <c r="M1479" i="26"/>
  <c r="L1479" i="26"/>
  <c r="N1478" i="26"/>
  <c r="M1478" i="26"/>
  <c r="L1478" i="26"/>
  <c r="N1477" i="26"/>
  <c r="M1477" i="26"/>
  <c r="L1477" i="26"/>
  <c r="N1476" i="26"/>
  <c r="M1476" i="26"/>
  <c r="L1476" i="26"/>
  <c r="N1475" i="26"/>
  <c r="M1475" i="26"/>
  <c r="L1475" i="26"/>
  <c r="N1474" i="26"/>
  <c r="M1474" i="26"/>
  <c r="L1474" i="26"/>
  <c r="N1473" i="26"/>
  <c r="M1473" i="26"/>
  <c r="L1473" i="26"/>
  <c r="N1472" i="26"/>
  <c r="M1472" i="26"/>
  <c r="L1472" i="26"/>
  <c r="N1471" i="26"/>
  <c r="M1471" i="26"/>
  <c r="L1471" i="26"/>
  <c r="N1470" i="26"/>
  <c r="M1470" i="26"/>
  <c r="L1470" i="26"/>
  <c r="N1469" i="26"/>
  <c r="M1469" i="26"/>
  <c r="L1469" i="26"/>
  <c r="N1468" i="26"/>
  <c r="M1468" i="26"/>
  <c r="L1468" i="26"/>
  <c r="N1467" i="26"/>
  <c r="M1467" i="26"/>
  <c r="L1467" i="26"/>
  <c r="N1466" i="26"/>
  <c r="M1466" i="26"/>
  <c r="L1466" i="26"/>
  <c r="N1465" i="26"/>
  <c r="M1465" i="26"/>
  <c r="L1465" i="26"/>
  <c r="N1464" i="26"/>
  <c r="M1464" i="26"/>
  <c r="L1464" i="26"/>
  <c r="N1463" i="26"/>
  <c r="M1463" i="26"/>
  <c r="L1463" i="26"/>
  <c r="N1462" i="26"/>
  <c r="M1462" i="26"/>
  <c r="L1462" i="26"/>
  <c r="N1461" i="26"/>
  <c r="M1461" i="26"/>
  <c r="L1461" i="26"/>
  <c r="N1460" i="26"/>
  <c r="M1460" i="26"/>
  <c r="L1460" i="26"/>
  <c r="N1459" i="26"/>
  <c r="M1459" i="26"/>
  <c r="L1459" i="26"/>
  <c r="N1458" i="26"/>
  <c r="M1458" i="26"/>
  <c r="L1458" i="26"/>
  <c r="N1457" i="26"/>
  <c r="M1457" i="26"/>
  <c r="L1457" i="26"/>
  <c r="N1456" i="26"/>
  <c r="M1456" i="26"/>
  <c r="L1456" i="26"/>
  <c r="N1455" i="26"/>
  <c r="M1455" i="26"/>
  <c r="L1455" i="26"/>
  <c r="N1454" i="26"/>
  <c r="M1454" i="26"/>
  <c r="L1454" i="26"/>
  <c r="N1453" i="26"/>
  <c r="M1453" i="26"/>
  <c r="L1453" i="26"/>
  <c r="N1452" i="26"/>
  <c r="M1452" i="26"/>
  <c r="L1452" i="26"/>
  <c r="N1451" i="26"/>
  <c r="M1451" i="26"/>
  <c r="L1451" i="26"/>
  <c r="N1450" i="26"/>
  <c r="M1450" i="26"/>
  <c r="L1450" i="26"/>
  <c r="N1449" i="26"/>
  <c r="M1449" i="26"/>
  <c r="L1449" i="26"/>
  <c r="N1448" i="26"/>
  <c r="M1448" i="26"/>
  <c r="L1448" i="26"/>
  <c r="N1447" i="26"/>
  <c r="M1447" i="26"/>
  <c r="L1447" i="26"/>
  <c r="N1446" i="26"/>
  <c r="M1446" i="26"/>
  <c r="L1446" i="26"/>
  <c r="N1445" i="26"/>
  <c r="M1445" i="26"/>
  <c r="L1445" i="26"/>
  <c r="N1444" i="26"/>
  <c r="M1444" i="26"/>
  <c r="L1444" i="26"/>
  <c r="N1443" i="26"/>
  <c r="M1443" i="26"/>
  <c r="L1443" i="26"/>
  <c r="N1442" i="26"/>
  <c r="M1442" i="26"/>
  <c r="L1442" i="26"/>
  <c r="N1441" i="26"/>
  <c r="M1441" i="26"/>
  <c r="L1441" i="26"/>
  <c r="N1440" i="26"/>
  <c r="M1440" i="26"/>
  <c r="L1440" i="26"/>
  <c r="N1439" i="26"/>
  <c r="M1439" i="26"/>
  <c r="L1439" i="26"/>
  <c r="N1438" i="26"/>
  <c r="M1438" i="26"/>
  <c r="L1438" i="26"/>
  <c r="N1437" i="26"/>
  <c r="M1437" i="26"/>
  <c r="L1437" i="26"/>
  <c r="N1436" i="26"/>
  <c r="M1436" i="26"/>
  <c r="L1436" i="26"/>
  <c r="N1435" i="26"/>
  <c r="M1435" i="26"/>
  <c r="L1435" i="26"/>
  <c r="N1434" i="26"/>
  <c r="M1434" i="26"/>
  <c r="L1434" i="26"/>
  <c r="N1433" i="26"/>
  <c r="M1433" i="26"/>
  <c r="L1433" i="26"/>
  <c r="N1432" i="26"/>
  <c r="M1432" i="26"/>
  <c r="L1432" i="26"/>
  <c r="N1431" i="26"/>
  <c r="M1431" i="26"/>
  <c r="L1431" i="26"/>
  <c r="N1430" i="26"/>
  <c r="M1430" i="26"/>
  <c r="L1430" i="26"/>
  <c r="N1429" i="26"/>
  <c r="M1429" i="26"/>
  <c r="L1429" i="26"/>
  <c r="N1428" i="26"/>
  <c r="M1428" i="26"/>
  <c r="L1428" i="26"/>
  <c r="N1427" i="26"/>
  <c r="M1427" i="26"/>
  <c r="L1427" i="26"/>
  <c r="N1426" i="26"/>
  <c r="M1426" i="26"/>
  <c r="L1426" i="26"/>
  <c r="N1425" i="26"/>
  <c r="M1425" i="26"/>
  <c r="L1425" i="26"/>
  <c r="N1424" i="26"/>
  <c r="M1424" i="26"/>
  <c r="L1424" i="26"/>
  <c r="N1423" i="26"/>
  <c r="M1423" i="26"/>
  <c r="L1423" i="26"/>
  <c r="N1422" i="26"/>
  <c r="M1422" i="26"/>
  <c r="L1422" i="26"/>
  <c r="N1421" i="26"/>
  <c r="M1421" i="26"/>
  <c r="L1421" i="26"/>
  <c r="N1420" i="26"/>
  <c r="M1420" i="26"/>
  <c r="L1420" i="26"/>
  <c r="N1419" i="26"/>
  <c r="M1419" i="26"/>
  <c r="L1419" i="26"/>
  <c r="N1418" i="26"/>
  <c r="M1418" i="26"/>
  <c r="L1418" i="26"/>
  <c r="N1417" i="26"/>
  <c r="M1417" i="26"/>
  <c r="L1417" i="26"/>
  <c r="N1416" i="26"/>
  <c r="M1416" i="26"/>
  <c r="L1416" i="26"/>
  <c r="N1415" i="26"/>
  <c r="M1415" i="26"/>
  <c r="L1415" i="26"/>
  <c r="N1414" i="26"/>
  <c r="M1414" i="26"/>
  <c r="L1414" i="26"/>
  <c r="N1413" i="26"/>
  <c r="M1413" i="26"/>
  <c r="L1413" i="26"/>
  <c r="N1412" i="26"/>
  <c r="M1412" i="26"/>
  <c r="L1412" i="26"/>
  <c r="N1411" i="26"/>
  <c r="M1411" i="26"/>
  <c r="L1411" i="26"/>
  <c r="N1410" i="26"/>
  <c r="M1410" i="26"/>
  <c r="L1410" i="26"/>
  <c r="N1409" i="26"/>
  <c r="M1409" i="26"/>
  <c r="L1409" i="26"/>
  <c r="N1408" i="26"/>
  <c r="M1408" i="26"/>
  <c r="L1408" i="26"/>
  <c r="N1407" i="26"/>
  <c r="M1407" i="26"/>
  <c r="L1407" i="26"/>
  <c r="N1406" i="26"/>
  <c r="M1406" i="26"/>
  <c r="L1406" i="26"/>
  <c r="N1405" i="26"/>
  <c r="M1405" i="26"/>
  <c r="L1405" i="26"/>
  <c r="N1404" i="26"/>
  <c r="M1404" i="26"/>
  <c r="L1404" i="26"/>
  <c r="N1403" i="26"/>
  <c r="M1403" i="26"/>
  <c r="L1403" i="26"/>
  <c r="N1402" i="26"/>
  <c r="M1402" i="26"/>
  <c r="L1402" i="26"/>
  <c r="N1401" i="26"/>
  <c r="M1401" i="26"/>
  <c r="L1401" i="26"/>
  <c r="N1400" i="26"/>
  <c r="M1400" i="26"/>
  <c r="L1400" i="26"/>
  <c r="N1399" i="26"/>
  <c r="M1399" i="26"/>
  <c r="L1399" i="26"/>
  <c r="N1398" i="26"/>
  <c r="M1398" i="26"/>
  <c r="L1398" i="26"/>
  <c r="N1397" i="26"/>
  <c r="M1397" i="26"/>
  <c r="L1397" i="26"/>
  <c r="N1396" i="26"/>
  <c r="M1396" i="26"/>
  <c r="L1396" i="26"/>
  <c r="N1395" i="26"/>
  <c r="M1395" i="26"/>
  <c r="L1395" i="26"/>
  <c r="N1394" i="26"/>
  <c r="M1394" i="26"/>
  <c r="L1394" i="26"/>
  <c r="N1393" i="26"/>
  <c r="M1393" i="26"/>
  <c r="L1393" i="26"/>
  <c r="N1392" i="26"/>
  <c r="M1392" i="26"/>
  <c r="L1392" i="26"/>
  <c r="N1391" i="26"/>
  <c r="M1391" i="26"/>
  <c r="L1391" i="26"/>
  <c r="N1390" i="26"/>
  <c r="M1390" i="26"/>
  <c r="L1390" i="26"/>
  <c r="N1389" i="26"/>
  <c r="M1389" i="26"/>
  <c r="L1389" i="26"/>
  <c r="N1388" i="26"/>
  <c r="M1388" i="26"/>
  <c r="L1388" i="26"/>
  <c r="N1387" i="26"/>
  <c r="M1387" i="26"/>
  <c r="L1387" i="26"/>
  <c r="N1386" i="26"/>
  <c r="M1386" i="26"/>
  <c r="L1386" i="26"/>
  <c r="N1385" i="26"/>
  <c r="M1385" i="26"/>
  <c r="L1385" i="26"/>
  <c r="N1384" i="26"/>
  <c r="M1384" i="26"/>
  <c r="L1384" i="26"/>
  <c r="N1383" i="26"/>
  <c r="M1383" i="26"/>
  <c r="L1383" i="26"/>
  <c r="N1382" i="26"/>
  <c r="M1382" i="26"/>
  <c r="L1382" i="26"/>
  <c r="N1381" i="26"/>
  <c r="M1381" i="26"/>
  <c r="L1381" i="26"/>
  <c r="N1380" i="26"/>
  <c r="M1380" i="26"/>
  <c r="L1380" i="26"/>
  <c r="N1379" i="26"/>
  <c r="M1379" i="26"/>
  <c r="L1379" i="26"/>
  <c r="N1378" i="26"/>
  <c r="M1378" i="26"/>
  <c r="L1378" i="26"/>
  <c r="N1377" i="26"/>
  <c r="M1377" i="26"/>
  <c r="L1377" i="26"/>
  <c r="N1376" i="26"/>
  <c r="M1376" i="26"/>
  <c r="L1376" i="26"/>
  <c r="N1375" i="26"/>
  <c r="M1375" i="26"/>
  <c r="L1375" i="26"/>
  <c r="N1374" i="26"/>
  <c r="M1374" i="26"/>
  <c r="L1374" i="26"/>
  <c r="N1373" i="26"/>
  <c r="M1373" i="26"/>
  <c r="L1373" i="26"/>
  <c r="N1372" i="26"/>
  <c r="M1372" i="26"/>
  <c r="L1372" i="26"/>
  <c r="N1371" i="26"/>
  <c r="M1371" i="26"/>
  <c r="L1371" i="26"/>
  <c r="N1370" i="26"/>
  <c r="M1370" i="26"/>
  <c r="L1370" i="26"/>
  <c r="N1369" i="26"/>
  <c r="M1369" i="26"/>
  <c r="L1369" i="26"/>
  <c r="N1368" i="26"/>
  <c r="M1368" i="26"/>
  <c r="L1368" i="26"/>
  <c r="N1367" i="26"/>
  <c r="M1367" i="26"/>
  <c r="L1367" i="26"/>
  <c r="N1366" i="26"/>
  <c r="M1366" i="26"/>
  <c r="L1366" i="26"/>
  <c r="N1365" i="26"/>
  <c r="M1365" i="26"/>
  <c r="L1365" i="26"/>
  <c r="N1364" i="26"/>
  <c r="M1364" i="26"/>
  <c r="L1364" i="26"/>
  <c r="N1363" i="26"/>
  <c r="M1363" i="26"/>
  <c r="L1363" i="26"/>
  <c r="N1362" i="26"/>
  <c r="M1362" i="26"/>
  <c r="L1362" i="26"/>
  <c r="N1361" i="26"/>
  <c r="M1361" i="26"/>
  <c r="L1361" i="26"/>
  <c r="N1360" i="26"/>
  <c r="M1360" i="26"/>
  <c r="L1360" i="26"/>
  <c r="N1359" i="26"/>
  <c r="M1359" i="26"/>
  <c r="L1359" i="26"/>
  <c r="N1358" i="26"/>
  <c r="M1358" i="26"/>
  <c r="L1358" i="26"/>
  <c r="N1357" i="26"/>
  <c r="M1357" i="26"/>
  <c r="L1357" i="26"/>
  <c r="N1356" i="26"/>
  <c r="M1356" i="26"/>
  <c r="L1356" i="26"/>
  <c r="N1355" i="26"/>
  <c r="M1355" i="26"/>
  <c r="L1355" i="26"/>
  <c r="N1354" i="26"/>
  <c r="M1354" i="26"/>
  <c r="L1354" i="26"/>
  <c r="N1353" i="26"/>
  <c r="M1353" i="26"/>
  <c r="L1353" i="26"/>
  <c r="N1352" i="26"/>
  <c r="M1352" i="26"/>
  <c r="L1352" i="26"/>
  <c r="N1351" i="26"/>
  <c r="M1351" i="26"/>
  <c r="L1351" i="26"/>
  <c r="N1350" i="26"/>
  <c r="M1350" i="26"/>
  <c r="L1350" i="26"/>
  <c r="N1349" i="26"/>
  <c r="M1349" i="26"/>
  <c r="L1349" i="26"/>
  <c r="N1348" i="26"/>
  <c r="M1348" i="26"/>
  <c r="L1348" i="26"/>
  <c r="N1347" i="26"/>
  <c r="M1347" i="26"/>
  <c r="L1347" i="26"/>
  <c r="N1346" i="26"/>
  <c r="M1346" i="26"/>
  <c r="L1346" i="26"/>
  <c r="N1345" i="26"/>
  <c r="M1345" i="26"/>
  <c r="L1345" i="26"/>
  <c r="N1344" i="26"/>
  <c r="M1344" i="26"/>
  <c r="L1344" i="26"/>
  <c r="N1343" i="26"/>
  <c r="M1343" i="26"/>
  <c r="L1343" i="26"/>
  <c r="N1342" i="26"/>
  <c r="M1342" i="26"/>
  <c r="L1342" i="26"/>
  <c r="N1341" i="26"/>
  <c r="M1341" i="26"/>
  <c r="L1341" i="26"/>
  <c r="N1340" i="26"/>
  <c r="M1340" i="26"/>
  <c r="L1340" i="26"/>
  <c r="N1339" i="26"/>
  <c r="M1339" i="26"/>
  <c r="L1339" i="26"/>
  <c r="N1338" i="26"/>
  <c r="M1338" i="26"/>
  <c r="L1338" i="26"/>
  <c r="N1337" i="26"/>
  <c r="M1337" i="26"/>
  <c r="L1337" i="26"/>
  <c r="N1336" i="26"/>
  <c r="M1336" i="26"/>
  <c r="L1336" i="26"/>
  <c r="N1335" i="26"/>
  <c r="M1335" i="26"/>
  <c r="L1335" i="26"/>
  <c r="N1334" i="26"/>
  <c r="M1334" i="26"/>
  <c r="L1334" i="26"/>
  <c r="N1333" i="26"/>
  <c r="M1333" i="26"/>
  <c r="L1333" i="26"/>
  <c r="N1332" i="26"/>
  <c r="M1332" i="26"/>
  <c r="L1332" i="26"/>
  <c r="N1331" i="26"/>
  <c r="M1331" i="26"/>
  <c r="L1331" i="26"/>
  <c r="N1330" i="26"/>
  <c r="M1330" i="26"/>
  <c r="L1330" i="26"/>
  <c r="N1329" i="26"/>
  <c r="M1329" i="26"/>
  <c r="L1329" i="26"/>
  <c r="N1328" i="26"/>
  <c r="M1328" i="26"/>
  <c r="L1328" i="26"/>
  <c r="N1327" i="26"/>
  <c r="M1327" i="26"/>
  <c r="L1327" i="26"/>
  <c r="N1326" i="26"/>
  <c r="M1326" i="26"/>
  <c r="L1326" i="26"/>
  <c r="N1325" i="26"/>
  <c r="M1325" i="26"/>
  <c r="L1325" i="26"/>
  <c r="N1324" i="26"/>
  <c r="M1324" i="26"/>
  <c r="L1324" i="26"/>
  <c r="N1323" i="26"/>
  <c r="M1323" i="26"/>
  <c r="L1323" i="26"/>
  <c r="N1322" i="26"/>
  <c r="M1322" i="26"/>
  <c r="L1322" i="26"/>
  <c r="N1321" i="26"/>
  <c r="M1321" i="26"/>
  <c r="L1321" i="26"/>
  <c r="N1320" i="26"/>
  <c r="M1320" i="26"/>
  <c r="L1320" i="26"/>
  <c r="N1319" i="26"/>
  <c r="M1319" i="26"/>
  <c r="L1319" i="26"/>
  <c r="N1318" i="26"/>
  <c r="M1318" i="26"/>
  <c r="L1318" i="26"/>
  <c r="N1317" i="26"/>
  <c r="M1317" i="26"/>
  <c r="L1317" i="26"/>
  <c r="N1316" i="26"/>
  <c r="M1316" i="26"/>
  <c r="L1316" i="26"/>
  <c r="N1315" i="26"/>
  <c r="M1315" i="26"/>
  <c r="L1315" i="26"/>
  <c r="N1314" i="26"/>
  <c r="M1314" i="26"/>
  <c r="L1314" i="26"/>
  <c r="N1313" i="26"/>
  <c r="M1313" i="26"/>
  <c r="L1313" i="26"/>
  <c r="N1312" i="26"/>
  <c r="M1312" i="26"/>
  <c r="L1312" i="26"/>
  <c r="N1311" i="26"/>
  <c r="M1311" i="26"/>
  <c r="L1311" i="26"/>
  <c r="N1310" i="26"/>
  <c r="M1310" i="26"/>
  <c r="L1310" i="26"/>
  <c r="N1309" i="26"/>
  <c r="M1309" i="26"/>
  <c r="L1309" i="26"/>
  <c r="N1308" i="26"/>
  <c r="M1308" i="26"/>
  <c r="L1308" i="26"/>
  <c r="N1307" i="26"/>
  <c r="M1307" i="26"/>
  <c r="L1307" i="26"/>
  <c r="N1306" i="26"/>
  <c r="M1306" i="26"/>
  <c r="L1306" i="26"/>
  <c r="N1305" i="26"/>
  <c r="M1305" i="26"/>
  <c r="L1305" i="26"/>
  <c r="N1304" i="26"/>
  <c r="M1304" i="26"/>
  <c r="L1304" i="26"/>
  <c r="N1303" i="26"/>
  <c r="M1303" i="26"/>
  <c r="L1303" i="26"/>
  <c r="N1302" i="26"/>
  <c r="M1302" i="26"/>
  <c r="L1302" i="26"/>
  <c r="N1301" i="26"/>
  <c r="M1301" i="26"/>
  <c r="L1301" i="26"/>
  <c r="N1300" i="26"/>
  <c r="M1300" i="26"/>
  <c r="L1300" i="26"/>
  <c r="N1299" i="26"/>
  <c r="M1299" i="26"/>
  <c r="L1299" i="26"/>
  <c r="N1298" i="26"/>
  <c r="M1298" i="26"/>
  <c r="L1298" i="26"/>
  <c r="N1297" i="26"/>
  <c r="M1297" i="26"/>
  <c r="L1297" i="26"/>
  <c r="N1296" i="26"/>
  <c r="M1296" i="26"/>
  <c r="L1296" i="26"/>
  <c r="N1295" i="26"/>
  <c r="M1295" i="26"/>
  <c r="L1295" i="26"/>
  <c r="N1294" i="26"/>
  <c r="M1294" i="26"/>
  <c r="L1294" i="26"/>
  <c r="N1293" i="26"/>
  <c r="M1293" i="26"/>
  <c r="L1293" i="26"/>
  <c r="N1292" i="26"/>
  <c r="M1292" i="26"/>
  <c r="L1292" i="26"/>
  <c r="N1291" i="26"/>
  <c r="M1291" i="26"/>
  <c r="L1291" i="26"/>
  <c r="N1290" i="26"/>
  <c r="M1290" i="26"/>
  <c r="L1290" i="26"/>
  <c r="N1289" i="26"/>
  <c r="M1289" i="26"/>
  <c r="L1289" i="26"/>
  <c r="N1288" i="26"/>
  <c r="M1288" i="26"/>
  <c r="L1288" i="26"/>
  <c r="N1287" i="26"/>
  <c r="M1287" i="26"/>
  <c r="L1287" i="26"/>
  <c r="N1286" i="26"/>
  <c r="M1286" i="26"/>
  <c r="L1286" i="26"/>
  <c r="N1285" i="26"/>
  <c r="M1285" i="26"/>
  <c r="L1285" i="26"/>
  <c r="N1284" i="26"/>
  <c r="M1284" i="26"/>
  <c r="L1284" i="26"/>
  <c r="N1283" i="26"/>
  <c r="M1283" i="26"/>
  <c r="L1283" i="26"/>
  <c r="N1282" i="26"/>
  <c r="M1282" i="26"/>
  <c r="L1282" i="26"/>
  <c r="N1281" i="26"/>
  <c r="M1281" i="26"/>
  <c r="L1281" i="26"/>
  <c r="N1280" i="26"/>
  <c r="M1280" i="26"/>
  <c r="L1280" i="26"/>
  <c r="N1279" i="26"/>
  <c r="M1279" i="26"/>
  <c r="L1279" i="26"/>
  <c r="N1278" i="26"/>
  <c r="M1278" i="26"/>
  <c r="L1278" i="26"/>
  <c r="N1277" i="26"/>
  <c r="M1277" i="26"/>
  <c r="L1277" i="26"/>
  <c r="N1276" i="26"/>
  <c r="M1276" i="26"/>
  <c r="L1276" i="26"/>
  <c r="N1275" i="26"/>
  <c r="M1275" i="26"/>
  <c r="L1275" i="26"/>
  <c r="N1274" i="26"/>
  <c r="M1274" i="26"/>
  <c r="L1274" i="26"/>
  <c r="N1273" i="26"/>
  <c r="M1273" i="26"/>
  <c r="L1273" i="26"/>
  <c r="N1272" i="26"/>
  <c r="M1272" i="26"/>
  <c r="L1272" i="26"/>
  <c r="N1271" i="26"/>
  <c r="M1271" i="26"/>
  <c r="L1271" i="26"/>
  <c r="N1270" i="26"/>
  <c r="M1270" i="26"/>
  <c r="L1270" i="26"/>
  <c r="N1269" i="26"/>
  <c r="M1269" i="26"/>
  <c r="L1269" i="26"/>
  <c r="N1268" i="26"/>
  <c r="M1268" i="26"/>
  <c r="L1268" i="26"/>
  <c r="N1267" i="26"/>
  <c r="M1267" i="26"/>
  <c r="L1267" i="26"/>
  <c r="N1266" i="26"/>
  <c r="M1266" i="26"/>
  <c r="L1266" i="26"/>
  <c r="N1265" i="26"/>
  <c r="M1265" i="26"/>
  <c r="L1265" i="26"/>
  <c r="N1264" i="26"/>
  <c r="M1264" i="26"/>
  <c r="L1264" i="26"/>
  <c r="N1263" i="26"/>
  <c r="M1263" i="26"/>
  <c r="L1263" i="26"/>
  <c r="N1262" i="26"/>
  <c r="M1262" i="26"/>
  <c r="L1262" i="26"/>
  <c r="N1261" i="26"/>
  <c r="M1261" i="26"/>
  <c r="L1261" i="26"/>
  <c r="N1260" i="26"/>
  <c r="M1260" i="26"/>
  <c r="L1260" i="26"/>
  <c r="N1259" i="26"/>
  <c r="M1259" i="26"/>
  <c r="L1259" i="26"/>
  <c r="N1258" i="26"/>
  <c r="M1258" i="26"/>
  <c r="L1258" i="26"/>
  <c r="N1257" i="26"/>
  <c r="M1257" i="26"/>
  <c r="L1257" i="26"/>
  <c r="N1256" i="26"/>
  <c r="M1256" i="26"/>
  <c r="L1256" i="26"/>
  <c r="N1255" i="26"/>
  <c r="M1255" i="26"/>
  <c r="L1255" i="26"/>
  <c r="N1254" i="26"/>
  <c r="M1254" i="26"/>
  <c r="L1254" i="26"/>
  <c r="N1253" i="26"/>
  <c r="M1253" i="26"/>
  <c r="L1253" i="26"/>
  <c r="N1252" i="26"/>
  <c r="M1252" i="26"/>
  <c r="L1252" i="26"/>
  <c r="N1251" i="26"/>
  <c r="M1251" i="26"/>
  <c r="L1251" i="26"/>
  <c r="N1250" i="26"/>
  <c r="M1250" i="26"/>
  <c r="L1250" i="26"/>
  <c r="N1249" i="26"/>
  <c r="M1249" i="26"/>
  <c r="L1249" i="26"/>
  <c r="N1248" i="26"/>
  <c r="M1248" i="26"/>
  <c r="L1248" i="26"/>
  <c r="N1247" i="26"/>
  <c r="M1247" i="26"/>
  <c r="L1247" i="26"/>
  <c r="N1246" i="26"/>
  <c r="M1246" i="26"/>
  <c r="L1246" i="26"/>
  <c r="N1245" i="26"/>
  <c r="M1245" i="26"/>
  <c r="L1245" i="26"/>
  <c r="N1244" i="26"/>
  <c r="M1244" i="26"/>
  <c r="L1244" i="26"/>
  <c r="N1243" i="26"/>
  <c r="M1243" i="26"/>
  <c r="L1243" i="26"/>
  <c r="N1242" i="26"/>
  <c r="M1242" i="26"/>
  <c r="L1242" i="26"/>
  <c r="N1241" i="26"/>
  <c r="M1241" i="26"/>
  <c r="L1241" i="26"/>
  <c r="N1240" i="26"/>
  <c r="M1240" i="26"/>
  <c r="L1240" i="26"/>
  <c r="N1239" i="26"/>
  <c r="M1239" i="26"/>
  <c r="L1239" i="26"/>
  <c r="N1238" i="26"/>
  <c r="M1238" i="26"/>
  <c r="L1238" i="26"/>
  <c r="N1237" i="26"/>
  <c r="M1237" i="26"/>
  <c r="L1237" i="26"/>
  <c r="N1236" i="26"/>
  <c r="M1236" i="26"/>
  <c r="L1236" i="26"/>
  <c r="N1235" i="26"/>
  <c r="M1235" i="26"/>
  <c r="L1235" i="26"/>
  <c r="N1234" i="26"/>
  <c r="M1234" i="26"/>
  <c r="L1234" i="26"/>
  <c r="N1233" i="26"/>
  <c r="M1233" i="26"/>
  <c r="L1233" i="26"/>
  <c r="N1232" i="26"/>
  <c r="M1232" i="26"/>
  <c r="L1232" i="26"/>
  <c r="N1231" i="26"/>
  <c r="M1231" i="26"/>
  <c r="L1231" i="26"/>
  <c r="N1230" i="26"/>
  <c r="M1230" i="26"/>
  <c r="L1230" i="26"/>
  <c r="N1229" i="26"/>
  <c r="M1229" i="26"/>
  <c r="L1229" i="26"/>
  <c r="N1228" i="26"/>
  <c r="M1228" i="26"/>
  <c r="L1228" i="26"/>
  <c r="N1227" i="26"/>
  <c r="M1227" i="26"/>
  <c r="L1227" i="26"/>
  <c r="N1226" i="26"/>
  <c r="M1226" i="26"/>
  <c r="L1226" i="26"/>
  <c r="N1225" i="26"/>
  <c r="M1225" i="26"/>
  <c r="L1225" i="26"/>
  <c r="N1224" i="26"/>
  <c r="M1224" i="26"/>
  <c r="L1224" i="26"/>
  <c r="N1223" i="26"/>
  <c r="M1223" i="26"/>
  <c r="L1223" i="26"/>
  <c r="N1222" i="26"/>
  <c r="M1222" i="26"/>
  <c r="L1222" i="26"/>
  <c r="N1221" i="26"/>
  <c r="M1221" i="26"/>
  <c r="L1221" i="26"/>
  <c r="N1220" i="26"/>
  <c r="M1220" i="26"/>
  <c r="L1220" i="26"/>
  <c r="N1219" i="26"/>
  <c r="M1219" i="26"/>
  <c r="L1219" i="26"/>
  <c r="N1218" i="26"/>
  <c r="M1218" i="26"/>
  <c r="L1218" i="26"/>
  <c r="N1217" i="26"/>
  <c r="M1217" i="26"/>
  <c r="L1217" i="26"/>
  <c r="N1216" i="26"/>
  <c r="M1216" i="26"/>
  <c r="L1216" i="26"/>
  <c r="N1215" i="26"/>
  <c r="M1215" i="26"/>
  <c r="L1215" i="26"/>
  <c r="N1214" i="26"/>
  <c r="M1214" i="26"/>
  <c r="L1214" i="26"/>
  <c r="N1213" i="26"/>
  <c r="M1213" i="26"/>
  <c r="L1213" i="26"/>
  <c r="N1212" i="26"/>
  <c r="M1212" i="26"/>
  <c r="L1212" i="26"/>
  <c r="N1211" i="26"/>
  <c r="M1211" i="26"/>
  <c r="L1211" i="26"/>
  <c r="N1210" i="26"/>
  <c r="M1210" i="26"/>
  <c r="L1210" i="26"/>
  <c r="N1209" i="26"/>
  <c r="M1209" i="26"/>
  <c r="L1209" i="26"/>
  <c r="N1208" i="26"/>
  <c r="M1208" i="26"/>
  <c r="L1208" i="26"/>
  <c r="N1207" i="26"/>
  <c r="M1207" i="26"/>
  <c r="L1207" i="26"/>
  <c r="N1206" i="26"/>
  <c r="M1206" i="26"/>
  <c r="L1206" i="26"/>
  <c r="N1205" i="26"/>
  <c r="M1205" i="26"/>
  <c r="L1205" i="26"/>
  <c r="N1204" i="26"/>
  <c r="M1204" i="26"/>
  <c r="L1204" i="26"/>
  <c r="N1203" i="26"/>
  <c r="M1203" i="26"/>
  <c r="L1203" i="26"/>
  <c r="N1202" i="26"/>
  <c r="M1202" i="26"/>
  <c r="L1202" i="26"/>
  <c r="N1201" i="26"/>
  <c r="M1201" i="26"/>
  <c r="L1201" i="26"/>
  <c r="N1200" i="26"/>
  <c r="M1200" i="26"/>
  <c r="L1200" i="26"/>
  <c r="N1199" i="26"/>
  <c r="M1199" i="26"/>
  <c r="L1199" i="26"/>
  <c r="N1198" i="26"/>
  <c r="M1198" i="26"/>
  <c r="L1198" i="26"/>
  <c r="N1197" i="26"/>
  <c r="M1197" i="26"/>
  <c r="L1197" i="26"/>
  <c r="N1196" i="26"/>
  <c r="M1196" i="26"/>
  <c r="L1196" i="26"/>
  <c r="N1195" i="26"/>
  <c r="M1195" i="26"/>
  <c r="L1195" i="26"/>
  <c r="N1194" i="26"/>
  <c r="M1194" i="26"/>
  <c r="L1194" i="26"/>
  <c r="N1193" i="26"/>
  <c r="M1193" i="26"/>
  <c r="L1193" i="26"/>
  <c r="N1192" i="26"/>
  <c r="M1192" i="26"/>
  <c r="L1192" i="26"/>
  <c r="N1191" i="26"/>
  <c r="M1191" i="26"/>
  <c r="L1191" i="26"/>
  <c r="N1190" i="26"/>
  <c r="M1190" i="26"/>
  <c r="L1190" i="26"/>
  <c r="N1189" i="26"/>
  <c r="M1189" i="26"/>
  <c r="L1189" i="26"/>
  <c r="N1188" i="26"/>
  <c r="M1188" i="26"/>
  <c r="L1188" i="26"/>
  <c r="N1187" i="26"/>
  <c r="M1187" i="26"/>
  <c r="L1187" i="26"/>
  <c r="N1186" i="26"/>
  <c r="M1186" i="26"/>
  <c r="L1186" i="26"/>
  <c r="N1185" i="26"/>
  <c r="M1185" i="26"/>
  <c r="L1185" i="26"/>
  <c r="N1184" i="26"/>
  <c r="M1184" i="26"/>
  <c r="L1184" i="26"/>
  <c r="N1183" i="26"/>
  <c r="M1183" i="26"/>
  <c r="L1183" i="26"/>
  <c r="N1182" i="26"/>
  <c r="M1182" i="26"/>
  <c r="L1182" i="26"/>
  <c r="N1181" i="26"/>
  <c r="M1181" i="26"/>
  <c r="L1181" i="26"/>
  <c r="N1180" i="26"/>
  <c r="M1180" i="26"/>
  <c r="L1180" i="26"/>
  <c r="N1179" i="26"/>
  <c r="M1179" i="26"/>
  <c r="L1179" i="26"/>
  <c r="N1178" i="26"/>
  <c r="M1178" i="26"/>
  <c r="L1178" i="26"/>
  <c r="N1177" i="26"/>
  <c r="M1177" i="26"/>
  <c r="L1177" i="26"/>
  <c r="N1176" i="26"/>
  <c r="M1176" i="26"/>
  <c r="L1176" i="26"/>
  <c r="N1175" i="26"/>
  <c r="M1175" i="26"/>
  <c r="L1175" i="26"/>
  <c r="N1174" i="26"/>
  <c r="M1174" i="26"/>
  <c r="L1174" i="26"/>
  <c r="N1173" i="26"/>
  <c r="M1173" i="26"/>
  <c r="L1173" i="26"/>
  <c r="N1172" i="26"/>
  <c r="M1172" i="26"/>
  <c r="L1172" i="26"/>
  <c r="N1171" i="26"/>
  <c r="M1171" i="26"/>
  <c r="L1171" i="26"/>
  <c r="N1170" i="26"/>
  <c r="M1170" i="26"/>
  <c r="L1170" i="26"/>
  <c r="N1169" i="26"/>
  <c r="M1169" i="26"/>
  <c r="L1169" i="26"/>
  <c r="N1168" i="26"/>
  <c r="M1168" i="26"/>
  <c r="L1168" i="26"/>
  <c r="N1167" i="26"/>
  <c r="M1167" i="26"/>
  <c r="L1167" i="26"/>
  <c r="N1166" i="26"/>
  <c r="M1166" i="26"/>
  <c r="L1166" i="26"/>
  <c r="N1165" i="26"/>
  <c r="M1165" i="26"/>
  <c r="L1165" i="26"/>
  <c r="N1164" i="26"/>
  <c r="M1164" i="26"/>
  <c r="L1164" i="26"/>
  <c r="N1163" i="26"/>
  <c r="M1163" i="26"/>
  <c r="L1163" i="26"/>
  <c r="N1162" i="26"/>
  <c r="M1162" i="26"/>
  <c r="L1162" i="26"/>
  <c r="N1161" i="26"/>
  <c r="M1161" i="26"/>
  <c r="L1161" i="26"/>
  <c r="N1160" i="26"/>
  <c r="M1160" i="26"/>
  <c r="L1160" i="26"/>
  <c r="N1159" i="26"/>
  <c r="M1159" i="26"/>
  <c r="L1159" i="26"/>
  <c r="N1158" i="26"/>
  <c r="M1158" i="26"/>
  <c r="L1158" i="26"/>
  <c r="N1157" i="26"/>
  <c r="M1157" i="26"/>
  <c r="L1157" i="26"/>
  <c r="N1156" i="26"/>
  <c r="M1156" i="26"/>
  <c r="L1156" i="26"/>
  <c r="N1155" i="26"/>
  <c r="M1155" i="26"/>
  <c r="L1155" i="26"/>
  <c r="N1154" i="26"/>
  <c r="M1154" i="26"/>
  <c r="L1154" i="26"/>
  <c r="N1153" i="26"/>
  <c r="M1153" i="26"/>
  <c r="L1153" i="26"/>
  <c r="N1152" i="26"/>
  <c r="M1152" i="26"/>
  <c r="L1152" i="26"/>
  <c r="N1151" i="26"/>
  <c r="M1151" i="26"/>
  <c r="L1151" i="26"/>
  <c r="N1150" i="26"/>
  <c r="M1150" i="26"/>
  <c r="L1150" i="26"/>
  <c r="N1149" i="26"/>
  <c r="M1149" i="26"/>
  <c r="L1149" i="26"/>
  <c r="N1148" i="26"/>
  <c r="M1148" i="26"/>
  <c r="L1148" i="26"/>
  <c r="N1147" i="26"/>
  <c r="M1147" i="26"/>
  <c r="L1147" i="26"/>
  <c r="N1146" i="26"/>
  <c r="M1146" i="26"/>
  <c r="L1146" i="26"/>
  <c r="N1145" i="26"/>
  <c r="M1145" i="26"/>
  <c r="L1145" i="26"/>
  <c r="N1144" i="26"/>
  <c r="M1144" i="26"/>
  <c r="L1144" i="26"/>
  <c r="N1143" i="26"/>
  <c r="M1143" i="26"/>
  <c r="L1143" i="26"/>
  <c r="N1142" i="26"/>
  <c r="M1142" i="26"/>
  <c r="L1142" i="26"/>
  <c r="N1141" i="26"/>
  <c r="M1141" i="26"/>
  <c r="L1141" i="26"/>
  <c r="N1140" i="26"/>
  <c r="M1140" i="26"/>
  <c r="L1140" i="26"/>
  <c r="N1139" i="26"/>
  <c r="M1139" i="26"/>
  <c r="L1139" i="26"/>
  <c r="N1138" i="26"/>
  <c r="M1138" i="26"/>
  <c r="L1138" i="26"/>
  <c r="N1137" i="26"/>
  <c r="M1137" i="26"/>
  <c r="L1137" i="26"/>
  <c r="N1136" i="26"/>
  <c r="M1136" i="26"/>
  <c r="L1136" i="26"/>
  <c r="N1135" i="26"/>
  <c r="M1135" i="26"/>
  <c r="L1135" i="26"/>
  <c r="N1134" i="26"/>
  <c r="M1134" i="26"/>
  <c r="L1134" i="26"/>
  <c r="N1133" i="26"/>
  <c r="M1133" i="26"/>
  <c r="L1133" i="26"/>
  <c r="N1132" i="26"/>
  <c r="M1132" i="26"/>
  <c r="L1132" i="26"/>
  <c r="N1131" i="26"/>
  <c r="M1131" i="26"/>
  <c r="L1131" i="26"/>
  <c r="N1130" i="26"/>
  <c r="M1130" i="26"/>
  <c r="L1130" i="26"/>
  <c r="N1129" i="26"/>
  <c r="M1129" i="26"/>
  <c r="L1129" i="26"/>
  <c r="N1128" i="26"/>
  <c r="M1128" i="26"/>
  <c r="L1128" i="26"/>
  <c r="N1127" i="26"/>
  <c r="M1127" i="26"/>
  <c r="L1127" i="26"/>
  <c r="N1126" i="26"/>
  <c r="M1126" i="26"/>
  <c r="L1126" i="26"/>
  <c r="N1125" i="26"/>
  <c r="M1125" i="26"/>
  <c r="L1125" i="26"/>
  <c r="N1124" i="26"/>
  <c r="M1124" i="26"/>
  <c r="L1124" i="26"/>
  <c r="N1123" i="26"/>
  <c r="M1123" i="26"/>
  <c r="L1123" i="26"/>
  <c r="N1122" i="26"/>
  <c r="M1122" i="26"/>
  <c r="L1122" i="26"/>
  <c r="N1121" i="26"/>
  <c r="M1121" i="26"/>
  <c r="L1121" i="26"/>
  <c r="N1120" i="26"/>
  <c r="M1120" i="26"/>
  <c r="L1120" i="26"/>
  <c r="N1119" i="26"/>
  <c r="M1119" i="26"/>
  <c r="L1119" i="26"/>
  <c r="N1118" i="26"/>
  <c r="M1118" i="26"/>
  <c r="L1118" i="26"/>
  <c r="N1117" i="26"/>
  <c r="M1117" i="26"/>
  <c r="L1117" i="26"/>
  <c r="N1116" i="26"/>
  <c r="M1116" i="26"/>
  <c r="L1116" i="26"/>
  <c r="N1115" i="26"/>
  <c r="M1115" i="26"/>
  <c r="L1115" i="26"/>
  <c r="N1114" i="26"/>
  <c r="M1114" i="26"/>
  <c r="L1114" i="26"/>
  <c r="N1113" i="26"/>
  <c r="M1113" i="26"/>
  <c r="L1113" i="26"/>
  <c r="N1112" i="26"/>
  <c r="M1112" i="26"/>
  <c r="L1112" i="26"/>
  <c r="N1111" i="26"/>
  <c r="M1111" i="26"/>
  <c r="L1111" i="26"/>
  <c r="N1110" i="26"/>
  <c r="M1110" i="26"/>
  <c r="L1110" i="26"/>
  <c r="N1109" i="26"/>
  <c r="M1109" i="26"/>
  <c r="L1109" i="26"/>
  <c r="N1108" i="26"/>
  <c r="M1108" i="26"/>
  <c r="L1108" i="26"/>
  <c r="N1107" i="26"/>
  <c r="M1107" i="26"/>
  <c r="L1107" i="26"/>
  <c r="N1106" i="26"/>
  <c r="M1106" i="26"/>
  <c r="L1106" i="26"/>
  <c r="N1105" i="26"/>
  <c r="M1105" i="26"/>
  <c r="L1105" i="26"/>
  <c r="N1104" i="26"/>
  <c r="M1104" i="26"/>
  <c r="L1104" i="26"/>
  <c r="N1103" i="26"/>
  <c r="M1103" i="26"/>
  <c r="L1103" i="26"/>
  <c r="N1102" i="26"/>
  <c r="M1102" i="26"/>
  <c r="L1102" i="26"/>
  <c r="N1101" i="26"/>
  <c r="M1101" i="26"/>
  <c r="L1101" i="26"/>
  <c r="N1100" i="26"/>
  <c r="M1100" i="26"/>
  <c r="L1100" i="26"/>
  <c r="N1099" i="26"/>
  <c r="M1099" i="26"/>
  <c r="L1099" i="26"/>
  <c r="N1098" i="26"/>
  <c r="M1098" i="26"/>
  <c r="L1098" i="26"/>
  <c r="N1097" i="26"/>
  <c r="M1097" i="26"/>
  <c r="L1097" i="26"/>
  <c r="N1096" i="26"/>
  <c r="M1096" i="26"/>
  <c r="L1096" i="26"/>
  <c r="N1095" i="26"/>
  <c r="M1095" i="26"/>
  <c r="L1095" i="26"/>
  <c r="N1094" i="26"/>
  <c r="M1094" i="26"/>
  <c r="L1094" i="26"/>
  <c r="N1093" i="26"/>
  <c r="M1093" i="26"/>
  <c r="L1093" i="26"/>
  <c r="N1092" i="26"/>
  <c r="M1092" i="26"/>
  <c r="L1092" i="26"/>
  <c r="N1091" i="26"/>
  <c r="M1091" i="26"/>
  <c r="L1091" i="26"/>
  <c r="N1090" i="26"/>
  <c r="M1090" i="26"/>
  <c r="L1090" i="26"/>
  <c r="N1089" i="26"/>
  <c r="M1089" i="26"/>
  <c r="L1089" i="26"/>
  <c r="N1088" i="26"/>
  <c r="M1088" i="26"/>
  <c r="L1088" i="26"/>
  <c r="N1087" i="26"/>
  <c r="M1087" i="26"/>
  <c r="L1087" i="26"/>
  <c r="N1086" i="26"/>
  <c r="M1086" i="26"/>
  <c r="L1086" i="26"/>
  <c r="N1085" i="26"/>
  <c r="M1085" i="26"/>
  <c r="L1085" i="26"/>
  <c r="N1084" i="26"/>
  <c r="M1084" i="26"/>
  <c r="L1084" i="26"/>
  <c r="N1083" i="26"/>
  <c r="M1083" i="26"/>
  <c r="L1083" i="26"/>
  <c r="N1082" i="26"/>
  <c r="M1082" i="26"/>
  <c r="L1082" i="26"/>
  <c r="N1081" i="26"/>
  <c r="M1081" i="26"/>
  <c r="L1081" i="26"/>
  <c r="N1080" i="26"/>
  <c r="M1080" i="26"/>
  <c r="L1080" i="26"/>
  <c r="N1079" i="26"/>
  <c r="M1079" i="26"/>
  <c r="L1079" i="26"/>
  <c r="N1078" i="26"/>
  <c r="M1078" i="26"/>
  <c r="L1078" i="26"/>
  <c r="N1077" i="26"/>
  <c r="M1077" i="26"/>
  <c r="L1077" i="26"/>
  <c r="N1076" i="26"/>
  <c r="M1076" i="26"/>
  <c r="L1076" i="26"/>
  <c r="N1075" i="26"/>
  <c r="M1075" i="26"/>
  <c r="L1075" i="26"/>
  <c r="N1074" i="26"/>
  <c r="M1074" i="26"/>
  <c r="L1074" i="26"/>
  <c r="N1073" i="26"/>
  <c r="M1073" i="26"/>
  <c r="L1073" i="26"/>
  <c r="N1072" i="26"/>
  <c r="M1072" i="26"/>
  <c r="L1072" i="26"/>
  <c r="N1071" i="26"/>
  <c r="M1071" i="26"/>
  <c r="L1071" i="26"/>
  <c r="N1070" i="26"/>
  <c r="M1070" i="26"/>
  <c r="L1070" i="26"/>
  <c r="N1069" i="26"/>
  <c r="M1069" i="26"/>
  <c r="L1069" i="26"/>
  <c r="N1068" i="26"/>
  <c r="M1068" i="26"/>
  <c r="L1068" i="26"/>
  <c r="N1067" i="26"/>
  <c r="M1067" i="26"/>
  <c r="L1067" i="26"/>
  <c r="N1066" i="26"/>
  <c r="M1066" i="26"/>
  <c r="L1066" i="26"/>
  <c r="N1065" i="26"/>
  <c r="M1065" i="26"/>
  <c r="L1065" i="26"/>
  <c r="N1064" i="26"/>
  <c r="M1064" i="26"/>
  <c r="L1064" i="26"/>
  <c r="N1063" i="26"/>
  <c r="M1063" i="26"/>
  <c r="L1063" i="26"/>
  <c r="N1062" i="26"/>
  <c r="M1062" i="26"/>
  <c r="L1062" i="26"/>
  <c r="N1061" i="26"/>
  <c r="M1061" i="26"/>
  <c r="L1061" i="26"/>
  <c r="N1060" i="26"/>
  <c r="M1060" i="26"/>
  <c r="L1060" i="26"/>
  <c r="N1059" i="26"/>
  <c r="M1059" i="26"/>
  <c r="L1059" i="26"/>
  <c r="N1058" i="26"/>
  <c r="M1058" i="26"/>
  <c r="L1058" i="26"/>
  <c r="N1057" i="26"/>
  <c r="M1057" i="26"/>
  <c r="L1057" i="26"/>
  <c r="N1056" i="26"/>
  <c r="M1056" i="26"/>
  <c r="L1056" i="26"/>
  <c r="N1055" i="26"/>
  <c r="M1055" i="26"/>
  <c r="L1055" i="26"/>
  <c r="N1054" i="26"/>
  <c r="M1054" i="26"/>
  <c r="L1054" i="26"/>
  <c r="N1053" i="26"/>
  <c r="M1053" i="26"/>
  <c r="L1053" i="26"/>
  <c r="N1052" i="26"/>
  <c r="M1052" i="26"/>
  <c r="L1052" i="26"/>
  <c r="N1051" i="26"/>
  <c r="M1051" i="26"/>
  <c r="L1051" i="26"/>
  <c r="N1050" i="26"/>
  <c r="M1050" i="26"/>
  <c r="L1050" i="26"/>
  <c r="N1049" i="26"/>
  <c r="M1049" i="26"/>
  <c r="L1049" i="26"/>
  <c r="N1048" i="26"/>
  <c r="M1048" i="26"/>
  <c r="L1048" i="26"/>
  <c r="N1047" i="26"/>
  <c r="M1047" i="26"/>
  <c r="L1047" i="26"/>
  <c r="N1046" i="26"/>
  <c r="M1046" i="26"/>
  <c r="L1046" i="26"/>
  <c r="N1045" i="26"/>
  <c r="M1045" i="26"/>
  <c r="L1045" i="26"/>
  <c r="N1044" i="26"/>
  <c r="M1044" i="26"/>
  <c r="L1044" i="26"/>
  <c r="N1043" i="26"/>
  <c r="M1043" i="26"/>
  <c r="L1043" i="26"/>
  <c r="N1042" i="26"/>
  <c r="M1042" i="26"/>
  <c r="L1042" i="26"/>
  <c r="N1041" i="26"/>
  <c r="M1041" i="26"/>
  <c r="L1041" i="26"/>
  <c r="N1040" i="26"/>
  <c r="M1040" i="26"/>
  <c r="L1040" i="26"/>
  <c r="N1039" i="26"/>
  <c r="M1039" i="26"/>
  <c r="L1039" i="26"/>
  <c r="N1038" i="26"/>
  <c r="M1038" i="26"/>
  <c r="L1038" i="26"/>
  <c r="N1037" i="26"/>
  <c r="M1037" i="26"/>
  <c r="L1037" i="26"/>
  <c r="N1036" i="26"/>
  <c r="M1036" i="26"/>
  <c r="L1036" i="26"/>
  <c r="N1035" i="26"/>
  <c r="M1035" i="26"/>
  <c r="L1035" i="26"/>
  <c r="N1034" i="26"/>
  <c r="M1034" i="26"/>
  <c r="L1034" i="26"/>
  <c r="N1033" i="26"/>
  <c r="M1033" i="26"/>
  <c r="L1033" i="26"/>
  <c r="N1032" i="26"/>
  <c r="M1032" i="26"/>
  <c r="L1032" i="26"/>
  <c r="N1031" i="26"/>
  <c r="M1031" i="26"/>
  <c r="L1031" i="26"/>
  <c r="N1030" i="26"/>
  <c r="M1030" i="26"/>
  <c r="L1030" i="26"/>
  <c r="N1029" i="26"/>
  <c r="M1029" i="26"/>
  <c r="L1029" i="26"/>
  <c r="N1028" i="26"/>
  <c r="M1028" i="26"/>
  <c r="L1028" i="26"/>
  <c r="N1027" i="26"/>
  <c r="M1027" i="26"/>
  <c r="L1027" i="26"/>
  <c r="N1026" i="26"/>
  <c r="M1026" i="26"/>
  <c r="L1026" i="26"/>
  <c r="N1025" i="26"/>
  <c r="M1025" i="26"/>
  <c r="L1025" i="26"/>
  <c r="N1024" i="26"/>
  <c r="M1024" i="26"/>
  <c r="L1024" i="26"/>
  <c r="N1023" i="26"/>
  <c r="M1023" i="26"/>
  <c r="L1023" i="26"/>
  <c r="N1022" i="26"/>
  <c r="M1022" i="26"/>
  <c r="L1022" i="26"/>
  <c r="N1021" i="26"/>
  <c r="M1021" i="26"/>
  <c r="L1021" i="26"/>
  <c r="N1020" i="26"/>
  <c r="M1020" i="26"/>
  <c r="L1020" i="26"/>
  <c r="N1019" i="26"/>
  <c r="M1019" i="26"/>
  <c r="L1019" i="26"/>
  <c r="N1018" i="26"/>
  <c r="M1018" i="26"/>
  <c r="L1018" i="26"/>
  <c r="N1017" i="26"/>
  <c r="M1017" i="26"/>
  <c r="L1017" i="26"/>
  <c r="N1016" i="26"/>
  <c r="M1016" i="26"/>
  <c r="L1016" i="26"/>
  <c r="N1015" i="26"/>
  <c r="M1015" i="26"/>
  <c r="L1015" i="26"/>
  <c r="N1014" i="26"/>
  <c r="M1014" i="26"/>
  <c r="L1014" i="26"/>
  <c r="N1013" i="26"/>
  <c r="M1013" i="26"/>
  <c r="L1013" i="26"/>
  <c r="N1012" i="26"/>
  <c r="M1012" i="26"/>
  <c r="L1012" i="26"/>
  <c r="N1011" i="26"/>
  <c r="M1011" i="26"/>
  <c r="L1011" i="26"/>
  <c r="N1010" i="26"/>
  <c r="M1010" i="26"/>
  <c r="L1010" i="26"/>
  <c r="N1009" i="26"/>
  <c r="M1009" i="26"/>
  <c r="L1009" i="26"/>
  <c r="N1008" i="26"/>
  <c r="M1008" i="26"/>
  <c r="L1008" i="26"/>
  <c r="N1007" i="26"/>
  <c r="M1007" i="26"/>
  <c r="L1007" i="26"/>
  <c r="N1006" i="26"/>
  <c r="M1006" i="26"/>
  <c r="L1006" i="26"/>
  <c r="N1005" i="26"/>
  <c r="M1005" i="26"/>
  <c r="L1005" i="26"/>
  <c r="N1004" i="26"/>
  <c r="M1004" i="26"/>
  <c r="L1004" i="26"/>
  <c r="N1003" i="26"/>
  <c r="M1003" i="26"/>
  <c r="L1003" i="26"/>
  <c r="N1002" i="26"/>
  <c r="M1002" i="26"/>
  <c r="L1002" i="26"/>
  <c r="N1001" i="26"/>
  <c r="M1001" i="26"/>
  <c r="L1001" i="26"/>
  <c r="N1000" i="26"/>
  <c r="M1000" i="26"/>
  <c r="L1000" i="26"/>
  <c r="N999" i="26"/>
  <c r="M999" i="26"/>
  <c r="L999" i="26"/>
  <c r="N998" i="26"/>
  <c r="M998" i="26"/>
  <c r="L998" i="26"/>
  <c r="N997" i="26"/>
  <c r="M997" i="26"/>
  <c r="L997" i="26"/>
  <c r="N996" i="26"/>
  <c r="M996" i="26"/>
  <c r="L996" i="26"/>
  <c r="N995" i="26"/>
  <c r="M995" i="26"/>
  <c r="L995" i="26"/>
  <c r="N994" i="26"/>
  <c r="M994" i="26"/>
  <c r="L994" i="26"/>
  <c r="N993" i="26"/>
  <c r="M993" i="26"/>
  <c r="L993" i="26"/>
  <c r="N992" i="26"/>
  <c r="M992" i="26"/>
  <c r="L992" i="26"/>
  <c r="N991" i="26"/>
  <c r="M991" i="26"/>
  <c r="L991" i="26"/>
  <c r="N990" i="26"/>
  <c r="M990" i="26"/>
  <c r="L990" i="26"/>
  <c r="N989" i="26"/>
  <c r="M989" i="26"/>
  <c r="L989" i="26"/>
  <c r="N988" i="26"/>
  <c r="M988" i="26"/>
  <c r="L988" i="26"/>
  <c r="N987" i="26"/>
  <c r="M987" i="26"/>
  <c r="L987" i="26"/>
  <c r="N986" i="26"/>
  <c r="M986" i="26"/>
  <c r="L986" i="26"/>
  <c r="N985" i="26"/>
  <c r="M985" i="26"/>
  <c r="L985" i="26"/>
  <c r="N984" i="26"/>
  <c r="M984" i="26"/>
  <c r="L984" i="26"/>
  <c r="N983" i="26"/>
  <c r="M983" i="26"/>
  <c r="L983" i="26"/>
  <c r="N982" i="26"/>
  <c r="M982" i="26"/>
  <c r="L982" i="26"/>
  <c r="N981" i="26"/>
  <c r="M981" i="26"/>
  <c r="L981" i="26"/>
  <c r="N980" i="26"/>
  <c r="M980" i="26"/>
  <c r="L980" i="26"/>
  <c r="N979" i="26"/>
  <c r="M979" i="26"/>
  <c r="L979" i="26"/>
  <c r="N978" i="26"/>
  <c r="M978" i="26"/>
  <c r="L978" i="26"/>
  <c r="N977" i="26"/>
  <c r="M977" i="26"/>
  <c r="L977" i="26"/>
  <c r="N976" i="26"/>
  <c r="M976" i="26"/>
  <c r="L976" i="26"/>
  <c r="N975" i="26"/>
  <c r="M975" i="26"/>
  <c r="L975" i="26"/>
  <c r="N974" i="26"/>
  <c r="M974" i="26"/>
  <c r="L974" i="26"/>
  <c r="N973" i="26"/>
  <c r="M973" i="26"/>
  <c r="L973" i="26"/>
  <c r="N972" i="26"/>
  <c r="M972" i="26"/>
  <c r="L972" i="26"/>
  <c r="N971" i="26"/>
  <c r="M971" i="26"/>
  <c r="L971" i="26"/>
  <c r="N970" i="26"/>
  <c r="M970" i="26"/>
  <c r="L970" i="26"/>
  <c r="N969" i="26"/>
  <c r="M969" i="26"/>
  <c r="L969" i="26"/>
  <c r="N968" i="26"/>
  <c r="M968" i="26"/>
  <c r="L968" i="26"/>
  <c r="N967" i="26"/>
  <c r="M967" i="26"/>
  <c r="L967" i="26"/>
  <c r="N966" i="26"/>
  <c r="M966" i="26"/>
  <c r="L966" i="26"/>
  <c r="N965" i="26"/>
  <c r="M965" i="26"/>
  <c r="L965" i="26"/>
  <c r="N964" i="26"/>
  <c r="M964" i="26"/>
  <c r="L964" i="26"/>
  <c r="N963" i="26"/>
  <c r="M963" i="26"/>
  <c r="L963" i="26"/>
  <c r="N962" i="26"/>
  <c r="M962" i="26"/>
  <c r="L962" i="26"/>
  <c r="N961" i="26"/>
  <c r="M961" i="26"/>
  <c r="L961" i="26"/>
  <c r="N960" i="26"/>
  <c r="M960" i="26"/>
  <c r="L960" i="26"/>
  <c r="N959" i="26"/>
  <c r="M959" i="26"/>
  <c r="L959" i="26"/>
  <c r="N958" i="26"/>
  <c r="M958" i="26"/>
  <c r="L958" i="26"/>
  <c r="N957" i="26"/>
  <c r="M957" i="26"/>
  <c r="L957" i="26"/>
  <c r="N956" i="26"/>
  <c r="M956" i="26"/>
  <c r="L956" i="26"/>
  <c r="N955" i="26"/>
  <c r="M955" i="26"/>
  <c r="L955" i="26"/>
  <c r="N954" i="26"/>
  <c r="M954" i="26"/>
  <c r="L954" i="26"/>
  <c r="N953" i="26"/>
  <c r="M953" i="26"/>
  <c r="L953" i="26"/>
  <c r="N952" i="26"/>
  <c r="M952" i="26"/>
  <c r="L952" i="26"/>
  <c r="N951" i="26"/>
  <c r="M951" i="26"/>
  <c r="L951" i="26"/>
  <c r="N950" i="26"/>
  <c r="M950" i="26"/>
  <c r="L950" i="26"/>
  <c r="N949" i="26"/>
  <c r="M949" i="26"/>
  <c r="L949" i="26"/>
  <c r="N948" i="26"/>
  <c r="M948" i="26"/>
  <c r="L948" i="26"/>
  <c r="N947" i="26"/>
  <c r="M947" i="26"/>
  <c r="L947" i="26"/>
  <c r="N946" i="26"/>
  <c r="M946" i="26"/>
  <c r="L946" i="26"/>
  <c r="N945" i="26"/>
  <c r="M945" i="26"/>
  <c r="L945" i="26"/>
  <c r="N944" i="26"/>
  <c r="M944" i="26"/>
  <c r="L944" i="26"/>
  <c r="N943" i="26"/>
  <c r="M943" i="26"/>
  <c r="L943" i="26"/>
  <c r="N942" i="26"/>
  <c r="M942" i="26"/>
  <c r="L942" i="26"/>
  <c r="N941" i="26"/>
  <c r="M941" i="26"/>
  <c r="L941" i="26"/>
  <c r="N940" i="26"/>
  <c r="M940" i="26"/>
  <c r="L940" i="26"/>
  <c r="N939" i="26"/>
  <c r="M939" i="26"/>
  <c r="L939" i="26"/>
  <c r="N938" i="26"/>
  <c r="M938" i="26"/>
  <c r="L938" i="26"/>
  <c r="N937" i="26"/>
  <c r="M937" i="26"/>
  <c r="L937" i="26"/>
  <c r="N936" i="26"/>
  <c r="M936" i="26"/>
  <c r="L936" i="26"/>
  <c r="N935" i="26"/>
  <c r="M935" i="26"/>
  <c r="L935" i="26"/>
  <c r="N934" i="26"/>
  <c r="M934" i="26"/>
  <c r="L934" i="26"/>
  <c r="N933" i="26"/>
  <c r="M933" i="26"/>
  <c r="L933" i="26"/>
  <c r="N932" i="26"/>
  <c r="M932" i="26"/>
  <c r="L932" i="26"/>
  <c r="N931" i="26"/>
  <c r="M931" i="26"/>
  <c r="L931" i="26"/>
  <c r="N930" i="26"/>
  <c r="M930" i="26"/>
  <c r="L930" i="26"/>
  <c r="N929" i="26"/>
  <c r="M929" i="26"/>
  <c r="L929" i="26"/>
  <c r="N928" i="26"/>
  <c r="M928" i="26"/>
  <c r="L928" i="26"/>
  <c r="N927" i="26"/>
  <c r="M927" i="26"/>
  <c r="L927" i="26"/>
  <c r="N926" i="26"/>
  <c r="M926" i="26"/>
  <c r="L926" i="26"/>
  <c r="N925" i="26"/>
  <c r="M925" i="26"/>
  <c r="L925" i="26"/>
  <c r="N924" i="26"/>
  <c r="M924" i="26"/>
  <c r="L924" i="26"/>
  <c r="N923" i="26"/>
  <c r="M923" i="26"/>
  <c r="L923" i="26"/>
  <c r="N922" i="26"/>
  <c r="M922" i="26"/>
  <c r="L922" i="26"/>
  <c r="N921" i="26"/>
  <c r="M921" i="26"/>
  <c r="L921" i="26"/>
  <c r="N920" i="26"/>
  <c r="M920" i="26"/>
  <c r="L920" i="26"/>
  <c r="N919" i="26"/>
  <c r="M919" i="26"/>
  <c r="L919" i="26"/>
  <c r="N918" i="26"/>
  <c r="M918" i="26"/>
  <c r="L918" i="26"/>
  <c r="N917" i="26"/>
  <c r="M917" i="26"/>
  <c r="L917" i="26"/>
  <c r="N916" i="26"/>
  <c r="M916" i="26"/>
  <c r="L916" i="26"/>
  <c r="N915" i="26"/>
  <c r="M915" i="26"/>
  <c r="L915" i="26"/>
  <c r="N914" i="26"/>
  <c r="M914" i="26"/>
  <c r="L914" i="26"/>
  <c r="N913" i="26"/>
  <c r="M913" i="26"/>
  <c r="L913" i="26"/>
  <c r="N912" i="26"/>
  <c r="M912" i="26"/>
  <c r="L912" i="26"/>
  <c r="N911" i="26"/>
  <c r="M911" i="26"/>
  <c r="L911" i="26"/>
  <c r="N910" i="26"/>
  <c r="M910" i="26"/>
  <c r="L910" i="26"/>
  <c r="N909" i="26"/>
  <c r="M909" i="26"/>
  <c r="L909" i="26"/>
  <c r="N908" i="26"/>
  <c r="M908" i="26"/>
  <c r="L908" i="26"/>
  <c r="N907" i="26"/>
  <c r="M907" i="26"/>
  <c r="L907" i="26"/>
  <c r="N906" i="26"/>
  <c r="M906" i="26"/>
  <c r="L906" i="26"/>
  <c r="N905" i="26"/>
  <c r="M905" i="26"/>
  <c r="L905" i="26"/>
  <c r="N904" i="26"/>
  <c r="M904" i="26"/>
  <c r="L904" i="26"/>
  <c r="N903" i="26"/>
  <c r="M903" i="26"/>
  <c r="L903" i="26"/>
  <c r="N902" i="26"/>
  <c r="M902" i="26"/>
  <c r="L902" i="26"/>
  <c r="N901" i="26"/>
  <c r="M901" i="26"/>
  <c r="L901" i="26"/>
  <c r="N900" i="26"/>
  <c r="M900" i="26"/>
  <c r="L900" i="26"/>
  <c r="N899" i="26"/>
  <c r="M899" i="26"/>
  <c r="L899" i="26"/>
  <c r="N898" i="26"/>
  <c r="M898" i="26"/>
  <c r="L898" i="26"/>
  <c r="N897" i="26"/>
  <c r="M897" i="26"/>
  <c r="L897" i="26"/>
  <c r="N896" i="26"/>
  <c r="M896" i="26"/>
  <c r="L896" i="26"/>
  <c r="N895" i="26"/>
  <c r="M895" i="26"/>
  <c r="L895" i="26"/>
  <c r="N894" i="26"/>
  <c r="M894" i="26"/>
  <c r="L894" i="26"/>
  <c r="N893" i="26"/>
  <c r="M893" i="26"/>
  <c r="L893" i="26"/>
  <c r="N892" i="26"/>
  <c r="M892" i="26"/>
  <c r="L892" i="26"/>
  <c r="N891" i="26"/>
  <c r="M891" i="26"/>
  <c r="L891" i="26"/>
  <c r="N890" i="26"/>
  <c r="M890" i="26"/>
  <c r="L890" i="26"/>
  <c r="N889" i="26"/>
  <c r="M889" i="26"/>
  <c r="L889" i="26"/>
  <c r="N888" i="26"/>
  <c r="M888" i="26"/>
  <c r="L888" i="26"/>
  <c r="N887" i="26"/>
  <c r="M887" i="26"/>
  <c r="L887" i="26"/>
  <c r="N886" i="26"/>
  <c r="M886" i="26"/>
  <c r="L886" i="26"/>
  <c r="N885" i="26"/>
  <c r="M885" i="26"/>
  <c r="L885" i="26"/>
  <c r="N884" i="26"/>
  <c r="M884" i="26"/>
  <c r="L884" i="26"/>
  <c r="N883" i="26"/>
  <c r="M883" i="26"/>
  <c r="L883" i="26"/>
  <c r="N882" i="26"/>
  <c r="M882" i="26"/>
  <c r="L882" i="26"/>
  <c r="N881" i="26"/>
  <c r="M881" i="26"/>
  <c r="L881" i="26"/>
  <c r="N880" i="26"/>
  <c r="M880" i="26"/>
  <c r="L880" i="26"/>
  <c r="N879" i="26"/>
  <c r="M879" i="26"/>
  <c r="L879" i="26"/>
  <c r="N878" i="26"/>
  <c r="M878" i="26"/>
  <c r="L878" i="26"/>
  <c r="N877" i="26"/>
  <c r="M877" i="26"/>
  <c r="L877" i="26"/>
  <c r="N876" i="26"/>
  <c r="M876" i="26"/>
  <c r="L876" i="26"/>
  <c r="N875" i="26"/>
  <c r="M875" i="26"/>
  <c r="L875" i="26"/>
  <c r="N874" i="26"/>
  <c r="M874" i="26"/>
  <c r="L874" i="26"/>
  <c r="N873" i="26"/>
  <c r="M873" i="26"/>
  <c r="L873" i="26"/>
  <c r="N872" i="26"/>
  <c r="M872" i="26"/>
  <c r="L872" i="26"/>
  <c r="N871" i="26"/>
  <c r="M871" i="26"/>
  <c r="L871" i="26"/>
  <c r="N870" i="26"/>
  <c r="M870" i="26"/>
  <c r="L870" i="26"/>
  <c r="N869" i="26"/>
  <c r="M869" i="26"/>
  <c r="L869" i="26"/>
  <c r="N868" i="26"/>
  <c r="M868" i="26"/>
  <c r="L868" i="26"/>
  <c r="N867" i="26"/>
  <c r="M867" i="26"/>
  <c r="L867" i="26"/>
  <c r="N866" i="26"/>
  <c r="M866" i="26"/>
  <c r="L866" i="26"/>
  <c r="N865" i="26"/>
  <c r="M865" i="26"/>
  <c r="L865" i="26"/>
  <c r="N864" i="26"/>
  <c r="M864" i="26"/>
  <c r="L864" i="26"/>
  <c r="N863" i="26"/>
  <c r="M863" i="26"/>
  <c r="L863" i="26"/>
  <c r="N862" i="26"/>
  <c r="M862" i="26"/>
  <c r="L862" i="26"/>
  <c r="N861" i="26"/>
  <c r="M861" i="26"/>
  <c r="L861" i="26"/>
  <c r="N860" i="26"/>
  <c r="M860" i="26"/>
  <c r="L860" i="26"/>
  <c r="N859" i="26"/>
  <c r="M859" i="26"/>
  <c r="L859" i="26"/>
  <c r="N858" i="26"/>
  <c r="M858" i="26"/>
  <c r="L858" i="26"/>
  <c r="N857" i="26"/>
  <c r="M857" i="26"/>
  <c r="L857" i="26"/>
  <c r="N856" i="26"/>
  <c r="M856" i="26"/>
  <c r="L856" i="26"/>
  <c r="N855" i="26"/>
  <c r="M855" i="26"/>
  <c r="L855" i="26"/>
  <c r="N854" i="26"/>
  <c r="M854" i="26"/>
  <c r="L854" i="26"/>
  <c r="N853" i="26"/>
  <c r="M853" i="26"/>
  <c r="L853" i="26"/>
  <c r="N852" i="26"/>
  <c r="M852" i="26"/>
  <c r="L852" i="26"/>
  <c r="N851" i="26"/>
  <c r="M851" i="26"/>
  <c r="L851" i="26"/>
  <c r="N850" i="26"/>
  <c r="M850" i="26"/>
  <c r="L850" i="26"/>
  <c r="N849" i="26"/>
  <c r="M849" i="26"/>
  <c r="L849" i="26"/>
  <c r="N848" i="26"/>
  <c r="M848" i="26"/>
  <c r="L848" i="26"/>
  <c r="N847" i="26"/>
  <c r="M847" i="26"/>
  <c r="L847" i="26"/>
  <c r="N846" i="26"/>
  <c r="M846" i="26"/>
  <c r="L846" i="26"/>
  <c r="N845" i="26"/>
  <c r="M845" i="26"/>
  <c r="L845" i="26"/>
  <c r="N844" i="26"/>
  <c r="M844" i="26"/>
  <c r="L844" i="26"/>
  <c r="N843" i="26"/>
  <c r="M843" i="26"/>
  <c r="L843" i="26"/>
  <c r="N842" i="26"/>
  <c r="M842" i="26"/>
  <c r="L842" i="26"/>
  <c r="N841" i="26"/>
  <c r="M841" i="26"/>
  <c r="L841" i="26"/>
  <c r="N840" i="26"/>
  <c r="M840" i="26"/>
  <c r="L840" i="26"/>
  <c r="N839" i="26"/>
  <c r="M839" i="26"/>
  <c r="L839" i="26"/>
  <c r="N838" i="26"/>
  <c r="M838" i="26"/>
  <c r="L838" i="26"/>
  <c r="N837" i="26"/>
  <c r="M837" i="26"/>
  <c r="L837" i="26"/>
  <c r="N836" i="26"/>
  <c r="M836" i="26"/>
  <c r="L836" i="26"/>
  <c r="N835" i="26"/>
  <c r="M835" i="26"/>
  <c r="L835" i="26"/>
  <c r="N834" i="26"/>
  <c r="M834" i="26"/>
  <c r="L834" i="26"/>
  <c r="N833" i="26"/>
  <c r="M833" i="26"/>
  <c r="L833" i="26"/>
  <c r="N832" i="26"/>
  <c r="M832" i="26"/>
  <c r="L832" i="26"/>
  <c r="N831" i="26"/>
  <c r="M831" i="26"/>
  <c r="L831" i="26"/>
  <c r="N830" i="26"/>
  <c r="M830" i="26"/>
  <c r="L830" i="26"/>
  <c r="N829" i="26"/>
  <c r="M829" i="26"/>
  <c r="L829" i="26"/>
  <c r="N828" i="26"/>
  <c r="M828" i="26"/>
  <c r="L828" i="26"/>
  <c r="N827" i="26"/>
  <c r="M827" i="26"/>
  <c r="L827" i="26"/>
  <c r="N826" i="26"/>
  <c r="M826" i="26"/>
  <c r="L826" i="26"/>
  <c r="N825" i="26"/>
  <c r="M825" i="26"/>
  <c r="L825" i="26"/>
  <c r="N824" i="26"/>
  <c r="M824" i="26"/>
  <c r="L824" i="26"/>
  <c r="N823" i="26"/>
  <c r="M823" i="26"/>
  <c r="L823" i="26"/>
  <c r="N822" i="26"/>
  <c r="M822" i="26"/>
  <c r="L822" i="26"/>
  <c r="N821" i="26"/>
  <c r="M821" i="26"/>
  <c r="L821" i="26"/>
  <c r="N820" i="26"/>
  <c r="M820" i="26"/>
  <c r="L820" i="26"/>
  <c r="N819" i="26"/>
  <c r="M819" i="26"/>
  <c r="L819" i="26"/>
  <c r="N818" i="26"/>
  <c r="M818" i="26"/>
  <c r="L818" i="26"/>
  <c r="N817" i="26"/>
  <c r="M817" i="26"/>
  <c r="L817" i="26"/>
  <c r="N816" i="26"/>
  <c r="M816" i="26"/>
  <c r="L816" i="26"/>
  <c r="N815" i="26"/>
  <c r="M815" i="26"/>
  <c r="L815" i="26"/>
  <c r="N814" i="26"/>
  <c r="M814" i="26"/>
  <c r="L814" i="26"/>
  <c r="N813" i="26"/>
  <c r="M813" i="26"/>
  <c r="L813" i="26"/>
  <c r="N812" i="26"/>
  <c r="M812" i="26"/>
  <c r="L812" i="26"/>
  <c r="N811" i="26"/>
  <c r="M811" i="26"/>
  <c r="L811" i="26"/>
  <c r="N810" i="26"/>
  <c r="M810" i="26"/>
  <c r="L810" i="26"/>
  <c r="N809" i="26"/>
  <c r="M809" i="26"/>
  <c r="L809" i="26"/>
  <c r="N808" i="26"/>
  <c r="M808" i="26"/>
  <c r="L808" i="26"/>
  <c r="N807" i="26"/>
  <c r="M807" i="26"/>
  <c r="L807" i="26"/>
  <c r="N806" i="26"/>
  <c r="M806" i="26"/>
  <c r="L806" i="26"/>
  <c r="N805" i="26"/>
  <c r="M805" i="26"/>
  <c r="L805" i="26"/>
  <c r="N804" i="26"/>
  <c r="M804" i="26"/>
  <c r="L804" i="26"/>
  <c r="N803" i="26"/>
  <c r="M803" i="26"/>
  <c r="L803" i="26"/>
  <c r="N802" i="26"/>
  <c r="M802" i="26"/>
  <c r="L802" i="26"/>
  <c r="N801" i="26"/>
  <c r="M801" i="26"/>
  <c r="L801" i="26"/>
  <c r="N800" i="26"/>
  <c r="M800" i="26"/>
  <c r="L800" i="26"/>
  <c r="N799" i="26"/>
  <c r="M799" i="26"/>
  <c r="L799" i="26"/>
  <c r="N798" i="26"/>
  <c r="M798" i="26"/>
  <c r="L798" i="26"/>
  <c r="N797" i="26"/>
  <c r="M797" i="26"/>
  <c r="L797" i="26"/>
  <c r="N796" i="26"/>
  <c r="M796" i="26"/>
  <c r="L796" i="26"/>
  <c r="N795" i="26"/>
  <c r="M795" i="26"/>
  <c r="L795" i="26"/>
  <c r="N794" i="26"/>
  <c r="M794" i="26"/>
  <c r="L794" i="26"/>
  <c r="N793" i="26"/>
  <c r="M793" i="26"/>
  <c r="L793" i="26"/>
  <c r="N792" i="26"/>
  <c r="M792" i="26"/>
  <c r="L792" i="26"/>
  <c r="N791" i="26"/>
  <c r="M791" i="26"/>
  <c r="L791" i="26"/>
  <c r="N790" i="26"/>
  <c r="M790" i="26"/>
  <c r="L790" i="26"/>
  <c r="N789" i="26"/>
  <c r="M789" i="26"/>
  <c r="L789" i="26"/>
  <c r="N788" i="26"/>
  <c r="M788" i="26"/>
  <c r="L788" i="26"/>
  <c r="N787" i="26"/>
  <c r="M787" i="26"/>
  <c r="L787" i="26"/>
  <c r="N786" i="26"/>
  <c r="M786" i="26"/>
  <c r="L786" i="26"/>
  <c r="N785" i="26"/>
  <c r="M785" i="26"/>
  <c r="L785" i="26"/>
  <c r="N784" i="26"/>
  <c r="M784" i="26"/>
  <c r="L784" i="26"/>
  <c r="N783" i="26"/>
  <c r="M783" i="26"/>
  <c r="L783" i="26"/>
  <c r="N782" i="26"/>
  <c r="M782" i="26"/>
  <c r="L782" i="26"/>
  <c r="N781" i="26"/>
  <c r="M781" i="26"/>
  <c r="L781" i="26"/>
  <c r="N780" i="26"/>
  <c r="M780" i="26"/>
  <c r="L780" i="26"/>
  <c r="N779" i="26"/>
  <c r="M779" i="26"/>
  <c r="L779" i="26"/>
  <c r="N778" i="26"/>
  <c r="M778" i="26"/>
  <c r="L778" i="26"/>
  <c r="N777" i="26"/>
  <c r="M777" i="26"/>
  <c r="L777" i="26"/>
  <c r="N776" i="26"/>
  <c r="M776" i="26"/>
  <c r="L776" i="26"/>
  <c r="N775" i="26"/>
  <c r="M775" i="26"/>
  <c r="L775" i="26"/>
  <c r="N774" i="26"/>
  <c r="M774" i="26"/>
  <c r="L774" i="26"/>
  <c r="N773" i="26"/>
  <c r="M773" i="26"/>
  <c r="L773" i="26"/>
  <c r="N772" i="26"/>
  <c r="M772" i="26"/>
  <c r="L772" i="26"/>
  <c r="N771" i="26"/>
  <c r="M771" i="26"/>
  <c r="L771" i="26"/>
  <c r="N770" i="26"/>
  <c r="M770" i="26"/>
  <c r="L770" i="26"/>
  <c r="N769" i="26"/>
  <c r="M769" i="26"/>
  <c r="L769" i="26"/>
  <c r="N768" i="26"/>
  <c r="M768" i="26"/>
  <c r="L768" i="26"/>
  <c r="N767" i="26"/>
  <c r="M767" i="26"/>
  <c r="L767" i="26"/>
  <c r="N766" i="26"/>
  <c r="M766" i="26"/>
  <c r="L766" i="26"/>
  <c r="N765" i="26"/>
  <c r="M765" i="26"/>
  <c r="L765" i="26"/>
  <c r="N764" i="26"/>
  <c r="M764" i="26"/>
  <c r="L764" i="26"/>
  <c r="N763" i="26"/>
  <c r="M763" i="26"/>
  <c r="L763" i="26"/>
  <c r="N762" i="26"/>
  <c r="M762" i="26"/>
  <c r="L762" i="26"/>
  <c r="N761" i="26"/>
  <c r="M761" i="26"/>
  <c r="L761" i="26"/>
  <c r="N760" i="26"/>
  <c r="M760" i="26"/>
  <c r="L760" i="26"/>
  <c r="N759" i="26"/>
  <c r="M759" i="26"/>
  <c r="L759" i="26"/>
  <c r="N758" i="26"/>
  <c r="M758" i="26"/>
  <c r="L758" i="26"/>
  <c r="N757" i="26"/>
  <c r="M757" i="26"/>
  <c r="L757" i="26"/>
  <c r="N756" i="26"/>
  <c r="M756" i="26"/>
  <c r="L756" i="26"/>
  <c r="N755" i="26"/>
  <c r="M755" i="26"/>
  <c r="L755" i="26"/>
  <c r="N754" i="26"/>
  <c r="M754" i="26"/>
  <c r="L754" i="26"/>
  <c r="N753" i="26"/>
  <c r="M753" i="26"/>
  <c r="L753" i="26"/>
  <c r="N752" i="26"/>
  <c r="M752" i="26"/>
  <c r="L752" i="26"/>
  <c r="N751" i="26"/>
  <c r="M751" i="26"/>
  <c r="L751" i="26"/>
  <c r="N750" i="26"/>
  <c r="M750" i="26"/>
  <c r="L750" i="26"/>
  <c r="N749" i="26"/>
  <c r="M749" i="26"/>
  <c r="L749" i="26"/>
  <c r="N748" i="26"/>
  <c r="M748" i="26"/>
  <c r="L748" i="26"/>
  <c r="N747" i="26"/>
  <c r="M747" i="26"/>
  <c r="L747" i="26"/>
  <c r="N746" i="26"/>
  <c r="M746" i="26"/>
  <c r="L746" i="26"/>
  <c r="N745" i="26"/>
  <c r="M745" i="26"/>
  <c r="L745" i="26"/>
  <c r="N744" i="26"/>
  <c r="M744" i="26"/>
  <c r="L744" i="26"/>
  <c r="N743" i="26"/>
  <c r="M743" i="26"/>
  <c r="L743" i="26"/>
  <c r="N742" i="26"/>
  <c r="M742" i="26"/>
  <c r="L742" i="26"/>
  <c r="N741" i="26"/>
  <c r="M741" i="26"/>
  <c r="L741" i="26"/>
  <c r="N740" i="26"/>
  <c r="M740" i="26"/>
  <c r="L740" i="26"/>
  <c r="N739" i="26"/>
  <c r="M739" i="26"/>
  <c r="L739" i="26"/>
  <c r="N738" i="26"/>
  <c r="M738" i="26"/>
  <c r="L738" i="26"/>
  <c r="N737" i="26"/>
  <c r="M737" i="26"/>
  <c r="L737" i="26"/>
  <c r="N736" i="26"/>
  <c r="M736" i="26"/>
  <c r="L736" i="26"/>
  <c r="N735" i="26"/>
  <c r="M735" i="26"/>
  <c r="L735" i="26"/>
  <c r="N734" i="26"/>
  <c r="M734" i="26"/>
  <c r="L734" i="26"/>
  <c r="N733" i="26"/>
  <c r="M733" i="26"/>
  <c r="L733" i="26"/>
  <c r="N732" i="26"/>
  <c r="M732" i="26"/>
  <c r="L732" i="26"/>
  <c r="N731" i="26"/>
  <c r="M731" i="26"/>
  <c r="L731" i="26"/>
  <c r="N730" i="26"/>
  <c r="M730" i="26"/>
  <c r="L730" i="26"/>
  <c r="N729" i="26"/>
  <c r="M729" i="26"/>
  <c r="L729" i="26"/>
  <c r="N728" i="26"/>
  <c r="M728" i="26"/>
  <c r="L728" i="26"/>
  <c r="N727" i="26"/>
  <c r="M727" i="26"/>
  <c r="L727" i="26"/>
  <c r="N726" i="26"/>
  <c r="M726" i="26"/>
  <c r="L726" i="26"/>
  <c r="N725" i="26"/>
  <c r="M725" i="26"/>
  <c r="L725" i="26"/>
  <c r="N724" i="26"/>
  <c r="M724" i="26"/>
  <c r="L724" i="26"/>
  <c r="N723" i="26"/>
  <c r="M723" i="26"/>
  <c r="L723" i="26"/>
  <c r="N722" i="26"/>
  <c r="M722" i="26"/>
  <c r="L722" i="26"/>
  <c r="N721" i="26"/>
  <c r="M721" i="26"/>
  <c r="L721" i="26"/>
  <c r="N720" i="26"/>
  <c r="M720" i="26"/>
  <c r="L720" i="26"/>
  <c r="N719" i="26"/>
  <c r="M719" i="26"/>
  <c r="L719" i="26"/>
  <c r="N718" i="26"/>
  <c r="M718" i="26"/>
  <c r="L718" i="26"/>
  <c r="N717" i="26"/>
  <c r="M717" i="26"/>
  <c r="L717" i="26"/>
  <c r="N716" i="26"/>
  <c r="M716" i="26"/>
  <c r="L716" i="26"/>
  <c r="N715" i="26"/>
  <c r="M715" i="26"/>
  <c r="L715" i="26"/>
  <c r="N714" i="26"/>
  <c r="M714" i="26"/>
  <c r="L714" i="26"/>
  <c r="N713" i="26"/>
  <c r="M713" i="26"/>
  <c r="L713" i="26"/>
  <c r="N712" i="26"/>
  <c r="M712" i="26"/>
  <c r="L712" i="26"/>
  <c r="N711" i="26"/>
  <c r="M711" i="26"/>
  <c r="L711" i="26"/>
  <c r="N710" i="26"/>
  <c r="M710" i="26"/>
  <c r="L710" i="26"/>
  <c r="N709" i="26"/>
  <c r="M709" i="26"/>
  <c r="L709" i="26"/>
  <c r="N708" i="26"/>
  <c r="M708" i="26"/>
  <c r="L708" i="26"/>
  <c r="N707" i="26"/>
  <c r="M707" i="26"/>
  <c r="L707" i="26"/>
  <c r="N706" i="26"/>
  <c r="M706" i="26"/>
  <c r="L706" i="26"/>
  <c r="N705" i="26"/>
  <c r="M705" i="26"/>
  <c r="L705" i="26"/>
  <c r="N704" i="26"/>
  <c r="M704" i="26"/>
  <c r="L704" i="26"/>
  <c r="N703" i="26"/>
  <c r="M703" i="26"/>
  <c r="L703" i="26"/>
  <c r="N702" i="26"/>
  <c r="M702" i="26"/>
  <c r="L702" i="26"/>
  <c r="N701" i="26"/>
  <c r="M701" i="26"/>
  <c r="L701" i="26"/>
  <c r="N700" i="26"/>
  <c r="M700" i="26"/>
  <c r="L700" i="26"/>
  <c r="N699" i="26"/>
  <c r="M699" i="26"/>
  <c r="L699" i="26"/>
  <c r="N698" i="26"/>
  <c r="M698" i="26"/>
  <c r="L698" i="26"/>
  <c r="N697" i="26"/>
  <c r="M697" i="26"/>
  <c r="L697" i="26"/>
  <c r="N696" i="26"/>
  <c r="M696" i="26"/>
  <c r="L696" i="26"/>
  <c r="N695" i="26"/>
  <c r="M695" i="26"/>
  <c r="L695" i="26"/>
  <c r="N694" i="26"/>
  <c r="M694" i="26"/>
  <c r="L694" i="26"/>
  <c r="N693" i="26"/>
  <c r="M693" i="26"/>
  <c r="L693" i="26"/>
  <c r="N692" i="26"/>
  <c r="M692" i="26"/>
  <c r="L692" i="26"/>
  <c r="N691" i="26"/>
  <c r="M691" i="26"/>
  <c r="L691" i="26"/>
  <c r="N690" i="26"/>
  <c r="M690" i="26"/>
  <c r="L690" i="26"/>
  <c r="N689" i="26"/>
  <c r="M689" i="26"/>
  <c r="L689" i="26"/>
  <c r="N688" i="26"/>
  <c r="M688" i="26"/>
  <c r="L688" i="26"/>
  <c r="N687" i="26"/>
  <c r="M687" i="26"/>
  <c r="L687" i="26"/>
  <c r="N686" i="26"/>
  <c r="M686" i="26"/>
  <c r="L686" i="26"/>
  <c r="N685" i="26"/>
  <c r="M685" i="26"/>
  <c r="L685" i="26"/>
  <c r="N684" i="26"/>
  <c r="M684" i="26"/>
  <c r="L684" i="26"/>
  <c r="N683" i="26"/>
  <c r="M683" i="26"/>
  <c r="L683" i="26"/>
  <c r="N682" i="26"/>
  <c r="M682" i="26"/>
  <c r="L682" i="26"/>
  <c r="N681" i="26"/>
  <c r="M681" i="26"/>
  <c r="L681" i="26"/>
  <c r="N680" i="26"/>
  <c r="M680" i="26"/>
  <c r="L680" i="26"/>
  <c r="N679" i="26"/>
  <c r="M679" i="26"/>
  <c r="L679" i="26"/>
  <c r="N678" i="26"/>
  <c r="M678" i="26"/>
  <c r="L678" i="26"/>
  <c r="N677" i="26"/>
  <c r="M677" i="26"/>
  <c r="L677" i="26"/>
  <c r="N676" i="26"/>
  <c r="M676" i="26"/>
  <c r="L676" i="26"/>
  <c r="N675" i="26"/>
  <c r="M675" i="26"/>
  <c r="L675" i="26"/>
  <c r="N674" i="26"/>
  <c r="M674" i="26"/>
  <c r="L674" i="26"/>
  <c r="N673" i="26"/>
  <c r="M673" i="26"/>
  <c r="L673" i="26"/>
  <c r="N672" i="26"/>
  <c r="M672" i="26"/>
  <c r="L672" i="26"/>
  <c r="N671" i="26"/>
  <c r="M671" i="26"/>
  <c r="L671" i="26"/>
  <c r="N670" i="26"/>
  <c r="M670" i="26"/>
  <c r="L670" i="26"/>
  <c r="N669" i="26"/>
  <c r="M669" i="26"/>
  <c r="L669" i="26"/>
  <c r="N668" i="26"/>
  <c r="M668" i="26"/>
  <c r="L668" i="26"/>
  <c r="N667" i="26"/>
  <c r="M667" i="26"/>
  <c r="L667" i="26"/>
  <c r="N666" i="26"/>
  <c r="M666" i="26"/>
  <c r="L666" i="26"/>
  <c r="N665" i="26"/>
  <c r="M665" i="26"/>
  <c r="L665" i="26"/>
  <c r="N664" i="26"/>
  <c r="M664" i="26"/>
  <c r="L664" i="26"/>
  <c r="N663" i="26"/>
  <c r="M663" i="26"/>
  <c r="L663" i="26"/>
  <c r="N662" i="26"/>
  <c r="M662" i="26"/>
  <c r="L662" i="26"/>
  <c r="N661" i="26"/>
  <c r="M661" i="26"/>
  <c r="L661" i="26"/>
  <c r="N660" i="26"/>
  <c r="M660" i="26"/>
  <c r="L660" i="26"/>
  <c r="N659" i="26"/>
  <c r="M659" i="26"/>
  <c r="L659" i="26"/>
  <c r="N658" i="26"/>
  <c r="M658" i="26"/>
  <c r="L658" i="26"/>
  <c r="N657" i="26"/>
  <c r="M657" i="26"/>
  <c r="L657" i="26"/>
  <c r="N656" i="26"/>
  <c r="M656" i="26"/>
  <c r="L656" i="26"/>
  <c r="N655" i="26"/>
  <c r="M655" i="26"/>
  <c r="L655" i="26"/>
  <c r="N654" i="26"/>
  <c r="M654" i="26"/>
  <c r="L654" i="26"/>
  <c r="N653" i="26"/>
  <c r="M653" i="26"/>
  <c r="L653" i="26"/>
  <c r="N652" i="26"/>
  <c r="M652" i="26"/>
  <c r="L652" i="26"/>
  <c r="N651" i="26"/>
  <c r="M651" i="26"/>
  <c r="L651" i="26"/>
  <c r="N650" i="26"/>
  <c r="M650" i="26"/>
  <c r="L650" i="26"/>
  <c r="N649" i="26"/>
  <c r="M649" i="26"/>
  <c r="L649" i="26"/>
  <c r="N648" i="26"/>
  <c r="M648" i="26"/>
  <c r="L648" i="26"/>
  <c r="N647" i="26"/>
  <c r="M647" i="26"/>
  <c r="L647" i="26"/>
  <c r="N646" i="26"/>
  <c r="M646" i="26"/>
  <c r="L646" i="26"/>
  <c r="N645" i="26"/>
  <c r="M645" i="26"/>
  <c r="L645" i="26"/>
  <c r="N644" i="26"/>
  <c r="M644" i="26"/>
  <c r="L644" i="26"/>
  <c r="N643" i="26"/>
  <c r="M643" i="26"/>
  <c r="L643" i="26"/>
  <c r="N642" i="26"/>
  <c r="M642" i="26"/>
  <c r="L642" i="26"/>
  <c r="N641" i="26"/>
  <c r="M641" i="26"/>
  <c r="L641" i="26"/>
  <c r="N640" i="26"/>
  <c r="M640" i="26"/>
  <c r="L640" i="26"/>
  <c r="N639" i="26"/>
  <c r="M639" i="26"/>
  <c r="L639" i="26"/>
  <c r="N638" i="26"/>
  <c r="M638" i="26"/>
  <c r="L638" i="26"/>
  <c r="N637" i="26"/>
  <c r="M637" i="26"/>
  <c r="L637" i="26"/>
  <c r="N636" i="26"/>
  <c r="M636" i="26"/>
  <c r="L636" i="26"/>
  <c r="N635" i="26"/>
  <c r="M635" i="26"/>
  <c r="L635" i="26"/>
  <c r="N634" i="26"/>
  <c r="M634" i="26"/>
  <c r="L634" i="26"/>
  <c r="N633" i="26"/>
  <c r="M633" i="26"/>
  <c r="L633" i="26"/>
  <c r="N632" i="26"/>
  <c r="M632" i="26"/>
  <c r="L632" i="26"/>
  <c r="N631" i="26"/>
  <c r="M631" i="26"/>
  <c r="L631" i="26"/>
  <c r="N630" i="26"/>
  <c r="M630" i="26"/>
  <c r="L630" i="26"/>
  <c r="N629" i="26"/>
  <c r="M629" i="26"/>
  <c r="L629" i="26"/>
  <c r="N628" i="26"/>
  <c r="M628" i="26"/>
  <c r="L628" i="26"/>
  <c r="N627" i="26"/>
  <c r="M627" i="26"/>
  <c r="L627" i="26"/>
  <c r="N626" i="26"/>
  <c r="M626" i="26"/>
  <c r="L626" i="26"/>
  <c r="N625" i="26"/>
  <c r="M625" i="26"/>
  <c r="L625" i="26"/>
  <c r="N624" i="26"/>
  <c r="M624" i="26"/>
  <c r="L624" i="26"/>
  <c r="N623" i="26"/>
  <c r="M623" i="26"/>
  <c r="L623" i="26"/>
  <c r="N622" i="26"/>
  <c r="M622" i="26"/>
  <c r="L622" i="26"/>
  <c r="N621" i="26"/>
  <c r="M621" i="26"/>
  <c r="L621" i="26"/>
  <c r="N620" i="26"/>
  <c r="M620" i="26"/>
  <c r="L620" i="26"/>
  <c r="N619" i="26"/>
  <c r="M619" i="26"/>
  <c r="L619" i="26"/>
  <c r="N618" i="26"/>
  <c r="M618" i="26"/>
  <c r="L618" i="26"/>
  <c r="N617" i="26"/>
  <c r="M617" i="26"/>
  <c r="L617" i="26"/>
  <c r="N616" i="26"/>
  <c r="M616" i="26"/>
  <c r="L616" i="26"/>
  <c r="N615" i="26"/>
  <c r="M615" i="26"/>
  <c r="L615" i="26"/>
  <c r="N614" i="26"/>
  <c r="M614" i="26"/>
  <c r="L614" i="26"/>
  <c r="N613" i="26"/>
  <c r="M613" i="26"/>
  <c r="L613" i="26"/>
  <c r="N612" i="26"/>
  <c r="M612" i="26"/>
  <c r="L612" i="26"/>
  <c r="N611" i="26"/>
  <c r="M611" i="26"/>
  <c r="L611" i="26"/>
  <c r="N610" i="26"/>
  <c r="M610" i="26"/>
  <c r="L610" i="26"/>
  <c r="N609" i="26"/>
  <c r="M609" i="26"/>
  <c r="L609" i="26"/>
  <c r="N608" i="26"/>
  <c r="M608" i="26"/>
  <c r="L608" i="26"/>
  <c r="N607" i="26"/>
  <c r="M607" i="26"/>
  <c r="L607" i="26"/>
  <c r="N606" i="26"/>
  <c r="M606" i="26"/>
  <c r="L606" i="26"/>
  <c r="N605" i="26"/>
  <c r="M605" i="26"/>
  <c r="L605" i="26"/>
  <c r="N604" i="26"/>
  <c r="M604" i="26"/>
  <c r="L604" i="26"/>
  <c r="N603" i="26"/>
  <c r="M603" i="26"/>
  <c r="L603" i="26"/>
  <c r="N602" i="26"/>
  <c r="M602" i="26"/>
  <c r="L602" i="26"/>
  <c r="N601" i="26"/>
  <c r="M601" i="26"/>
  <c r="L601" i="26"/>
  <c r="N600" i="26"/>
  <c r="M600" i="26"/>
  <c r="L600" i="26"/>
  <c r="N599" i="26"/>
  <c r="M599" i="26"/>
  <c r="L599" i="26"/>
  <c r="N598" i="26"/>
  <c r="M598" i="26"/>
  <c r="L598" i="26"/>
  <c r="N597" i="26"/>
  <c r="M597" i="26"/>
  <c r="L597" i="26"/>
  <c r="N596" i="26"/>
  <c r="M596" i="26"/>
  <c r="L596" i="26"/>
  <c r="N595" i="26"/>
  <c r="M595" i="26"/>
  <c r="L595" i="26"/>
  <c r="N594" i="26"/>
  <c r="M594" i="26"/>
  <c r="L594" i="26"/>
  <c r="N593" i="26"/>
  <c r="M593" i="26"/>
  <c r="L593" i="26"/>
  <c r="N592" i="26"/>
  <c r="M592" i="26"/>
  <c r="L592" i="26"/>
  <c r="N591" i="26"/>
  <c r="M591" i="26"/>
  <c r="L591" i="26"/>
  <c r="N590" i="26"/>
  <c r="M590" i="26"/>
  <c r="L590" i="26"/>
  <c r="N589" i="26"/>
  <c r="M589" i="26"/>
  <c r="L589" i="26"/>
  <c r="N588" i="26"/>
  <c r="M588" i="26"/>
  <c r="L588" i="26"/>
  <c r="N587" i="26"/>
  <c r="M587" i="26"/>
  <c r="L587" i="26"/>
  <c r="N586" i="26"/>
  <c r="M586" i="26"/>
  <c r="L586" i="26"/>
  <c r="N585" i="26"/>
  <c r="M585" i="26"/>
  <c r="L585" i="26"/>
  <c r="N584" i="26"/>
  <c r="M584" i="26"/>
  <c r="L584" i="26"/>
  <c r="N583" i="26"/>
  <c r="M583" i="26"/>
  <c r="L583" i="26"/>
  <c r="N582" i="26"/>
  <c r="M582" i="26"/>
  <c r="L582" i="26"/>
  <c r="N581" i="26"/>
  <c r="M581" i="26"/>
  <c r="L581" i="26"/>
  <c r="N580" i="26"/>
  <c r="M580" i="26"/>
  <c r="L580" i="26"/>
  <c r="N579" i="26"/>
  <c r="M579" i="26"/>
  <c r="L579" i="26"/>
  <c r="N578" i="26"/>
  <c r="M578" i="26"/>
  <c r="L578" i="26"/>
  <c r="N577" i="26"/>
  <c r="M577" i="26"/>
  <c r="L577" i="26"/>
  <c r="N576" i="26"/>
  <c r="M576" i="26"/>
  <c r="L576" i="26"/>
  <c r="N575" i="26"/>
  <c r="M575" i="26"/>
  <c r="L575" i="26"/>
  <c r="N574" i="26"/>
  <c r="M574" i="26"/>
  <c r="L574" i="26"/>
  <c r="N573" i="26"/>
  <c r="M573" i="26"/>
  <c r="L573" i="26"/>
  <c r="N572" i="26"/>
  <c r="M572" i="26"/>
  <c r="L572" i="26"/>
  <c r="N571" i="26"/>
  <c r="M571" i="26"/>
  <c r="L571" i="26"/>
  <c r="N570" i="26"/>
  <c r="M570" i="26"/>
  <c r="L570" i="26"/>
  <c r="N569" i="26"/>
  <c r="M569" i="26"/>
  <c r="L569" i="26"/>
  <c r="N568" i="26"/>
  <c r="M568" i="26"/>
  <c r="L568" i="26"/>
  <c r="N567" i="26"/>
  <c r="M567" i="26"/>
  <c r="L567" i="26"/>
  <c r="N566" i="26"/>
  <c r="M566" i="26"/>
  <c r="L566" i="26"/>
  <c r="N565" i="26"/>
  <c r="M565" i="26"/>
  <c r="L565" i="26"/>
  <c r="N564" i="26"/>
  <c r="M564" i="26"/>
  <c r="L564" i="26"/>
  <c r="N563" i="26"/>
  <c r="M563" i="26"/>
  <c r="L563" i="26"/>
  <c r="N562" i="26"/>
  <c r="M562" i="26"/>
  <c r="L562" i="26"/>
  <c r="N561" i="26"/>
  <c r="M561" i="26"/>
  <c r="L561" i="26"/>
  <c r="N560" i="26"/>
  <c r="M560" i="26"/>
  <c r="L560" i="26"/>
  <c r="N559" i="26"/>
  <c r="M559" i="26"/>
  <c r="L559" i="26"/>
  <c r="N558" i="26"/>
  <c r="M558" i="26"/>
  <c r="L558" i="26"/>
  <c r="N557" i="26"/>
  <c r="M557" i="26"/>
  <c r="L557" i="26"/>
  <c r="N556" i="26"/>
  <c r="M556" i="26"/>
  <c r="L556" i="26"/>
  <c r="N555" i="26"/>
  <c r="M555" i="26"/>
  <c r="L555" i="26"/>
  <c r="N554" i="26"/>
  <c r="M554" i="26"/>
  <c r="L554" i="26"/>
  <c r="N553" i="26"/>
  <c r="M553" i="26"/>
  <c r="L553" i="26"/>
  <c r="N552" i="26"/>
  <c r="M552" i="26"/>
  <c r="L552" i="26"/>
  <c r="N551" i="26"/>
  <c r="M551" i="26"/>
  <c r="L551" i="26"/>
  <c r="N550" i="26"/>
  <c r="M550" i="26"/>
  <c r="L550" i="26"/>
  <c r="N549" i="26"/>
  <c r="M549" i="26"/>
  <c r="L549" i="26"/>
  <c r="N548" i="26"/>
  <c r="M548" i="26"/>
  <c r="L548" i="26"/>
  <c r="N547" i="26"/>
  <c r="M547" i="26"/>
  <c r="L547" i="26"/>
  <c r="N546" i="26"/>
  <c r="M546" i="26"/>
  <c r="L546" i="26"/>
  <c r="N545" i="26"/>
  <c r="M545" i="26"/>
  <c r="L545" i="26"/>
  <c r="N544" i="26"/>
  <c r="M544" i="26"/>
  <c r="L544" i="26"/>
  <c r="N543" i="26"/>
  <c r="M543" i="26"/>
  <c r="L543" i="26"/>
  <c r="N542" i="26"/>
  <c r="M542" i="26"/>
  <c r="L542" i="26"/>
  <c r="N541" i="26"/>
  <c r="M541" i="26"/>
  <c r="L541" i="26"/>
  <c r="N540" i="26"/>
  <c r="M540" i="26"/>
  <c r="L540" i="26"/>
  <c r="N539" i="26"/>
  <c r="M539" i="26"/>
  <c r="L539" i="26"/>
  <c r="N538" i="26"/>
  <c r="M538" i="26"/>
  <c r="L538" i="26"/>
  <c r="N537" i="26"/>
  <c r="M537" i="26"/>
  <c r="L537" i="26"/>
  <c r="N536" i="26"/>
  <c r="M536" i="26"/>
  <c r="L536" i="26"/>
  <c r="N535" i="26"/>
  <c r="M535" i="26"/>
  <c r="L535" i="26"/>
  <c r="N534" i="26"/>
  <c r="M534" i="26"/>
  <c r="L534" i="26"/>
  <c r="N533" i="26"/>
  <c r="M533" i="26"/>
  <c r="L533" i="26"/>
  <c r="N532" i="26"/>
  <c r="M532" i="26"/>
  <c r="L532" i="26"/>
  <c r="N531" i="26"/>
  <c r="M531" i="26"/>
  <c r="L531" i="26"/>
  <c r="N530" i="26"/>
  <c r="M530" i="26"/>
  <c r="L530" i="26"/>
  <c r="N529" i="26"/>
  <c r="M529" i="26"/>
  <c r="L529" i="26"/>
  <c r="N528" i="26"/>
  <c r="M528" i="26"/>
  <c r="L528" i="26"/>
  <c r="N527" i="26"/>
  <c r="M527" i="26"/>
  <c r="L527" i="26"/>
  <c r="N526" i="26"/>
  <c r="M526" i="26"/>
  <c r="L526" i="26"/>
  <c r="N525" i="26"/>
  <c r="M525" i="26"/>
  <c r="L525" i="26"/>
  <c r="N524" i="26"/>
  <c r="M524" i="26"/>
  <c r="L524" i="26"/>
  <c r="N523" i="26"/>
  <c r="M523" i="26"/>
  <c r="L523" i="26"/>
  <c r="N522" i="26"/>
  <c r="M522" i="26"/>
  <c r="L522" i="26"/>
  <c r="N521" i="26"/>
  <c r="M521" i="26"/>
  <c r="L521" i="26"/>
  <c r="N520" i="26"/>
  <c r="M520" i="26"/>
  <c r="L520" i="26"/>
  <c r="N519" i="26"/>
  <c r="M519" i="26"/>
  <c r="L519" i="26"/>
  <c r="N518" i="26"/>
  <c r="M518" i="26"/>
  <c r="L518" i="26"/>
  <c r="N517" i="26"/>
  <c r="M517" i="26"/>
  <c r="L517" i="26"/>
  <c r="N516" i="26"/>
  <c r="M516" i="26"/>
  <c r="L516" i="26"/>
  <c r="N515" i="26"/>
  <c r="M515" i="26"/>
  <c r="L515" i="26"/>
  <c r="N514" i="26"/>
  <c r="M514" i="26"/>
  <c r="L514" i="26"/>
  <c r="N513" i="26"/>
  <c r="M513" i="26"/>
  <c r="L513" i="26"/>
  <c r="N512" i="26"/>
  <c r="M512" i="26"/>
  <c r="L512" i="26"/>
  <c r="N511" i="26"/>
  <c r="M511" i="26"/>
  <c r="L511" i="26"/>
  <c r="N510" i="26"/>
  <c r="M510" i="26"/>
  <c r="L510" i="26"/>
  <c r="N509" i="26"/>
  <c r="M509" i="26"/>
  <c r="L509" i="26"/>
  <c r="N508" i="26"/>
  <c r="M508" i="26"/>
  <c r="L508" i="26"/>
  <c r="N507" i="26"/>
  <c r="M507" i="26"/>
  <c r="L507" i="26"/>
  <c r="N506" i="26"/>
  <c r="M506" i="26"/>
  <c r="L506" i="26"/>
  <c r="N505" i="26"/>
  <c r="M505" i="26"/>
  <c r="L505" i="26"/>
  <c r="N504" i="26"/>
  <c r="M504" i="26"/>
  <c r="L504" i="26"/>
  <c r="N503" i="26"/>
  <c r="M503" i="26"/>
  <c r="L503" i="26"/>
  <c r="N502" i="26"/>
  <c r="M502" i="26"/>
  <c r="L502" i="26"/>
  <c r="N501" i="26"/>
  <c r="M501" i="26"/>
  <c r="L501" i="26"/>
  <c r="N500" i="26"/>
  <c r="M500" i="26"/>
  <c r="L500" i="26"/>
  <c r="N499" i="26"/>
  <c r="M499" i="26"/>
  <c r="L499" i="26"/>
  <c r="N498" i="26"/>
  <c r="M498" i="26"/>
  <c r="L498" i="26"/>
  <c r="N497" i="26"/>
  <c r="M497" i="26"/>
  <c r="L497" i="26"/>
  <c r="N496" i="26"/>
  <c r="M496" i="26"/>
  <c r="L496" i="26"/>
  <c r="N495" i="26"/>
  <c r="M495" i="26"/>
  <c r="L495" i="26"/>
  <c r="N494" i="26"/>
  <c r="M494" i="26"/>
  <c r="L494" i="26"/>
  <c r="N493" i="26"/>
  <c r="M493" i="26"/>
  <c r="L493" i="26"/>
  <c r="N492" i="26"/>
  <c r="M492" i="26"/>
  <c r="L492" i="26"/>
  <c r="N491" i="26"/>
  <c r="M491" i="26"/>
  <c r="L491" i="26"/>
  <c r="N490" i="26"/>
  <c r="M490" i="26"/>
  <c r="L490" i="26"/>
  <c r="N489" i="26"/>
  <c r="M489" i="26"/>
  <c r="L489" i="26"/>
  <c r="N488" i="26"/>
  <c r="M488" i="26"/>
  <c r="L488" i="26"/>
  <c r="N487" i="26"/>
  <c r="M487" i="26"/>
  <c r="L487" i="26"/>
  <c r="N486" i="26"/>
  <c r="M486" i="26"/>
  <c r="L486" i="26"/>
  <c r="N485" i="26"/>
  <c r="M485" i="26"/>
  <c r="L485" i="26"/>
  <c r="N484" i="26"/>
  <c r="M484" i="26"/>
  <c r="L484" i="26"/>
  <c r="N483" i="26"/>
  <c r="M483" i="26"/>
  <c r="L483" i="26"/>
  <c r="N482" i="26"/>
  <c r="M482" i="26"/>
  <c r="L482" i="26"/>
  <c r="N481" i="26"/>
  <c r="M481" i="26"/>
  <c r="L481" i="26"/>
  <c r="N480" i="26"/>
  <c r="M480" i="26"/>
  <c r="L480" i="26"/>
  <c r="N479" i="26"/>
  <c r="M479" i="26"/>
  <c r="L479" i="26"/>
  <c r="N478" i="26"/>
  <c r="M478" i="26"/>
  <c r="L478" i="26"/>
  <c r="N477" i="26"/>
  <c r="M477" i="26"/>
  <c r="L477" i="26"/>
  <c r="N476" i="26"/>
  <c r="M476" i="26"/>
  <c r="L476" i="26"/>
  <c r="N475" i="26"/>
  <c r="M475" i="26"/>
  <c r="L475" i="26"/>
  <c r="N474" i="26"/>
  <c r="M474" i="26"/>
  <c r="L474" i="26"/>
  <c r="N473" i="26"/>
  <c r="M473" i="26"/>
  <c r="L473" i="26"/>
  <c r="N472" i="26"/>
  <c r="M472" i="26"/>
  <c r="L472" i="26"/>
  <c r="N471" i="26"/>
  <c r="M471" i="26"/>
  <c r="L471" i="26"/>
  <c r="N470" i="26"/>
  <c r="M470" i="26"/>
  <c r="L470" i="26"/>
  <c r="N469" i="26"/>
  <c r="M469" i="26"/>
  <c r="L469" i="26"/>
  <c r="N468" i="26"/>
  <c r="M468" i="26"/>
  <c r="L468" i="26"/>
  <c r="N467" i="26"/>
  <c r="M467" i="26"/>
  <c r="L467" i="26"/>
  <c r="N466" i="26"/>
  <c r="M466" i="26"/>
  <c r="L466" i="26"/>
  <c r="N465" i="26"/>
  <c r="M465" i="26"/>
  <c r="L465" i="26"/>
  <c r="N464" i="26"/>
  <c r="M464" i="26"/>
  <c r="L464" i="26"/>
  <c r="N463" i="26"/>
  <c r="M463" i="26"/>
  <c r="L463" i="26"/>
  <c r="N462" i="26"/>
  <c r="M462" i="26"/>
  <c r="L462" i="26"/>
  <c r="N461" i="26"/>
  <c r="M461" i="26"/>
  <c r="L461" i="26"/>
  <c r="N460" i="26"/>
  <c r="M460" i="26"/>
  <c r="L460" i="26"/>
  <c r="N459" i="26"/>
  <c r="M459" i="26"/>
  <c r="L459" i="26"/>
  <c r="N458" i="26"/>
  <c r="M458" i="26"/>
  <c r="L458" i="26"/>
  <c r="N457" i="26"/>
  <c r="M457" i="26"/>
  <c r="L457" i="26"/>
  <c r="N456" i="26"/>
  <c r="M456" i="26"/>
  <c r="L456" i="26"/>
  <c r="N455" i="26"/>
  <c r="M455" i="26"/>
  <c r="L455" i="26"/>
  <c r="N454" i="26"/>
  <c r="M454" i="26"/>
  <c r="L454" i="26"/>
  <c r="N453" i="26"/>
  <c r="M453" i="26"/>
  <c r="L453" i="26"/>
  <c r="N452" i="26"/>
  <c r="M452" i="26"/>
  <c r="L452" i="26"/>
  <c r="N451" i="26"/>
  <c r="M451" i="26"/>
  <c r="L451" i="26"/>
  <c r="N450" i="26"/>
  <c r="M450" i="26"/>
  <c r="L450" i="26"/>
  <c r="N449" i="26"/>
  <c r="M449" i="26"/>
  <c r="L449" i="26"/>
  <c r="N448" i="26"/>
  <c r="M448" i="26"/>
  <c r="L448" i="26"/>
  <c r="N447" i="26"/>
  <c r="M447" i="26"/>
  <c r="L447" i="26"/>
  <c r="N446" i="26"/>
  <c r="M446" i="26"/>
  <c r="L446" i="26"/>
  <c r="N445" i="26"/>
  <c r="M445" i="26"/>
  <c r="L445" i="26"/>
  <c r="N444" i="26"/>
  <c r="M444" i="26"/>
  <c r="L444" i="26"/>
  <c r="N443" i="26"/>
  <c r="M443" i="26"/>
  <c r="L443" i="26"/>
  <c r="N442" i="26"/>
  <c r="M442" i="26"/>
  <c r="L442" i="26"/>
  <c r="N441" i="26"/>
  <c r="M441" i="26"/>
  <c r="L441" i="26"/>
  <c r="N440" i="26"/>
  <c r="M440" i="26"/>
  <c r="L440" i="26"/>
  <c r="N439" i="26"/>
  <c r="M439" i="26"/>
  <c r="L439" i="26"/>
  <c r="N438" i="26"/>
  <c r="M438" i="26"/>
  <c r="L438" i="26"/>
  <c r="N437" i="26"/>
  <c r="M437" i="26"/>
  <c r="L437" i="26"/>
  <c r="N436" i="26"/>
  <c r="M436" i="26"/>
  <c r="L436" i="26"/>
  <c r="N435" i="26"/>
  <c r="M435" i="26"/>
  <c r="L435" i="26"/>
  <c r="N434" i="26"/>
  <c r="M434" i="26"/>
  <c r="L434" i="26"/>
  <c r="N433" i="26"/>
  <c r="M433" i="26"/>
  <c r="L433" i="26"/>
  <c r="N432" i="26"/>
  <c r="M432" i="26"/>
  <c r="L432" i="26"/>
  <c r="N431" i="26"/>
  <c r="M431" i="26"/>
  <c r="L431" i="26"/>
  <c r="N430" i="26"/>
  <c r="M430" i="26"/>
  <c r="L430" i="26"/>
  <c r="N429" i="26"/>
  <c r="M429" i="26"/>
  <c r="L429" i="26"/>
  <c r="N428" i="26"/>
  <c r="M428" i="26"/>
  <c r="L428" i="26"/>
  <c r="N427" i="26"/>
  <c r="M427" i="26"/>
  <c r="L427" i="26"/>
  <c r="N426" i="26"/>
  <c r="M426" i="26"/>
  <c r="L426" i="26"/>
  <c r="N425" i="26"/>
  <c r="M425" i="26"/>
  <c r="L425" i="26"/>
  <c r="N424" i="26"/>
  <c r="M424" i="26"/>
  <c r="L424" i="26"/>
  <c r="N423" i="26"/>
  <c r="M423" i="26"/>
  <c r="L423" i="26"/>
  <c r="N422" i="26"/>
  <c r="M422" i="26"/>
  <c r="L422" i="26"/>
  <c r="N421" i="26"/>
  <c r="M421" i="26"/>
  <c r="L421" i="26"/>
  <c r="N420" i="26"/>
  <c r="M420" i="26"/>
  <c r="L420" i="26"/>
  <c r="N419" i="26"/>
  <c r="M419" i="26"/>
  <c r="L419" i="26"/>
  <c r="N418" i="26"/>
  <c r="M418" i="26"/>
  <c r="L418" i="26"/>
  <c r="N417" i="26"/>
  <c r="M417" i="26"/>
  <c r="L417" i="26"/>
  <c r="N416" i="26"/>
  <c r="M416" i="26"/>
  <c r="L416" i="26"/>
  <c r="N415" i="26"/>
  <c r="M415" i="26"/>
  <c r="L415" i="26"/>
  <c r="N414" i="26"/>
  <c r="M414" i="26"/>
  <c r="L414" i="26"/>
  <c r="N413" i="26"/>
  <c r="M413" i="26"/>
  <c r="L413" i="26"/>
  <c r="N412" i="26"/>
  <c r="M412" i="26"/>
  <c r="L412" i="26"/>
  <c r="N411" i="26"/>
  <c r="M411" i="26"/>
  <c r="L411" i="26"/>
  <c r="N410" i="26"/>
  <c r="M410" i="26"/>
  <c r="L410" i="26"/>
  <c r="N409" i="26"/>
  <c r="M409" i="26"/>
  <c r="L409" i="26"/>
  <c r="N408" i="26"/>
  <c r="M408" i="26"/>
  <c r="L408" i="26"/>
  <c r="N407" i="26"/>
  <c r="M407" i="26"/>
  <c r="L407" i="26"/>
  <c r="N406" i="26"/>
  <c r="M406" i="26"/>
  <c r="L406" i="26"/>
  <c r="N405" i="26"/>
  <c r="M405" i="26"/>
  <c r="L405" i="26"/>
  <c r="N404" i="26"/>
  <c r="M404" i="26"/>
  <c r="L404" i="26"/>
  <c r="N403" i="26"/>
  <c r="M403" i="26"/>
  <c r="L403" i="26"/>
  <c r="N402" i="26"/>
  <c r="M402" i="26"/>
  <c r="L402" i="26"/>
  <c r="N401" i="26"/>
  <c r="M401" i="26"/>
  <c r="L401" i="26"/>
  <c r="N400" i="26"/>
  <c r="M400" i="26"/>
  <c r="L400" i="26"/>
  <c r="N399" i="26"/>
  <c r="M399" i="26"/>
  <c r="L399" i="26"/>
  <c r="N398" i="26"/>
  <c r="M398" i="26"/>
  <c r="L398" i="26"/>
  <c r="N397" i="26"/>
  <c r="M397" i="26"/>
  <c r="L397" i="26"/>
  <c r="N396" i="26"/>
  <c r="M396" i="26"/>
  <c r="L396" i="26"/>
  <c r="N395" i="26"/>
  <c r="M395" i="26"/>
  <c r="L395" i="26"/>
  <c r="N394" i="26"/>
  <c r="M394" i="26"/>
  <c r="L394" i="26"/>
  <c r="N393" i="26"/>
  <c r="M393" i="26"/>
  <c r="L393" i="26"/>
  <c r="N392" i="26"/>
  <c r="M392" i="26"/>
  <c r="L392" i="26"/>
  <c r="N391" i="26"/>
  <c r="M391" i="26"/>
  <c r="L391" i="26"/>
  <c r="N390" i="26"/>
  <c r="M390" i="26"/>
  <c r="L390" i="26"/>
  <c r="N389" i="26"/>
  <c r="M389" i="26"/>
  <c r="L389" i="26"/>
  <c r="N388" i="26"/>
  <c r="M388" i="26"/>
  <c r="L388" i="26"/>
  <c r="N387" i="26"/>
  <c r="M387" i="26"/>
  <c r="L387" i="26"/>
  <c r="N386" i="26"/>
  <c r="M386" i="26"/>
  <c r="L386" i="26"/>
  <c r="N385" i="26"/>
  <c r="M385" i="26"/>
  <c r="L385" i="26"/>
  <c r="N384" i="26"/>
  <c r="M384" i="26"/>
  <c r="L384" i="26"/>
  <c r="N383" i="26"/>
  <c r="M383" i="26"/>
  <c r="L383" i="26"/>
  <c r="N382" i="26"/>
  <c r="M382" i="26"/>
  <c r="L382" i="26"/>
  <c r="N381" i="26"/>
  <c r="M381" i="26"/>
  <c r="L381" i="26"/>
  <c r="N380" i="26"/>
  <c r="M380" i="26"/>
  <c r="L380" i="26"/>
  <c r="N379" i="26"/>
  <c r="M379" i="26"/>
  <c r="L379" i="26"/>
  <c r="N378" i="26"/>
  <c r="M378" i="26"/>
  <c r="L378" i="26"/>
  <c r="N377" i="26"/>
  <c r="M377" i="26"/>
  <c r="L377" i="26"/>
  <c r="N376" i="26"/>
  <c r="M376" i="26"/>
  <c r="L376" i="26"/>
  <c r="N375" i="26"/>
  <c r="M375" i="26"/>
  <c r="L375" i="26"/>
  <c r="N374" i="26"/>
  <c r="M374" i="26"/>
  <c r="L374" i="26"/>
  <c r="N373" i="26"/>
  <c r="M373" i="26"/>
  <c r="L373" i="26"/>
  <c r="N372" i="26"/>
  <c r="M372" i="26"/>
  <c r="L372" i="26"/>
  <c r="N371" i="26"/>
  <c r="M371" i="26"/>
  <c r="L371" i="26"/>
  <c r="N370" i="26"/>
  <c r="M370" i="26"/>
  <c r="L370" i="26"/>
  <c r="N369" i="26"/>
  <c r="M369" i="26"/>
  <c r="L369" i="26"/>
  <c r="N368" i="26"/>
  <c r="M368" i="26"/>
  <c r="L368" i="26"/>
  <c r="N367" i="26"/>
  <c r="M367" i="26"/>
  <c r="L367" i="26"/>
  <c r="N366" i="26"/>
  <c r="M366" i="26"/>
  <c r="L366" i="26"/>
  <c r="N365" i="26"/>
  <c r="M365" i="26"/>
  <c r="L365" i="26"/>
  <c r="N364" i="26"/>
  <c r="M364" i="26"/>
  <c r="L364" i="26"/>
  <c r="N363" i="26"/>
  <c r="M363" i="26"/>
  <c r="L363" i="26"/>
  <c r="N362" i="26"/>
  <c r="M362" i="26"/>
  <c r="L362" i="26"/>
  <c r="N361" i="26"/>
  <c r="M361" i="26"/>
  <c r="L361" i="26"/>
  <c r="N360" i="26"/>
  <c r="M360" i="26"/>
  <c r="L360" i="26"/>
  <c r="N359" i="26"/>
  <c r="M359" i="26"/>
  <c r="L359" i="26"/>
  <c r="N358" i="26"/>
  <c r="M358" i="26"/>
  <c r="L358" i="26"/>
  <c r="N357" i="26"/>
  <c r="M357" i="26"/>
  <c r="L357" i="26"/>
  <c r="N356" i="26"/>
  <c r="M356" i="26"/>
  <c r="L356" i="26"/>
  <c r="N355" i="26"/>
  <c r="M355" i="26"/>
  <c r="L355" i="26"/>
  <c r="N354" i="26"/>
  <c r="M354" i="26"/>
  <c r="L354" i="26"/>
  <c r="N353" i="26"/>
  <c r="M353" i="26"/>
  <c r="L353" i="26"/>
  <c r="N352" i="26"/>
  <c r="M352" i="26"/>
  <c r="L352" i="26"/>
  <c r="N351" i="26"/>
  <c r="M351" i="26"/>
  <c r="L351" i="26"/>
  <c r="N350" i="26"/>
  <c r="M350" i="26"/>
  <c r="L350" i="26"/>
  <c r="N349" i="26"/>
  <c r="M349" i="26"/>
  <c r="L349" i="26"/>
  <c r="N348" i="26"/>
  <c r="M348" i="26"/>
  <c r="L348" i="26"/>
  <c r="N347" i="26"/>
  <c r="M347" i="26"/>
  <c r="L347" i="26"/>
  <c r="N346" i="26"/>
  <c r="M346" i="26"/>
  <c r="L346" i="26"/>
  <c r="N345" i="26"/>
  <c r="M345" i="26"/>
  <c r="L345" i="26"/>
  <c r="N344" i="26"/>
  <c r="M344" i="26"/>
  <c r="L344" i="26"/>
  <c r="N343" i="26"/>
  <c r="M343" i="26"/>
  <c r="L343" i="26"/>
  <c r="N342" i="26"/>
  <c r="M342" i="26"/>
  <c r="L342" i="26"/>
  <c r="N341" i="26"/>
  <c r="M341" i="26"/>
  <c r="L341" i="26"/>
  <c r="N340" i="26"/>
  <c r="M340" i="26"/>
  <c r="L340" i="26"/>
  <c r="N339" i="26"/>
  <c r="M339" i="26"/>
  <c r="L339" i="26"/>
  <c r="N338" i="26"/>
  <c r="M338" i="26"/>
  <c r="L338" i="26"/>
  <c r="N337" i="26"/>
  <c r="M337" i="26"/>
  <c r="L337" i="26"/>
  <c r="N336" i="26"/>
  <c r="M336" i="26"/>
  <c r="L336" i="26"/>
  <c r="N335" i="26"/>
  <c r="M335" i="26"/>
  <c r="L335" i="26"/>
  <c r="N334" i="26"/>
  <c r="M334" i="26"/>
  <c r="L334" i="26"/>
  <c r="N333" i="26"/>
  <c r="M333" i="26"/>
  <c r="L333" i="26"/>
  <c r="N332" i="26"/>
  <c r="M332" i="26"/>
  <c r="L332" i="26"/>
  <c r="N331" i="26"/>
  <c r="M331" i="26"/>
  <c r="L331" i="26"/>
  <c r="N330" i="26"/>
  <c r="M330" i="26"/>
  <c r="L330" i="26"/>
  <c r="N329" i="26"/>
  <c r="M329" i="26"/>
  <c r="L329" i="26"/>
  <c r="N328" i="26"/>
  <c r="M328" i="26"/>
  <c r="L328" i="26"/>
  <c r="N327" i="26"/>
  <c r="M327" i="26"/>
  <c r="L327" i="26"/>
  <c r="N326" i="26"/>
  <c r="M326" i="26"/>
  <c r="L326" i="26"/>
  <c r="N325" i="26"/>
  <c r="M325" i="26"/>
  <c r="L325" i="26"/>
  <c r="N324" i="26"/>
  <c r="M324" i="26"/>
  <c r="L324" i="26"/>
  <c r="N323" i="26"/>
  <c r="M323" i="26"/>
  <c r="L323" i="26"/>
  <c r="N322" i="26"/>
  <c r="M322" i="26"/>
  <c r="L322" i="26"/>
  <c r="N321" i="26"/>
  <c r="M321" i="26"/>
  <c r="L321" i="26"/>
  <c r="N320" i="26"/>
  <c r="M320" i="26"/>
  <c r="L320" i="26"/>
  <c r="N319" i="26"/>
  <c r="M319" i="26"/>
  <c r="L319" i="26"/>
  <c r="N318" i="26"/>
  <c r="M318" i="26"/>
  <c r="L318" i="26"/>
  <c r="N317" i="26"/>
  <c r="M317" i="26"/>
  <c r="L317" i="26"/>
  <c r="N316" i="26"/>
  <c r="M316" i="26"/>
  <c r="L316" i="26"/>
  <c r="N315" i="26"/>
  <c r="M315" i="26"/>
  <c r="L315" i="26"/>
  <c r="N314" i="26"/>
  <c r="M314" i="26"/>
  <c r="L314" i="26"/>
  <c r="N313" i="26"/>
  <c r="M313" i="26"/>
  <c r="L313" i="26"/>
  <c r="N312" i="26"/>
  <c r="M312" i="26"/>
  <c r="L312" i="26"/>
  <c r="N311" i="26"/>
  <c r="M311" i="26"/>
  <c r="L311" i="26"/>
  <c r="N310" i="26"/>
  <c r="M310" i="26"/>
  <c r="L310" i="26"/>
  <c r="N309" i="26"/>
  <c r="M309" i="26"/>
  <c r="L309" i="26"/>
  <c r="N308" i="26"/>
  <c r="M308" i="26"/>
  <c r="L308" i="26"/>
  <c r="N307" i="26"/>
  <c r="M307" i="26"/>
  <c r="L307" i="26"/>
  <c r="N306" i="26"/>
  <c r="M306" i="26"/>
  <c r="L306" i="26"/>
  <c r="N305" i="26"/>
  <c r="M305" i="26"/>
  <c r="L305" i="26"/>
  <c r="N304" i="26"/>
  <c r="M304" i="26"/>
  <c r="L304" i="26"/>
  <c r="N303" i="26"/>
  <c r="M303" i="26"/>
  <c r="L303" i="26"/>
  <c r="N302" i="26"/>
  <c r="M302" i="26"/>
  <c r="L302" i="26"/>
  <c r="N301" i="26"/>
  <c r="M301" i="26"/>
  <c r="L301" i="26"/>
  <c r="N300" i="26"/>
  <c r="M300" i="26"/>
  <c r="L300" i="26"/>
  <c r="N299" i="26"/>
  <c r="M299" i="26"/>
  <c r="L299" i="26"/>
  <c r="N298" i="26"/>
  <c r="M298" i="26"/>
  <c r="L298" i="26"/>
  <c r="N297" i="26"/>
  <c r="M297" i="26"/>
  <c r="L297" i="26"/>
  <c r="N296" i="26"/>
  <c r="M296" i="26"/>
  <c r="L296" i="26"/>
  <c r="N295" i="26"/>
  <c r="M295" i="26"/>
  <c r="L295" i="26"/>
  <c r="N294" i="26"/>
  <c r="M294" i="26"/>
  <c r="L294" i="26"/>
  <c r="N293" i="26"/>
  <c r="M293" i="26"/>
  <c r="L293" i="26"/>
  <c r="N292" i="26"/>
  <c r="M292" i="26"/>
  <c r="L292" i="26"/>
  <c r="N291" i="26"/>
  <c r="M291" i="26"/>
  <c r="L291" i="26"/>
  <c r="N290" i="26"/>
  <c r="M290" i="26"/>
  <c r="L290" i="26"/>
  <c r="N289" i="26"/>
  <c r="M289" i="26"/>
  <c r="L289" i="26"/>
  <c r="N288" i="26"/>
  <c r="M288" i="26"/>
  <c r="L288" i="26"/>
  <c r="N287" i="26"/>
  <c r="M287" i="26"/>
  <c r="L287" i="26"/>
  <c r="N286" i="26"/>
  <c r="M286" i="26"/>
  <c r="L286" i="26"/>
  <c r="N285" i="26"/>
  <c r="M285" i="26"/>
  <c r="L285" i="26"/>
  <c r="N284" i="26"/>
  <c r="M284" i="26"/>
  <c r="L284" i="26"/>
  <c r="N283" i="26"/>
  <c r="M283" i="26"/>
  <c r="L283" i="26"/>
  <c r="N282" i="26"/>
  <c r="M282" i="26"/>
  <c r="L282" i="26"/>
  <c r="N281" i="26"/>
  <c r="M281" i="26"/>
  <c r="L281" i="26"/>
  <c r="N280" i="26"/>
  <c r="M280" i="26"/>
  <c r="L280" i="26"/>
  <c r="N279" i="26"/>
  <c r="M279" i="26"/>
  <c r="L279" i="26"/>
  <c r="N278" i="26"/>
  <c r="M278" i="26"/>
  <c r="L278" i="26"/>
  <c r="N277" i="26"/>
  <c r="M277" i="26"/>
  <c r="L277" i="26"/>
  <c r="N276" i="26"/>
  <c r="M276" i="26"/>
  <c r="L276" i="26"/>
  <c r="N275" i="26"/>
  <c r="M275" i="26"/>
  <c r="L275" i="26"/>
  <c r="N274" i="26"/>
  <c r="M274" i="26"/>
  <c r="L274" i="26"/>
  <c r="N273" i="26"/>
  <c r="M273" i="26"/>
  <c r="L273" i="26"/>
  <c r="N272" i="26"/>
  <c r="M272" i="26"/>
  <c r="L272" i="26"/>
  <c r="N271" i="26"/>
  <c r="M271" i="26"/>
  <c r="L271" i="26"/>
  <c r="N270" i="26"/>
  <c r="M270" i="26"/>
  <c r="L270" i="26"/>
  <c r="N269" i="26"/>
  <c r="M269" i="26"/>
  <c r="L269" i="26"/>
  <c r="N268" i="26"/>
  <c r="M268" i="26"/>
  <c r="L268" i="26"/>
  <c r="N267" i="26"/>
  <c r="M267" i="26"/>
  <c r="L267" i="26"/>
  <c r="N266" i="26"/>
  <c r="M266" i="26"/>
  <c r="L266" i="26"/>
  <c r="N265" i="26"/>
  <c r="M265" i="26"/>
  <c r="L265" i="26"/>
  <c r="N264" i="26"/>
  <c r="M264" i="26"/>
  <c r="L264" i="26"/>
  <c r="N263" i="26"/>
  <c r="M263" i="26"/>
  <c r="L263" i="26"/>
  <c r="N262" i="26"/>
  <c r="M262" i="26"/>
  <c r="L262" i="26"/>
  <c r="N261" i="26"/>
  <c r="M261" i="26"/>
  <c r="L261" i="26"/>
  <c r="N260" i="26"/>
  <c r="M260" i="26"/>
  <c r="L260" i="26"/>
  <c r="N259" i="26"/>
  <c r="M259" i="26"/>
  <c r="L259" i="26"/>
  <c r="N258" i="26"/>
  <c r="M258" i="26"/>
  <c r="L258" i="26"/>
  <c r="N257" i="26"/>
  <c r="M257" i="26"/>
  <c r="L257" i="26"/>
  <c r="N256" i="26"/>
  <c r="M256" i="26"/>
  <c r="L256" i="26"/>
  <c r="N255" i="26"/>
  <c r="M255" i="26"/>
  <c r="L255" i="26"/>
  <c r="N254" i="26"/>
  <c r="M254" i="26"/>
  <c r="L254" i="26"/>
  <c r="N253" i="26"/>
  <c r="M253" i="26"/>
  <c r="L253" i="26"/>
  <c r="N252" i="26"/>
  <c r="M252" i="26"/>
  <c r="L252" i="26"/>
  <c r="N251" i="26"/>
  <c r="M251" i="26"/>
  <c r="L251" i="26"/>
  <c r="N250" i="26"/>
  <c r="M250" i="26"/>
  <c r="L250" i="26"/>
  <c r="N249" i="26"/>
  <c r="M249" i="26"/>
  <c r="L249" i="26"/>
  <c r="N248" i="26"/>
  <c r="M248" i="26"/>
  <c r="L248" i="26"/>
  <c r="N247" i="26"/>
  <c r="M247" i="26"/>
  <c r="L247" i="26"/>
  <c r="N246" i="26"/>
  <c r="M246" i="26"/>
  <c r="L246" i="26"/>
  <c r="N245" i="26"/>
  <c r="M245" i="26"/>
  <c r="L245" i="26"/>
  <c r="N244" i="26"/>
  <c r="M244" i="26"/>
  <c r="L244" i="26"/>
  <c r="N243" i="26"/>
  <c r="M243" i="26"/>
  <c r="L243" i="26"/>
  <c r="N242" i="26"/>
  <c r="M242" i="26"/>
  <c r="L242" i="26"/>
  <c r="N241" i="26"/>
  <c r="M241" i="26"/>
  <c r="L241" i="26"/>
  <c r="N240" i="26"/>
  <c r="M240" i="26"/>
  <c r="L240" i="26"/>
  <c r="N239" i="26"/>
  <c r="M239" i="26"/>
  <c r="L239" i="26"/>
  <c r="N238" i="26"/>
  <c r="M238" i="26"/>
  <c r="L238" i="26"/>
  <c r="N237" i="26"/>
  <c r="M237" i="26"/>
  <c r="L237" i="26"/>
  <c r="N236" i="26"/>
  <c r="M236" i="26"/>
  <c r="L236" i="26"/>
  <c r="N235" i="26"/>
  <c r="M235" i="26"/>
  <c r="L235" i="26"/>
  <c r="N234" i="26"/>
  <c r="M234" i="26"/>
  <c r="L234" i="26"/>
  <c r="N233" i="26"/>
  <c r="M233" i="26"/>
  <c r="L233" i="26"/>
  <c r="N232" i="26"/>
  <c r="M232" i="26"/>
  <c r="L232" i="26"/>
  <c r="N231" i="26"/>
  <c r="M231" i="26"/>
  <c r="L231" i="26"/>
  <c r="N230" i="26"/>
  <c r="M230" i="26"/>
  <c r="L230" i="26"/>
  <c r="N229" i="26"/>
  <c r="M229" i="26"/>
  <c r="L229" i="26"/>
  <c r="N228" i="26"/>
  <c r="M228" i="26"/>
  <c r="L228" i="26"/>
  <c r="N227" i="26"/>
  <c r="M227" i="26"/>
  <c r="L227" i="26"/>
  <c r="N226" i="26"/>
  <c r="M226" i="26"/>
  <c r="L226" i="26"/>
  <c r="N225" i="26"/>
  <c r="M225" i="26"/>
  <c r="L225" i="26"/>
  <c r="N224" i="26"/>
  <c r="M224" i="26"/>
  <c r="L224" i="26"/>
  <c r="N223" i="26"/>
  <c r="M223" i="26"/>
  <c r="L223" i="26"/>
  <c r="N222" i="26"/>
  <c r="M222" i="26"/>
  <c r="L222" i="26"/>
  <c r="N221" i="26"/>
  <c r="M221" i="26"/>
  <c r="L221" i="26"/>
  <c r="N220" i="26"/>
  <c r="M220" i="26"/>
  <c r="L220" i="26"/>
  <c r="N219" i="26"/>
  <c r="M219" i="26"/>
  <c r="L219" i="26"/>
  <c r="N218" i="26"/>
  <c r="M218" i="26"/>
  <c r="L218" i="26"/>
  <c r="N217" i="26"/>
  <c r="M217" i="26"/>
  <c r="L217" i="26"/>
  <c r="N216" i="26"/>
  <c r="M216" i="26"/>
  <c r="L216" i="26"/>
  <c r="N215" i="26"/>
  <c r="M215" i="26"/>
  <c r="L215" i="26"/>
  <c r="N214" i="26"/>
  <c r="M214" i="26"/>
  <c r="L214" i="26"/>
  <c r="N213" i="26"/>
  <c r="M213" i="26"/>
  <c r="L213" i="26"/>
  <c r="N212" i="26"/>
  <c r="M212" i="26"/>
  <c r="L212" i="26"/>
  <c r="N211" i="26"/>
  <c r="M211" i="26"/>
  <c r="L211" i="26"/>
  <c r="N210" i="26"/>
  <c r="M210" i="26"/>
  <c r="L210" i="26"/>
  <c r="N209" i="26"/>
  <c r="M209" i="26"/>
  <c r="L209" i="26"/>
  <c r="N208" i="26"/>
  <c r="M208" i="26"/>
  <c r="L208" i="26"/>
  <c r="N207" i="26"/>
  <c r="M207" i="26"/>
  <c r="L207" i="26"/>
  <c r="N206" i="26"/>
  <c r="M206" i="26"/>
  <c r="L206" i="26"/>
  <c r="N205" i="26"/>
  <c r="M205" i="26"/>
  <c r="L205" i="26"/>
  <c r="N204" i="26"/>
  <c r="M204" i="26"/>
  <c r="L204" i="26"/>
  <c r="N203" i="26"/>
  <c r="M203" i="26"/>
  <c r="L203" i="26"/>
  <c r="N202" i="26"/>
  <c r="M202" i="26"/>
  <c r="L202" i="26"/>
  <c r="N201" i="26"/>
  <c r="M201" i="26"/>
  <c r="L201" i="26"/>
  <c r="N200" i="26"/>
  <c r="M200" i="26"/>
  <c r="L200" i="26"/>
  <c r="N199" i="26"/>
  <c r="M199" i="26"/>
  <c r="L199" i="26"/>
  <c r="N198" i="26"/>
  <c r="M198" i="26"/>
  <c r="L198" i="26"/>
  <c r="N197" i="26"/>
  <c r="M197" i="26"/>
  <c r="L197" i="26"/>
  <c r="N196" i="26"/>
  <c r="M196" i="26"/>
  <c r="L196" i="26"/>
  <c r="N195" i="26"/>
  <c r="M195" i="26"/>
  <c r="L195" i="26"/>
  <c r="N194" i="26"/>
  <c r="M194" i="26"/>
  <c r="L194" i="26"/>
  <c r="N193" i="26"/>
  <c r="M193" i="26"/>
  <c r="L193" i="26"/>
  <c r="N192" i="26"/>
  <c r="M192" i="26"/>
  <c r="L192" i="26"/>
  <c r="N191" i="26"/>
  <c r="M191" i="26"/>
  <c r="L191" i="26"/>
  <c r="N190" i="26"/>
  <c r="M190" i="26"/>
  <c r="L190" i="26"/>
  <c r="N189" i="26"/>
  <c r="M189" i="26"/>
  <c r="L189" i="26"/>
  <c r="N188" i="26"/>
  <c r="M188" i="26"/>
  <c r="L188" i="26"/>
  <c r="N187" i="26"/>
  <c r="M187" i="26"/>
  <c r="L187" i="26"/>
  <c r="N186" i="26"/>
  <c r="M186" i="26"/>
  <c r="L186" i="26"/>
  <c r="N185" i="26"/>
  <c r="M185" i="26"/>
  <c r="L185" i="26"/>
  <c r="N184" i="26"/>
  <c r="M184" i="26"/>
  <c r="L184" i="26"/>
  <c r="N183" i="26"/>
  <c r="M183" i="26"/>
  <c r="L183" i="26"/>
  <c r="N182" i="26"/>
  <c r="M182" i="26"/>
  <c r="L182" i="26"/>
  <c r="N181" i="26"/>
  <c r="M181" i="26"/>
  <c r="L181" i="26"/>
  <c r="N180" i="26"/>
  <c r="M180" i="26"/>
  <c r="L180" i="26"/>
  <c r="N179" i="26"/>
  <c r="M179" i="26"/>
  <c r="L179" i="26"/>
  <c r="N178" i="26"/>
  <c r="M178" i="26"/>
  <c r="L178" i="26"/>
  <c r="N177" i="26"/>
  <c r="M177" i="26"/>
  <c r="L177" i="26"/>
  <c r="N176" i="26"/>
  <c r="M176" i="26"/>
  <c r="L176" i="26"/>
  <c r="N175" i="26"/>
  <c r="M175" i="26"/>
  <c r="L175" i="26"/>
  <c r="N174" i="26"/>
  <c r="M174" i="26"/>
  <c r="L174" i="26"/>
  <c r="N173" i="26"/>
  <c r="M173" i="26"/>
  <c r="L173" i="26"/>
  <c r="N172" i="26"/>
  <c r="M172" i="26"/>
  <c r="L172" i="26"/>
  <c r="N171" i="26"/>
  <c r="M171" i="26"/>
  <c r="L171" i="26"/>
  <c r="N170" i="26"/>
  <c r="M170" i="26"/>
  <c r="L170" i="26"/>
  <c r="N169" i="26"/>
  <c r="M169" i="26"/>
  <c r="L169" i="26"/>
  <c r="N168" i="26"/>
  <c r="M168" i="26"/>
  <c r="L168" i="26"/>
  <c r="N167" i="26"/>
  <c r="M167" i="26"/>
  <c r="L167" i="26"/>
  <c r="N166" i="26"/>
  <c r="M166" i="26"/>
  <c r="L166" i="26"/>
  <c r="N165" i="26"/>
  <c r="M165" i="26"/>
  <c r="L165" i="26"/>
  <c r="N164" i="26"/>
  <c r="M164" i="26"/>
  <c r="L164" i="26"/>
  <c r="N163" i="26"/>
  <c r="M163" i="26"/>
  <c r="L163" i="26"/>
  <c r="N162" i="26"/>
  <c r="M162" i="26"/>
  <c r="L162" i="26"/>
  <c r="N161" i="26"/>
  <c r="M161" i="26"/>
  <c r="L161" i="26"/>
  <c r="N160" i="26"/>
  <c r="M160" i="26"/>
  <c r="L160" i="26"/>
  <c r="N159" i="26"/>
  <c r="M159" i="26"/>
  <c r="L159" i="26"/>
  <c r="N158" i="26"/>
  <c r="M158" i="26"/>
  <c r="L158" i="26"/>
  <c r="N157" i="26"/>
  <c r="M157" i="26"/>
  <c r="L157" i="26"/>
  <c r="N156" i="26"/>
  <c r="M156" i="26"/>
  <c r="L156" i="26"/>
  <c r="N155" i="26"/>
  <c r="M155" i="26"/>
  <c r="L155" i="26"/>
  <c r="N154" i="26"/>
  <c r="M154" i="26"/>
  <c r="L154" i="26"/>
  <c r="N153" i="26"/>
  <c r="M153" i="26"/>
  <c r="L153" i="26"/>
  <c r="N152" i="26"/>
  <c r="M152" i="26"/>
  <c r="L152" i="26"/>
  <c r="N151" i="26"/>
  <c r="M151" i="26"/>
  <c r="L151" i="26"/>
  <c r="N150" i="26"/>
  <c r="M150" i="26"/>
  <c r="L150" i="26"/>
  <c r="N149" i="26"/>
  <c r="M149" i="26"/>
  <c r="L149" i="26"/>
  <c r="N148" i="26"/>
  <c r="M148" i="26"/>
  <c r="L148" i="26"/>
  <c r="N147" i="26"/>
  <c r="M147" i="26"/>
  <c r="L147" i="26"/>
  <c r="N146" i="26"/>
  <c r="M146" i="26"/>
  <c r="L146" i="26"/>
  <c r="N145" i="26"/>
  <c r="M145" i="26"/>
  <c r="L145" i="26"/>
  <c r="N144" i="26"/>
  <c r="M144" i="26"/>
  <c r="L144" i="26"/>
  <c r="N143" i="26"/>
  <c r="M143" i="26"/>
  <c r="L143" i="26"/>
  <c r="N142" i="26"/>
  <c r="M142" i="26"/>
  <c r="L142" i="26"/>
  <c r="N141" i="26"/>
  <c r="M141" i="26"/>
  <c r="L141" i="26"/>
  <c r="N140" i="26"/>
  <c r="M140" i="26"/>
  <c r="L140" i="26"/>
  <c r="N139" i="26"/>
  <c r="M139" i="26"/>
  <c r="L139" i="26"/>
  <c r="N138" i="26"/>
  <c r="M138" i="26"/>
  <c r="L138" i="26"/>
  <c r="N137" i="26"/>
  <c r="M137" i="26"/>
  <c r="L137" i="26"/>
  <c r="N136" i="26"/>
  <c r="M136" i="26"/>
  <c r="L136" i="26"/>
  <c r="N135" i="26"/>
  <c r="M135" i="26"/>
  <c r="L135" i="26"/>
  <c r="N134" i="26"/>
  <c r="M134" i="26"/>
  <c r="L134" i="26"/>
  <c r="N133" i="26"/>
  <c r="M133" i="26"/>
  <c r="L133" i="26"/>
  <c r="N132" i="26"/>
  <c r="M132" i="26"/>
  <c r="L132" i="26"/>
  <c r="N131" i="26"/>
  <c r="M131" i="26"/>
  <c r="L131" i="26"/>
  <c r="N130" i="26"/>
  <c r="M130" i="26"/>
  <c r="L130" i="26"/>
  <c r="N129" i="26"/>
  <c r="M129" i="26"/>
  <c r="L129" i="26"/>
  <c r="N128" i="26"/>
  <c r="M128" i="26"/>
  <c r="L128" i="26"/>
  <c r="N127" i="26"/>
  <c r="M127" i="26"/>
  <c r="L127" i="26"/>
  <c r="N126" i="26"/>
  <c r="M126" i="26"/>
  <c r="L126" i="26"/>
  <c r="N125" i="26"/>
  <c r="M125" i="26"/>
  <c r="L125" i="26"/>
  <c r="N124" i="26"/>
  <c r="M124" i="26"/>
  <c r="L124" i="26"/>
  <c r="N123" i="26"/>
  <c r="M123" i="26"/>
  <c r="L123" i="26"/>
  <c r="N122" i="26"/>
  <c r="M122" i="26"/>
  <c r="L122" i="26"/>
  <c r="N121" i="26"/>
  <c r="M121" i="26"/>
  <c r="L121" i="26"/>
  <c r="N120" i="26"/>
  <c r="M120" i="26"/>
  <c r="L120" i="26"/>
  <c r="N119" i="26"/>
  <c r="M119" i="26"/>
  <c r="L119" i="26"/>
  <c r="N118" i="26"/>
  <c r="M118" i="26"/>
  <c r="L118" i="26"/>
  <c r="N117" i="26"/>
  <c r="M117" i="26"/>
  <c r="L117" i="26"/>
  <c r="N116" i="26"/>
  <c r="M116" i="26"/>
  <c r="L116" i="26"/>
  <c r="N115" i="26"/>
  <c r="M115" i="26"/>
  <c r="L115" i="26"/>
  <c r="N114" i="26"/>
  <c r="M114" i="26"/>
  <c r="L114" i="26"/>
  <c r="N113" i="26"/>
  <c r="M113" i="26"/>
  <c r="L113" i="26"/>
  <c r="N112" i="26"/>
  <c r="M112" i="26"/>
  <c r="L112" i="26"/>
  <c r="N111" i="26"/>
  <c r="M111" i="26"/>
  <c r="L111" i="26"/>
  <c r="N110" i="26"/>
  <c r="M110" i="26"/>
  <c r="L110" i="26"/>
  <c r="N109" i="26"/>
  <c r="M109" i="26"/>
  <c r="L109" i="26"/>
  <c r="N108" i="26"/>
  <c r="M108" i="26"/>
  <c r="L108" i="26"/>
  <c r="N107" i="26"/>
  <c r="M107" i="26"/>
  <c r="L107" i="26"/>
  <c r="N106" i="26"/>
  <c r="M106" i="26"/>
  <c r="L106" i="26"/>
  <c r="N105" i="26"/>
  <c r="M105" i="26"/>
  <c r="L105" i="26"/>
  <c r="N104" i="26"/>
  <c r="M104" i="26"/>
  <c r="L104" i="26"/>
  <c r="N103" i="26"/>
  <c r="M103" i="26"/>
  <c r="L103" i="26"/>
  <c r="N102" i="26"/>
  <c r="M102" i="26"/>
  <c r="L102" i="26"/>
  <c r="N101" i="26"/>
  <c r="M101" i="26"/>
  <c r="L101" i="26"/>
  <c r="N100" i="26"/>
  <c r="M100" i="26"/>
  <c r="L100" i="26"/>
  <c r="N99" i="26"/>
  <c r="M99" i="26"/>
  <c r="L99" i="26"/>
  <c r="N98" i="26"/>
  <c r="M98" i="26"/>
  <c r="L98" i="26"/>
  <c r="N97" i="26"/>
  <c r="M97" i="26"/>
  <c r="L97" i="26"/>
  <c r="N96" i="26"/>
  <c r="M96" i="26"/>
  <c r="L96" i="26"/>
  <c r="N95" i="26"/>
  <c r="M95" i="26"/>
  <c r="L95" i="26"/>
  <c r="N94" i="26"/>
  <c r="M94" i="26"/>
  <c r="L94" i="26"/>
  <c r="N93" i="26"/>
  <c r="M93" i="26"/>
  <c r="L93" i="26"/>
  <c r="N92" i="26"/>
  <c r="M92" i="26"/>
  <c r="L92" i="26"/>
  <c r="N91" i="26"/>
  <c r="M91" i="26"/>
  <c r="L91" i="26"/>
  <c r="N90" i="26"/>
  <c r="M90" i="26"/>
  <c r="L90" i="26"/>
  <c r="N89" i="26"/>
  <c r="M89" i="26"/>
  <c r="L89" i="26"/>
  <c r="N88" i="26"/>
  <c r="M88" i="26"/>
  <c r="L88" i="26"/>
  <c r="N87" i="26"/>
  <c r="M87" i="26"/>
  <c r="L87" i="26"/>
  <c r="N86" i="26"/>
  <c r="M86" i="26"/>
  <c r="L86" i="26"/>
  <c r="N85" i="26"/>
  <c r="M85" i="26"/>
  <c r="L85" i="26"/>
  <c r="N84" i="26"/>
  <c r="M84" i="26"/>
  <c r="L84" i="26"/>
  <c r="N83" i="26"/>
  <c r="M83" i="26"/>
  <c r="L83" i="26"/>
  <c r="N82" i="26"/>
  <c r="M82" i="26"/>
  <c r="L82" i="26"/>
  <c r="N81" i="26"/>
  <c r="M81" i="26"/>
  <c r="L81" i="26"/>
  <c r="N80" i="26"/>
  <c r="M80" i="26"/>
  <c r="L80" i="26"/>
  <c r="N79" i="26"/>
  <c r="M79" i="26"/>
  <c r="L79" i="26"/>
  <c r="N78" i="26"/>
  <c r="M78" i="26"/>
  <c r="L78" i="26"/>
  <c r="N77" i="26"/>
  <c r="M77" i="26"/>
  <c r="L77" i="26"/>
  <c r="N76" i="26"/>
  <c r="M76" i="26"/>
  <c r="L76" i="26"/>
  <c r="N75" i="26"/>
  <c r="M75" i="26"/>
  <c r="L75" i="26"/>
  <c r="N74" i="26"/>
  <c r="M74" i="26"/>
  <c r="L74" i="26"/>
  <c r="N73" i="26"/>
  <c r="M73" i="26"/>
  <c r="L73" i="26"/>
  <c r="N72" i="26"/>
  <c r="M72" i="26"/>
  <c r="L72" i="26"/>
  <c r="N71" i="26"/>
  <c r="M71" i="26"/>
  <c r="L71" i="26"/>
  <c r="N70" i="26"/>
  <c r="M70" i="26"/>
  <c r="L70" i="26"/>
  <c r="N69" i="26"/>
  <c r="M69" i="26"/>
  <c r="L69" i="26"/>
  <c r="N68" i="26"/>
  <c r="M68" i="26"/>
  <c r="L68" i="26"/>
  <c r="N67" i="26"/>
  <c r="M67" i="26"/>
  <c r="L67" i="26"/>
  <c r="N66" i="26"/>
  <c r="M66" i="26"/>
  <c r="L66" i="26"/>
  <c r="N65" i="26"/>
  <c r="M65" i="26"/>
  <c r="L65" i="26"/>
  <c r="N64" i="26"/>
  <c r="M64" i="26"/>
  <c r="L64" i="26"/>
  <c r="N63" i="26"/>
  <c r="M63" i="26"/>
  <c r="L63" i="26"/>
  <c r="N62" i="26"/>
  <c r="M62" i="26"/>
  <c r="L62" i="26"/>
  <c r="N61" i="26"/>
  <c r="M61" i="26"/>
  <c r="L61" i="26"/>
  <c r="N60" i="26"/>
  <c r="M60" i="26"/>
  <c r="L60" i="26"/>
  <c r="N59" i="26"/>
  <c r="M59" i="26"/>
  <c r="L59" i="26"/>
  <c r="N58" i="26"/>
  <c r="M58" i="26"/>
  <c r="L58" i="26"/>
  <c r="N57" i="26"/>
  <c r="M57" i="26"/>
  <c r="L57" i="26"/>
  <c r="N56" i="26"/>
  <c r="M56" i="26"/>
  <c r="L56" i="26"/>
  <c r="N55" i="26"/>
  <c r="M55" i="26"/>
  <c r="L55" i="26"/>
  <c r="N54" i="26"/>
  <c r="M54" i="26"/>
  <c r="L54" i="26"/>
  <c r="N53" i="26"/>
  <c r="M53" i="26"/>
  <c r="L53" i="26"/>
  <c r="N52" i="26"/>
  <c r="M52" i="26"/>
  <c r="L52" i="26"/>
  <c r="N51" i="26"/>
  <c r="M51" i="26"/>
  <c r="L51" i="26"/>
  <c r="N50" i="26"/>
  <c r="M50" i="26"/>
  <c r="L50" i="26"/>
  <c r="N49" i="26"/>
  <c r="M49" i="26"/>
  <c r="L49" i="26"/>
  <c r="N48" i="26"/>
  <c r="M48" i="26"/>
  <c r="L48" i="26"/>
  <c r="N47" i="26"/>
  <c r="M47" i="26"/>
  <c r="L47" i="26"/>
  <c r="N46" i="26"/>
  <c r="M46" i="26"/>
  <c r="L46" i="26"/>
  <c r="N45" i="26"/>
  <c r="M45" i="26"/>
  <c r="L45" i="26"/>
  <c r="N44" i="26"/>
  <c r="M44" i="26"/>
  <c r="L44" i="26"/>
  <c r="N43" i="26"/>
  <c r="M43" i="26"/>
  <c r="L43" i="26"/>
  <c r="N42" i="26"/>
  <c r="M42" i="26"/>
  <c r="L42" i="26"/>
  <c r="N41" i="26"/>
  <c r="M41" i="26"/>
  <c r="L41" i="26"/>
  <c r="N40" i="26"/>
  <c r="M40" i="26"/>
  <c r="L40" i="26"/>
  <c r="N39" i="26"/>
  <c r="M39" i="26"/>
  <c r="L39" i="26"/>
  <c r="N38" i="26"/>
  <c r="M38" i="26"/>
  <c r="L38" i="26"/>
  <c r="N37" i="26"/>
  <c r="M37" i="26"/>
  <c r="L37" i="26"/>
  <c r="N36" i="26"/>
  <c r="M36" i="26"/>
  <c r="L36" i="26"/>
  <c r="N35" i="26"/>
  <c r="M35" i="26"/>
  <c r="L35" i="26"/>
  <c r="N34" i="26"/>
  <c r="M34" i="26"/>
  <c r="L34" i="26"/>
  <c r="N33" i="26"/>
  <c r="M33" i="26"/>
  <c r="L33" i="26"/>
  <c r="N32" i="26"/>
  <c r="M32" i="26"/>
  <c r="L32" i="26"/>
  <c r="N31" i="26"/>
  <c r="M31" i="26"/>
  <c r="L31" i="26"/>
  <c r="N30" i="26"/>
  <c r="M30" i="26"/>
  <c r="L30" i="26"/>
  <c r="N29" i="26"/>
  <c r="M29" i="26"/>
  <c r="L29" i="26"/>
  <c r="N28" i="26"/>
  <c r="M28" i="26"/>
  <c r="L28" i="26"/>
  <c r="N27" i="26"/>
  <c r="M27" i="26"/>
  <c r="L27" i="26"/>
  <c r="N26" i="26"/>
  <c r="M26" i="26"/>
  <c r="L26" i="26"/>
  <c r="N25" i="26"/>
  <c r="M25" i="26"/>
  <c r="L25" i="26"/>
  <c r="N24" i="26"/>
  <c r="M24" i="26"/>
  <c r="L24" i="26"/>
  <c r="N23" i="26"/>
  <c r="M23" i="26"/>
  <c r="L23" i="26"/>
  <c r="N22" i="26"/>
  <c r="M22" i="26"/>
  <c r="L22" i="26"/>
  <c r="N21" i="26"/>
  <c r="M21" i="26"/>
  <c r="L21" i="26"/>
  <c r="N20" i="26"/>
  <c r="M20" i="26"/>
  <c r="L20" i="26"/>
  <c r="N19" i="26"/>
  <c r="M19" i="26"/>
  <c r="L19" i="26"/>
  <c r="N18" i="26"/>
  <c r="M18" i="26"/>
  <c r="L18" i="26"/>
  <c r="N17" i="26"/>
  <c r="M17" i="26"/>
  <c r="L17" i="26"/>
  <c r="N16" i="26"/>
  <c r="M16" i="26"/>
  <c r="L16" i="26"/>
  <c r="N15" i="26"/>
  <c r="M15" i="26"/>
  <c r="L15" i="26"/>
  <c r="N14" i="26"/>
  <c r="M14" i="26"/>
  <c r="L14" i="26"/>
  <c r="N13" i="26"/>
  <c r="M13" i="26"/>
  <c r="L13" i="26"/>
  <c r="N12" i="26"/>
  <c r="M12" i="26"/>
  <c r="L12" i="26"/>
  <c r="N11" i="26"/>
  <c r="M11" i="26"/>
  <c r="L11" i="26"/>
  <c r="N10" i="26"/>
  <c r="M10" i="26"/>
  <c r="L10" i="26"/>
  <c r="N9" i="26"/>
  <c r="M9" i="26"/>
  <c r="L9" i="26"/>
  <c r="N8" i="26"/>
  <c r="M8" i="26"/>
  <c r="L8" i="26"/>
  <c r="N7" i="26"/>
  <c r="M7" i="26"/>
  <c r="L7" i="26"/>
  <c r="N6" i="26"/>
  <c r="M6" i="26"/>
  <c r="L6" i="26"/>
  <c r="N5" i="26"/>
  <c r="M5" i="26"/>
  <c r="L5" i="26"/>
  <c r="N4" i="26"/>
  <c r="M4" i="26"/>
  <c r="L4" i="26"/>
  <c r="N3" i="26"/>
  <c r="M3" i="26"/>
  <c r="L3" i="26"/>
  <c r="N2" i="26"/>
  <c r="M2" i="26"/>
  <c r="L2" i="26"/>
  <c r="AP1485" i="1"/>
  <c r="S1485" i="1"/>
  <c r="R1485" i="1"/>
  <c r="Q1485" i="1"/>
  <c r="O1485" i="1"/>
  <c r="AP1484" i="1"/>
  <c r="S1484" i="1"/>
  <c r="R1484" i="1"/>
  <c r="P1484" i="1" s="1"/>
  <c r="Q1484" i="1"/>
  <c r="O1484" i="1"/>
  <c r="AP1483" i="1"/>
  <c r="S1483" i="1"/>
  <c r="R1483" i="1"/>
  <c r="P1483" i="1" s="1"/>
  <c r="Q1483" i="1"/>
  <c r="O1483" i="1"/>
  <c r="AP1482" i="1"/>
  <c r="S1482" i="1"/>
  <c r="R1482" i="1"/>
  <c r="Q1482" i="1"/>
  <c r="O1482" i="1"/>
  <c r="AP1601" i="1"/>
  <c r="S1601" i="1"/>
  <c r="R1601" i="1"/>
  <c r="Q1601" i="1"/>
  <c r="O1601" i="1"/>
  <c r="AP1481" i="1"/>
  <c r="R1481" i="1"/>
  <c r="Q1481" i="1"/>
  <c r="O1481" i="1"/>
  <c r="AP1480" i="1"/>
  <c r="R1480" i="1"/>
  <c r="Q1480" i="1"/>
  <c r="O1480" i="1"/>
  <c r="AP1479" i="1"/>
  <c r="R1479" i="1"/>
  <c r="Q1479" i="1"/>
  <c r="O1479" i="1"/>
  <c r="AP1580" i="1"/>
  <c r="S1580" i="1"/>
  <c r="R1580" i="1"/>
  <c r="Q1580" i="1"/>
  <c r="O1580" i="1"/>
  <c r="AP1698" i="1"/>
  <c r="S1698" i="1"/>
  <c r="R1698" i="1"/>
  <c r="Q1698" i="1"/>
  <c r="O1698" i="1"/>
  <c r="AP1696" i="1"/>
  <c r="S1696" i="1"/>
  <c r="R1696" i="1"/>
  <c r="Q1696" i="1"/>
  <c r="O1696" i="1"/>
  <c r="AP1691" i="1"/>
  <c r="S1691" i="1"/>
  <c r="R1691" i="1"/>
  <c r="Q1691" i="1"/>
  <c r="O1691" i="1"/>
  <c r="AP1569" i="1"/>
  <c r="R1569" i="1"/>
  <c r="Q1569" i="1"/>
  <c r="O1569" i="1"/>
  <c r="AP1576" i="1"/>
  <c r="R1576" i="1"/>
  <c r="Q1576" i="1"/>
  <c r="O1576" i="1"/>
  <c r="AP1575" i="1"/>
  <c r="R1575" i="1"/>
  <c r="Q1575" i="1"/>
  <c r="O1575" i="1"/>
  <c r="AP1555" i="1"/>
  <c r="R1555" i="1"/>
  <c r="Q1555" i="1"/>
  <c r="O1555" i="1"/>
  <c r="AP1518" i="1"/>
  <c r="S1518" i="1"/>
  <c r="R1518" i="1"/>
  <c r="Q1518" i="1"/>
  <c r="O1518" i="1"/>
  <c r="AP1533" i="1"/>
  <c r="S1533" i="1"/>
  <c r="R1533" i="1"/>
  <c r="Q1533" i="1"/>
  <c r="O1533" i="1"/>
  <c r="AP1517" i="1"/>
  <c r="S1517" i="1"/>
  <c r="R1517" i="1"/>
  <c r="Q1517" i="1"/>
  <c r="O1517" i="1"/>
  <c r="AP1516" i="1"/>
  <c r="S1516" i="1"/>
  <c r="R1516" i="1"/>
  <c r="Q1516" i="1"/>
  <c r="O1516" i="1"/>
  <c r="AP1591" i="1"/>
  <c r="S1591" i="1"/>
  <c r="R1591" i="1"/>
  <c r="Q1591" i="1"/>
  <c r="O1591" i="1"/>
  <c r="AP1478" i="1"/>
  <c r="R1478" i="1"/>
  <c r="Q1478" i="1"/>
  <c r="O1478" i="1"/>
  <c r="AP1477" i="1"/>
  <c r="R1477" i="1"/>
  <c r="Q1477" i="1"/>
  <c r="O1477" i="1"/>
  <c r="AP1476" i="1"/>
  <c r="R1476" i="1"/>
  <c r="Q1476" i="1"/>
  <c r="O1476" i="1"/>
  <c r="AP1475" i="1"/>
  <c r="R1475" i="1"/>
  <c r="Q1475" i="1"/>
  <c r="O1475" i="1"/>
  <c r="AP1474" i="1"/>
  <c r="R1474" i="1"/>
  <c r="Q1474" i="1"/>
  <c r="O1474" i="1"/>
  <c r="AP1473" i="1"/>
  <c r="R1473" i="1"/>
  <c r="Q1473" i="1"/>
  <c r="O1473" i="1"/>
  <c r="AP1472" i="1"/>
  <c r="R1472" i="1"/>
  <c r="Q1472" i="1"/>
  <c r="O1472" i="1"/>
  <c r="AP1471" i="1"/>
  <c r="R1471" i="1"/>
  <c r="Q1471" i="1"/>
  <c r="O1471" i="1"/>
  <c r="AP1470" i="1"/>
  <c r="R1470" i="1"/>
  <c r="Q1470" i="1"/>
  <c r="O1470" i="1"/>
  <c r="AP1469" i="1"/>
  <c r="S1469" i="1"/>
  <c r="R1469" i="1"/>
  <c r="Q1469" i="1"/>
  <c r="O1469" i="1"/>
  <c r="AP1468" i="1"/>
  <c r="S1468" i="1"/>
  <c r="R1468" i="1"/>
  <c r="Q1468" i="1"/>
  <c r="O1468" i="1"/>
  <c r="AP1467" i="1"/>
  <c r="S1467" i="1"/>
  <c r="R1467" i="1"/>
  <c r="Q1467" i="1"/>
  <c r="O1467" i="1"/>
  <c r="AP1466" i="1"/>
  <c r="S1466" i="1"/>
  <c r="R1466" i="1"/>
  <c r="Q1466" i="1"/>
  <c r="O1466" i="1"/>
  <c r="S1465" i="1"/>
  <c r="R1465" i="1"/>
  <c r="Q1465" i="1"/>
  <c r="O1465" i="1"/>
  <c r="AP1464" i="1"/>
  <c r="S1464" i="1"/>
  <c r="R1464" i="1"/>
  <c r="Q1464" i="1"/>
  <c r="O1464" i="1"/>
  <c r="AP1463" i="1"/>
  <c r="S1463" i="1"/>
  <c r="R1463" i="1"/>
  <c r="Q1463" i="1"/>
  <c r="O1463" i="1"/>
  <c r="AP1462" i="1"/>
  <c r="S1462" i="1"/>
  <c r="R1462" i="1"/>
  <c r="Q1462" i="1"/>
  <c r="O1462" i="1"/>
  <c r="AP1461" i="1"/>
  <c r="S1461" i="1"/>
  <c r="R1461" i="1"/>
  <c r="Q1461" i="1"/>
  <c r="O1461" i="1"/>
  <c r="AP1460" i="1"/>
  <c r="S1460" i="1"/>
  <c r="R1460" i="1"/>
  <c r="Q1460" i="1"/>
  <c r="O1460" i="1"/>
  <c r="AP1459" i="1"/>
  <c r="S1459" i="1"/>
  <c r="R1459" i="1"/>
  <c r="Q1459" i="1"/>
  <c r="O1459" i="1"/>
  <c r="AP1458" i="1"/>
  <c r="S1458" i="1"/>
  <c r="R1458" i="1"/>
  <c r="Q1458" i="1"/>
  <c r="O1458" i="1"/>
  <c r="AP1457" i="1"/>
  <c r="S1457" i="1"/>
  <c r="R1457" i="1"/>
  <c r="Q1457" i="1"/>
  <c r="O1457" i="1"/>
  <c r="AP1456" i="1"/>
  <c r="S1456" i="1"/>
  <c r="R1456" i="1"/>
  <c r="Q1456" i="1"/>
  <c r="O1456" i="1"/>
  <c r="AP1455" i="1"/>
  <c r="S1455" i="1"/>
  <c r="R1455" i="1"/>
  <c r="Q1455" i="1"/>
  <c r="O1455" i="1"/>
  <c r="AP1454" i="1"/>
  <c r="S1454" i="1"/>
  <c r="R1454" i="1"/>
  <c r="Q1454" i="1"/>
  <c r="O1454" i="1"/>
  <c r="AP1453" i="1"/>
  <c r="S1453" i="1"/>
  <c r="R1453" i="1"/>
  <c r="Q1453" i="1"/>
  <c r="O1453" i="1"/>
  <c r="AP1452" i="1"/>
  <c r="S1452" i="1"/>
  <c r="R1452" i="1"/>
  <c r="Q1452" i="1"/>
  <c r="O1452" i="1"/>
  <c r="AP1451" i="1"/>
  <c r="S1451" i="1"/>
  <c r="R1451" i="1"/>
  <c r="Q1451" i="1"/>
  <c r="O1451" i="1"/>
  <c r="AP1450" i="1"/>
  <c r="S1450" i="1"/>
  <c r="R1450" i="1"/>
  <c r="Q1450" i="1"/>
  <c r="O1450" i="1"/>
  <c r="AP1449" i="1"/>
  <c r="S1449" i="1"/>
  <c r="R1449" i="1"/>
  <c r="Q1449" i="1"/>
  <c r="O1449" i="1"/>
  <c r="AP1448" i="1"/>
  <c r="S1448" i="1"/>
  <c r="R1448" i="1"/>
  <c r="Q1448" i="1"/>
  <c r="O1448" i="1"/>
  <c r="AP1447" i="1"/>
  <c r="S1447" i="1"/>
  <c r="R1447" i="1"/>
  <c r="Q1447" i="1"/>
  <c r="O1447" i="1"/>
  <c r="AP1446" i="1"/>
  <c r="S1446" i="1"/>
  <c r="R1446" i="1"/>
  <c r="Q1446" i="1"/>
  <c r="O1446" i="1"/>
  <c r="AP1445" i="1"/>
  <c r="S1445" i="1"/>
  <c r="R1445" i="1"/>
  <c r="Q1445" i="1"/>
  <c r="O1445" i="1"/>
  <c r="AP1444" i="1"/>
  <c r="S1444" i="1"/>
  <c r="R1444" i="1"/>
  <c r="Q1444" i="1"/>
  <c r="O1444" i="1"/>
  <c r="AP1443" i="1"/>
  <c r="S1443" i="1"/>
  <c r="R1443" i="1"/>
  <c r="Q1443" i="1"/>
  <c r="O1443" i="1"/>
  <c r="AP1442" i="1"/>
  <c r="S1442" i="1"/>
  <c r="R1442" i="1"/>
  <c r="Q1442" i="1"/>
  <c r="O1442" i="1"/>
  <c r="AP1441" i="1"/>
  <c r="S1441" i="1"/>
  <c r="R1441" i="1"/>
  <c r="Q1441" i="1"/>
  <c r="O1441" i="1"/>
  <c r="AP1440" i="1"/>
  <c r="S1440" i="1"/>
  <c r="R1440" i="1"/>
  <c r="Q1440" i="1"/>
  <c r="O1440" i="1"/>
  <c r="AP1439" i="1"/>
  <c r="S1439" i="1"/>
  <c r="R1439" i="1"/>
  <c r="Q1439" i="1"/>
  <c r="O1439" i="1"/>
  <c r="AP1438" i="1"/>
  <c r="S1438" i="1"/>
  <c r="R1438" i="1"/>
  <c r="Q1438" i="1"/>
  <c r="O1438" i="1"/>
  <c r="AP1437" i="1"/>
  <c r="S1437" i="1"/>
  <c r="R1437" i="1"/>
  <c r="Q1437" i="1"/>
  <c r="O1437" i="1"/>
  <c r="AP1695" i="1"/>
  <c r="S1695" i="1"/>
  <c r="R1695" i="1"/>
  <c r="Q1695" i="1"/>
  <c r="O1695" i="1"/>
  <c r="AP1699" i="1"/>
  <c r="S1699" i="1"/>
  <c r="R1699" i="1"/>
  <c r="Q1699" i="1"/>
  <c r="O1699" i="1"/>
  <c r="AP1624" i="1"/>
  <c r="S1624" i="1"/>
  <c r="R1624" i="1"/>
  <c r="Q1624" i="1"/>
  <c r="O1624" i="1"/>
  <c r="AP1678" i="1"/>
  <c r="S1678" i="1"/>
  <c r="R1678" i="1"/>
  <c r="Q1678" i="1"/>
  <c r="O1678" i="1"/>
  <c r="AP1671" i="1"/>
  <c r="S1671" i="1"/>
  <c r="R1671" i="1"/>
  <c r="Q1671" i="1"/>
  <c r="O1671" i="1"/>
  <c r="AP1645" i="1"/>
  <c r="S1645" i="1"/>
  <c r="R1645" i="1"/>
  <c r="Q1645" i="1"/>
  <c r="O1645" i="1"/>
  <c r="AP1581" i="1"/>
  <c r="S1581" i="1"/>
  <c r="R1581" i="1"/>
  <c r="Q1581" i="1"/>
  <c r="O1581" i="1"/>
  <c r="AP1571" i="1"/>
  <c r="S1571" i="1"/>
  <c r="R1571" i="1"/>
  <c r="Q1571" i="1"/>
  <c r="O1571" i="1"/>
  <c r="AP1528" i="1"/>
  <c r="S1528" i="1"/>
  <c r="R1528" i="1"/>
  <c r="Q1528" i="1"/>
  <c r="O1528" i="1"/>
  <c r="AP1520" i="1"/>
  <c r="S1520" i="1"/>
  <c r="R1520" i="1"/>
  <c r="Q1520" i="1"/>
  <c r="O1520" i="1"/>
  <c r="AP1522" i="1"/>
  <c r="S1522" i="1"/>
  <c r="R1522" i="1"/>
  <c r="Q1522" i="1"/>
  <c r="O1522" i="1"/>
  <c r="AP1706" i="1"/>
  <c r="S1706" i="1"/>
  <c r="R1706" i="1"/>
  <c r="Q1706" i="1"/>
  <c r="O1706" i="1"/>
  <c r="AP1705" i="1"/>
  <c r="S1705" i="1"/>
  <c r="R1705" i="1"/>
  <c r="Q1705" i="1"/>
  <c r="O1705" i="1"/>
  <c r="AP1704" i="1"/>
  <c r="S1704" i="1"/>
  <c r="R1704" i="1"/>
  <c r="Q1704" i="1"/>
  <c r="O1704" i="1"/>
  <c r="AP1436" i="1"/>
  <c r="S1436" i="1"/>
  <c r="R1436" i="1"/>
  <c r="Q1436" i="1"/>
  <c r="O1436" i="1"/>
  <c r="AP1435" i="1"/>
  <c r="S1435" i="1"/>
  <c r="R1435" i="1"/>
  <c r="Q1435" i="1"/>
  <c r="O1435" i="1"/>
  <c r="AP1434" i="1"/>
  <c r="S1434" i="1"/>
  <c r="R1434" i="1"/>
  <c r="Q1434" i="1"/>
  <c r="O1434" i="1"/>
  <c r="AP1433" i="1"/>
  <c r="S1433" i="1"/>
  <c r="R1433" i="1"/>
  <c r="Q1433" i="1"/>
  <c r="O1433" i="1"/>
  <c r="AP1432" i="1"/>
  <c r="S1432" i="1"/>
  <c r="R1432" i="1"/>
  <c r="Q1432" i="1"/>
  <c r="O1432" i="1"/>
  <c r="AP1431" i="1"/>
  <c r="S1431" i="1"/>
  <c r="R1431" i="1"/>
  <c r="Q1431" i="1"/>
  <c r="O1431" i="1"/>
  <c r="AP1430" i="1"/>
  <c r="S1430" i="1"/>
  <c r="R1430" i="1"/>
  <c r="Q1430" i="1"/>
  <c r="O1430" i="1"/>
  <c r="AP1429" i="1"/>
  <c r="S1429" i="1"/>
  <c r="R1429" i="1"/>
  <c r="Q1429" i="1"/>
  <c r="O1429" i="1"/>
  <c r="AP1428" i="1"/>
  <c r="S1428" i="1"/>
  <c r="R1428" i="1"/>
  <c r="Q1428" i="1"/>
  <c r="O1428" i="1"/>
  <c r="AP1427" i="1"/>
  <c r="S1427" i="1"/>
  <c r="R1427" i="1"/>
  <c r="Q1427" i="1"/>
  <c r="O1427" i="1"/>
  <c r="AP1426" i="1"/>
  <c r="S1426" i="1"/>
  <c r="R1426" i="1"/>
  <c r="Q1426" i="1"/>
  <c r="O1426" i="1"/>
  <c r="AP1425" i="1"/>
  <c r="S1425" i="1"/>
  <c r="R1425" i="1"/>
  <c r="Q1425" i="1"/>
  <c r="O1425" i="1"/>
  <c r="AP1424" i="1"/>
  <c r="S1424" i="1"/>
  <c r="R1424" i="1"/>
  <c r="Q1424" i="1"/>
  <c r="O1424" i="1"/>
  <c r="AP1423" i="1"/>
  <c r="S1423" i="1"/>
  <c r="R1423" i="1"/>
  <c r="Q1423" i="1"/>
  <c r="O1423" i="1"/>
  <c r="AP1422" i="1"/>
  <c r="S1422" i="1"/>
  <c r="R1422" i="1"/>
  <c r="Q1422" i="1"/>
  <c r="O1422" i="1"/>
  <c r="AP1421" i="1"/>
  <c r="S1421" i="1"/>
  <c r="R1421" i="1"/>
  <c r="Q1421" i="1"/>
  <c r="O1421" i="1"/>
  <c r="AP1420" i="1"/>
  <c r="S1420" i="1"/>
  <c r="R1420" i="1"/>
  <c r="Q1420" i="1"/>
  <c r="O1420" i="1"/>
  <c r="AP1419" i="1"/>
  <c r="S1419" i="1"/>
  <c r="R1419" i="1"/>
  <c r="Q1419" i="1"/>
  <c r="O1419" i="1"/>
  <c r="AP1418" i="1"/>
  <c r="S1418" i="1"/>
  <c r="R1418" i="1"/>
  <c r="Q1418" i="1"/>
  <c r="O1418" i="1"/>
  <c r="AP1417" i="1"/>
  <c r="S1417" i="1"/>
  <c r="R1417" i="1"/>
  <c r="Q1417" i="1"/>
  <c r="O1417" i="1"/>
  <c r="AP1416" i="1"/>
  <c r="S1416" i="1"/>
  <c r="R1416" i="1"/>
  <c r="Q1416" i="1"/>
  <c r="O1416" i="1"/>
  <c r="AP1415" i="1"/>
  <c r="S1415" i="1"/>
  <c r="R1415" i="1"/>
  <c r="Q1415" i="1"/>
  <c r="O1415" i="1"/>
  <c r="AP1414" i="1"/>
  <c r="S1414" i="1"/>
  <c r="R1414" i="1"/>
  <c r="Q1414" i="1"/>
  <c r="O1414" i="1"/>
  <c r="AP1413" i="1"/>
  <c r="S1413" i="1"/>
  <c r="R1413" i="1"/>
  <c r="Q1413" i="1"/>
  <c r="O1413" i="1"/>
  <c r="AP1412" i="1"/>
  <c r="S1412" i="1"/>
  <c r="R1412" i="1"/>
  <c r="Q1412" i="1"/>
  <c r="O1412" i="1"/>
  <c r="AP1411" i="1"/>
  <c r="S1411" i="1"/>
  <c r="R1411" i="1"/>
  <c r="Q1411" i="1"/>
  <c r="O1411" i="1"/>
  <c r="AP1410" i="1"/>
  <c r="S1410" i="1"/>
  <c r="R1410" i="1"/>
  <c r="Q1410" i="1"/>
  <c r="O1410" i="1"/>
  <c r="AP1409" i="1"/>
  <c r="S1409" i="1"/>
  <c r="R1409" i="1"/>
  <c r="Q1409" i="1"/>
  <c r="O1409" i="1"/>
  <c r="AP1408" i="1"/>
  <c r="S1408" i="1"/>
  <c r="R1408" i="1"/>
  <c r="Q1408" i="1"/>
  <c r="O1408" i="1"/>
  <c r="AP1407" i="1"/>
  <c r="S1407" i="1"/>
  <c r="R1407" i="1"/>
  <c r="Q1407" i="1"/>
  <c r="O1407" i="1"/>
  <c r="AP1406" i="1"/>
  <c r="S1406" i="1"/>
  <c r="R1406" i="1"/>
  <c r="Q1406" i="1"/>
  <c r="O1406" i="1"/>
  <c r="AP1405" i="1"/>
  <c r="S1405" i="1"/>
  <c r="R1405" i="1"/>
  <c r="Q1405" i="1"/>
  <c r="O1405" i="1"/>
  <c r="AP1404" i="1"/>
  <c r="S1404" i="1"/>
  <c r="R1404" i="1"/>
  <c r="Q1404" i="1"/>
  <c r="O1404" i="1"/>
  <c r="AP1403" i="1"/>
  <c r="S1403" i="1"/>
  <c r="R1403" i="1"/>
  <c r="Q1403" i="1"/>
  <c r="O1403" i="1"/>
  <c r="AP1402" i="1"/>
  <c r="S1402" i="1"/>
  <c r="R1402" i="1"/>
  <c r="Q1402" i="1"/>
  <c r="O1402" i="1"/>
  <c r="AP1401" i="1"/>
  <c r="S1401" i="1"/>
  <c r="R1401" i="1"/>
  <c r="Q1401" i="1"/>
  <c r="O1401" i="1"/>
  <c r="AP1400" i="1"/>
  <c r="S1400" i="1"/>
  <c r="R1400" i="1"/>
  <c r="Q1400" i="1"/>
  <c r="O1400" i="1"/>
  <c r="S1399" i="1"/>
  <c r="R1399" i="1"/>
  <c r="Q1399" i="1"/>
  <c r="O1399" i="1"/>
  <c r="AP1398" i="1"/>
  <c r="S1398" i="1"/>
  <c r="R1398" i="1"/>
  <c r="Q1398" i="1"/>
  <c r="O1398" i="1"/>
  <c r="AP1397" i="1"/>
  <c r="S1397" i="1"/>
  <c r="R1397" i="1"/>
  <c r="Q1397" i="1"/>
  <c r="O1397" i="1"/>
  <c r="AP1396" i="1"/>
  <c r="S1396" i="1"/>
  <c r="R1396" i="1"/>
  <c r="Q1396" i="1"/>
  <c r="O1396" i="1"/>
  <c r="AP1395" i="1"/>
  <c r="S1395" i="1"/>
  <c r="R1395" i="1"/>
  <c r="Q1395" i="1"/>
  <c r="O1395" i="1"/>
  <c r="AP1394" i="1"/>
  <c r="S1394" i="1"/>
  <c r="R1394" i="1"/>
  <c r="Q1394" i="1"/>
  <c r="O1394" i="1"/>
  <c r="AP1393" i="1"/>
  <c r="S1393" i="1"/>
  <c r="R1393" i="1"/>
  <c r="Q1393" i="1"/>
  <c r="O1393" i="1"/>
  <c r="AP1392" i="1"/>
  <c r="S1392" i="1"/>
  <c r="R1392" i="1"/>
  <c r="Q1392" i="1"/>
  <c r="O1392" i="1"/>
  <c r="AP1391" i="1"/>
  <c r="S1391" i="1"/>
  <c r="R1391" i="1"/>
  <c r="Q1391" i="1"/>
  <c r="O1391" i="1"/>
  <c r="AP1390" i="1"/>
  <c r="S1390" i="1"/>
  <c r="R1390" i="1"/>
  <c r="Q1390" i="1"/>
  <c r="O1390" i="1"/>
  <c r="AP1389" i="1"/>
  <c r="S1389" i="1"/>
  <c r="R1389" i="1"/>
  <c r="Q1389" i="1"/>
  <c r="O1389" i="1"/>
  <c r="AP1388" i="1"/>
  <c r="S1388" i="1"/>
  <c r="R1388" i="1"/>
  <c r="Q1388" i="1"/>
  <c r="O1388" i="1"/>
  <c r="AP1387" i="1"/>
  <c r="S1387" i="1"/>
  <c r="R1387" i="1"/>
  <c r="Q1387" i="1"/>
  <c r="O1387" i="1"/>
  <c r="AP1386" i="1"/>
  <c r="S1386" i="1"/>
  <c r="R1386" i="1"/>
  <c r="Q1386" i="1"/>
  <c r="O1386" i="1"/>
  <c r="AP1385" i="1"/>
  <c r="S1385" i="1"/>
  <c r="R1385" i="1"/>
  <c r="Q1385" i="1"/>
  <c r="O1385" i="1"/>
  <c r="AP1384" i="1"/>
  <c r="S1384" i="1"/>
  <c r="R1384" i="1"/>
  <c r="Q1384" i="1"/>
  <c r="O1384" i="1"/>
  <c r="AP1383" i="1"/>
  <c r="S1383" i="1"/>
  <c r="R1383" i="1"/>
  <c r="Q1383" i="1"/>
  <c r="O1383" i="1"/>
  <c r="AP1382" i="1"/>
  <c r="S1382" i="1"/>
  <c r="R1382" i="1"/>
  <c r="Q1382" i="1"/>
  <c r="O1382" i="1"/>
  <c r="AP1381" i="1"/>
  <c r="S1381" i="1"/>
  <c r="R1381" i="1"/>
  <c r="Q1381" i="1"/>
  <c r="O1381" i="1"/>
  <c r="AP1380" i="1"/>
  <c r="S1380" i="1"/>
  <c r="R1380" i="1"/>
  <c r="Q1380" i="1"/>
  <c r="O1380" i="1"/>
  <c r="AP1379" i="1"/>
  <c r="S1379" i="1"/>
  <c r="R1379" i="1"/>
  <c r="Q1379" i="1"/>
  <c r="O1379" i="1"/>
  <c r="AP1378" i="1"/>
  <c r="S1378" i="1"/>
  <c r="R1378" i="1"/>
  <c r="Q1378" i="1"/>
  <c r="O1378" i="1"/>
  <c r="AP1377" i="1"/>
  <c r="S1377" i="1"/>
  <c r="R1377" i="1"/>
  <c r="Q1377" i="1"/>
  <c r="O1377" i="1"/>
  <c r="AP1376" i="1"/>
  <c r="S1376" i="1"/>
  <c r="R1376" i="1"/>
  <c r="Q1376" i="1"/>
  <c r="O1376" i="1"/>
  <c r="AP1375" i="1"/>
  <c r="S1375" i="1"/>
  <c r="R1375" i="1"/>
  <c r="Q1375" i="1"/>
  <c r="O1375" i="1"/>
  <c r="AP1374" i="1"/>
  <c r="S1374" i="1"/>
  <c r="R1374" i="1"/>
  <c r="Q1374" i="1"/>
  <c r="O1374" i="1"/>
  <c r="S1373" i="1"/>
  <c r="R1373" i="1"/>
  <c r="Q1373" i="1"/>
  <c r="O1373" i="1"/>
  <c r="AP1372" i="1"/>
  <c r="S1372" i="1"/>
  <c r="R1372" i="1"/>
  <c r="Q1372" i="1"/>
  <c r="O1372" i="1"/>
  <c r="AP1371" i="1"/>
  <c r="S1371" i="1"/>
  <c r="R1371" i="1"/>
  <c r="Q1371" i="1"/>
  <c r="O1371" i="1"/>
  <c r="AP1370" i="1"/>
  <c r="S1370" i="1"/>
  <c r="R1370" i="1"/>
  <c r="Q1370" i="1"/>
  <c r="O1370" i="1"/>
  <c r="AP1369" i="1"/>
  <c r="S1369" i="1"/>
  <c r="R1369" i="1"/>
  <c r="Q1369" i="1"/>
  <c r="O1369" i="1"/>
  <c r="AP1368" i="1"/>
  <c r="S1368" i="1"/>
  <c r="R1368" i="1"/>
  <c r="Q1368" i="1"/>
  <c r="O1368" i="1"/>
  <c r="AP1367" i="1"/>
  <c r="S1367" i="1"/>
  <c r="R1367" i="1"/>
  <c r="Q1367" i="1"/>
  <c r="O1367" i="1"/>
  <c r="AP1366" i="1"/>
  <c r="S1366" i="1"/>
  <c r="R1366" i="1"/>
  <c r="Q1366" i="1"/>
  <c r="O1366" i="1"/>
  <c r="AP1365" i="1"/>
  <c r="S1365" i="1"/>
  <c r="R1365" i="1"/>
  <c r="Q1365" i="1"/>
  <c r="O1365" i="1"/>
  <c r="AP1364" i="1"/>
  <c r="S1364" i="1"/>
  <c r="R1364" i="1"/>
  <c r="Q1364" i="1"/>
  <c r="O1364" i="1"/>
  <c r="AP1363" i="1"/>
  <c r="S1363" i="1"/>
  <c r="R1363" i="1"/>
  <c r="Q1363" i="1"/>
  <c r="O1363" i="1"/>
  <c r="AP1362" i="1"/>
  <c r="S1362" i="1"/>
  <c r="R1362" i="1"/>
  <c r="Q1362" i="1"/>
  <c r="O1362" i="1"/>
  <c r="AP1361" i="1"/>
  <c r="S1361" i="1"/>
  <c r="R1361" i="1"/>
  <c r="Q1361" i="1"/>
  <c r="O1361" i="1"/>
  <c r="AP1360" i="1"/>
  <c r="S1360" i="1"/>
  <c r="R1360" i="1"/>
  <c r="Q1360" i="1"/>
  <c r="O1360" i="1"/>
  <c r="AP1359" i="1"/>
  <c r="S1359" i="1"/>
  <c r="R1359" i="1"/>
  <c r="Q1359" i="1"/>
  <c r="O1359" i="1"/>
  <c r="AP1358" i="1"/>
  <c r="S1358" i="1"/>
  <c r="R1358" i="1"/>
  <c r="Q1358" i="1"/>
  <c r="O1358" i="1"/>
  <c r="AP1357" i="1"/>
  <c r="S1357" i="1"/>
  <c r="R1357" i="1"/>
  <c r="Q1357" i="1"/>
  <c r="O1357" i="1"/>
  <c r="AP1356" i="1"/>
  <c r="S1356" i="1"/>
  <c r="R1356" i="1"/>
  <c r="Q1356" i="1"/>
  <c r="O1356" i="1"/>
  <c r="AP1355" i="1"/>
  <c r="S1355" i="1"/>
  <c r="R1355" i="1"/>
  <c r="Q1355" i="1"/>
  <c r="O1355" i="1"/>
  <c r="AP1354" i="1"/>
  <c r="S1354" i="1"/>
  <c r="R1354" i="1"/>
  <c r="Q1354" i="1"/>
  <c r="O1354" i="1"/>
  <c r="AP1353" i="1"/>
  <c r="S1353" i="1"/>
  <c r="R1353" i="1"/>
  <c r="Q1353" i="1"/>
  <c r="O1353" i="1"/>
  <c r="AP1352" i="1"/>
  <c r="S1352" i="1"/>
  <c r="R1352" i="1"/>
  <c r="Q1352" i="1"/>
  <c r="O1352" i="1"/>
  <c r="AP1351" i="1"/>
  <c r="S1351" i="1"/>
  <c r="R1351" i="1"/>
  <c r="Q1351" i="1"/>
  <c r="O1351" i="1"/>
  <c r="AP1350" i="1"/>
  <c r="S1350" i="1"/>
  <c r="R1350" i="1"/>
  <c r="Q1350" i="1"/>
  <c r="O1350" i="1"/>
  <c r="AP1349" i="1"/>
  <c r="S1349" i="1"/>
  <c r="R1349" i="1"/>
  <c r="Q1349" i="1"/>
  <c r="O1349" i="1"/>
  <c r="AP1348" i="1"/>
  <c r="S1348" i="1"/>
  <c r="R1348" i="1"/>
  <c r="Q1348" i="1"/>
  <c r="O1348" i="1"/>
  <c r="AP1347" i="1"/>
  <c r="S1347" i="1"/>
  <c r="R1347" i="1"/>
  <c r="Q1347" i="1"/>
  <c r="O1347" i="1"/>
  <c r="AP1346" i="1"/>
  <c r="S1346" i="1"/>
  <c r="R1346" i="1"/>
  <c r="Q1346" i="1"/>
  <c r="O1346" i="1"/>
  <c r="AP1345" i="1"/>
  <c r="S1345" i="1"/>
  <c r="R1345" i="1"/>
  <c r="Q1345" i="1"/>
  <c r="O1345" i="1"/>
  <c r="AP1344" i="1"/>
  <c r="S1344" i="1"/>
  <c r="R1344" i="1"/>
  <c r="Q1344" i="1"/>
  <c r="O1344" i="1"/>
  <c r="AP1343" i="1"/>
  <c r="S1343" i="1"/>
  <c r="R1343" i="1"/>
  <c r="Q1343" i="1"/>
  <c r="O1343" i="1"/>
  <c r="AP1342" i="1"/>
  <c r="S1342" i="1"/>
  <c r="R1342" i="1"/>
  <c r="Q1342" i="1"/>
  <c r="O1342" i="1"/>
  <c r="AP1341" i="1"/>
  <c r="S1341" i="1"/>
  <c r="R1341" i="1"/>
  <c r="Q1341" i="1"/>
  <c r="O1341" i="1"/>
  <c r="AP1340" i="1"/>
  <c r="S1340" i="1"/>
  <c r="R1340" i="1"/>
  <c r="Q1340" i="1"/>
  <c r="O1340" i="1"/>
  <c r="AP1339" i="1"/>
  <c r="S1339" i="1"/>
  <c r="R1339" i="1"/>
  <c r="Q1339" i="1"/>
  <c r="O1339" i="1"/>
  <c r="AP1338" i="1"/>
  <c r="S1338" i="1"/>
  <c r="R1338" i="1"/>
  <c r="Q1338" i="1"/>
  <c r="O1338" i="1"/>
  <c r="AP1337" i="1"/>
  <c r="S1337" i="1"/>
  <c r="R1337" i="1"/>
  <c r="Q1337" i="1"/>
  <c r="O1337" i="1"/>
  <c r="AP1336" i="1"/>
  <c r="S1336" i="1"/>
  <c r="R1336" i="1"/>
  <c r="Q1336" i="1"/>
  <c r="O1336" i="1"/>
  <c r="AP1335" i="1"/>
  <c r="S1335" i="1"/>
  <c r="R1335" i="1"/>
  <c r="Q1335" i="1"/>
  <c r="O1335" i="1"/>
  <c r="AP1334" i="1"/>
  <c r="S1334" i="1"/>
  <c r="R1334" i="1"/>
  <c r="Q1334" i="1"/>
  <c r="O1334" i="1"/>
  <c r="AP1333" i="1"/>
  <c r="S1333" i="1"/>
  <c r="R1333" i="1"/>
  <c r="Q1333" i="1"/>
  <c r="O1333" i="1"/>
  <c r="AP1332" i="1"/>
  <c r="S1332" i="1"/>
  <c r="R1332" i="1"/>
  <c r="Q1332" i="1"/>
  <c r="O1332" i="1"/>
  <c r="AP1331" i="1"/>
  <c r="S1331" i="1"/>
  <c r="R1331" i="1"/>
  <c r="Q1331" i="1"/>
  <c r="O1331" i="1"/>
  <c r="AP1330" i="1"/>
  <c r="S1330" i="1"/>
  <c r="R1330" i="1"/>
  <c r="Q1330" i="1"/>
  <c r="O1330" i="1"/>
  <c r="AP1329" i="1"/>
  <c r="S1329" i="1"/>
  <c r="R1329" i="1"/>
  <c r="Q1329" i="1"/>
  <c r="O1329" i="1"/>
  <c r="AP1328" i="1"/>
  <c r="S1328" i="1"/>
  <c r="R1328" i="1"/>
  <c r="Q1328" i="1"/>
  <c r="O1328" i="1"/>
  <c r="AP1327" i="1"/>
  <c r="S1327" i="1"/>
  <c r="R1327" i="1"/>
  <c r="Q1327" i="1"/>
  <c r="O1327" i="1"/>
  <c r="AP1326" i="1"/>
  <c r="S1326" i="1"/>
  <c r="R1326" i="1"/>
  <c r="Q1326" i="1"/>
  <c r="O1326" i="1"/>
  <c r="AP1325" i="1"/>
  <c r="S1325" i="1"/>
  <c r="R1325" i="1"/>
  <c r="Q1325" i="1"/>
  <c r="O1325" i="1"/>
  <c r="AP1324" i="1"/>
  <c r="S1324" i="1"/>
  <c r="R1324" i="1"/>
  <c r="Q1324" i="1"/>
  <c r="O1324" i="1"/>
  <c r="AP1323" i="1"/>
  <c r="S1323" i="1"/>
  <c r="R1323" i="1"/>
  <c r="Q1323" i="1"/>
  <c r="O1323" i="1"/>
  <c r="AP1322" i="1"/>
  <c r="S1322" i="1"/>
  <c r="R1322" i="1"/>
  <c r="Q1322" i="1"/>
  <c r="O1322" i="1"/>
  <c r="AP1321" i="1"/>
  <c r="S1321" i="1"/>
  <c r="R1321" i="1"/>
  <c r="Q1321" i="1"/>
  <c r="O1321" i="1"/>
  <c r="AP1320" i="1"/>
  <c r="S1320" i="1"/>
  <c r="R1320" i="1"/>
  <c r="Q1320" i="1"/>
  <c r="O1320" i="1"/>
  <c r="AP1319" i="1"/>
  <c r="S1319" i="1"/>
  <c r="R1319" i="1"/>
  <c r="Q1319" i="1"/>
  <c r="O1319" i="1"/>
  <c r="AP1318" i="1"/>
  <c r="S1318" i="1"/>
  <c r="R1318" i="1"/>
  <c r="Q1318" i="1"/>
  <c r="O1318" i="1"/>
  <c r="AP1317" i="1"/>
  <c r="S1317" i="1"/>
  <c r="R1317" i="1"/>
  <c r="Q1317" i="1"/>
  <c r="O1317" i="1"/>
  <c r="AP1316" i="1"/>
  <c r="S1316" i="1"/>
  <c r="R1316" i="1"/>
  <c r="Q1316" i="1"/>
  <c r="O1316" i="1"/>
  <c r="AP1315" i="1"/>
  <c r="S1315" i="1"/>
  <c r="R1315" i="1"/>
  <c r="Q1315" i="1"/>
  <c r="O1315" i="1"/>
  <c r="AP1314" i="1"/>
  <c r="S1314" i="1"/>
  <c r="R1314" i="1"/>
  <c r="Q1314" i="1"/>
  <c r="O1314" i="1"/>
  <c r="AP1313" i="1"/>
  <c r="S1313" i="1"/>
  <c r="R1313" i="1"/>
  <c r="Q1313" i="1"/>
  <c r="O1313" i="1"/>
  <c r="AP1312" i="1"/>
  <c r="S1312" i="1"/>
  <c r="R1312" i="1"/>
  <c r="Q1312" i="1"/>
  <c r="O1312" i="1"/>
  <c r="AP1311" i="1"/>
  <c r="S1311" i="1"/>
  <c r="R1311" i="1"/>
  <c r="Q1311" i="1"/>
  <c r="O1311" i="1"/>
  <c r="AP1310" i="1"/>
  <c r="S1310" i="1"/>
  <c r="R1310" i="1"/>
  <c r="Q1310" i="1"/>
  <c r="O1310" i="1"/>
  <c r="AP1309" i="1"/>
  <c r="S1309" i="1"/>
  <c r="R1309" i="1"/>
  <c r="Q1309" i="1"/>
  <c r="O1309" i="1"/>
  <c r="AP1308" i="1"/>
  <c r="S1308" i="1"/>
  <c r="R1308" i="1"/>
  <c r="Q1308" i="1"/>
  <c r="O1308" i="1"/>
  <c r="AP1307" i="1"/>
  <c r="S1307" i="1"/>
  <c r="R1307" i="1"/>
  <c r="Q1307" i="1"/>
  <c r="O1307" i="1"/>
  <c r="AP1306" i="1"/>
  <c r="S1306" i="1"/>
  <c r="R1306" i="1"/>
  <c r="Q1306" i="1"/>
  <c r="O1306" i="1"/>
  <c r="AP1305" i="1"/>
  <c r="S1305" i="1"/>
  <c r="R1305" i="1"/>
  <c r="Q1305" i="1"/>
  <c r="O1305" i="1"/>
  <c r="AP1304" i="1"/>
  <c r="S1304" i="1"/>
  <c r="R1304" i="1"/>
  <c r="Q1304" i="1"/>
  <c r="O1304" i="1"/>
  <c r="AP1303" i="1"/>
  <c r="S1303" i="1"/>
  <c r="R1303" i="1"/>
  <c r="Q1303" i="1"/>
  <c r="O1303" i="1"/>
  <c r="AP1302" i="1"/>
  <c r="S1302" i="1"/>
  <c r="R1302" i="1"/>
  <c r="Q1302" i="1"/>
  <c r="O1302" i="1"/>
  <c r="AP1301" i="1"/>
  <c r="S1301" i="1"/>
  <c r="R1301" i="1"/>
  <c r="Q1301" i="1"/>
  <c r="O1301" i="1"/>
  <c r="AP1300" i="1"/>
  <c r="S1300" i="1"/>
  <c r="R1300" i="1"/>
  <c r="Q1300" i="1"/>
  <c r="O1300" i="1"/>
  <c r="AP1299" i="1"/>
  <c r="S1299" i="1"/>
  <c r="R1299" i="1"/>
  <c r="Q1299" i="1"/>
  <c r="O1299" i="1"/>
  <c r="AP1298" i="1"/>
  <c r="S1298" i="1"/>
  <c r="R1298" i="1"/>
  <c r="Q1298" i="1"/>
  <c r="O1298" i="1"/>
  <c r="AP1297" i="1"/>
  <c r="S1297" i="1"/>
  <c r="R1297" i="1"/>
  <c r="Q1297" i="1"/>
  <c r="O1297" i="1"/>
  <c r="AP1296" i="1"/>
  <c r="S1296" i="1"/>
  <c r="R1296" i="1"/>
  <c r="Q1296" i="1"/>
  <c r="O1296" i="1"/>
  <c r="AP1295" i="1"/>
  <c r="S1295" i="1"/>
  <c r="R1295" i="1"/>
  <c r="Q1295" i="1"/>
  <c r="O1295" i="1"/>
  <c r="AP1294" i="1"/>
  <c r="S1294" i="1"/>
  <c r="R1294" i="1"/>
  <c r="Q1294" i="1"/>
  <c r="O1294" i="1"/>
  <c r="AP1293" i="1"/>
  <c r="S1293" i="1"/>
  <c r="R1293" i="1"/>
  <c r="Q1293" i="1"/>
  <c r="O1293" i="1"/>
  <c r="AP1292" i="1"/>
  <c r="S1292" i="1"/>
  <c r="R1292" i="1"/>
  <c r="Q1292" i="1"/>
  <c r="O1292" i="1"/>
  <c r="AP1291" i="1"/>
  <c r="S1291" i="1"/>
  <c r="R1291" i="1"/>
  <c r="Q1291" i="1"/>
  <c r="O1291" i="1"/>
  <c r="AP1290" i="1"/>
  <c r="S1290" i="1"/>
  <c r="R1290" i="1"/>
  <c r="Q1290" i="1"/>
  <c r="O1290" i="1"/>
  <c r="AP1289" i="1"/>
  <c r="S1289" i="1"/>
  <c r="R1289" i="1"/>
  <c r="Q1289" i="1"/>
  <c r="O1289" i="1"/>
  <c r="AP1288" i="1"/>
  <c r="S1288" i="1"/>
  <c r="R1288" i="1"/>
  <c r="Q1288" i="1"/>
  <c r="O1288" i="1"/>
  <c r="AP1287" i="1"/>
  <c r="S1287" i="1"/>
  <c r="R1287" i="1"/>
  <c r="Q1287" i="1"/>
  <c r="O1287" i="1"/>
  <c r="AP1286" i="1"/>
  <c r="S1286" i="1"/>
  <c r="R1286" i="1"/>
  <c r="Q1286" i="1"/>
  <c r="O1286" i="1"/>
  <c r="AP1285" i="1"/>
  <c r="S1285" i="1"/>
  <c r="R1285" i="1"/>
  <c r="Q1285" i="1"/>
  <c r="O1285" i="1"/>
  <c r="AP1284" i="1"/>
  <c r="S1284" i="1"/>
  <c r="R1284" i="1"/>
  <c r="Q1284" i="1"/>
  <c r="O1284" i="1"/>
  <c r="AP1283" i="1"/>
  <c r="S1283" i="1"/>
  <c r="R1283" i="1"/>
  <c r="Q1283" i="1"/>
  <c r="O1283" i="1"/>
  <c r="AP1282" i="1"/>
  <c r="S1282" i="1"/>
  <c r="R1282" i="1"/>
  <c r="Q1282" i="1"/>
  <c r="O1282" i="1"/>
  <c r="AP1281" i="1"/>
  <c r="S1281" i="1"/>
  <c r="R1281" i="1"/>
  <c r="Q1281" i="1"/>
  <c r="O1281" i="1"/>
  <c r="AP1280" i="1"/>
  <c r="S1280" i="1"/>
  <c r="R1280" i="1"/>
  <c r="Q1280" i="1"/>
  <c r="O1280" i="1"/>
  <c r="AP1279" i="1"/>
  <c r="S1279" i="1"/>
  <c r="R1279" i="1"/>
  <c r="Q1279" i="1"/>
  <c r="O1279" i="1"/>
  <c r="AP1278" i="1"/>
  <c r="S1278" i="1"/>
  <c r="R1278" i="1"/>
  <c r="Q1278" i="1"/>
  <c r="O1278" i="1"/>
  <c r="AP1277" i="1"/>
  <c r="S1277" i="1"/>
  <c r="R1277" i="1"/>
  <c r="Q1277" i="1"/>
  <c r="O1277" i="1"/>
  <c r="AP1276" i="1"/>
  <c r="S1276" i="1"/>
  <c r="R1276" i="1"/>
  <c r="Q1276" i="1"/>
  <c r="O1276" i="1"/>
  <c r="AP1275" i="1"/>
  <c r="S1275" i="1"/>
  <c r="R1275" i="1"/>
  <c r="Q1275" i="1"/>
  <c r="O1275" i="1"/>
  <c r="AP1274" i="1"/>
  <c r="S1274" i="1"/>
  <c r="R1274" i="1"/>
  <c r="Q1274" i="1"/>
  <c r="O1274" i="1"/>
  <c r="AP1273" i="1"/>
  <c r="S1273" i="1"/>
  <c r="R1273" i="1"/>
  <c r="Q1273" i="1"/>
  <c r="O1273" i="1"/>
  <c r="AP1272" i="1"/>
  <c r="S1272" i="1"/>
  <c r="R1272" i="1"/>
  <c r="Q1272" i="1"/>
  <c r="O1272" i="1"/>
  <c r="AP1271" i="1"/>
  <c r="R1271" i="1"/>
  <c r="Q1271" i="1"/>
  <c r="P1271" i="1"/>
  <c r="O1271" i="1"/>
  <c r="AP1270" i="1"/>
  <c r="S1270" i="1"/>
  <c r="R1270" i="1"/>
  <c r="Q1270" i="1"/>
  <c r="O1270" i="1"/>
  <c r="AP1269" i="1"/>
  <c r="S1269" i="1"/>
  <c r="R1269" i="1"/>
  <c r="Q1269" i="1"/>
  <c r="O1269" i="1"/>
  <c r="AP1268" i="1"/>
  <c r="S1268" i="1"/>
  <c r="R1268" i="1"/>
  <c r="Q1268" i="1"/>
  <c r="O1268" i="1"/>
  <c r="AP1267" i="1"/>
  <c r="S1267" i="1"/>
  <c r="R1267" i="1"/>
  <c r="Q1267" i="1"/>
  <c r="O1267" i="1"/>
  <c r="AP1266" i="1"/>
  <c r="S1266" i="1"/>
  <c r="R1266" i="1"/>
  <c r="Q1266" i="1"/>
  <c r="O1266" i="1"/>
  <c r="AP1265" i="1"/>
  <c r="S1265" i="1"/>
  <c r="R1265" i="1"/>
  <c r="Q1265" i="1"/>
  <c r="O1265" i="1"/>
  <c r="AP1264" i="1"/>
  <c r="S1264" i="1"/>
  <c r="R1264" i="1"/>
  <c r="Q1264" i="1"/>
  <c r="O1264" i="1"/>
  <c r="AP1263" i="1"/>
  <c r="S1263" i="1"/>
  <c r="R1263" i="1"/>
  <c r="Q1263" i="1"/>
  <c r="O1263" i="1"/>
  <c r="AP1262" i="1"/>
  <c r="S1262" i="1"/>
  <c r="R1262" i="1"/>
  <c r="Q1262" i="1"/>
  <c r="O1262" i="1"/>
  <c r="AP1261" i="1"/>
  <c r="S1261" i="1"/>
  <c r="R1261" i="1"/>
  <c r="Q1261" i="1"/>
  <c r="O1261" i="1"/>
  <c r="AP1260" i="1"/>
  <c r="S1260" i="1"/>
  <c r="R1260" i="1"/>
  <c r="Q1260" i="1"/>
  <c r="O1260" i="1"/>
  <c r="AP1259" i="1"/>
  <c r="S1259" i="1"/>
  <c r="R1259" i="1"/>
  <c r="Q1259" i="1"/>
  <c r="O1259" i="1"/>
  <c r="AP1258" i="1"/>
  <c r="S1258" i="1"/>
  <c r="R1258" i="1"/>
  <c r="Q1258" i="1"/>
  <c r="O1258" i="1"/>
  <c r="AP1257" i="1"/>
  <c r="S1257" i="1"/>
  <c r="R1257" i="1"/>
  <c r="Q1257" i="1"/>
  <c r="O1257" i="1"/>
  <c r="AP1256" i="1"/>
  <c r="S1256" i="1"/>
  <c r="R1256" i="1"/>
  <c r="Q1256" i="1"/>
  <c r="O1256" i="1"/>
  <c r="AP1255" i="1"/>
  <c r="S1255" i="1"/>
  <c r="R1255" i="1"/>
  <c r="Q1255" i="1"/>
  <c r="O1255" i="1"/>
  <c r="AP1254" i="1"/>
  <c r="S1254" i="1"/>
  <c r="R1254" i="1"/>
  <c r="Q1254" i="1"/>
  <c r="O1254" i="1"/>
  <c r="AP1253" i="1"/>
  <c r="S1253" i="1"/>
  <c r="R1253" i="1"/>
  <c r="Q1253" i="1"/>
  <c r="O1253" i="1"/>
  <c r="AP1252" i="1"/>
  <c r="S1252" i="1"/>
  <c r="R1252" i="1"/>
  <c r="Q1252" i="1"/>
  <c r="O1252" i="1"/>
  <c r="AP1251" i="1"/>
  <c r="S1251" i="1"/>
  <c r="R1251" i="1"/>
  <c r="Q1251" i="1"/>
  <c r="O1251" i="1"/>
  <c r="AP1250" i="1"/>
  <c r="S1250" i="1"/>
  <c r="R1250" i="1"/>
  <c r="Q1250" i="1"/>
  <c r="O1250" i="1"/>
  <c r="AP1249" i="1"/>
  <c r="S1249" i="1"/>
  <c r="R1249" i="1"/>
  <c r="Q1249" i="1"/>
  <c r="O1249" i="1"/>
  <c r="AP1248" i="1"/>
  <c r="S1248" i="1"/>
  <c r="R1248" i="1"/>
  <c r="Q1248" i="1"/>
  <c r="O1248" i="1"/>
  <c r="AP1247" i="1"/>
  <c r="S1247" i="1"/>
  <c r="R1247" i="1"/>
  <c r="Q1247" i="1"/>
  <c r="O1247" i="1"/>
  <c r="AP1246" i="1"/>
  <c r="S1246" i="1"/>
  <c r="R1246" i="1"/>
  <c r="Q1246" i="1"/>
  <c r="O1246" i="1"/>
  <c r="AP1245" i="1"/>
  <c r="S1245" i="1"/>
  <c r="R1245" i="1"/>
  <c r="Q1245" i="1"/>
  <c r="O1245" i="1"/>
  <c r="AP1244" i="1"/>
  <c r="S1244" i="1"/>
  <c r="R1244" i="1"/>
  <c r="Q1244" i="1"/>
  <c r="O1244" i="1"/>
  <c r="AP1243" i="1"/>
  <c r="S1243" i="1"/>
  <c r="R1243" i="1"/>
  <c r="Q1243" i="1"/>
  <c r="O1243" i="1"/>
  <c r="AP1242" i="1"/>
  <c r="S1242" i="1"/>
  <c r="R1242" i="1"/>
  <c r="Q1242" i="1"/>
  <c r="O1242" i="1"/>
  <c r="AP1241" i="1"/>
  <c r="S1241" i="1"/>
  <c r="R1241" i="1"/>
  <c r="Q1241" i="1"/>
  <c r="O1241" i="1"/>
  <c r="AP1240" i="1"/>
  <c r="S1240" i="1"/>
  <c r="R1240" i="1"/>
  <c r="Q1240" i="1"/>
  <c r="O1240" i="1"/>
  <c r="AP1239" i="1"/>
  <c r="S1239" i="1"/>
  <c r="R1239" i="1"/>
  <c r="Q1239" i="1"/>
  <c r="O1239" i="1"/>
  <c r="AP1238" i="1"/>
  <c r="S1238" i="1"/>
  <c r="R1238" i="1"/>
  <c r="Q1238" i="1"/>
  <c r="O1238" i="1"/>
  <c r="AP1237" i="1"/>
  <c r="S1237" i="1"/>
  <c r="R1237" i="1"/>
  <c r="Q1237" i="1"/>
  <c r="O1237" i="1"/>
  <c r="AP1236" i="1"/>
  <c r="S1236" i="1"/>
  <c r="R1236" i="1"/>
  <c r="Q1236" i="1"/>
  <c r="O1236" i="1"/>
  <c r="AP1235" i="1"/>
  <c r="S1235" i="1"/>
  <c r="R1235" i="1"/>
  <c r="Q1235" i="1"/>
  <c r="O1235" i="1"/>
  <c r="AP1234" i="1"/>
  <c r="S1234" i="1"/>
  <c r="R1234" i="1"/>
  <c r="Q1234" i="1"/>
  <c r="O1234" i="1"/>
  <c r="AP1233" i="1"/>
  <c r="S1233" i="1"/>
  <c r="R1233" i="1"/>
  <c r="Q1233" i="1"/>
  <c r="O1233" i="1"/>
  <c r="AP1232" i="1"/>
  <c r="S1232" i="1"/>
  <c r="R1232" i="1"/>
  <c r="Q1232" i="1"/>
  <c r="O1232" i="1"/>
  <c r="AP1231" i="1"/>
  <c r="S1231" i="1"/>
  <c r="R1231" i="1"/>
  <c r="Q1231" i="1"/>
  <c r="O1231" i="1"/>
  <c r="AP1230" i="1"/>
  <c r="S1230" i="1"/>
  <c r="R1230" i="1"/>
  <c r="Q1230" i="1"/>
  <c r="O1230" i="1"/>
  <c r="AP1229" i="1"/>
  <c r="S1229" i="1"/>
  <c r="R1229" i="1"/>
  <c r="Q1229" i="1"/>
  <c r="O1229" i="1"/>
  <c r="AP1228" i="1"/>
  <c r="S1228" i="1"/>
  <c r="R1228" i="1"/>
  <c r="Q1228" i="1"/>
  <c r="O1228" i="1"/>
  <c r="AP1227" i="1"/>
  <c r="S1227" i="1"/>
  <c r="R1227" i="1"/>
  <c r="Q1227" i="1"/>
  <c r="O1227" i="1"/>
  <c r="AP1226" i="1"/>
  <c r="S1226" i="1"/>
  <c r="R1226" i="1"/>
  <c r="Q1226" i="1"/>
  <c r="O1226" i="1"/>
  <c r="AP1225" i="1"/>
  <c r="S1225" i="1"/>
  <c r="R1225" i="1"/>
  <c r="Q1225" i="1"/>
  <c r="O1225" i="1"/>
  <c r="AP1224" i="1"/>
  <c r="S1224" i="1"/>
  <c r="R1224" i="1"/>
  <c r="Q1224" i="1"/>
  <c r="O1224" i="1"/>
  <c r="AP1223" i="1"/>
  <c r="S1223" i="1"/>
  <c r="R1223" i="1"/>
  <c r="Q1223" i="1"/>
  <c r="O1223" i="1"/>
  <c r="AP1222" i="1"/>
  <c r="S1222" i="1"/>
  <c r="R1222" i="1"/>
  <c r="Q1222" i="1"/>
  <c r="O1222" i="1"/>
  <c r="AP1221" i="1"/>
  <c r="S1221" i="1"/>
  <c r="R1221" i="1"/>
  <c r="Q1221" i="1"/>
  <c r="O1221" i="1"/>
  <c r="AP1220" i="1"/>
  <c r="S1220" i="1"/>
  <c r="R1220" i="1"/>
  <c r="Q1220" i="1"/>
  <c r="O1220" i="1"/>
  <c r="AP1219" i="1"/>
  <c r="S1219" i="1"/>
  <c r="R1219" i="1"/>
  <c r="Q1219" i="1"/>
  <c r="O1219" i="1"/>
  <c r="AP1218" i="1"/>
  <c r="S1218" i="1"/>
  <c r="R1218" i="1"/>
  <c r="Q1218" i="1"/>
  <c r="O1218" i="1"/>
  <c r="AP1217" i="1"/>
  <c r="S1217" i="1"/>
  <c r="R1217" i="1"/>
  <c r="Q1217" i="1"/>
  <c r="O1217" i="1"/>
  <c r="AP1216" i="1"/>
  <c r="S1216" i="1"/>
  <c r="R1216" i="1"/>
  <c r="Q1216" i="1"/>
  <c r="O1216" i="1"/>
  <c r="AP1215" i="1"/>
  <c r="S1215" i="1"/>
  <c r="R1215" i="1"/>
  <c r="Q1215" i="1"/>
  <c r="O1215" i="1"/>
  <c r="AP1214" i="1"/>
  <c r="S1214" i="1"/>
  <c r="R1214" i="1"/>
  <c r="Q1214" i="1"/>
  <c r="O1214" i="1"/>
  <c r="AP1213" i="1"/>
  <c r="S1213" i="1"/>
  <c r="R1213" i="1"/>
  <c r="Q1213" i="1"/>
  <c r="O1213" i="1"/>
  <c r="AP1212" i="1"/>
  <c r="S1212" i="1"/>
  <c r="R1212" i="1"/>
  <c r="Q1212" i="1"/>
  <c r="O1212" i="1"/>
  <c r="AP1211" i="1"/>
  <c r="S1211" i="1"/>
  <c r="R1211" i="1"/>
  <c r="Q1211" i="1"/>
  <c r="O1211" i="1"/>
  <c r="AP1210" i="1"/>
  <c r="S1210" i="1"/>
  <c r="R1210" i="1"/>
  <c r="Q1210" i="1"/>
  <c r="O1210" i="1"/>
  <c r="AP1209" i="1"/>
  <c r="S1209" i="1"/>
  <c r="R1209" i="1"/>
  <c r="Q1209" i="1"/>
  <c r="O1209" i="1"/>
  <c r="AP1208" i="1"/>
  <c r="S1208" i="1"/>
  <c r="R1208" i="1"/>
  <c r="Q1208" i="1"/>
  <c r="O1208" i="1"/>
  <c r="AP1693" i="1"/>
  <c r="S1693" i="1"/>
  <c r="R1693" i="1"/>
  <c r="Q1693" i="1"/>
  <c r="O1693" i="1"/>
  <c r="AP1207" i="1"/>
  <c r="S1207" i="1"/>
  <c r="R1207" i="1"/>
  <c r="Q1207" i="1"/>
  <c r="O1207" i="1"/>
  <c r="AP1206" i="1"/>
  <c r="S1206" i="1"/>
  <c r="R1206" i="1"/>
  <c r="Q1206" i="1"/>
  <c r="O1206" i="1"/>
  <c r="AP1205" i="1"/>
  <c r="S1205" i="1"/>
  <c r="R1205" i="1"/>
  <c r="Q1205" i="1"/>
  <c r="O1205" i="1"/>
  <c r="AP1204" i="1"/>
  <c r="S1204" i="1"/>
  <c r="R1204" i="1"/>
  <c r="Q1204" i="1"/>
  <c r="O1204" i="1"/>
  <c r="AP1203" i="1"/>
  <c r="S1203" i="1"/>
  <c r="R1203" i="1"/>
  <c r="Q1203" i="1"/>
  <c r="O1203" i="1"/>
  <c r="AP1202" i="1"/>
  <c r="S1202" i="1"/>
  <c r="R1202" i="1"/>
  <c r="Q1202" i="1"/>
  <c r="O1202" i="1"/>
  <c r="AP1201" i="1"/>
  <c r="S1201" i="1"/>
  <c r="R1201" i="1"/>
  <c r="Q1201" i="1"/>
  <c r="O1201" i="1"/>
  <c r="AP1200" i="1"/>
  <c r="S1200" i="1"/>
  <c r="R1200" i="1"/>
  <c r="Q1200" i="1"/>
  <c r="O1200" i="1"/>
  <c r="AP1199" i="1"/>
  <c r="S1199" i="1"/>
  <c r="R1199" i="1"/>
  <c r="Q1199" i="1"/>
  <c r="O1199" i="1"/>
  <c r="AP1198" i="1"/>
  <c r="S1198" i="1"/>
  <c r="R1198" i="1"/>
  <c r="Q1198" i="1"/>
  <c r="O1198" i="1"/>
  <c r="AP1197" i="1"/>
  <c r="S1197" i="1"/>
  <c r="R1197" i="1"/>
  <c r="Q1197" i="1"/>
  <c r="O1197" i="1"/>
  <c r="AP1196" i="1"/>
  <c r="S1196" i="1"/>
  <c r="R1196" i="1"/>
  <c r="Q1196" i="1"/>
  <c r="O1196" i="1"/>
  <c r="AP1195" i="1"/>
  <c r="S1195" i="1"/>
  <c r="R1195" i="1"/>
  <c r="Q1195" i="1"/>
  <c r="O1195" i="1"/>
  <c r="AP1194" i="1"/>
  <c r="S1194" i="1"/>
  <c r="R1194" i="1"/>
  <c r="Q1194" i="1"/>
  <c r="O1194" i="1"/>
  <c r="AP1193" i="1"/>
  <c r="S1193" i="1"/>
  <c r="R1193" i="1"/>
  <c r="Q1193" i="1"/>
  <c r="O1193" i="1"/>
  <c r="AP1192" i="1"/>
  <c r="S1192" i="1"/>
  <c r="R1192" i="1"/>
  <c r="Q1192" i="1"/>
  <c r="O1192" i="1"/>
  <c r="AP1191" i="1"/>
  <c r="S1191" i="1"/>
  <c r="R1191" i="1"/>
  <c r="Q1191" i="1"/>
  <c r="O1191" i="1"/>
  <c r="AP1190" i="1"/>
  <c r="S1190" i="1"/>
  <c r="R1190" i="1"/>
  <c r="Q1190" i="1"/>
  <c r="O1190" i="1"/>
  <c r="AP1189" i="1"/>
  <c r="S1189" i="1"/>
  <c r="R1189" i="1"/>
  <c r="Q1189" i="1"/>
  <c r="O1189" i="1"/>
  <c r="AP1188" i="1"/>
  <c r="S1188" i="1"/>
  <c r="R1188" i="1"/>
  <c r="Q1188" i="1"/>
  <c r="O1188" i="1"/>
  <c r="AP1187" i="1"/>
  <c r="S1187" i="1"/>
  <c r="R1187" i="1"/>
  <c r="Q1187" i="1"/>
  <c r="O1187" i="1"/>
  <c r="AP1186" i="1"/>
  <c r="S1186" i="1"/>
  <c r="R1186" i="1"/>
  <c r="Q1186" i="1"/>
  <c r="O1186" i="1"/>
  <c r="AP1185" i="1"/>
  <c r="S1185" i="1"/>
  <c r="R1185" i="1"/>
  <c r="Q1185" i="1"/>
  <c r="O1185" i="1"/>
  <c r="AP1184" i="1"/>
  <c r="S1184" i="1"/>
  <c r="R1184" i="1"/>
  <c r="Q1184" i="1"/>
  <c r="O1184" i="1"/>
  <c r="AP1183" i="1"/>
  <c r="S1183" i="1"/>
  <c r="R1183" i="1"/>
  <c r="Q1183" i="1"/>
  <c r="O1183" i="1"/>
  <c r="AP1182" i="1"/>
  <c r="S1182" i="1"/>
  <c r="R1182" i="1"/>
  <c r="Q1182" i="1"/>
  <c r="O1182" i="1"/>
  <c r="AP1181" i="1"/>
  <c r="S1181" i="1"/>
  <c r="R1181" i="1"/>
  <c r="Q1181" i="1"/>
  <c r="O1181" i="1"/>
  <c r="AP1180" i="1"/>
  <c r="S1180" i="1"/>
  <c r="R1180" i="1"/>
  <c r="Q1180" i="1"/>
  <c r="O1180" i="1"/>
  <c r="AP1179" i="1"/>
  <c r="S1179" i="1"/>
  <c r="R1179" i="1"/>
  <c r="Q1179" i="1"/>
  <c r="O1179" i="1"/>
  <c r="AP1178" i="1"/>
  <c r="S1178" i="1"/>
  <c r="R1178" i="1"/>
  <c r="Q1178" i="1"/>
  <c r="O1178" i="1"/>
  <c r="AP1177" i="1"/>
  <c r="S1177" i="1"/>
  <c r="R1177" i="1"/>
  <c r="Q1177" i="1"/>
  <c r="O1177" i="1"/>
  <c r="AP1176" i="1"/>
  <c r="S1176" i="1"/>
  <c r="R1176" i="1"/>
  <c r="Q1176" i="1"/>
  <c r="O1176" i="1"/>
  <c r="AP1175" i="1"/>
  <c r="S1175" i="1"/>
  <c r="R1175" i="1"/>
  <c r="Q1175" i="1"/>
  <c r="O1175" i="1"/>
  <c r="AP1174" i="1"/>
  <c r="S1174" i="1"/>
  <c r="R1174" i="1"/>
  <c r="Q1174" i="1"/>
  <c r="O1174" i="1"/>
  <c r="AP1173" i="1"/>
  <c r="S1173" i="1"/>
  <c r="R1173" i="1"/>
  <c r="Q1173" i="1"/>
  <c r="O1173" i="1"/>
  <c r="AP1172" i="1"/>
  <c r="S1172" i="1"/>
  <c r="R1172" i="1"/>
  <c r="Q1172" i="1"/>
  <c r="O1172" i="1"/>
  <c r="AP1171" i="1"/>
  <c r="S1171" i="1"/>
  <c r="R1171" i="1"/>
  <c r="Q1171" i="1"/>
  <c r="O1171" i="1"/>
  <c r="AP1170" i="1"/>
  <c r="S1170" i="1"/>
  <c r="R1170" i="1"/>
  <c r="Q1170" i="1"/>
  <c r="O1170" i="1"/>
  <c r="AP1169" i="1"/>
  <c r="S1169" i="1"/>
  <c r="R1169" i="1"/>
  <c r="Q1169" i="1"/>
  <c r="O1169" i="1"/>
  <c r="AP1168" i="1"/>
  <c r="S1168" i="1"/>
  <c r="R1168" i="1"/>
  <c r="Q1168" i="1"/>
  <c r="O1168" i="1"/>
  <c r="AP1167" i="1"/>
  <c r="S1167" i="1"/>
  <c r="R1167" i="1"/>
  <c r="Q1167" i="1"/>
  <c r="O1167" i="1"/>
  <c r="AP1166" i="1"/>
  <c r="S1166" i="1"/>
  <c r="R1166" i="1"/>
  <c r="Q1166" i="1"/>
  <c r="O1166" i="1"/>
  <c r="AP1165" i="1"/>
  <c r="S1165" i="1"/>
  <c r="R1165" i="1"/>
  <c r="Q1165" i="1"/>
  <c r="O1165" i="1"/>
  <c r="AP1164" i="1"/>
  <c r="S1164" i="1"/>
  <c r="R1164" i="1"/>
  <c r="Q1164" i="1"/>
  <c r="O1164" i="1"/>
  <c r="AP1163" i="1"/>
  <c r="S1163" i="1"/>
  <c r="R1163" i="1"/>
  <c r="Q1163" i="1"/>
  <c r="O1163" i="1"/>
  <c r="AP1162" i="1"/>
  <c r="S1162" i="1"/>
  <c r="R1162" i="1"/>
  <c r="Q1162" i="1"/>
  <c r="O1162" i="1"/>
  <c r="AP1161" i="1"/>
  <c r="S1161" i="1"/>
  <c r="R1161" i="1"/>
  <c r="Q1161" i="1"/>
  <c r="O1161" i="1"/>
  <c r="AP1160" i="1"/>
  <c r="S1160" i="1"/>
  <c r="R1160" i="1"/>
  <c r="Q1160" i="1"/>
  <c r="O1160" i="1"/>
  <c r="AP1159" i="1"/>
  <c r="S1159" i="1"/>
  <c r="R1159" i="1"/>
  <c r="Q1159" i="1"/>
  <c r="O1159" i="1"/>
  <c r="AP1158" i="1"/>
  <c r="S1158" i="1"/>
  <c r="R1158" i="1"/>
  <c r="Q1158" i="1"/>
  <c r="O1158" i="1"/>
  <c r="AP1157" i="1"/>
  <c r="S1157" i="1"/>
  <c r="R1157" i="1"/>
  <c r="Q1157" i="1"/>
  <c r="O1157" i="1"/>
  <c r="AP1156" i="1"/>
  <c r="S1156" i="1"/>
  <c r="R1156" i="1"/>
  <c r="Q1156" i="1"/>
  <c r="O1156" i="1"/>
  <c r="AP1155" i="1"/>
  <c r="S1155" i="1"/>
  <c r="R1155" i="1"/>
  <c r="Q1155" i="1"/>
  <c r="O1155" i="1"/>
  <c r="AP1154" i="1"/>
  <c r="S1154" i="1"/>
  <c r="R1154" i="1"/>
  <c r="Q1154" i="1"/>
  <c r="O1154" i="1"/>
  <c r="AP1153" i="1"/>
  <c r="S1153" i="1"/>
  <c r="R1153" i="1"/>
  <c r="Q1153" i="1"/>
  <c r="O1153" i="1"/>
  <c r="AP1152" i="1"/>
  <c r="S1152" i="1"/>
  <c r="R1152" i="1"/>
  <c r="Q1152" i="1"/>
  <c r="O1152" i="1"/>
  <c r="AP1151" i="1"/>
  <c r="S1151" i="1"/>
  <c r="R1151" i="1"/>
  <c r="Q1151" i="1"/>
  <c r="O1151" i="1"/>
  <c r="AP1150" i="1"/>
  <c r="S1150" i="1"/>
  <c r="R1150" i="1"/>
  <c r="Q1150" i="1"/>
  <c r="O1150" i="1"/>
  <c r="AP1149" i="1"/>
  <c r="S1149" i="1"/>
  <c r="R1149" i="1"/>
  <c r="Q1149" i="1"/>
  <c r="O1149" i="1"/>
  <c r="AP1148" i="1"/>
  <c r="S1148" i="1"/>
  <c r="R1148" i="1"/>
  <c r="Q1148" i="1"/>
  <c r="O1148" i="1"/>
  <c r="AP1147" i="1"/>
  <c r="S1147" i="1"/>
  <c r="R1147" i="1"/>
  <c r="Q1147" i="1"/>
  <c r="O1147" i="1"/>
  <c r="AP1146" i="1"/>
  <c r="S1146" i="1"/>
  <c r="R1146" i="1"/>
  <c r="Q1146" i="1"/>
  <c r="O1146" i="1"/>
  <c r="AP1145" i="1"/>
  <c r="S1145" i="1"/>
  <c r="R1145" i="1"/>
  <c r="Q1145" i="1"/>
  <c r="O1145" i="1"/>
  <c r="AP1144" i="1"/>
  <c r="S1144" i="1"/>
  <c r="R1144" i="1"/>
  <c r="Q1144" i="1"/>
  <c r="O1144" i="1"/>
  <c r="AP1143" i="1"/>
  <c r="S1143" i="1"/>
  <c r="R1143" i="1"/>
  <c r="Q1143" i="1"/>
  <c r="O1143" i="1"/>
  <c r="AP1142" i="1"/>
  <c r="S1142" i="1"/>
  <c r="R1142" i="1"/>
  <c r="Q1142" i="1"/>
  <c r="O1142" i="1"/>
  <c r="AP1141" i="1"/>
  <c r="S1141" i="1"/>
  <c r="R1141" i="1"/>
  <c r="Q1141" i="1"/>
  <c r="O1141" i="1"/>
  <c r="AP1140" i="1"/>
  <c r="S1140" i="1"/>
  <c r="R1140" i="1"/>
  <c r="Q1140" i="1"/>
  <c r="O1140" i="1"/>
  <c r="AP1139" i="1"/>
  <c r="S1139" i="1"/>
  <c r="R1139" i="1"/>
  <c r="Q1139" i="1"/>
  <c r="O1139" i="1"/>
  <c r="AP1138" i="1"/>
  <c r="S1138" i="1"/>
  <c r="R1138" i="1"/>
  <c r="Q1138" i="1"/>
  <c r="O1138" i="1"/>
  <c r="AP1137" i="1"/>
  <c r="S1137" i="1"/>
  <c r="R1137" i="1"/>
  <c r="Q1137" i="1"/>
  <c r="O1137" i="1"/>
  <c r="AP1136" i="1"/>
  <c r="S1136" i="1"/>
  <c r="R1136" i="1"/>
  <c r="Q1136" i="1"/>
  <c r="O1136" i="1"/>
  <c r="AP1135" i="1"/>
  <c r="S1135" i="1"/>
  <c r="R1135" i="1"/>
  <c r="Q1135" i="1"/>
  <c r="O1135" i="1"/>
  <c r="AP1134" i="1"/>
  <c r="S1134" i="1"/>
  <c r="R1134" i="1"/>
  <c r="Q1134" i="1"/>
  <c r="O1134" i="1"/>
  <c r="AP1133" i="1"/>
  <c r="S1133" i="1"/>
  <c r="R1133" i="1"/>
  <c r="Q1133" i="1"/>
  <c r="O1133" i="1"/>
  <c r="AP1132" i="1"/>
  <c r="S1132" i="1"/>
  <c r="R1132" i="1"/>
  <c r="Q1132" i="1"/>
  <c r="O1132" i="1"/>
  <c r="AP1131" i="1"/>
  <c r="S1131" i="1"/>
  <c r="R1131" i="1"/>
  <c r="Q1131" i="1"/>
  <c r="O1131" i="1"/>
  <c r="AP1130" i="1"/>
  <c r="S1130" i="1"/>
  <c r="R1130" i="1"/>
  <c r="Q1130" i="1"/>
  <c r="O1130" i="1"/>
  <c r="S1129" i="1"/>
  <c r="R1129" i="1"/>
  <c r="Q1129" i="1"/>
  <c r="O1129" i="1"/>
  <c r="AP1128" i="1"/>
  <c r="S1128" i="1"/>
  <c r="R1128" i="1"/>
  <c r="Q1128" i="1"/>
  <c r="O1128" i="1"/>
  <c r="AP1127" i="1"/>
  <c r="S1127" i="1"/>
  <c r="R1127" i="1"/>
  <c r="Q1127" i="1"/>
  <c r="O1127" i="1"/>
  <c r="AP1126" i="1"/>
  <c r="S1126" i="1"/>
  <c r="R1126" i="1"/>
  <c r="Q1126" i="1"/>
  <c r="O1126" i="1"/>
  <c r="AP1125" i="1"/>
  <c r="S1125" i="1"/>
  <c r="R1125" i="1"/>
  <c r="Q1125" i="1"/>
  <c r="O1125" i="1"/>
  <c r="AP1124" i="1"/>
  <c r="S1124" i="1"/>
  <c r="R1124" i="1"/>
  <c r="Q1124" i="1"/>
  <c r="O1124" i="1"/>
  <c r="AP1123" i="1"/>
  <c r="S1123" i="1"/>
  <c r="R1123" i="1"/>
  <c r="Q1123" i="1"/>
  <c r="O1123" i="1"/>
  <c r="AP1122" i="1"/>
  <c r="S1122" i="1"/>
  <c r="R1122" i="1"/>
  <c r="Q1122" i="1"/>
  <c r="O1122" i="1"/>
  <c r="AP1121" i="1"/>
  <c r="S1121" i="1"/>
  <c r="R1121" i="1"/>
  <c r="Q1121" i="1"/>
  <c r="O1121" i="1"/>
  <c r="AP1120" i="1"/>
  <c r="S1120" i="1"/>
  <c r="R1120" i="1"/>
  <c r="Q1120" i="1"/>
  <c r="O1120" i="1"/>
  <c r="AP1119" i="1"/>
  <c r="S1119" i="1"/>
  <c r="R1119" i="1"/>
  <c r="Q1119" i="1"/>
  <c r="O1119" i="1"/>
  <c r="AP1118" i="1"/>
  <c r="S1118" i="1"/>
  <c r="R1118" i="1"/>
  <c r="Q1118" i="1"/>
  <c r="O1118" i="1"/>
  <c r="AP1117" i="1"/>
  <c r="S1117" i="1"/>
  <c r="R1117" i="1"/>
  <c r="Q1117" i="1"/>
  <c r="O1117" i="1"/>
  <c r="AP1116" i="1"/>
  <c r="S1116" i="1"/>
  <c r="R1116" i="1"/>
  <c r="Q1116" i="1"/>
  <c r="O1116" i="1"/>
  <c r="S1115" i="1"/>
  <c r="R1115" i="1"/>
  <c r="Q1115" i="1"/>
  <c r="O1115" i="1"/>
  <c r="AP1114" i="1"/>
  <c r="S1114" i="1"/>
  <c r="R1114" i="1"/>
  <c r="Q1114" i="1"/>
  <c r="O1114" i="1"/>
  <c r="AP1113" i="1"/>
  <c r="S1113" i="1"/>
  <c r="R1113" i="1"/>
  <c r="Q1113" i="1"/>
  <c r="O1113" i="1"/>
  <c r="S1112" i="1"/>
  <c r="R1112" i="1"/>
  <c r="Q1112" i="1"/>
  <c r="O1112" i="1"/>
  <c r="AP1111" i="1"/>
  <c r="S1111" i="1"/>
  <c r="R1111" i="1"/>
  <c r="Q1111" i="1"/>
  <c r="O1111" i="1"/>
  <c r="AP1110" i="1"/>
  <c r="S1110" i="1"/>
  <c r="R1110" i="1"/>
  <c r="Q1110" i="1"/>
  <c r="O1110" i="1"/>
  <c r="AP1109" i="1"/>
  <c r="S1109" i="1"/>
  <c r="R1109" i="1"/>
  <c r="Q1109" i="1"/>
  <c r="O1109" i="1"/>
  <c r="AP1108" i="1"/>
  <c r="S1108" i="1"/>
  <c r="R1108" i="1"/>
  <c r="Q1108" i="1"/>
  <c r="O1108" i="1"/>
  <c r="AP1107" i="1"/>
  <c r="S1107" i="1"/>
  <c r="R1107" i="1"/>
  <c r="Q1107" i="1"/>
  <c r="O1107" i="1"/>
  <c r="AP1106" i="1"/>
  <c r="S1106" i="1"/>
  <c r="R1106" i="1"/>
  <c r="Q1106" i="1"/>
  <c r="O1106" i="1"/>
  <c r="AP1105" i="1"/>
  <c r="S1105" i="1"/>
  <c r="R1105" i="1"/>
  <c r="Q1105" i="1"/>
  <c r="O1105" i="1"/>
  <c r="AP1104" i="1"/>
  <c r="S1104" i="1"/>
  <c r="R1104" i="1"/>
  <c r="Q1104" i="1"/>
  <c r="O1104" i="1"/>
  <c r="AP1103" i="1"/>
  <c r="S1103" i="1"/>
  <c r="R1103" i="1"/>
  <c r="Q1103" i="1"/>
  <c r="O1103" i="1"/>
  <c r="AP1102" i="1"/>
  <c r="S1102" i="1"/>
  <c r="R1102" i="1"/>
  <c r="Q1102" i="1"/>
  <c r="O1102" i="1"/>
  <c r="AP1101" i="1"/>
  <c r="S1101" i="1"/>
  <c r="R1101" i="1"/>
  <c r="Q1101" i="1"/>
  <c r="O1101" i="1"/>
  <c r="AP1100" i="1"/>
  <c r="S1100" i="1"/>
  <c r="R1100" i="1"/>
  <c r="Q1100" i="1"/>
  <c r="O1100" i="1"/>
  <c r="AP1099" i="1"/>
  <c r="S1099" i="1"/>
  <c r="R1099" i="1"/>
  <c r="Q1099" i="1"/>
  <c r="O1099" i="1"/>
  <c r="S1098" i="1"/>
  <c r="R1098" i="1"/>
  <c r="Q1098" i="1"/>
  <c r="O1098" i="1"/>
  <c r="AP1097" i="1"/>
  <c r="S1097" i="1"/>
  <c r="R1097" i="1"/>
  <c r="Q1097" i="1"/>
  <c r="O1097" i="1"/>
  <c r="AP1096" i="1"/>
  <c r="S1096" i="1"/>
  <c r="R1096" i="1"/>
  <c r="Q1096" i="1"/>
  <c r="O1096" i="1"/>
  <c r="AP1095" i="1"/>
  <c r="S1095" i="1"/>
  <c r="R1095" i="1"/>
  <c r="Q1095" i="1"/>
  <c r="O1095" i="1"/>
  <c r="AP1094" i="1"/>
  <c r="S1094" i="1"/>
  <c r="R1094" i="1"/>
  <c r="Q1094" i="1"/>
  <c r="O1094" i="1"/>
  <c r="AP1093" i="1"/>
  <c r="S1093" i="1"/>
  <c r="R1093" i="1"/>
  <c r="Q1093" i="1"/>
  <c r="O1093" i="1"/>
  <c r="AP1092" i="1"/>
  <c r="S1092" i="1"/>
  <c r="R1092" i="1"/>
  <c r="Q1092" i="1"/>
  <c r="O1092" i="1"/>
  <c r="AP1091" i="1"/>
  <c r="S1091" i="1"/>
  <c r="R1091" i="1"/>
  <c r="Q1091" i="1"/>
  <c r="O1091" i="1"/>
  <c r="AP1090" i="1"/>
  <c r="S1090" i="1"/>
  <c r="R1090" i="1"/>
  <c r="Q1090" i="1"/>
  <c r="O1090" i="1"/>
  <c r="AP1089" i="1"/>
  <c r="S1089" i="1"/>
  <c r="R1089" i="1"/>
  <c r="Q1089" i="1"/>
  <c r="O1089" i="1"/>
  <c r="AP1088" i="1"/>
  <c r="S1088" i="1"/>
  <c r="R1088" i="1"/>
  <c r="Q1088" i="1"/>
  <c r="O1088" i="1"/>
  <c r="AP1087" i="1"/>
  <c r="S1087" i="1"/>
  <c r="R1087" i="1"/>
  <c r="Q1087" i="1"/>
  <c r="O1087" i="1"/>
  <c r="AP1086" i="1"/>
  <c r="S1086" i="1"/>
  <c r="R1086" i="1"/>
  <c r="Q1086" i="1"/>
  <c r="O1086" i="1"/>
  <c r="AP1085" i="1"/>
  <c r="S1085" i="1"/>
  <c r="R1085" i="1"/>
  <c r="Q1085" i="1"/>
  <c r="O1085" i="1"/>
  <c r="AP1084" i="1"/>
  <c r="S1084" i="1"/>
  <c r="R1084" i="1"/>
  <c r="Q1084" i="1"/>
  <c r="O1084" i="1"/>
  <c r="AP1083" i="1"/>
  <c r="S1083" i="1"/>
  <c r="R1083" i="1"/>
  <c r="Q1083" i="1"/>
  <c r="O1083" i="1"/>
  <c r="AP1082" i="1"/>
  <c r="S1082" i="1"/>
  <c r="R1082" i="1"/>
  <c r="Q1082" i="1"/>
  <c r="O1082" i="1"/>
  <c r="AP1081" i="1"/>
  <c r="S1081" i="1"/>
  <c r="R1081" i="1"/>
  <c r="Q1081" i="1"/>
  <c r="O1081" i="1"/>
  <c r="S1080" i="1"/>
  <c r="R1080" i="1"/>
  <c r="Q1080" i="1"/>
  <c r="O1080" i="1"/>
  <c r="AP1079" i="1"/>
  <c r="S1079" i="1"/>
  <c r="R1079" i="1"/>
  <c r="Q1079" i="1"/>
  <c r="O1079" i="1"/>
  <c r="AP1078" i="1"/>
  <c r="S1078" i="1"/>
  <c r="R1078" i="1"/>
  <c r="Q1078" i="1"/>
  <c r="O1078" i="1"/>
  <c r="AP1077" i="1"/>
  <c r="S1077" i="1"/>
  <c r="R1077" i="1"/>
  <c r="Q1077" i="1"/>
  <c r="O1077" i="1"/>
  <c r="AP1076" i="1"/>
  <c r="S1076" i="1"/>
  <c r="R1076" i="1"/>
  <c r="Q1076" i="1"/>
  <c r="O1076" i="1"/>
  <c r="AP1075" i="1"/>
  <c r="S1075" i="1"/>
  <c r="R1075" i="1"/>
  <c r="Q1075" i="1"/>
  <c r="O1075" i="1"/>
  <c r="AP1074" i="1"/>
  <c r="S1074" i="1"/>
  <c r="R1074" i="1"/>
  <c r="Q1074" i="1"/>
  <c r="O1074" i="1"/>
  <c r="AP1073" i="1"/>
  <c r="S1073" i="1"/>
  <c r="R1073" i="1"/>
  <c r="Q1073" i="1"/>
  <c r="O1073" i="1"/>
  <c r="AP1072" i="1"/>
  <c r="S1072" i="1"/>
  <c r="R1072" i="1"/>
  <c r="Q1072" i="1"/>
  <c r="O1072" i="1"/>
  <c r="AP1071" i="1"/>
  <c r="S1071" i="1"/>
  <c r="R1071" i="1"/>
  <c r="Q1071" i="1"/>
  <c r="O1071" i="1"/>
  <c r="AP1070" i="1"/>
  <c r="S1070" i="1"/>
  <c r="R1070" i="1"/>
  <c r="Q1070" i="1"/>
  <c r="O1070" i="1"/>
  <c r="AP1069" i="1"/>
  <c r="S1069" i="1"/>
  <c r="R1069" i="1"/>
  <c r="Q1069" i="1"/>
  <c r="O1069" i="1"/>
  <c r="AP1068" i="1"/>
  <c r="S1068" i="1"/>
  <c r="R1068" i="1"/>
  <c r="Q1068" i="1"/>
  <c r="O1068" i="1"/>
  <c r="AP1067" i="1"/>
  <c r="S1067" i="1"/>
  <c r="R1067" i="1"/>
  <c r="Q1067" i="1"/>
  <c r="O1067" i="1"/>
  <c r="AP1066" i="1"/>
  <c r="S1066" i="1"/>
  <c r="R1066" i="1"/>
  <c r="Q1066" i="1"/>
  <c r="O1066" i="1"/>
  <c r="AP1065" i="1"/>
  <c r="S1065" i="1"/>
  <c r="R1065" i="1"/>
  <c r="Q1065" i="1"/>
  <c r="O1065" i="1"/>
  <c r="AP1064" i="1"/>
  <c r="S1064" i="1"/>
  <c r="R1064" i="1"/>
  <c r="Q1064" i="1"/>
  <c r="O1064" i="1"/>
  <c r="AP1063" i="1"/>
  <c r="S1063" i="1"/>
  <c r="R1063" i="1"/>
  <c r="Q1063" i="1"/>
  <c r="O1063" i="1"/>
  <c r="AP1062" i="1"/>
  <c r="S1062" i="1"/>
  <c r="R1062" i="1"/>
  <c r="Q1062" i="1"/>
  <c r="O1062" i="1"/>
  <c r="AP1061" i="1"/>
  <c r="S1061" i="1"/>
  <c r="R1061" i="1"/>
  <c r="Q1061" i="1"/>
  <c r="O1061" i="1"/>
  <c r="AP1060" i="1"/>
  <c r="S1060" i="1"/>
  <c r="R1060" i="1"/>
  <c r="Q1060" i="1"/>
  <c r="O1060" i="1"/>
  <c r="AP1059" i="1"/>
  <c r="S1059" i="1"/>
  <c r="R1059" i="1"/>
  <c r="Q1059" i="1"/>
  <c r="O1059" i="1"/>
  <c r="AP1058" i="1"/>
  <c r="S1058" i="1"/>
  <c r="R1058" i="1"/>
  <c r="Q1058" i="1"/>
  <c r="O1058" i="1"/>
  <c r="AP1057" i="1"/>
  <c r="S1057" i="1"/>
  <c r="R1057" i="1"/>
  <c r="Q1057" i="1"/>
  <c r="O1057" i="1"/>
  <c r="AP1056" i="1"/>
  <c r="S1056" i="1"/>
  <c r="R1056" i="1"/>
  <c r="Q1056" i="1"/>
  <c r="O1056" i="1"/>
  <c r="AP1055" i="1"/>
  <c r="S1055" i="1"/>
  <c r="R1055" i="1"/>
  <c r="Q1055" i="1"/>
  <c r="O1055" i="1"/>
  <c r="AP1054" i="1"/>
  <c r="S1054" i="1"/>
  <c r="R1054" i="1"/>
  <c r="Q1054" i="1"/>
  <c r="O1054" i="1"/>
  <c r="AP1053" i="1"/>
  <c r="S1053" i="1"/>
  <c r="R1053" i="1"/>
  <c r="Q1053" i="1"/>
  <c r="O1053" i="1"/>
  <c r="AP1052" i="1"/>
  <c r="S1052" i="1"/>
  <c r="R1052" i="1"/>
  <c r="Q1052" i="1"/>
  <c r="O1052" i="1"/>
  <c r="AP1051" i="1"/>
  <c r="S1051" i="1"/>
  <c r="R1051" i="1"/>
  <c r="Q1051" i="1"/>
  <c r="O1051" i="1"/>
  <c r="AP1050" i="1"/>
  <c r="S1050" i="1"/>
  <c r="R1050" i="1"/>
  <c r="Q1050" i="1"/>
  <c r="O1050" i="1"/>
  <c r="AP1049" i="1"/>
  <c r="S1049" i="1"/>
  <c r="R1049" i="1"/>
  <c r="Q1049" i="1"/>
  <c r="O1049" i="1"/>
  <c r="AP1048" i="1"/>
  <c r="S1048" i="1"/>
  <c r="R1048" i="1"/>
  <c r="Q1048" i="1"/>
  <c r="O1048" i="1"/>
  <c r="AP1047" i="1"/>
  <c r="S1047" i="1"/>
  <c r="R1047" i="1"/>
  <c r="Q1047" i="1"/>
  <c r="O1047" i="1"/>
  <c r="AP1046" i="1"/>
  <c r="S1046" i="1"/>
  <c r="R1046" i="1"/>
  <c r="Q1046" i="1"/>
  <c r="O1046" i="1"/>
  <c r="AP1045" i="1"/>
  <c r="S1045" i="1"/>
  <c r="R1045" i="1"/>
  <c r="Q1045" i="1"/>
  <c r="O1045" i="1"/>
  <c r="AP1044" i="1"/>
  <c r="S1044" i="1"/>
  <c r="R1044" i="1"/>
  <c r="Q1044" i="1"/>
  <c r="O1044" i="1"/>
  <c r="AP1043" i="1"/>
  <c r="S1043" i="1"/>
  <c r="R1043" i="1"/>
  <c r="Q1043" i="1"/>
  <c r="O1043" i="1"/>
  <c r="AP1042" i="1"/>
  <c r="S1042" i="1"/>
  <c r="R1042" i="1"/>
  <c r="Q1042" i="1"/>
  <c r="O1042" i="1"/>
  <c r="AP1041" i="1"/>
  <c r="S1041" i="1"/>
  <c r="R1041" i="1"/>
  <c r="Q1041" i="1"/>
  <c r="O1041" i="1"/>
  <c r="AP1040" i="1"/>
  <c r="S1040" i="1"/>
  <c r="R1040" i="1"/>
  <c r="Q1040" i="1"/>
  <c r="O1040" i="1"/>
  <c r="AP1039" i="1"/>
  <c r="S1039" i="1"/>
  <c r="R1039" i="1"/>
  <c r="Q1039" i="1"/>
  <c r="O1039" i="1"/>
  <c r="AP1038" i="1"/>
  <c r="S1038" i="1"/>
  <c r="R1038" i="1"/>
  <c r="Q1038" i="1"/>
  <c r="O1038" i="1"/>
  <c r="AP1037" i="1"/>
  <c r="S1037" i="1"/>
  <c r="R1037" i="1"/>
  <c r="Q1037" i="1"/>
  <c r="O1037" i="1"/>
  <c r="AP1036" i="1"/>
  <c r="S1036" i="1"/>
  <c r="R1036" i="1"/>
  <c r="Q1036" i="1"/>
  <c r="O1036" i="1"/>
  <c r="AP1035" i="1"/>
  <c r="S1035" i="1"/>
  <c r="R1035" i="1"/>
  <c r="Q1035" i="1"/>
  <c r="O1035" i="1"/>
  <c r="AP1034" i="1"/>
  <c r="S1034" i="1"/>
  <c r="R1034" i="1"/>
  <c r="Q1034" i="1"/>
  <c r="O1034" i="1"/>
  <c r="AP1033" i="1"/>
  <c r="S1033" i="1"/>
  <c r="R1033" i="1"/>
  <c r="Q1033" i="1"/>
  <c r="O1033" i="1"/>
  <c r="AP1032" i="1"/>
  <c r="S1032" i="1"/>
  <c r="R1032" i="1"/>
  <c r="Q1032" i="1"/>
  <c r="O1032" i="1"/>
  <c r="AP1031" i="1"/>
  <c r="S1031" i="1"/>
  <c r="R1031" i="1"/>
  <c r="Q1031" i="1"/>
  <c r="O1031" i="1"/>
  <c r="AP1030" i="1"/>
  <c r="S1030" i="1"/>
  <c r="R1030" i="1"/>
  <c r="Q1030" i="1"/>
  <c r="O1030" i="1"/>
  <c r="AP1029" i="1"/>
  <c r="S1029" i="1"/>
  <c r="R1029" i="1"/>
  <c r="Q1029" i="1"/>
  <c r="O1029" i="1"/>
  <c r="AP1028" i="1"/>
  <c r="S1028" i="1"/>
  <c r="R1028" i="1"/>
  <c r="Q1028" i="1"/>
  <c r="O1028" i="1"/>
  <c r="AP1027" i="1"/>
  <c r="S1027" i="1"/>
  <c r="R1027" i="1"/>
  <c r="Q1027" i="1"/>
  <c r="O1027" i="1"/>
  <c r="AP1026" i="1"/>
  <c r="S1026" i="1"/>
  <c r="R1026" i="1"/>
  <c r="Q1026" i="1"/>
  <c r="O1026" i="1"/>
  <c r="AP1025" i="1"/>
  <c r="S1025" i="1"/>
  <c r="R1025" i="1"/>
  <c r="Q1025" i="1"/>
  <c r="O1025" i="1"/>
  <c r="AP1024" i="1"/>
  <c r="S1024" i="1"/>
  <c r="R1024" i="1"/>
  <c r="Q1024" i="1"/>
  <c r="O1024" i="1"/>
  <c r="AP1023" i="1"/>
  <c r="S1023" i="1"/>
  <c r="R1023" i="1"/>
  <c r="Q1023" i="1"/>
  <c r="O1023" i="1"/>
  <c r="AP1022" i="1"/>
  <c r="S1022" i="1"/>
  <c r="R1022" i="1"/>
  <c r="Q1022" i="1"/>
  <c r="O1022" i="1"/>
  <c r="AP1021" i="1"/>
  <c r="S1021" i="1"/>
  <c r="R1021" i="1"/>
  <c r="Q1021" i="1"/>
  <c r="O1021" i="1"/>
  <c r="AP1020" i="1"/>
  <c r="S1020" i="1"/>
  <c r="R1020" i="1"/>
  <c r="Q1020" i="1"/>
  <c r="O1020" i="1"/>
  <c r="AP1019" i="1"/>
  <c r="S1019" i="1"/>
  <c r="R1019" i="1"/>
  <c r="Q1019" i="1"/>
  <c r="O1019" i="1"/>
  <c r="AP1018" i="1"/>
  <c r="S1018" i="1"/>
  <c r="R1018" i="1"/>
  <c r="Q1018" i="1"/>
  <c r="O1018" i="1"/>
  <c r="AP1017" i="1"/>
  <c r="S1017" i="1"/>
  <c r="R1017" i="1"/>
  <c r="Q1017" i="1"/>
  <c r="O1017" i="1"/>
  <c r="AP1016" i="1"/>
  <c r="S1016" i="1"/>
  <c r="R1016" i="1"/>
  <c r="Q1016" i="1"/>
  <c r="O1016" i="1"/>
  <c r="AP1015" i="1"/>
  <c r="S1015" i="1"/>
  <c r="R1015" i="1"/>
  <c r="Q1015" i="1"/>
  <c r="O1015" i="1"/>
  <c r="AP1014" i="1"/>
  <c r="S1014" i="1"/>
  <c r="R1014" i="1"/>
  <c r="Q1014" i="1"/>
  <c r="O1014" i="1"/>
  <c r="AP1013" i="1"/>
  <c r="S1013" i="1"/>
  <c r="R1013" i="1"/>
  <c r="Q1013" i="1"/>
  <c r="O1013" i="1"/>
  <c r="AP1012" i="1"/>
  <c r="S1012" i="1"/>
  <c r="R1012" i="1"/>
  <c r="Q1012" i="1"/>
  <c r="O1012" i="1"/>
  <c r="AP1011" i="1"/>
  <c r="S1011" i="1"/>
  <c r="R1011" i="1"/>
  <c r="Q1011" i="1"/>
  <c r="O1011" i="1"/>
  <c r="AP1010" i="1"/>
  <c r="S1010" i="1"/>
  <c r="R1010" i="1"/>
  <c r="Q1010" i="1"/>
  <c r="O1010" i="1"/>
  <c r="AP1009" i="1"/>
  <c r="S1009" i="1"/>
  <c r="R1009" i="1"/>
  <c r="Q1009" i="1"/>
  <c r="O1009" i="1"/>
  <c r="AP1008" i="1"/>
  <c r="S1008" i="1"/>
  <c r="R1008" i="1"/>
  <c r="Q1008" i="1"/>
  <c r="O1008" i="1"/>
  <c r="AP1007" i="1"/>
  <c r="S1007" i="1"/>
  <c r="R1007" i="1"/>
  <c r="Q1007" i="1"/>
  <c r="O1007" i="1"/>
  <c r="AP1006" i="1"/>
  <c r="S1006" i="1"/>
  <c r="R1006" i="1"/>
  <c r="Q1006" i="1"/>
  <c r="O1006" i="1"/>
  <c r="AP1005" i="1"/>
  <c r="S1005" i="1"/>
  <c r="R1005" i="1"/>
  <c r="P1005" i="1" s="1"/>
  <c r="Q1005" i="1"/>
  <c r="O1005" i="1"/>
  <c r="AP1004" i="1"/>
  <c r="S1004" i="1"/>
  <c r="R1004" i="1"/>
  <c r="P1004" i="1" s="1"/>
  <c r="Q1004" i="1"/>
  <c r="O1004" i="1"/>
  <c r="AP1003" i="1"/>
  <c r="S1003" i="1"/>
  <c r="R1003" i="1"/>
  <c r="P1003" i="1" s="1"/>
  <c r="Q1003" i="1"/>
  <c r="O1003" i="1"/>
  <c r="AP1002" i="1"/>
  <c r="S1002" i="1"/>
  <c r="R1002" i="1"/>
  <c r="Q1002" i="1"/>
  <c r="O1002" i="1"/>
  <c r="AP1001" i="1"/>
  <c r="S1001" i="1"/>
  <c r="R1001" i="1"/>
  <c r="Q1001" i="1"/>
  <c r="O1001" i="1"/>
  <c r="AP1000" i="1"/>
  <c r="S1000" i="1"/>
  <c r="R1000" i="1"/>
  <c r="Q1000" i="1"/>
  <c r="O1000" i="1"/>
  <c r="AP999" i="1"/>
  <c r="S999" i="1"/>
  <c r="R999" i="1"/>
  <c r="Q999" i="1"/>
  <c r="O999" i="1"/>
  <c r="AP998" i="1"/>
  <c r="S998" i="1"/>
  <c r="R998" i="1"/>
  <c r="Q998" i="1"/>
  <c r="O998" i="1"/>
  <c r="AP997" i="1"/>
  <c r="S997" i="1"/>
  <c r="R997" i="1"/>
  <c r="Q997" i="1"/>
  <c r="O997" i="1"/>
  <c r="AP996" i="1"/>
  <c r="S996" i="1"/>
  <c r="R996" i="1"/>
  <c r="P996" i="1" s="1"/>
  <c r="Q996" i="1"/>
  <c r="O996" i="1"/>
  <c r="AP995" i="1"/>
  <c r="S995" i="1"/>
  <c r="R995" i="1"/>
  <c r="P995" i="1" s="1"/>
  <c r="Q995" i="1"/>
  <c r="O995" i="1"/>
  <c r="AP994" i="1"/>
  <c r="S994" i="1"/>
  <c r="R994" i="1"/>
  <c r="P994" i="1" s="1"/>
  <c r="Q994" i="1"/>
  <c r="O994" i="1"/>
  <c r="AP993" i="1"/>
  <c r="S993" i="1"/>
  <c r="R993" i="1"/>
  <c r="Q993" i="1"/>
  <c r="O993" i="1"/>
  <c r="AP992" i="1"/>
  <c r="S992" i="1"/>
  <c r="R992" i="1"/>
  <c r="Q992" i="1"/>
  <c r="O992" i="1"/>
  <c r="AP991" i="1"/>
  <c r="S991" i="1"/>
  <c r="R991" i="1"/>
  <c r="Q991" i="1"/>
  <c r="O991" i="1"/>
  <c r="AP990" i="1"/>
  <c r="S990" i="1"/>
  <c r="R990" i="1"/>
  <c r="Q990" i="1"/>
  <c r="O990" i="1"/>
  <c r="AP989" i="1"/>
  <c r="S989" i="1"/>
  <c r="R989" i="1"/>
  <c r="Q989" i="1"/>
  <c r="O989" i="1"/>
  <c r="AP988" i="1"/>
  <c r="S988" i="1"/>
  <c r="R988" i="1"/>
  <c r="Q988" i="1"/>
  <c r="O988" i="1"/>
  <c r="AP987" i="1"/>
  <c r="S987" i="1"/>
  <c r="R987" i="1"/>
  <c r="Q987" i="1"/>
  <c r="O987" i="1"/>
  <c r="AP986" i="1"/>
  <c r="S986" i="1"/>
  <c r="R986" i="1"/>
  <c r="Q986" i="1"/>
  <c r="O986" i="1"/>
  <c r="AP985" i="1"/>
  <c r="S985" i="1"/>
  <c r="R985" i="1"/>
  <c r="Q985" i="1"/>
  <c r="O985" i="1"/>
  <c r="AP984" i="1"/>
  <c r="S984" i="1"/>
  <c r="R984" i="1"/>
  <c r="P984" i="1" s="1"/>
  <c r="Q984" i="1"/>
  <c r="O984" i="1"/>
  <c r="AP983" i="1"/>
  <c r="S983" i="1"/>
  <c r="R983" i="1"/>
  <c r="P983" i="1" s="1"/>
  <c r="Q983" i="1"/>
  <c r="O983" i="1"/>
  <c r="AP982" i="1"/>
  <c r="S982" i="1"/>
  <c r="R982" i="1"/>
  <c r="P982" i="1" s="1"/>
  <c r="Q982" i="1"/>
  <c r="O982" i="1"/>
  <c r="AP981" i="1"/>
  <c r="S981" i="1"/>
  <c r="R981" i="1"/>
  <c r="Q981" i="1"/>
  <c r="O981" i="1"/>
  <c r="AP980" i="1"/>
  <c r="S980" i="1"/>
  <c r="R980" i="1"/>
  <c r="Q980" i="1"/>
  <c r="O980" i="1"/>
  <c r="AP979" i="1"/>
  <c r="S979" i="1"/>
  <c r="R979" i="1"/>
  <c r="Q979" i="1"/>
  <c r="O979" i="1"/>
  <c r="AP978" i="1"/>
  <c r="S978" i="1"/>
  <c r="R978" i="1"/>
  <c r="Q978" i="1"/>
  <c r="O978" i="1"/>
  <c r="AP977" i="1"/>
  <c r="S977" i="1"/>
  <c r="R977" i="1"/>
  <c r="Q977" i="1"/>
  <c r="O977" i="1"/>
  <c r="AP976" i="1"/>
  <c r="S976" i="1"/>
  <c r="R976" i="1"/>
  <c r="Q976" i="1"/>
  <c r="O976" i="1"/>
  <c r="AP975" i="1"/>
  <c r="S975" i="1"/>
  <c r="R975" i="1"/>
  <c r="Q975" i="1"/>
  <c r="O975" i="1"/>
  <c r="AP974" i="1"/>
  <c r="S974" i="1"/>
  <c r="R974" i="1"/>
  <c r="Q974" i="1"/>
  <c r="O974" i="1"/>
  <c r="AP973" i="1"/>
  <c r="S973" i="1"/>
  <c r="R973" i="1"/>
  <c r="Q973" i="1"/>
  <c r="O973" i="1"/>
  <c r="AP972" i="1"/>
  <c r="S972" i="1"/>
  <c r="R972" i="1"/>
  <c r="Q972" i="1"/>
  <c r="O972" i="1"/>
  <c r="AP971" i="1"/>
  <c r="S971" i="1"/>
  <c r="R971" i="1"/>
  <c r="Q971" i="1"/>
  <c r="O971" i="1"/>
  <c r="AP970" i="1"/>
  <c r="S970" i="1"/>
  <c r="R970" i="1"/>
  <c r="Q970" i="1"/>
  <c r="O970" i="1"/>
  <c r="AP969" i="1"/>
  <c r="S969" i="1"/>
  <c r="R969" i="1"/>
  <c r="Q969" i="1"/>
  <c r="O969" i="1"/>
  <c r="AP968" i="1"/>
  <c r="S968" i="1"/>
  <c r="R968" i="1"/>
  <c r="Q968" i="1"/>
  <c r="O968" i="1"/>
  <c r="AP967" i="1"/>
  <c r="S967" i="1"/>
  <c r="R967" i="1"/>
  <c r="Q967" i="1"/>
  <c r="O967" i="1"/>
  <c r="AP966" i="1"/>
  <c r="S966" i="1"/>
  <c r="R966" i="1"/>
  <c r="Q966" i="1"/>
  <c r="O966" i="1"/>
  <c r="AP965" i="1"/>
  <c r="S965" i="1"/>
  <c r="R965" i="1"/>
  <c r="Q965" i="1"/>
  <c r="O965" i="1"/>
  <c r="AP964" i="1"/>
  <c r="S964" i="1"/>
  <c r="R964" i="1"/>
  <c r="P964" i="1" s="1"/>
  <c r="Q964" i="1"/>
  <c r="O964" i="1"/>
  <c r="AP963" i="1"/>
  <c r="S963" i="1"/>
  <c r="R963" i="1"/>
  <c r="P963" i="1" s="1"/>
  <c r="Q963" i="1"/>
  <c r="O963" i="1"/>
  <c r="AP962" i="1"/>
  <c r="S962" i="1"/>
  <c r="R962" i="1"/>
  <c r="P962" i="1" s="1"/>
  <c r="Q962" i="1"/>
  <c r="O962" i="1"/>
  <c r="AP961" i="1"/>
  <c r="S961" i="1"/>
  <c r="R961" i="1"/>
  <c r="Q961" i="1"/>
  <c r="O961" i="1"/>
  <c r="AP960" i="1"/>
  <c r="S960" i="1"/>
  <c r="R960" i="1"/>
  <c r="Q960" i="1"/>
  <c r="O960" i="1"/>
  <c r="AP959" i="1"/>
  <c r="S959" i="1"/>
  <c r="R959" i="1"/>
  <c r="Q959" i="1"/>
  <c r="O959" i="1"/>
  <c r="AP958" i="1"/>
  <c r="S958" i="1"/>
  <c r="R958" i="1"/>
  <c r="Q958" i="1"/>
  <c r="O958" i="1"/>
  <c r="AP957" i="1"/>
  <c r="S957" i="1"/>
  <c r="R957" i="1"/>
  <c r="Q957" i="1"/>
  <c r="O957" i="1"/>
  <c r="AP956" i="1"/>
  <c r="S956" i="1"/>
  <c r="R956" i="1"/>
  <c r="Q956" i="1"/>
  <c r="O956" i="1"/>
  <c r="AP955" i="1"/>
  <c r="S955" i="1"/>
  <c r="R955" i="1"/>
  <c r="Q955" i="1"/>
  <c r="O955" i="1"/>
  <c r="AP954" i="1"/>
  <c r="S954" i="1"/>
  <c r="R954" i="1"/>
  <c r="Q954" i="1"/>
  <c r="O954" i="1"/>
  <c r="AP953" i="1"/>
  <c r="S953" i="1"/>
  <c r="R953" i="1"/>
  <c r="Q953" i="1"/>
  <c r="O953" i="1"/>
  <c r="AP952" i="1"/>
  <c r="S952" i="1"/>
  <c r="R952" i="1"/>
  <c r="Q952" i="1"/>
  <c r="O952" i="1"/>
  <c r="AP951" i="1"/>
  <c r="S951" i="1"/>
  <c r="R951" i="1"/>
  <c r="Q951" i="1"/>
  <c r="O951" i="1"/>
  <c r="AP950" i="1"/>
  <c r="S950" i="1"/>
  <c r="R950" i="1"/>
  <c r="Q950" i="1"/>
  <c r="O950" i="1"/>
  <c r="AP949" i="1"/>
  <c r="S949" i="1"/>
  <c r="R949" i="1"/>
  <c r="Q949" i="1"/>
  <c r="O949" i="1"/>
  <c r="AP948" i="1"/>
  <c r="S948" i="1"/>
  <c r="R948" i="1"/>
  <c r="Q948" i="1"/>
  <c r="O948" i="1"/>
  <c r="AP947" i="1"/>
  <c r="S947" i="1"/>
  <c r="R947" i="1"/>
  <c r="Q947" i="1"/>
  <c r="O947" i="1"/>
  <c r="AP946" i="1"/>
  <c r="S946" i="1"/>
  <c r="R946" i="1"/>
  <c r="Q946" i="1"/>
  <c r="O946" i="1"/>
  <c r="AP945" i="1"/>
  <c r="S945" i="1"/>
  <c r="R945" i="1"/>
  <c r="Q945" i="1"/>
  <c r="O945" i="1"/>
  <c r="AP944" i="1"/>
  <c r="S944" i="1"/>
  <c r="R944" i="1"/>
  <c r="Q944" i="1"/>
  <c r="O944" i="1"/>
  <c r="AP943" i="1"/>
  <c r="S943" i="1"/>
  <c r="R943" i="1"/>
  <c r="Q943" i="1"/>
  <c r="O943" i="1"/>
  <c r="AP942" i="1"/>
  <c r="S942" i="1"/>
  <c r="R942" i="1"/>
  <c r="Q942" i="1"/>
  <c r="O942" i="1"/>
  <c r="AP941" i="1"/>
  <c r="S941" i="1"/>
  <c r="R941" i="1"/>
  <c r="Q941" i="1"/>
  <c r="O941" i="1"/>
  <c r="AP940" i="1"/>
  <c r="S940" i="1"/>
  <c r="R940" i="1"/>
  <c r="Q940" i="1"/>
  <c r="O940" i="1"/>
  <c r="AP939" i="1"/>
  <c r="S939" i="1"/>
  <c r="R939" i="1"/>
  <c r="Q939" i="1"/>
  <c r="O939" i="1"/>
  <c r="AP938" i="1"/>
  <c r="S938" i="1"/>
  <c r="R938" i="1"/>
  <c r="Q938" i="1"/>
  <c r="O938" i="1"/>
  <c r="AP937" i="1"/>
  <c r="S937" i="1"/>
  <c r="R937" i="1"/>
  <c r="Q937" i="1"/>
  <c r="O937" i="1"/>
  <c r="AP936" i="1"/>
  <c r="S936" i="1"/>
  <c r="R936" i="1"/>
  <c r="Q936" i="1"/>
  <c r="O936" i="1"/>
  <c r="AP935" i="1"/>
  <c r="S935" i="1"/>
  <c r="R935" i="1"/>
  <c r="Q935" i="1"/>
  <c r="O935" i="1"/>
  <c r="AP934" i="1"/>
  <c r="S934" i="1"/>
  <c r="R934" i="1"/>
  <c r="Q934" i="1"/>
  <c r="O934" i="1"/>
  <c r="AP933" i="1"/>
  <c r="S933" i="1"/>
  <c r="R933" i="1"/>
  <c r="Q933" i="1"/>
  <c r="O933" i="1"/>
  <c r="AP932" i="1"/>
  <c r="S932" i="1"/>
  <c r="R932" i="1"/>
  <c r="Q932" i="1"/>
  <c r="O932" i="1"/>
  <c r="AP931" i="1"/>
  <c r="S931" i="1"/>
  <c r="R931" i="1"/>
  <c r="Q931" i="1"/>
  <c r="O931" i="1"/>
  <c r="AP930" i="1"/>
  <c r="S930" i="1"/>
  <c r="R930" i="1"/>
  <c r="Q930" i="1"/>
  <c r="O930" i="1"/>
  <c r="AP929" i="1"/>
  <c r="S929" i="1"/>
  <c r="R929" i="1"/>
  <c r="Q929" i="1"/>
  <c r="O929" i="1"/>
  <c r="AP928" i="1"/>
  <c r="S928" i="1"/>
  <c r="R928" i="1"/>
  <c r="Q928" i="1"/>
  <c r="O928" i="1"/>
  <c r="AP927" i="1"/>
  <c r="S927" i="1"/>
  <c r="R927" i="1"/>
  <c r="Q927" i="1"/>
  <c r="O927" i="1"/>
  <c r="AP926" i="1"/>
  <c r="S926" i="1"/>
  <c r="R926" i="1"/>
  <c r="Q926" i="1"/>
  <c r="O926" i="1"/>
  <c r="AP925" i="1"/>
  <c r="S925" i="1"/>
  <c r="R925" i="1"/>
  <c r="Q925" i="1"/>
  <c r="O925" i="1"/>
  <c r="AP924" i="1"/>
  <c r="S924" i="1"/>
  <c r="R924" i="1"/>
  <c r="Q924" i="1"/>
  <c r="O924" i="1"/>
  <c r="AP923" i="1"/>
  <c r="S923" i="1"/>
  <c r="R923" i="1"/>
  <c r="Q923" i="1"/>
  <c r="O923" i="1"/>
  <c r="AP922" i="1"/>
  <c r="S922" i="1"/>
  <c r="R922" i="1"/>
  <c r="Q922" i="1"/>
  <c r="O922" i="1"/>
  <c r="AP921" i="1"/>
  <c r="S921" i="1"/>
  <c r="R921" i="1"/>
  <c r="Q921" i="1"/>
  <c r="O921" i="1"/>
  <c r="AP920" i="1"/>
  <c r="S920" i="1"/>
  <c r="R920" i="1"/>
  <c r="Q920" i="1"/>
  <c r="O920" i="1"/>
  <c r="AP919" i="1"/>
  <c r="S919" i="1"/>
  <c r="R919" i="1"/>
  <c r="Q919" i="1"/>
  <c r="O919" i="1"/>
  <c r="AP918" i="1"/>
  <c r="S918" i="1"/>
  <c r="R918" i="1"/>
  <c r="Q918" i="1"/>
  <c r="O918" i="1"/>
  <c r="AP917" i="1"/>
  <c r="S917" i="1"/>
  <c r="R917" i="1"/>
  <c r="Q917" i="1"/>
  <c r="O917" i="1"/>
  <c r="AP916" i="1"/>
  <c r="S916" i="1"/>
  <c r="R916" i="1"/>
  <c r="Q916" i="1"/>
  <c r="O916" i="1"/>
  <c r="AP915" i="1"/>
  <c r="S915" i="1"/>
  <c r="R915" i="1"/>
  <c r="Q915" i="1"/>
  <c r="O915" i="1"/>
  <c r="AP914" i="1"/>
  <c r="S914" i="1"/>
  <c r="R914" i="1"/>
  <c r="Q914" i="1"/>
  <c r="O914" i="1"/>
  <c r="AP913" i="1"/>
  <c r="S913" i="1"/>
  <c r="R913" i="1"/>
  <c r="Q913" i="1"/>
  <c r="O913" i="1"/>
  <c r="AP912" i="1"/>
  <c r="S912" i="1"/>
  <c r="R912" i="1"/>
  <c r="Q912" i="1"/>
  <c r="O912" i="1"/>
  <c r="AP911" i="1"/>
  <c r="S911" i="1"/>
  <c r="R911" i="1"/>
  <c r="Q911" i="1"/>
  <c r="O911" i="1"/>
  <c r="AP910" i="1"/>
  <c r="S910" i="1"/>
  <c r="R910" i="1"/>
  <c r="Q910" i="1"/>
  <c r="O910" i="1"/>
  <c r="AP909" i="1"/>
  <c r="S909" i="1"/>
  <c r="R909" i="1"/>
  <c r="Q909" i="1"/>
  <c r="O909" i="1"/>
  <c r="AP908" i="1"/>
  <c r="S908" i="1"/>
  <c r="R908" i="1"/>
  <c r="Q908" i="1"/>
  <c r="O908" i="1"/>
  <c r="AP907" i="1"/>
  <c r="S907" i="1"/>
  <c r="R907" i="1"/>
  <c r="Q907" i="1"/>
  <c r="O907" i="1"/>
  <c r="AP906" i="1"/>
  <c r="S906" i="1"/>
  <c r="R906" i="1"/>
  <c r="Q906" i="1"/>
  <c r="O906" i="1"/>
  <c r="AP905" i="1"/>
  <c r="S905" i="1"/>
  <c r="R905" i="1"/>
  <c r="Q905" i="1"/>
  <c r="O905" i="1"/>
  <c r="AP904" i="1"/>
  <c r="S904" i="1"/>
  <c r="R904" i="1"/>
  <c r="Q904" i="1"/>
  <c r="O904" i="1"/>
  <c r="AP903" i="1"/>
  <c r="S903" i="1"/>
  <c r="R903" i="1"/>
  <c r="Q903" i="1"/>
  <c r="O903" i="1"/>
  <c r="AP902" i="1"/>
  <c r="S902" i="1"/>
  <c r="R902" i="1"/>
  <c r="Q902" i="1"/>
  <c r="O902" i="1"/>
  <c r="AP901" i="1"/>
  <c r="S901" i="1"/>
  <c r="R901" i="1"/>
  <c r="Q901" i="1"/>
  <c r="O901" i="1"/>
  <c r="AP900" i="1"/>
  <c r="S900" i="1"/>
  <c r="R900" i="1"/>
  <c r="Q900" i="1"/>
  <c r="O900" i="1"/>
  <c r="AP899" i="1"/>
  <c r="S899" i="1"/>
  <c r="R899" i="1"/>
  <c r="Q899" i="1"/>
  <c r="O899" i="1"/>
  <c r="AP898" i="1"/>
  <c r="S898" i="1"/>
  <c r="R898" i="1"/>
  <c r="Q898" i="1"/>
  <c r="O898" i="1"/>
  <c r="AP897" i="1"/>
  <c r="S897" i="1"/>
  <c r="R897" i="1"/>
  <c r="Q897" i="1"/>
  <c r="O897" i="1"/>
  <c r="AP896" i="1"/>
  <c r="S896" i="1"/>
  <c r="R896" i="1"/>
  <c r="Q896" i="1"/>
  <c r="O896" i="1"/>
  <c r="S895" i="1"/>
  <c r="R895" i="1"/>
  <c r="Q895" i="1"/>
  <c r="O895" i="1"/>
  <c r="AP894" i="1"/>
  <c r="S894" i="1"/>
  <c r="R894" i="1"/>
  <c r="Q894" i="1"/>
  <c r="O894" i="1"/>
  <c r="AP893" i="1"/>
  <c r="S893" i="1"/>
  <c r="R893" i="1"/>
  <c r="Q893" i="1"/>
  <c r="O893" i="1"/>
  <c r="AP892" i="1"/>
  <c r="S892" i="1"/>
  <c r="R892" i="1"/>
  <c r="Q892" i="1"/>
  <c r="O892" i="1"/>
  <c r="AP891" i="1"/>
  <c r="S891" i="1"/>
  <c r="R891" i="1"/>
  <c r="Q891" i="1"/>
  <c r="O891" i="1"/>
  <c r="AP890" i="1"/>
  <c r="S890" i="1"/>
  <c r="R890" i="1"/>
  <c r="Q890" i="1"/>
  <c r="O890" i="1"/>
  <c r="AP889" i="1"/>
  <c r="S889" i="1"/>
  <c r="R889" i="1"/>
  <c r="Q889" i="1"/>
  <c r="O889" i="1"/>
  <c r="AP888" i="1"/>
  <c r="S888" i="1"/>
  <c r="R888" i="1"/>
  <c r="Q888" i="1"/>
  <c r="O888" i="1"/>
  <c r="AP887" i="1"/>
  <c r="S887" i="1"/>
  <c r="R887" i="1"/>
  <c r="Q887" i="1"/>
  <c r="O887" i="1"/>
  <c r="AP886" i="1"/>
  <c r="S886" i="1"/>
  <c r="R886" i="1"/>
  <c r="Q886" i="1"/>
  <c r="O886" i="1"/>
  <c r="AP885" i="1"/>
  <c r="S885" i="1"/>
  <c r="R885" i="1"/>
  <c r="Q885" i="1"/>
  <c r="O885" i="1"/>
  <c r="AP884" i="1"/>
  <c r="S884" i="1"/>
  <c r="R884" i="1"/>
  <c r="Q884" i="1"/>
  <c r="O884" i="1"/>
  <c r="AP883" i="1"/>
  <c r="S883" i="1"/>
  <c r="R883" i="1"/>
  <c r="Q883" i="1"/>
  <c r="O883" i="1"/>
  <c r="AP882" i="1"/>
  <c r="S882" i="1"/>
  <c r="R882" i="1"/>
  <c r="Q882" i="1"/>
  <c r="O882" i="1"/>
  <c r="AP881" i="1"/>
  <c r="S881" i="1"/>
  <c r="R881" i="1"/>
  <c r="Q881" i="1"/>
  <c r="O881" i="1"/>
  <c r="AP880" i="1"/>
  <c r="S880" i="1"/>
  <c r="R880" i="1"/>
  <c r="Q880" i="1"/>
  <c r="O880" i="1"/>
  <c r="AP879" i="1"/>
  <c r="S879" i="1"/>
  <c r="R879" i="1"/>
  <c r="Q879" i="1"/>
  <c r="O879" i="1"/>
  <c r="AP878" i="1"/>
  <c r="S878" i="1"/>
  <c r="R878" i="1"/>
  <c r="Q878" i="1"/>
  <c r="O878" i="1"/>
  <c r="AP877" i="1"/>
  <c r="S877" i="1"/>
  <c r="R877" i="1"/>
  <c r="Q877" i="1"/>
  <c r="O877" i="1"/>
  <c r="AP876" i="1"/>
  <c r="S876" i="1"/>
  <c r="R876" i="1"/>
  <c r="Q876" i="1"/>
  <c r="O876" i="1"/>
  <c r="AP875" i="1"/>
  <c r="S875" i="1"/>
  <c r="R875" i="1"/>
  <c r="Q875" i="1"/>
  <c r="O875" i="1"/>
  <c r="AP874" i="1"/>
  <c r="S874" i="1"/>
  <c r="R874" i="1"/>
  <c r="Q874" i="1"/>
  <c r="O874" i="1"/>
  <c r="AP873" i="1"/>
  <c r="S873" i="1"/>
  <c r="R873" i="1"/>
  <c r="Q873" i="1"/>
  <c r="O873" i="1"/>
  <c r="AP872" i="1"/>
  <c r="S872" i="1"/>
  <c r="R872" i="1"/>
  <c r="Q872" i="1"/>
  <c r="O872" i="1"/>
  <c r="AP871" i="1"/>
  <c r="S871" i="1"/>
  <c r="R871" i="1"/>
  <c r="Q871" i="1"/>
  <c r="O871" i="1"/>
  <c r="AP870" i="1"/>
  <c r="S870" i="1"/>
  <c r="R870" i="1"/>
  <c r="Q870" i="1"/>
  <c r="O870" i="1"/>
  <c r="AP869" i="1"/>
  <c r="S869" i="1"/>
  <c r="R869" i="1"/>
  <c r="Q869" i="1"/>
  <c r="O869" i="1"/>
  <c r="AP868" i="1"/>
  <c r="S868" i="1"/>
  <c r="R868" i="1"/>
  <c r="Q868" i="1"/>
  <c r="O868" i="1"/>
  <c r="AP867" i="1"/>
  <c r="S867" i="1"/>
  <c r="R867" i="1"/>
  <c r="Q867" i="1"/>
  <c r="O867" i="1"/>
  <c r="AP866" i="1"/>
  <c r="S866" i="1"/>
  <c r="R866" i="1"/>
  <c r="Q866" i="1"/>
  <c r="O866" i="1"/>
  <c r="AP865" i="1"/>
  <c r="S865" i="1"/>
  <c r="R865" i="1"/>
  <c r="Q865" i="1"/>
  <c r="O865" i="1"/>
  <c r="AP864" i="1"/>
  <c r="S864" i="1"/>
  <c r="R864" i="1"/>
  <c r="Q864" i="1"/>
  <c r="O864" i="1"/>
  <c r="AP863" i="1"/>
  <c r="S863" i="1"/>
  <c r="R863" i="1"/>
  <c r="Q863" i="1"/>
  <c r="O863" i="1"/>
  <c r="AP862" i="1"/>
  <c r="S862" i="1"/>
  <c r="R862" i="1"/>
  <c r="Q862" i="1"/>
  <c r="O862" i="1"/>
  <c r="AP861" i="1"/>
  <c r="S861" i="1"/>
  <c r="R861" i="1"/>
  <c r="Q861" i="1"/>
  <c r="O861" i="1"/>
  <c r="AP860" i="1"/>
  <c r="S860" i="1"/>
  <c r="R860" i="1"/>
  <c r="Q860" i="1"/>
  <c r="O860" i="1"/>
  <c r="AP859" i="1"/>
  <c r="S859" i="1"/>
  <c r="R859" i="1"/>
  <c r="Q859" i="1"/>
  <c r="O859" i="1"/>
  <c r="AP858" i="1"/>
  <c r="S858" i="1"/>
  <c r="R858" i="1"/>
  <c r="Q858" i="1"/>
  <c r="O858" i="1"/>
  <c r="S857" i="1"/>
  <c r="R857" i="1"/>
  <c r="Q857" i="1"/>
  <c r="O857" i="1"/>
  <c r="AP856" i="1"/>
  <c r="S856" i="1"/>
  <c r="R856" i="1"/>
  <c r="Q856" i="1"/>
  <c r="O856" i="1"/>
  <c r="AP855" i="1"/>
  <c r="S855" i="1"/>
  <c r="R855" i="1"/>
  <c r="Q855" i="1"/>
  <c r="O855" i="1"/>
  <c r="AP854" i="1"/>
  <c r="S854" i="1"/>
  <c r="R854" i="1"/>
  <c r="Q854" i="1"/>
  <c r="O854" i="1"/>
  <c r="AP853" i="1"/>
  <c r="S853" i="1"/>
  <c r="R853" i="1"/>
  <c r="Q853" i="1"/>
  <c r="O853" i="1"/>
  <c r="AP852" i="1"/>
  <c r="S852" i="1"/>
  <c r="R852" i="1"/>
  <c r="Q852" i="1"/>
  <c r="O852" i="1"/>
  <c r="AP851" i="1"/>
  <c r="S851" i="1"/>
  <c r="R851" i="1"/>
  <c r="Q851" i="1"/>
  <c r="O851" i="1"/>
  <c r="AP850" i="1"/>
  <c r="S850" i="1"/>
  <c r="R850" i="1"/>
  <c r="Q850" i="1"/>
  <c r="O850" i="1"/>
  <c r="AP849" i="1"/>
  <c r="S849" i="1"/>
  <c r="R849" i="1"/>
  <c r="Q849" i="1"/>
  <c r="O849" i="1"/>
  <c r="AP848" i="1"/>
  <c r="S848" i="1"/>
  <c r="R848" i="1"/>
  <c r="Q848" i="1"/>
  <c r="O848" i="1"/>
  <c r="AP847" i="1"/>
  <c r="S847" i="1"/>
  <c r="R847" i="1"/>
  <c r="P847" i="1" s="1"/>
  <c r="Q847" i="1"/>
  <c r="O847" i="1"/>
  <c r="AP846" i="1"/>
  <c r="S846" i="1"/>
  <c r="R846" i="1"/>
  <c r="P846" i="1" s="1"/>
  <c r="Q846" i="1"/>
  <c r="O846" i="1"/>
  <c r="AP845" i="1"/>
  <c r="S845" i="1"/>
  <c r="R845" i="1"/>
  <c r="P845" i="1" s="1"/>
  <c r="Q845" i="1"/>
  <c r="O845" i="1"/>
  <c r="AP844" i="1"/>
  <c r="S844" i="1"/>
  <c r="R844" i="1"/>
  <c r="Q844" i="1"/>
  <c r="O844" i="1"/>
  <c r="AP843" i="1"/>
  <c r="S843" i="1"/>
  <c r="R843" i="1"/>
  <c r="Q843" i="1"/>
  <c r="O843" i="1"/>
  <c r="AP842" i="1"/>
  <c r="S842" i="1"/>
  <c r="R842" i="1"/>
  <c r="Q842" i="1"/>
  <c r="O842" i="1"/>
  <c r="AP841" i="1"/>
  <c r="S841" i="1"/>
  <c r="R841" i="1"/>
  <c r="Q841" i="1"/>
  <c r="O841" i="1"/>
  <c r="AP840" i="1"/>
  <c r="S840" i="1"/>
  <c r="R840" i="1"/>
  <c r="Q840" i="1"/>
  <c r="O840" i="1"/>
  <c r="AP839" i="1"/>
  <c r="S839" i="1"/>
  <c r="R839" i="1"/>
  <c r="Q839" i="1"/>
  <c r="O839" i="1"/>
  <c r="AP838" i="1"/>
  <c r="S838" i="1"/>
  <c r="R838" i="1"/>
  <c r="Q838" i="1"/>
  <c r="O838" i="1"/>
  <c r="AP837" i="1"/>
  <c r="S837" i="1"/>
  <c r="R837" i="1"/>
  <c r="Q837" i="1"/>
  <c r="O837" i="1"/>
  <c r="AP836" i="1"/>
  <c r="S836" i="1"/>
  <c r="R836" i="1"/>
  <c r="Q836" i="1"/>
  <c r="O836" i="1"/>
  <c r="AP835" i="1"/>
  <c r="S835" i="1"/>
  <c r="R835" i="1"/>
  <c r="Q835" i="1"/>
  <c r="O835" i="1"/>
  <c r="AP834" i="1"/>
  <c r="S834" i="1"/>
  <c r="R834" i="1"/>
  <c r="Q834" i="1"/>
  <c r="O834" i="1"/>
  <c r="AP833" i="1"/>
  <c r="S833" i="1"/>
  <c r="R833" i="1"/>
  <c r="Q833" i="1"/>
  <c r="O833" i="1"/>
  <c r="AP832" i="1"/>
  <c r="S832" i="1"/>
  <c r="R832" i="1"/>
  <c r="Q832" i="1"/>
  <c r="O832" i="1"/>
  <c r="AP831" i="1"/>
  <c r="S831" i="1"/>
  <c r="R831" i="1"/>
  <c r="Q831" i="1"/>
  <c r="O831" i="1"/>
  <c r="AP830" i="1"/>
  <c r="S830" i="1"/>
  <c r="R830" i="1"/>
  <c r="Q830" i="1"/>
  <c r="O830" i="1"/>
  <c r="AP829" i="1"/>
  <c r="S829" i="1"/>
  <c r="R829" i="1"/>
  <c r="Q829" i="1"/>
  <c r="O829" i="1"/>
  <c r="AP828" i="1"/>
  <c r="S828" i="1"/>
  <c r="R828" i="1"/>
  <c r="Q828" i="1"/>
  <c r="O828" i="1"/>
  <c r="AP827" i="1"/>
  <c r="S827" i="1"/>
  <c r="R827" i="1"/>
  <c r="Q827" i="1"/>
  <c r="O827" i="1"/>
  <c r="AP826" i="1"/>
  <c r="S826" i="1"/>
  <c r="R826" i="1"/>
  <c r="Q826" i="1"/>
  <c r="O826" i="1"/>
  <c r="AP825" i="1"/>
  <c r="S825" i="1"/>
  <c r="R825" i="1"/>
  <c r="Q825" i="1"/>
  <c r="O825" i="1"/>
  <c r="AP824" i="1"/>
  <c r="S824" i="1"/>
  <c r="R824" i="1"/>
  <c r="Q824" i="1"/>
  <c r="O824" i="1"/>
  <c r="AP823" i="1"/>
  <c r="S823" i="1"/>
  <c r="R823" i="1"/>
  <c r="Q823" i="1"/>
  <c r="O823" i="1"/>
  <c r="AP822" i="1"/>
  <c r="S822" i="1"/>
  <c r="R822" i="1"/>
  <c r="Q822" i="1"/>
  <c r="O822" i="1"/>
  <c r="AP821" i="1"/>
  <c r="S821" i="1"/>
  <c r="R821" i="1"/>
  <c r="Q821" i="1"/>
  <c r="O821" i="1"/>
  <c r="AP820" i="1"/>
  <c r="S820" i="1"/>
  <c r="R820" i="1"/>
  <c r="Q820" i="1"/>
  <c r="O820" i="1"/>
  <c r="AP819" i="1"/>
  <c r="S819" i="1"/>
  <c r="R819" i="1"/>
  <c r="Q819" i="1"/>
  <c r="O819" i="1"/>
  <c r="AP818" i="1"/>
  <c r="S818" i="1"/>
  <c r="R818" i="1"/>
  <c r="Q818" i="1"/>
  <c r="O818" i="1"/>
  <c r="AP817" i="1"/>
  <c r="S817" i="1"/>
  <c r="R817" i="1"/>
  <c r="Q817" i="1"/>
  <c r="O817" i="1"/>
  <c r="AP816" i="1"/>
  <c r="S816" i="1"/>
  <c r="R816" i="1"/>
  <c r="Q816" i="1"/>
  <c r="O816" i="1"/>
  <c r="AP815" i="1"/>
  <c r="S815" i="1"/>
  <c r="R815" i="1"/>
  <c r="Q815" i="1"/>
  <c r="O815" i="1"/>
  <c r="AP814" i="1"/>
  <c r="S814" i="1"/>
  <c r="R814" i="1"/>
  <c r="Q814" i="1"/>
  <c r="O814" i="1"/>
  <c r="AP813" i="1"/>
  <c r="S813" i="1"/>
  <c r="R813" i="1"/>
  <c r="Q813" i="1"/>
  <c r="O813" i="1"/>
  <c r="AP812" i="1"/>
  <c r="S812" i="1"/>
  <c r="R812" i="1"/>
  <c r="Q812" i="1"/>
  <c r="O812" i="1"/>
  <c r="AP811" i="1"/>
  <c r="S811" i="1"/>
  <c r="R811" i="1"/>
  <c r="Q811" i="1"/>
  <c r="O811" i="1"/>
  <c r="AP810" i="1"/>
  <c r="S810" i="1"/>
  <c r="R810" i="1"/>
  <c r="P810" i="1" s="1"/>
  <c r="Q810" i="1"/>
  <c r="O810" i="1"/>
  <c r="AP809" i="1"/>
  <c r="S809" i="1"/>
  <c r="R809" i="1"/>
  <c r="P809" i="1" s="1"/>
  <c r="Q809" i="1"/>
  <c r="O809" i="1"/>
  <c r="AP808" i="1"/>
  <c r="S808" i="1"/>
  <c r="R808" i="1"/>
  <c r="P808" i="1" s="1"/>
  <c r="Q808" i="1"/>
  <c r="O808" i="1"/>
  <c r="AP807" i="1"/>
  <c r="S807" i="1"/>
  <c r="R807" i="1"/>
  <c r="Q807" i="1"/>
  <c r="O807" i="1"/>
  <c r="AP806" i="1"/>
  <c r="S806" i="1"/>
  <c r="R806" i="1"/>
  <c r="Q806" i="1"/>
  <c r="O806" i="1"/>
  <c r="AP805" i="1"/>
  <c r="S805" i="1"/>
  <c r="R805" i="1"/>
  <c r="Q805" i="1"/>
  <c r="O805" i="1"/>
  <c r="AP804" i="1"/>
  <c r="S804" i="1"/>
  <c r="R804" i="1"/>
  <c r="Q804" i="1"/>
  <c r="O804" i="1"/>
  <c r="AP803" i="1"/>
  <c r="S803" i="1"/>
  <c r="R803" i="1"/>
  <c r="Q803" i="1"/>
  <c r="O803" i="1"/>
  <c r="AP802" i="1"/>
  <c r="S802" i="1"/>
  <c r="R802" i="1"/>
  <c r="Q802" i="1"/>
  <c r="O802" i="1"/>
  <c r="AP801" i="1"/>
  <c r="S801" i="1"/>
  <c r="R801" i="1"/>
  <c r="Q801" i="1"/>
  <c r="O801" i="1"/>
  <c r="AP800" i="1"/>
  <c r="S800" i="1"/>
  <c r="R800" i="1"/>
  <c r="Q800" i="1"/>
  <c r="O800" i="1"/>
  <c r="AP799" i="1"/>
  <c r="S799" i="1"/>
  <c r="R799" i="1"/>
  <c r="Q799" i="1"/>
  <c r="O799" i="1"/>
  <c r="AP798" i="1"/>
  <c r="S798" i="1"/>
  <c r="R798" i="1"/>
  <c r="Q798" i="1"/>
  <c r="O798" i="1"/>
  <c r="AP797" i="1"/>
  <c r="S797" i="1"/>
  <c r="R797" i="1"/>
  <c r="Q797" i="1"/>
  <c r="O797" i="1"/>
  <c r="AP796" i="1"/>
  <c r="S796" i="1"/>
  <c r="R796" i="1"/>
  <c r="Q796" i="1"/>
  <c r="O796" i="1"/>
  <c r="AP795" i="1"/>
  <c r="S795" i="1"/>
  <c r="R795" i="1"/>
  <c r="Q795" i="1"/>
  <c r="O795" i="1"/>
  <c r="AP794" i="1"/>
  <c r="S794" i="1"/>
  <c r="R794" i="1"/>
  <c r="Q794" i="1"/>
  <c r="O794" i="1"/>
  <c r="AP793" i="1"/>
  <c r="S793" i="1"/>
  <c r="R793" i="1"/>
  <c r="Q793" i="1"/>
  <c r="O793" i="1"/>
  <c r="AP792" i="1"/>
  <c r="S792" i="1"/>
  <c r="R792" i="1"/>
  <c r="Q792" i="1"/>
  <c r="O792" i="1"/>
  <c r="AP791" i="1"/>
  <c r="S791" i="1"/>
  <c r="R791" i="1"/>
  <c r="Q791" i="1"/>
  <c r="O791" i="1"/>
  <c r="AP790" i="1"/>
  <c r="S790" i="1"/>
  <c r="R790" i="1"/>
  <c r="Q790" i="1"/>
  <c r="O790" i="1"/>
  <c r="AP789" i="1"/>
  <c r="S789" i="1"/>
  <c r="R789" i="1"/>
  <c r="Q789" i="1"/>
  <c r="O789" i="1"/>
  <c r="AP788" i="1"/>
  <c r="S788" i="1"/>
  <c r="R788" i="1"/>
  <c r="Q788" i="1"/>
  <c r="O788" i="1"/>
  <c r="AP787" i="1"/>
  <c r="S787" i="1"/>
  <c r="R787" i="1"/>
  <c r="Q787" i="1"/>
  <c r="O787" i="1"/>
  <c r="AP786" i="1"/>
  <c r="S786" i="1"/>
  <c r="R786" i="1"/>
  <c r="Q786" i="1"/>
  <c r="O786" i="1"/>
  <c r="AP785" i="1"/>
  <c r="S785" i="1"/>
  <c r="R785" i="1"/>
  <c r="Q785" i="1"/>
  <c r="O785" i="1"/>
  <c r="AP1636" i="1"/>
  <c r="S1636" i="1"/>
  <c r="R1636" i="1"/>
  <c r="Q1636" i="1"/>
  <c r="O1636" i="1"/>
  <c r="AP784" i="1"/>
  <c r="S784" i="1"/>
  <c r="R784" i="1"/>
  <c r="Q784" i="1"/>
  <c r="O784" i="1"/>
  <c r="AP783" i="1"/>
  <c r="S783" i="1"/>
  <c r="R783" i="1"/>
  <c r="Q783" i="1"/>
  <c r="O783" i="1"/>
  <c r="AP782" i="1"/>
  <c r="S782" i="1"/>
  <c r="R782" i="1"/>
  <c r="Q782" i="1"/>
  <c r="O782" i="1"/>
  <c r="AP781" i="1"/>
  <c r="S781" i="1"/>
  <c r="R781" i="1"/>
  <c r="Q781" i="1"/>
  <c r="O781" i="1"/>
  <c r="AP780" i="1"/>
  <c r="S780" i="1"/>
  <c r="R780" i="1"/>
  <c r="Q780" i="1"/>
  <c r="O780" i="1"/>
  <c r="AP779" i="1"/>
  <c r="S779" i="1"/>
  <c r="R779" i="1"/>
  <c r="Q779" i="1"/>
  <c r="P779" i="1"/>
  <c r="O779" i="1"/>
  <c r="AP778" i="1"/>
  <c r="S778" i="1"/>
  <c r="R778" i="1"/>
  <c r="Q778" i="1"/>
  <c r="O778" i="1"/>
  <c r="AP777" i="1"/>
  <c r="S777" i="1"/>
  <c r="R777" i="1"/>
  <c r="Q777" i="1"/>
  <c r="O777" i="1"/>
  <c r="AP776" i="1"/>
  <c r="S776" i="1"/>
  <c r="R776" i="1"/>
  <c r="Q776" i="1"/>
  <c r="O776" i="1"/>
  <c r="AP775" i="1"/>
  <c r="S775" i="1"/>
  <c r="R775" i="1"/>
  <c r="Q775" i="1"/>
  <c r="O775" i="1"/>
  <c r="AP774" i="1"/>
  <c r="S774" i="1"/>
  <c r="R774" i="1"/>
  <c r="Q774" i="1"/>
  <c r="O774" i="1"/>
  <c r="AP773" i="1"/>
  <c r="S773" i="1"/>
  <c r="R773" i="1"/>
  <c r="Q773" i="1"/>
  <c r="O773" i="1"/>
  <c r="AP772" i="1"/>
  <c r="S772" i="1"/>
  <c r="R772" i="1"/>
  <c r="Q772" i="1"/>
  <c r="O772" i="1"/>
  <c r="AP771" i="1"/>
  <c r="S771" i="1"/>
  <c r="R771" i="1"/>
  <c r="Q771" i="1"/>
  <c r="O771" i="1"/>
  <c r="S770" i="1"/>
  <c r="R770" i="1"/>
  <c r="Q770" i="1"/>
  <c r="O770" i="1"/>
  <c r="AP769" i="1"/>
  <c r="S769" i="1"/>
  <c r="R769" i="1"/>
  <c r="Q769" i="1"/>
  <c r="O769" i="1"/>
  <c r="AP768" i="1"/>
  <c r="S768" i="1"/>
  <c r="R768" i="1"/>
  <c r="Q768" i="1"/>
  <c r="O768" i="1"/>
  <c r="AP767" i="1"/>
  <c r="S767" i="1"/>
  <c r="R767" i="1"/>
  <c r="Q767" i="1"/>
  <c r="O767" i="1"/>
  <c r="AP766" i="1"/>
  <c r="S766" i="1"/>
  <c r="R766" i="1"/>
  <c r="Q766" i="1"/>
  <c r="O766" i="1"/>
  <c r="AP765" i="1"/>
  <c r="S765" i="1"/>
  <c r="R765" i="1"/>
  <c r="Q765" i="1"/>
  <c r="O765" i="1"/>
  <c r="AP764" i="1"/>
  <c r="S764" i="1"/>
  <c r="R764" i="1"/>
  <c r="Q764" i="1"/>
  <c r="O764" i="1"/>
  <c r="AP763" i="1"/>
  <c r="S763" i="1"/>
  <c r="R763" i="1"/>
  <c r="Q763" i="1"/>
  <c r="O763" i="1"/>
  <c r="AP762" i="1"/>
  <c r="S762" i="1"/>
  <c r="R762" i="1"/>
  <c r="Q762" i="1"/>
  <c r="O762" i="1"/>
  <c r="AP761" i="1"/>
  <c r="S761" i="1"/>
  <c r="R761" i="1"/>
  <c r="Q761" i="1"/>
  <c r="O761" i="1"/>
  <c r="AP760" i="1"/>
  <c r="S760" i="1"/>
  <c r="R760" i="1"/>
  <c r="Q760" i="1"/>
  <c r="O760" i="1"/>
  <c r="AP759" i="1"/>
  <c r="S759" i="1"/>
  <c r="R759" i="1"/>
  <c r="Q759" i="1"/>
  <c r="O759" i="1"/>
  <c r="AP758" i="1"/>
  <c r="S758" i="1"/>
  <c r="R758" i="1"/>
  <c r="Q758" i="1"/>
  <c r="O758" i="1"/>
  <c r="AP757" i="1"/>
  <c r="S757" i="1"/>
  <c r="R757" i="1"/>
  <c r="Q757" i="1"/>
  <c r="O757" i="1"/>
  <c r="AP756" i="1"/>
  <c r="S756" i="1"/>
  <c r="R756" i="1"/>
  <c r="Q756" i="1"/>
  <c r="O756" i="1"/>
  <c r="AP755" i="1"/>
  <c r="S755" i="1"/>
  <c r="R755" i="1"/>
  <c r="Q755" i="1"/>
  <c r="O755" i="1"/>
  <c r="S754" i="1"/>
  <c r="R754" i="1"/>
  <c r="Q754" i="1"/>
  <c r="O754" i="1"/>
  <c r="AP753" i="1"/>
  <c r="S753" i="1"/>
  <c r="R753" i="1"/>
  <c r="Q753" i="1"/>
  <c r="O753" i="1"/>
  <c r="AP752" i="1"/>
  <c r="S752" i="1"/>
  <c r="R752" i="1"/>
  <c r="Q752" i="1"/>
  <c r="O752" i="1"/>
  <c r="AP751" i="1"/>
  <c r="S751" i="1"/>
  <c r="R751" i="1"/>
  <c r="Q751" i="1"/>
  <c r="O751" i="1"/>
  <c r="AP750" i="1"/>
  <c r="S750" i="1"/>
  <c r="R750" i="1"/>
  <c r="Q750" i="1"/>
  <c r="O750" i="1"/>
  <c r="S749" i="1"/>
  <c r="R749" i="1"/>
  <c r="Q749" i="1"/>
  <c r="O749" i="1"/>
  <c r="AP748" i="1"/>
  <c r="S748" i="1"/>
  <c r="R748" i="1"/>
  <c r="Q748" i="1"/>
  <c r="O748" i="1"/>
  <c r="AP747" i="1"/>
  <c r="S747" i="1"/>
  <c r="R747" i="1"/>
  <c r="Q747" i="1"/>
  <c r="O747" i="1"/>
  <c r="AP746" i="1"/>
  <c r="S746" i="1"/>
  <c r="R746" i="1"/>
  <c r="Q746" i="1"/>
  <c r="O746" i="1"/>
  <c r="AP745" i="1"/>
  <c r="S745" i="1"/>
  <c r="R745" i="1"/>
  <c r="Q745" i="1"/>
  <c r="O745" i="1"/>
  <c r="AP744" i="1"/>
  <c r="S744" i="1"/>
  <c r="R744" i="1"/>
  <c r="Q744" i="1"/>
  <c r="O744" i="1"/>
  <c r="AP743" i="1"/>
  <c r="S743" i="1"/>
  <c r="R743" i="1"/>
  <c r="Q743" i="1"/>
  <c r="O743" i="1"/>
  <c r="AP742" i="1"/>
  <c r="S742" i="1"/>
  <c r="R742" i="1"/>
  <c r="Q742" i="1"/>
  <c r="O742" i="1"/>
  <c r="AP741" i="1"/>
  <c r="S741" i="1"/>
  <c r="R741" i="1"/>
  <c r="Q741" i="1"/>
  <c r="O741" i="1"/>
  <c r="AP740" i="1"/>
  <c r="S740" i="1"/>
  <c r="R740" i="1"/>
  <c r="Q740" i="1"/>
  <c r="O740" i="1"/>
  <c r="AP739" i="1"/>
  <c r="S739" i="1"/>
  <c r="R739" i="1"/>
  <c r="Q739" i="1"/>
  <c r="O739" i="1"/>
  <c r="AP738" i="1"/>
  <c r="S738" i="1"/>
  <c r="R738" i="1"/>
  <c r="Q738" i="1"/>
  <c r="O738" i="1"/>
  <c r="AP737" i="1"/>
  <c r="S737" i="1"/>
  <c r="R737" i="1"/>
  <c r="Q737" i="1"/>
  <c r="O737" i="1"/>
  <c r="AP736" i="1"/>
  <c r="S736" i="1"/>
  <c r="R736" i="1"/>
  <c r="Q736" i="1"/>
  <c r="O736" i="1"/>
  <c r="AP735" i="1"/>
  <c r="S735" i="1"/>
  <c r="R735" i="1"/>
  <c r="Q735" i="1"/>
  <c r="O735" i="1"/>
  <c r="AP734" i="1"/>
  <c r="S734" i="1"/>
  <c r="R734" i="1"/>
  <c r="Q734" i="1"/>
  <c r="O734" i="1"/>
  <c r="AP733" i="1"/>
  <c r="S733" i="1"/>
  <c r="R733" i="1"/>
  <c r="Q733" i="1"/>
  <c r="O733" i="1"/>
  <c r="AP732" i="1"/>
  <c r="S732" i="1"/>
  <c r="R732" i="1"/>
  <c r="Q732" i="1"/>
  <c r="O732" i="1"/>
  <c r="AP731" i="1"/>
  <c r="S731" i="1"/>
  <c r="R731" i="1"/>
  <c r="Q731" i="1"/>
  <c r="O731" i="1"/>
  <c r="AP730" i="1"/>
  <c r="S730" i="1"/>
  <c r="R730" i="1"/>
  <c r="Q730" i="1"/>
  <c r="O730" i="1"/>
  <c r="AP729" i="1"/>
  <c r="S729" i="1"/>
  <c r="R729" i="1"/>
  <c r="Q729" i="1"/>
  <c r="O729" i="1"/>
  <c r="AP728" i="1"/>
  <c r="S728" i="1"/>
  <c r="R728" i="1"/>
  <c r="Q728" i="1"/>
  <c r="O728" i="1"/>
  <c r="AP727" i="1"/>
  <c r="S727" i="1"/>
  <c r="R727" i="1"/>
  <c r="Q727" i="1"/>
  <c r="O727" i="1"/>
  <c r="S726" i="1"/>
  <c r="R726" i="1"/>
  <c r="Q726" i="1"/>
  <c r="O726" i="1"/>
  <c r="AP725" i="1"/>
  <c r="S725" i="1"/>
  <c r="R725" i="1"/>
  <c r="Q725" i="1"/>
  <c r="O725" i="1"/>
  <c r="AP724" i="1"/>
  <c r="S724" i="1"/>
  <c r="R724" i="1"/>
  <c r="Q724" i="1"/>
  <c r="O724" i="1"/>
  <c r="AP723" i="1"/>
  <c r="S723" i="1"/>
  <c r="R723" i="1"/>
  <c r="Q723" i="1"/>
  <c r="O723" i="1"/>
  <c r="AP722" i="1"/>
  <c r="S722" i="1"/>
  <c r="R722" i="1"/>
  <c r="Q722" i="1"/>
  <c r="O722" i="1"/>
  <c r="AP721" i="1"/>
  <c r="S721" i="1"/>
  <c r="R721" i="1"/>
  <c r="P721" i="1" s="1"/>
  <c r="Q721" i="1"/>
  <c r="O721" i="1"/>
  <c r="AP720" i="1"/>
  <c r="S720" i="1"/>
  <c r="R720" i="1"/>
  <c r="P720" i="1" s="1"/>
  <c r="Q720" i="1"/>
  <c r="O720" i="1"/>
  <c r="AP719" i="1"/>
  <c r="S719" i="1"/>
  <c r="R719" i="1"/>
  <c r="P719" i="1" s="1"/>
  <c r="Q719" i="1"/>
  <c r="O719" i="1"/>
  <c r="AP718" i="1"/>
  <c r="S718" i="1"/>
  <c r="R718" i="1"/>
  <c r="P718" i="1" s="1"/>
  <c r="Q718" i="1"/>
  <c r="O718" i="1"/>
  <c r="AP717" i="1"/>
  <c r="S717" i="1"/>
  <c r="R717" i="1"/>
  <c r="Q717" i="1"/>
  <c r="O717" i="1"/>
  <c r="AP716" i="1"/>
  <c r="S716" i="1"/>
  <c r="R716" i="1"/>
  <c r="Q716" i="1"/>
  <c r="O716" i="1"/>
  <c r="AP715" i="1"/>
  <c r="S715" i="1"/>
  <c r="R715" i="1"/>
  <c r="Q715" i="1"/>
  <c r="O715" i="1"/>
  <c r="AP714" i="1"/>
  <c r="S714" i="1"/>
  <c r="R714" i="1"/>
  <c r="P714" i="1" s="1"/>
  <c r="Q714" i="1"/>
  <c r="O714" i="1"/>
  <c r="AP713" i="1"/>
  <c r="S713" i="1"/>
  <c r="R713" i="1"/>
  <c r="P713" i="1" s="1"/>
  <c r="Q713" i="1"/>
  <c r="O713" i="1"/>
  <c r="AP712" i="1"/>
  <c r="S712" i="1"/>
  <c r="R712" i="1"/>
  <c r="P712" i="1" s="1"/>
  <c r="Q712" i="1"/>
  <c r="O712" i="1"/>
  <c r="AP711" i="1"/>
  <c r="S711" i="1"/>
  <c r="R711" i="1"/>
  <c r="P711" i="1" s="1"/>
  <c r="Q711" i="1"/>
  <c r="O711" i="1"/>
  <c r="AP710" i="1"/>
  <c r="S710" i="1"/>
  <c r="R710" i="1"/>
  <c r="P710" i="1" s="1"/>
  <c r="Q710" i="1"/>
  <c r="O710" i="1"/>
  <c r="AP709" i="1"/>
  <c r="S709" i="1"/>
  <c r="R709" i="1"/>
  <c r="P709" i="1" s="1"/>
  <c r="Q709" i="1"/>
  <c r="O709" i="1"/>
  <c r="AP708" i="1"/>
  <c r="S708" i="1"/>
  <c r="R708" i="1"/>
  <c r="Q708" i="1"/>
  <c r="O708" i="1"/>
  <c r="AP707" i="1"/>
  <c r="S707" i="1"/>
  <c r="R707" i="1"/>
  <c r="Q707" i="1"/>
  <c r="O707" i="1"/>
  <c r="AP706" i="1"/>
  <c r="S706" i="1"/>
  <c r="R706" i="1"/>
  <c r="Q706" i="1"/>
  <c r="O706" i="1"/>
  <c r="AP705" i="1"/>
  <c r="S705" i="1"/>
  <c r="R705" i="1"/>
  <c r="Q705" i="1"/>
  <c r="O705" i="1"/>
  <c r="AP704" i="1"/>
  <c r="S704" i="1"/>
  <c r="R704" i="1"/>
  <c r="Q704" i="1"/>
  <c r="O704" i="1"/>
  <c r="AP703" i="1"/>
  <c r="S703" i="1"/>
  <c r="R703" i="1"/>
  <c r="Q703" i="1"/>
  <c r="O703" i="1"/>
  <c r="AP702" i="1"/>
  <c r="S702" i="1"/>
  <c r="R702" i="1"/>
  <c r="Q702" i="1"/>
  <c r="O702" i="1"/>
  <c r="AP701" i="1"/>
  <c r="S701" i="1"/>
  <c r="R701" i="1"/>
  <c r="Q701" i="1"/>
  <c r="O701" i="1"/>
  <c r="AP700" i="1"/>
  <c r="S700" i="1"/>
  <c r="R700" i="1"/>
  <c r="Q700" i="1"/>
  <c r="O700" i="1"/>
  <c r="AP699" i="1"/>
  <c r="S699" i="1"/>
  <c r="R699" i="1"/>
  <c r="Q699" i="1"/>
  <c r="O699" i="1"/>
  <c r="AP698" i="1"/>
  <c r="S698" i="1"/>
  <c r="R698" i="1"/>
  <c r="Q698" i="1"/>
  <c r="O698" i="1"/>
  <c r="AP697" i="1"/>
  <c r="S697" i="1"/>
  <c r="R697" i="1"/>
  <c r="Q697" i="1"/>
  <c r="O697" i="1"/>
  <c r="AP696" i="1"/>
  <c r="S696" i="1"/>
  <c r="R696" i="1"/>
  <c r="Q696" i="1"/>
  <c r="O696" i="1"/>
  <c r="AP695" i="1"/>
  <c r="S695" i="1"/>
  <c r="R695" i="1"/>
  <c r="Q695" i="1"/>
  <c r="O695" i="1"/>
  <c r="AP694" i="1"/>
  <c r="S694" i="1"/>
  <c r="R694" i="1"/>
  <c r="Q694" i="1"/>
  <c r="O694" i="1"/>
  <c r="AP693" i="1"/>
  <c r="S693" i="1"/>
  <c r="R693" i="1"/>
  <c r="Q693" i="1"/>
  <c r="O693" i="1"/>
  <c r="AP692" i="1"/>
  <c r="S692" i="1"/>
  <c r="R692" i="1"/>
  <c r="Q692" i="1"/>
  <c r="O692" i="1"/>
  <c r="AP691" i="1"/>
  <c r="S691" i="1"/>
  <c r="R691" i="1"/>
  <c r="Q691" i="1"/>
  <c r="O691" i="1"/>
  <c r="AP690" i="1"/>
  <c r="S690" i="1"/>
  <c r="R690" i="1"/>
  <c r="Q690" i="1"/>
  <c r="O690" i="1"/>
  <c r="AP689" i="1"/>
  <c r="S689" i="1"/>
  <c r="R689" i="1"/>
  <c r="Q689" i="1"/>
  <c r="O689" i="1"/>
  <c r="AP688" i="1"/>
  <c r="S688" i="1"/>
  <c r="R688" i="1"/>
  <c r="Q688" i="1"/>
  <c r="O688" i="1"/>
  <c r="AP687" i="1"/>
  <c r="S687" i="1"/>
  <c r="R687" i="1"/>
  <c r="Q687" i="1"/>
  <c r="O687" i="1"/>
  <c r="AP686" i="1"/>
  <c r="S686" i="1"/>
  <c r="R686" i="1"/>
  <c r="Q686" i="1"/>
  <c r="O686" i="1"/>
  <c r="AP685" i="1"/>
  <c r="S685" i="1"/>
  <c r="R685" i="1"/>
  <c r="Q685" i="1"/>
  <c r="O685" i="1"/>
  <c r="AP684" i="1"/>
  <c r="S684" i="1"/>
  <c r="R684" i="1"/>
  <c r="Q684" i="1"/>
  <c r="O684" i="1"/>
  <c r="AP683" i="1"/>
  <c r="S683" i="1"/>
  <c r="R683" i="1"/>
  <c r="Q683" i="1"/>
  <c r="O683" i="1"/>
  <c r="AP682" i="1"/>
  <c r="S682" i="1"/>
  <c r="R682" i="1"/>
  <c r="Q682" i="1"/>
  <c r="O682" i="1"/>
  <c r="AP681" i="1"/>
  <c r="S681" i="1"/>
  <c r="R681" i="1"/>
  <c r="Q681" i="1"/>
  <c r="O681" i="1"/>
  <c r="AP680" i="1"/>
  <c r="S680" i="1"/>
  <c r="R680" i="1"/>
  <c r="Q680" i="1"/>
  <c r="O680" i="1"/>
  <c r="AP679" i="1"/>
  <c r="S679" i="1"/>
  <c r="R679" i="1"/>
  <c r="Q679" i="1"/>
  <c r="O679" i="1"/>
  <c r="AP678" i="1"/>
  <c r="S678" i="1"/>
  <c r="R678" i="1"/>
  <c r="Q678" i="1"/>
  <c r="O678" i="1"/>
  <c r="AP677" i="1"/>
  <c r="S677" i="1"/>
  <c r="R677" i="1"/>
  <c r="Q677" i="1"/>
  <c r="O677" i="1"/>
  <c r="AP676" i="1"/>
  <c r="S676" i="1"/>
  <c r="R676" i="1"/>
  <c r="Q676" i="1"/>
  <c r="O676" i="1"/>
  <c r="AP675" i="1"/>
  <c r="S675" i="1"/>
  <c r="R675" i="1"/>
  <c r="Q675" i="1"/>
  <c r="O675" i="1"/>
  <c r="AP674" i="1"/>
  <c r="S674" i="1"/>
  <c r="R674" i="1"/>
  <c r="Q674" i="1"/>
  <c r="O674" i="1"/>
  <c r="AP673" i="1"/>
  <c r="S673" i="1"/>
  <c r="R673" i="1"/>
  <c r="Q673" i="1"/>
  <c r="O673" i="1"/>
  <c r="AP672" i="1"/>
  <c r="S672" i="1"/>
  <c r="R672" i="1"/>
  <c r="Q672" i="1"/>
  <c r="O672" i="1"/>
  <c r="AP671" i="1"/>
  <c r="S671" i="1"/>
  <c r="R671" i="1"/>
  <c r="Q671" i="1"/>
  <c r="O671" i="1"/>
  <c r="AP670" i="1"/>
  <c r="S670" i="1"/>
  <c r="R670" i="1"/>
  <c r="P670" i="1" s="1"/>
  <c r="Q670" i="1"/>
  <c r="O670" i="1"/>
  <c r="AP669" i="1"/>
  <c r="S669" i="1"/>
  <c r="R669" i="1"/>
  <c r="P669" i="1" s="1"/>
  <c r="Q669" i="1"/>
  <c r="O669" i="1"/>
  <c r="AP668" i="1"/>
  <c r="S668" i="1"/>
  <c r="R668" i="1"/>
  <c r="P668" i="1" s="1"/>
  <c r="Q668" i="1"/>
  <c r="O668" i="1"/>
  <c r="AP667" i="1"/>
  <c r="S667" i="1"/>
  <c r="R667" i="1"/>
  <c r="Q667" i="1"/>
  <c r="O667" i="1"/>
  <c r="AP666" i="1"/>
  <c r="S666" i="1"/>
  <c r="R666" i="1"/>
  <c r="Q666" i="1"/>
  <c r="O666" i="1"/>
  <c r="AP665" i="1"/>
  <c r="S665" i="1"/>
  <c r="R665" i="1"/>
  <c r="Q665" i="1"/>
  <c r="O665" i="1"/>
  <c r="AP664" i="1"/>
  <c r="S664" i="1"/>
  <c r="R664" i="1"/>
  <c r="Q664" i="1"/>
  <c r="O664" i="1"/>
  <c r="AP663" i="1"/>
  <c r="S663" i="1"/>
  <c r="R663" i="1"/>
  <c r="Q663" i="1"/>
  <c r="O663" i="1"/>
  <c r="AP662" i="1"/>
  <c r="S662" i="1"/>
  <c r="R662" i="1"/>
  <c r="Q662" i="1"/>
  <c r="O662" i="1"/>
  <c r="AP661" i="1"/>
  <c r="S661" i="1"/>
  <c r="R661" i="1"/>
  <c r="Q661" i="1"/>
  <c r="O661" i="1"/>
  <c r="AP660" i="1"/>
  <c r="S660" i="1"/>
  <c r="R660" i="1"/>
  <c r="Q660" i="1"/>
  <c r="O660" i="1"/>
  <c r="AP659" i="1"/>
  <c r="S659" i="1"/>
  <c r="R659" i="1"/>
  <c r="Q659" i="1"/>
  <c r="O659" i="1"/>
  <c r="AP658" i="1"/>
  <c r="S658" i="1"/>
  <c r="R658" i="1"/>
  <c r="Q658" i="1"/>
  <c r="O658" i="1"/>
  <c r="AP657" i="1"/>
  <c r="S657" i="1"/>
  <c r="R657" i="1"/>
  <c r="Q657" i="1"/>
  <c r="O657" i="1"/>
  <c r="AP656" i="1"/>
  <c r="S656" i="1"/>
  <c r="R656" i="1"/>
  <c r="Q656" i="1"/>
  <c r="O656" i="1"/>
  <c r="AP655" i="1"/>
  <c r="S655" i="1"/>
  <c r="R655" i="1"/>
  <c r="Q655" i="1"/>
  <c r="O655" i="1"/>
  <c r="AP654" i="1"/>
  <c r="S654" i="1"/>
  <c r="R654" i="1"/>
  <c r="Q654" i="1"/>
  <c r="O654" i="1"/>
  <c r="AP653" i="1"/>
  <c r="S653" i="1"/>
  <c r="R653" i="1"/>
  <c r="Q653" i="1"/>
  <c r="O653" i="1"/>
  <c r="AP652" i="1"/>
  <c r="S652" i="1"/>
  <c r="R652" i="1"/>
  <c r="Q652" i="1"/>
  <c r="O652" i="1"/>
  <c r="AP651" i="1"/>
  <c r="S651" i="1"/>
  <c r="R651" i="1"/>
  <c r="Q651" i="1"/>
  <c r="O651" i="1"/>
  <c r="AP650" i="1"/>
  <c r="S650" i="1"/>
  <c r="R650" i="1"/>
  <c r="Q650" i="1"/>
  <c r="O650" i="1"/>
  <c r="AP649" i="1"/>
  <c r="S649" i="1"/>
  <c r="R649" i="1"/>
  <c r="Q649" i="1"/>
  <c r="O649" i="1"/>
  <c r="AP648" i="1"/>
  <c r="S648" i="1"/>
  <c r="R648" i="1"/>
  <c r="Q648" i="1"/>
  <c r="O648" i="1"/>
  <c r="AP647" i="1"/>
  <c r="S647" i="1"/>
  <c r="R647" i="1"/>
  <c r="Q647" i="1"/>
  <c r="O647" i="1"/>
  <c r="S646" i="1"/>
  <c r="R646" i="1"/>
  <c r="Q646" i="1"/>
  <c r="O646" i="1"/>
  <c r="AP645" i="1"/>
  <c r="S645" i="1"/>
  <c r="R645" i="1"/>
  <c r="Q645" i="1"/>
  <c r="O645" i="1"/>
  <c r="AP644" i="1"/>
  <c r="S644" i="1"/>
  <c r="R644" i="1"/>
  <c r="Q644" i="1"/>
  <c r="O644" i="1"/>
  <c r="AP643" i="1"/>
  <c r="S643" i="1"/>
  <c r="R643" i="1"/>
  <c r="Q643" i="1"/>
  <c r="O643" i="1"/>
  <c r="AP642" i="1"/>
  <c r="S642" i="1"/>
  <c r="R642" i="1"/>
  <c r="Q642" i="1"/>
  <c r="O642" i="1"/>
  <c r="AP641" i="1"/>
  <c r="S641" i="1"/>
  <c r="R641" i="1"/>
  <c r="Q641" i="1"/>
  <c r="O641" i="1"/>
  <c r="AP640" i="1"/>
  <c r="S640" i="1"/>
  <c r="R640" i="1"/>
  <c r="Q640" i="1"/>
  <c r="O640" i="1"/>
  <c r="AP639" i="1"/>
  <c r="S639" i="1"/>
  <c r="R639" i="1"/>
  <c r="Q639" i="1"/>
  <c r="O639" i="1"/>
  <c r="AP638" i="1"/>
  <c r="S638" i="1"/>
  <c r="R638" i="1"/>
  <c r="Q638" i="1"/>
  <c r="O638" i="1"/>
  <c r="AP637" i="1"/>
  <c r="S637" i="1"/>
  <c r="R637" i="1"/>
  <c r="Q637" i="1"/>
  <c r="O637" i="1"/>
  <c r="AP636" i="1"/>
  <c r="S636" i="1"/>
  <c r="R636" i="1"/>
  <c r="Q636" i="1"/>
  <c r="O636" i="1"/>
  <c r="AP635" i="1"/>
  <c r="S635" i="1"/>
  <c r="R635" i="1"/>
  <c r="Q635" i="1"/>
  <c r="O635" i="1"/>
  <c r="AP634" i="1"/>
  <c r="S634" i="1"/>
  <c r="R634" i="1"/>
  <c r="Q634" i="1"/>
  <c r="O634" i="1"/>
  <c r="AP633" i="1"/>
  <c r="S633" i="1"/>
  <c r="R633" i="1"/>
  <c r="Q633" i="1"/>
  <c r="O633" i="1"/>
  <c r="AP632" i="1"/>
  <c r="S632" i="1"/>
  <c r="R632" i="1"/>
  <c r="Q632" i="1"/>
  <c r="O632" i="1"/>
  <c r="AP631" i="1"/>
  <c r="S631" i="1"/>
  <c r="R631" i="1"/>
  <c r="Q631" i="1"/>
  <c r="O631" i="1"/>
  <c r="AP630" i="1"/>
  <c r="S630" i="1"/>
  <c r="R630" i="1"/>
  <c r="Q630" i="1"/>
  <c r="O630" i="1"/>
  <c r="AP629" i="1"/>
  <c r="S629" i="1"/>
  <c r="R629" i="1"/>
  <c r="Q629" i="1"/>
  <c r="O629" i="1"/>
  <c r="AP628" i="1"/>
  <c r="S628" i="1"/>
  <c r="R628" i="1"/>
  <c r="P628" i="1" s="1"/>
  <c r="Q628" i="1"/>
  <c r="O628" i="1"/>
  <c r="S627" i="1"/>
  <c r="R627" i="1"/>
  <c r="Q627" i="1"/>
  <c r="O627" i="1"/>
  <c r="AP626" i="1"/>
  <c r="S626" i="1"/>
  <c r="R626" i="1"/>
  <c r="P626" i="1" s="1"/>
  <c r="Q626" i="1"/>
  <c r="O626" i="1"/>
  <c r="AP625" i="1"/>
  <c r="S625" i="1"/>
  <c r="R625" i="1"/>
  <c r="Q625" i="1"/>
  <c r="O625" i="1"/>
  <c r="AP624" i="1"/>
  <c r="S624" i="1"/>
  <c r="R624" i="1"/>
  <c r="Q624" i="1"/>
  <c r="O624" i="1"/>
  <c r="AP623" i="1"/>
  <c r="S623" i="1"/>
  <c r="R623" i="1"/>
  <c r="Q623" i="1"/>
  <c r="O623" i="1"/>
  <c r="AP622" i="1"/>
  <c r="S622" i="1"/>
  <c r="R622" i="1"/>
  <c r="Q622" i="1"/>
  <c r="O622" i="1"/>
  <c r="AP621" i="1"/>
  <c r="S621" i="1"/>
  <c r="R621" i="1"/>
  <c r="Q621" i="1"/>
  <c r="O621" i="1"/>
  <c r="AP620" i="1"/>
  <c r="S620" i="1"/>
  <c r="R620" i="1"/>
  <c r="Q620" i="1"/>
  <c r="O620" i="1"/>
  <c r="AP619" i="1"/>
  <c r="S619" i="1"/>
  <c r="R619" i="1"/>
  <c r="Q619" i="1"/>
  <c r="O619" i="1"/>
  <c r="AP618" i="1"/>
  <c r="S618" i="1"/>
  <c r="R618" i="1"/>
  <c r="Q618" i="1"/>
  <c r="O618" i="1"/>
  <c r="AP617" i="1"/>
  <c r="S617" i="1"/>
  <c r="R617" i="1"/>
  <c r="Q617" i="1"/>
  <c r="O617" i="1"/>
  <c r="AP616" i="1"/>
  <c r="S616" i="1"/>
  <c r="R616" i="1"/>
  <c r="Q616" i="1"/>
  <c r="O616" i="1"/>
  <c r="AP615" i="1"/>
  <c r="S615" i="1"/>
  <c r="R615" i="1"/>
  <c r="Q615" i="1"/>
  <c r="O615" i="1"/>
  <c r="AP614" i="1"/>
  <c r="S614" i="1"/>
  <c r="R614" i="1"/>
  <c r="Q614" i="1"/>
  <c r="O614" i="1"/>
  <c r="AP613" i="1"/>
  <c r="S613" i="1"/>
  <c r="R613" i="1"/>
  <c r="Q613" i="1"/>
  <c r="O613" i="1"/>
  <c r="AP612" i="1"/>
  <c r="S612" i="1"/>
  <c r="R612" i="1"/>
  <c r="Q612" i="1"/>
  <c r="O612" i="1"/>
  <c r="AP611" i="1"/>
  <c r="S611" i="1"/>
  <c r="R611" i="1"/>
  <c r="Q611" i="1"/>
  <c r="O611" i="1"/>
  <c r="AP610" i="1"/>
  <c r="S610" i="1"/>
  <c r="R610" i="1"/>
  <c r="Q610" i="1"/>
  <c r="O610" i="1"/>
  <c r="AP609" i="1"/>
  <c r="S609" i="1"/>
  <c r="R609" i="1"/>
  <c r="Q609" i="1"/>
  <c r="O609" i="1"/>
  <c r="AP608" i="1"/>
  <c r="S608" i="1"/>
  <c r="R608" i="1"/>
  <c r="Q608" i="1"/>
  <c r="O608" i="1"/>
  <c r="AP607" i="1"/>
  <c r="S607" i="1"/>
  <c r="R607" i="1"/>
  <c r="Q607" i="1"/>
  <c r="O607" i="1"/>
  <c r="AP606" i="1"/>
  <c r="S606" i="1"/>
  <c r="R606" i="1"/>
  <c r="Q606" i="1"/>
  <c r="O606" i="1"/>
  <c r="AP605" i="1"/>
  <c r="S605" i="1"/>
  <c r="R605" i="1"/>
  <c r="Q605" i="1"/>
  <c r="O605" i="1"/>
  <c r="AP604" i="1"/>
  <c r="S604" i="1"/>
  <c r="R604" i="1"/>
  <c r="Q604" i="1"/>
  <c r="O604" i="1"/>
  <c r="AP603" i="1"/>
  <c r="S603" i="1"/>
  <c r="R603" i="1"/>
  <c r="Q603" i="1"/>
  <c r="O603" i="1"/>
  <c r="AP602" i="1"/>
  <c r="S602" i="1"/>
  <c r="R602" i="1"/>
  <c r="Q602" i="1"/>
  <c r="O602" i="1"/>
  <c r="AP601" i="1"/>
  <c r="S601" i="1"/>
  <c r="R601" i="1"/>
  <c r="P601" i="1" s="1"/>
  <c r="Q601" i="1"/>
  <c r="O601" i="1"/>
  <c r="AP600" i="1"/>
  <c r="S600" i="1"/>
  <c r="R600" i="1"/>
  <c r="P600" i="1" s="1"/>
  <c r="Q600" i="1"/>
  <c r="O600" i="1"/>
  <c r="AP599" i="1"/>
  <c r="S599" i="1"/>
  <c r="R599" i="1"/>
  <c r="P599" i="1" s="1"/>
  <c r="Q599" i="1"/>
  <c r="O599" i="1"/>
  <c r="AP598" i="1"/>
  <c r="S598" i="1"/>
  <c r="R598" i="1"/>
  <c r="Q598" i="1"/>
  <c r="O598" i="1"/>
  <c r="AP597" i="1"/>
  <c r="S597" i="1"/>
  <c r="R597" i="1"/>
  <c r="Q597" i="1"/>
  <c r="O597" i="1"/>
  <c r="AP596" i="1"/>
  <c r="S596" i="1"/>
  <c r="R596" i="1"/>
  <c r="Q596" i="1"/>
  <c r="O596" i="1"/>
  <c r="AP595" i="1"/>
  <c r="S595" i="1"/>
  <c r="R595" i="1"/>
  <c r="Q595" i="1"/>
  <c r="O595" i="1"/>
  <c r="AP594" i="1"/>
  <c r="S594" i="1"/>
  <c r="R594" i="1"/>
  <c r="Q594" i="1"/>
  <c r="O594" i="1"/>
  <c r="AP593" i="1"/>
  <c r="S593" i="1"/>
  <c r="R593" i="1"/>
  <c r="Q593" i="1"/>
  <c r="O593" i="1"/>
  <c r="AP592" i="1"/>
  <c r="S592" i="1"/>
  <c r="R592" i="1"/>
  <c r="Q592" i="1"/>
  <c r="O592" i="1"/>
  <c r="S591" i="1"/>
  <c r="R591" i="1"/>
  <c r="Q591" i="1"/>
  <c r="O591" i="1"/>
  <c r="AP590" i="1"/>
  <c r="S590" i="1"/>
  <c r="R590" i="1"/>
  <c r="Q590" i="1"/>
  <c r="O590" i="1"/>
  <c r="AP589" i="1"/>
  <c r="S589" i="1"/>
  <c r="R589" i="1"/>
  <c r="Q589" i="1"/>
  <c r="O589" i="1"/>
  <c r="AP588" i="1"/>
  <c r="S588" i="1"/>
  <c r="R588" i="1"/>
  <c r="Q588" i="1"/>
  <c r="O588" i="1"/>
  <c r="AP587" i="1"/>
  <c r="S587" i="1"/>
  <c r="R587" i="1"/>
  <c r="Q587" i="1"/>
  <c r="O587" i="1"/>
  <c r="AP586" i="1"/>
  <c r="S586" i="1"/>
  <c r="R586" i="1"/>
  <c r="P586" i="1" s="1"/>
  <c r="Q586" i="1"/>
  <c r="O586" i="1"/>
  <c r="AP585" i="1"/>
  <c r="S585" i="1"/>
  <c r="R585" i="1"/>
  <c r="P585" i="1" s="1"/>
  <c r="Q585" i="1"/>
  <c r="O585" i="1"/>
  <c r="AP584" i="1"/>
  <c r="S584" i="1"/>
  <c r="R584" i="1"/>
  <c r="Q584" i="1"/>
  <c r="O584" i="1"/>
  <c r="AP583" i="1"/>
  <c r="S583" i="1"/>
  <c r="R583" i="1"/>
  <c r="Q583" i="1"/>
  <c r="O583" i="1"/>
  <c r="AP582" i="1"/>
  <c r="S582" i="1"/>
  <c r="R582" i="1"/>
  <c r="P582" i="1" s="1"/>
  <c r="Q582" i="1"/>
  <c r="O582" i="1"/>
  <c r="AP581" i="1"/>
  <c r="S581" i="1"/>
  <c r="R581" i="1"/>
  <c r="Q581" i="1"/>
  <c r="O581" i="1"/>
  <c r="AP580" i="1"/>
  <c r="S580" i="1"/>
  <c r="R580" i="1"/>
  <c r="Q580" i="1"/>
  <c r="O580" i="1"/>
  <c r="AP579" i="1"/>
  <c r="S579" i="1"/>
  <c r="R579" i="1"/>
  <c r="Q579" i="1"/>
  <c r="O579" i="1"/>
  <c r="AP578" i="1"/>
  <c r="S578" i="1"/>
  <c r="R578" i="1"/>
  <c r="Q578" i="1"/>
  <c r="O578" i="1"/>
  <c r="AP577" i="1"/>
  <c r="S577" i="1"/>
  <c r="R577" i="1"/>
  <c r="Q577" i="1"/>
  <c r="O577" i="1"/>
  <c r="AP576" i="1"/>
  <c r="S576" i="1"/>
  <c r="R576" i="1"/>
  <c r="Q576" i="1"/>
  <c r="O576" i="1"/>
  <c r="AP575" i="1"/>
  <c r="S575" i="1"/>
  <c r="R575" i="1"/>
  <c r="Q575" i="1"/>
  <c r="O575" i="1"/>
  <c r="AP574" i="1"/>
  <c r="S574" i="1"/>
  <c r="R574" i="1"/>
  <c r="Q574" i="1"/>
  <c r="O574" i="1"/>
  <c r="AP573" i="1"/>
  <c r="S573" i="1"/>
  <c r="R573" i="1"/>
  <c r="Q573" i="1"/>
  <c r="O573" i="1"/>
  <c r="AP572" i="1"/>
  <c r="S572" i="1"/>
  <c r="R572" i="1"/>
  <c r="Q572" i="1"/>
  <c r="O572" i="1"/>
  <c r="AP571" i="1"/>
  <c r="S571" i="1"/>
  <c r="R571" i="1"/>
  <c r="Q571" i="1"/>
  <c r="O571" i="1"/>
  <c r="AP570" i="1"/>
  <c r="S570" i="1"/>
  <c r="R570" i="1"/>
  <c r="Q570" i="1"/>
  <c r="O570" i="1"/>
  <c r="AP569" i="1"/>
  <c r="S569" i="1"/>
  <c r="R569" i="1"/>
  <c r="Q569" i="1"/>
  <c r="O569" i="1"/>
  <c r="AP568" i="1"/>
  <c r="S568" i="1"/>
  <c r="R568" i="1"/>
  <c r="Q568" i="1"/>
  <c r="O568" i="1"/>
  <c r="AP567" i="1"/>
  <c r="S567" i="1"/>
  <c r="R567" i="1"/>
  <c r="Q567" i="1"/>
  <c r="O567" i="1"/>
  <c r="AP566" i="1"/>
  <c r="S566" i="1"/>
  <c r="R566" i="1"/>
  <c r="Q566" i="1"/>
  <c r="O566" i="1"/>
  <c r="AP565" i="1"/>
  <c r="S565" i="1"/>
  <c r="R565" i="1"/>
  <c r="Q565" i="1"/>
  <c r="O565" i="1"/>
  <c r="AP564" i="1"/>
  <c r="S564" i="1"/>
  <c r="R564" i="1"/>
  <c r="Q564" i="1"/>
  <c r="O564" i="1"/>
  <c r="AP563" i="1"/>
  <c r="S563" i="1"/>
  <c r="R563" i="1"/>
  <c r="P563" i="1" s="1"/>
  <c r="Q563" i="1"/>
  <c r="O563" i="1"/>
  <c r="AP562" i="1"/>
  <c r="S562" i="1"/>
  <c r="R562" i="1"/>
  <c r="P562" i="1" s="1"/>
  <c r="Q562" i="1"/>
  <c r="O562" i="1"/>
  <c r="AP561" i="1"/>
  <c r="S561" i="1"/>
  <c r="R561" i="1"/>
  <c r="Q561" i="1"/>
  <c r="O561" i="1"/>
  <c r="AP560" i="1"/>
  <c r="S560" i="1"/>
  <c r="R560" i="1"/>
  <c r="P560" i="1" s="1"/>
  <c r="Q560" i="1"/>
  <c r="O560" i="1"/>
  <c r="AP559" i="1"/>
  <c r="S559" i="1"/>
  <c r="R559" i="1"/>
  <c r="Q559" i="1"/>
  <c r="O559" i="1"/>
  <c r="AP558" i="1"/>
  <c r="S558" i="1"/>
  <c r="R558" i="1"/>
  <c r="Q558" i="1"/>
  <c r="O558" i="1"/>
  <c r="AP557" i="1"/>
  <c r="S557" i="1"/>
  <c r="R557" i="1"/>
  <c r="Q557" i="1"/>
  <c r="O557" i="1"/>
  <c r="AP556" i="1"/>
  <c r="S556" i="1"/>
  <c r="R556" i="1"/>
  <c r="Q556" i="1"/>
  <c r="O556" i="1"/>
  <c r="AP555" i="1"/>
  <c r="S555" i="1"/>
  <c r="R555" i="1"/>
  <c r="Q555" i="1"/>
  <c r="O555" i="1"/>
  <c r="AP554" i="1"/>
  <c r="S554" i="1"/>
  <c r="R554" i="1"/>
  <c r="Q554" i="1"/>
  <c r="O554" i="1"/>
  <c r="AP553" i="1"/>
  <c r="S553" i="1"/>
  <c r="R553" i="1"/>
  <c r="Q553" i="1"/>
  <c r="O553" i="1"/>
  <c r="AP552" i="1"/>
  <c r="S552" i="1"/>
  <c r="R552" i="1"/>
  <c r="Q552" i="1"/>
  <c r="O552" i="1"/>
  <c r="AP551" i="1"/>
  <c r="S551" i="1"/>
  <c r="R551" i="1"/>
  <c r="Q551" i="1"/>
  <c r="O551" i="1"/>
  <c r="AP550" i="1"/>
  <c r="S550" i="1"/>
  <c r="R550" i="1"/>
  <c r="Q550" i="1"/>
  <c r="O550" i="1"/>
  <c r="AP549" i="1"/>
  <c r="S549" i="1"/>
  <c r="R549" i="1"/>
  <c r="Q549" i="1"/>
  <c r="O549" i="1"/>
  <c r="AP548" i="1"/>
  <c r="S548" i="1"/>
  <c r="R548" i="1"/>
  <c r="Q548" i="1"/>
  <c r="O548" i="1"/>
  <c r="AP547" i="1"/>
  <c r="S547" i="1"/>
  <c r="R547" i="1"/>
  <c r="Q547" i="1"/>
  <c r="O547" i="1"/>
  <c r="AP546" i="1"/>
  <c r="S546" i="1"/>
  <c r="R546" i="1"/>
  <c r="Q546" i="1"/>
  <c r="O546" i="1"/>
  <c r="AP545" i="1"/>
  <c r="S545" i="1"/>
  <c r="R545" i="1"/>
  <c r="Q545" i="1"/>
  <c r="O545" i="1"/>
  <c r="AP544" i="1"/>
  <c r="S544" i="1"/>
  <c r="R544" i="1"/>
  <c r="Q544" i="1"/>
  <c r="O544" i="1"/>
  <c r="AP543" i="1"/>
  <c r="S543" i="1"/>
  <c r="R543" i="1"/>
  <c r="Q543" i="1"/>
  <c r="O543" i="1"/>
  <c r="AP542" i="1"/>
  <c r="S542" i="1"/>
  <c r="R542" i="1"/>
  <c r="Q542" i="1"/>
  <c r="O542" i="1"/>
  <c r="AP541" i="1"/>
  <c r="S541" i="1"/>
  <c r="R541" i="1"/>
  <c r="Q541" i="1"/>
  <c r="O541" i="1"/>
  <c r="AP540" i="1"/>
  <c r="S540" i="1"/>
  <c r="R540" i="1"/>
  <c r="Q540" i="1"/>
  <c r="O540" i="1"/>
  <c r="AP539" i="1"/>
  <c r="S539" i="1"/>
  <c r="R539" i="1"/>
  <c r="Q539" i="1"/>
  <c r="O539" i="1"/>
  <c r="AP538" i="1"/>
  <c r="S538" i="1"/>
  <c r="R538" i="1"/>
  <c r="Q538" i="1"/>
  <c r="O538" i="1"/>
  <c r="AP537" i="1"/>
  <c r="S537" i="1"/>
  <c r="R537" i="1"/>
  <c r="Q537" i="1"/>
  <c r="O537" i="1"/>
  <c r="AP536" i="1"/>
  <c r="S536" i="1"/>
  <c r="R536" i="1"/>
  <c r="Q536" i="1"/>
  <c r="O536" i="1"/>
  <c r="AP535" i="1"/>
  <c r="S535" i="1"/>
  <c r="R535" i="1"/>
  <c r="Q535" i="1"/>
  <c r="O535" i="1"/>
  <c r="AP534" i="1"/>
  <c r="S534" i="1"/>
  <c r="R534" i="1"/>
  <c r="Q534" i="1"/>
  <c r="O534" i="1"/>
  <c r="AP533" i="1"/>
  <c r="S533" i="1"/>
  <c r="R533" i="1"/>
  <c r="Q533" i="1"/>
  <c r="O533" i="1"/>
  <c r="AP532" i="1"/>
  <c r="S532" i="1"/>
  <c r="R532" i="1"/>
  <c r="Q532" i="1"/>
  <c r="O532" i="1"/>
  <c r="AP1504" i="1"/>
  <c r="S1504" i="1"/>
  <c r="R1504" i="1"/>
  <c r="Q1504" i="1"/>
  <c r="O1504" i="1"/>
  <c r="AP1503" i="1"/>
  <c r="S1503" i="1"/>
  <c r="R1503" i="1"/>
  <c r="Q1503" i="1"/>
  <c r="O1503" i="1"/>
  <c r="AP1502" i="1"/>
  <c r="S1502" i="1"/>
  <c r="R1502" i="1"/>
  <c r="Q1502" i="1"/>
  <c r="O1502" i="1"/>
  <c r="AP531" i="1"/>
  <c r="S531" i="1"/>
  <c r="R531" i="1"/>
  <c r="Q531" i="1"/>
  <c r="O531" i="1"/>
  <c r="AP530" i="1"/>
  <c r="S530" i="1"/>
  <c r="R530" i="1"/>
  <c r="Q530" i="1"/>
  <c r="O530" i="1"/>
  <c r="AP529" i="1"/>
  <c r="S529" i="1"/>
  <c r="R529" i="1"/>
  <c r="Q529" i="1"/>
  <c r="O529" i="1"/>
  <c r="AP528" i="1"/>
  <c r="S528" i="1"/>
  <c r="R528" i="1"/>
  <c r="Q528" i="1"/>
  <c r="O528" i="1"/>
  <c r="AP527" i="1"/>
  <c r="S527" i="1"/>
  <c r="R527" i="1"/>
  <c r="Q527" i="1"/>
  <c r="O527" i="1"/>
  <c r="AP526" i="1"/>
  <c r="S526" i="1"/>
  <c r="R526" i="1"/>
  <c r="Q526" i="1"/>
  <c r="O526" i="1"/>
  <c r="AP525" i="1"/>
  <c r="S525" i="1"/>
  <c r="R525" i="1"/>
  <c r="Q525" i="1"/>
  <c r="O525" i="1"/>
  <c r="AP524" i="1"/>
  <c r="S524" i="1"/>
  <c r="R524" i="1"/>
  <c r="Q524" i="1"/>
  <c r="O524" i="1"/>
  <c r="AP523" i="1"/>
  <c r="S523" i="1"/>
  <c r="R523" i="1"/>
  <c r="Q523" i="1"/>
  <c r="O523" i="1"/>
  <c r="AP522" i="1"/>
  <c r="S522" i="1"/>
  <c r="R522" i="1"/>
  <c r="Q522" i="1"/>
  <c r="O522" i="1"/>
  <c r="AP521" i="1"/>
  <c r="S521" i="1"/>
  <c r="R521" i="1"/>
  <c r="Q521" i="1"/>
  <c r="O521" i="1"/>
  <c r="AP520" i="1"/>
  <c r="S520" i="1"/>
  <c r="R520" i="1"/>
  <c r="Q520" i="1"/>
  <c r="O520" i="1"/>
  <c r="AP519" i="1"/>
  <c r="S519" i="1"/>
  <c r="R519" i="1"/>
  <c r="Q519" i="1"/>
  <c r="O519" i="1"/>
  <c r="AP518" i="1"/>
  <c r="S518" i="1"/>
  <c r="R518" i="1"/>
  <c r="Q518" i="1"/>
  <c r="O518" i="1"/>
  <c r="AP517" i="1"/>
  <c r="S517" i="1"/>
  <c r="R517" i="1"/>
  <c r="Q517" i="1"/>
  <c r="O517" i="1"/>
  <c r="AP1538" i="1"/>
  <c r="S1538" i="1"/>
  <c r="R1538" i="1"/>
  <c r="Q1538" i="1"/>
  <c r="O1538" i="1"/>
  <c r="AP1669" i="1"/>
  <c r="S1669" i="1"/>
  <c r="R1669" i="1"/>
  <c r="Q1669" i="1"/>
  <c r="O1669" i="1"/>
  <c r="AP1692" i="1"/>
  <c r="S1692" i="1"/>
  <c r="R1692" i="1"/>
  <c r="Q1692" i="1"/>
  <c r="O1692" i="1"/>
  <c r="AP1537" i="1"/>
  <c r="S1537" i="1"/>
  <c r="R1537" i="1"/>
  <c r="Q1537" i="1"/>
  <c r="O1537" i="1"/>
  <c r="AP516" i="1"/>
  <c r="S516" i="1"/>
  <c r="R516" i="1"/>
  <c r="Q516" i="1"/>
  <c r="O516" i="1"/>
  <c r="AP1687" i="1"/>
  <c r="S1687" i="1"/>
  <c r="R1687" i="1"/>
  <c r="Q1687" i="1"/>
  <c r="O1687" i="1"/>
  <c r="AP1686" i="1"/>
  <c r="S1686" i="1"/>
  <c r="R1686" i="1"/>
  <c r="Q1686" i="1"/>
  <c r="O1686" i="1"/>
  <c r="AP1536" i="1"/>
  <c r="S1536" i="1"/>
  <c r="R1536" i="1"/>
  <c r="Q1536" i="1"/>
  <c r="O1536" i="1"/>
  <c r="AP515" i="1"/>
  <c r="S515" i="1"/>
  <c r="R515" i="1"/>
  <c r="Q515" i="1"/>
  <c r="O515" i="1"/>
  <c r="AP514" i="1"/>
  <c r="S514" i="1"/>
  <c r="R514" i="1"/>
  <c r="Q514" i="1"/>
  <c r="O514" i="1"/>
  <c r="AP513" i="1"/>
  <c r="S513" i="1"/>
  <c r="R513" i="1"/>
  <c r="Q513" i="1"/>
  <c r="O513" i="1"/>
  <c r="AP512" i="1"/>
  <c r="S512" i="1"/>
  <c r="R512" i="1"/>
  <c r="Q512" i="1"/>
  <c r="O512" i="1"/>
  <c r="AP1620" i="1"/>
  <c r="S1620" i="1"/>
  <c r="R1620" i="1"/>
  <c r="Q1620" i="1"/>
  <c r="O1620" i="1"/>
  <c r="AP1618" i="1"/>
  <c r="S1618" i="1"/>
  <c r="R1618" i="1"/>
  <c r="Q1618" i="1"/>
  <c r="O1618" i="1"/>
  <c r="AP1683" i="1"/>
  <c r="S1683" i="1"/>
  <c r="R1683" i="1"/>
  <c r="Q1683" i="1"/>
  <c r="O1683" i="1"/>
  <c r="AP1619" i="1"/>
  <c r="S1619" i="1"/>
  <c r="R1619" i="1"/>
  <c r="Q1619" i="1"/>
  <c r="O1619" i="1"/>
  <c r="AP1667" i="1"/>
  <c r="S1667" i="1"/>
  <c r="R1667" i="1"/>
  <c r="Q1667" i="1"/>
  <c r="O1667" i="1"/>
  <c r="AP1680" i="1"/>
  <c r="S1680" i="1"/>
  <c r="R1680" i="1"/>
  <c r="Q1680" i="1"/>
  <c r="O1680" i="1"/>
  <c r="AP1647" i="1"/>
  <c r="S1647" i="1"/>
  <c r="R1647" i="1"/>
  <c r="Q1647" i="1"/>
  <c r="O1647" i="1"/>
  <c r="AP1651" i="1"/>
  <c r="S1651" i="1"/>
  <c r="R1651" i="1"/>
  <c r="Q1651" i="1"/>
  <c r="O1651" i="1"/>
  <c r="AP1650" i="1"/>
  <c r="S1650" i="1"/>
  <c r="R1650" i="1"/>
  <c r="Q1650" i="1"/>
  <c r="O1650" i="1"/>
  <c r="AP1649" i="1"/>
  <c r="S1649" i="1"/>
  <c r="R1649" i="1"/>
  <c r="Q1649" i="1"/>
  <c r="O1649" i="1"/>
  <c r="AP1690" i="1"/>
  <c r="S1690" i="1"/>
  <c r="R1690" i="1"/>
  <c r="Q1690" i="1"/>
  <c r="O1690" i="1"/>
  <c r="AP1521" i="1"/>
  <c r="S1521" i="1"/>
  <c r="R1521" i="1"/>
  <c r="Q1521" i="1"/>
  <c r="O1521" i="1"/>
  <c r="AP1638" i="1"/>
  <c r="S1638" i="1"/>
  <c r="R1638" i="1"/>
  <c r="Q1638" i="1"/>
  <c r="O1638" i="1"/>
  <c r="AP1505" i="1"/>
  <c r="S1505" i="1"/>
  <c r="R1505" i="1"/>
  <c r="Q1505" i="1"/>
  <c r="O1505" i="1"/>
  <c r="AP1574" i="1"/>
  <c r="S1574" i="1"/>
  <c r="R1574" i="1"/>
  <c r="Q1574" i="1"/>
  <c r="O1574" i="1"/>
  <c r="AP1573" i="1"/>
  <c r="S1573" i="1"/>
  <c r="R1573" i="1"/>
  <c r="Q1573" i="1"/>
  <c r="O1573" i="1"/>
  <c r="AP1572" i="1"/>
  <c r="S1572" i="1"/>
  <c r="R1572" i="1"/>
  <c r="Q1572" i="1"/>
  <c r="O1572" i="1"/>
  <c r="AP1623" i="1"/>
  <c r="S1623" i="1"/>
  <c r="R1623" i="1"/>
  <c r="Q1623" i="1"/>
  <c r="O1623" i="1"/>
  <c r="AP1684" i="1"/>
  <c r="S1684" i="1"/>
  <c r="R1684" i="1"/>
  <c r="Q1684" i="1"/>
  <c r="O1684" i="1"/>
  <c r="AP1668" i="1"/>
  <c r="S1668" i="1"/>
  <c r="R1668" i="1"/>
  <c r="Q1668" i="1"/>
  <c r="O1668" i="1"/>
  <c r="AP1682" i="1"/>
  <c r="S1682" i="1"/>
  <c r="R1682" i="1"/>
  <c r="Q1682" i="1"/>
  <c r="O1682" i="1"/>
  <c r="AP1666" i="1"/>
  <c r="S1666" i="1"/>
  <c r="R1666" i="1"/>
  <c r="Q1666" i="1"/>
  <c r="O1666" i="1"/>
  <c r="AP1554" i="1"/>
  <c r="S1554" i="1"/>
  <c r="R1554" i="1"/>
  <c r="Q1554" i="1"/>
  <c r="O1554" i="1"/>
  <c r="AP1507" i="1"/>
  <c r="S1507" i="1"/>
  <c r="R1507" i="1"/>
  <c r="Q1507" i="1"/>
  <c r="O1507" i="1"/>
  <c r="AP511" i="1"/>
  <c r="S511" i="1"/>
  <c r="R511" i="1"/>
  <c r="P511" i="1" s="1"/>
  <c r="Q511" i="1"/>
  <c r="O511" i="1"/>
  <c r="AP510" i="1"/>
  <c r="S510" i="1"/>
  <c r="R510" i="1"/>
  <c r="P510" i="1" s="1"/>
  <c r="Q510" i="1"/>
  <c r="O510" i="1"/>
  <c r="AP509" i="1"/>
  <c r="S509" i="1"/>
  <c r="R509" i="1"/>
  <c r="Q509" i="1"/>
  <c r="O509" i="1"/>
  <c r="AP508" i="1"/>
  <c r="S508" i="1"/>
  <c r="R508" i="1"/>
  <c r="Q508" i="1"/>
  <c r="O508" i="1"/>
  <c r="AP507" i="1"/>
  <c r="S507" i="1"/>
  <c r="R507" i="1"/>
  <c r="Q507" i="1"/>
  <c r="O507" i="1"/>
  <c r="AP506" i="1"/>
  <c r="S506" i="1"/>
  <c r="R506" i="1"/>
  <c r="Q506" i="1"/>
  <c r="P506" i="1"/>
  <c r="O506" i="1"/>
  <c r="AP505" i="1"/>
  <c r="S505" i="1"/>
  <c r="R505" i="1"/>
  <c r="Q505" i="1"/>
  <c r="O505" i="1"/>
  <c r="AP504" i="1"/>
  <c r="S504" i="1"/>
  <c r="R504" i="1"/>
  <c r="Q504" i="1"/>
  <c r="O504" i="1"/>
  <c r="AP503" i="1"/>
  <c r="S503" i="1"/>
  <c r="R503" i="1"/>
  <c r="Q503" i="1"/>
  <c r="O503" i="1"/>
  <c r="AP502" i="1"/>
  <c r="S502" i="1"/>
  <c r="R502" i="1"/>
  <c r="Q502" i="1"/>
  <c r="O502" i="1"/>
  <c r="AP501" i="1"/>
  <c r="S501" i="1"/>
  <c r="R501" i="1"/>
  <c r="P501" i="1" s="1"/>
  <c r="Q501" i="1"/>
  <c r="O501" i="1"/>
  <c r="AP500" i="1"/>
  <c r="S500" i="1"/>
  <c r="R500" i="1"/>
  <c r="P500" i="1" s="1"/>
  <c r="Q500" i="1"/>
  <c r="O500" i="1"/>
  <c r="AP499" i="1"/>
  <c r="S499" i="1"/>
  <c r="R499" i="1"/>
  <c r="P499" i="1" s="1"/>
  <c r="Q499" i="1"/>
  <c r="O499" i="1"/>
  <c r="AP1701" i="1"/>
  <c r="S1701" i="1"/>
  <c r="R1701" i="1"/>
  <c r="Q1701" i="1"/>
  <c r="O1701" i="1"/>
  <c r="AP1700" i="1"/>
  <c r="S1700" i="1"/>
  <c r="R1700" i="1"/>
  <c r="Q1700" i="1"/>
  <c r="O1700" i="1"/>
  <c r="AP1679" i="1"/>
  <c r="S1679" i="1"/>
  <c r="R1679" i="1"/>
  <c r="Q1679" i="1"/>
  <c r="O1679" i="1"/>
  <c r="AP1697" i="1"/>
  <c r="S1697" i="1"/>
  <c r="R1697" i="1"/>
  <c r="Q1697" i="1"/>
  <c r="O1697" i="1"/>
  <c r="AP1688" i="1"/>
  <c r="S1688" i="1"/>
  <c r="R1688" i="1"/>
  <c r="Q1688" i="1"/>
  <c r="O1688" i="1"/>
  <c r="AP1694" i="1"/>
  <c r="S1694" i="1"/>
  <c r="R1694" i="1"/>
  <c r="Q1694" i="1"/>
  <c r="O1694" i="1"/>
  <c r="AP1563" i="1"/>
  <c r="S1563" i="1"/>
  <c r="R1563" i="1"/>
  <c r="Q1563" i="1"/>
  <c r="O1563" i="1"/>
  <c r="AP1532" i="1"/>
  <c r="S1532" i="1"/>
  <c r="R1532" i="1"/>
  <c r="Q1532" i="1"/>
  <c r="O1532" i="1"/>
  <c r="AP498" i="1"/>
  <c r="S498" i="1"/>
  <c r="R498" i="1"/>
  <c r="Q498" i="1"/>
  <c r="O498" i="1"/>
  <c r="AP497" i="1"/>
  <c r="S497" i="1"/>
  <c r="R497" i="1"/>
  <c r="Q497" i="1"/>
  <c r="O497" i="1"/>
  <c r="AP496" i="1"/>
  <c r="S496" i="1"/>
  <c r="R496" i="1"/>
  <c r="Q496" i="1"/>
  <c r="O496" i="1"/>
  <c r="AP495" i="1"/>
  <c r="S495" i="1"/>
  <c r="R495" i="1"/>
  <c r="Q495" i="1"/>
  <c r="O495" i="1"/>
  <c r="AP1664" i="1"/>
  <c r="S1664" i="1"/>
  <c r="R1664" i="1"/>
  <c r="Q1664" i="1"/>
  <c r="O1664" i="1"/>
  <c r="AP1654" i="1"/>
  <c r="S1654" i="1"/>
  <c r="R1654" i="1"/>
  <c r="Q1654" i="1"/>
  <c r="O1654" i="1"/>
  <c r="AP1531" i="1"/>
  <c r="S1531" i="1"/>
  <c r="R1531" i="1"/>
  <c r="Q1531" i="1"/>
  <c r="O1531" i="1"/>
  <c r="AP1530" i="1"/>
  <c r="S1530" i="1"/>
  <c r="R1530" i="1"/>
  <c r="Q1530" i="1"/>
  <c r="O1530" i="1"/>
  <c r="AP1529" i="1"/>
  <c r="S1529" i="1"/>
  <c r="R1529" i="1"/>
  <c r="Q1529" i="1"/>
  <c r="O1529" i="1"/>
  <c r="AP494" i="1"/>
  <c r="S494" i="1"/>
  <c r="R494" i="1"/>
  <c r="Q494" i="1"/>
  <c r="O494" i="1"/>
  <c r="S493" i="1"/>
  <c r="R493" i="1"/>
  <c r="Q493" i="1"/>
  <c r="O493" i="1"/>
  <c r="AP492" i="1"/>
  <c r="S492" i="1"/>
  <c r="R492" i="1"/>
  <c r="Q492" i="1"/>
  <c r="O492" i="1"/>
  <c r="AP491" i="1"/>
  <c r="S491" i="1"/>
  <c r="R491" i="1"/>
  <c r="Q491" i="1"/>
  <c r="O491" i="1"/>
  <c r="AP490" i="1"/>
  <c r="S490" i="1"/>
  <c r="R490" i="1"/>
  <c r="Q490" i="1"/>
  <c r="O490" i="1"/>
  <c r="AP489" i="1"/>
  <c r="S489" i="1"/>
  <c r="R489" i="1"/>
  <c r="Q489" i="1"/>
  <c r="O489" i="1"/>
  <c r="AP488" i="1"/>
  <c r="S488" i="1"/>
  <c r="R488" i="1"/>
  <c r="Q488" i="1"/>
  <c r="O488" i="1"/>
  <c r="AP487" i="1"/>
  <c r="S487" i="1"/>
  <c r="R487" i="1"/>
  <c r="Q487" i="1"/>
  <c r="O487" i="1"/>
  <c r="AP486" i="1"/>
  <c r="S486" i="1"/>
  <c r="R486" i="1"/>
  <c r="Q486" i="1"/>
  <c r="O486" i="1"/>
  <c r="AP485" i="1"/>
  <c r="S485" i="1"/>
  <c r="R485" i="1"/>
  <c r="Q485" i="1"/>
  <c r="O485" i="1"/>
  <c r="AP484" i="1"/>
  <c r="S484" i="1"/>
  <c r="R484" i="1"/>
  <c r="Q484" i="1"/>
  <c r="O484" i="1"/>
  <c r="AP483" i="1"/>
  <c r="S483" i="1"/>
  <c r="R483" i="1"/>
  <c r="Q483" i="1"/>
  <c r="O483" i="1"/>
  <c r="AP482" i="1"/>
  <c r="S482" i="1"/>
  <c r="R482" i="1"/>
  <c r="P482" i="1" s="1"/>
  <c r="Q482" i="1"/>
  <c r="O482" i="1"/>
  <c r="AP481" i="1"/>
  <c r="S481" i="1"/>
  <c r="R481" i="1"/>
  <c r="P481" i="1" s="1"/>
  <c r="Q481" i="1"/>
  <c r="O481" i="1"/>
  <c r="AP480" i="1"/>
  <c r="S480" i="1"/>
  <c r="R480" i="1"/>
  <c r="Q480" i="1"/>
  <c r="O480" i="1"/>
  <c r="AP479" i="1"/>
  <c r="S479" i="1"/>
  <c r="R479" i="1"/>
  <c r="P479" i="1" s="1"/>
  <c r="Q479" i="1"/>
  <c r="O479" i="1"/>
  <c r="AP478" i="1"/>
  <c r="S478" i="1"/>
  <c r="R478" i="1"/>
  <c r="Q478" i="1"/>
  <c r="O478" i="1"/>
  <c r="AP1659" i="1"/>
  <c r="S1659" i="1"/>
  <c r="R1659" i="1"/>
  <c r="Q1659" i="1"/>
  <c r="O1659" i="1"/>
  <c r="AP1544" i="1"/>
  <c r="S1544" i="1"/>
  <c r="R1544" i="1"/>
  <c r="Q1544" i="1"/>
  <c r="O1544" i="1"/>
  <c r="AP1543" i="1"/>
  <c r="S1543" i="1"/>
  <c r="R1543" i="1"/>
  <c r="Q1543" i="1"/>
  <c r="O1543" i="1"/>
  <c r="AP1542" i="1"/>
  <c r="S1542" i="1"/>
  <c r="R1542" i="1"/>
  <c r="Q1542" i="1"/>
  <c r="O1542" i="1"/>
  <c r="AP477" i="1"/>
  <c r="S477" i="1"/>
  <c r="R477" i="1"/>
  <c r="Q477" i="1"/>
  <c r="O477" i="1"/>
  <c r="AP476" i="1"/>
  <c r="S476" i="1"/>
  <c r="R476" i="1"/>
  <c r="Q476" i="1"/>
  <c r="O476" i="1"/>
  <c r="AP475" i="1"/>
  <c r="S475" i="1"/>
  <c r="R475" i="1"/>
  <c r="Q475" i="1"/>
  <c r="O475" i="1"/>
  <c r="AP474" i="1"/>
  <c r="S474" i="1"/>
  <c r="R474" i="1"/>
  <c r="Q474" i="1"/>
  <c r="O474" i="1"/>
  <c r="AP473" i="1"/>
  <c r="S473" i="1"/>
  <c r="R473" i="1"/>
  <c r="Q473" i="1"/>
  <c r="O473" i="1"/>
  <c r="AP472" i="1"/>
  <c r="S472" i="1"/>
  <c r="R472" i="1"/>
  <c r="Q472" i="1"/>
  <c r="O472" i="1"/>
  <c r="AP1519" i="1"/>
  <c r="S1519" i="1"/>
  <c r="R1519" i="1"/>
  <c r="Q1519" i="1"/>
  <c r="O1519" i="1"/>
  <c r="AP471" i="1"/>
  <c r="S471" i="1"/>
  <c r="R471" i="1"/>
  <c r="Q471" i="1"/>
  <c r="O471" i="1"/>
  <c r="AP470" i="1"/>
  <c r="S470" i="1"/>
  <c r="R470" i="1"/>
  <c r="Q470" i="1"/>
  <c r="O470" i="1"/>
  <c r="AP469" i="1"/>
  <c r="S469" i="1"/>
  <c r="R469" i="1"/>
  <c r="Q469" i="1"/>
  <c r="O469" i="1"/>
  <c r="AP468" i="1"/>
  <c r="S468" i="1"/>
  <c r="R468" i="1"/>
  <c r="Q468" i="1"/>
  <c r="O468" i="1"/>
  <c r="S467" i="1"/>
  <c r="R467" i="1"/>
  <c r="Q467" i="1"/>
  <c r="O467" i="1"/>
  <c r="AP466" i="1"/>
  <c r="S466" i="1"/>
  <c r="R466" i="1"/>
  <c r="Q466" i="1"/>
  <c r="O466" i="1"/>
  <c r="AP465" i="1"/>
  <c r="S465" i="1"/>
  <c r="R465" i="1"/>
  <c r="Q465" i="1"/>
  <c r="O465" i="1"/>
  <c r="AP464" i="1"/>
  <c r="S464" i="1"/>
  <c r="R464" i="1"/>
  <c r="Q464" i="1"/>
  <c r="O464" i="1"/>
  <c r="AP463" i="1"/>
  <c r="S463" i="1"/>
  <c r="R463" i="1"/>
  <c r="P463" i="1" s="1"/>
  <c r="Q463" i="1"/>
  <c r="O463" i="1"/>
  <c r="AP462" i="1"/>
  <c r="S462" i="1"/>
  <c r="R462" i="1"/>
  <c r="P462" i="1" s="1"/>
  <c r="Q462" i="1"/>
  <c r="O462" i="1"/>
  <c r="AP461" i="1"/>
  <c r="S461" i="1"/>
  <c r="R461" i="1"/>
  <c r="Q461" i="1"/>
  <c r="O461" i="1"/>
  <c r="AP460" i="1"/>
  <c r="S460" i="1"/>
  <c r="R460" i="1"/>
  <c r="P460" i="1" s="1"/>
  <c r="Q460" i="1"/>
  <c r="O460" i="1"/>
  <c r="AP459" i="1"/>
  <c r="S459" i="1"/>
  <c r="R459" i="1"/>
  <c r="Q459" i="1"/>
  <c r="O459" i="1"/>
  <c r="AP458" i="1"/>
  <c r="S458" i="1"/>
  <c r="R458" i="1"/>
  <c r="P458" i="1" s="1"/>
  <c r="Q458" i="1"/>
  <c r="O458" i="1"/>
  <c r="AP457" i="1"/>
  <c r="S457" i="1"/>
  <c r="R457" i="1"/>
  <c r="P457" i="1" s="1"/>
  <c r="Q457" i="1"/>
  <c r="O457" i="1"/>
  <c r="AP456" i="1"/>
  <c r="S456" i="1"/>
  <c r="R456" i="1"/>
  <c r="P456" i="1" s="1"/>
  <c r="Q456" i="1"/>
  <c r="O456" i="1"/>
  <c r="AP1656" i="1"/>
  <c r="S1656" i="1"/>
  <c r="R1656" i="1"/>
  <c r="Q1656" i="1"/>
  <c r="O1656" i="1"/>
  <c r="AP1674" i="1"/>
  <c r="S1674" i="1"/>
  <c r="R1674" i="1"/>
  <c r="Q1674" i="1"/>
  <c r="O1674" i="1"/>
  <c r="AP1673" i="1"/>
  <c r="S1673" i="1"/>
  <c r="R1673" i="1"/>
  <c r="Q1673" i="1"/>
  <c r="O1673" i="1"/>
  <c r="AP1672" i="1"/>
  <c r="S1672" i="1"/>
  <c r="R1672" i="1"/>
  <c r="Q1672" i="1"/>
  <c r="O1672" i="1"/>
  <c r="AP1685" i="1"/>
  <c r="S1685" i="1"/>
  <c r="R1685" i="1"/>
  <c r="Q1685" i="1"/>
  <c r="O1685" i="1"/>
  <c r="AP1658" i="1"/>
  <c r="S1658" i="1"/>
  <c r="R1658" i="1"/>
  <c r="Q1658" i="1"/>
  <c r="O1658" i="1"/>
  <c r="AP1657" i="1"/>
  <c r="S1657" i="1"/>
  <c r="R1657" i="1"/>
  <c r="Q1657" i="1"/>
  <c r="O1657" i="1"/>
  <c r="AP455" i="1"/>
  <c r="S455" i="1"/>
  <c r="R455" i="1"/>
  <c r="Q455" i="1"/>
  <c r="O455" i="1"/>
  <c r="AP454" i="1"/>
  <c r="S454" i="1"/>
  <c r="R454" i="1"/>
  <c r="Q454" i="1"/>
  <c r="O454" i="1"/>
  <c r="AP453" i="1"/>
  <c r="S453" i="1"/>
  <c r="R453" i="1"/>
  <c r="Q453" i="1"/>
  <c r="O453" i="1"/>
  <c r="AP452" i="1"/>
  <c r="S452" i="1"/>
  <c r="R452" i="1"/>
  <c r="Q452" i="1"/>
  <c r="O452" i="1"/>
  <c r="AP451" i="1"/>
  <c r="S451" i="1"/>
  <c r="R451" i="1"/>
  <c r="Q451" i="1"/>
  <c r="O451" i="1"/>
  <c r="AP450" i="1"/>
  <c r="S450" i="1"/>
  <c r="R450" i="1"/>
  <c r="Q450" i="1"/>
  <c r="O450" i="1"/>
  <c r="AP1558" i="1"/>
  <c r="S1558" i="1"/>
  <c r="R1558" i="1"/>
  <c r="Q1558" i="1"/>
  <c r="O1558" i="1"/>
  <c r="AP449" i="1"/>
  <c r="S449" i="1"/>
  <c r="R449" i="1"/>
  <c r="Q449" i="1"/>
  <c r="O449" i="1"/>
  <c r="AP448" i="1"/>
  <c r="S448" i="1"/>
  <c r="R448" i="1"/>
  <c r="Q448" i="1"/>
  <c r="O448" i="1"/>
  <c r="AP447" i="1"/>
  <c r="S447" i="1"/>
  <c r="R447" i="1"/>
  <c r="Q447" i="1"/>
  <c r="O447" i="1"/>
  <c r="AP446" i="1"/>
  <c r="S446" i="1"/>
  <c r="R446" i="1"/>
  <c r="Q446" i="1"/>
  <c r="O446" i="1"/>
  <c r="AP445" i="1"/>
  <c r="S445" i="1"/>
  <c r="R445" i="1"/>
  <c r="Q445" i="1"/>
  <c r="O445" i="1"/>
  <c r="AP444" i="1"/>
  <c r="S444" i="1"/>
  <c r="R444" i="1"/>
  <c r="Q444" i="1"/>
  <c r="O444" i="1"/>
  <c r="AP443" i="1"/>
  <c r="S443" i="1"/>
  <c r="R443" i="1"/>
  <c r="Q443" i="1"/>
  <c r="O443" i="1"/>
  <c r="AP442" i="1"/>
  <c r="S442" i="1"/>
  <c r="R442" i="1"/>
  <c r="Q442" i="1"/>
  <c r="O442" i="1"/>
  <c r="S441" i="1"/>
  <c r="R441" i="1"/>
  <c r="Q441" i="1"/>
  <c r="O441" i="1"/>
  <c r="S440" i="1"/>
  <c r="R440" i="1"/>
  <c r="Q440" i="1"/>
  <c r="O440" i="1"/>
  <c r="AP439" i="1"/>
  <c r="S439" i="1"/>
  <c r="R439" i="1"/>
  <c r="Q439" i="1"/>
  <c r="O439" i="1"/>
  <c r="AP438" i="1"/>
  <c r="S438" i="1"/>
  <c r="R438" i="1"/>
  <c r="P438" i="1" s="1"/>
  <c r="Q438" i="1"/>
  <c r="O438" i="1"/>
  <c r="AP437" i="1"/>
  <c r="S437" i="1"/>
  <c r="R437" i="1"/>
  <c r="Q437" i="1"/>
  <c r="O437" i="1"/>
  <c r="AP436" i="1"/>
  <c r="S436" i="1"/>
  <c r="R436" i="1"/>
  <c r="Q436" i="1"/>
  <c r="O436" i="1"/>
  <c r="AP435" i="1"/>
  <c r="S435" i="1"/>
  <c r="R435" i="1"/>
  <c r="P435" i="1" s="1"/>
  <c r="Q435" i="1"/>
  <c r="O435" i="1"/>
  <c r="AP434" i="1"/>
  <c r="S434" i="1"/>
  <c r="R434" i="1"/>
  <c r="P434" i="1" s="1"/>
  <c r="Q434" i="1"/>
  <c r="O434" i="1"/>
  <c r="AP433" i="1"/>
  <c r="S433" i="1"/>
  <c r="R433" i="1"/>
  <c r="Q433" i="1"/>
  <c r="O433" i="1"/>
  <c r="AP432" i="1"/>
  <c r="S432" i="1"/>
  <c r="R432" i="1"/>
  <c r="Q432" i="1"/>
  <c r="O432" i="1"/>
  <c r="AP431" i="1"/>
  <c r="S431" i="1"/>
  <c r="R431" i="1"/>
  <c r="Q431" i="1"/>
  <c r="O431" i="1"/>
  <c r="AP430" i="1"/>
  <c r="S430" i="1"/>
  <c r="R430" i="1"/>
  <c r="Q430" i="1"/>
  <c r="O430" i="1"/>
  <c r="AP429" i="1"/>
  <c r="S429" i="1"/>
  <c r="R429" i="1"/>
  <c r="Q429" i="1"/>
  <c r="O429" i="1"/>
  <c r="AP428" i="1"/>
  <c r="S428" i="1"/>
  <c r="R428" i="1"/>
  <c r="Q428" i="1"/>
  <c r="O428" i="1"/>
  <c r="AP427" i="1"/>
  <c r="S427" i="1"/>
  <c r="R427" i="1"/>
  <c r="Q427" i="1"/>
  <c r="O427" i="1"/>
  <c r="AP426" i="1"/>
  <c r="S426" i="1"/>
  <c r="R426" i="1"/>
  <c r="Q426" i="1"/>
  <c r="O426" i="1"/>
  <c r="AP425" i="1"/>
  <c r="S425" i="1"/>
  <c r="R425" i="1"/>
  <c r="Q425" i="1"/>
  <c r="O425" i="1"/>
  <c r="AP424" i="1"/>
  <c r="S424" i="1"/>
  <c r="R424" i="1"/>
  <c r="Q424" i="1"/>
  <c r="O424" i="1"/>
  <c r="AP423" i="1"/>
  <c r="S423" i="1"/>
  <c r="R423" i="1"/>
  <c r="Q423" i="1"/>
  <c r="O423" i="1"/>
  <c r="AP422" i="1"/>
  <c r="S422" i="1"/>
  <c r="R422" i="1"/>
  <c r="Q422" i="1"/>
  <c r="O422" i="1"/>
  <c r="AP421" i="1"/>
  <c r="S421" i="1"/>
  <c r="R421" i="1"/>
  <c r="Q421" i="1"/>
  <c r="O421" i="1"/>
  <c r="AP420" i="1"/>
  <c r="S420" i="1"/>
  <c r="R420" i="1"/>
  <c r="Q420" i="1"/>
  <c r="O420" i="1"/>
  <c r="AP1661" i="1"/>
  <c r="S1661" i="1"/>
  <c r="R1661" i="1"/>
  <c r="Q1661" i="1"/>
  <c r="O1661" i="1"/>
  <c r="AP1660" i="1"/>
  <c r="S1660" i="1"/>
  <c r="R1660" i="1"/>
  <c r="Q1660" i="1"/>
  <c r="O1660" i="1"/>
  <c r="AP419" i="1"/>
  <c r="S419" i="1"/>
  <c r="R419" i="1"/>
  <c r="Q419" i="1"/>
  <c r="O419" i="1"/>
  <c r="AP1681" i="1"/>
  <c r="S1681" i="1"/>
  <c r="R1681" i="1"/>
  <c r="Q1681" i="1"/>
  <c r="O1681" i="1"/>
  <c r="AP1652" i="1"/>
  <c r="S1652" i="1"/>
  <c r="R1652" i="1"/>
  <c r="Q1652" i="1"/>
  <c r="O1652" i="1"/>
  <c r="AP1643" i="1"/>
  <c r="S1643" i="1"/>
  <c r="R1643" i="1"/>
  <c r="Q1643" i="1"/>
  <c r="O1643" i="1"/>
  <c r="AP1637" i="1"/>
  <c r="S1637" i="1"/>
  <c r="R1637" i="1"/>
  <c r="Q1637" i="1"/>
  <c r="O1637" i="1"/>
  <c r="AP418" i="1"/>
  <c r="S418" i="1"/>
  <c r="R418" i="1"/>
  <c r="Q418" i="1"/>
  <c r="O418" i="1"/>
  <c r="AP417" i="1"/>
  <c r="S417" i="1"/>
  <c r="R417" i="1"/>
  <c r="Q417" i="1"/>
  <c r="O417" i="1"/>
  <c r="AP416" i="1"/>
  <c r="S416" i="1"/>
  <c r="R416" i="1"/>
  <c r="Q416" i="1"/>
  <c r="O416" i="1"/>
  <c r="AP415" i="1"/>
  <c r="S415" i="1"/>
  <c r="R415" i="1"/>
  <c r="Q415" i="1"/>
  <c r="O415" i="1"/>
  <c r="AP414" i="1"/>
  <c r="S414" i="1"/>
  <c r="R414" i="1"/>
  <c r="Q414" i="1"/>
  <c r="O414" i="1"/>
  <c r="AP413" i="1"/>
  <c r="S413" i="1"/>
  <c r="R413" i="1"/>
  <c r="Q413" i="1"/>
  <c r="O413" i="1"/>
  <c r="AP412" i="1"/>
  <c r="S412" i="1"/>
  <c r="R412" i="1"/>
  <c r="Q412" i="1"/>
  <c r="O412" i="1"/>
  <c r="AP411" i="1"/>
  <c r="S411" i="1"/>
  <c r="R411" i="1"/>
  <c r="Q411" i="1"/>
  <c r="O411" i="1"/>
  <c r="AP410" i="1"/>
  <c r="S410" i="1"/>
  <c r="R410" i="1"/>
  <c r="Q410" i="1"/>
  <c r="O410" i="1"/>
  <c r="AP409" i="1"/>
  <c r="S409" i="1"/>
  <c r="R409" i="1"/>
  <c r="Q409" i="1"/>
  <c r="O409" i="1"/>
  <c r="AP408" i="1"/>
  <c r="S408" i="1"/>
  <c r="R408" i="1"/>
  <c r="Q408" i="1"/>
  <c r="O408" i="1"/>
  <c r="AP1511" i="1"/>
  <c r="S1511" i="1"/>
  <c r="R1511" i="1"/>
  <c r="Q1511" i="1"/>
  <c r="O1511" i="1"/>
  <c r="AP407" i="1"/>
  <c r="S407" i="1"/>
  <c r="R407" i="1"/>
  <c r="Q407" i="1"/>
  <c r="O407" i="1"/>
  <c r="AP406" i="1"/>
  <c r="S406" i="1"/>
  <c r="R406" i="1"/>
  <c r="Q406" i="1"/>
  <c r="O406" i="1"/>
  <c r="AP405" i="1"/>
  <c r="S405" i="1"/>
  <c r="R405" i="1"/>
  <c r="Q405" i="1"/>
  <c r="O405" i="1"/>
  <c r="AP404" i="1"/>
  <c r="S404" i="1"/>
  <c r="R404" i="1"/>
  <c r="Q404" i="1"/>
  <c r="O404" i="1"/>
  <c r="AP403" i="1"/>
  <c r="S403" i="1"/>
  <c r="R403" i="1"/>
  <c r="Q403" i="1"/>
  <c r="O403" i="1"/>
  <c r="AP402" i="1"/>
  <c r="S402" i="1"/>
  <c r="R402" i="1"/>
  <c r="Q402" i="1"/>
  <c r="O402" i="1"/>
  <c r="AP401" i="1"/>
  <c r="S401" i="1"/>
  <c r="R401" i="1"/>
  <c r="Q401" i="1"/>
  <c r="O401" i="1"/>
  <c r="AP1646" i="1"/>
  <c r="S1646" i="1"/>
  <c r="R1646" i="1"/>
  <c r="Q1646" i="1"/>
  <c r="O1646" i="1"/>
  <c r="AP1515" i="1"/>
  <c r="S1515" i="1"/>
  <c r="R1515" i="1"/>
  <c r="Q1515" i="1"/>
  <c r="O1515" i="1"/>
  <c r="AP1514" i="1"/>
  <c r="S1514" i="1"/>
  <c r="R1514" i="1"/>
  <c r="Q1514" i="1"/>
  <c r="O1514" i="1"/>
  <c r="AP1632" i="1"/>
  <c r="S1632" i="1"/>
  <c r="R1632" i="1"/>
  <c r="Q1632" i="1"/>
  <c r="O1632" i="1"/>
  <c r="AP1513" i="1"/>
  <c r="S1513" i="1"/>
  <c r="R1513" i="1"/>
  <c r="Q1513" i="1"/>
  <c r="O1513" i="1"/>
  <c r="AP1512" i="1"/>
  <c r="S1512" i="1"/>
  <c r="R1512" i="1"/>
  <c r="Q1512" i="1"/>
  <c r="O1512" i="1"/>
  <c r="AP1648" i="1"/>
  <c r="S1648" i="1"/>
  <c r="R1648" i="1"/>
  <c r="Q1648" i="1"/>
  <c r="O1648" i="1"/>
  <c r="AP400" i="1"/>
  <c r="S400" i="1"/>
  <c r="R400" i="1"/>
  <c r="Q400" i="1"/>
  <c r="O400" i="1"/>
  <c r="AP399" i="1"/>
  <c r="S399" i="1"/>
  <c r="R399" i="1"/>
  <c r="Q399" i="1"/>
  <c r="O399" i="1"/>
  <c r="AP398" i="1"/>
  <c r="S398" i="1"/>
  <c r="R398" i="1"/>
  <c r="Q398" i="1"/>
  <c r="O398" i="1"/>
  <c r="AP397" i="1"/>
  <c r="S397" i="1"/>
  <c r="R397" i="1"/>
  <c r="Q397" i="1"/>
  <c r="O397" i="1"/>
  <c r="AP396" i="1"/>
  <c r="S396" i="1"/>
  <c r="R396" i="1"/>
  <c r="Q396" i="1"/>
  <c r="O396" i="1"/>
  <c r="AP395" i="1"/>
  <c r="S395" i="1"/>
  <c r="R395" i="1"/>
  <c r="Q395" i="1"/>
  <c r="O395" i="1"/>
  <c r="S394" i="1"/>
  <c r="R394" i="1"/>
  <c r="Q394" i="1"/>
  <c r="O394" i="1"/>
  <c r="AP393" i="1"/>
  <c r="S393" i="1"/>
  <c r="R393" i="1"/>
  <c r="Q393" i="1"/>
  <c r="O393" i="1"/>
  <c r="AP392" i="1"/>
  <c r="S392" i="1"/>
  <c r="R392" i="1"/>
  <c r="Q392" i="1"/>
  <c r="O392" i="1"/>
  <c r="AP391" i="1"/>
  <c r="S391" i="1"/>
  <c r="R391" i="1"/>
  <c r="Q391" i="1"/>
  <c r="O391" i="1"/>
  <c r="AP390" i="1"/>
  <c r="S390" i="1"/>
  <c r="R390" i="1"/>
  <c r="Q390" i="1"/>
  <c r="O390" i="1"/>
  <c r="AP389" i="1"/>
  <c r="S389" i="1"/>
  <c r="R389" i="1"/>
  <c r="Q389" i="1"/>
  <c r="O389" i="1"/>
  <c r="AP388" i="1"/>
  <c r="S388" i="1"/>
  <c r="R388" i="1"/>
  <c r="Q388" i="1"/>
  <c r="O388" i="1"/>
  <c r="AP387" i="1"/>
  <c r="S387" i="1"/>
  <c r="R387" i="1"/>
  <c r="Q387" i="1"/>
  <c r="O387" i="1"/>
  <c r="AP386" i="1"/>
  <c r="S386" i="1"/>
  <c r="R386" i="1"/>
  <c r="Q386" i="1"/>
  <c r="O386" i="1"/>
  <c r="AP385" i="1"/>
  <c r="S385" i="1"/>
  <c r="R385" i="1"/>
  <c r="Q385" i="1"/>
  <c r="O385" i="1"/>
  <c r="AP384" i="1"/>
  <c r="S384" i="1"/>
  <c r="R384" i="1"/>
  <c r="Q384" i="1"/>
  <c r="O384" i="1"/>
  <c r="AP383" i="1"/>
  <c r="S383" i="1"/>
  <c r="R383" i="1"/>
  <c r="Q383" i="1"/>
  <c r="O383" i="1"/>
  <c r="AP382" i="1"/>
  <c r="S382" i="1"/>
  <c r="R382" i="1"/>
  <c r="Q382" i="1"/>
  <c r="O382" i="1"/>
  <c r="AP381" i="1"/>
  <c r="S381" i="1"/>
  <c r="R381" i="1"/>
  <c r="Q381" i="1"/>
  <c r="O381" i="1"/>
  <c r="AP1655" i="1"/>
  <c r="S1655" i="1"/>
  <c r="R1655" i="1"/>
  <c r="Q1655" i="1"/>
  <c r="O1655" i="1"/>
  <c r="AP1677" i="1"/>
  <c r="S1677" i="1"/>
  <c r="R1677" i="1"/>
  <c r="Q1677" i="1"/>
  <c r="O1677" i="1"/>
  <c r="AP1642" i="1"/>
  <c r="S1642" i="1"/>
  <c r="R1642" i="1"/>
  <c r="Q1642" i="1"/>
  <c r="O1642" i="1"/>
  <c r="AP1676" i="1"/>
  <c r="S1676" i="1"/>
  <c r="R1676" i="1"/>
  <c r="Q1676" i="1"/>
  <c r="O1676" i="1"/>
  <c r="AP1675" i="1"/>
  <c r="S1675" i="1"/>
  <c r="R1675" i="1"/>
  <c r="Q1675" i="1"/>
  <c r="O1675" i="1"/>
  <c r="AP380" i="1"/>
  <c r="S380" i="1"/>
  <c r="R380" i="1"/>
  <c r="Q380" i="1"/>
  <c r="O380" i="1"/>
  <c r="AP379" i="1"/>
  <c r="S379" i="1"/>
  <c r="R379" i="1"/>
  <c r="Q379" i="1"/>
  <c r="O379" i="1"/>
  <c r="AP378" i="1"/>
  <c r="S378" i="1"/>
  <c r="R378" i="1"/>
  <c r="Q378" i="1"/>
  <c r="O378" i="1"/>
  <c r="AP377" i="1"/>
  <c r="S377" i="1"/>
  <c r="R377" i="1"/>
  <c r="Q377" i="1"/>
  <c r="O377" i="1"/>
  <c r="AP376" i="1"/>
  <c r="S376" i="1"/>
  <c r="R376" i="1"/>
  <c r="Q376" i="1"/>
  <c r="O376" i="1"/>
  <c r="AP375" i="1"/>
  <c r="S375" i="1"/>
  <c r="R375" i="1"/>
  <c r="Q375" i="1"/>
  <c r="O375" i="1"/>
  <c r="AP374" i="1"/>
  <c r="S374" i="1"/>
  <c r="R374" i="1"/>
  <c r="Q374" i="1"/>
  <c r="O374" i="1"/>
  <c r="AP373" i="1"/>
  <c r="S373" i="1"/>
  <c r="R373" i="1"/>
  <c r="Q373" i="1"/>
  <c r="O373" i="1"/>
  <c r="AP372" i="1"/>
  <c r="S372" i="1"/>
  <c r="R372" i="1"/>
  <c r="Q372" i="1"/>
  <c r="O372" i="1"/>
  <c r="AP371" i="1"/>
  <c r="S371" i="1"/>
  <c r="R371" i="1"/>
  <c r="Q371" i="1"/>
  <c r="O371" i="1"/>
  <c r="AP370" i="1"/>
  <c r="S370" i="1"/>
  <c r="R370" i="1"/>
  <c r="Q370" i="1"/>
  <c r="O370" i="1"/>
  <c r="AP369" i="1"/>
  <c r="S369" i="1"/>
  <c r="R369" i="1"/>
  <c r="Q369" i="1"/>
  <c r="O369" i="1"/>
  <c r="AP368" i="1"/>
  <c r="S368" i="1"/>
  <c r="R368" i="1"/>
  <c r="Q368" i="1"/>
  <c r="O368" i="1"/>
  <c r="AP367" i="1"/>
  <c r="S367" i="1"/>
  <c r="R367" i="1"/>
  <c r="Q367" i="1"/>
  <c r="O367" i="1"/>
  <c r="AP1579" i="1"/>
  <c r="S1579" i="1"/>
  <c r="R1579" i="1"/>
  <c r="Q1579" i="1"/>
  <c r="O1579" i="1"/>
  <c r="AP1578" i="1"/>
  <c r="S1578" i="1"/>
  <c r="R1578" i="1"/>
  <c r="Q1578" i="1"/>
  <c r="O1578" i="1"/>
  <c r="AP366" i="1"/>
  <c r="S366" i="1"/>
  <c r="R366" i="1"/>
  <c r="P366" i="1" s="1"/>
  <c r="Q366" i="1"/>
  <c r="O366" i="1"/>
  <c r="AP365" i="1"/>
  <c r="S365" i="1"/>
  <c r="R365" i="1"/>
  <c r="P365" i="1" s="1"/>
  <c r="Q365" i="1"/>
  <c r="O365" i="1"/>
  <c r="AP364" i="1"/>
  <c r="S364" i="1"/>
  <c r="R364" i="1"/>
  <c r="Q364" i="1"/>
  <c r="O364" i="1"/>
  <c r="AP363" i="1"/>
  <c r="S363" i="1"/>
  <c r="R363" i="1"/>
  <c r="P363" i="1" s="1"/>
  <c r="Q363" i="1"/>
  <c r="O363" i="1"/>
  <c r="AP362" i="1"/>
  <c r="S362" i="1"/>
  <c r="R362" i="1"/>
  <c r="Q362" i="1"/>
  <c r="O362" i="1"/>
  <c r="AP361" i="1"/>
  <c r="S361" i="1"/>
  <c r="R361" i="1"/>
  <c r="Q361" i="1"/>
  <c r="O361" i="1"/>
  <c r="AP360" i="1"/>
  <c r="S360" i="1"/>
  <c r="R360" i="1"/>
  <c r="Q360" i="1"/>
  <c r="O360" i="1"/>
  <c r="AP1583" i="1"/>
  <c r="S1583" i="1"/>
  <c r="R1583" i="1"/>
  <c r="Q1583" i="1"/>
  <c r="O1583" i="1"/>
  <c r="AP1582" i="1"/>
  <c r="S1582" i="1"/>
  <c r="R1582" i="1"/>
  <c r="Q1582" i="1"/>
  <c r="O1582" i="1"/>
  <c r="AP359" i="1"/>
  <c r="S359" i="1"/>
  <c r="R359" i="1"/>
  <c r="Q359" i="1"/>
  <c r="O359" i="1"/>
  <c r="AP358" i="1"/>
  <c r="S358" i="1"/>
  <c r="R358" i="1"/>
  <c r="Q358" i="1"/>
  <c r="O358" i="1"/>
  <c r="AP357" i="1"/>
  <c r="S357" i="1"/>
  <c r="R357" i="1"/>
  <c r="Q357" i="1"/>
  <c r="O357" i="1"/>
  <c r="AP356" i="1"/>
  <c r="S356" i="1"/>
  <c r="R356" i="1"/>
  <c r="Q356" i="1"/>
  <c r="O356" i="1"/>
  <c r="AP1628" i="1"/>
  <c r="S1628" i="1"/>
  <c r="R1628" i="1"/>
  <c r="Q1628" i="1"/>
  <c r="O1628" i="1"/>
  <c r="AP355" i="1"/>
  <c r="S355" i="1"/>
  <c r="R355" i="1"/>
  <c r="Q355" i="1"/>
  <c r="O355" i="1"/>
  <c r="AP354" i="1"/>
  <c r="S354" i="1"/>
  <c r="R354" i="1"/>
  <c r="Q354" i="1"/>
  <c r="O354" i="1"/>
  <c r="AP353" i="1"/>
  <c r="S353" i="1"/>
  <c r="R353" i="1"/>
  <c r="Q353" i="1"/>
  <c r="O353" i="1"/>
  <c r="AP352" i="1"/>
  <c r="S352" i="1"/>
  <c r="R352" i="1"/>
  <c r="Q352" i="1"/>
  <c r="O352" i="1"/>
  <c r="AP351" i="1"/>
  <c r="S351" i="1"/>
  <c r="R351" i="1"/>
  <c r="Q351" i="1"/>
  <c r="O351" i="1"/>
  <c r="AP1559" i="1"/>
  <c r="S1559" i="1"/>
  <c r="R1559" i="1"/>
  <c r="Q1559" i="1"/>
  <c r="O1559" i="1"/>
  <c r="AP1634" i="1"/>
  <c r="S1634" i="1"/>
  <c r="R1634" i="1"/>
  <c r="Q1634" i="1"/>
  <c r="O1634" i="1"/>
  <c r="AP1653" i="1"/>
  <c r="S1653" i="1"/>
  <c r="R1653" i="1"/>
  <c r="Q1653" i="1"/>
  <c r="O1653" i="1"/>
  <c r="AP350" i="1"/>
  <c r="S350" i="1"/>
  <c r="R350" i="1"/>
  <c r="P350" i="1" s="1"/>
  <c r="Q350" i="1"/>
  <c r="O350" i="1"/>
  <c r="AP349" i="1"/>
  <c r="S349" i="1"/>
  <c r="R349" i="1"/>
  <c r="P349" i="1" s="1"/>
  <c r="Q349" i="1"/>
  <c r="O349" i="1"/>
  <c r="AP348" i="1"/>
  <c r="S348" i="1"/>
  <c r="R348" i="1"/>
  <c r="Q348" i="1"/>
  <c r="O348" i="1"/>
  <c r="AP347" i="1"/>
  <c r="S347" i="1"/>
  <c r="R347" i="1"/>
  <c r="P347" i="1" s="1"/>
  <c r="Q347" i="1"/>
  <c r="O347" i="1"/>
  <c r="AP346" i="1"/>
  <c r="S346" i="1"/>
  <c r="R346" i="1"/>
  <c r="Q346" i="1"/>
  <c r="O346" i="1"/>
  <c r="AP1635" i="1"/>
  <c r="S1635" i="1"/>
  <c r="R1635" i="1"/>
  <c r="Q1635" i="1"/>
  <c r="O1635" i="1"/>
  <c r="AP1629" i="1"/>
  <c r="S1629" i="1"/>
  <c r="R1629" i="1"/>
  <c r="Q1629" i="1"/>
  <c r="O1629" i="1"/>
  <c r="AP1631" i="1"/>
  <c r="S1631" i="1"/>
  <c r="R1631" i="1"/>
  <c r="Q1631" i="1"/>
  <c r="O1631" i="1"/>
  <c r="AP1627" i="1"/>
  <c r="S1627" i="1"/>
  <c r="R1627" i="1"/>
  <c r="Q1627" i="1"/>
  <c r="O1627" i="1"/>
  <c r="AP1633" i="1"/>
  <c r="S1633" i="1"/>
  <c r="R1633" i="1"/>
  <c r="Q1633" i="1"/>
  <c r="O1633" i="1"/>
  <c r="AP345" i="1"/>
  <c r="S345" i="1"/>
  <c r="R345" i="1"/>
  <c r="P345" i="1" s="1"/>
  <c r="Q345" i="1"/>
  <c r="O345" i="1"/>
  <c r="AP344" i="1"/>
  <c r="S344" i="1"/>
  <c r="R344" i="1"/>
  <c r="P344" i="1" s="1"/>
  <c r="Q344" i="1"/>
  <c r="O344" i="1"/>
  <c r="AP343" i="1"/>
  <c r="S343" i="1"/>
  <c r="R343" i="1"/>
  <c r="Q343" i="1"/>
  <c r="O343" i="1"/>
  <c r="AP342" i="1"/>
  <c r="S342" i="1"/>
  <c r="R342" i="1"/>
  <c r="P342" i="1" s="1"/>
  <c r="Q342" i="1"/>
  <c r="O342" i="1"/>
  <c r="AP341" i="1"/>
  <c r="S341" i="1"/>
  <c r="R341" i="1"/>
  <c r="Q341" i="1"/>
  <c r="O341" i="1"/>
  <c r="AP1626" i="1"/>
  <c r="S1626" i="1"/>
  <c r="R1626" i="1"/>
  <c r="Q1626" i="1"/>
  <c r="O1626" i="1"/>
  <c r="AP340" i="1"/>
  <c r="S340" i="1"/>
  <c r="R340" i="1"/>
  <c r="Q340" i="1"/>
  <c r="O340" i="1"/>
  <c r="AP339" i="1"/>
  <c r="S339" i="1"/>
  <c r="R339" i="1"/>
  <c r="Q339" i="1"/>
  <c r="O339" i="1"/>
  <c r="AP338" i="1"/>
  <c r="S338" i="1"/>
  <c r="R338" i="1"/>
  <c r="Q338" i="1"/>
  <c r="O338" i="1"/>
  <c r="AP337" i="1"/>
  <c r="S337" i="1"/>
  <c r="R337" i="1"/>
  <c r="Q337" i="1"/>
  <c r="O337" i="1"/>
  <c r="AP336" i="1"/>
  <c r="S336" i="1"/>
  <c r="R336" i="1"/>
  <c r="Q336" i="1"/>
  <c r="O336" i="1"/>
  <c r="AP335" i="1"/>
  <c r="S335" i="1"/>
  <c r="R335" i="1"/>
  <c r="Q335" i="1"/>
  <c r="O335" i="1"/>
  <c r="AP334" i="1"/>
  <c r="S334" i="1"/>
  <c r="R334" i="1"/>
  <c r="Q334" i="1"/>
  <c r="O334" i="1"/>
  <c r="AP1617" i="1"/>
  <c r="S1617" i="1"/>
  <c r="R1617" i="1"/>
  <c r="Q1617" i="1"/>
  <c r="O1617" i="1"/>
  <c r="AP1622" i="1"/>
  <c r="S1622" i="1"/>
  <c r="R1622" i="1"/>
  <c r="Q1622" i="1"/>
  <c r="O1622" i="1"/>
  <c r="AP1621" i="1"/>
  <c r="S1621" i="1"/>
  <c r="R1621" i="1"/>
  <c r="Q1621" i="1"/>
  <c r="O1621" i="1"/>
  <c r="AP1616" i="1"/>
  <c r="S1616" i="1"/>
  <c r="R1616" i="1"/>
  <c r="Q1616" i="1"/>
  <c r="O1616" i="1"/>
  <c r="AP1615" i="1"/>
  <c r="S1615" i="1"/>
  <c r="R1615" i="1"/>
  <c r="Q1615" i="1"/>
  <c r="O1615" i="1"/>
  <c r="AP1541" i="1"/>
  <c r="S1541" i="1"/>
  <c r="R1541" i="1"/>
  <c r="Q1541" i="1"/>
  <c r="O1541" i="1"/>
  <c r="AP333" i="1"/>
  <c r="S333" i="1"/>
  <c r="R333" i="1"/>
  <c r="P333" i="1" s="1"/>
  <c r="Q333" i="1"/>
  <c r="O333" i="1"/>
  <c r="AP332" i="1"/>
  <c r="S332" i="1"/>
  <c r="R332" i="1"/>
  <c r="P332" i="1" s="1"/>
  <c r="Q332" i="1"/>
  <c r="O332" i="1"/>
  <c r="AP331" i="1"/>
  <c r="S331" i="1"/>
  <c r="R331" i="1"/>
  <c r="P331" i="1" s="1"/>
  <c r="Q331" i="1"/>
  <c r="O331" i="1"/>
  <c r="AP330" i="1"/>
  <c r="S330" i="1"/>
  <c r="R330" i="1"/>
  <c r="Q330" i="1"/>
  <c r="O330" i="1"/>
  <c r="AP329" i="1"/>
  <c r="S329" i="1"/>
  <c r="R329" i="1"/>
  <c r="Q329" i="1"/>
  <c r="O329" i="1"/>
  <c r="AP328" i="1"/>
  <c r="S328" i="1"/>
  <c r="R328" i="1"/>
  <c r="Q328" i="1"/>
  <c r="O328" i="1"/>
  <c r="AP327" i="1"/>
  <c r="S327" i="1"/>
  <c r="R327" i="1"/>
  <c r="Q327" i="1"/>
  <c r="O327" i="1"/>
  <c r="AP326" i="1"/>
  <c r="S326" i="1"/>
  <c r="R326" i="1"/>
  <c r="Q326" i="1"/>
  <c r="O326" i="1"/>
  <c r="AP1608" i="1"/>
  <c r="S1608" i="1"/>
  <c r="R1608" i="1"/>
  <c r="Q1608" i="1"/>
  <c r="O1608" i="1"/>
  <c r="AP1607" i="1"/>
  <c r="S1607" i="1"/>
  <c r="R1607" i="1"/>
  <c r="Q1607" i="1"/>
  <c r="O1607" i="1"/>
  <c r="AP325" i="1"/>
  <c r="S325" i="1"/>
  <c r="R325" i="1"/>
  <c r="Q325" i="1"/>
  <c r="O325" i="1"/>
  <c r="S324" i="1"/>
  <c r="R324" i="1"/>
  <c r="Q324" i="1"/>
  <c r="O324" i="1"/>
  <c r="AP323" i="1"/>
  <c r="S323" i="1"/>
  <c r="R323" i="1"/>
  <c r="Q323" i="1"/>
  <c r="O323" i="1"/>
  <c r="AP322" i="1"/>
  <c r="S322" i="1"/>
  <c r="R322" i="1"/>
  <c r="Q322" i="1"/>
  <c r="O322" i="1"/>
  <c r="AP321" i="1"/>
  <c r="S321" i="1"/>
  <c r="R321" i="1"/>
  <c r="Q321" i="1"/>
  <c r="O321" i="1"/>
  <c r="AP320" i="1"/>
  <c r="S320" i="1"/>
  <c r="R320" i="1"/>
  <c r="Q320" i="1"/>
  <c r="O320" i="1"/>
  <c r="AP319" i="1"/>
  <c r="S319" i="1"/>
  <c r="R319" i="1"/>
  <c r="Q319" i="1"/>
  <c r="O319" i="1"/>
  <c r="AP318" i="1"/>
  <c r="S318" i="1"/>
  <c r="R318" i="1"/>
  <c r="Q318" i="1"/>
  <c r="O318" i="1"/>
  <c r="AP317" i="1"/>
  <c r="S317" i="1"/>
  <c r="R317" i="1"/>
  <c r="Q317" i="1"/>
  <c r="O317" i="1"/>
  <c r="AP316" i="1"/>
  <c r="S316" i="1"/>
  <c r="R316" i="1"/>
  <c r="Q316" i="1"/>
  <c r="O316" i="1"/>
  <c r="AP315" i="1"/>
  <c r="S315" i="1"/>
  <c r="R315" i="1"/>
  <c r="Q315" i="1"/>
  <c r="O315" i="1"/>
  <c r="AP314" i="1"/>
  <c r="S314" i="1"/>
  <c r="R314" i="1"/>
  <c r="Q314" i="1"/>
  <c r="O314" i="1"/>
  <c r="AP313" i="1"/>
  <c r="S313" i="1"/>
  <c r="R313" i="1"/>
  <c r="Q313" i="1"/>
  <c r="O313" i="1"/>
  <c r="AP1603" i="1"/>
  <c r="S1603" i="1"/>
  <c r="R1603" i="1"/>
  <c r="Q1603" i="1"/>
  <c r="O1603" i="1"/>
  <c r="AP1613" i="1"/>
  <c r="S1613" i="1"/>
  <c r="R1613" i="1"/>
  <c r="Q1613" i="1"/>
  <c r="O1613" i="1"/>
  <c r="AP1611" i="1"/>
  <c r="S1611" i="1"/>
  <c r="R1611" i="1"/>
  <c r="Q1611" i="1"/>
  <c r="O1611" i="1"/>
  <c r="AP1606" i="1"/>
  <c r="S1606" i="1"/>
  <c r="R1606" i="1"/>
  <c r="Q1606" i="1"/>
  <c r="O1606" i="1"/>
  <c r="AP312" i="1"/>
  <c r="S312" i="1"/>
  <c r="R312" i="1"/>
  <c r="Q312" i="1"/>
  <c r="O312" i="1"/>
  <c r="AP311" i="1"/>
  <c r="S311" i="1"/>
  <c r="R311" i="1"/>
  <c r="Q311" i="1"/>
  <c r="O311" i="1"/>
  <c r="AP310" i="1"/>
  <c r="S310" i="1"/>
  <c r="R310" i="1"/>
  <c r="Q310" i="1"/>
  <c r="O310" i="1"/>
  <c r="AP309" i="1"/>
  <c r="S309" i="1"/>
  <c r="R309" i="1"/>
  <c r="Q309" i="1"/>
  <c r="O309" i="1"/>
  <c r="AP308" i="1"/>
  <c r="S308" i="1"/>
  <c r="R308" i="1"/>
  <c r="Q308" i="1"/>
  <c r="O308" i="1"/>
  <c r="AP307" i="1"/>
  <c r="S307" i="1"/>
  <c r="R307" i="1"/>
  <c r="Q307" i="1"/>
  <c r="O307" i="1"/>
  <c r="AP306" i="1"/>
  <c r="S306" i="1"/>
  <c r="R306" i="1"/>
  <c r="Q306" i="1"/>
  <c r="O306" i="1"/>
  <c r="AP305" i="1"/>
  <c r="S305" i="1"/>
  <c r="R305" i="1"/>
  <c r="Q305" i="1"/>
  <c r="O305" i="1"/>
  <c r="AP304" i="1"/>
  <c r="S304" i="1"/>
  <c r="R304" i="1"/>
  <c r="Q304" i="1"/>
  <c r="O304" i="1"/>
  <c r="AP303" i="1"/>
  <c r="S303" i="1"/>
  <c r="R303" i="1"/>
  <c r="Q303" i="1"/>
  <c r="O303" i="1"/>
  <c r="AP302" i="1"/>
  <c r="S302" i="1"/>
  <c r="R302" i="1"/>
  <c r="Q302" i="1"/>
  <c r="O302" i="1"/>
  <c r="S301" i="1"/>
  <c r="R301" i="1"/>
  <c r="Q301" i="1"/>
  <c r="O301" i="1"/>
  <c r="AP300" i="1"/>
  <c r="S300" i="1"/>
  <c r="R300" i="1"/>
  <c r="Q300" i="1"/>
  <c r="O300" i="1"/>
  <c r="AP299" i="1"/>
  <c r="S299" i="1"/>
  <c r="R299" i="1"/>
  <c r="Q299" i="1"/>
  <c r="O299" i="1"/>
  <c r="AP298" i="1"/>
  <c r="S298" i="1"/>
  <c r="R298" i="1"/>
  <c r="Q298" i="1"/>
  <c r="O298" i="1"/>
  <c r="AP1525" i="1"/>
  <c r="S1525" i="1"/>
  <c r="R1525" i="1"/>
  <c r="Q1525" i="1"/>
  <c r="O1525" i="1"/>
  <c r="AP1524" i="1"/>
  <c r="S1524" i="1"/>
  <c r="R1524" i="1"/>
  <c r="Q1524" i="1"/>
  <c r="O1524" i="1"/>
  <c r="AP1523" i="1"/>
  <c r="S1523" i="1"/>
  <c r="R1523" i="1"/>
  <c r="Q1523" i="1"/>
  <c r="O1523" i="1"/>
  <c r="AP297" i="1"/>
  <c r="S297" i="1"/>
  <c r="R297" i="1"/>
  <c r="Q297" i="1"/>
  <c r="O297" i="1"/>
  <c r="AP296" i="1"/>
  <c r="S296" i="1"/>
  <c r="R296" i="1"/>
  <c r="Q296" i="1"/>
  <c r="O296" i="1"/>
  <c r="AP295" i="1"/>
  <c r="S295" i="1"/>
  <c r="R295" i="1"/>
  <c r="Q295" i="1"/>
  <c r="O295" i="1"/>
  <c r="AP294" i="1"/>
  <c r="S294" i="1"/>
  <c r="R294" i="1"/>
  <c r="Q294" i="1"/>
  <c r="O294" i="1"/>
  <c r="AP293" i="1"/>
  <c r="S293" i="1"/>
  <c r="R293" i="1"/>
  <c r="Q293" i="1"/>
  <c r="O293" i="1"/>
  <c r="AP292" i="1"/>
  <c r="S292" i="1"/>
  <c r="R292" i="1"/>
  <c r="Q292" i="1"/>
  <c r="O292" i="1"/>
  <c r="AP291" i="1"/>
  <c r="S291" i="1"/>
  <c r="R291" i="1"/>
  <c r="Q291" i="1"/>
  <c r="O291" i="1"/>
  <c r="AP290" i="1"/>
  <c r="S290" i="1"/>
  <c r="R290" i="1"/>
  <c r="Q290" i="1"/>
  <c r="O290" i="1"/>
  <c r="AP289" i="1"/>
  <c r="S289" i="1"/>
  <c r="R289" i="1"/>
  <c r="Q289" i="1"/>
  <c r="O289" i="1"/>
  <c r="AP288" i="1"/>
  <c r="S288" i="1"/>
  <c r="R288" i="1"/>
  <c r="Q288" i="1"/>
  <c r="O288" i="1"/>
  <c r="AP287" i="1"/>
  <c r="S287" i="1"/>
  <c r="R287" i="1"/>
  <c r="Q287" i="1"/>
  <c r="O287" i="1"/>
  <c r="AP286" i="1"/>
  <c r="S286" i="1"/>
  <c r="R286" i="1"/>
  <c r="Q286" i="1"/>
  <c r="O286" i="1"/>
  <c r="AP285" i="1"/>
  <c r="S285" i="1"/>
  <c r="R285" i="1"/>
  <c r="Q285" i="1"/>
  <c r="O285" i="1"/>
  <c r="AP1577" i="1"/>
  <c r="S1577" i="1"/>
  <c r="R1577" i="1"/>
  <c r="Q1577" i="1"/>
  <c r="O1577" i="1"/>
  <c r="AP284" i="1"/>
  <c r="S284" i="1"/>
  <c r="R284" i="1"/>
  <c r="P284" i="1" s="1"/>
  <c r="Q284" i="1"/>
  <c r="O284" i="1"/>
  <c r="AP283" i="1"/>
  <c r="S283" i="1"/>
  <c r="R283" i="1"/>
  <c r="P283" i="1" s="1"/>
  <c r="Q283" i="1"/>
  <c r="O283" i="1"/>
  <c r="AP282" i="1"/>
  <c r="S282" i="1"/>
  <c r="R282" i="1"/>
  <c r="Q282" i="1"/>
  <c r="O282" i="1"/>
  <c r="AP281" i="1"/>
  <c r="S281" i="1"/>
  <c r="R281" i="1"/>
  <c r="P281" i="1" s="1"/>
  <c r="Q281" i="1"/>
  <c r="O281" i="1"/>
  <c r="AP280" i="1"/>
  <c r="S280" i="1"/>
  <c r="R280" i="1"/>
  <c r="Q280" i="1"/>
  <c r="O280" i="1"/>
  <c r="AP1663" i="1"/>
  <c r="S1663" i="1"/>
  <c r="R1663" i="1"/>
  <c r="Q1663" i="1"/>
  <c r="O1663" i="1"/>
  <c r="AP1610" i="1"/>
  <c r="S1610" i="1"/>
  <c r="R1610" i="1"/>
  <c r="Q1610" i="1"/>
  <c r="O1610" i="1"/>
  <c r="AP1662" i="1"/>
  <c r="S1662" i="1"/>
  <c r="R1662" i="1"/>
  <c r="Q1662" i="1"/>
  <c r="O1662" i="1"/>
  <c r="AP1670" i="1"/>
  <c r="S1670" i="1"/>
  <c r="R1670" i="1"/>
  <c r="Q1670" i="1"/>
  <c r="O1670" i="1"/>
  <c r="AP1665" i="1"/>
  <c r="S1665" i="1"/>
  <c r="R1665" i="1"/>
  <c r="Q1665" i="1"/>
  <c r="O1665" i="1"/>
  <c r="AP1602" i="1"/>
  <c r="S1602" i="1"/>
  <c r="R1602" i="1"/>
  <c r="Q1602" i="1"/>
  <c r="O1602" i="1"/>
  <c r="AP1689" i="1"/>
  <c r="S1689" i="1"/>
  <c r="R1689" i="1"/>
  <c r="Q1689" i="1"/>
  <c r="O1689" i="1"/>
  <c r="AP279" i="1"/>
  <c r="S279" i="1"/>
  <c r="R279" i="1"/>
  <c r="Q279" i="1"/>
  <c r="O279" i="1"/>
  <c r="AP278" i="1"/>
  <c r="S278" i="1"/>
  <c r="R278" i="1"/>
  <c r="Q278" i="1"/>
  <c r="O278" i="1"/>
  <c r="AP277" i="1"/>
  <c r="S277" i="1"/>
  <c r="R277" i="1"/>
  <c r="Q277" i="1"/>
  <c r="O277" i="1"/>
  <c r="AP276" i="1"/>
  <c r="S276" i="1"/>
  <c r="R276" i="1"/>
  <c r="Q276" i="1"/>
  <c r="O276" i="1"/>
  <c r="AP275" i="1"/>
  <c r="S275" i="1"/>
  <c r="R275" i="1"/>
  <c r="Q275" i="1"/>
  <c r="O275" i="1"/>
  <c r="AP274" i="1"/>
  <c r="S274" i="1"/>
  <c r="R274" i="1"/>
  <c r="Q274" i="1"/>
  <c r="O274" i="1"/>
  <c r="AP273" i="1"/>
  <c r="S273" i="1"/>
  <c r="R273" i="1"/>
  <c r="Q273" i="1"/>
  <c r="O273" i="1"/>
  <c r="S272" i="1"/>
  <c r="R272" i="1"/>
  <c r="Q272" i="1"/>
  <c r="O272" i="1"/>
  <c r="AP271" i="1"/>
  <c r="S271" i="1"/>
  <c r="R271" i="1"/>
  <c r="Q271" i="1"/>
  <c r="O271" i="1"/>
  <c r="AP1589" i="1"/>
  <c r="S1589" i="1"/>
  <c r="R1589" i="1"/>
  <c r="Q1589" i="1"/>
  <c r="O1589" i="1"/>
  <c r="AP270" i="1"/>
  <c r="S270" i="1"/>
  <c r="R270" i="1"/>
  <c r="Q270" i="1"/>
  <c r="O270" i="1"/>
  <c r="AP269" i="1"/>
  <c r="S269" i="1"/>
  <c r="R269" i="1"/>
  <c r="Q269" i="1"/>
  <c r="O269" i="1"/>
  <c r="AP268" i="1"/>
  <c r="S268" i="1"/>
  <c r="R268" i="1"/>
  <c r="Q268" i="1"/>
  <c r="O268" i="1"/>
  <c r="AP267" i="1"/>
  <c r="S267" i="1"/>
  <c r="R267" i="1"/>
  <c r="Q267" i="1"/>
  <c r="O267" i="1"/>
  <c r="AP266" i="1"/>
  <c r="S266" i="1"/>
  <c r="R266" i="1"/>
  <c r="Q266" i="1"/>
  <c r="O266" i="1"/>
  <c r="AP265" i="1"/>
  <c r="S265" i="1"/>
  <c r="R265" i="1"/>
  <c r="Q265" i="1"/>
  <c r="O265" i="1"/>
  <c r="AP264" i="1"/>
  <c r="S264" i="1"/>
  <c r="R264" i="1"/>
  <c r="Q264" i="1"/>
  <c r="O264" i="1"/>
  <c r="AP263" i="1"/>
  <c r="S263" i="1"/>
  <c r="R263" i="1"/>
  <c r="Q263" i="1"/>
  <c r="O263" i="1"/>
  <c r="AP262" i="1"/>
  <c r="S262" i="1"/>
  <c r="R262" i="1"/>
  <c r="Q262" i="1"/>
  <c r="O262" i="1"/>
  <c r="AP261" i="1"/>
  <c r="S261" i="1"/>
  <c r="R261" i="1"/>
  <c r="Q261" i="1"/>
  <c r="O261" i="1"/>
  <c r="AP260" i="1"/>
  <c r="S260" i="1"/>
  <c r="R260" i="1"/>
  <c r="Q260" i="1"/>
  <c r="O260" i="1"/>
  <c r="AP259" i="1"/>
  <c r="S259" i="1"/>
  <c r="R259" i="1"/>
  <c r="Q259" i="1"/>
  <c r="O259" i="1"/>
  <c r="AP258" i="1"/>
  <c r="S258" i="1"/>
  <c r="R258" i="1"/>
  <c r="Q258" i="1"/>
  <c r="O258" i="1"/>
  <c r="AP257" i="1"/>
  <c r="S257" i="1"/>
  <c r="R257" i="1"/>
  <c r="Q257" i="1"/>
  <c r="O257" i="1"/>
  <c r="AP256" i="1"/>
  <c r="S256" i="1"/>
  <c r="R256" i="1"/>
  <c r="Q256" i="1"/>
  <c r="O256" i="1"/>
  <c r="AP255" i="1"/>
  <c r="S255" i="1"/>
  <c r="R255" i="1"/>
  <c r="Q255" i="1"/>
  <c r="O255" i="1"/>
  <c r="AP254" i="1"/>
  <c r="S254" i="1"/>
  <c r="R254" i="1"/>
  <c r="Q254" i="1"/>
  <c r="O254" i="1"/>
  <c r="AP253" i="1"/>
  <c r="S253" i="1"/>
  <c r="R253" i="1"/>
  <c r="Q253" i="1"/>
  <c r="O253" i="1"/>
  <c r="AP252" i="1"/>
  <c r="S252" i="1"/>
  <c r="R252" i="1"/>
  <c r="Q252" i="1"/>
  <c r="O252" i="1"/>
  <c r="AP251" i="1"/>
  <c r="S251" i="1"/>
  <c r="R251" i="1"/>
  <c r="Q251" i="1"/>
  <c r="O251" i="1"/>
  <c r="AP250" i="1"/>
  <c r="S250" i="1"/>
  <c r="R250" i="1"/>
  <c r="Q250" i="1"/>
  <c r="O250" i="1"/>
  <c r="AP249" i="1"/>
  <c r="S249" i="1"/>
  <c r="R249" i="1"/>
  <c r="Q249" i="1"/>
  <c r="O249" i="1"/>
  <c r="AP248" i="1"/>
  <c r="S248" i="1"/>
  <c r="R248" i="1"/>
  <c r="Q248" i="1"/>
  <c r="O248" i="1"/>
  <c r="AP247" i="1"/>
  <c r="S247" i="1"/>
  <c r="R247" i="1"/>
  <c r="Q247" i="1"/>
  <c r="O247" i="1"/>
  <c r="AP246" i="1"/>
  <c r="S246" i="1"/>
  <c r="R246" i="1"/>
  <c r="P246" i="1" s="1"/>
  <c r="Q246" i="1"/>
  <c r="O246" i="1"/>
  <c r="AP245" i="1"/>
  <c r="S245" i="1"/>
  <c r="R245" i="1"/>
  <c r="P245" i="1" s="1"/>
  <c r="Q245" i="1"/>
  <c r="O245" i="1"/>
  <c r="AP244" i="1"/>
  <c r="S244" i="1"/>
  <c r="R244" i="1"/>
  <c r="P244" i="1" s="1"/>
  <c r="Q244" i="1"/>
  <c r="O244" i="1"/>
  <c r="AP1506" i="1"/>
  <c r="S1506" i="1"/>
  <c r="R1506" i="1"/>
  <c r="Q1506" i="1"/>
  <c r="O1506" i="1"/>
  <c r="AP1585" i="1"/>
  <c r="S1585" i="1"/>
  <c r="R1585" i="1"/>
  <c r="Q1585" i="1"/>
  <c r="O1585" i="1"/>
  <c r="AP1600" i="1"/>
  <c r="S1600" i="1"/>
  <c r="R1600" i="1"/>
  <c r="Q1600" i="1"/>
  <c r="O1600" i="1"/>
  <c r="AP243" i="1"/>
  <c r="S243" i="1"/>
  <c r="R243" i="1"/>
  <c r="Q243" i="1"/>
  <c r="O243" i="1"/>
  <c r="AP1587" i="1"/>
  <c r="S1587" i="1"/>
  <c r="R1587" i="1"/>
  <c r="Q1587" i="1"/>
  <c r="O1587" i="1"/>
  <c r="AP1565" i="1"/>
  <c r="S1565" i="1"/>
  <c r="R1565" i="1"/>
  <c r="Q1565" i="1"/>
  <c r="O1565" i="1"/>
  <c r="AP1567" i="1"/>
  <c r="S1567" i="1"/>
  <c r="R1567" i="1"/>
  <c r="Q1567" i="1"/>
  <c r="O1567" i="1"/>
  <c r="AP1584" i="1"/>
  <c r="S1584" i="1"/>
  <c r="R1584" i="1"/>
  <c r="Q1584" i="1"/>
  <c r="O1584" i="1"/>
  <c r="AP1595" i="1"/>
  <c r="S1595" i="1"/>
  <c r="R1595" i="1"/>
  <c r="Q1595" i="1"/>
  <c r="O1595" i="1"/>
  <c r="AP242" i="1"/>
  <c r="S242" i="1"/>
  <c r="R242" i="1"/>
  <c r="Q242" i="1"/>
  <c r="O242" i="1"/>
  <c r="AP1594" i="1"/>
  <c r="S1594" i="1"/>
  <c r="R1594" i="1"/>
  <c r="Q1594" i="1"/>
  <c r="O1594" i="1"/>
  <c r="AP241" i="1"/>
  <c r="S241" i="1"/>
  <c r="R241" i="1"/>
  <c r="Q241" i="1"/>
  <c r="O241" i="1"/>
  <c r="AP240" i="1"/>
  <c r="S240" i="1"/>
  <c r="R240" i="1"/>
  <c r="Q240" i="1"/>
  <c r="O240" i="1"/>
  <c r="AP239" i="1"/>
  <c r="S239" i="1"/>
  <c r="R239" i="1"/>
  <c r="Q239" i="1"/>
  <c r="O239" i="1"/>
  <c r="AP238" i="1"/>
  <c r="S238" i="1"/>
  <c r="R238" i="1"/>
  <c r="Q238" i="1"/>
  <c r="O238" i="1"/>
  <c r="AP237" i="1"/>
  <c r="S237" i="1"/>
  <c r="R237" i="1"/>
  <c r="Q237" i="1"/>
  <c r="O237" i="1"/>
  <c r="AP236" i="1"/>
  <c r="S236" i="1"/>
  <c r="R236" i="1"/>
  <c r="Q236" i="1"/>
  <c r="O236" i="1"/>
  <c r="AP1570" i="1"/>
  <c r="S1570" i="1"/>
  <c r="R1570" i="1"/>
  <c r="Q1570" i="1"/>
  <c r="O1570" i="1"/>
  <c r="AP235" i="1"/>
  <c r="S235" i="1"/>
  <c r="R235" i="1"/>
  <c r="P235" i="1" s="1"/>
  <c r="Q235" i="1"/>
  <c r="O235" i="1"/>
  <c r="AP234" i="1"/>
  <c r="S234" i="1"/>
  <c r="R234" i="1"/>
  <c r="P234" i="1" s="1"/>
  <c r="Q234" i="1"/>
  <c r="O234" i="1"/>
  <c r="AP233" i="1"/>
  <c r="S233" i="1"/>
  <c r="R233" i="1"/>
  <c r="Q233" i="1"/>
  <c r="O233" i="1"/>
  <c r="AP232" i="1"/>
  <c r="S232" i="1"/>
  <c r="R232" i="1"/>
  <c r="Q232" i="1"/>
  <c r="O232" i="1"/>
  <c r="AP231" i="1"/>
  <c r="S231" i="1"/>
  <c r="R231" i="1"/>
  <c r="Q231" i="1"/>
  <c r="O231" i="1"/>
  <c r="AP230" i="1"/>
  <c r="S230" i="1"/>
  <c r="R230" i="1"/>
  <c r="Q230" i="1"/>
  <c r="O230" i="1"/>
  <c r="AP229" i="1"/>
  <c r="S229" i="1"/>
  <c r="R229" i="1"/>
  <c r="Q229" i="1"/>
  <c r="O229" i="1"/>
  <c r="AP228" i="1"/>
  <c r="S228" i="1"/>
  <c r="R228" i="1"/>
  <c r="Q228" i="1"/>
  <c r="O228" i="1"/>
  <c r="AP227" i="1"/>
  <c r="S227" i="1"/>
  <c r="R227" i="1"/>
  <c r="Q227" i="1"/>
  <c r="O227" i="1"/>
  <c r="AP226" i="1"/>
  <c r="S226" i="1"/>
  <c r="R226" i="1"/>
  <c r="Q226" i="1"/>
  <c r="O226" i="1"/>
  <c r="AP225" i="1"/>
  <c r="S225" i="1"/>
  <c r="R225" i="1"/>
  <c r="Q225" i="1"/>
  <c r="O225" i="1"/>
  <c r="AP224" i="1"/>
  <c r="S224" i="1"/>
  <c r="R224" i="1"/>
  <c r="Q224" i="1"/>
  <c r="O224" i="1"/>
  <c r="AP223" i="1"/>
  <c r="S223" i="1"/>
  <c r="R223" i="1"/>
  <c r="Q223" i="1"/>
  <c r="O223" i="1"/>
  <c r="AP222" i="1"/>
  <c r="S222" i="1"/>
  <c r="R222" i="1"/>
  <c r="Q222" i="1"/>
  <c r="O222" i="1"/>
  <c r="AP221" i="1"/>
  <c r="S221" i="1"/>
  <c r="R221" i="1"/>
  <c r="Q221" i="1"/>
  <c r="O221" i="1"/>
  <c r="AP220" i="1"/>
  <c r="S220" i="1"/>
  <c r="R220" i="1"/>
  <c r="Q220" i="1"/>
  <c r="O220" i="1"/>
  <c r="AP219" i="1"/>
  <c r="S219" i="1"/>
  <c r="R219" i="1"/>
  <c r="Q219" i="1"/>
  <c r="O219" i="1"/>
  <c r="AP218" i="1"/>
  <c r="S218" i="1"/>
  <c r="R218" i="1"/>
  <c r="Q218" i="1"/>
  <c r="O218" i="1"/>
  <c r="AP217" i="1"/>
  <c r="S217" i="1"/>
  <c r="R217" i="1"/>
  <c r="Q217" i="1"/>
  <c r="O217" i="1"/>
  <c r="AP216" i="1"/>
  <c r="S216" i="1"/>
  <c r="R216" i="1"/>
  <c r="Q216" i="1"/>
  <c r="O216" i="1"/>
  <c r="AP215" i="1"/>
  <c r="S215" i="1"/>
  <c r="R215" i="1"/>
  <c r="Q215" i="1"/>
  <c r="O215" i="1"/>
  <c r="AP214" i="1"/>
  <c r="S214" i="1"/>
  <c r="R214" i="1"/>
  <c r="Q214" i="1"/>
  <c r="O214" i="1"/>
  <c r="AP213" i="1"/>
  <c r="S213" i="1"/>
  <c r="R213" i="1"/>
  <c r="Q213" i="1"/>
  <c r="O213" i="1"/>
  <c r="AP212" i="1"/>
  <c r="S212" i="1"/>
  <c r="R212" i="1"/>
  <c r="Q212" i="1"/>
  <c r="O212" i="1"/>
  <c r="AP211" i="1"/>
  <c r="S211" i="1"/>
  <c r="R211" i="1"/>
  <c r="Q211" i="1"/>
  <c r="O211" i="1"/>
  <c r="AP210" i="1"/>
  <c r="S210" i="1"/>
  <c r="R210" i="1"/>
  <c r="Q210" i="1"/>
  <c r="O210" i="1"/>
  <c r="AP209" i="1"/>
  <c r="S209" i="1"/>
  <c r="R209" i="1"/>
  <c r="Q209" i="1"/>
  <c r="O209" i="1"/>
  <c r="AP208" i="1"/>
  <c r="S208" i="1"/>
  <c r="R208" i="1"/>
  <c r="Q208" i="1"/>
  <c r="O208" i="1"/>
  <c r="AP1641" i="1"/>
  <c r="S1641" i="1"/>
  <c r="R1641" i="1"/>
  <c r="Q1641" i="1"/>
  <c r="O1641" i="1"/>
  <c r="AP1596" i="1"/>
  <c r="S1596" i="1"/>
  <c r="R1596" i="1"/>
  <c r="Q1596" i="1"/>
  <c r="O1596" i="1"/>
  <c r="AP1590" i="1"/>
  <c r="S1590" i="1"/>
  <c r="R1590" i="1"/>
  <c r="Q1590" i="1"/>
  <c r="O1590" i="1"/>
  <c r="AP1640" i="1"/>
  <c r="S1640" i="1"/>
  <c r="R1640" i="1"/>
  <c r="Q1640" i="1"/>
  <c r="O1640" i="1"/>
  <c r="AP1639" i="1"/>
  <c r="S1639" i="1"/>
  <c r="R1639" i="1"/>
  <c r="Q1639" i="1"/>
  <c r="O1639" i="1"/>
  <c r="AP1614" i="1"/>
  <c r="S1614" i="1"/>
  <c r="R1614" i="1"/>
  <c r="Q1614" i="1"/>
  <c r="O1614" i="1"/>
  <c r="AP207" i="1"/>
  <c r="S207" i="1"/>
  <c r="R207" i="1"/>
  <c r="P207" i="1" s="1"/>
  <c r="Q207" i="1"/>
  <c r="O207" i="1"/>
  <c r="AP206" i="1"/>
  <c r="S206" i="1"/>
  <c r="R206" i="1"/>
  <c r="P206" i="1" s="1"/>
  <c r="Q206" i="1"/>
  <c r="O206" i="1"/>
  <c r="AP205" i="1"/>
  <c r="S205" i="1"/>
  <c r="R205" i="1"/>
  <c r="P205" i="1" s="1"/>
  <c r="Q205" i="1"/>
  <c r="O205" i="1"/>
  <c r="AP204" i="1"/>
  <c r="S204" i="1"/>
  <c r="R204" i="1"/>
  <c r="Q204" i="1"/>
  <c r="O204" i="1"/>
  <c r="AP203" i="1"/>
  <c r="S203" i="1"/>
  <c r="R203" i="1"/>
  <c r="Q203" i="1"/>
  <c r="O203" i="1"/>
  <c r="AP202" i="1"/>
  <c r="S202" i="1"/>
  <c r="R202" i="1"/>
  <c r="Q202" i="1"/>
  <c r="O202" i="1"/>
  <c r="AP201" i="1"/>
  <c r="S201" i="1"/>
  <c r="R201" i="1"/>
  <c r="Q201" i="1"/>
  <c r="O201" i="1"/>
  <c r="AP200" i="1"/>
  <c r="S200" i="1"/>
  <c r="R200" i="1"/>
  <c r="Q200" i="1"/>
  <c r="O200" i="1"/>
  <c r="AP199" i="1"/>
  <c r="S199" i="1"/>
  <c r="R199" i="1"/>
  <c r="Q199" i="1"/>
  <c r="O199" i="1"/>
  <c r="AP198" i="1"/>
  <c r="S198" i="1"/>
  <c r="R198" i="1"/>
  <c r="Q198" i="1"/>
  <c r="O198" i="1"/>
  <c r="AP197" i="1"/>
  <c r="S197" i="1"/>
  <c r="R197" i="1"/>
  <c r="Q197" i="1"/>
  <c r="O197" i="1"/>
  <c r="AP196" i="1"/>
  <c r="S196" i="1"/>
  <c r="R196" i="1"/>
  <c r="Q196" i="1"/>
  <c r="O196" i="1"/>
  <c r="AP195" i="1"/>
  <c r="S195" i="1"/>
  <c r="R195" i="1"/>
  <c r="Q195" i="1"/>
  <c r="O195" i="1"/>
  <c r="AP1586" i="1"/>
  <c r="S1586" i="1"/>
  <c r="R1586" i="1"/>
  <c r="Q1586" i="1"/>
  <c r="O1586" i="1"/>
  <c r="AP1564" i="1"/>
  <c r="S1564" i="1"/>
  <c r="R1564" i="1"/>
  <c r="Q1564" i="1"/>
  <c r="O1564" i="1"/>
  <c r="AP1588" i="1"/>
  <c r="S1588" i="1"/>
  <c r="R1588" i="1"/>
  <c r="Q1588" i="1"/>
  <c r="O1588" i="1"/>
  <c r="AP1599" i="1"/>
  <c r="S1599" i="1"/>
  <c r="R1599" i="1"/>
  <c r="Q1599" i="1"/>
  <c r="O1599" i="1"/>
  <c r="AP1566" i="1"/>
  <c r="S1566" i="1"/>
  <c r="R1566" i="1"/>
  <c r="Q1566" i="1"/>
  <c r="O1566" i="1"/>
  <c r="AP1568" i="1"/>
  <c r="S1568" i="1"/>
  <c r="R1568" i="1"/>
  <c r="Q1568" i="1"/>
  <c r="O1568" i="1"/>
  <c r="AP1560" i="1"/>
  <c r="S1560" i="1"/>
  <c r="R1560" i="1"/>
  <c r="Q1560" i="1"/>
  <c r="O1560" i="1"/>
  <c r="AP194" i="1"/>
  <c r="S194" i="1"/>
  <c r="R194" i="1"/>
  <c r="Q194" i="1"/>
  <c r="O194" i="1"/>
  <c r="AP1556" i="1"/>
  <c r="S1556" i="1"/>
  <c r="R1556" i="1"/>
  <c r="Q1556" i="1"/>
  <c r="O1556" i="1"/>
  <c r="AP1561" i="1"/>
  <c r="S1561" i="1"/>
  <c r="R1561" i="1"/>
  <c r="Q1561" i="1"/>
  <c r="O1561" i="1"/>
  <c r="AP1598" i="1"/>
  <c r="S1598" i="1"/>
  <c r="R1598" i="1"/>
  <c r="Q1598" i="1"/>
  <c r="O1598" i="1"/>
  <c r="AP1597" i="1"/>
  <c r="S1597" i="1"/>
  <c r="R1597" i="1"/>
  <c r="Q1597" i="1"/>
  <c r="O1597" i="1"/>
  <c r="AP193" i="1"/>
  <c r="S193" i="1"/>
  <c r="R193" i="1"/>
  <c r="Q193" i="1"/>
  <c r="O193" i="1"/>
  <c r="AP192" i="1"/>
  <c r="S192" i="1"/>
  <c r="R192" i="1"/>
  <c r="Q192" i="1"/>
  <c r="O192" i="1"/>
  <c r="AP191" i="1"/>
  <c r="S191" i="1"/>
  <c r="R191" i="1"/>
  <c r="Q191" i="1"/>
  <c r="O191" i="1"/>
  <c r="AP190" i="1"/>
  <c r="S190" i="1"/>
  <c r="R190" i="1"/>
  <c r="Q190" i="1"/>
  <c r="O190" i="1"/>
  <c r="AP189" i="1"/>
  <c r="S189" i="1"/>
  <c r="R189" i="1"/>
  <c r="Q189" i="1"/>
  <c r="O189" i="1"/>
  <c r="AP188" i="1"/>
  <c r="S188" i="1"/>
  <c r="R188" i="1"/>
  <c r="Q188" i="1"/>
  <c r="O188" i="1"/>
  <c r="AP187" i="1"/>
  <c r="S187" i="1"/>
  <c r="R187" i="1"/>
  <c r="Q187" i="1"/>
  <c r="O187" i="1"/>
  <c r="AP186" i="1"/>
  <c r="S186" i="1"/>
  <c r="R186" i="1"/>
  <c r="Q186" i="1"/>
  <c r="O186" i="1"/>
  <c r="AP185" i="1"/>
  <c r="S185" i="1"/>
  <c r="R185" i="1"/>
  <c r="Q185" i="1"/>
  <c r="O185" i="1"/>
  <c r="AP184" i="1"/>
  <c r="S184" i="1"/>
  <c r="R184" i="1"/>
  <c r="Q184" i="1"/>
  <c r="O184" i="1"/>
  <c r="AP183" i="1"/>
  <c r="S183" i="1"/>
  <c r="R183" i="1"/>
  <c r="Q183" i="1"/>
  <c r="O183" i="1"/>
  <c r="AP182" i="1"/>
  <c r="S182" i="1"/>
  <c r="R182" i="1"/>
  <c r="Q182" i="1"/>
  <c r="O182" i="1"/>
  <c r="AP181" i="1"/>
  <c r="S181" i="1"/>
  <c r="R181" i="1"/>
  <c r="Q181" i="1"/>
  <c r="O181" i="1"/>
  <c r="AP180" i="1"/>
  <c r="S180" i="1"/>
  <c r="R180" i="1"/>
  <c r="Q180" i="1"/>
  <c r="O180" i="1"/>
  <c r="AP1562" i="1"/>
  <c r="S1562" i="1"/>
  <c r="R1562" i="1"/>
  <c r="Q1562" i="1"/>
  <c r="O1562" i="1"/>
  <c r="AP1557" i="1"/>
  <c r="S1557" i="1"/>
  <c r="R1557" i="1"/>
  <c r="Q1557" i="1"/>
  <c r="O1557" i="1"/>
  <c r="AP1593" i="1"/>
  <c r="S1593" i="1"/>
  <c r="R1593" i="1"/>
  <c r="Q1593" i="1"/>
  <c r="O1593" i="1"/>
  <c r="AP1592" i="1"/>
  <c r="S1592" i="1"/>
  <c r="R1592" i="1"/>
  <c r="Q1592" i="1"/>
  <c r="O1592" i="1"/>
  <c r="AP1549" i="1"/>
  <c r="S1549" i="1"/>
  <c r="R1549" i="1"/>
  <c r="Q1549" i="1"/>
  <c r="O1549" i="1"/>
  <c r="AP179" i="1"/>
  <c r="S179" i="1"/>
  <c r="R179" i="1"/>
  <c r="Q179" i="1"/>
  <c r="O179" i="1"/>
  <c r="AP178" i="1"/>
  <c r="S178" i="1"/>
  <c r="R178" i="1"/>
  <c r="Q178" i="1"/>
  <c r="O178" i="1"/>
  <c r="AP177" i="1"/>
  <c r="S177" i="1"/>
  <c r="R177" i="1"/>
  <c r="Q177" i="1"/>
  <c r="O177" i="1"/>
  <c r="AP176" i="1"/>
  <c r="S176" i="1"/>
  <c r="R176" i="1"/>
  <c r="Q176" i="1"/>
  <c r="O176" i="1"/>
  <c r="AP175" i="1"/>
  <c r="S175" i="1"/>
  <c r="R175" i="1"/>
  <c r="Q175" i="1"/>
  <c r="O175" i="1"/>
  <c r="AP174" i="1"/>
  <c r="S174" i="1"/>
  <c r="R174" i="1"/>
  <c r="Q174" i="1"/>
  <c r="O174" i="1"/>
  <c r="AP173" i="1"/>
  <c r="S173" i="1"/>
  <c r="R173" i="1"/>
  <c r="Q173" i="1"/>
  <c r="O173" i="1"/>
  <c r="AP172" i="1"/>
  <c r="S172" i="1"/>
  <c r="R172" i="1"/>
  <c r="Q172" i="1"/>
  <c r="O172" i="1"/>
  <c r="AP171" i="1"/>
  <c r="S171" i="1"/>
  <c r="R171" i="1"/>
  <c r="Q171" i="1"/>
  <c r="O171" i="1"/>
  <c r="AP170" i="1"/>
  <c r="S170" i="1"/>
  <c r="R170" i="1"/>
  <c r="Q170" i="1"/>
  <c r="O170" i="1"/>
  <c r="AP169" i="1"/>
  <c r="S169" i="1"/>
  <c r="R169" i="1"/>
  <c r="Q169" i="1"/>
  <c r="O169" i="1"/>
  <c r="AP168" i="1"/>
  <c r="S168" i="1"/>
  <c r="R168" i="1"/>
  <c r="Q168" i="1"/>
  <c r="O168" i="1"/>
  <c r="AP167" i="1"/>
  <c r="S167" i="1"/>
  <c r="R167" i="1"/>
  <c r="Q167" i="1"/>
  <c r="O167" i="1"/>
  <c r="AP166" i="1"/>
  <c r="S166" i="1"/>
  <c r="R166" i="1"/>
  <c r="Q166" i="1"/>
  <c r="O166" i="1"/>
  <c r="AP165" i="1"/>
  <c r="S165" i="1"/>
  <c r="R165" i="1"/>
  <c r="Q165" i="1"/>
  <c r="O165" i="1"/>
  <c r="AP164" i="1"/>
  <c r="S164" i="1"/>
  <c r="R164" i="1"/>
  <c r="Q164" i="1"/>
  <c r="O164" i="1"/>
  <c r="AP163" i="1"/>
  <c r="S163" i="1"/>
  <c r="R163" i="1"/>
  <c r="Q163" i="1"/>
  <c r="O163" i="1"/>
  <c r="AP162" i="1"/>
  <c r="S162" i="1"/>
  <c r="R162" i="1"/>
  <c r="Q162" i="1"/>
  <c r="O162" i="1"/>
  <c r="AP161" i="1"/>
  <c r="S161" i="1"/>
  <c r="R161" i="1"/>
  <c r="Q161" i="1"/>
  <c r="O161" i="1"/>
  <c r="AP160" i="1"/>
  <c r="S160" i="1"/>
  <c r="R160" i="1"/>
  <c r="Q160" i="1"/>
  <c r="O160" i="1"/>
  <c r="AP159" i="1"/>
  <c r="S159" i="1"/>
  <c r="R159" i="1"/>
  <c r="Q159" i="1"/>
  <c r="O159" i="1"/>
  <c r="AP158" i="1"/>
  <c r="S158" i="1"/>
  <c r="R158" i="1"/>
  <c r="Q158" i="1"/>
  <c r="O158" i="1"/>
  <c r="AP157" i="1"/>
  <c r="S157" i="1"/>
  <c r="R157" i="1"/>
  <c r="Q157" i="1"/>
  <c r="O157" i="1"/>
  <c r="AP156" i="1"/>
  <c r="S156" i="1"/>
  <c r="R156" i="1"/>
  <c r="Q156" i="1"/>
  <c r="O156" i="1"/>
  <c r="AP155" i="1"/>
  <c r="S155" i="1"/>
  <c r="R155" i="1"/>
  <c r="Q155" i="1"/>
  <c r="O155" i="1"/>
  <c r="AP154" i="1"/>
  <c r="S154" i="1"/>
  <c r="R154" i="1"/>
  <c r="Q154" i="1"/>
  <c r="O154" i="1"/>
  <c r="AP153" i="1"/>
  <c r="S153" i="1"/>
  <c r="R153" i="1"/>
  <c r="Q153" i="1"/>
  <c r="O153" i="1"/>
  <c r="AP152" i="1"/>
  <c r="S152" i="1"/>
  <c r="R152" i="1"/>
  <c r="Q152" i="1"/>
  <c r="O152" i="1"/>
  <c r="AP1535" i="1"/>
  <c r="S1535" i="1"/>
  <c r="R1535" i="1"/>
  <c r="Q1535" i="1"/>
  <c r="O1535" i="1"/>
  <c r="AP1612" i="1"/>
  <c r="S1612" i="1"/>
  <c r="R1612" i="1"/>
  <c r="Q1612" i="1"/>
  <c r="O1612" i="1"/>
  <c r="AP151" i="1"/>
  <c r="S151" i="1"/>
  <c r="R151" i="1"/>
  <c r="Q151" i="1"/>
  <c r="O151" i="1"/>
  <c r="AP150" i="1"/>
  <c r="S150" i="1"/>
  <c r="R150" i="1"/>
  <c r="Q150" i="1"/>
  <c r="O150" i="1"/>
  <c r="AP149" i="1"/>
  <c r="S149" i="1"/>
  <c r="R149" i="1"/>
  <c r="Q149" i="1"/>
  <c r="O149" i="1"/>
  <c r="AP148" i="1"/>
  <c r="S148" i="1"/>
  <c r="R148" i="1"/>
  <c r="Q148" i="1"/>
  <c r="O148" i="1"/>
  <c r="AP147" i="1"/>
  <c r="S147" i="1"/>
  <c r="R147" i="1"/>
  <c r="Q147" i="1"/>
  <c r="O147" i="1"/>
  <c r="AP146" i="1"/>
  <c r="S146" i="1"/>
  <c r="R146" i="1"/>
  <c r="Q146" i="1"/>
  <c r="P146" i="1"/>
  <c r="O146" i="1"/>
  <c r="AP1609" i="1"/>
  <c r="S1609" i="1"/>
  <c r="R1609" i="1"/>
  <c r="Q1609" i="1"/>
  <c r="O1609" i="1"/>
  <c r="AP1534" i="1"/>
  <c r="S1534" i="1"/>
  <c r="R1534" i="1"/>
  <c r="Q1534" i="1"/>
  <c r="O1534" i="1"/>
  <c r="AP145" i="1"/>
  <c r="S145" i="1"/>
  <c r="R145" i="1"/>
  <c r="Q145" i="1"/>
  <c r="O145" i="1"/>
  <c r="AP144" i="1"/>
  <c r="S144" i="1"/>
  <c r="R144" i="1"/>
  <c r="Q144" i="1"/>
  <c r="O144" i="1"/>
  <c r="AP143" i="1"/>
  <c r="S143" i="1"/>
  <c r="R143" i="1"/>
  <c r="Q143" i="1"/>
  <c r="O143" i="1"/>
  <c r="AP142" i="1"/>
  <c r="S142" i="1"/>
  <c r="R142" i="1"/>
  <c r="Q142" i="1"/>
  <c r="O142" i="1"/>
  <c r="AP1539" i="1"/>
  <c r="S1539" i="1"/>
  <c r="R1539" i="1"/>
  <c r="Q1539" i="1"/>
  <c r="O1539" i="1"/>
  <c r="AP1605" i="1"/>
  <c r="S1605" i="1"/>
  <c r="R1605" i="1"/>
  <c r="Q1605" i="1"/>
  <c r="O1605" i="1"/>
  <c r="AP1540" i="1"/>
  <c r="S1540" i="1"/>
  <c r="R1540" i="1"/>
  <c r="Q1540" i="1"/>
  <c r="O1540" i="1"/>
  <c r="AP1551" i="1"/>
  <c r="S1551" i="1"/>
  <c r="R1551" i="1"/>
  <c r="Q1551" i="1"/>
  <c r="O1551" i="1"/>
  <c r="AP1604" i="1"/>
  <c r="S1604" i="1"/>
  <c r="R1604" i="1"/>
  <c r="Q1604" i="1"/>
  <c r="O1604" i="1"/>
  <c r="AP1552" i="1"/>
  <c r="S1552" i="1"/>
  <c r="R1552" i="1"/>
  <c r="Q1552" i="1"/>
  <c r="O1552" i="1"/>
  <c r="AP141" i="1"/>
  <c r="S141" i="1"/>
  <c r="R141" i="1"/>
  <c r="Q141" i="1"/>
  <c r="O141" i="1"/>
  <c r="AP140" i="1"/>
  <c r="S140" i="1"/>
  <c r="R140" i="1"/>
  <c r="Q140" i="1"/>
  <c r="O140" i="1"/>
  <c r="AP139" i="1"/>
  <c r="S139" i="1"/>
  <c r="R139" i="1"/>
  <c r="Q139" i="1"/>
  <c r="O139" i="1"/>
  <c r="AP138" i="1"/>
  <c r="S138" i="1"/>
  <c r="R138" i="1"/>
  <c r="Q138" i="1"/>
  <c r="O138" i="1"/>
  <c r="AP137" i="1"/>
  <c r="S137" i="1"/>
  <c r="R137" i="1"/>
  <c r="Q137" i="1"/>
  <c r="O137" i="1"/>
  <c r="AP136" i="1"/>
  <c r="S136" i="1"/>
  <c r="R136" i="1"/>
  <c r="Q136" i="1"/>
  <c r="O136" i="1"/>
  <c r="AP135" i="1"/>
  <c r="S135" i="1"/>
  <c r="R135" i="1"/>
  <c r="Q135" i="1"/>
  <c r="O135" i="1"/>
  <c r="AP134" i="1"/>
  <c r="S134" i="1"/>
  <c r="R134" i="1"/>
  <c r="Q134" i="1"/>
  <c r="O134" i="1"/>
  <c r="AP133" i="1"/>
  <c r="S133" i="1"/>
  <c r="R133" i="1"/>
  <c r="Q133" i="1"/>
  <c r="O133" i="1"/>
  <c r="AP132" i="1"/>
  <c r="S132" i="1"/>
  <c r="R132" i="1"/>
  <c r="Q132" i="1"/>
  <c r="O132" i="1"/>
  <c r="AP131" i="1"/>
  <c r="S131" i="1"/>
  <c r="R131" i="1"/>
  <c r="Q131" i="1"/>
  <c r="O131" i="1"/>
  <c r="AP130" i="1"/>
  <c r="S130" i="1"/>
  <c r="R130" i="1"/>
  <c r="Q130" i="1"/>
  <c r="O130" i="1"/>
  <c r="AP129" i="1"/>
  <c r="S129" i="1"/>
  <c r="R129" i="1"/>
  <c r="Q129" i="1"/>
  <c r="O129" i="1"/>
  <c r="AP128" i="1"/>
  <c r="S128" i="1"/>
  <c r="R128" i="1"/>
  <c r="Q128" i="1"/>
  <c r="O128" i="1"/>
  <c r="AP127" i="1"/>
  <c r="S127" i="1"/>
  <c r="R127" i="1"/>
  <c r="Q127" i="1"/>
  <c r="O127" i="1"/>
  <c r="AP126" i="1"/>
  <c r="S126" i="1"/>
  <c r="R126" i="1"/>
  <c r="Q126" i="1"/>
  <c r="O126" i="1"/>
  <c r="AP125" i="1"/>
  <c r="S125" i="1"/>
  <c r="R125" i="1"/>
  <c r="Q125" i="1"/>
  <c r="O125" i="1"/>
  <c r="AP124" i="1"/>
  <c r="S124" i="1"/>
  <c r="R124" i="1"/>
  <c r="Q124" i="1"/>
  <c r="O124" i="1"/>
  <c r="AP123" i="1"/>
  <c r="S123" i="1"/>
  <c r="R123" i="1"/>
  <c r="Q123" i="1"/>
  <c r="O123" i="1"/>
  <c r="AP122" i="1"/>
  <c r="S122" i="1"/>
  <c r="R122" i="1"/>
  <c r="Q122" i="1"/>
  <c r="O122" i="1"/>
  <c r="AP1548" i="1"/>
  <c r="S1548" i="1"/>
  <c r="R1548" i="1"/>
  <c r="Q1548" i="1"/>
  <c r="O1548" i="1"/>
  <c r="AP1550" i="1"/>
  <c r="S1550" i="1"/>
  <c r="R1550" i="1"/>
  <c r="Q1550" i="1"/>
  <c r="O1550" i="1"/>
  <c r="AP1644" i="1"/>
  <c r="S1644" i="1"/>
  <c r="R1644" i="1"/>
  <c r="Q1644" i="1"/>
  <c r="O1644" i="1"/>
  <c r="AP1547" i="1"/>
  <c r="S1547" i="1"/>
  <c r="R1547" i="1"/>
  <c r="Q1547" i="1"/>
  <c r="O1547" i="1"/>
  <c r="AP1630" i="1"/>
  <c r="S1630" i="1"/>
  <c r="R1630" i="1"/>
  <c r="Q1630" i="1"/>
  <c r="O1630" i="1"/>
  <c r="AP1625" i="1"/>
  <c r="S1625" i="1"/>
  <c r="R1625" i="1"/>
  <c r="Q1625" i="1"/>
  <c r="O1625" i="1"/>
  <c r="AP1546" i="1"/>
  <c r="S1546" i="1"/>
  <c r="R1546" i="1"/>
  <c r="Q1546" i="1"/>
  <c r="O1546" i="1"/>
  <c r="AP121" i="1"/>
  <c r="S121" i="1"/>
  <c r="R121" i="1"/>
  <c r="Q121" i="1"/>
  <c r="O121" i="1"/>
  <c r="AP120" i="1"/>
  <c r="S120" i="1"/>
  <c r="R120" i="1"/>
  <c r="P120" i="1" s="1"/>
  <c r="Q120" i="1"/>
  <c r="O120" i="1"/>
  <c r="AP119" i="1"/>
  <c r="S119" i="1"/>
  <c r="R119" i="1"/>
  <c r="Q119" i="1"/>
  <c r="O119" i="1"/>
  <c r="AP118" i="1"/>
  <c r="S118" i="1"/>
  <c r="R118" i="1"/>
  <c r="Q118" i="1"/>
  <c r="O118" i="1"/>
  <c r="AP117" i="1"/>
  <c r="S117" i="1"/>
  <c r="R117" i="1"/>
  <c r="Q117" i="1"/>
  <c r="O117" i="1"/>
  <c r="AP116" i="1"/>
  <c r="S116" i="1"/>
  <c r="R116" i="1"/>
  <c r="Q116" i="1"/>
  <c r="O116" i="1"/>
  <c r="AP115" i="1"/>
  <c r="S115" i="1"/>
  <c r="R115" i="1"/>
  <c r="Q115" i="1"/>
  <c r="O115" i="1"/>
  <c r="AP1527" i="1"/>
  <c r="S1527" i="1"/>
  <c r="R1527" i="1"/>
  <c r="Q1527" i="1"/>
  <c r="O1527" i="1"/>
  <c r="AP1526" i="1"/>
  <c r="S1526" i="1"/>
  <c r="R1526" i="1"/>
  <c r="Q1526" i="1"/>
  <c r="O1526" i="1"/>
  <c r="AP1545" i="1"/>
  <c r="S1545" i="1"/>
  <c r="R1545" i="1"/>
  <c r="Q1545" i="1"/>
  <c r="O1545" i="1"/>
  <c r="AP1510" i="1"/>
  <c r="S1510" i="1"/>
  <c r="R1510" i="1"/>
  <c r="Q1510" i="1"/>
  <c r="O1510" i="1"/>
  <c r="AP1509" i="1"/>
  <c r="S1509" i="1"/>
  <c r="R1509" i="1"/>
  <c r="Q1509" i="1"/>
  <c r="O1509" i="1"/>
  <c r="AP1508" i="1"/>
  <c r="S1508" i="1"/>
  <c r="R1508" i="1"/>
  <c r="Q1508" i="1"/>
  <c r="O1508" i="1"/>
  <c r="AP114" i="1"/>
  <c r="S114" i="1"/>
  <c r="R114" i="1"/>
  <c r="Q114" i="1"/>
  <c r="O114" i="1"/>
  <c r="AP113" i="1"/>
  <c r="S113" i="1"/>
  <c r="R113" i="1"/>
  <c r="Q113" i="1"/>
  <c r="O113" i="1"/>
  <c r="AP112" i="1"/>
  <c r="S112" i="1"/>
  <c r="R112" i="1"/>
  <c r="Q112" i="1"/>
  <c r="O112" i="1"/>
  <c r="AP111" i="1"/>
  <c r="S111" i="1"/>
  <c r="R111" i="1"/>
  <c r="Q111" i="1"/>
  <c r="O111" i="1"/>
  <c r="AP110" i="1"/>
  <c r="S110" i="1"/>
  <c r="R110" i="1"/>
  <c r="Q110" i="1"/>
  <c r="O110" i="1"/>
  <c r="AP109" i="1"/>
  <c r="S109" i="1"/>
  <c r="R109" i="1"/>
  <c r="Q109" i="1"/>
  <c r="O109" i="1"/>
  <c r="AP1703" i="1"/>
  <c r="S1703" i="1"/>
  <c r="R1703" i="1"/>
  <c r="Q1703" i="1"/>
  <c r="O1703" i="1"/>
  <c r="AP1702" i="1"/>
  <c r="S1702" i="1"/>
  <c r="R1702" i="1"/>
  <c r="Q1702" i="1"/>
  <c r="O1702" i="1"/>
  <c r="AP108" i="1"/>
  <c r="S108" i="1"/>
  <c r="R108" i="1"/>
  <c r="Q108" i="1"/>
  <c r="O108" i="1"/>
  <c r="AP107" i="1"/>
  <c r="S107" i="1"/>
  <c r="R107" i="1"/>
  <c r="Q107" i="1"/>
  <c r="O107" i="1"/>
  <c r="AP106" i="1"/>
  <c r="S106" i="1"/>
  <c r="R106" i="1"/>
  <c r="Q106" i="1"/>
  <c r="O106" i="1"/>
  <c r="AP105" i="1"/>
  <c r="S105" i="1"/>
  <c r="R105" i="1"/>
  <c r="Q105" i="1"/>
  <c r="O105" i="1"/>
  <c r="AP104" i="1"/>
  <c r="S104" i="1"/>
  <c r="R104" i="1"/>
  <c r="Q104" i="1"/>
  <c r="O104" i="1"/>
  <c r="AP103" i="1"/>
  <c r="S103" i="1"/>
  <c r="R103" i="1"/>
  <c r="Q103" i="1"/>
  <c r="O103" i="1"/>
  <c r="S102" i="1"/>
  <c r="R102" i="1"/>
  <c r="Q102" i="1"/>
  <c r="O102" i="1"/>
  <c r="AP101" i="1"/>
  <c r="S101" i="1"/>
  <c r="R101" i="1"/>
  <c r="Q101" i="1"/>
  <c r="O101" i="1"/>
  <c r="AP100" i="1"/>
  <c r="S100" i="1"/>
  <c r="R100" i="1"/>
  <c r="Q100" i="1"/>
  <c r="O100" i="1"/>
  <c r="AP99" i="1"/>
  <c r="S99" i="1"/>
  <c r="R99" i="1"/>
  <c r="Q99" i="1"/>
  <c r="O99" i="1"/>
  <c r="AP98" i="1"/>
  <c r="S98" i="1"/>
  <c r="R98" i="1"/>
  <c r="Q98" i="1"/>
  <c r="O98" i="1"/>
  <c r="AP97" i="1"/>
  <c r="S97" i="1"/>
  <c r="R97" i="1"/>
  <c r="Q97" i="1"/>
  <c r="O97" i="1"/>
  <c r="AP96" i="1"/>
  <c r="S96" i="1"/>
  <c r="R96" i="1"/>
  <c r="Q96" i="1"/>
  <c r="O96" i="1"/>
  <c r="AP95" i="1"/>
  <c r="S95" i="1"/>
  <c r="R95" i="1"/>
  <c r="Q95" i="1"/>
  <c r="O95" i="1"/>
  <c r="AP94" i="1"/>
  <c r="S94" i="1"/>
  <c r="R94" i="1"/>
  <c r="Q94" i="1"/>
  <c r="O94" i="1"/>
  <c r="AP93" i="1"/>
  <c r="S93" i="1"/>
  <c r="R93" i="1"/>
  <c r="Q93" i="1"/>
  <c r="O93" i="1"/>
  <c r="AP92" i="1"/>
  <c r="S92" i="1"/>
  <c r="R92" i="1"/>
  <c r="Q92" i="1"/>
  <c r="O92" i="1"/>
  <c r="AP91" i="1"/>
  <c r="S91" i="1"/>
  <c r="R91" i="1"/>
  <c r="Q91" i="1"/>
  <c r="O91" i="1"/>
  <c r="AP90" i="1"/>
  <c r="S90" i="1"/>
  <c r="R90" i="1"/>
  <c r="Q90" i="1"/>
  <c r="O90" i="1"/>
  <c r="AP89" i="1"/>
  <c r="S89" i="1"/>
  <c r="R89" i="1"/>
  <c r="Q89" i="1"/>
  <c r="O89" i="1"/>
  <c r="AP88" i="1"/>
  <c r="S88" i="1"/>
  <c r="R88" i="1"/>
  <c r="Q88" i="1"/>
  <c r="O88" i="1"/>
  <c r="AP87" i="1"/>
  <c r="S87" i="1"/>
  <c r="R87" i="1"/>
  <c r="Q87" i="1"/>
  <c r="O87" i="1"/>
  <c r="AP86" i="1"/>
  <c r="S86" i="1"/>
  <c r="R86" i="1"/>
  <c r="Q86" i="1"/>
  <c r="O86" i="1"/>
  <c r="AP85" i="1"/>
  <c r="S85" i="1"/>
  <c r="R85" i="1"/>
  <c r="Q85" i="1"/>
  <c r="O85" i="1"/>
  <c r="AP84" i="1"/>
  <c r="S84" i="1"/>
  <c r="R84" i="1"/>
  <c r="Q84" i="1"/>
  <c r="O84" i="1"/>
  <c r="AP83" i="1"/>
  <c r="S83" i="1"/>
  <c r="R83" i="1"/>
  <c r="Q83" i="1"/>
  <c r="O83" i="1"/>
  <c r="AP82" i="1"/>
  <c r="S82" i="1"/>
  <c r="R82" i="1"/>
  <c r="Q82" i="1"/>
  <c r="O82" i="1"/>
  <c r="AP81" i="1"/>
  <c r="S81" i="1"/>
  <c r="R81" i="1"/>
  <c r="Q81" i="1"/>
  <c r="O81" i="1"/>
  <c r="AP80" i="1"/>
  <c r="S80" i="1"/>
  <c r="R80" i="1"/>
  <c r="Q80" i="1"/>
  <c r="O80" i="1"/>
  <c r="AP79" i="1"/>
  <c r="S79" i="1"/>
  <c r="R79" i="1"/>
  <c r="Q79" i="1"/>
  <c r="O79" i="1"/>
  <c r="AP78" i="1"/>
  <c r="S78" i="1"/>
  <c r="R78" i="1"/>
  <c r="Q78" i="1"/>
  <c r="O78" i="1"/>
  <c r="AP77" i="1"/>
  <c r="S77" i="1"/>
  <c r="R77" i="1"/>
  <c r="Q77" i="1"/>
  <c r="O77" i="1"/>
  <c r="S76" i="1"/>
  <c r="R76" i="1"/>
  <c r="Q76" i="1"/>
  <c r="O76" i="1"/>
  <c r="AP75" i="1"/>
  <c r="S75" i="1"/>
  <c r="R75" i="1"/>
  <c r="Q75" i="1"/>
  <c r="O75" i="1"/>
  <c r="AP74" i="1"/>
  <c r="S74" i="1"/>
  <c r="R74" i="1"/>
  <c r="Q74" i="1"/>
  <c r="O74" i="1"/>
  <c r="AP1553" i="1"/>
  <c r="S1553" i="1"/>
  <c r="R1553" i="1"/>
  <c r="Q1553" i="1"/>
  <c r="O1553" i="1"/>
  <c r="AP73" i="1"/>
  <c r="S73" i="1"/>
  <c r="R73" i="1"/>
  <c r="Q73" i="1"/>
  <c r="O73" i="1"/>
  <c r="AP72" i="1"/>
  <c r="S72" i="1"/>
  <c r="R72" i="1"/>
  <c r="Q72" i="1"/>
  <c r="O72" i="1"/>
  <c r="AP71" i="1"/>
  <c r="S71" i="1"/>
  <c r="R71" i="1"/>
  <c r="Q71" i="1"/>
  <c r="O71" i="1"/>
  <c r="AP70" i="1"/>
  <c r="S70" i="1"/>
  <c r="R70" i="1"/>
  <c r="Q70" i="1"/>
  <c r="O70" i="1"/>
  <c r="AP69" i="1"/>
  <c r="S69" i="1"/>
  <c r="R69" i="1"/>
  <c r="Q69" i="1"/>
  <c r="O69" i="1"/>
  <c r="AP68" i="1"/>
  <c r="S68" i="1"/>
  <c r="R68" i="1"/>
  <c r="Q68" i="1"/>
  <c r="O68" i="1"/>
  <c r="AP67" i="1"/>
  <c r="S67" i="1"/>
  <c r="R67" i="1"/>
  <c r="Q67" i="1"/>
  <c r="O67" i="1"/>
  <c r="AP66" i="1"/>
  <c r="S66" i="1"/>
  <c r="R66" i="1"/>
  <c r="Q66" i="1"/>
  <c r="O66" i="1"/>
  <c r="AP65" i="1"/>
  <c r="S65" i="1"/>
  <c r="R65" i="1"/>
  <c r="Q65" i="1"/>
  <c r="O65" i="1"/>
  <c r="AP64" i="1"/>
  <c r="S64" i="1"/>
  <c r="R64" i="1"/>
  <c r="Q64" i="1"/>
  <c r="O64" i="1"/>
  <c r="S63" i="1"/>
  <c r="R63" i="1"/>
  <c r="Q63" i="1"/>
  <c r="O63" i="1"/>
  <c r="S62" i="1"/>
  <c r="R62" i="1"/>
  <c r="Q62" i="1"/>
  <c r="O62" i="1"/>
  <c r="AP61" i="1"/>
  <c r="S61" i="1"/>
  <c r="R61" i="1"/>
  <c r="Q61" i="1"/>
  <c r="O61" i="1"/>
  <c r="S60" i="1"/>
  <c r="R60" i="1"/>
  <c r="Q60" i="1"/>
  <c r="O60" i="1"/>
  <c r="AP59" i="1"/>
  <c r="S59" i="1"/>
  <c r="R59" i="1"/>
  <c r="Q59" i="1"/>
  <c r="O59" i="1"/>
  <c r="S58" i="1"/>
  <c r="R58" i="1"/>
  <c r="Q58" i="1"/>
  <c r="O58" i="1"/>
  <c r="AP57" i="1"/>
  <c r="S57" i="1"/>
  <c r="R57" i="1"/>
  <c r="Q57" i="1"/>
  <c r="O57" i="1"/>
  <c r="AP56" i="1"/>
  <c r="S56" i="1"/>
  <c r="R56" i="1"/>
  <c r="Q56" i="1"/>
  <c r="O56" i="1"/>
  <c r="AP55" i="1"/>
  <c r="S55" i="1"/>
  <c r="R55" i="1"/>
  <c r="Q55" i="1"/>
  <c r="O55" i="1"/>
  <c r="AP54" i="1"/>
  <c r="S54" i="1"/>
  <c r="R54" i="1"/>
  <c r="Q54" i="1"/>
  <c r="O54" i="1"/>
  <c r="AP53" i="1"/>
  <c r="S53" i="1"/>
  <c r="R53" i="1"/>
  <c r="Q53" i="1"/>
  <c r="O53" i="1"/>
  <c r="AP52" i="1"/>
  <c r="S52" i="1"/>
  <c r="R52" i="1"/>
  <c r="Q52" i="1"/>
  <c r="O52" i="1"/>
  <c r="AP51" i="1"/>
  <c r="S51" i="1"/>
  <c r="R51" i="1"/>
  <c r="Q51" i="1"/>
  <c r="O51" i="1"/>
  <c r="AP50" i="1"/>
  <c r="S50" i="1"/>
  <c r="R50" i="1"/>
  <c r="Q50" i="1"/>
  <c r="P50" i="1"/>
  <c r="O50" i="1"/>
  <c r="AP49" i="1"/>
  <c r="S49" i="1"/>
  <c r="R49" i="1"/>
  <c r="Q49" i="1"/>
  <c r="P49" i="1"/>
  <c r="O49" i="1"/>
  <c r="AP48" i="1"/>
  <c r="S48" i="1"/>
  <c r="R48" i="1"/>
  <c r="Q48" i="1"/>
  <c r="O48" i="1"/>
  <c r="AP47" i="1"/>
  <c r="S47" i="1"/>
  <c r="Q47" i="1"/>
  <c r="O47" i="1"/>
  <c r="AP46" i="1"/>
  <c r="S46" i="1"/>
  <c r="R46" i="1"/>
  <c r="Q46" i="1"/>
  <c r="O46" i="1"/>
  <c r="AP45" i="1"/>
  <c r="S45" i="1"/>
  <c r="R45" i="1"/>
  <c r="Q45" i="1"/>
  <c r="O45" i="1"/>
  <c r="AP44" i="1"/>
  <c r="S44" i="1"/>
  <c r="R44" i="1"/>
  <c r="Q44" i="1"/>
  <c r="O44" i="1"/>
  <c r="AP43" i="1"/>
  <c r="S43" i="1"/>
  <c r="R43" i="1"/>
  <c r="Q43" i="1"/>
  <c r="O43" i="1"/>
  <c r="AP42" i="1"/>
  <c r="S42" i="1"/>
  <c r="R42" i="1"/>
  <c r="Q42" i="1"/>
  <c r="O42" i="1"/>
  <c r="AP41" i="1"/>
  <c r="S41" i="1"/>
  <c r="R41" i="1"/>
  <c r="Q41" i="1"/>
  <c r="O41" i="1"/>
  <c r="AP40" i="1"/>
  <c r="S40" i="1"/>
  <c r="R40" i="1"/>
  <c r="Q40" i="1"/>
  <c r="O40" i="1"/>
  <c r="AP39" i="1"/>
  <c r="S39" i="1"/>
  <c r="R39" i="1"/>
  <c r="Q39" i="1"/>
  <c r="O39" i="1"/>
  <c r="AP38" i="1"/>
  <c r="S38" i="1"/>
  <c r="R38" i="1"/>
  <c r="Q38" i="1"/>
  <c r="O38" i="1"/>
  <c r="AP37" i="1"/>
  <c r="S37" i="1"/>
  <c r="R37" i="1"/>
  <c r="Q37" i="1"/>
  <c r="O37" i="1"/>
  <c r="AP36" i="1"/>
  <c r="S36" i="1"/>
  <c r="R36" i="1"/>
  <c r="Q36" i="1"/>
  <c r="O36" i="1"/>
  <c r="AP35" i="1"/>
  <c r="S35" i="1"/>
  <c r="R35" i="1"/>
  <c r="Q35" i="1"/>
  <c r="O35" i="1"/>
  <c r="AP34" i="1"/>
  <c r="S34" i="1"/>
  <c r="R34" i="1"/>
  <c r="Q34" i="1"/>
  <c r="O34" i="1"/>
  <c r="AP33" i="1"/>
  <c r="S33" i="1"/>
  <c r="R33" i="1"/>
  <c r="Q33" i="1"/>
  <c r="O33" i="1"/>
  <c r="AP32" i="1"/>
  <c r="S32" i="1"/>
  <c r="R32" i="1"/>
  <c r="Q32" i="1"/>
  <c r="O32" i="1"/>
  <c r="AP31" i="1"/>
  <c r="S31" i="1"/>
  <c r="R31" i="1"/>
  <c r="Q31" i="1"/>
  <c r="O31" i="1"/>
  <c r="AP30" i="1"/>
  <c r="S30" i="1"/>
  <c r="R30" i="1"/>
  <c r="Q30" i="1"/>
  <c r="O30" i="1"/>
  <c r="AP29" i="1"/>
  <c r="S29" i="1"/>
  <c r="R29" i="1"/>
  <c r="Q29" i="1"/>
  <c r="O29" i="1"/>
  <c r="AP28" i="1"/>
  <c r="S28" i="1"/>
  <c r="R28" i="1"/>
  <c r="Q28" i="1"/>
  <c r="O28" i="1"/>
  <c r="AP27" i="1"/>
  <c r="S27" i="1"/>
  <c r="R27" i="1"/>
  <c r="Q27" i="1"/>
  <c r="O27" i="1"/>
  <c r="AP26" i="1"/>
  <c r="S26" i="1"/>
  <c r="R26" i="1"/>
  <c r="Q26" i="1"/>
  <c r="O26" i="1"/>
  <c r="AP25" i="1"/>
  <c r="S25" i="1"/>
  <c r="R25" i="1"/>
  <c r="Q25" i="1"/>
  <c r="O25" i="1"/>
  <c r="AP24" i="1"/>
  <c r="S24" i="1"/>
  <c r="R24" i="1"/>
  <c r="Q24" i="1"/>
  <c r="O24" i="1"/>
  <c r="AP23" i="1"/>
  <c r="S23" i="1"/>
  <c r="R23" i="1"/>
  <c r="Q23" i="1"/>
  <c r="O23" i="1"/>
  <c r="AP22" i="1"/>
  <c r="S22" i="1"/>
  <c r="R22" i="1"/>
  <c r="Q22" i="1"/>
  <c r="O22" i="1"/>
  <c r="AP21" i="1"/>
  <c r="S21" i="1"/>
  <c r="R21" i="1"/>
  <c r="Q21" i="1"/>
  <c r="O21" i="1"/>
  <c r="AP20" i="1"/>
  <c r="S20" i="1"/>
  <c r="R20" i="1"/>
  <c r="Q20" i="1"/>
  <c r="O20" i="1"/>
  <c r="AP19" i="1"/>
  <c r="S19" i="1"/>
  <c r="R19" i="1"/>
  <c r="Q19" i="1"/>
  <c r="O19" i="1"/>
  <c r="AP18" i="1"/>
  <c r="S18" i="1"/>
  <c r="R18" i="1"/>
  <c r="Q18" i="1"/>
  <c r="O18" i="1"/>
  <c r="AP17" i="1"/>
  <c r="S17" i="1"/>
  <c r="R17" i="1"/>
  <c r="Q17" i="1"/>
  <c r="O17" i="1"/>
  <c r="AP16" i="1"/>
  <c r="S16" i="1"/>
  <c r="R16" i="1"/>
  <c r="Q16" i="1"/>
  <c r="O16" i="1"/>
  <c r="AP15" i="1"/>
  <c r="S15" i="1"/>
  <c r="R15" i="1"/>
  <c r="Q15" i="1"/>
  <c r="O15" i="1"/>
  <c r="AP14" i="1"/>
  <c r="S14" i="1"/>
  <c r="R14" i="1"/>
  <c r="Q14" i="1"/>
  <c r="O14" i="1"/>
  <c r="AP13" i="1"/>
  <c r="S13" i="1"/>
  <c r="R13" i="1"/>
  <c r="Q13" i="1"/>
  <c r="O13" i="1"/>
  <c r="AP12" i="1"/>
  <c r="S12" i="1"/>
  <c r="R12" i="1"/>
  <c r="Q12" i="1"/>
  <c r="O12" i="1"/>
  <c r="AP11" i="1"/>
  <c r="S11" i="1"/>
  <c r="R11" i="1"/>
  <c r="Q11" i="1"/>
  <c r="O11" i="1"/>
  <c r="AP10" i="1"/>
  <c r="S10" i="1"/>
  <c r="R10" i="1"/>
  <c r="Q10" i="1"/>
  <c r="O10" i="1"/>
  <c r="AP9" i="1"/>
  <c r="S9" i="1"/>
  <c r="R9" i="1"/>
  <c r="Q9" i="1"/>
  <c r="O9" i="1"/>
  <c r="AP8" i="1"/>
  <c r="S8" i="1"/>
  <c r="R8" i="1"/>
  <c r="Q8" i="1"/>
  <c r="O8" i="1"/>
  <c r="AP7" i="1"/>
  <c r="S7" i="1"/>
  <c r="R7" i="1"/>
  <c r="Q7" i="1"/>
  <c r="O7" i="1"/>
  <c r="AP6" i="1"/>
  <c r="S6" i="1"/>
  <c r="R6" i="1"/>
  <c r="Q6" i="1"/>
  <c r="O6" i="1"/>
  <c r="AP5" i="1"/>
  <c r="S5" i="1"/>
  <c r="R5" i="1"/>
  <c r="Q5" i="1"/>
  <c r="O5" i="1"/>
  <c r="AP4" i="1"/>
  <c r="S4" i="1"/>
  <c r="R4" i="1"/>
  <c r="Q4" i="1"/>
  <c r="O4" i="1"/>
  <c r="AP3" i="1"/>
  <c r="S3" i="1"/>
  <c r="R3" i="1"/>
  <c r="Q3" i="1"/>
  <c r="O3" i="1"/>
  <c r="AO1" i="1"/>
  <c r="AN1" i="1"/>
  <c r="AF1" i="1"/>
  <c r="AD1" i="1"/>
  <c r="AB1" i="1"/>
  <c r="AA1" i="1"/>
  <c r="K35" i="32" l="1"/>
  <c r="M7" i="32"/>
  <c r="M16" i="32" s="1"/>
  <c r="L16" i="32"/>
  <c r="K16" i="32"/>
  <c r="L25" i="32"/>
  <c r="AE1705" i="1"/>
  <c r="AE1459" i="1"/>
  <c r="AE1684" i="1"/>
  <c r="AE1410" i="1"/>
  <c r="AE1378" i="1"/>
  <c r="AE1346" i="1"/>
  <c r="AE1314" i="1"/>
  <c r="AE1282" i="1"/>
  <c r="AE1250" i="1"/>
  <c r="AE1218" i="1"/>
  <c r="AE1471" i="1"/>
  <c r="AE1440" i="1"/>
  <c r="AE1422" i="1"/>
  <c r="AE1390" i="1"/>
  <c r="AE1358" i="1"/>
  <c r="AE1326" i="1"/>
  <c r="AE1294" i="1"/>
  <c r="AE1262" i="1"/>
  <c r="AE1230" i="1"/>
  <c r="AE1700" i="1"/>
  <c r="AE1454" i="1"/>
  <c r="AE1679" i="1"/>
  <c r="AE1405" i="1"/>
  <c r="AE1373" i="1"/>
  <c r="AE1341" i="1"/>
  <c r="AE1309" i="1"/>
  <c r="AE1277" i="1"/>
  <c r="AE1695" i="1"/>
  <c r="AE1450" i="1"/>
  <c r="AE1432" i="1"/>
  <c r="AE1400" i="1"/>
  <c r="AE1466" i="1"/>
  <c r="AE1417" i="1"/>
  <c r="AE1353" i="1"/>
  <c r="AE1289" i="1"/>
  <c r="AE1461" i="1"/>
  <c r="AE1469" i="1"/>
  <c r="AE1474" i="1"/>
  <c r="AE1425" i="1"/>
  <c r="AE1361" i="1"/>
  <c r="AE1273" i="1"/>
  <c r="AE1420" i="1"/>
  <c r="AE1372" i="1"/>
  <c r="AE1697" i="1"/>
  <c r="AE1434" i="1"/>
  <c r="AE1402" i="1"/>
  <c r="AE1370" i="1"/>
  <c r="AE1338" i="1"/>
  <c r="AE1306" i="1"/>
  <c r="AE1274" i="1"/>
  <c r="AE1242" i="1"/>
  <c r="AE1706" i="1"/>
  <c r="AE1463" i="1"/>
  <c r="AE1688" i="1"/>
  <c r="AE1414" i="1"/>
  <c r="AE1382" i="1"/>
  <c r="AE1350" i="1"/>
  <c r="AE1318" i="1"/>
  <c r="AE1286" i="1"/>
  <c r="AE1254" i="1"/>
  <c r="AE1222" i="1"/>
  <c r="AE1478" i="1"/>
  <c r="AE1447" i="1"/>
  <c r="AE1429" i="1"/>
  <c r="AE1397" i="1"/>
  <c r="AE1365" i="1"/>
  <c r="AE1333" i="1"/>
  <c r="AE1301" i="1"/>
  <c r="AE1269" i="1"/>
  <c r="AE1473" i="1"/>
  <c r="AE1442" i="1"/>
  <c r="AE1424" i="1"/>
  <c r="AE1392" i="1"/>
  <c r="AE1451" i="1"/>
  <c r="AE1401" i="1"/>
  <c r="AE1337" i="1"/>
  <c r="AE1281" i="1"/>
  <c r="AE1453" i="1"/>
  <c r="AE1475" i="1"/>
  <c r="AE1444" i="1"/>
  <c r="AE1426" i="1"/>
  <c r="AE1394" i="1"/>
  <c r="AE1362" i="1"/>
  <c r="AE1330" i="1"/>
  <c r="AE1298" i="1"/>
  <c r="AE1266" i="1"/>
  <c r="AE1234" i="1"/>
  <c r="AE1701" i="1"/>
  <c r="AE1455" i="1"/>
  <c r="AE1680" i="1"/>
  <c r="AE1406" i="1"/>
  <c r="AE1374" i="1"/>
  <c r="AE1342" i="1"/>
  <c r="AE1310" i="1"/>
  <c r="AE1278" i="1"/>
  <c r="AE1246" i="1"/>
  <c r="AE1214" i="1"/>
  <c r="AE1470" i="1"/>
  <c r="AE1439" i="1"/>
  <c r="AE1421" i="1"/>
  <c r="AE1389" i="1"/>
  <c r="AE1357" i="1"/>
  <c r="AE1325" i="1"/>
  <c r="AE1293" i="1"/>
  <c r="AE1483" i="1"/>
  <c r="AE1465" i="1"/>
  <c r="AE1690" i="1"/>
  <c r="AE1416" i="1"/>
  <c r="AE1484" i="1"/>
  <c r="AE1691" i="1"/>
  <c r="AE1385" i="1"/>
  <c r="AE1321" i="1"/>
  <c r="AE1480" i="1"/>
  <c r="AE1297" i="1"/>
  <c r="AE1686" i="1"/>
  <c r="AE1443" i="1"/>
  <c r="AE1393" i="1"/>
  <c r="AE1329" i="1"/>
  <c r="AE1446" i="1"/>
  <c r="AE1388" i="1"/>
  <c r="AE1485" i="1"/>
  <c r="AE1467" i="1"/>
  <c r="AE1692" i="1"/>
  <c r="AE1418" i="1"/>
  <c r="AE1386" i="1"/>
  <c r="AE1354" i="1"/>
  <c r="AE1322" i="1"/>
  <c r="AE1290" i="1"/>
  <c r="AE1258" i="1"/>
  <c r="AE1226" i="1"/>
  <c r="AE1693" i="1"/>
  <c r="AE1448" i="1"/>
  <c r="AE1430" i="1"/>
  <c r="AE1398" i="1"/>
  <c r="AE1366" i="1"/>
  <c r="AE1334" i="1"/>
  <c r="AE1302" i="1"/>
  <c r="AE1270" i="1"/>
  <c r="AE1238" i="1"/>
  <c r="AE1481" i="1"/>
  <c r="AE1462" i="1"/>
  <c r="AE1687" i="1"/>
  <c r="AE1413" i="1"/>
  <c r="AE1381" i="1"/>
  <c r="AE1349" i="1"/>
  <c r="AE1317" i="1"/>
  <c r="AE1285" i="1"/>
  <c r="AE1703" i="1"/>
  <c r="AE1457" i="1"/>
  <c r="AE1682" i="1"/>
  <c r="AE1408" i="1"/>
  <c r="AE1696" i="1"/>
  <c r="AE1433" i="1"/>
  <c r="AE1369" i="1"/>
  <c r="AE1313" i="1"/>
  <c r="AE1699" i="1"/>
  <c r="AE1265" i="1"/>
  <c r="AE1704" i="1"/>
  <c r="AE1683" i="1"/>
  <c r="AE1377" i="1"/>
  <c r="AE1305" i="1"/>
  <c r="AE1428" i="1"/>
  <c r="AE1380" i="1"/>
  <c r="AE1458" i="1"/>
  <c r="AE1409" i="1"/>
  <c r="AE1396" i="1"/>
  <c r="AE1356" i="1"/>
  <c r="AE1324" i="1"/>
  <c r="AE1292" i="1"/>
  <c r="AE1482" i="1"/>
  <c r="AE1464" i="1"/>
  <c r="AE1689" i="1"/>
  <c r="AE1415" i="1"/>
  <c r="AE1383" i="1"/>
  <c r="AE1351" i="1"/>
  <c r="AE1319" i="1"/>
  <c r="AE1287" i="1"/>
  <c r="AE1255" i="1"/>
  <c r="AE1223" i="1"/>
  <c r="AE1384" i="1"/>
  <c r="AE1352" i="1"/>
  <c r="AE1320" i="1"/>
  <c r="AE1288" i="1"/>
  <c r="AE1479" i="1"/>
  <c r="AE1460" i="1"/>
  <c r="AE1685" i="1"/>
  <c r="AE1411" i="1"/>
  <c r="AE1379" i="1"/>
  <c r="AE1347" i="1"/>
  <c r="AE1315" i="1"/>
  <c r="AE1283" i="1"/>
  <c r="AE1251" i="1"/>
  <c r="AE1412" i="1"/>
  <c r="AE1184" i="1"/>
  <c r="AE1221" i="1"/>
  <c r="AE1177" i="1"/>
  <c r="AE1144" i="1"/>
  <c r="AE1112" i="1"/>
  <c r="AE1080" i="1"/>
  <c r="AE1048" i="1"/>
  <c r="AE1016" i="1"/>
  <c r="AE984" i="1"/>
  <c r="AE952" i="1"/>
  <c r="AE920" i="1"/>
  <c r="AE1260" i="1"/>
  <c r="AE1202" i="1"/>
  <c r="AE1438" i="1"/>
  <c r="AE1477" i="1"/>
  <c r="AE1340" i="1"/>
  <c r="AE1308" i="1"/>
  <c r="AE1276" i="1"/>
  <c r="AE1694" i="1"/>
  <c r="AE1449" i="1"/>
  <c r="AE1431" i="1"/>
  <c r="AE1399" i="1"/>
  <c r="AE1367" i="1"/>
  <c r="AE1335" i="1"/>
  <c r="AE1303" i="1"/>
  <c r="AE1271" i="1"/>
  <c r="AE1239" i="1"/>
  <c r="AE1436" i="1"/>
  <c r="AE1368" i="1"/>
  <c r="AE1336" i="1"/>
  <c r="AE1304" i="1"/>
  <c r="AE1272" i="1"/>
  <c r="AE1345" i="1"/>
  <c r="AE1476" i="1"/>
  <c r="AE1445" i="1"/>
  <c r="AE1427" i="1"/>
  <c r="AE1395" i="1"/>
  <c r="AE1363" i="1"/>
  <c r="AE1331" i="1"/>
  <c r="AE1299" i="1"/>
  <c r="AE1267" i="1"/>
  <c r="AE1235" i="1"/>
  <c r="AE1200" i="1"/>
  <c r="AE1253" i="1"/>
  <c r="AE1198" i="1"/>
  <c r="AE1160" i="1"/>
  <c r="AE1128" i="1"/>
  <c r="AE1096" i="1"/>
  <c r="AE1064" i="1"/>
  <c r="AE1032" i="1"/>
  <c r="AE1000" i="1"/>
  <c r="AE968" i="1"/>
  <c r="AE936" i="1"/>
  <c r="AE904" i="1"/>
  <c r="AE1228" i="1"/>
  <c r="AE1181" i="1"/>
  <c r="AE1196" i="1"/>
  <c r="AE1245" i="1"/>
  <c r="AE1364" i="1"/>
  <c r="AE1332" i="1"/>
  <c r="AE1300" i="1"/>
  <c r="AE1268" i="1"/>
  <c r="AE1472" i="1"/>
  <c r="AE1441" i="1"/>
  <c r="AE1423" i="1"/>
  <c r="AE1391" i="1"/>
  <c r="AE1359" i="1"/>
  <c r="AE1327" i="1"/>
  <c r="AE1295" i="1"/>
  <c r="AE1263" i="1"/>
  <c r="AE1231" i="1"/>
  <c r="AE1404" i="1"/>
  <c r="AE1360" i="1"/>
  <c r="AE1328" i="1"/>
  <c r="AE1296" i="1"/>
  <c r="AE1264" i="1"/>
  <c r="AE1468" i="1"/>
  <c r="AE1437" i="1"/>
  <c r="AE1419" i="1"/>
  <c r="AE1387" i="1"/>
  <c r="AE1355" i="1"/>
  <c r="AE1323" i="1"/>
  <c r="AE1291" i="1"/>
  <c r="AE1259" i="1"/>
  <c r="AE1227" i="1"/>
  <c r="AE1192" i="1"/>
  <c r="AE1237" i="1"/>
  <c r="AE1187" i="1"/>
  <c r="AE1152" i="1"/>
  <c r="AE1120" i="1"/>
  <c r="AE1088" i="1"/>
  <c r="AE1056" i="1"/>
  <c r="AE1024" i="1"/>
  <c r="AE992" i="1"/>
  <c r="AE1211" i="1"/>
  <c r="AE1180" i="1"/>
  <c r="AE1213" i="1"/>
  <c r="AE1348" i="1"/>
  <c r="AE1316" i="1"/>
  <c r="AE1284" i="1"/>
  <c r="AE1702" i="1"/>
  <c r="AE1456" i="1"/>
  <c r="AE1681" i="1"/>
  <c r="AE1407" i="1"/>
  <c r="AE1375" i="1"/>
  <c r="AE1343" i="1"/>
  <c r="AE1311" i="1"/>
  <c r="AE1279" i="1"/>
  <c r="AE1247" i="1"/>
  <c r="AE1215" i="1"/>
  <c r="AE1376" i="1"/>
  <c r="AE1344" i="1"/>
  <c r="AE1312" i="1"/>
  <c r="AE1280" i="1"/>
  <c r="AE1698" i="1"/>
  <c r="AE1452" i="1"/>
  <c r="AE1435" i="1"/>
  <c r="AE1403" i="1"/>
  <c r="AE1371" i="1"/>
  <c r="AE1339" i="1"/>
  <c r="AE1307" i="1"/>
  <c r="AE1275" i="1"/>
  <c r="AE1243" i="1"/>
  <c r="AE1678" i="1"/>
  <c r="AE1176" i="1"/>
  <c r="AE1208" i="1"/>
  <c r="AE1168" i="1"/>
  <c r="AE1136" i="1"/>
  <c r="AE1104" i="1"/>
  <c r="AE1072" i="1"/>
  <c r="AE1040" i="1"/>
  <c r="AE1008" i="1"/>
  <c r="AE976" i="1"/>
  <c r="AE960" i="1"/>
  <c r="AE928" i="1"/>
  <c r="AE896" i="1"/>
  <c r="AE1212" i="1"/>
  <c r="AE1171" i="1"/>
  <c r="AE1188" i="1"/>
  <c r="AE1229" i="1"/>
  <c r="AE1172" i="1"/>
  <c r="AE1140" i="1"/>
  <c r="AE1108" i="1"/>
  <c r="AE1084" i="1"/>
  <c r="AE1052" i="1"/>
  <c r="AE1020" i="1"/>
  <c r="AE988" i="1"/>
  <c r="AE956" i="1"/>
  <c r="AE924" i="1"/>
  <c r="AE892" i="1"/>
  <c r="AE1207" i="1"/>
  <c r="AE1163" i="1"/>
  <c r="AE1131" i="1"/>
  <c r="AE1099" i="1"/>
  <c r="AE1127" i="1"/>
  <c r="AE1079" i="1"/>
  <c r="AE1047" i="1"/>
  <c r="AE1015" i="1"/>
  <c r="AE983" i="1"/>
  <c r="AE951" i="1"/>
  <c r="AE1210" i="1"/>
  <c r="AE1170" i="1"/>
  <c r="AE1138" i="1"/>
  <c r="AE1106" i="1"/>
  <c r="AE1074" i="1"/>
  <c r="AE1042" i="1"/>
  <c r="AE1010" i="1"/>
  <c r="AE978" i="1"/>
  <c r="AE946" i="1"/>
  <c r="AE1205" i="1"/>
  <c r="AE1165" i="1"/>
  <c r="AE1133" i="1"/>
  <c r="AE1101" i="1"/>
  <c r="AE1069" i="1"/>
  <c r="AE1037" i="1"/>
  <c r="AE1005" i="1"/>
  <c r="AE973" i="1"/>
  <c r="AE941" i="1"/>
  <c r="AE909" i="1"/>
  <c r="AE1182" i="1"/>
  <c r="AE1148" i="1"/>
  <c r="AE1116" i="1"/>
  <c r="AE1092" i="1"/>
  <c r="AE1060" i="1"/>
  <c r="AE1028" i="1"/>
  <c r="AE996" i="1"/>
  <c r="AE964" i="1"/>
  <c r="AE932" i="1"/>
  <c r="AE900" i="1"/>
  <c r="AE1220" i="1"/>
  <c r="AE1175" i="1"/>
  <c r="AE1139" i="1"/>
  <c r="AE1107" i="1"/>
  <c r="AE944" i="1"/>
  <c r="AE912" i="1"/>
  <c r="AE1244" i="1"/>
  <c r="AE1191" i="1"/>
  <c r="AE1204" i="1"/>
  <c r="AE1261" i="1"/>
  <c r="AE1193" i="1"/>
  <c r="AE1156" i="1"/>
  <c r="AE1124" i="1"/>
  <c r="AE1219" i="1"/>
  <c r="AE1068" i="1"/>
  <c r="AE1036" i="1"/>
  <c r="AE1004" i="1"/>
  <c r="AE972" i="1"/>
  <c r="AE940" i="1"/>
  <c r="AE908" i="1"/>
  <c r="AE1236" i="1"/>
  <c r="AE1186" i="1"/>
  <c r="AE1147" i="1"/>
  <c r="AE1115" i="1"/>
  <c r="AE1159" i="1"/>
  <c r="AE1095" i="1"/>
  <c r="AE1063" i="1"/>
  <c r="AE1031" i="1"/>
  <c r="AE999" i="1"/>
  <c r="AE967" i="1"/>
  <c r="AE1241" i="1"/>
  <c r="AE1190" i="1"/>
  <c r="AE1154" i="1"/>
  <c r="AE1122" i="1"/>
  <c r="AE1090" i="1"/>
  <c r="AE1058" i="1"/>
  <c r="AE1026" i="1"/>
  <c r="AE994" i="1"/>
  <c r="AE962" i="1"/>
  <c r="AE1232" i="1"/>
  <c r="AE1183" i="1"/>
  <c r="AE1149" i="1"/>
  <c r="AE1117" i="1"/>
  <c r="AE1085" i="1"/>
  <c r="AE1053" i="1"/>
  <c r="AE1021" i="1"/>
  <c r="AE989" i="1"/>
  <c r="AE957" i="1"/>
  <c r="AE925" i="1"/>
  <c r="AE1203" i="1"/>
  <c r="AE1164" i="1"/>
  <c r="AE1132" i="1"/>
  <c r="AE1100" i="1"/>
  <c r="AE1076" i="1"/>
  <c r="AE1044" i="1"/>
  <c r="AE1012" i="1"/>
  <c r="AE980" i="1"/>
  <c r="AE948" i="1"/>
  <c r="AE916" i="1"/>
  <c r="AE1252" i="1"/>
  <c r="AE1197" i="1"/>
  <c r="AE1155" i="1"/>
  <c r="AE1123" i="1"/>
  <c r="AE1091" i="1"/>
  <c r="AE1119" i="1"/>
  <c r="AE1071" i="1"/>
  <c r="AE1039" i="1"/>
  <c r="AE1007" i="1"/>
  <c r="AE975" i="1"/>
  <c r="AE1257" i="1"/>
  <c r="AE1201" i="1"/>
  <c r="AE1162" i="1"/>
  <c r="AE1130" i="1"/>
  <c r="AE1098" i="1"/>
  <c r="AE1066" i="1"/>
  <c r="AE1034" i="1"/>
  <c r="AE1002" i="1"/>
  <c r="AE970" i="1"/>
  <c r="AE1248" i="1"/>
  <c r="AE1194" i="1"/>
  <c r="AE1157" i="1"/>
  <c r="AE1125" i="1"/>
  <c r="AE1093" i="1"/>
  <c r="AE1061" i="1"/>
  <c r="AE1029" i="1"/>
  <c r="AE997" i="1"/>
  <c r="AE965" i="1"/>
  <c r="AE933" i="1"/>
  <c r="AE901" i="1"/>
  <c r="AE885" i="1"/>
  <c r="AE853" i="1"/>
  <c r="AE1087" i="1"/>
  <c r="AE1055" i="1"/>
  <c r="AE959" i="1"/>
  <c r="AE1225" i="1"/>
  <c r="AE1114" i="1"/>
  <c r="AE1082" i="1"/>
  <c r="AE986" i="1"/>
  <c r="AE954" i="1"/>
  <c r="AE1141" i="1"/>
  <c r="AE1109" i="1"/>
  <c r="AE1013" i="1"/>
  <c r="AE981" i="1"/>
  <c r="AE893" i="1"/>
  <c r="AE869" i="1"/>
  <c r="AE821" i="1"/>
  <c r="AE911" i="1"/>
  <c r="AE862" i="1"/>
  <c r="AE819" i="1"/>
  <c r="AE1677" i="1"/>
  <c r="AE753" i="1"/>
  <c r="AE721" i="1"/>
  <c r="AE1135" i="1"/>
  <c r="AE1067" i="1"/>
  <c r="AE1035" i="1"/>
  <c r="AE1003" i="1"/>
  <c r="AE971" i="1"/>
  <c r="AE1249" i="1"/>
  <c r="AE1195" i="1"/>
  <c r="AE1158" i="1"/>
  <c r="AE1126" i="1"/>
  <c r="AE1094" i="1"/>
  <c r="AE1062" i="1"/>
  <c r="AE1030" i="1"/>
  <c r="AE998" i="1"/>
  <c r="AE966" i="1"/>
  <c r="AE1240" i="1"/>
  <c r="AE1189" i="1"/>
  <c r="AE1153" i="1"/>
  <c r="AE1121" i="1"/>
  <c r="AE1111" i="1"/>
  <c r="AE1073" i="1"/>
  <c r="AE1041" i="1"/>
  <c r="AE1009" i="1"/>
  <c r="AE977" i="1"/>
  <c r="AE945" i="1"/>
  <c r="AE913" i="1"/>
  <c r="AE681" i="1"/>
  <c r="AE649" i="1"/>
  <c r="AE889" i="1"/>
  <c r="AE825" i="1"/>
  <c r="AE867" i="1"/>
  <c r="AE788" i="1"/>
  <c r="AE725" i="1"/>
  <c r="AE661" i="1"/>
  <c r="AE613" i="1"/>
  <c r="AE581" i="1"/>
  <c r="AE549" i="1"/>
  <c r="AE887" i="1"/>
  <c r="AE844" i="1"/>
  <c r="AE803" i="1"/>
  <c r="AE772" i="1"/>
  <c r="AE740" i="1"/>
  <c r="AE708" i="1"/>
  <c r="AE676" i="1"/>
  <c r="AE644" i="1"/>
  <c r="AE612" i="1"/>
  <c r="AE580" i="1"/>
  <c r="AE923" i="1"/>
  <c r="AE870" i="1"/>
  <c r="AE827" i="1"/>
  <c r="AE790" i="1"/>
  <c r="AE759" i="1"/>
  <c r="AE727" i="1"/>
  <c r="AE695" i="1"/>
  <c r="AE663" i="1"/>
  <c r="AE1151" i="1"/>
  <c r="AE991" i="1"/>
  <c r="AE1146" i="1"/>
  <c r="AE1018" i="1"/>
  <c r="AE1173" i="1"/>
  <c r="AE1045" i="1"/>
  <c r="AE917" i="1"/>
  <c r="AE631" i="1"/>
  <c r="AE599" i="1"/>
  <c r="AE914" i="1"/>
  <c r="AE1023" i="1"/>
  <c r="AE1179" i="1"/>
  <c r="AE1050" i="1"/>
  <c r="AE1216" i="1"/>
  <c r="AE1077" i="1"/>
  <c r="AE949" i="1"/>
  <c r="AE837" i="1"/>
  <c r="AE943" i="1"/>
  <c r="AE883" i="1"/>
  <c r="AE840" i="1"/>
  <c r="AE800" i="1"/>
  <c r="AE769" i="1"/>
  <c r="AE737" i="1"/>
  <c r="AE705" i="1"/>
  <c r="AE1083" i="1"/>
  <c r="AE1051" i="1"/>
  <c r="AE1019" i="1"/>
  <c r="AE987" i="1"/>
  <c r="AE955" i="1"/>
  <c r="AE1217" i="1"/>
  <c r="AE1174" i="1"/>
  <c r="AE1142" i="1"/>
  <c r="AE1110" i="1"/>
  <c r="AE1078" i="1"/>
  <c r="AE1046" i="1"/>
  <c r="AE1014" i="1"/>
  <c r="AE982" i="1"/>
  <c r="AE950" i="1"/>
  <c r="AE1209" i="1"/>
  <c r="AE1169" i="1"/>
  <c r="AE1137" i="1"/>
  <c r="AE1105" i="1"/>
  <c r="AE1089" i="1"/>
  <c r="AE1057" i="1"/>
  <c r="AE1025" i="1"/>
  <c r="AE993" i="1"/>
  <c r="AE961" i="1"/>
  <c r="AE929" i="1"/>
  <c r="AE697" i="1"/>
  <c r="AE665" i="1"/>
  <c r="AE633" i="1"/>
  <c r="AE857" i="1"/>
  <c r="AE919" i="1"/>
  <c r="AE824" i="1"/>
  <c r="AE757" i="1"/>
  <c r="AE693" i="1"/>
  <c r="AE629" i="1"/>
  <c r="AE597" i="1"/>
  <c r="AE565" i="1"/>
  <c r="AE918" i="1"/>
  <c r="AE866" i="1"/>
  <c r="AE823" i="1"/>
  <c r="AE787" i="1"/>
  <c r="AE756" i="1"/>
  <c r="AE724" i="1"/>
  <c r="AE692" i="1"/>
  <c r="AE660" i="1"/>
  <c r="AE628" i="1"/>
  <c r="AE596" i="1"/>
  <c r="AE564" i="1"/>
  <c r="AE891" i="1"/>
  <c r="AE848" i="1"/>
  <c r="AE806" i="1"/>
  <c r="AE775" i="1"/>
  <c r="AE743" i="1"/>
  <c r="AE711" i="1"/>
  <c r="AE679" i="1"/>
  <c r="AE647" i="1"/>
  <c r="AE615" i="1"/>
  <c r="AE583" i="1"/>
  <c r="AE884" i="1"/>
  <c r="AE842" i="1"/>
  <c r="AE801" i="1"/>
  <c r="AE897" i="1"/>
  <c r="AE833" i="1"/>
  <c r="AE878" i="1"/>
  <c r="AE796" i="1"/>
  <c r="AE733" i="1"/>
  <c r="AE637" i="1"/>
  <c r="AE593" i="1"/>
  <c r="AE561" i="1"/>
  <c r="AE910" i="1"/>
  <c r="AE860" i="1"/>
  <c r="AE818" i="1"/>
  <c r="AE784" i="1"/>
  <c r="AE752" i="1"/>
  <c r="AE720" i="1"/>
  <c r="AE688" i="1"/>
  <c r="AE656" i="1"/>
  <c r="AE624" i="1"/>
  <c r="AE861" i="1"/>
  <c r="AE829" i="1"/>
  <c r="AE927" i="1"/>
  <c r="AE872" i="1"/>
  <c r="AE830" i="1"/>
  <c r="AE792" i="1"/>
  <c r="AE761" i="1"/>
  <c r="AE729" i="1"/>
  <c r="AE1167" i="1"/>
  <c r="AE1075" i="1"/>
  <c r="AE1043" i="1"/>
  <c r="AE1011" i="1"/>
  <c r="AE979" i="1"/>
  <c r="AE947" i="1"/>
  <c r="AE1206" i="1"/>
  <c r="AE1166" i="1"/>
  <c r="AE1134" i="1"/>
  <c r="AE1102" i="1"/>
  <c r="AE1070" i="1"/>
  <c r="AE1038" i="1"/>
  <c r="AE863" i="1"/>
  <c r="AE785" i="1"/>
  <c r="AE935" i="1"/>
  <c r="AE765" i="1"/>
  <c r="AE609" i="1"/>
  <c r="AE942" i="1"/>
  <c r="AE839" i="1"/>
  <c r="AE768" i="1"/>
  <c r="AE704" i="1"/>
  <c r="AE640" i="1"/>
  <c r="AE845" i="1"/>
  <c r="AE895" i="1"/>
  <c r="AE808" i="1"/>
  <c r="AE745" i="1"/>
  <c r="AE1103" i="1"/>
  <c r="AE1027" i="1"/>
  <c r="AE963" i="1"/>
  <c r="AE1185" i="1"/>
  <c r="AE1118" i="1"/>
  <c r="AE1054" i="1"/>
  <c r="AE1006" i="1"/>
  <c r="AE974" i="1"/>
  <c r="AE1256" i="1"/>
  <c r="AE1199" i="1"/>
  <c r="AE1161" i="1"/>
  <c r="AE1129" i="1"/>
  <c r="AE1143" i="1"/>
  <c r="AE1081" i="1"/>
  <c r="AE1049" i="1"/>
  <c r="AE1017" i="1"/>
  <c r="AE985" i="1"/>
  <c r="AE953" i="1"/>
  <c r="AE921" i="1"/>
  <c r="AE689" i="1"/>
  <c r="AE657" i="1"/>
  <c r="AE625" i="1"/>
  <c r="AE841" i="1"/>
  <c r="AE888" i="1"/>
  <c r="AE804" i="1"/>
  <c r="AE741" i="1"/>
  <c r="AE685" i="1"/>
  <c r="AE621" i="1"/>
  <c r="AE589" i="1"/>
  <c r="AE557" i="1"/>
  <c r="AE902" i="1"/>
  <c r="AE855" i="1"/>
  <c r="AE812" i="1"/>
  <c r="AE780" i="1"/>
  <c r="AE748" i="1"/>
  <c r="AE716" i="1"/>
  <c r="AE684" i="1"/>
  <c r="AE652" i="1"/>
  <c r="AE620" i="1"/>
  <c r="AE588" i="1"/>
  <c r="AE939" i="1"/>
  <c r="AE880" i="1"/>
  <c r="AE838" i="1"/>
  <c r="AE798" i="1"/>
  <c r="AE767" i="1"/>
  <c r="AE735" i="1"/>
  <c r="AE703" i="1"/>
  <c r="AE671" i="1"/>
  <c r="AE639" i="1"/>
  <c r="AE607" i="1"/>
  <c r="AE930" i="1"/>
  <c r="AE874" i="1"/>
  <c r="AE831" i="1"/>
  <c r="AE793" i="1"/>
  <c r="AE881" i="1"/>
  <c r="AE817" i="1"/>
  <c r="AE856" i="1"/>
  <c r="AE781" i="1"/>
  <c r="AE717" i="1"/>
  <c r="AE617" i="1"/>
  <c r="AE585" i="1"/>
  <c r="AE553" i="1"/>
  <c r="AE894" i="1"/>
  <c r="AE850" i="1"/>
  <c r="AE807" i="1"/>
  <c r="AE776" i="1"/>
  <c r="AE744" i="1"/>
  <c r="AE712" i="1"/>
  <c r="AE680" i="1"/>
  <c r="AE648" i="1"/>
  <c r="AE608" i="1"/>
  <c r="AE576" i="1"/>
  <c r="AE915" i="1"/>
  <c r="AE886" i="1"/>
  <c r="AE843" i="1"/>
  <c r="AE802" i="1"/>
  <c r="AE771" i="1"/>
  <c r="AE739" i="1"/>
  <c r="AE707" i="1"/>
  <c r="AE675" i="1"/>
  <c r="AE754" i="1"/>
  <c r="AE722" i="1"/>
  <c r="AE690" i="1"/>
  <c r="AE658" i="1"/>
  <c r="AE626" i="1"/>
  <c r="AE594" i="1"/>
  <c r="AE562" i="1"/>
  <c r="AE1675" i="1"/>
  <c r="AE619" i="1"/>
  <c r="AE890" i="1"/>
  <c r="AE805" i="1"/>
  <c r="AE742" i="1"/>
  <c r="AE678" i="1"/>
  <c r="AE614" i="1"/>
  <c r="AE550" i="1"/>
  <c r="AE512" i="1"/>
  <c r="AE504" i="1"/>
  <c r="AE485" i="1"/>
  <c r="AE458" i="1"/>
  <c r="AE434" i="1"/>
  <c r="AE1674" i="1"/>
  <c r="AE1652" i="1"/>
  <c r="AE491" i="1"/>
  <c r="AE1622" i="1"/>
  <c r="AE421" i="1"/>
  <c r="AE1605" i="1"/>
  <c r="AE376" i="1"/>
  <c r="AE1591" i="1"/>
  <c r="AE332" i="1"/>
  <c r="AE306" i="1"/>
  <c r="AE526" i="1"/>
  <c r="AE1645" i="1"/>
  <c r="AE484" i="1"/>
  <c r="AE454" i="1"/>
  <c r="AE1614" i="1"/>
  <c r="AE398" i="1"/>
  <c r="AE371" i="1"/>
  <c r="AE347" i="1"/>
  <c r="AE327" i="1"/>
  <c r="AE301" i="1"/>
  <c r="AE556" i="1"/>
  <c r="AE1671" i="1"/>
  <c r="AE502" i="1"/>
  <c r="AE750" i="1"/>
  <c r="AE622" i="1"/>
  <c r="AE476" i="1"/>
  <c r="AE443" i="1"/>
  <c r="AE413" i="1"/>
  <c r="AE389" i="1"/>
  <c r="AE611" i="1"/>
  <c r="AE879" i="1"/>
  <c r="AE797" i="1"/>
  <c r="AE694" i="1"/>
  <c r="AE566" i="1"/>
  <c r="AE1663" i="1"/>
  <c r="AE500" i="1"/>
  <c r="AE481" i="1"/>
  <c r="AE1623" i="1"/>
  <c r="AE430" i="1"/>
  <c r="AE527" i="1"/>
  <c r="AE1646" i="1"/>
  <c r="AE486" i="1"/>
  <c r="AE820" i="1"/>
  <c r="AE865" i="1"/>
  <c r="AE835" i="1"/>
  <c r="AE701" i="1"/>
  <c r="AE577" i="1"/>
  <c r="AE882" i="1"/>
  <c r="AE799" i="1"/>
  <c r="AE736" i="1"/>
  <c r="AE672" i="1"/>
  <c r="AE877" i="1"/>
  <c r="AE813" i="1"/>
  <c r="AE851" i="1"/>
  <c r="AE777" i="1"/>
  <c r="AE713" i="1"/>
  <c r="AE1059" i="1"/>
  <c r="AE995" i="1"/>
  <c r="AE1233" i="1"/>
  <c r="AE1150" i="1"/>
  <c r="AE1086" i="1"/>
  <c r="AE455" i="1"/>
  <c r="AE419" i="1"/>
  <c r="AE399" i="1"/>
  <c r="AE372" i="1"/>
  <c r="AE1022" i="1"/>
  <c r="AE990" i="1"/>
  <c r="AE958" i="1"/>
  <c r="AE1224" i="1"/>
  <c r="AE1178" i="1"/>
  <c r="AE1145" i="1"/>
  <c r="AE1113" i="1"/>
  <c r="AE1097" i="1"/>
  <c r="AE1065" i="1"/>
  <c r="AE1033" i="1"/>
  <c r="AE1001" i="1"/>
  <c r="AE969" i="1"/>
  <c r="AE937" i="1"/>
  <c r="AE905" i="1"/>
  <c r="AE673" i="1"/>
  <c r="AE641" i="1"/>
  <c r="AE873" i="1"/>
  <c r="AE809" i="1"/>
  <c r="AE846" i="1"/>
  <c r="AE773" i="1"/>
  <c r="AE709" i="1"/>
  <c r="AE653" i="1"/>
  <c r="AE605" i="1"/>
  <c r="AE573" i="1"/>
  <c r="AE934" i="1"/>
  <c r="AE876" i="1"/>
  <c r="AE834" i="1"/>
  <c r="AE795" i="1"/>
  <c r="AE764" i="1"/>
  <c r="AE732" i="1"/>
  <c r="AE700" i="1"/>
  <c r="AE668" i="1"/>
  <c r="AE636" i="1"/>
  <c r="AE604" i="1"/>
  <c r="AE572" i="1"/>
  <c r="AE907" i="1"/>
  <c r="AE859" i="1"/>
  <c r="AE816" i="1"/>
  <c r="AE783" i="1"/>
  <c r="AE751" i="1"/>
  <c r="AE719" i="1"/>
  <c r="AE687" i="1"/>
  <c r="AE655" i="1"/>
  <c r="AE623" i="1"/>
  <c r="AE591" i="1"/>
  <c r="AE898" i="1"/>
  <c r="AE852" i="1"/>
  <c r="AE810" i="1"/>
  <c r="AE778" i="1"/>
  <c r="AE849" i="1"/>
  <c r="AE903" i="1"/>
  <c r="AE814" i="1"/>
  <c r="AE749" i="1"/>
  <c r="AE669" i="1"/>
  <c r="AE601" i="1"/>
  <c r="AE569" i="1"/>
  <c r="AE926" i="1"/>
  <c r="AE871" i="1"/>
  <c r="AE828" i="1"/>
  <c r="AE791" i="1"/>
  <c r="AE760" i="1"/>
  <c r="AE728" i="1"/>
  <c r="AE696" i="1"/>
  <c r="AE664" i="1"/>
  <c r="AE632" i="1"/>
  <c r="AE592" i="1"/>
  <c r="AE560" i="1"/>
  <c r="AE677" i="1"/>
  <c r="AE864" i="1"/>
  <c r="AE822" i="1"/>
  <c r="AE786" i="1"/>
  <c r="AE755" i="1"/>
  <c r="AE723" i="1"/>
  <c r="AE691" i="1"/>
  <c r="AE770" i="1"/>
  <c r="AE738" i="1"/>
  <c r="AE706" i="1"/>
  <c r="AE674" i="1"/>
  <c r="AE642" i="1"/>
  <c r="AE610" i="1"/>
  <c r="AE578" i="1"/>
  <c r="AE546" i="1"/>
  <c r="AE651" i="1"/>
  <c r="AE587" i="1"/>
  <c r="AE847" i="1"/>
  <c r="AE774" i="1"/>
  <c r="AE710" i="1"/>
  <c r="AE646" i="1"/>
  <c r="AE582" i="1"/>
  <c r="AE521" i="1"/>
  <c r="AE1651" i="1"/>
  <c r="AE496" i="1"/>
  <c r="AE473" i="1"/>
  <c r="AE1617" i="1"/>
  <c r="AE552" i="1"/>
  <c r="AE1669" i="1"/>
  <c r="AE499" i="1"/>
  <c r="AE474" i="1"/>
  <c r="AE440" i="1"/>
  <c r="AE411" i="1"/>
  <c r="AE387" i="1"/>
  <c r="AE362" i="1"/>
  <c r="AE341" i="1"/>
  <c r="AE318" i="1"/>
  <c r="AE544" i="1"/>
  <c r="AE1666" i="1"/>
  <c r="AE1637" i="1"/>
  <c r="AE468" i="1"/>
  <c r="AE433" i="1"/>
  <c r="AE407" i="1"/>
  <c r="AE382" i="1"/>
  <c r="AE359" i="1"/>
  <c r="AE337" i="1"/>
  <c r="AE313" i="1"/>
  <c r="AE288" i="1"/>
  <c r="AE532" i="1"/>
  <c r="AE1654" i="1"/>
  <c r="AE494" i="1"/>
  <c r="AE686" i="1"/>
  <c r="AE558" i="1"/>
  <c r="AE456" i="1"/>
  <c r="AE423" i="1"/>
  <c r="AE1607" i="1"/>
  <c r="AE643" i="1"/>
  <c r="AE938" i="1"/>
  <c r="AE836" i="1"/>
  <c r="AE758" i="1"/>
  <c r="AE630" i="1"/>
  <c r="AE517" i="1"/>
  <c r="AE1647" i="1"/>
  <c r="AE1632" i="1"/>
  <c r="AE470" i="1"/>
  <c r="AE446" i="1"/>
  <c r="AE545" i="1"/>
  <c r="AE513" i="1"/>
  <c r="AE1638" i="1"/>
  <c r="AE469" i="1"/>
  <c r="AE435" i="1"/>
  <c r="AE1610" i="1"/>
  <c r="AE383" i="1"/>
  <c r="AE1594" i="1"/>
  <c r="AE338" i="1"/>
  <c r="AE314" i="1"/>
  <c r="AE539" i="1"/>
  <c r="AE1661" i="1"/>
  <c r="AE495" i="1"/>
  <c r="AE463" i="1"/>
  <c r="AE428" i="1"/>
  <c r="AE403" i="1"/>
  <c r="AE1600" i="1"/>
  <c r="AE348" i="1"/>
  <c r="AE575" i="1"/>
  <c r="AE509" i="1"/>
  <c r="AE449" i="1"/>
  <c r="AE394" i="1"/>
  <c r="AE600" i="1"/>
  <c r="AE568" i="1"/>
  <c r="AE899" i="1"/>
  <c r="AE875" i="1"/>
  <c r="AE832" i="1"/>
  <c r="AE794" i="1"/>
  <c r="AE763" i="1"/>
  <c r="AE731" i="1"/>
  <c r="AE699" i="1"/>
  <c r="AE667" i="1"/>
  <c r="AE746" i="1"/>
  <c r="AE714" i="1"/>
  <c r="AE682" i="1"/>
  <c r="AE650" i="1"/>
  <c r="AE618" i="1"/>
  <c r="AE586" i="1"/>
  <c r="AE554" i="1"/>
  <c r="AE525" i="1"/>
  <c r="AE603" i="1"/>
  <c r="AE868" i="1"/>
  <c r="AE789" i="1"/>
  <c r="AE734" i="1"/>
  <c r="AE670" i="1"/>
  <c r="AE606" i="1"/>
  <c r="AE542" i="1"/>
  <c r="AE1659" i="1"/>
  <c r="AE1640" i="1"/>
  <c r="AE1629" i="1"/>
  <c r="AE1619" i="1"/>
  <c r="AE579" i="1"/>
  <c r="AE522" i="1"/>
  <c r="AE510" i="1"/>
  <c r="AE480" i="1"/>
  <c r="AE450" i="1"/>
  <c r="AE1611" i="1"/>
  <c r="AE395" i="1"/>
  <c r="AE368" i="1"/>
  <c r="AE1588" i="1"/>
  <c r="AE1576" i="1"/>
  <c r="AE559" i="1"/>
  <c r="AE1672" i="1"/>
  <c r="AE503" i="1"/>
  <c r="AE1626" i="1"/>
  <c r="AE444" i="1"/>
  <c r="AE414" i="1"/>
  <c r="AE390" i="1"/>
  <c r="AE365" i="1"/>
  <c r="AE344" i="1"/>
  <c r="AE321" i="1"/>
  <c r="AE296" i="1"/>
  <c r="AE543" i="1"/>
  <c r="AE1665" i="1"/>
  <c r="AE1635" i="1"/>
  <c r="AE718" i="1"/>
  <c r="AE590" i="1"/>
  <c r="AE467" i="1"/>
  <c r="AE432" i="1"/>
  <c r="AE406" i="1"/>
  <c r="AE659" i="1"/>
  <c r="AE595" i="1"/>
  <c r="AE858" i="1"/>
  <c r="AE782" i="1"/>
  <c r="AE662" i="1"/>
  <c r="AE534" i="1"/>
  <c r="AE1655" i="1"/>
  <c r="AE1636" i="1"/>
  <c r="AE477" i="1"/>
  <c r="AE453" i="1"/>
  <c r="AE563" i="1"/>
  <c r="AE1673" i="1"/>
  <c r="AE505" i="1"/>
  <c r="AE1627" i="1"/>
  <c r="AE445" i="1"/>
  <c r="AE415" i="1"/>
  <c r="AE391" i="1"/>
  <c r="AE366" i="1"/>
  <c r="AE345" i="1"/>
  <c r="AE322" i="1"/>
  <c r="AE551" i="1"/>
  <c r="AE1668" i="1"/>
  <c r="AE1642" i="1"/>
  <c r="AE472" i="1"/>
  <c r="AE439" i="1"/>
  <c r="AE410" i="1"/>
  <c r="AE386" i="1"/>
  <c r="AE367" i="1"/>
  <c r="AE1587" i="1"/>
  <c r="AE325" i="1"/>
  <c r="AE1571" i="1"/>
  <c r="AE548" i="1"/>
  <c r="AE515" i="1"/>
  <c r="AE1641" i="1"/>
  <c r="AE1625" i="1"/>
  <c r="AE437" i="1"/>
  <c r="AE409" i="1"/>
  <c r="AE385" i="1"/>
  <c r="AE360" i="1"/>
  <c r="AE340" i="1"/>
  <c r="AE316" i="1"/>
  <c r="AE291" i="1"/>
  <c r="AE1676" i="1"/>
  <c r="AE1653" i="1"/>
  <c r="AE492" i="1"/>
  <c r="AE1624" i="1"/>
  <c r="AE422" i="1"/>
  <c r="AE1606" i="1"/>
  <c r="AE377" i="1"/>
  <c r="AE1592" i="1"/>
  <c r="AE333" i="1"/>
  <c r="AE307" i="1"/>
  <c r="AE1567" i="1"/>
  <c r="AE255" i="1"/>
  <c r="AE233" i="1"/>
  <c r="AE207" i="1"/>
  <c r="AE186" i="1"/>
  <c r="AE159" i="1"/>
  <c r="AE275" i="1"/>
  <c r="AE1551" i="1"/>
  <c r="AE206" i="1"/>
  <c r="AE1528" i="1"/>
  <c r="AE381" i="1"/>
  <c r="AE336" i="1"/>
  <c r="AE287" i="1"/>
  <c r="AE1648" i="1"/>
  <c r="AE1618" i="1"/>
  <c r="AE400" i="1"/>
  <c r="AE349" i="1"/>
  <c r="AE303" i="1"/>
  <c r="AE251" i="1"/>
  <c r="AE203" i="1"/>
  <c r="AE155" i="1"/>
  <c r="AE237" i="1"/>
  <c r="AE174" i="1"/>
  <c r="AE129" i="1"/>
  <c r="AE110" i="1"/>
  <c r="AE80" i="1"/>
  <c r="AE49" i="1"/>
  <c r="AE328" i="1"/>
  <c r="AE520" i="1"/>
  <c r="AE479" i="1"/>
  <c r="AE418" i="1"/>
  <c r="AE616" i="1"/>
  <c r="AE584" i="1"/>
  <c r="AE931" i="1"/>
  <c r="AE645" i="1"/>
  <c r="AE854" i="1"/>
  <c r="AE811" i="1"/>
  <c r="AE779" i="1"/>
  <c r="AE747" i="1"/>
  <c r="AE715" i="1"/>
  <c r="AE683" i="1"/>
  <c r="AE762" i="1"/>
  <c r="AE730" i="1"/>
  <c r="AE698" i="1"/>
  <c r="AE666" i="1"/>
  <c r="AE634" i="1"/>
  <c r="AE602" i="1"/>
  <c r="AE570" i="1"/>
  <c r="AE538" i="1"/>
  <c r="AE635" i="1"/>
  <c r="AE922" i="1"/>
  <c r="AE826" i="1"/>
  <c r="AE766" i="1"/>
  <c r="AE702" i="1"/>
  <c r="AE638" i="1"/>
  <c r="AE574" i="1"/>
  <c r="AE1670" i="1"/>
  <c r="AE1643" i="1"/>
  <c r="AE493" i="1"/>
  <c r="AE466" i="1"/>
  <c r="AE442" i="1"/>
  <c r="AE540" i="1"/>
  <c r="AE1662" i="1"/>
  <c r="AE497" i="1"/>
  <c r="AE464" i="1"/>
  <c r="AE429" i="1"/>
  <c r="AE404" i="1"/>
  <c r="AE1601" i="1"/>
  <c r="AE356" i="1"/>
  <c r="AE334" i="1"/>
  <c r="AE1573" i="1"/>
  <c r="AE533" i="1"/>
  <c r="AE1656" i="1"/>
  <c r="AE1630" i="1"/>
  <c r="AE457" i="1"/>
  <c r="AE424" i="1"/>
  <c r="AE1608" i="1"/>
  <c r="AE379" i="1"/>
  <c r="AE352" i="1"/>
  <c r="AE1579" i="1"/>
  <c r="AE309" i="1"/>
  <c r="AE281" i="1"/>
  <c r="AE524" i="1"/>
  <c r="AE1644" i="1"/>
  <c r="AE483" i="1"/>
  <c r="AE654" i="1"/>
  <c r="AE529" i="1"/>
  <c r="AE452" i="1"/>
  <c r="AE1613" i="1"/>
  <c r="AE397" i="1"/>
  <c r="AE627" i="1"/>
  <c r="AE906" i="1"/>
  <c r="AE815" i="1"/>
  <c r="AE726" i="1"/>
  <c r="AE598" i="1"/>
  <c r="AE1667" i="1"/>
  <c r="AE508" i="1"/>
  <c r="AE489" i="1"/>
  <c r="AE462" i="1"/>
  <c r="AE438" i="1"/>
  <c r="AE535" i="1"/>
  <c r="AE1657" i="1"/>
  <c r="AE1631" i="1"/>
  <c r="AE459" i="1"/>
  <c r="AE425" i="1"/>
  <c r="AE1609" i="1"/>
  <c r="AE380" i="1"/>
  <c r="AE353" i="1"/>
  <c r="AE1580" i="1"/>
  <c r="AE310" i="1"/>
  <c r="AE531" i="1"/>
  <c r="AE1650" i="1"/>
  <c r="AE490" i="1"/>
  <c r="AE1621" i="1"/>
  <c r="AE420" i="1"/>
  <c r="AE1604" i="1"/>
  <c r="AE375" i="1"/>
  <c r="AE1593" i="1"/>
  <c r="AE1583" i="1"/>
  <c r="AE1572" i="1"/>
  <c r="AE1568" i="1"/>
  <c r="AE530" i="1"/>
  <c r="AE1649" i="1"/>
  <c r="AE488" i="1"/>
  <c r="AE1620" i="1"/>
  <c r="AE1616" i="1"/>
  <c r="AE1603" i="1"/>
  <c r="AE374" i="1"/>
  <c r="AE350" i="1"/>
  <c r="AE330" i="1"/>
  <c r="AE304" i="1"/>
  <c r="AE555" i="1"/>
  <c r="AE516" i="1"/>
  <c r="AE501" i="1"/>
  <c r="AE475" i="1"/>
  <c r="AE441" i="1"/>
  <c r="AE412" i="1"/>
  <c r="AE388" i="1"/>
  <c r="AE363" i="1"/>
  <c r="AE342" i="1"/>
  <c r="AE319" i="1"/>
  <c r="AE294" i="1"/>
  <c r="AE1560" i="1"/>
  <c r="AE1556" i="1"/>
  <c r="AE217" i="1"/>
  <c r="AE1540" i="1"/>
  <c r="AE175" i="1"/>
  <c r="AE302" i="1"/>
  <c r="AE254" i="1"/>
  <c r="AE222" i="1"/>
  <c r="AE1535" i="1"/>
  <c r="AE158" i="1"/>
  <c r="AE358" i="1"/>
  <c r="AE1575" i="1"/>
  <c r="AE528" i="1"/>
  <c r="AE487" i="1"/>
  <c r="AE1615" i="1"/>
  <c r="AE373" i="1"/>
  <c r="AE329" i="1"/>
  <c r="AE1563" i="1"/>
  <c r="AE229" i="1"/>
  <c r="AE182" i="1"/>
  <c r="AE270" i="1"/>
  <c r="AE201" i="1"/>
  <c r="AE1521" i="1"/>
  <c r="AE120" i="1"/>
  <c r="AE96" i="1"/>
  <c r="AE65" i="1"/>
  <c r="AE33" i="1"/>
  <c r="AE298" i="1"/>
  <c r="AE253" i="1"/>
  <c r="AE220" i="1"/>
  <c r="AE1534" i="1"/>
  <c r="AE157" i="1"/>
  <c r="AE132" i="1"/>
  <c r="AE113" i="1"/>
  <c r="AE83" i="1"/>
  <c r="AE52" i="1"/>
  <c r="AE20" i="1"/>
  <c r="AE18" i="1"/>
  <c r="AE50" i="1"/>
  <c r="AE81" i="1"/>
  <c r="AE111" i="1"/>
  <c r="AE130" i="1"/>
  <c r="AE282" i="1"/>
  <c r="AE246" i="1"/>
  <c r="AE300" i="1"/>
  <c r="AE471" i="1"/>
  <c r="AE1595" i="1"/>
  <c r="AE267" i="1"/>
  <c r="AE171" i="1"/>
  <c r="AE191" i="1"/>
  <c r="AE224" i="1"/>
  <c r="AE351" i="1"/>
  <c r="AE518" i="1"/>
  <c r="AE416" i="1"/>
  <c r="AE273" i="1"/>
  <c r="AE205" i="1"/>
  <c r="AE142" i="1"/>
  <c r="AE99" i="1"/>
  <c r="AE36" i="1"/>
  <c r="AE34" i="1"/>
  <c r="AE97" i="1"/>
  <c r="AE1522" i="1"/>
  <c r="AE346" i="1"/>
  <c r="AE408" i="1"/>
  <c r="AE213" i="1"/>
  <c r="AE1553" i="1"/>
  <c r="AE308" i="1"/>
  <c r="AE1596" i="1"/>
  <c r="AE274" i="1"/>
  <c r="AE179" i="1"/>
  <c r="AE1539" i="1"/>
  <c r="AE133" i="1"/>
  <c r="AE114" i="1"/>
  <c r="AE361" i="1"/>
  <c r="AE1584" i="1"/>
  <c r="AE317" i="1"/>
  <c r="AE292" i="1"/>
  <c r="AE537" i="1"/>
  <c r="AE1660" i="1"/>
  <c r="AE1634" i="1"/>
  <c r="AE461" i="1"/>
  <c r="AE427" i="1"/>
  <c r="AE402" i="1"/>
  <c r="AE1599" i="1"/>
  <c r="AE355" i="1"/>
  <c r="AE1582" i="1"/>
  <c r="AE312" i="1"/>
  <c r="AE284" i="1"/>
  <c r="AE523" i="1"/>
  <c r="AE511" i="1"/>
  <c r="AE482" i="1"/>
  <c r="AE451" i="1"/>
  <c r="AE1612" i="1"/>
  <c r="AE396" i="1"/>
  <c r="AE369" i="1"/>
  <c r="AE1589" i="1"/>
  <c r="AE1577" i="1"/>
  <c r="AE299" i="1"/>
  <c r="AE278" i="1"/>
  <c r="AE247" i="1"/>
  <c r="AE225" i="1"/>
  <c r="AE199" i="1"/>
  <c r="AE1531" i="1"/>
  <c r="AE1527" i="1"/>
  <c r="AE265" i="1"/>
  <c r="AE232" i="1"/>
  <c r="AE196" i="1"/>
  <c r="AE169" i="1"/>
  <c r="AE364" i="1"/>
  <c r="AE320" i="1"/>
  <c r="AE536" i="1"/>
  <c r="AE1633" i="1"/>
  <c r="AE426" i="1"/>
  <c r="AE1598" i="1"/>
  <c r="AE1581" i="1"/>
  <c r="AE283" i="1"/>
  <c r="AE236" i="1"/>
  <c r="AE190" i="1"/>
  <c r="AE1561" i="1"/>
  <c r="AE1548" i="1"/>
  <c r="AE1525" i="1"/>
  <c r="AE1517" i="1"/>
  <c r="AE104" i="1"/>
  <c r="AE73" i="1"/>
  <c r="AE41" i="1"/>
  <c r="AE9" i="1"/>
  <c r="AE264" i="1"/>
  <c r="AE231" i="1"/>
  <c r="AE1543" i="1"/>
  <c r="AE168" i="1"/>
  <c r="AE140" i="1"/>
  <c r="AE115" i="1"/>
  <c r="AE91" i="1"/>
  <c r="AE60" i="1"/>
  <c r="AE28" i="1"/>
  <c r="AE10" i="1"/>
  <c r="AE42" i="1"/>
  <c r="AE1502" i="1"/>
  <c r="AE105" i="1"/>
  <c r="AE122" i="1"/>
  <c r="AE146" i="1"/>
  <c r="AE257" i="1"/>
  <c r="AE326" i="1"/>
  <c r="AE1639" i="1"/>
  <c r="AE384" i="1"/>
  <c r="AE290" i="1"/>
  <c r="AE194" i="1"/>
  <c r="AE216" i="1"/>
  <c r="AE235" i="1"/>
  <c r="AE378" i="1"/>
  <c r="AE567" i="1"/>
  <c r="AE447" i="1"/>
  <c r="AE1585" i="1"/>
  <c r="AE1559" i="1"/>
  <c r="AE149" i="1"/>
  <c r="AE164" i="1"/>
  <c r="AE125" i="1"/>
  <c r="AE108" i="1"/>
  <c r="AE76" i="1"/>
  <c r="AE45" i="1"/>
  <c r="AE13" i="1"/>
  <c r="AE269" i="1"/>
  <c r="AE1550" i="1"/>
  <c r="AE200" i="1"/>
  <c r="AE173" i="1"/>
  <c r="AE1520" i="1"/>
  <c r="AE119" i="1"/>
  <c r="AE95" i="1"/>
  <c r="AE64" i="1"/>
  <c r="AE32" i="1"/>
  <c r="AE6" i="1"/>
  <c r="AE38" i="1"/>
  <c r="AE70" i="1"/>
  <c r="AE101" i="1"/>
  <c r="AE1514" i="1"/>
  <c r="AE144" i="1"/>
  <c r="AE262" i="1"/>
  <c r="AE230" i="1"/>
  <c r="AE1542" i="1"/>
  <c r="AE166" i="1"/>
  <c r="AE139" i="1"/>
  <c r="AE1510" i="1"/>
  <c r="AE90" i="1"/>
  <c r="AE59" i="1"/>
  <c r="AE27" i="1"/>
  <c r="AE165" i="1"/>
  <c r="AE261" i="1"/>
  <c r="AE228" i="1"/>
  <c r="AE1541" i="1"/>
  <c r="AE154" i="1"/>
  <c r="AL1484" i="1"/>
  <c r="AH1484" i="1"/>
  <c r="AH1481" i="1"/>
  <c r="AH1479" i="1"/>
  <c r="AL1696" i="1"/>
  <c r="AH1696" i="1"/>
  <c r="AH1576" i="1"/>
  <c r="AE1555" i="1"/>
  <c r="AL1555" i="1"/>
  <c r="AH1475" i="1"/>
  <c r="AH1473" i="1"/>
  <c r="AL1471" i="1"/>
  <c r="AH1471" i="1"/>
  <c r="AL1466" i="1"/>
  <c r="AL1463" i="1"/>
  <c r="AL1462" i="1"/>
  <c r="AH1462" i="1"/>
  <c r="AH1458" i="1"/>
  <c r="AL1455" i="1"/>
  <c r="AL1454" i="1"/>
  <c r="AH1454" i="1"/>
  <c r="AH1451" i="1"/>
  <c r="AL1448" i="1"/>
  <c r="AL1447" i="1"/>
  <c r="AH1447" i="1"/>
  <c r="AH1443" i="1"/>
  <c r="AL1440" i="1"/>
  <c r="AL1439" i="1"/>
  <c r="AH1439" i="1"/>
  <c r="AH1699" i="1"/>
  <c r="AE17" i="1"/>
  <c r="AE241" i="1"/>
  <c r="AE178" i="1"/>
  <c r="AE1512" i="1"/>
  <c r="AE68" i="1"/>
  <c r="AE4" i="1"/>
  <c r="AE66" i="1"/>
  <c r="AE121" i="1"/>
  <c r="AE268" i="1"/>
  <c r="AE514" i="1"/>
  <c r="AE315" i="1"/>
  <c r="AE249" i="1"/>
  <c r="AE1545" i="1"/>
  <c r="AE1628" i="1"/>
  <c r="AE323" i="1"/>
  <c r="AE221" i="1"/>
  <c r="AE260" i="1"/>
  <c r="AE143" i="1"/>
  <c r="AE1513" i="1"/>
  <c r="AE100" i="1"/>
  <c r="AE1590" i="1"/>
  <c r="AE331" i="1"/>
  <c r="AE305" i="1"/>
  <c r="AE571" i="1"/>
  <c r="AE519" i="1"/>
  <c r="AE507" i="1"/>
  <c r="AE478" i="1"/>
  <c r="AE448" i="1"/>
  <c r="AE417" i="1"/>
  <c r="AE393" i="1"/>
  <c r="AE1597" i="1"/>
  <c r="AE1586" i="1"/>
  <c r="AE324" i="1"/>
  <c r="AE1570" i="1"/>
  <c r="AE541" i="1"/>
  <c r="AE1664" i="1"/>
  <c r="AE498" i="1"/>
  <c r="AE465" i="1"/>
  <c r="AE431" i="1"/>
  <c r="AE405" i="1"/>
  <c r="AE1602" i="1"/>
  <c r="AE357" i="1"/>
  <c r="AE335" i="1"/>
  <c r="AE1574" i="1"/>
  <c r="AE286" i="1"/>
  <c r="AE263" i="1"/>
  <c r="AE240" i="1"/>
  <c r="AE209" i="1"/>
  <c r="AE1533" i="1"/>
  <c r="AE167" i="1"/>
  <c r="AE1566" i="1"/>
  <c r="AE244" i="1"/>
  <c r="AE211" i="1"/>
  <c r="AE185" i="1"/>
  <c r="AE150" i="1"/>
  <c r="AE343" i="1"/>
  <c r="AE295" i="1"/>
  <c r="AE1658" i="1"/>
  <c r="AE460" i="1"/>
  <c r="AE401" i="1"/>
  <c r="AE354" i="1"/>
  <c r="AE311" i="1"/>
  <c r="AE259" i="1"/>
  <c r="AE1547" i="1"/>
  <c r="AE163" i="1"/>
  <c r="AE180" i="1"/>
  <c r="AE137" i="1"/>
  <c r="AE1508" i="1"/>
  <c r="AE88" i="1"/>
  <c r="AE57" i="1"/>
  <c r="AE25" i="1"/>
  <c r="AE1565" i="1"/>
  <c r="AE1558" i="1"/>
  <c r="AE210" i="1"/>
  <c r="AE184" i="1"/>
  <c r="AE148" i="1"/>
  <c r="AE124" i="1"/>
  <c r="AE107" i="1"/>
  <c r="AE75" i="1"/>
  <c r="AE44" i="1"/>
  <c r="AE12" i="1"/>
  <c r="AE26" i="1"/>
  <c r="AE58" i="1"/>
  <c r="AE89" i="1"/>
  <c r="AE1509" i="1"/>
  <c r="AE138" i="1"/>
  <c r="AE277" i="1"/>
  <c r="AE370" i="1"/>
  <c r="AE547" i="1"/>
  <c r="AE436" i="1"/>
  <c r="AE339" i="1"/>
  <c r="AE1552" i="1"/>
  <c r="AE289" i="1"/>
  <c r="AE153" i="1"/>
  <c r="AE214" i="1"/>
  <c r="AE1578" i="1"/>
  <c r="AE506" i="1"/>
  <c r="AE392" i="1"/>
  <c r="AE1569" i="1"/>
  <c r="AE195" i="1"/>
  <c r="AE227" i="1"/>
  <c r="AE141" i="1"/>
  <c r="AE116" i="1"/>
  <c r="AE92" i="1"/>
  <c r="AE61" i="1"/>
  <c r="AE29" i="1"/>
  <c r="AE285" i="1"/>
  <c r="AE248" i="1"/>
  <c r="AE215" i="1"/>
  <c r="AE189" i="1"/>
  <c r="AE152" i="1"/>
  <c r="AE128" i="1"/>
  <c r="AE109" i="1"/>
  <c r="AE79" i="1"/>
  <c r="AE48" i="1"/>
  <c r="AE16" i="1"/>
  <c r="AE22" i="1"/>
  <c r="AE54" i="1"/>
  <c r="AE85" i="1"/>
  <c r="AE1505" i="1"/>
  <c r="AE134" i="1"/>
  <c r="AE1564" i="1"/>
  <c r="AE1557" i="1"/>
  <c r="AE208" i="1"/>
  <c r="AE183" i="1"/>
  <c r="AE147" i="1"/>
  <c r="AE123" i="1"/>
  <c r="AE106" i="1"/>
  <c r="AE74" i="1"/>
  <c r="AE43" i="1"/>
  <c r="AE11" i="1"/>
  <c r="AE1562" i="1"/>
  <c r="AE243" i="1"/>
  <c r="AE1549" i="1"/>
  <c r="AE181" i="1"/>
  <c r="AH1511" i="1"/>
  <c r="AH1671" i="1"/>
  <c r="AH1645" i="1"/>
  <c r="AL1645" i="1"/>
  <c r="AH1705" i="1"/>
  <c r="AH1704" i="1"/>
  <c r="AL1433" i="1"/>
  <c r="AL1430" i="1"/>
  <c r="AH1430" i="1"/>
  <c r="AH1429" i="1"/>
  <c r="AL1425" i="1"/>
  <c r="AL1422" i="1"/>
  <c r="AH1422" i="1"/>
  <c r="AE188" i="1"/>
  <c r="AE127" i="1"/>
  <c r="AE78" i="1"/>
  <c r="AE15" i="1"/>
  <c r="AE245" i="1"/>
  <c r="AE187" i="1"/>
  <c r="AE118" i="1"/>
  <c r="AE151" i="1"/>
  <c r="AE160" i="1"/>
  <c r="AE69" i="1"/>
  <c r="AE37" i="1"/>
  <c r="AE5" i="1"/>
  <c r="AE258" i="1"/>
  <c r="AE226" i="1"/>
  <c r="AE1538" i="1"/>
  <c r="AE162" i="1"/>
  <c r="AE136" i="1"/>
  <c r="AE1516" i="1"/>
  <c r="AE103" i="1"/>
  <c r="AE72" i="1"/>
  <c r="AE40" i="1"/>
  <c r="AE8" i="1"/>
  <c r="AE30" i="1"/>
  <c r="AE62" i="1"/>
  <c r="AE93" i="1"/>
  <c r="AE117" i="1"/>
  <c r="AE1518" i="1"/>
  <c r="AE272" i="1"/>
  <c r="AE239" i="1"/>
  <c r="AE204" i="1"/>
  <c r="AE177" i="1"/>
  <c r="AE1523" i="1"/>
  <c r="AE1511" i="1"/>
  <c r="AE112" i="1"/>
  <c r="AE82" i="1"/>
  <c r="AE51" i="1"/>
  <c r="AE19" i="1"/>
  <c r="AE293" i="1"/>
  <c r="AE250" i="1"/>
  <c r="AE218" i="1"/>
  <c r="AE192" i="1"/>
  <c r="AE1537" i="1"/>
  <c r="AE135" i="1"/>
  <c r="AE86" i="1"/>
  <c r="AE23" i="1"/>
  <c r="AE256" i="1"/>
  <c r="AE1536" i="1"/>
  <c r="AE1519" i="1"/>
  <c r="AE31" i="1"/>
  <c r="AE197" i="1"/>
  <c r="AH1421" i="1"/>
  <c r="AH1418" i="1"/>
  <c r="AL1418" i="1"/>
  <c r="AL1417" i="1"/>
  <c r="AH1413" i="1"/>
  <c r="AH1410" i="1"/>
  <c r="AL1410" i="1"/>
  <c r="AL1409" i="1"/>
  <c r="AH1405" i="1"/>
  <c r="AH1402" i="1"/>
  <c r="AL1402" i="1"/>
  <c r="AL1401" i="1"/>
  <c r="AH1398" i="1"/>
  <c r="AH1395" i="1"/>
  <c r="AL1395" i="1"/>
  <c r="AL1394" i="1"/>
  <c r="AH1390" i="1"/>
  <c r="AH1387" i="1"/>
  <c r="AL1387" i="1"/>
  <c r="AL1386" i="1"/>
  <c r="AH1382" i="1"/>
  <c r="AH1379" i="1"/>
  <c r="AL1379" i="1"/>
  <c r="AL1378" i="1"/>
  <c r="AH1374" i="1"/>
  <c r="AH1372" i="1"/>
  <c r="AL1372" i="1"/>
  <c r="AL1371" i="1"/>
  <c r="AH1367" i="1"/>
  <c r="AH1364" i="1"/>
  <c r="AL1364" i="1"/>
  <c r="AL1363" i="1"/>
  <c r="AH1359" i="1"/>
  <c r="AH1356" i="1"/>
  <c r="AL1356" i="1"/>
  <c r="AL1355" i="1"/>
  <c r="AH1351" i="1"/>
  <c r="AH1348" i="1"/>
  <c r="AL1348" i="1"/>
  <c r="AL1347" i="1"/>
  <c r="AH1343" i="1"/>
  <c r="AH1340" i="1"/>
  <c r="AL1340" i="1"/>
  <c r="AL1339" i="1"/>
  <c r="AL1335" i="1"/>
  <c r="AL1332" i="1"/>
  <c r="AH1332" i="1"/>
  <c r="AH1331" i="1"/>
  <c r="AL1327" i="1"/>
  <c r="AL1324" i="1"/>
  <c r="AH1324" i="1"/>
  <c r="AH1323" i="1"/>
  <c r="AL1319" i="1"/>
  <c r="AL1316" i="1"/>
  <c r="AH1316" i="1"/>
  <c r="AH1315" i="1"/>
  <c r="AL1311" i="1"/>
  <c r="AL1308" i="1"/>
  <c r="AH1308" i="1"/>
  <c r="AH1307" i="1"/>
  <c r="AL1303" i="1"/>
  <c r="AL1300" i="1"/>
  <c r="AH1300" i="1"/>
  <c r="AH1299" i="1"/>
  <c r="AL1295" i="1"/>
  <c r="AL1292" i="1"/>
  <c r="AH1292" i="1"/>
  <c r="AH1291" i="1"/>
  <c r="AL1287" i="1"/>
  <c r="AL1284" i="1"/>
  <c r="AH1284" i="1"/>
  <c r="AH1283" i="1"/>
  <c r="AL1279" i="1"/>
  <c r="AL1276" i="1"/>
  <c r="AH1276" i="1"/>
  <c r="AH1275" i="1"/>
  <c r="AL1271" i="1"/>
  <c r="AL1268" i="1"/>
  <c r="AH1268" i="1"/>
  <c r="AH1267" i="1"/>
  <c r="AL1263" i="1"/>
  <c r="AL1260" i="1"/>
  <c r="AH1260" i="1"/>
  <c r="AH1259" i="1"/>
  <c r="AL1255" i="1"/>
  <c r="AL1252" i="1"/>
  <c r="AH1252" i="1"/>
  <c r="AH1251" i="1"/>
  <c r="AL1251" i="1"/>
  <c r="AL1247" i="1"/>
  <c r="AL1244" i="1"/>
  <c r="AH1244" i="1"/>
  <c r="AH1243" i="1"/>
  <c r="AL1243" i="1"/>
  <c r="AL1239" i="1"/>
  <c r="AL1236" i="1"/>
  <c r="AH1236" i="1"/>
  <c r="AH1235" i="1"/>
  <c r="AL1235" i="1"/>
  <c r="AE1515" i="1"/>
  <c r="AE7" i="1"/>
  <c r="AE176" i="1"/>
  <c r="AH1232" i="1"/>
  <c r="AL1231" i="1"/>
  <c r="AH1231" i="1"/>
  <c r="AH1227" i="1"/>
  <c r="AL1224" i="1"/>
  <c r="AL1223" i="1"/>
  <c r="AH1223" i="1"/>
  <c r="AH1219" i="1"/>
  <c r="AL1216" i="1"/>
  <c r="AL1215" i="1"/>
  <c r="AH1215" i="1"/>
  <c r="AH1211" i="1"/>
  <c r="AL1208" i="1"/>
  <c r="AL1693" i="1"/>
  <c r="AH1693" i="1"/>
  <c r="AH1204" i="1"/>
  <c r="AL1201" i="1"/>
  <c r="AL1200" i="1"/>
  <c r="AH1200" i="1"/>
  <c r="AH1196" i="1"/>
  <c r="AL1193" i="1"/>
  <c r="AL1192" i="1"/>
  <c r="AH1192" i="1"/>
  <c r="AH1188" i="1"/>
  <c r="AL1185" i="1"/>
  <c r="AL1184" i="1"/>
  <c r="AH1184" i="1"/>
  <c r="AH1180" i="1"/>
  <c r="AL1177" i="1"/>
  <c r="AL1176" i="1"/>
  <c r="AH1176" i="1"/>
  <c r="AH1172" i="1"/>
  <c r="AL1169" i="1"/>
  <c r="AL1168" i="1"/>
  <c r="AH1168" i="1"/>
  <c r="AH1164" i="1"/>
  <c r="AL1161" i="1"/>
  <c r="AL1160" i="1"/>
  <c r="AH1160" i="1"/>
  <c r="AH1156" i="1"/>
  <c r="AL1153" i="1"/>
  <c r="AL1152" i="1"/>
  <c r="AH1152" i="1"/>
  <c r="AH1148" i="1"/>
  <c r="AL1145" i="1"/>
  <c r="AL1144" i="1"/>
  <c r="AH1144" i="1"/>
  <c r="AH1140" i="1"/>
  <c r="AL1137" i="1"/>
  <c r="AL1136" i="1"/>
  <c r="AH1136" i="1"/>
  <c r="AH1132" i="1"/>
  <c r="AH1129" i="1"/>
  <c r="AH1126" i="1"/>
  <c r="AL1126" i="1"/>
  <c r="AL1125" i="1"/>
  <c r="AL1122" i="1"/>
  <c r="AH1121" i="1"/>
  <c r="AE1526" i="1"/>
  <c r="AE1504" i="1"/>
  <c r="AE47" i="1"/>
  <c r="AE280" i="1"/>
  <c r="AE212" i="1"/>
  <c r="AE172" i="1"/>
  <c r="AE63" i="1"/>
  <c r="AE234" i="1"/>
  <c r="AE84" i="1"/>
  <c r="AE53" i="1"/>
  <c r="AE21" i="1"/>
  <c r="AE279" i="1"/>
  <c r="AE1554" i="1"/>
  <c r="AE1546" i="1"/>
  <c r="AE1532" i="1"/>
  <c r="AE1524" i="1"/>
  <c r="AE1507" i="1"/>
  <c r="AE87" i="1"/>
  <c r="AE56" i="1"/>
  <c r="AE24" i="1"/>
  <c r="AE14" i="1"/>
  <c r="AE46" i="1"/>
  <c r="AE77" i="1"/>
  <c r="AE1503" i="1"/>
  <c r="AE126" i="1"/>
  <c r="AE297" i="1"/>
  <c r="AE252" i="1"/>
  <c r="AE219" i="1"/>
  <c r="AE193" i="1"/>
  <c r="AE156" i="1"/>
  <c r="AE131" i="1"/>
  <c r="AE98" i="1"/>
  <c r="AE67" i="1"/>
  <c r="AE35" i="1"/>
  <c r="AC1" i="1"/>
  <c r="AE271" i="1"/>
  <c r="AE238" i="1"/>
  <c r="AE202" i="1"/>
  <c r="AE170" i="1"/>
  <c r="AE161" i="1"/>
  <c r="AE1506" i="1"/>
  <c r="AE55" i="1"/>
  <c r="AE1529" i="1"/>
  <c r="AE223" i="1"/>
  <c r="AE198" i="1"/>
  <c r="AE94" i="1"/>
  <c r="AE266" i="1"/>
  <c r="AE1530" i="1"/>
  <c r="AE71" i="1"/>
  <c r="AE242" i="1"/>
  <c r="AL1118" i="1"/>
  <c r="AH1118" i="1"/>
  <c r="AH1115" i="1"/>
  <c r="AL1114" i="1"/>
  <c r="AL1112" i="1"/>
  <c r="AH1112" i="1"/>
  <c r="AE145" i="1"/>
  <c r="AE39" i="1"/>
  <c r="AE1544" i="1"/>
  <c r="AH1427" i="1"/>
  <c r="AL1423" i="1"/>
  <c r="AH1423" i="1"/>
  <c r="AL1419" i="1"/>
  <c r="AH1415" i="1"/>
  <c r="AH1411" i="1"/>
  <c r="AL1407" i="1"/>
  <c r="AH1407" i="1"/>
  <c r="AH1396" i="1"/>
  <c r="AH1392" i="1"/>
  <c r="AL1388" i="1"/>
  <c r="AH1388" i="1"/>
  <c r="AH1376" i="1"/>
  <c r="AL1373" i="1"/>
  <c r="AH1373" i="1"/>
  <c r="AL1369" i="1"/>
  <c r="AH1365" i="1"/>
  <c r="AH1361" i="1"/>
  <c r="AL1357" i="1"/>
  <c r="AH1357" i="1"/>
  <c r="AL1353" i="1"/>
  <c r="AH1349" i="1"/>
  <c r="AH1345" i="1"/>
  <c r="AL1341" i="1"/>
  <c r="AH1341" i="1"/>
  <c r="AH1333" i="1"/>
  <c r="AH1329" i="1"/>
  <c r="AL1325" i="1"/>
  <c r="AH1325" i="1"/>
  <c r="AH1313" i="1"/>
  <c r="AL1309" i="1"/>
  <c r="AH1309" i="1"/>
  <c r="AL1305" i="1"/>
  <c r="AH1301" i="1"/>
  <c r="AH1297" i="1"/>
  <c r="AL1293" i="1"/>
  <c r="AH1293" i="1"/>
  <c r="AL1289" i="1"/>
  <c r="AH1285" i="1"/>
  <c r="AH1281" i="1"/>
  <c r="AL1277" i="1"/>
  <c r="AH1277" i="1"/>
  <c r="AL1269" i="1"/>
  <c r="AL1265" i="1"/>
  <c r="AH1261" i="1"/>
  <c r="AL1261" i="1"/>
  <c r="AL1249" i="1"/>
  <c r="AH1245" i="1"/>
  <c r="AL1245" i="1"/>
  <c r="AH1241" i="1"/>
  <c r="AL1237" i="1"/>
  <c r="AL1233" i="1"/>
  <c r="AH1229" i="1"/>
  <c r="AL1229" i="1"/>
  <c r="AH1225" i="1"/>
  <c r="AL1221" i="1"/>
  <c r="AL1217" i="1"/>
  <c r="AH1213" i="1"/>
  <c r="AL1213" i="1"/>
  <c r="AL1206" i="1"/>
  <c r="AL1202" i="1"/>
  <c r="AH1198" i="1"/>
  <c r="AL1198" i="1"/>
  <c r="AL1186" i="1"/>
  <c r="AH1182" i="1"/>
  <c r="AL1182" i="1"/>
  <c r="AH1178" i="1"/>
  <c r="AL1174" i="1"/>
  <c r="AL1170" i="1"/>
  <c r="AH1166" i="1"/>
  <c r="AL1166" i="1"/>
  <c r="AH1162" i="1"/>
  <c r="AL1158" i="1"/>
  <c r="AL1154" i="1"/>
  <c r="AH1150" i="1"/>
  <c r="AL1150" i="1"/>
  <c r="AL1142" i="1"/>
  <c r="AL1138" i="1"/>
  <c r="AH1134" i="1"/>
  <c r="AL1134" i="1"/>
  <c r="AL1123" i="1"/>
  <c r="AH1119" i="1"/>
  <c r="AL1119" i="1"/>
  <c r="AH1109" i="1"/>
  <c r="AL1105" i="1"/>
  <c r="AL1101" i="1"/>
  <c r="AH1098" i="1"/>
  <c r="AL1098" i="1"/>
  <c r="AH1094" i="1"/>
  <c r="AL1090" i="1"/>
  <c r="AL1086" i="1"/>
  <c r="AH1082" i="1"/>
  <c r="AL1082" i="1"/>
  <c r="AL1075" i="1"/>
  <c r="AL1071" i="1"/>
  <c r="AH1067" i="1"/>
  <c r="AL1067" i="1"/>
  <c r="AL1055" i="1"/>
  <c r="AH1051" i="1"/>
  <c r="AL1051" i="1"/>
  <c r="AH1047" i="1"/>
  <c r="AL1043" i="1"/>
  <c r="AL1039" i="1"/>
  <c r="AH1035" i="1"/>
  <c r="AL1035" i="1"/>
  <c r="AH1031" i="1"/>
  <c r="AL1027" i="1"/>
  <c r="AL1023" i="1"/>
  <c r="AH1019" i="1"/>
  <c r="AL1019" i="1"/>
  <c r="AL1011" i="1"/>
  <c r="AL1007" i="1"/>
  <c r="AH1003" i="1"/>
  <c r="AL995" i="1"/>
  <c r="AH991" i="1"/>
  <c r="AL991" i="1"/>
  <c r="AH987" i="1"/>
  <c r="AL979" i="1"/>
  <c r="AH975" i="1"/>
  <c r="AL975" i="1"/>
  <c r="AH971" i="1"/>
  <c r="AL963" i="1"/>
  <c r="AH959" i="1"/>
  <c r="AL959" i="1"/>
  <c r="AH955" i="1"/>
  <c r="AL947" i="1"/>
  <c r="AH943" i="1"/>
  <c r="AL943" i="1"/>
  <c r="AH939" i="1"/>
  <c r="AL931" i="1"/>
  <c r="AH927" i="1"/>
  <c r="AL927" i="1"/>
  <c r="AH923" i="1"/>
  <c r="AE102" i="1"/>
  <c r="AE276" i="1"/>
  <c r="AL1108" i="1"/>
  <c r="AL1107" i="1"/>
  <c r="AH1107" i="1"/>
  <c r="AH1104" i="1"/>
  <c r="AL1100" i="1"/>
  <c r="AL1099" i="1"/>
  <c r="AH1099" i="1"/>
  <c r="AH1097" i="1"/>
  <c r="AL1093" i="1"/>
  <c r="AL1092" i="1"/>
  <c r="AH1092" i="1"/>
  <c r="AH1089" i="1"/>
  <c r="AL1085" i="1"/>
  <c r="AL1084" i="1"/>
  <c r="AH1084" i="1"/>
  <c r="AH1081" i="1"/>
  <c r="AH1077" i="1"/>
  <c r="AH1074" i="1"/>
  <c r="AL1074" i="1"/>
  <c r="AL1073" i="1"/>
  <c r="AH1069" i="1"/>
  <c r="AH1066" i="1"/>
  <c r="AL1066" i="1"/>
  <c r="AL1065" i="1"/>
  <c r="AH1061" i="1"/>
  <c r="AH1058" i="1"/>
  <c r="AL1058" i="1"/>
  <c r="AL1057" i="1"/>
  <c r="AH1053" i="1"/>
  <c r="AH1050" i="1"/>
  <c r="AL1050" i="1"/>
  <c r="AL1049" i="1"/>
  <c r="AH1045" i="1"/>
  <c r="AH1042" i="1"/>
  <c r="AL1042" i="1"/>
  <c r="AL1041" i="1"/>
  <c r="AH1037" i="1"/>
  <c r="AH1034" i="1"/>
  <c r="AL1034" i="1"/>
  <c r="AL1033" i="1"/>
  <c r="AH1029" i="1"/>
  <c r="AH1026" i="1"/>
  <c r="AL1026" i="1"/>
  <c r="AL1025" i="1"/>
  <c r="AH1021" i="1"/>
  <c r="AH1018" i="1"/>
  <c r="AL1018" i="1"/>
  <c r="AL1017" i="1"/>
  <c r="AH1013" i="1"/>
  <c r="AH1010" i="1"/>
  <c r="AL1010" i="1"/>
  <c r="AL1009" i="1"/>
  <c r="AH1005" i="1"/>
  <c r="AH1002" i="1"/>
  <c r="AL1002" i="1"/>
  <c r="AL1001" i="1"/>
  <c r="AH997" i="1"/>
  <c r="AH994" i="1"/>
  <c r="AL994" i="1"/>
  <c r="AL993" i="1"/>
  <c r="AH989" i="1"/>
  <c r="AH986" i="1"/>
  <c r="AL986" i="1"/>
  <c r="AL985" i="1"/>
  <c r="AH981" i="1"/>
  <c r="AH978" i="1"/>
  <c r="AL978" i="1"/>
  <c r="AL977" i="1"/>
  <c r="AH973" i="1"/>
  <c r="AH970" i="1"/>
  <c r="AL970" i="1"/>
  <c r="AL969" i="1"/>
  <c r="AH965" i="1"/>
  <c r="AH962" i="1"/>
  <c r="AL962" i="1"/>
  <c r="AL961" i="1"/>
  <c r="AH957" i="1"/>
  <c r="AH954" i="1"/>
  <c r="AL954" i="1"/>
  <c r="AL953" i="1"/>
  <c r="AH949" i="1"/>
  <c r="AH946" i="1"/>
  <c r="AL946" i="1"/>
  <c r="AL945" i="1"/>
  <c r="AH941" i="1"/>
  <c r="AH938" i="1"/>
  <c r="AL938" i="1"/>
  <c r="AL937" i="1"/>
  <c r="AH933" i="1"/>
  <c r="AH930" i="1"/>
  <c r="AL930" i="1"/>
  <c r="AL929" i="1"/>
  <c r="AH925" i="1"/>
  <c r="AH922" i="1"/>
  <c r="AL922" i="1"/>
  <c r="AL921" i="1"/>
  <c r="AH917" i="1"/>
  <c r="AH914" i="1"/>
  <c r="AL914" i="1"/>
  <c r="AL913" i="1"/>
  <c r="AH909" i="1"/>
  <c r="AH906" i="1"/>
  <c r="AL906" i="1"/>
  <c r="AL905" i="1"/>
  <c r="AH901" i="1"/>
  <c r="AH898" i="1"/>
  <c r="AL898" i="1"/>
  <c r="AL897" i="1"/>
  <c r="AH894" i="1"/>
  <c r="AH891" i="1"/>
  <c r="AL891" i="1"/>
  <c r="AL890" i="1"/>
  <c r="AH886" i="1"/>
  <c r="AH883" i="1"/>
  <c r="AL883" i="1"/>
  <c r="AL882" i="1"/>
  <c r="AH878" i="1"/>
  <c r="AH875" i="1"/>
  <c r="AL875" i="1"/>
  <c r="AL874" i="1"/>
  <c r="AH870" i="1"/>
  <c r="AH867" i="1"/>
  <c r="AL867" i="1"/>
  <c r="AL866" i="1"/>
  <c r="AH862" i="1"/>
  <c r="AH859" i="1"/>
  <c r="AL859" i="1"/>
  <c r="AL858" i="1"/>
  <c r="AH855" i="1"/>
  <c r="AH852" i="1"/>
  <c r="AL852" i="1"/>
  <c r="AL851" i="1"/>
  <c r="AH847" i="1"/>
  <c r="AH844" i="1"/>
  <c r="AL844" i="1"/>
  <c r="AL843" i="1"/>
  <c r="AH839" i="1"/>
  <c r="AH836" i="1"/>
  <c r="AL836" i="1"/>
  <c r="AL835" i="1"/>
  <c r="AL1485" i="1"/>
  <c r="AH1601" i="1"/>
  <c r="AL1601" i="1"/>
  <c r="AH1698" i="1"/>
  <c r="AL1478" i="1"/>
  <c r="AH1476" i="1"/>
  <c r="AL1476" i="1"/>
  <c r="AH1474" i="1"/>
  <c r="AL1470" i="1"/>
  <c r="AH1467" i="1"/>
  <c r="AL1467" i="1"/>
  <c r="AH1464" i="1"/>
  <c r="AL1456" i="1"/>
  <c r="AH1452" i="1"/>
  <c r="AL1452" i="1"/>
  <c r="AH1449" i="1"/>
  <c r="AL1441" i="1"/>
  <c r="AH1437" i="1"/>
  <c r="AL1437" i="1"/>
  <c r="AH1678" i="1"/>
  <c r="AL1706" i="1"/>
  <c r="AH1435" i="1"/>
  <c r="AL1435" i="1"/>
  <c r="AH1431" i="1"/>
  <c r="AH911" i="1"/>
  <c r="AL903" i="1"/>
  <c r="AH903" i="1"/>
  <c r="AL892" i="1"/>
  <c r="AH876" i="1"/>
  <c r="AL868" i="1"/>
  <c r="AH868" i="1"/>
  <c r="AH864" i="1"/>
  <c r="AL849" i="1"/>
  <c r="AL841" i="1"/>
  <c r="AH841" i="1"/>
  <c r="AL837" i="1"/>
  <c r="AH1482" i="1"/>
  <c r="AL1480" i="1"/>
  <c r="AH1480" i="1"/>
  <c r="AL1580" i="1"/>
  <c r="AH1580" i="1"/>
  <c r="AH1575" i="1"/>
  <c r="AL1518" i="1"/>
  <c r="AH1518" i="1"/>
  <c r="AL1591" i="1"/>
  <c r="AH1465" i="1"/>
  <c r="AL1461" i="1"/>
  <c r="AH1461" i="1"/>
  <c r="AL1457" i="1"/>
  <c r="AH1450" i="1"/>
  <c r="AL1446" i="1"/>
  <c r="AH1446" i="1"/>
  <c r="AL1442" i="1"/>
  <c r="AH1624" i="1"/>
  <c r="AL1581" i="1"/>
  <c r="AH1581" i="1"/>
  <c r="AL1522" i="1"/>
  <c r="AH1432" i="1"/>
  <c r="AL1428" i="1"/>
  <c r="AH1428" i="1"/>
  <c r="AL1424" i="1"/>
  <c r="AH1416" i="1"/>
  <c r="AL1412" i="1"/>
  <c r="AH1412" i="1"/>
  <c r="AL1408" i="1"/>
  <c r="AH1400" i="1"/>
  <c r="AL1397" i="1"/>
  <c r="AH1397" i="1"/>
  <c r="AL1393" i="1"/>
  <c r="AH1385" i="1"/>
  <c r="AL1381" i="1"/>
  <c r="AH1381" i="1"/>
  <c r="AL1377" i="1"/>
  <c r="AL1366" i="1"/>
  <c r="AH1362" i="1"/>
  <c r="AL1362" i="1"/>
  <c r="AH1358" i="1"/>
  <c r="AL1350" i="1"/>
  <c r="AH1346" i="1"/>
  <c r="AL1346" i="1"/>
  <c r="AH1342" i="1"/>
  <c r="AL1334" i="1"/>
  <c r="AH1330" i="1"/>
  <c r="AL1330" i="1"/>
  <c r="AH1326" i="1"/>
  <c r="AL1318" i="1"/>
  <c r="AH1314" i="1"/>
  <c r="AL1314" i="1"/>
  <c r="AH1310" i="1"/>
  <c r="AL1302" i="1"/>
  <c r="AH1298" i="1"/>
  <c r="AL1298" i="1"/>
  <c r="AH1294" i="1"/>
  <c r="AL1286" i="1"/>
  <c r="AH1282" i="1"/>
  <c r="AL1282" i="1"/>
  <c r="AH1278" i="1"/>
  <c r="AL1270" i="1"/>
  <c r="AH1266" i="1"/>
  <c r="AL1266" i="1"/>
  <c r="AH1262" i="1"/>
  <c r="AL1254" i="1"/>
  <c r="AH1250" i="1"/>
  <c r="AL1250" i="1"/>
  <c r="AH1246" i="1"/>
  <c r="AL1238" i="1"/>
  <c r="AH1234" i="1"/>
  <c r="AL1234" i="1"/>
  <c r="AH1230" i="1"/>
  <c r="AH1222" i="1"/>
  <c r="AL1222" i="1"/>
  <c r="AH1218" i="1"/>
  <c r="AH1214" i="1"/>
  <c r="AH1207" i="1"/>
  <c r="AL1207" i="1"/>
  <c r="AH1203" i="1"/>
  <c r="AH1199" i="1"/>
  <c r="AH1191" i="1"/>
  <c r="AL1191" i="1"/>
  <c r="AH1187" i="1"/>
  <c r="AH1183" i="1"/>
  <c r="AH1175" i="1"/>
  <c r="AL1175" i="1"/>
  <c r="AH1171" i="1"/>
  <c r="AH1167" i="1"/>
  <c r="AH1159" i="1"/>
  <c r="AL1159" i="1"/>
  <c r="AH1155" i="1"/>
  <c r="AH1151" i="1"/>
  <c r="AH1143" i="1"/>
  <c r="AL1143" i="1"/>
  <c r="AH1139" i="1"/>
  <c r="AL1139" i="1"/>
  <c r="AH1135" i="1"/>
  <c r="AH1128" i="1"/>
  <c r="AL1128" i="1"/>
  <c r="AH1124" i="1"/>
  <c r="AH1120" i="1"/>
  <c r="AH1113" i="1"/>
  <c r="AL1113" i="1"/>
  <c r="AH1110" i="1"/>
  <c r="AL1110" i="1"/>
  <c r="AH1106" i="1"/>
  <c r="AH1095" i="1"/>
  <c r="AL1095" i="1"/>
  <c r="AH1091" i="1"/>
  <c r="AL1091" i="1"/>
  <c r="AH1087" i="1"/>
  <c r="AH1080" i="1"/>
  <c r="AL1080" i="1"/>
  <c r="AH1076" i="1"/>
  <c r="AL1076" i="1"/>
  <c r="AH1072" i="1"/>
  <c r="AH1064" i="1"/>
  <c r="AL1064" i="1"/>
  <c r="AH1060" i="1"/>
  <c r="AL1060" i="1"/>
  <c r="AH1056" i="1"/>
  <c r="AH1048" i="1"/>
  <c r="AL1048" i="1"/>
  <c r="AH1044" i="1"/>
  <c r="AL1044" i="1"/>
  <c r="AH1040" i="1"/>
  <c r="AH1032" i="1"/>
  <c r="AL1032" i="1"/>
  <c r="AH1028" i="1"/>
  <c r="AL1028" i="1"/>
  <c r="AH1024" i="1"/>
  <c r="AH1016" i="1"/>
  <c r="AL1016" i="1"/>
  <c r="AH1012" i="1"/>
  <c r="AL1012" i="1"/>
  <c r="AH1008" i="1"/>
  <c r="AH1000" i="1"/>
  <c r="AL1000" i="1"/>
  <c r="AH996" i="1"/>
  <c r="AL996" i="1"/>
  <c r="AH992" i="1"/>
  <c r="AH984" i="1"/>
  <c r="AL984" i="1"/>
  <c r="AH980" i="1"/>
  <c r="AL980" i="1"/>
  <c r="AH976" i="1"/>
  <c r="AH968" i="1"/>
  <c r="AL968" i="1"/>
  <c r="AH964" i="1"/>
  <c r="AL964" i="1"/>
  <c r="AH960" i="1"/>
  <c r="AL952" i="1"/>
  <c r="AH948" i="1"/>
  <c r="AL948" i="1"/>
  <c r="AH944" i="1"/>
  <c r="AL936" i="1"/>
  <c r="AH932" i="1"/>
  <c r="AL932" i="1"/>
  <c r="AH928" i="1"/>
  <c r="AL920" i="1"/>
  <c r="AH916" i="1"/>
  <c r="AL916" i="1"/>
  <c r="AH912" i="1"/>
  <c r="AH904" i="1"/>
  <c r="AL904" i="1"/>
  <c r="AH900" i="1"/>
  <c r="AL900" i="1"/>
  <c r="AH896" i="1"/>
  <c r="AL889" i="1"/>
  <c r="AH885" i="1"/>
  <c r="AL885" i="1"/>
  <c r="AH881" i="1"/>
  <c r="AL873" i="1"/>
  <c r="AH869" i="1"/>
  <c r="AL869" i="1"/>
  <c r="AH865" i="1"/>
  <c r="AL854" i="1"/>
  <c r="AH850" i="1"/>
  <c r="AL850" i="1"/>
  <c r="AH846" i="1"/>
  <c r="AL838" i="1"/>
  <c r="AH834" i="1"/>
  <c r="AL834" i="1"/>
  <c r="AL830" i="1"/>
  <c r="AH826" i="1"/>
  <c r="AH825" i="1"/>
  <c r="AL825" i="1"/>
  <c r="AL822" i="1"/>
  <c r="AH818" i="1"/>
  <c r="AH817" i="1"/>
  <c r="AL817" i="1"/>
  <c r="AL814" i="1"/>
  <c r="AH810" i="1"/>
  <c r="AH809" i="1"/>
  <c r="AL809" i="1"/>
  <c r="AL806" i="1"/>
  <c r="AH802" i="1"/>
  <c r="AH801" i="1"/>
  <c r="AL801" i="1"/>
  <c r="AL798" i="1"/>
  <c r="AH794" i="1"/>
  <c r="AH793" i="1"/>
  <c r="AL793" i="1"/>
  <c r="AL790" i="1"/>
  <c r="AH786" i="1"/>
  <c r="AH785" i="1"/>
  <c r="AL785" i="1"/>
  <c r="AL783" i="1"/>
  <c r="AH779" i="1"/>
  <c r="AL778" i="1"/>
  <c r="AH778" i="1"/>
  <c r="AH777" i="1"/>
  <c r="AL773" i="1"/>
  <c r="AH770" i="1"/>
  <c r="AL770" i="1"/>
  <c r="AL767" i="1"/>
  <c r="AH763" i="1"/>
  <c r="AH762" i="1"/>
  <c r="AL762" i="1"/>
  <c r="AL759" i="1"/>
  <c r="AH755" i="1"/>
  <c r="AL752" i="1"/>
  <c r="AH752" i="1"/>
  <c r="AH751" i="1"/>
  <c r="AL748" i="1"/>
  <c r="AL745" i="1"/>
  <c r="AH745" i="1"/>
  <c r="AH744" i="1"/>
  <c r="AL740" i="1"/>
  <c r="AL737" i="1"/>
  <c r="AH737" i="1"/>
  <c r="AH736" i="1"/>
  <c r="AL732" i="1"/>
  <c r="AL729" i="1"/>
  <c r="AH729" i="1"/>
  <c r="AH728" i="1"/>
  <c r="AL725" i="1"/>
  <c r="AL722" i="1"/>
  <c r="AH722" i="1"/>
  <c r="AH721" i="1"/>
  <c r="AL717" i="1"/>
  <c r="AL714" i="1"/>
  <c r="AH714" i="1"/>
  <c r="AH713" i="1"/>
  <c r="AL709" i="1"/>
  <c r="AL706" i="1"/>
  <c r="AH706" i="1"/>
  <c r="AH705" i="1"/>
  <c r="AL701" i="1"/>
  <c r="AL698" i="1"/>
  <c r="AH698" i="1"/>
  <c r="AH697" i="1"/>
  <c r="AL693" i="1"/>
  <c r="AL690" i="1"/>
  <c r="AH690" i="1"/>
  <c r="AH689" i="1"/>
  <c r="AL685" i="1"/>
  <c r="AL682" i="1"/>
  <c r="AH682" i="1"/>
  <c r="AH681" i="1"/>
  <c r="AL677" i="1"/>
  <c r="AL674" i="1"/>
  <c r="AH674" i="1"/>
  <c r="AH673" i="1"/>
  <c r="AL669" i="1"/>
  <c r="AL666" i="1"/>
  <c r="AH666" i="1"/>
  <c r="AH665" i="1"/>
  <c r="AL661" i="1"/>
  <c r="AL658" i="1"/>
  <c r="AH658" i="1"/>
  <c r="AH657" i="1"/>
  <c r="AL653" i="1"/>
  <c r="AL650" i="1"/>
  <c r="AH650" i="1"/>
  <c r="AH649" i="1"/>
  <c r="AH643" i="1"/>
  <c r="AH642" i="1"/>
  <c r="AL642" i="1"/>
  <c r="AL639" i="1"/>
  <c r="AH635" i="1"/>
  <c r="AH634" i="1"/>
  <c r="AL634" i="1"/>
  <c r="AL631" i="1"/>
  <c r="AL627" i="1"/>
  <c r="AL624" i="1"/>
  <c r="AH624" i="1"/>
  <c r="AH623" i="1"/>
  <c r="AL619" i="1"/>
  <c r="AL616" i="1"/>
  <c r="AH616" i="1"/>
  <c r="AH615" i="1"/>
  <c r="AL611" i="1"/>
  <c r="AL608" i="1"/>
  <c r="AH608" i="1"/>
  <c r="AH607" i="1"/>
  <c r="AL603" i="1"/>
  <c r="AL600" i="1"/>
  <c r="AH600" i="1"/>
  <c r="AH599" i="1"/>
  <c r="AL595" i="1"/>
  <c r="AL592" i="1"/>
  <c r="AH592" i="1"/>
  <c r="AL589" i="1"/>
  <c r="AH585" i="1"/>
  <c r="AH584" i="1"/>
  <c r="AL584" i="1"/>
  <c r="AL581" i="1"/>
  <c r="AH577" i="1"/>
  <c r="AH576" i="1"/>
  <c r="AL576" i="1"/>
  <c r="AL573" i="1"/>
  <c r="AH569" i="1"/>
  <c r="AH568" i="1"/>
  <c r="AL568" i="1"/>
  <c r="AL565" i="1"/>
  <c r="AH561" i="1"/>
  <c r="AH560" i="1"/>
  <c r="AL560" i="1"/>
  <c r="AL557" i="1"/>
  <c r="AH553" i="1"/>
  <c r="AH552" i="1"/>
  <c r="AL552" i="1"/>
  <c r="AL860" i="1"/>
  <c r="AH845" i="1"/>
  <c r="AL915" i="1"/>
  <c r="AH915" i="1"/>
  <c r="AL907" i="1"/>
  <c r="AH888" i="1"/>
  <c r="AL880" i="1"/>
  <c r="AH880" i="1"/>
  <c r="AL872" i="1"/>
  <c r="AL548" i="1"/>
  <c r="AL545" i="1"/>
  <c r="AH545" i="1"/>
  <c r="AH544" i="1"/>
  <c r="AL540" i="1"/>
  <c r="AL537" i="1"/>
  <c r="AH537" i="1"/>
  <c r="AH536" i="1"/>
  <c r="AL532" i="1"/>
  <c r="AL1502" i="1"/>
  <c r="AH1502" i="1"/>
  <c r="AH531" i="1"/>
  <c r="AL527" i="1"/>
  <c r="AL524" i="1"/>
  <c r="AH524" i="1"/>
  <c r="AH523" i="1"/>
  <c r="AL519" i="1"/>
  <c r="AL1538" i="1"/>
  <c r="AH1538" i="1"/>
  <c r="AH1669" i="1"/>
  <c r="AL1687" i="1"/>
  <c r="AL515" i="1"/>
  <c r="AH515" i="1"/>
  <c r="AH514" i="1"/>
  <c r="AL514" i="1"/>
  <c r="AL1618" i="1"/>
  <c r="AL1667" i="1"/>
  <c r="AH1667" i="1"/>
  <c r="AH1680" i="1"/>
  <c r="AL1649" i="1"/>
  <c r="AL1638" i="1"/>
  <c r="AH1638" i="1"/>
  <c r="AH1505" i="1"/>
  <c r="AL1623" i="1"/>
  <c r="AL1682" i="1"/>
  <c r="AH1682" i="1"/>
  <c r="AH1666" i="1"/>
  <c r="AL511" i="1"/>
  <c r="AH511" i="1"/>
  <c r="AL510" i="1"/>
  <c r="AL507" i="1"/>
  <c r="AH507" i="1"/>
  <c r="AH506" i="1"/>
  <c r="AL506" i="1"/>
  <c r="AL502" i="1"/>
  <c r="AH502" i="1"/>
  <c r="AL1701" i="1"/>
  <c r="AH1701" i="1"/>
  <c r="AL1688" i="1"/>
  <c r="AH1688" i="1"/>
  <c r="AL498" i="1"/>
  <c r="AH498" i="1"/>
  <c r="AL1664" i="1"/>
  <c r="AH1664" i="1"/>
  <c r="AL1529" i="1"/>
  <c r="AH1529" i="1"/>
  <c r="AL492" i="1"/>
  <c r="AH492" i="1"/>
  <c r="AL488" i="1"/>
  <c r="AH488" i="1"/>
  <c r="AL484" i="1"/>
  <c r="AH484" i="1"/>
  <c r="AL480" i="1"/>
  <c r="AH480" i="1"/>
  <c r="AL1544" i="1"/>
  <c r="AH1544" i="1"/>
  <c r="AL476" i="1"/>
  <c r="AH476" i="1"/>
  <c r="AL472" i="1"/>
  <c r="AH472" i="1"/>
  <c r="AL469" i="1"/>
  <c r="AH469" i="1"/>
  <c r="AL466" i="1"/>
  <c r="AH466" i="1"/>
  <c r="AL462" i="1"/>
  <c r="AH462" i="1"/>
  <c r="AL458" i="1"/>
  <c r="AH458" i="1"/>
  <c r="AL1674" i="1"/>
  <c r="AH1674" i="1"/>
  <c r="AL1658" i="1"/>
  <c r="AH1658" i="1"/>
  <c r="AL453" i="1"/>
  <c r="AH453" i="1"/>
  <c r="AL1558" i="1"/>
  <c r="AH1558" i="1"/>
  <c r="AL446" i="1"/>
  <c r="AH446" i="1"/>
  <c r="AL442" i="1"/>
  <c r="AH442" i="1"/>
  <c r="AH439" i="1"/>
  <c r="AL439" i="1"/>
  <c r="AH435" i="1"/>
  <c r="AL435" i="1"/>
  <c r="AH431" i="1"/>
  <c r="AL431" i="1"/>
  <c r="AH427" i="1"/>
  <c r="AL427" i="1"/>
  <c r="AH423" i="1"/>
  <c r="AL423" i="1"/>
  <c r="AH1661" i="1"/>
  <c r="AL1661" i="1"/>
  <c r="AH1652" i="1"/>
  <c r="AL1652" i="1"/>
  <c r="AH417" i="1"/>
  <c r="AL417" i="1"/>
  <c r="AH413" i="1"/>
  <c r="AL413" i="1"/>
  <c r="AH409" i="1"/>
  <c r="AL409" i="1"/>
  <c r="AL404" i="1"/>
  <c r="AH404" i="1"/>
  <c r="AL1646" i="1"/>
  <c r="AH1646" i="1"/>
  <c r="AL1513" i="1"/>
  <c r="AH1513" i="1"/>
  <c r="AL399" i="1"/>
  <c r="AH399" i="1"/>
  <c r="AL395" i="1"/>
  <c r="AH395" i="1"/>
  <c r="AH391" i="1"/>
  <c r="AL391" i="1"/>
  <c r="AH387" i="1"/>
  <c r="AL387" i="1"/>
  <c r="AH383" i="1"/>
  <c r="AL383" i="1"/>
  <c r="AH1677" i="1"/>
  <c r="AL1677" i="1"/>
  <c r="AH380" i="1"/>
  <c r="AL380" i="1"/>
  <c r="AL377" i="1"/>
  <c r="AH376" i="1"/>
  <c r="AL376" i="1"/>
  <c r="AH372" i="1"/>
  <c r="AL372" i="1"/>
  <c r="AL369" i="1"/>
  <c r="AH368" i="1"/>
  <c r="AL368" i="1"/>
  <c r="AH366" i="1"/>
  <c r="AL366" i="1"/>
  <c r="AL363" i="1"/>
  <c r="AH362" i="1"/>
  <c r="AL362" i="1"/>
  <c r="AH1582" i="1"/>
  <c r="AL1582" i="1"/>
  <c r="AL357" i="1"/>
  <c r="AH356" i="1"/>
  <c r="AL356" i="1"/>
  <c r="AH353" i="1"/>
  <c r="AL353" i="1"/>
  <c r="AL1559" i="1"/>
  <c r="AH1634" i="1"/>
  <c r="AH348" i="1"/>
  <c r="AL348" i="1"/>
  <c r="AL1635" i="1"/>
  <c r="AH1629" i="1"/>
  <c r="AL1629" i="1"/>
  <c r="AH345" i="1"/>
  <c r="AL345" i="1"/>
  <c r="AL342" i="1"/>
  <c r="AH341" i="1"/>
  <c r="AL341" i="1"/>
  <c r="AH338" i="1"/>
  <c r="AL338" i="1"/>
  <c r="AL335" i="1"/>
  <c r="AH334" i="1"/>
  <c r="AL334" i="1"/>
  <c r="AH1616" i="1"/>
  <c r="AL1616" i="1"/>
  <c r="AL333" i="1"/>
  <c r="AH332" i="1"/>
  <c r="AH328" i="1"/>
  <c r="AL328" i="1"/>
  <c r="AL1608" i="1"/>
  <c r="AH1607" i="1"/>
  <c r="AH323" i="1"/>
  <c r="AL323" i="1"/>
  <c r="AL320" i="1"/>
  <c r="AH319" i="1"/>
  <c r="AH315" i="1"/>
  <c r="AL315" i="1"/>
  <c r="AL1603" i="1"/>
  <c r="AH1613" i="1"/>
  <c r="AH311" i="1"/>
  <c r="AL311" i="1"/>
  <c r="AL308" i="1"/>
  <c r="AH307" i="1"/>
  <c r="AH303" i="1"/>
  <c r="AL303" i="1"/>
  <c r="AL301" i="1"/>
  <c r="AH300" i="1"/>
  <c r="AH1524" i="1"/>
  <c r="AL1524" i="1"/>
  <c r="AL296" i="1"/>
  <c r="AH291" i="1"/>
  <c r="AL291" i="1"/>
  <c r="AL288" i="1"/>
  <c r="AH1577" i="1"/>
  <c r="AH284" i="1"/>
  <c r="AL284" i="1"/>
  <c r="AL281" i="1"/>
  <c r="AH1662" i="1"/>
  <c r="AH1670" i="1"/>
  <c r="AL1670" i="1"/>
  <c r="AL1689" i="1"/>
  <c r="AH276" i="1"/>
  <c r="AH275" i="1"/>
  <c r="AL275" i="1"/>
  <c r="AH272" i="1"/>
  <c r="AH269" i="1"/>
  <c r="AH266" i="1"/>
  <c r="AL266" i="1"/>
  <c r="AL265" i="1"/>
  <c r="AL831" i="1"/>
  <c r="AH827" i="1"/>
  <c r="AL827" i="1"/>
  <c r="AH823" i="1"/>
  <c r="AL815" i="1"/>
  <c r="AH811" i="1"/>
  <c r="AL811" i="1"/>
  <c r="AH807" i="1"/>
  <c r="AL799" i="1"/>
  <c r="AH795" i="1"/>
  <c r="AL795" i="1"/>
  <c r="AH791" i="1"/>
  <c r="AL784" i="1"/>
  <c r="AH780" i="1"/>
  <c r="AL780" i="1"/>
  <c r="AH775" i="1"/>
  <c r="AL768" i="1"/>
  <c r="AH764" i="1"/>
  <c r="AL764" i="1"/>
  <c r="AH760" i="1"/>
  <c r="AL753" i="1"/>
  <c r="AH746" i="1"/>
  <c r="AL746" i="1"/>
  <c r="AH742" i="1"/>
  <c r="AL734" i="1"/>
  <c r="AH730" i="1"/>
  <c r="AL730" i="1"/>
  <c r="AH723" i="1"/>
  <c r="AL715" i="1"/>
  <c r="AH711" i="1"/>
  <c r="AL711" i="1"/>
  <c r="AH707" i="1"/>
  <c r="AL699" i="1"/>
  <c r="AH695" i="1"/>
  <c r="AL695" i="1"/>
  <c r="AH691" i="1"/>
  <c r="AL683" i="1"/>
  <c r="AH679" i="1"/>
  <c r="AL679" i="1"/>
  <c r="AH675" i="1"/>
  <c r="AL667" i="1"/>
  <c r="AH663" i="1"/>
  <c r="AL663" i="1"/>
  <c r="AL659" i="1"/>
  <c r="AH651" i="1"/>
  <c r="AL647" i="1"/>
  <c r="AH647" i="1"/>
  <c r="AL644" i="1"/>
  <c r="AL636" i="1"/>
  <c r="AH632" i="1"/>
  <c r="AL632" i="1"/>
  <c r="AH628" i="1"/>
  <c r="AL621" i="1"/>
  <c r="AH617" i="1"/>
  <c r="AL617" i="1"/>
  <c r="AH613" i="1"/>
  <c r="AL605" i="1"/>
  <c r="AH601" i="1"/>
  <c r="AL601" i="1"/>
  <c r="AH597" i="1"/>
  <c r="AL590" i="1"/>
  <c r="AH586" i="1"/>
  <c r="AL586" i="1"/>
  <c r="AH582" i="1"/>
  <c r="AL574" i="1"/>
  <c r="AH570" i="1"/>
  <c r="AL570" i="1"/>
  <c r="AH566" i="1"/>
  <c r="AL558" i="1"/>
  <c r="AH554" i="1"/>
  <c r="AL554" i="1"/>
  <c r="AH550" i="1"/>
  <c r="AH542" i="1"/>
  <c r="AL538" i="1"/>
  <c r="AH538" i="1"/>
  <c r="AL534" i="1"/>
  <c r="AH529" i="1"/>
  <c r="AL525" i="1"/>
  <c r="AH525" i="1"/>
  <c r="AL521" i="1"/>
  <c r="AH1537" i="1"/>
  <c r="AL1536" i="1"/>
  <c r="AH1536" i="1"/>
  <c r="AL512" i="1"/>
  <c r="AH1651" i="1"/>
  <c r="AL1521" i="1"/>
  <c r="AH1521" i="1"/>
  <c r="AL1573" i="1"/>
  <c r="AH1507" i="1"/>
  <c r="AH508" i="1"/>
  <c r="AL503" i="1"/>
  <c r="AH503" i="1"/>
  <c r="AH1697" i="1"/>
  <c r="AH1532" i="1"/>
  <c r="AL495" i="1"/>
  <c r="AH495" i="1"/>
  <c r="AH493" i="1"/>
  <c r="AH489" i="1"/>
  <c r="AL485" i="1"/>
  <c r="AH485" i="1"/>
  <c r="AH1659" i="1"/>
  <c r="AH477" i="1"/>
  <c r="AL473" i="1"/>
  <c r="AH473" i="1"/>
  <c r="AH467" i="1"/>
  <c r="AH463" i="1"/>
  <c r="AL459" i="1"/>
  <c r="AH459" i="1"/>
  <c r="AH1685" i="1"/>
  <c r="AH454" i="1"/>
  <c r="AL450" i="1"/>
  <c r="AH450" i="1"/>
  <c r="AH443" i="1"/>
  <c r="AH437" i="1"/>
  <c r="AL433" i="1"/>
  <c r="AH433" i="1"/>
  <c r="AH425" i="1"/>
  <c r="AH421" i="1"/>
  <c r="AL419" i="1"/>
  <c r="AH419" i="1"/>
  <c r="AH415" i="1"/>
  <c r="AH411" i="1"/>
  <c r="AL405" i="1"/>
  <c r="AH405" i="1"/>
  <c r="AH1632" i="1"/>
  <c r="AH400" i="1"/>
  <c r="AL396" i="1"/>
  <c r="AH396" i="1"/>
  <c r="AH389" i="1"/>
  <c r="AH385" i="1"/>
  <c r="AL381" i="1"/>
  <c r="AH381" i="1"/>
  <c r="AH378" i="1"/>
  <c r="AH374" i="1"/>
  <c r="AL370" i="1"/>
  <c r="AH370" i="1"/>
  <c r="AH364" i="1"/>
  <c r="AH360" i="1"/>
  <c r="AL358" i="1"/>
  <c r="AH358" i="1"/>
  <c r="AH351" i="1"/>
  <c r="AL350" i="1"/>
  <c r="AH346" i="1"/>
  <c r="AL346" i="1"/>
  <c r="AL343" i="1"/>
  <c r="AL340" i="1"/>
  <c r="AH336" i="1"/>
  <c r="AL336" i="1"/>
  <c r="AL1541" i="1"/>
  <c r="AL330" i="1"/>
  <c r="AH326" i="1"/>
  <c r="AL326" i="1"/>
  <c r="AL317" i="1"/>
  <c r="AL313" i="1"/>
  <c r="AH1606" i="1"/>
  <c r="AL1606" i="1"/>
  <c r="AL305" i="1"/>
  <c r="AL298" i="1"/>
  <c r="AH297" i="1"/>
  <c r="AL297" i="1"/>
  <c r="AL289" i="1"/>
  <c r="AL285" i="1"/>
  <c r="AH282" i="1"/>
  <c r="AL282" i="1"/>
  <c r="AL1602" i="1"/>
  <c r="AL277" i="1"/>
  <c r="AH273" i="1"/>
  <c r="AL273" i="1"/>
  <c r="AL267" i="1"/>
  <c r="AL263" i="1"/>
  <c r="AH828" i="1"/>
  <c r="AL828" i="1"/>
  <c r="AL820" i="1"/>
  <c r="AL816" i="1"/>
  <c r="AH812" i="1"/>
  <c r="AL812" i="1"/>
  <c r="AL804" i="1"/>
  <c r="AL800" i="1"/>
  <c r="AH796" i="1"/>
  <c r="AL796" i="1"/>
  <c r="AL788" i="1"/>
  <c r="AL1636" i="1"/>
  <c r="AH781" i="1"/>
  <c r="AL781" i="1"/>
  <c r="AL772" i="1"/>
  <c r="AL769" i="1"/>
  <c r="AH765" i="1"/>
  <c r="AL765" i="1"/>
  <c r="AL757" i="1"/>
  <c r="AL754" i="1"/>
  <c r="AH750" i="1"/>
  <c r="AL750" i="1"/>
  <c r="AL743" i="1"/>
  <c r="AL739" i="1"/>
  <c r="AH735" i="1"/>
  <c r="AL735" i="1"/>
  <c r="AL727" i="1"/>
  <c r="AL724" i="1"/>
  <c r="AH720" i="1"/>
  <c r="AL720" i="1"/>
  <c r="AL712" i="1"/>
  <c r="AL708" i="1"/>
  <c r="AH704" i="1"/>
  <c r="AL704" i="1"/>
  <c r="AL696" i="1"/>
  <c r="AL692" i="1"/>
  <c r="AH688" i="1"/>
  <c r="AL688" i="1"/>
  <c r="AL680" i="1"/>
  <c r="AL676" i="1"/>
  <c r="AH672" i="1"/>
  <c r="AL672" i="1"/>
  <c r="AL664" i="1"/>
  <c r="AL660" i="1"/>
  <c r="AH656" i="1"/>
  <c r="AL656" i="1"/>
  <c r="AL648" i="1"/>
  <c r="AL645" i="1"/>
  <c r="AH641" i="1"/>
  <c r="AL641" i="1"/>
  <c r="AL633" i="1"/>
  <c r="AL629" i="1"/>
  <c r="AH626" i="1"/>
  <c r="AL626" i="1"/>
  <c r="AL618" i="1"/>
  <c r="AL614" i="1"/>
  <c r="AH610" i="1"/>
  <c r="AL610" i="1"/>
  <c r="AL602" i="1"/>
  <c r="AL598" i="1"/>
  <c r="AH594" i="1"/>
  <c r="AL594" i="1"/>
  <c r="AL587" i="1"/>
  <c r="AL583" i="1"/>
  <c r="AH579" i="1"/>
  <c r="AL579" i="1"/>
  <c r="AL571" i="1"/>
  <c r="AL567" i="1"/>
  <c r="AH563" i="1"/>
  <c r="AL563" i="1"/>
  <c r="AL555" i="1"/>
  <c r="AL551" i="1"/>
  <c r="AH547" i="1"/>
  <c r="AL547" i="1"/>
  <c r="AL539" i="1"/>
  <c r="AL535" i="1"/>
  <c r="AH1504" i="1"/>
  <c r="AL1504" i="1"/>
  <c r="AL526" i="1"/>
  <c r="AL522" i="1"/>
  <c r="AH518" i="1"/>
  <c r="AL518" i="1"/>
  <c r="AL1686" i="1"/>
  <c r="AL513" i="1"/>
  <c r="AH1683" i="1"/>
  <c r="AL1683" i="1"/>
  <c r="AL1690" i="1"/>
  <c r="AL1574" i="1"/>
  <c r="AH1684" i="1"/>
  <c r="AL1684" i="1"/>
  <c r="AL509" i="1"/>
  <c r="AL504" i="1"/>
  <c r="AH500" i="1"/>
  <c r="AL500" i="1"/>
  <c r="AL1563" i="1"/>
  <c r="AL496" i="1"/>
  <c r="AH1531" i="1"/>
  <c r="AL1531" i="1"/>
  <c r="AL486" i="1"/>
  <c r="AL482" i="1"/>
  <c r="AH478" i="1"/>
  <c r="AL478" i="1"/>
  <c r="AL44" i="1"/>
  <c r="AL40" i="1"/>
  <c r="AH36" i="1"/>
  <c r="AL36" i="1"/>
  <c r="AL28" i="1"/>
  <c r="AL24" i="1"/>
  <c r="AH20" i="1"/>
  <c r="AL20" i="1"/>
  <c r="AL12" i="1"/>
  <c r="AL8" i="1"/>
  <c r="AH4" i="1"/>
  <c r="AL4" i="1"/>
  <c r="AL256" i="1"/>
  <c r="AL252" i="1"/>
  <c r="AH248" i="1"/>
  <c r="AL248" i="1"/>
  <c r="AL243" i="1"/>
  <c r="AL1584" i="1"/>
  <c r="AH241" i="1"/>
  <c r="AL241" i="1"/>
  <c r="AL234" i="1"/>
  <c r="AL230" i="1"/>
  <c r="AH226" i="1"/>
  <c r="AL226" i="1"/>
  <c r="AL218" i="1"/>
  <c r="AL214" i="1"/>
  <c r="AH210" i="1"/>
  <c r="AL210" i="1"/>
  <c r="AL1614" i="1"/>
  <c r="AL204" i="1"/>
  <c r="AH200" i="1"/>
  <c r="AL200" i="1"/>
  <c r="AL1588" i="1"/>
  <c r="AL1560" i="1"/>
  <c r="AH1598" i="1"/>
  <c r="AL1598" i="1"/>
  <c r="AL187" i="1"/>
  <c r="AL183" i="1"/>
  <c r="AH1562" i="1"/>
  <c r="AL1562" i="1"/>
  <c r="AL176" i="1"/>
  <c r="AL172" i="1"/>
  <c r="AH168" i="1"/>
  <c r="AL168" i="1"/>
  <c r="AL160" i="1"/>
  <c r="AL156" i="1"/>
  <c r="AH152" i="1"/>
  <c r="AL152" i="1"/>
  <c r="AL146" i="1"/>
  <c r="AL1609" i="1"/>
  <c r="AH143" i="1"/>
  <c r="AL143" i="1"/>
  <c r="AL141" i="1"/>
  <c r="AL137" i="1"/>
  <c r="AH133" i="1"/>
  <c r="AL133" i="1"/>
  <c r="AL125" i="1"/>
  <c r="AL1548" i="1"/>
  <c r="AH1630" i="1"/>
  <c r="AL1630" i="1"/>
  <c r="AL116" i="1"/>
  <c r="AL1545" i="1"/>
  <c r="AH114" i="1"/>
  <c r="AL114" i="1"/>
  <c r="AL108" i="1"/>
  <c r="AL104" i="1"/>
  <c r="AH101" i="1"/>
  <c r="AL101" i="1"/>
  <c r="AL93" i="1"/>
  <c r="AL89" i="1"/>
  <c r="AH85" i="1"/>
  <c r="AL85" i="1"/>
  <c r="AL77" i="1"/>
  <c r="AL74" i="1"/>
  <c r="AH71" i="1"/>
  <c r="AL71" i="1"/>
  <c r="AL61" i="1"/>
  <c r="AL55" i="1"/>
  <c r="AH51" i="1"/>
  <c r="AL51" i="1"/>
  <c r="AL41" i="1"/>
  <c r="AL37" i="1"/>
  <c r="AH33" i="1"/>
  <c r="AL33" i="1"/>
  <c r="AL25" i="1"/>
  <c r="AL21" i="1"/>
  <c r="AH17" i="1"/>
  <c r="AL17" i="1"/>
  <c r="AL9" i="1"/>
  <c r="AL5" i="1"/>
  <c r="AL474" i="1"/>
  <c r="AH474" i="1"/>
  <c r="AH464" i="1"/>
  <c r="AH460" i="1"/>
  <c r="AL456" i="1"/>
  <c r="AH456" i="1"/>
  <c r="AH455" i="1"/>
  <c r="AH451" i="1"/>
  <c r="AL448" i="1"/>
  <c r="AH448" i="1"/>
  <c r="AH441" i="1"/>
  <c r="AH438" i="1"/>
  <c r="AL434" i="1"/>
  <c r="AH434" i="1"/>
  <c r="AH426" i="1"/>
  <c r="AH422" i="1"/>
  <c r="AL1660" i="1"/>
  <c r="AH1660" i="1"/>
  <c r="AH416" i="1"/>
  <c r="AH412" i="1"/>
  <c r="AL408" i="1"/>
  <c r="AH408" i="1"/>
  <c r="AH402" i="1"/>
  <c r="AH1514" i="1"/>
  <c r="AL1648" i="1"/>
  <c r="AH1648" i="1"/>
  <c r="AH394" i="1"/>
  <c r="AH390" i="1"/>
  <c r="AL386" i="1"/>
  <c r="AH386" i="1"/>
  <c r="AH1642" i="1"/>
  <c r="AH379" i="1"/>
  <c r="AL375" i="1"/>
  <c r="AH375" i="1"/>
  <c r="AH367" i="1"/>
  <c r="AH365" i="1"/>
  <c r="AL361" i="1"/>
  <c r="AH361" i="1"/>
  <c r="AH1628" i="1"/>
  <c r="AH352" i="1"/>
  <c r="AL1653" i="1"/>
  <c r="AH1653" i="1"/>
  <c r="AH1631" i="1"/>
  <c r="AH344" i="1"/>
  <c r="AL1626" i="1"/>
  <c r="AH1626" i="1"/>
  <c r="AH1617" i="1"/>
  <c r="AH1615" i="1"/>
  <c r="AL331" i="1"/>
  <c r="AH331" i="1"/>
  <c r="AH325" i="1"/>
  <c r="AH322" i="1"/>
  <c r="AL318" i="1"/>
  <c r="AH318" i="1"/>
  <c r="AH1611" i="1"/>
  <c r="AH310" i="1"/>
  <c r="AL306" i="1"/>
  <c r="AH306" i="1"/>
  <c r="AH299" i="1"/>
  <c r="AH1523" i="1"/>
  <c r="AL294" i="1"/>
  <c r="AH294" i="1"/>
  <c r="AH286" i="1"/>
  <c r="AH283" i="1"/>
  <c r="AL1663" i="1"/>
  <c r="AH1663" i="1"/>
  <c r="AH278" i="1"/>
  <c r="AH274" i="1"/>
  <c r="AL271" i="1"/>
  <c r="AH271" i="1"/>
  <c r="AH264" i="1"/>
  <c r="AL261" i="1"/>
  <c r="AL258" i="1"/>
  <c r="AH258" i="1"/>
  <c r="AH254" i="1"/>
  <c r="AL253" i="1"/>
  <c r="AL250" i="1"/>
  <c r="AH250" i="1"/>
  <c r="AH246" i="1"/>
  <c r="AL245" i="1"/>
  <c r="AL1585" i="1"/>
  <c r="AH1585" i="1"/>
  <c r="AH1565" i="1"/>
  <c r="AL1567" i="1"/>
  <c r="AL242" i="1"/>
  <c r="AH242" i="1"/>
  <c r="AH239" i="1"/>
  <c r="AL238" i="1"/>
  <c r="AL1570" i="1"/>
  <c r="AH1570" i="1"/>
  <c r="AH232" i="1"/>
  <c r="AL231" i="1"/>
  <c r="AL228" i="1"/>
  <c r="AH228" i="1"/>
  <c r="AH224" i="1"/>
  <c r="AL223" i="1"/>
  <c r="AL220" i="1"/>
  <c r="AH220" i="1"/>
  <c r="AH216" i="1"/>
  <c r="AL215" i="1"/>
  <c r="AL212" i="1"/>
  <c r="AH212" i="1"/>
  <c r="AH208" i="1"/>
  <c r="AL1641" i="1"/>
  <c r="AL1640" i="1"/>
  <c r="AH1640" i="1"/>
  <c r="AH206" i="1"/>
  <c r="AL205" i="1"/>
  <c r="AL202" i="1"/>
  <c r="AH202" i="1"/>
  <c r="AH198" i="1"/>
  <c r="AL197" i="1"/>
  <c r="AL1586" i="1"/>
  <c r="AH1586" i="1"/>
  <c r="AH1566" i="1"/>
  <c r="AL1568" i="1"/>
  <c r="AL1556" i="1"/>
  <c r="AH1556" i="1"/>
  <c r="AH193" i="1"/>
  <c r="AL192" i="1"/>
  <c r="AL189" i="1"/>
  <c r="AH189" i="1"/>
  <c r="AH185" i="1"/>
  <c r="AL184" i="1"/>
  <c r="AL181" i="1"/>
  <c r="AH181" i="1"/>
  <c r="AH1593" i="1"/>
  <c r="AL1592" i="1"/>
  <c r="AL178" i="1"/>
  <c r="AH178" i="1"/>
  <c r="AH174" i="1"/>
  <c r="AL173" i="1"/>
  <c r="AL170" i="1"/>
  <c r="AH170" i="1"/>
  <c r="AH166" i="1"/>
  <c r="AL165" i="1"/>
  <c r="AL162" i="1"/>
  <c r="AH162" i="1"/>
  <c r="AH158" i="1"/>
  <c r="AL157" i="1"/>
  <c r="AL154" i="1"/>
  <c r="AH154" i="1"/>
  <c r="AH1612" i="1"/>
  <c r="AL151" i="1"/>
  <c r="AL148" i="1"/>
  <c r="AH148" i="1"/>
  <c r="AH145" i="1"/>
  <c r="AL144" i="1"/>
  <c r="AL1539" i="1"/>
  <c r="AH1539" i="1"/>
  <c r="AH1604" i="1"/>
  <c r="AL1552" i="1"/>
  <c r="AL139" i="1"/>
  <c r="AH139" i="1"/>
  <c r="AH135" i="1"/>
  <c r="AL134" i="1"/>
  <c r="AL131" i="1"/>
  <c r="AH131" i="1"/>
  <c r="AH127" i="1"/>
  <c r="AL126" i="1"/>
  <c r="AL123" i="1"/>
  <c r="AH123" i="1"/>
  <c r="AH1644" i="1"/>
  <c r="AL1547" i="1"/>
  <c r="AL1546" i="1"/>
  <c r="AH1546" i="1"/>
  <c r="AH118" i="1"/>
  <c r="AL117" i="1"/>
  <c r="AL1527" i="1"/>
  <c r="AH1527" i="1"/>
  <c r="AH1509" i="1"/>
  <c r="AL1508" i="1"/>
  <c r="AL112" i="1"/>
  <c r="AH112" i="1"/>
  <c r="AH1703" i="1"/>
  <c r="AL1702" i="1"/>
  <c r="AL106" i="1"/>
  <c r="AH106" i="1"/>
  <c r="AL102" i="1"/>
  <c r="AH99" i="1"/>
  <c r="AH98" i="1"/>
  <c r="AL98" i="1"/>
  <c r="AL94" i="1"/>
  <c r="AH91" i="1"/>
  <c r="AH90" i="1"/>
  <c r="AL90" i="1"/>
  <c r="AL86" i="1"/>
  <c r="AH83" i="1"/>
  <c r="AH82" i="1"/>
  <c r="AL82" i="1"/>
  <c r="AL78" i="1"/>
  <c r="AH76" i="1"/>
  <c r="AH75" i="1"/>
  <c r="AL75" i="1"/>
  <c r="AL72" i="1"/>
  <c r="AH69" i="1"/>
  <c r="AH68" i="1"/>
  <c r="AL68" i="1"/>
  <c r="AL64" i="1"/>
  <c r="AL62" i="1"/>
  <c r="AL60" i="1"/>
  <c r="AH60" i="1"/>
  <c r="AH57" i="1"/>
  <c r="AL56" i="1"/>
  <c r="AL53" i="1"/>
  <c r="AH53" i="1"/>
  <c r="AH47" i="1"/>
  <c r="AL46" i="1"/>
  <c r="AL43" i="1"/>
  <c r="AH43" i="1"/>
  <c r="AH39" i="1"/>
  <c r="AL38" i="1"/>
  <c r="AL35" i="1"/>
  <c r="AH35" i="1"/>
  <c r="AH31" i="1"/>
  <c r="AL30" i="1"/>
  <c r="AL27" i="1"/>
  <c r="AH27" i="1"/>
  <c r="AH23" i="1"/>
  <c r="AL22" i="1"/>
  <c r="AL19" i="1"/>
  <c r="AH19" i="1"/>
  <c r="AH15" i="1"/>
  <c r="AL14" i="1"/>
  <c r="AL11" i="1"/>
  <c r="AH10" i="1"/>
  <c r="AH7" i="1"/>
  <c r="AL7" i="1"/>
  <c r="AH259" i="1"/>
  <c r="AL251" i="1"/>
  <c r="AL1506" i="1"/>
  <c r="AH1506" i="1"/>
  <c r="AH236" i="1"/>
  <c r="AL229" i="1"/>
  <c r="AL221" i="1"/>
  <c r="AH221" i="1"/>
  <c r="AH1590" i="1"/>
  <c r="AL203" i="1"/>
  <c r="AL195" i="1"/>
  <c r="AH195" i="1"/>
  <c r="AH190" i="1"/>
  <c r="AL182" i="1"/>
  <c r="AL179" i="1"/>
  <c r="AH179" i="1"/>
  <c r="AL163" i="1"/>
  <c r="AH163" i="1"/>
  <c r="AL155" i="1"/>
  <c r="AL149" i="1"/>
  <c r="AH149" i="1"/>
  <c r="AL140" i="1"/>
  <c r="AH140" i="1"/>
  <c r="AL132" i="1"/>
  <c r="AL124" i="1"/>
  <c r="AH124" i="1"/>
  <c r="AL115" i="1"/>
  <c r="AH115" i="1"/>
  <c r="AL113" i="1"/>
  <c r="AL107" i="1"/>
  <c r="AH107" i="1"/>
  <c r="AL92" i="1"/>
  <c r="AH92" i="1"/>
  <c r="AL84" i="1"/>
  <c r="AL1553" i="1"/>
  <c r="AH1553" i="1"/>
  <c r="AL58" i="1"/>
  <c r="AH58" i="1"/>
  <c r="AL50" i="1"/>
  <c r="AL48" i="1"/>
  <c r="AH48" i="1"/>
  <c r="AL247" i="1"/>
  <c r="AH247" i="1"/>
  <c r="AL1587" i="1"/>
  <c r="AL240" i="1"/>
  <c r="AH240" i="1"/>
  <c r="AL225" i="1"/>
  <c r="AH225" i="1"/>
  <c r="AL217" i="1"/>
  <c r="AL209" i="1"/>
  <c r="AH209" i="1"/>
  <c r="AL199" i="1"/>
  <c r="AH199" i="1"/>
  <c r="AL1599" i="1"/>
  <c r="AL1597" i="1"/>
  <c r="AH1597" i="1"/>
  <c r="AL1557" i="1"/>
  <c r="AH1557" i="1"/>
  <c r="AL175" i="1"/>
  <c r="AL167" i="1"/>
  <c r="AH167" i="1"/>
  <c r="AL1535" i="1"/>
  <c r="AH1535" i="1"/>
  <c r="AL1534" i="1"/>
  <c r="AL1551" i="1"/>
  <c r="AH1551" i="1"/>
  <c r="AL1550" i="1"/>
  <c r="AL119" i="1"/>
  <c r="AH119" i="1"/>
  <c r="AL109" i="1"/>
  <c r="AH109" i="1"/>
  <c r="AL96" i="1"/>
  <c r="AH96" i="1"/>
  <c r="AH88" i="1"/>
  <c r="AL70" i="1"/>
  <c r="AL63" i="1"/>
  <c r="AH63" i="1"/>
  <c r="AL49" i="1"/>
  <c r="AH49" i="1"/>
  <c r="AE3" i="1"/>
  <c r="AH3" i="1"/>
  <c r="M25" i="32" l="1"/>
  <c r="M35" i="32" s="1"/>
  <c r="L35" i="32"/>
  <c r="AE1" i="1"/>
  <c r="AL54" i="1"/>
  <c r="AH103" i="1"/>
  <c r="AL80" i="1"/>
  <c r="AG1" i="1"/>
  <c r="AL3" i="1"/>
  <c r="AH70" i="1"/>
  <c r="AL88" i="1"/>
  <c r="AH1550" i="1"/>
  <c r="AL136" i="1"/>
  <c r="AH136" i="1"/>
  <c r="AL233" i="1"/>
  <c r="AH233" i="1"/>
  <c r="AH80" i="1"/>
  <c r="AL103" i="1"/>
  <c r="AH128" i="1"/>
  <c r="AL159" i="1"/>
  <c r="AH159" i="1"/>
  <c r="AL255" i="1"/>
  <c r="AH255" i="1"/>
  <c r="AL1510" i="1"/>
  <c r="AL186" i="1"/>
  <c r="AH186" i="1"/>
  <c r="AL66" i="1"/>
  <c r="AH66" i="1"/>
  <c r="AH54" i="1"/>
  <c r="AH1510" i="1"/>
  <c r="AL128" i="1"/>
  <c r="AL207" i="1"/>
  <c r="AH207" i="1"/>
  <c r="AH292" i="1"/>
  <c r="AH1525" i="1"/>
  <c r="AH304" i="1"/>
  <c r="AH312" i="1"/>
  <c r="AH316" i="1"/>
  <c r="AH324" i="1"/>
  <c r="AH329" i="1"/>
  <c r="AH1621" i="1"/>
  <c r="AH339" i="1"/>
  <c r="AH1633" i="1"/>
  <c r="AH349" i="1"/>
  <c r="AH354" i="1"/>
  <c r="AH1583" i="1"/>
  <c r="AH1578" i="1"/>
  <c r="AH373" i="1"/>
  <c r="AH1675" i="1"/>
  <c r="AL1655" i="1"/>
  <c r="AH384" i="1"/>
  <c r="AL388" i="1"/>
  <c r="AH392" i="1"/>
  <c r="AH398" i="1"/>
  <c r="AL1512" i="1"/>
  <c r="AH1515" i="1"/>
  <c r="AL403" i="1"/>
  <c r="AH407" i="1"/>
  <c r="AH410" i="1"/>
  <c r="AL414" i="1"/>
  <c r="AH418" i="1"/>
  <c r="AL1681" i="1"/>
  <c r="AH420" i="1"/>
  <c r="AL424" i="1"/>
  <c r="AH428" i="1"/>
  <c r="AL432" i="1"/>
  <c r="AH436" i="1"/>
  <c r="AL440" i="1"/>
  <c r="AL445" i="1"/>
  <c r="AH449" i="1"/>
  <c r="AL452" i="1"/>
  <c r="AH1657" i="1"/>
  <c r="AL1673" i="1"/>
  <c r="AH457" i="1"/>
  <c r="AL461" i="1"/>
  <c r="AH465" i="1"/>
  <c r="AL468" i="1"/>
  <c r="AH1519" i="1"/>
  <c r="AL475" i="1"/>
  <c r="AH1543" i="1"/>
  <c r="AL479" i="1"/>
  <c r="AH483" i="1"/>
  <c r="AL487" i="1"/>
  <c r="AH491" i="1"/>
  <c r="AL494" i="1"/>
  <c r="AH1654" i="1"/>
  <c r="AL497" i="1"/>
  <c r="AH1694" i="1"/>
  <c r="AL1700" i="1"/>
  <c r="AH501" i="1"/>
  <c r="AL505" i="1"/>
  <c r="AH100" i="1"/>
  <c r="AH1625" i="1"/>
  <c r="AH142" i="1"/>
  <c r="AH171" i="1"/>
  <c r="AH194" i="1"/>
  <c r="AH213" i="1"/>
  <c r="AH1595" i="1"/>
  <c r="AL6" i="1"/>
  <c r="AH18" i="1"/>
  <c r="AH26" i="1"/>
  <c r="AH34" i="1"/>
  <c r="AH42" i="1"/>
  <c r="AH52" i="1"/>
  <c r="AH59" i="1"/>
  <c r="AL65" i="1"/>
  <c r="AL73" i="1"/>
  <c r="AL79" i="1"/>
  <c r="AL87" i="1"/>
  <c r="AL95" i="1"/>
  <c r="AH105" i="1"/>
  <c r="AH111" i="1"/>
  <c r="AH1526" i="1"/>
  <c r="AH121" i="1"/>
  <c r="AH122" i="1"/>
  <c r="AH130" i="1"/>
  <c r="AH138" i="1"/>
  <c r="AH1605" i="1"/>
  <c r="AH147" i="1"/>
  <c r="AH153" i="1"/>
  <c r="AH161" i="1"/>
  <c r="AH169" i="1"/>
  <c r="AH177" i="1"/>
  <c r="AH180" i="1"/>
  <c r="AH188" i="1"/>
  <c r="AH1561" i="1"/>
  <c r="AH1564" i="1"/>
  <c r="AH201" i="1"/>
  <c r="AH1639" i="1"/>
  <c r="AH211" i="1"/>
  <c r="AH219" i="1"/>
  <c r="AH227" i="1"/>
  <c r="AH235" i="1"/>
  <c r="AH1594" i="1"/>
  <c r="AH1600" i="1"/>
  <c r="AH249" i="1"/>
  <c r="AH257" i="1"/>
  <c r="AL268" i="1"/>
  <c r="AL1665" i="1"/>
  <c r="AL290" i="1"/>
  <c r="AL302" i="1"/>
  <c r="AL314" i="1"/>
  <c r="AL327" i="1"/>
  <c r="AL337" i="1"/>
  <c r="AL347" i="1"/>
  <c r="AL359" i="1"/>
  <c r="AL371" i="1"/>
  <c r="AL382" i="1"/>
  <c r="AL397" i="1"/>
  <c r="AL406" i="1"/>
  <c r="AL1643" i="1"/>
  <c r="AL430" i="1"/>
  <c r="AL444" i="1"/>
  <c r="AL1672" i="1"/>
  <c r="AL471" i="1"/>
  <c r="AH13" i="1"/>
  <c r="AH29" i="1"/>
  <c r="AH45" i="1"/>
  <c r="AH67" i="1"/>
  <c r="AH81" i="1"/>
  <c r="AH97" i="1"/>
  <c r="AH110" i="1"/>
  <c r="AH120" i="1"/>
  <c r="AH129" i="1"/>
  <c r="AH1540" i="1"/>
  <c r="AH150" i="1"/>
  <c r="AH164" i="1"/>
  <c r="AH1549" i="1"/>
  <c r="AH191" i="1"/>
  <c r="AH196" i="1"/>
  <c r="AH1596" i="1"/>
  <c r="AH222" i="1"/>
  <c r="AH237" i="1"/>
  <c r="AH244" i="1"/>
  <c r="AH260" i="1"/>
  <c r="AH16" i="1"/>
  <c r="AH32" i="1"/>
  <c r="AH1542" i="1"/>
  <c r="AH490" i="1"/>
  <c r="AH1679" i="1"/>
  <c r="AH1554" i="1"/>
  <c r="AH1647" i="1"/>
  <c r="AH1692" i="1"/>
  <c r="AH530" i="1"/>
  <c r="AH543" i="1"/>
  <c r="AH559" i="1"/>
  <c r="AH575" i="1"/>
  <c r="AH591" i="1"/>
  <c r="AH606" i="1"/>
  <c r="AH622" i="1"/>
  <c r="AH637" i="1"/>
  <c r="AH652" i="1"/>
  <c r="AH668" i="1"/>
  <c r="AH684" i="1"/>
  <c r="AH700" i="1"/>
  <c r="AH716" i="1"/>
  <c r="AH731" i="1"/>
  <c r="AH747" i="1"/>
  <c r="AH761" i="1"/>
  <c r="AH776" i="1"/>
  <c r="AH792" i="1"/>
  <c r="AH808" i="1"/>
  <c r="AH824" i="1"/>
  <c r="AH1589" i="1"/>
  <c r="AH1610" i="1"/>
  <c r="AH293" i="1"/>
  <c r="AH309" i="1"/>
  <c r="AH321" i="1"/>
  <c r="AH1622" i="1"/>
  <c r="AH1627" i="1"/>
  <c r="AL355" i="1"/>
  <c r="AL1579" i="1"/>
  <c r="AL1676" i="1"/>
  <c r="AL393" i="1"/>
  <c r="AL401" i="1"/>
  <c r="AL1637" i="1"/>
  <c r="AL429" i="1"/>
  <c r="AL447" i="1"/>
  <c r="AL1656" i="1"/>
  <c r="AL470" i="1"/>
  <c r="AL481" i="1"/>
  <c r="AL1530" i="1"/>
  <c r="AL499" i="1"/>
  <c r="AL1668" i="1"/>
  <c r="AL1619" i="1"/>
  <c r="AL517" i="1"/>
  <c r="AL1503" i="1"/>
  <c r="AH546" i="1"/>
  <c r="AH562" i="1"/>
  <c r="AH578" i="1"/>
  <c r="AH593" i="1"/>
  <c r="AH609" i="1"/>
  <c r="AH625" i="1"/>
  <c r="AL640" i="1"/>
  <c r="AL655" i="1"/>
  <c r="AH671" i="1"/>
  <c r="AH687" i="1"/>
  <c r="AH703" i="1"/>
  <c r="AH719" i="1"/>
  <c r="AH738" i="1"/>
  <c r="AH756" i="1"/>
  <c r="AH771" i="1"/>
  <c r="AH787" i="1"/>
  <c r="AH803" i="1"/>
  <c r="AH819" i="1"/>
  <c r="AH262" i="1"/>
  <c r="AL270" i="1"/>
  <c r="AH279" i="1"/>
  <c r="AH280" i="1"/>
  <c r="AH287" i="1"/>
  <c r="AH295" i="1"/>
  <c r="AL1572" i="1"/>
  <c r="AH1572" i="1"/>
  <c r="AL1650" i="1"/>
  <c r="AH1650" i="1"/>
  <c r="AL1620" i="1"/>
  <c r="AH1620" i="1"/>
  <c r="AL516" i="1"/>
  <c r="AH516" i="1"/>
  <c r="AL520" i="1"/>
  <c r="AH520" i="1"/>
  <c r="AL528" i="1"/>
  <c r="AH528" i="1"/>
  <c r="AL533" i="1"/>
  <c r="AH533" i="1"/>
  <c r="AL541" i="1"/>
  <c r="AH541" i="1"/>
  <c r="AL549" i="1"/>
  <c r="AH549" i="1"/>
  <c r="AL899" i="1"/>
  <c r="AH899" i="1"/>
  <c r="AH853" i="1"/>
  <c r="AL853" i="1"/>
  <c r="AL190" i="1"/>
  <c r="AL1590" i="1"/>
  <c r="AL236" i="1"/>
  <c r="AL259" i="1"/>
  <c r="AH11" i="1"/>
  <c r="AL15" i="1"/>
  <c r="AL23" i="1"/>
  <c r="AL31" i="1"/>
  <c r="AL39" i="1"/>
  <c r="AL47" i="1"/>
  <c r="AL57" i="1"/>
  <c r="AH64" i="1"/>
  <c r="AH72" i="1"/>
  <c r="AH78" i="1"/>
  <c r="AH86" i="1"/>
  <c r="AH94" i="1"/>
  <c r="AH102" i="1"/>
  <c r="AL1703" i="1"/>
  <c r="AL1509" i="1"/>
  <c r="AL118" i="1"/>
  <c r="AL1644" i="1"/>
  <c r="AL127" i="1"/>
  <c r="AL135" i="1"/>
  <c r="AL1604" i="1"/>
  <c r="AL145" i="1"/>
  <c r="AL1612" i="1"/>
  <c r="AL158" i="1"/>
  <c r="AL166" i="1"/>
  <c r="AL174" i="1"/>
  <c r="AL1593" i="1"/>
  <c r="AL185" i="1"/>
  <c r="AL193" i="1"/>
  <c r="AL1566" i="1"/>
  <c r="AL198" i="1"/>
  <c r="AL206" i="1"/>
  <c r="AL208" i="1"/>
  <c r="AL216" i="1"/>
  <c r="AL224" i="1"/>
  <c r="AL232" i="1"/>
  <c r="AL239" i="1"/>
  <c r="AL1565" i="1"/>
  <c r="AL246" i="1"/>
  <c r="AL254" i="1"/>
  <c r="AL264" i="1"/>
  <c r="AL278" i="1"/>
  <c r="AL286" i="1"/>
  <c r="AL299" i="1"/>
  <c r="AL1611" i="1"/>
  <c r="AL325" i="1"/>
  <c r="AL1617" i="1"/>
  <c r="AL1631" i="1"/>
  <c r="AL1628" i="1"/>
  <c r="AL367" i="1"/>
  <c r="AL1642" i="1"/>
  <c r="AL394" i="1"/>
  <c r="AL402" i="1"/>
  <c r="AL416" i="1"/>
  <c r="AL426" i="1"/>
  <c r="AL441" i="1"/>
  <c r="AL455" i="1"/>
  <c r="AL464" i="1"/>
  <c r="AH9" i="1"/>
  <c r="AH25" i="1"/>
  <c r="AH41" i="1"/>
  <c r="AH61" i="1"/>
  <c r="AH77" i="1"/>
  <c r="AH93" i="1"/>
  <c r="AH108" i="1"/>
  <c r="AH116" i="1"/>
  <c r="AH125" i="1"/>
  <c r="AH141" i="1"/>
  <c r="AH146" i="1"/>
  <c r="AH160" i="1"/>
  <c r="AH176" i="1"/>
  <c r="AH187" i="1"/>
  <c r="AH1588" i="1"/>
  <c r="AH1614" i="1"/>
  <c r="AH218" i="1"/>
  <c r="AH234" i="1"/>
  <c r="AH243" i="1"/>
  <c r="AH256" i="1"/>
  <c r="AH12" i="1"/>
  <c r="AH28" i="1"/>
  <c r="AH44" i="1"/>
  <c r="AH486" i="1"/>
  <c r="AH1563" i="1"/>
  <c r="AH509" i="1"/>
  <c r="AH1690" i="1"/>
  <c r="AH1686" i="1"/>
  <c r="AH526" i="1"/>
  <c r="AH539" i="1"/>
  <c r="AH555" i="1"/>
  <c r="AH571" i="1"/>
  <c r="AH587" i="1"/>
  <c r="AH602" i="1"/>
  <c r="AH618" i="1"/>
  <c r="AH633" i="1"/>
  <c r="AH648" i="1"/>
  <c r="AH664" i="1"/>
  <c r="AH680" i="1"/>
  <c r="AH696" i="1"/>
  <c r="AH712" i="1"/>
  <c r="AH727" i="1"/>
  <c r="AH743" i="1"/>
  <c r="AH757" i="1"/>
  <c r="AH772" i="1"/>
  <c r="AH788" i="1"/>
  <c r="AH804" i="1"/>
  <c r="AH820" i="1"/>
  <c r="AH267" i="1"/>
  <c r="AH1602" i="1"/>
  <c r="AH289" i="1"/>
  <c r="AH305" i="1"/>
  <c r="AH317" i="1"/>
  <c r="AH1541" i="1"/>
  <c r="AH343" i="1"/>
  <c r="AL351" i="1"/>
  <c r="AL364" i="1"/>
  <c r="AL378" i="1"/>
  <c r="AL389" i="1"/>
  <c r="AL1632" i="1"/>
  <c r="AL415" i="1"/>
  <c r="AL425" i="1"/>
  <c r="AL443" i="1"/>
  <c r="AL1685" i="1"/>
  <c r="AL467" i="1"/>
  <c r="AL1659" i="1"/>
  <c r="AL493" i="1"/>
  <c r="AL1697" i="1"/>
  <c r="AL1507" i="1"/>
  <c r="AH1573" i="1"/>
  <c r="AL1651" i="1"/>
  <c r="AH512" i="1"/>
  <c r="AL1537" i="1"/>
  <c r="AH521" i="1"/>
  <c r="AL529" i="1"/>
  <c r="AH534" i="1"/>
  <c r="AL542" i="1"/>
  <c r="AL550" i="1"/>
  <c r="AH558" i="1"/>
  <c r="AL566" i="1"/>
  <c r="AH574" i="1"/>
  <c r="AL582" i="1"/>
  <c r="AH590" i="1"/>
  <c r="AL597" i="1"/>
  <c r="AH605" i="1"/>
  <c r="AL613" i="1"/>
  <c r="AH621" i="1"/>
  <c r="AL628" i="1"/>
  <c r="AH636" i="1"/>
  <c r="AH644" i="1"/>
  <c r="AL651" i="1"/>
  <c r="AH659" i="1"/>
  <c r="AH667" i="1"/>
  <c r="AL675" i="1"/>
  <c r="AH683" i="1"/>
  <c r="AL691" i="1"/>
  <c r="AH699" i="1"/>
  <c r="AL707" i="1"/>
  <c r="AH715" i="1"/>
  <c r="AL723" i="1"/>
  <c r="AH734" i="1"/>
  <c r="AL742" i="1"/>
  <c r="AH753" i="1"/>
  <c r="AL760" i="1"/>
  <c r="AH768" i="1"/>
  <c r="AL775" i="1"/>
  <c r="AH784" i="1"/>
  <c r="AL791" i="1"/>
  <c r="AH799" i="1"/>
  <c r="AL807" i="1"/>
  <c r="AH815" i="1"/>
  <c r="AL823" i="1"/>
  <c r="AH831" i="1"/>
  <c r="AH265" i="1"/>
  <c r="AL269" i="1"/>
  <c r="AL272" i="1"/>
  <c r="AL276" i="1"/>
  <c r="AH1689" i="1"/>
  <c r="AL1662" i="1"/>
  <c r="AH281" i="1"/>
  <c r="AL1577" i="1"/>
  <c r="AH288" i="1"/>
  <c r="AL292" i="1"/>
  <c r="AH296" i="1"/>
  <c r="AL1525" i="1"/>
  <c r="AH301" i="1"/>
  <c r="AL304" i="1"/>
  <c r="AH308" i="1"/>
  <c r="AL312" i="1"/>
  <c r="AH1603" i="1"/>
  <c r="AL316" i="1"/>
  <c r="AH320" i="1"/>
  <c r="AL324" i="1"/>
  <c r="AH1608" i="1"/>
  <c r="AL329" i="1"/>
  <c r="AH333" i="1"/>
  <c r="AL1621" i="1"/>
  <c r="AH335" i="1"/>
  <c r="AL339" i="1"/>
  <c r="AH342" i="1"/>
  <c r="AL1633" i="1"/>
  <c r="AH1635" i="1"/>
  <c r="AL349" i="1"/>
  <c r="AH1559" i="1"/>
  <c r="AL354" i="1"/>
  <c r="AH357" i="1"/>
  <c r="AL1583" i="1"/>
  <c r="AH363" i="1"/>
  <c r="AL1578" i="1"/>
  <c r="AH369" i="1"/>
  <c r="AL373" i="1"/>
  <c r="AH377" i="1"/>
  <c r="AL1675" i="1"/>
  <c r="AH1655" i="1"/>
  <c r="AL384" i="1"/>
  <c r="AH388" i="1"/>
  <c r="AL392" i="1"/>
  <c r="AL398" i="1"/>
  <c r="AH1512" i="1"/>
  <c r="AL1515" i="1"/>
  <c r="AH403" i="1"/>
  <c r="AL407" i="1"/>
  <c r="AL410" i="1"/>
  <c r="AH414" i="1"/>
  <c r="AL418" i="1"/>
  <c r="AH1681" i="1"/>
  <c r="AL420" i="1"/>
  <c r="AH424" i="1"/>
  <c r="AL428" i="1"/>
  <c r="AH432" i="1"/>
  <c r="AL436" i="1"/>
  <c r="AH440" i="1"/>
  <c r="AH445" i="1"/>
  <c r="AL449" i="1"/>
  <c r="AH452" i="1"/>
  <c r="AL1657" i="1"/>
  <c r="AH1673" i="1"/>
  <c r="AL457" i="1"/>
  <c r="AH461" i="1"/>
  <c r="AL465" i="1"/>
  <c r="AH468" i="1"/>
  <c r="AL1519" i="1"/>
  <c r="AH475" i="1"/>
  <c r="AL1543" i="1"/>
  <c r="AH479" i="1"/>
  <c r="AL483" i="1"/>
  <c r="AH487" i="1"/>
  <c r="AL491" i="1"/>
  <c r="AH494" i="1"/>
  <c r="AL1654" i="1"/>
  <c r="AH497" i="1"/>
  <c r="AL1694" i="1"/>
  <c r="AH1700" i="1"/>
  <c r="AL501" i="1"/>
  <c r="AH505" i="1"/>
  <c r="AH510" i="1"/>
  <c r="AL1666" i="1"/>
  <c r="AH1534" i="1"/>
  <c r="AH175" i="1"/>
  <c r="AH1599" i="1"/>
  <c r="AH217" i="1"/>
  <c r="AH1587" i="1"/>
  <c r="AH50" i="1"/>
  <c r="AH84" i="1"/>
  <c r="AL100" i="1"/>
  <c r="AH113" i="1"/>
  <c r="AL1625" i="1"/>
  <c r="AH132" i="1"/>
  <c r="AL142" i="1"/>
  <c r="AH155" i="1"/>
  <c r="AL171" i="1"/>
  <c r="AH182" i="1"/>
  <c r="AL194" i="1"/>
  <c r="AH203" i="1"/>
  <c r="AL213" i="1"/>
  <c r="AH229" i="1"/>
  <c r="AL1595" i="1"/>
  <c r="AH251" i="1"/>
  <c r="AH6" i="1"/>
  <c r="AL10" i="1"/>
  <c r="AH14" i="1"/>
  <c r="AL18" i="1"/>
  <c r="AH22" i="1"/>
  <c r="AL26" i="1"/>
  <c r="AH30" i="1"/>
  <c r="AL34" i="1"/>
  <c r="AH38" i="1"/>
  <c r="AL42" i="1"/>
  <c r="AH46" i="1"/>
  <c r="AL52" i="1"/>
  <c r="AH56" i="1"/>
  <c r="AL59" i="1"/>
  <c r="AH62" i="1"/>
  <c r="AH65" i="1"/>
  <c r="AL69" i="1"/>
  <c r="AH73" i="1"/>
  <c r="AL76" i="1"/>
  <c r="AH79" i="1"/>
  <c r="AL83" i="1"/>
  <c r="AH87" i="1"/>
  <c r="AL91" i="1"/>
  <c r="AH95" i="1"/>
  <c r="AL99" i="1"/>
  <c r="AL105" i="1"/>
  <c r="AH1702" i="1"/>
  <c r="AL111" i="1"/>
  <c r="AH1508" i="1"/>
  <c r="AL1526" i="1"/>
  <c r="AH117" i="1"/>
  <c r="AL121" i="1"/>
  <c r="AH1547" i="1"/>
  <c r="AL122" i="1"/>
  <c r="AH126" i="1"/>
  <c r="AL130" i="1"/>
  <c r="AH134" i="1"/>
  <c r="AL138" i="1"/>
  <c r="AH1552" i="1"/>
  <c r="AL1605" i="1"/>
  <c r="AH144" i="1"/>
  <c r="AL147" i="1"/>
  <c r="AH151" i="1"/>
  <c r="AL153" i="1"/>
  <c r="AH157" i="1"/>
  <c r="AL161" i="1"/>
  <c r="AH165" i="1"/>
  <c r="AL169" i="1"/>
  <c r="AH173" i="1"/>
  <c r="AL177" i="1"/>
  <c r="AH1592" i="1"/>
  <c r="AL180" i="1"/>
  <c r="AH184" i="1"/>
  <c r="AL188" i="1"/>
  <c r="AH192" i="1"/>
  <c r="AL1561" i="1"/>
  <c r="AH1568" i="1"/>
  <c r="AL1564" i="1"/>
  <c r="AH197" i="1"/>
  <c r="AL201" i="1"/>
  <c r="AH205" i="1"/>
  <c r="AL1639" i="1"/>
  <c r="AH1641" i="1"/>
  <c r="AL211" i="1"/>
  <c r="AH215" i="1"/>
  <c r="AL219" i="1"/>
  <c r="AH223" i="1"/>
  <c r="AL227" i="1"/>
  <c r="AH231" i="1"/>
  <c r="AL235" i="1"/>
  <c r="AH238" i="1"/>
  <c r="AL1594" i="1"/>
  <c r="AH1567" i="1"/>
  <c r="AL1600" i="1"/>
  <c r="AH245" i="1"/>
  <c r="AL249" i="1"/>
  <c r="AH253" i="1"/>
  <c r="AL257" i="1"/>
  <c r="AH261" i="1"/>
  <c r="AH268" i="1"/>
  <c r="AL274" i="1"/>
  <c r="AH1665" i="1"/>
  <c r="AL283" i="1"/>
  <c r="AH290" i="1"/>
  <c r="AL1523" i="1"/>
  <c r="AH302" i="1"/>
  <c r="AL310" i="1"/>
  <c r="AH314" i="1"/>
  <c r="AL322" i="1"/>
  <c r="AH327" i="1"/>
  <c r="AL1615" i="1"/>
  <c r="AH337" i="1"/>
  <c r="AL344" i="1"/>
  <c r="AH347" i="1"/>
  <c r="AL352" i="1"/>
  <c r="AH359" i="1"/>
  <c r="AL365" i="1"/>
  <c r="AH371" i="1"/>
  <c r="AL379" i="1"/>
  <c r="AH382" i="1"/>
  <c r="AL390" i="1"/>
  <c r="AH397" i="1"/>
  <c r="AL1514" i="1"/>
  <c r="AH406" i="1"/>
  <c r="AL412" i="1"/>
  <c r="AH1643" i="1"/>
  <c r="AL422" i="1"/>
  <c r="AH430" i="1"/>
  <c r="AL438" i="1"/>
  <c r="AH444" i="1"/>
  <c r="AL451" i="1"/>
  <c r="AH1672" i="1"/>
  <c r="AL460" i="1"/>
  <c r="AH471" i="1"/>
  <c r="AH5" i="1"/>
  <c r="AL13" i="1"/>
  <c r="AH21" i="1"/>
  <c r="AL29" i="1"/>
  <c r="AH37" i="1"/>
  <c r="AL45" i="1"/>
  <c r="AH55" i="1"/>
  <c r="AL67" i="1"/>
  <c r="AH74" i="1"/>
  <c r="AL81" i="1"/>
  <c r="AH89" i="1"/>
  <c r="AL97" i="1"/>
  <c r="AH104" i="1"/>
  <c r="AL110" i="1"/>
  <c r="AH1545" i="1"/>
  <c r="AL120" i="1"/>
  <c r="AH1548" i="1"/>
  <c r="AL129" i="1"/>
  <c r="AH137" i="1"/>
  <c r="AL1540" i="1"/>
  <c r="AH1609" i="1"/>
  <c r="AL150" i="1"/>
  <c r="AH156" i="1"/>
  <c r="AL164" i="1"/>
  <c r="AH172" i="1"/>
  <c r="AL1549" i="1"/>
  <c r="AH183" i="1"/>
  <c r="AL191" i="1"/>
  <c r="AH1560" i="1"/>
  <c r="AL196" i="1"/>
  <c r="AH204" i="1"/>
  <c r="AL1596" i="1"/>
  <c r="AH214" i="1"/>
  <c r="AL222" i="1"/>
  <c r="AH230" i="1"/>
  <c r="AL237" i="1"/>
  <c r="AH1584" i="1"/>
  <c r="AL244" i="1"/>
  <c r="AH252" i="1"/>
  <c r="AL260" i="1"/>
  <c r="AH8" i="1"/>
  <c r="AL16" i="1"/>
  <c r="AH24" i="1"/>
  <c r="AL32" i="1"/>
  <c r="AH40" i="1"/>
  <c r="AL1542" i="1"/>
  <c r="AH482" i="1"/>
  <c r="AL490" i="1"/>
  <c r="AH496" i="1"/>
  <c r="AL1679" i="1"/>
  <c r="AH504" i="1"/>
  <c r="AL1554" i="1"/>
  <c r="AH1574" i="1"/>
  <c r="AL1647" i="1"/>
  <c r="AH513" i="1"/>
  <c r="AL1692" i="1"/>
  <c r="AH522" i="1"/>
  <c r="AL530" i="1"/>
  <c r="AH535" i="1"/>
  <c r="AL543" i="1"/>
  <c r="AH551" i="1"/>
  <c r="AL559" i="1"/>
  <c r="AH567" i="1"/>
  <c r="AL575" i="1"/>
  <c r="AH583" i="1"/>
  <c r="AL591" i="1"/>
  <c r="AH598" i="1"/>
  <c r="AL606" i="1"/>
  <c r="AH614" i="1"/>
  <c r="AL622" i="1"/>
  <c r="AH629" i="1"/>
  <c r="AL637" i="1"/>
  <c r="AH645" i="1"/>
  <c r="AL652" i="1"/>
  <c r="AH660" i="1"/>
  <c r="AL668" i="1"/>
  <c r="AH676" i="1"/>
  <c r="AL684" i="1"/>
  <c r="AH692" i="1"/>
  <c r="AL700" i="1"/>
  <c r="AH708" i="1"/>
  <c r="AL716" i="1"/>
  <c r="AH724" i="1"/>
  <c r="AL731" i="1"/>
  <c r="AH739" i="1"/>
  <c r="AL747" i="1"/>
  <c r="AH754" i="1"/>
  <c r="AL761" i="1"/>
  <c r="AH769" i="1"/>
  <c r="AL776" i="1"/>
  <c r="AH1636" i="1"/>
  <c r="AL792" i="1"/>
  <c r="AH800" i="1"/>
  <c r="AL808" i="1"/>
  <c r="AH816" i="1"/>
  <c r="AL824" i="1"/>
  <c r="AH263" i="1"/>
  <c r="AL1589" i="1"/>
  <c r="AH277" i="1"/>
  <c r="AL1610" i="1"/>
  <c r="AH285" i="1"/>
  <c r="AL293" i="1"/>
  <c r="AH298" i="1"/>
  <c r="AL309" i="1"/>
  <c r="AH313" i="1"/>
  <c r="AL321" i="1"/>
  <c r="AH330" i="1"/>
  <c r="AL1622" i="1"/>
  <c r="AH340" i="1"/>
  <c r="AL1627" i="1"/>
  <c r="AH350" i="1"/>
  <c r="AH355" i="1"/>
  <c r="AL360" i="1"/>
  <c r="AH1579" i="1"/>
  <c r="AL374" i="1"/>
  <c r="AH1676" i="1"/>
  <c r="AL385" i="1"/>
  <c r="AH393" i="1"/>
  <c r="AL400" i="1"/>
  <c r="AH401" i="1"/>
  <c r="AL411" i="1"/>
  <c r="AH1637" i="1"/>
  <c r="AL421" i="1"/>
  <c r="AH429" i="1"/>
  <c r="AL437" i="1"/>
  <c r="AH447" i="1"/>
  <c r="AL454" i="1"/>
  <c r="AH1656" i="1"/>
  <c r="AL463" i="1"/>
  <c r="AH470" i="1"/>
  <c r="AL477" i="1"/>
  <c r="AH481" i="1"/>
  <c r="AL489" i="1"/>
  <c r="AH1530" i="1"/>
  <c r="AL1532" i="1"/>
  <c r="AH499" i="1"/>
  <c r="AL508" i="1"/>
  <c r="AH1668" i="1"/>
  <c r="AH1619" i="1"/>
  <c r="AH517" i="1"/>
  <c r="AH1503" i="1"/>
  <c r="AL546" i="1"/>
  <c r="AL562" i="1"/>
  <c r="AL578" i="1"/>
  <c r="AL593" i="1"/>
  <c r="AL609" i="1"/>
  <c r="AL625" i="1"/>
  <c r="AH640" i="1"/>
  <c r="AH655" i="1"/>
  <c r="AL671" i="1"/>
  <c r="AL687" i="1"/>
  <c r="AL703" i="1"/>
  <c r="AL719" i="1"/>
  <c r="AL738" i="1"/>
  <c r="AL756" i="1"/>
  <c r="AL771" i="1"/>
  <c r="AL787" i="1"/>
  <c r="AL803" i="1"/>
  <c r="AL819" i="1"/>
  <c r="AL262" i="1"/>
  <c r="AH270" i="1"/>
  <c r="AL279" i="1"/>
  <c r="AL280" i="1"/>
  <c r="AL287" i="1"/>
  <c r="AL295" i="1"/>
  <c r="AL300" i="1"/>
  <c r="AL307" i="1"/>
  <c r="AL1613" i="1"/>
  <c r="AL319" i="1"/>
  <c r="AL1607" i="1"/>
  <c r="AL332" i="1"/>
  <c r="AL1634" i="1"/>
  <c r="AL556" i="1"/>
  <c r="AL564" i="1"/>
  <c r="AL572" i="1"/>
  <c r="AL580" i="1"/>
  <c r="AL588" i="1"/>
  <c r="AH596" i="1"/>
  <c r="AH604" i="1"/>
  <c r="AH612" i="1"/>
  <c r="AH620" i="1"/>
  <c r="AL630" i="1"/>
  <c r="AL638" i="1"/>
  <c r="AL646" i="1"/>
  <c r="AH654" i="1"/>
  <c r="AH662" i="1"/>
  <c r="AH670" i="1"/>
  <c r="AH678" i="1"/>
  <c r="AH686" i="1"/>
  <c r="AH694" i="1"/>
  <c r="AH702" i="1"/>
  <c r="AH710" i="1"/>
  <c r="AH718" i="1"/>
  <c r="AH726" i="1"/>
  <c r="AH733" i="1"/>
  <c r="AH741" i="1"/>
  <c r="AH749" i="1"/>
  <c r="AL758" i="1"/>
  <c r="AL766" i="1"/>
  <c r="AH774" i="1"/>
  <c r="AL782" i="1"/>
  <c r="AL789" i="1"/>
  <c r="AL797" i="1"/>
  <c r="AL805" i="1"/>
  <c r="AL813" i="1"/>
  <c r="AL821" i="1"/>
  <c r="AL829" i="1"/>
  <c r="AL842" i="1"/>
  <c r="AL861" i="1"/>
  <c r="AL877" i="1"/>
  <c r="AL893" i="1"/>
  <c r="AL908" i="1"/>
  <c r="AL924" i="1"/>
  <c r="AL940" i="1"/>
  <c r="AL956" i="1"/>
  <c r="AL972" i="1"/>
  <c r="AL988" i="1"/>
  <c r="AL1004" i="1"/>
  <c r="AL1020" i="1"/>
  <c r="AL1036" i="1"/>
  <c r="AL1052" i="1"/>
  <c r="AL1068" i="1"/>
  <c r="AL1083" i="1"/>
  <c r="AL1102" i="1"/>
  <c r="AL1116" i="1"/>
  <c r="AL1131" i="1"/>
  <c r="AL1147" i="1"/>
  <c r="AL1163" i="1"/>
  <c r="AL1179" i="1"/>
  <c r="AL1195" i="1"/>
  <c r="AL1210" i="1"/>
  <c r="AL1226" i="1"/>
  <c r="AL1242" i="1"/>
  <c r="AL1258" i="1"/>
  <c r="AL1274" i="1"/>
  <c r="AL1290" i="1"/>
  <c r="AL1306" i="1"/>
  <c r="AL1322" i="1"/>
  <c r="AL1338" i="1"/>
  <c r="AL1354" i="1"/>
  <c r="AL1370" i="1"/>
  <c r="AH1389" i="1"/>
  <c r="AH1404" i="1"/>
  <c r="AH1420" i="1"/>
  <c r="AH1436" i="1"/>
  <c r="AH1438" i="1"/>
  <c r="AH1453" i="1"/>
  <c r="AH1468" i="1"/>
  <c r="AH1569" i="1"/>
  <c r="AH833" i="1"/>
  <c r="AH857" i="1"/>
  <c r="AH884" i="1"/>
  <c r="AH919" i="1"/>
  <c r="AL1571" i="1"/>
  <c r="AL1445" i="1"/>
  <c r="AL1460" i="1"/>
  <c r="AL1472" i="1"/>
  <c r="AL1533" i="1"/>
  <c r="AL832" i="1"/>
  <c r="AL840" i="1"/>
  <c r="AL848" i="1"/>
  <c r="AL856" i="1"/>
  <c r="AL863" i="1"/>
  <c r="AL871" i="1"/>
  <c r="AL879" i="1"/>
  <c r="AL887" i="1"/>
  <c r="AL895" i="1"/>
  <c r="AL902" i="1"/>
  <c r="AL910" i="1"/>
  <c r="AL918" i="1"/>
  <c r="AL926" i="1"/>
  <c r="AL934" i="1"/>
  <c r="AL942" i="1"/>
  <c r="AL950" i="1"/>
  <c r="AL958" i="1"/>
  <c r="AL966" i="1"/>
  <c r="AL974" i="1"/>
  <c r="AL982" i="1"/>
  <c r="AL990" i="1"/>
  <c r="AL998" i="1"/>
  <c r="AL1006" i="1"/>
  <c r="AL1014" i="1"/>
  <c r="AL1022" i="1"/>
  <c r="AL1030" i="1"/>
  <c r="AL1038" i="1"/>
  <c r="AL1046" i="1"/>
  <c r="AL1054" i="1"/>
  <c r="AL1062" i="1"/>
  <c r="AL1070" i="1"/>
  <c r="AL1078" i="1"/>
  <c r="AH1088" i="1"/>
  <c r="AH1096" i="1"/>
  <c r="AH1103" i="1"/>
  <c r="AH1111" i="1"/>
  <c r="AL935" i="1"/>
  <c r="AL951" i="1"/>
  <c r="AL967" i="1"/>
  <c r="AL983" i="1"/>
  <c r="AL999" i="1"/>
  <c r="AL1047" i="1"/>
  <c r="AH1059" i="1"/>
  <c r="AL1109" i="1"/>
  <c r="AH1127" i="1"/>
  <c r="AL1178" i="1"/>
  <c r="AH1190" i="1"/>
  <c r="AL1241" i="1"/>
  <c r="AH1253" i="1"/>
  <c r="AH1305" i="1"/>
  <c r="AL1317" i="1"/>
  <c r="AH1369" i="1"/>
  <c r="AL1380" i="1"/>
  <c r="AL1133" i="1"/>
  <c r="AH1240" i="1"/>
  <c r="AL1240" i="1"/>
  <c r="AH1426" i="1"/>
  <c r="AL1426" i="1"/>
  <c r="AH1434" i="1"/>
  <c r="AL1434" i="1"/>
  <c r="AH1011" i="1"/>
  <c r="AL1063" i="1"/>
  <c r="AH1075" i="1"/>
  <c r="AL1130" i="1"/>
  <c r="AH1142" i="1"/>
  <c r="AL1194" i="1"/>
  <c r="AH1206" i="1"/>
  <c r="AL1257" i="1"/>
  <c r="AH1269" i="1"/>
  <c r="AH1321" i="1"/>
  <c r="AL1333" i="1"/>
  <c r="AH1384" i="1"/>
  <c r="AL1396" i="1"/>
  <c r="AL1115" i="1"/>
  <c r="AH1133" i="1"/>
  <c r="AL1141" i="1"/>
  <c r="AH1141" i="1"/>
  <c r="AL1149" i="1"/>
  <c r="AH1149" i="1"/>
  <c r="AL1157" i="1"/>
  <c r="AH1157" i="1"/>
  <c r="AL1165" i="1"/>
  <c r="AH1165" i="1"/>
  <c r="AL1173" i="1"/>
  <c r="AH1173" i="1"/>
  <c r="AL1181" i="1"/>
  <c r="AH1181" i="1"/>
  <c r="AL1189" i="1"/>
  <c r="AH1189" i="1"/>
  <c r="AL1197" i="1"/>
  <c r="AH1197" i="1"/>
  <c r="AL1205" i="1"/>
  <c r="AH1205" i="1"/>
  <c r="AL1212" i="1"/>
  <c r="AH1212" i="1"/>
  <c r="AL1220" i="1"/>
  <c r="AH1220" i="1"/>
  <c r="AL1228" i="1"/>
  <c r="AH1228" i="1"/>
  <c r="AH1248" i="1"/>
  <c r="AL1248" i="1"/>
  <c r="AH1520" i="1"/>
  <c r="AL1520" i="1"/>
  <c r="AH556" i="1"/>
  <c r="AH564" i="1"/>
  <c r="AH572" i="1"/>
  <c r="AH580" i="1"/>
  <c r="AH588" i="1"/>
  <c r="AL596" i="1"/>
  <c r="AL604" i="1"/>
  <c r="AL612" i="1"/>
  <c r="AL620" i="1"/>
  <c r="AH630" i="1"/>
  <c r="AH638" i="1"/>
  <c r="AH646" i="1"/>
  <c r="AL654" i="1"/>
  <c r="AL662" i="1"/>
  <c r="AL670" i="1"/>
  <c r="AL678" i="1"/>
  <c r="AL686" i="1"/>
  <c r="AL694" i="1"/>
  <c r="AL702" i="1"/>
  <c r="AL710" i="1"/>
  <c r="AL718" i="1"/>
  <c r="AL726" i="1"/>
  <c r="AL733" i="1"/>
  <c r="AL741" i="1"/>
  <c r="AL749" i="1"/>
  <c r="AH758" i="1"/>
  <c r="AH766" i="1"/>
  <c r="AL774" i="1"/>
  <c r="AH782" i="1"/>
  <c r="AH789" i="1"/>
  <c r="AH797" i="1"/>
  <c r="AH805" i="1"/>
  <c r="AH813" i="1"/>
  <c r="AH821" i="1"/>
  <c r="AH829" i="1"/>
  <c r="AH842" i="1"/>
  <c r="AH861" i="1"/>
  <c r="AH877" i="1"/>
  <c r="AH893" i="1"/>
  <c r="AH908" i="1"/>
  <c r="AH924" i="1"/>
  <c r="AH940" i="1"/>
  <c r="AH956" i="1"/>
  <c r="AH972" i="1"/>
  <c r="AH988" i="1"/>
  <c r="AH1004" i="1"/>
  <c r="AH1020" i="1"/>
  <c r="AH1036" i="1"/>
  <c r="AH1052" i="1"/>
  <c r="AH1068" i="1"/>
  <c r="AH1083" i="1"/>
  <c r="AH1102" i="1"/>
  <c r="AH1116" i="1"/>
  <c r="AL1124" i="1"/>
  <c r="AH1131" i="1"/>
  <c r="AH1147" i="1"/>
  <c r="AL1155" i="1"/>
  <c r="AH1163" i="1"/>
  <c r="AL1171" i="1"/>
  <c r="AH1179" i="1"/>
  <c r="AL1187" i="1"/>
  <c r="AH1195" i="1"/>
  <c r="AL1203" i="1"/>
  <c r="AH1210" i="1"/>
  <c r="AL1218" i="1"/>
  <c r="AH1226" i="1"/>
  <c r="AH1242" i="1"/>
  <c r="AH1258" i="1"/>
  <c r="AH1274" i="1"/>
  <c r="AH1290" i="1"/>
  <c r="AH1306" i="1"/>
  <c r="AH1322" i="1"/>
  <c r="AH1338" i="1"/>
  <c r="AH1354" i="1"/>
  <c r="AH1370" i="1"/>
  <c r="AL1389" i="1"/>
  <c r="AL1404" i="1"/>
  <c r="AL1420" i="1"/>
  <c r="AL1436" i="1"/>
  <c r="AL1438" i="1"/>
  <c r="AL1453" i="1"/>
  <c r="AL1468" i="1"/>
  <c r="AL1569" i="1"/>
  <c r="AL833" i="1"/>
  <c r="AL857" i="1"/>
  <c r="AL884" i="1"/>
  <c r="AL919" i="1"/>
  <c r="AH1571" i="1"/>
  <c r="AH1445" i="1"/>
  <c r="AH1460" i="1"/>
  <c r="AH1472" i="1"/>
  <c r="AH1533" i="1"/>
  <c r="AH832" i="1"/>
  <c r="AH840" i="1"/>
  <c r="AH848" i="1"/>
  <c r="AH856" i="1"/>
  <c r="AH863" i="1"/>
  <c r="AH871" i="1"/>
  <c r="AH879" i="1"/>
  <c r="AH887" i="1"/>
  <c r="AH895" i="1"/>
  <c r="AH902" i="1"/>
  <c r="AH910" i="1"/>
  <c r="AH918" i="1"/>
  <c r="AH926" i="1"/>
  <c r="AH934" i="1"/>
  <c r="AH942" i="1"/>
  <c r="AH950" i="1"/>
  <c r="AH958" i="1"/>
  <c r="AH966" i="1"/>
  <c r="AH974" i="1"/>
  <c r="AH982" i="1"/>
  <c r="AH990" i="1"/>
  <c r="AH998" i="1"/>
  <c r="AH1006" i="1"/>
  <c r="AH1014" i="1"/>
  <c r="AH1022" i="1"/>
  <c r="AH1030" i="1"/>
  <c r="AH1038" i="1"/>
  <c r="AH1046" i="1"/>
  <c r="AH1054" i="1"/>
  <c r="AH1062" i="1"/>
  <c r="AH1070" i="1"/>
  <c r="AH1078" i="1"/>
  <c r="AL1088" i="1"/>
  <c r="AL1096" i="1"/>
  <c r="AL1103" i="1"/>
  <c r="AL1111" i="1"/>
  <c r="AH935" i="1"/>
  <c r="AH951" i="1"/>
  <c r="AH967" i="1"/>
  <c r="AH983" i="1"/>
  <c r="AH999" i="1"/>
  <c r="AL1015" i="1"/>
  <c r="AH1027" i="1"/>
  <c r="AH1063" i="1"/>
  <c r="AL1079" i="1"/>
  <c r="AH1090" i="1"/>
  <c r="AH1130" i="1"/>
  <c r="AL1146" i="1"/>
  <c r="AH1158" i="1"/>
  <c r="AH1194" i="1"/>
  <c r="AL1209" i="1"/>
  <c r="AH1221" i="1"/>
  <c r="AH1257" i="1"/>
  <c r="AL1273" i="1"/>
  <c r="AL1285" i="1"/>
  <c r="AL1321" i="1"/>
  <c r="AH1337" i="1"/>
  <c r="AL1349" i="1"/>
  <c r="AL1384" i="1"/>
  <c r="AH1403" i="1"/>
  <c r="AL1415" i="1"/>
  <c r="AL1117" i="1"/>
  <c r="AH1122" i="1"/>
  <c r="AH1256" i="1"/>
  <c r="AL1256" i="1"/>
  <c r="AH1264" i="1"/>
  <c r="AL1264" i="1"/>
  <c r="AH1272" i="1"/>
  <c r="AL1272" i="1"/>
  <c r="AH1280" i="1"/>
  <c r="AL1280" i="1"/>
  <c r="AH1288" i="1"/>
  <c r="AL1288" i="1"/>
  <c r="AH1296" i="1"/>
  <c r="AL1296" i="1"/>
  <c r="AH1304" i="1"/>
  <c r="AL1304" i="1"/>
  <c r="AH1312" i="1"/>
  <c r="AL1312" i="1"/>
  <c r="AH1320" i="1"/>
  <c r="AL1320" i="1"/>
  <c r="AH1328" i="1"/>
  <c r="AL1328" i="1"/>
  <c r="AL1336" i="1"/>
  <c r="AH1336" i="1"/>
  <c r="AL1344" i="1"/>
  <c r="AH1344" i="1"/>
  <c r="AL1352" i="1"/>
  <c r="AH1352" i="1"/>
  <c r="AL1360" i="1"/>
  <c r="AH1360" i="1"/>
  <c r="AL1368" i="1"/>
  <c r="AH1368" i="1"/>
  <c r="AL1375" i="1"/>
  <c r="AH1375" i="1"/>
  <c r="AL1383" i="1"/>
  <c r="AH1383" i="1"/>
  <c r="AL1391" i="1"/>
  <c r="AH1391" i="1"/>
  <c r="AL1399" i="1"/>
  <c r="AH1399" i="1"/>
  <c r="AL1406" i="1"/>
  <c r="AH1406" i="1"/>
  <c r="AL1414" i="1"/>
  <c r="AH1414" i="1"/>
  <c r="AH1623" i="1"/>
  <c r="AL1505" i="1"/>
  <c r="AH1649" i="1"/>
  <c r="AL1680" i="1"/>
  <c r="AH1618" i="1"/>
  <c r="AH1687" i="1"/>
  <c r="AL1669" i="1"/>
  <c r="AH519" i="1"/>
  <c r="AL523" i="1"/>
  <c r="AH527" i="1"/>
  <c r="AL531" i="1"/>
  <c r="AH532" i="1"/>
  <c r="AL536" i="1"/>
  <c r="AH540" i="1"/>
  <c r="AL544" i="1"/>
  <c r="AH548" i="1"/>
  <c r="AH872" i="1"/>
  <c r="AL888" i="1"/>
  <c r="AH907" i="1"/>
  <c r="AL845" i="1"/>
  <c r="AH860" i="1"/>
  <c r="AL553" i="1"/>
  <c r="AH557" i="1"/>
  <c r="AL561" i="1"/>
  <c r="AH565" i="1"/>
  <c r="AL569" i="1"/>
  <c r="AH573" i="1"/>
  <c r="AL577" i="1"/>
  <c r="AH581" i="1"/>
  <c r="AL585" i="1"/>
  <c r="AH589" i="1"/>
  <c r="AH595" i="1"/>
  <c r="AL599" i="1"/>
  <c r="AH603" i="1"/>
  <c r="AL607" i="1"/>
  <c r="AH611" i="1"/>
  <c r="AL615" i="1"/>
  <c r="AH619" i="1"/>
  <c r="AL623" i="1"/>
  <c r="AH627" i="1"/>
  <c r="AH631" i="1"/>
  <c r="AL635" i="1"/>
  <c r="AH639" i="1"/>
  <c r="AL643" i="1"/>
  <c r="AL649" i="1"/>
  <c r="AH653" i="1"/>
  <c r="AL657" i="1"/>
  <c r="AH661" i="1"/>
  <c r="AL665" i="1"/>
  <c r="AH669" i="1"/>
  <c r="AL673" i="1"/>
  <c r="AH677" i="1"/>
  <c r="AL681" i="1"/>
  <c r="AH685" i="1"/>
  <c r="AL689" i="1"/>
  <c r="AH693" i="1"/>
  <c r="AL697" i="1"/>
  <c r="AH701" i="1"/>
  <c r="AL705" i="1"/>
  <c r="AH709" i="1"/>
  <c r="AL713" i="1"/>
  <c r="AH717" i="1"/>
  <c r="AL721" i="1"/>
  <c r="AH725" i="1"/>
  <c r="AL728" i="1"/>
  <c r="AH732" i="1"/>
  <c r="AL736" i="1"/>
  <c r="AH740" i="1"/>
  <c r="AL744" i="1"/>
  <c r="AH748" i="1"/>
  <c r="AL751" i="1"/>
  <c r="AL755" i="1"/>
  <c r="AH759" i="1"/>
  <c r="AL763" i="1"/>
  <c r="AH767" i="1"/>
  <c r="AH773" i="1"/>
  <c r="AL777" i="1"/>
  <c r="AL779" i="1"/>
  <c r="AH783" i="1"/>
  <c r="AL786" i="1"/>
  <c r="AH790" i="1"/>
  <c r="AL794" i="1"/>
  <c r="AH798" i="1"/>
  <c r="AL802" i="1"/>
  <c r="AH806" i="1"/>
  <c r="AL810" i="1"/>
  <c r="AH814" i="1"/>
  <c r="AL818" i="1"/>
  <c r="AH822" i="1"/>
  <c r="AL826" i="1"/>
  <c r="AH830" i="1"/>
  <c r="AH838" i="1"/>
  <c r="AL846" i="1"/>
  <c r="AH854" i="1"/>
  <c r="AL865" i="1"/>
  <c r="AH873" i="1"/>
  <c r="AL881" i="1"/>
  <c r="AH889" i="1"/>
  <c r="AL896" i="1"/>
  <c r="AL912" i="1"/>
  <c r="AH920" i="1"/>
  <c r="AL928" i="1"/>
  <c r="AH936" i="1"/>
  <c r="AL944" i="1"/>
  <c r="AH952" i="1"/>
  <c r="AL960" i="1"/>
  <c r="AL976" i="1"/>
  <c r="AL992" i="1"/>
  <c r="AL1008" i="1"/>
  <c r="AL1024" i="1"/>
  <c r="AL1040" i="1"/>
  <c r="AL1056" i="1"/>
  <c r="AL1072" i="1"/>
  <c r="AL1087" i="1"/>
  <c r="AL1106" i="1"/>
  <c r="AL1120" i="1"/>
  <c r="AL1135" i="1"/>
  <c r="AL1151" i="1"/>
  <c r="AL1167" i="1"/>
  <c r="AL1183" i="1"/>
  <c r="AL1199" i="1"/>
  <c r="AL1214" i="1"/>
  <c r="AL1230" i="1"/>
  <c r="AH1238" i="1"/>
  <c r="AL1246" i="1"/>
  <c r="AH1254" i="1"/>
  <c r="AL1262" i="1"/>
  <c r="AH1270" i="1"/>
  <c r="AL1278" i="1"/>
  <c r="AH1286" i="1"/>
  <c r="AL1294" i="1"/>
  <c r="AH1302" i="1"/>
  <c r="AL1310" i="1"/>
  <c r="AH1318" i="1"/>
  <c r="AL1326" i="1"/>
  <c r="AH1334" i="1"/>
  <c r="AL1342" i="1"/>
  <c r="AH1350" i="1"/>
  <c r="AL1358" i="1"/>
  <c r="AH1366" i="1"/>
  <c r="AH1377" i="1"/>
  <c r="AL1385" i="1"/>
  <c r="AH1393" i="1"/>
  <c r="AL1400" i="1"/>
  <c r="AH1408" i="1"/>
  <c r="AL1416" i="1"/>
  <c r="AH1424" i="1"/>
  <c r="AL1432" i="1"/>
  <c r="AH1522" i="1"/>
  <c r="AL1624" i="1"/>
  <c r="AH1442" i="1"/>
  <c r="AL1450" i="1"/>
  <c r="AH1457" i="1"/>
  <c r="AL1465" i="1"/>
  <c r="AH1591" i="1"/>
  <c r="AL1575" i="1"/>
  <c r="AL1482" i="1"/>
  <c r="AH837" i="1"/>
  <c r="AH849" i="1"/>
  <c r="AL864" i="1"/>
  <c r="AL876" i="1"/>
  <c r="AH892" i="1"/>
  <c r="AL911" i="1"/>
  <c r="AL1431" i="1"/>
  <c r="AH1706" i="1"/>
  <c r="AL1678" i="1"/>
  <c r="AH1441" i="1"/>
  <c r="AL1449" i="1"/>
  <c r="AH1456" i="1"/>
  <c r="AL1464" i="1"/>
  <c r="AH1470" i="1"/>
  <c r="AL1474" i="1"/>
  <c r="AH1478" i="1"/>
  <c r="AL1698" i="1"/>
  <c r="AH1485" i="1"/>
  <c r="AH835" i="1"/>
  <c r="AL839" i="1"/>
  <c r="AH843" i="1"/>
  <c r="AL847" i="1"/>
  <c r="AH851" i="1"/>
  <c r="AL855" i="1"/>
  <c r="AH858" i="1"/>
  <c r="AL862" i="1"/>
  <c r="AH866" i="1"/>
  <c r="AL870" i="1"/>
  <c r="AH874" i="1"/>
  <c r="AL878" i="1"/>
  <c r="AH882" i="1"/>
  <c r="AL886" i="1"/>
  <c r="AH890" i="1"/>
  <c r="AL894" i="1"/>
  <c r="AH897" i="1"/>
  <c r="AL901" i="1"/>
  <c r="AH905" i="1"/>
  <c r="AL909" i="1"/>
  <c r="AH913" i="1"/>
  <c r="AL917" i="1"/>
  <c r="AH921" i="1"/>
  <c r="AL925" i="1"/>
  <c r="AH929" i="1"/>
  <c r="AL933" i="1"/>
  <c r="AH937" i="1"/>
  <c r="AL941" i="1"/>
  <c r="AH945" i="1"/>
  <c r="AL949" i="1"/>
  <c r="AH953" i="1"/>
  <c r="AL957" i="1"/>
  <c r="AH961" i="1"/>
  <c r="AL965" i="1"/>
  <c r="AH969" i="1"/>
  <c r="AL973" i="1"/>
  <c r="AH977" i="1"/>
  <c r="AL981" i="1"/>
  <c r="AH985" i="1"/>
  <c r="AL989" i="1"/>
  <c r="AH993" i="1"/>
  <c r="AL997" i="1"/>
  <c r="AH1001" i="1"/>
  <c r="AL1005" i="1"/>
  <c r="AH1009" i="1"/>
  <c r="AL1013" i="1"/>
  <c r="AH1017" i="1"/>
  <c r="AL1021" i="1"/>
  <c r="AH1025" i="1"/>
  <c r="AL1029" i="1"/>
  <c r="AH1033" i="1"/>
  <c r="AL1037" i="1"/>
  <c r="AH1041" i="1"/>
  <c r="AL1045" i="1"/>
  <c r="AH1049" i="1"/>
  <c r="AL1053" i="1"/>
  <c r="AH1057" i="1"/>
  <c r="AL1061" i="1"/>
  <c r="AH1065" i="1"/>
  <c r="AL1069" i="1"/>
  <c r="AH1073" i="1"/>
  <c r="AL1077" i="1"/>
  <c r="AL1081" i="1"/>
  <c r="AH1085" i="1"/>
  <c r="AL1089" i="1"/>
  <c r="AH1093" i="1"/>
  <c r="AL1097" i="1"/>
  <c r="AH1100" i="1"/>
  <c r="AL1104" i="1"/>
  <c r="AH1108" i="1"/>
  <c r="AL923" i="1"/>
  <c r="AH931" i="1"/>
  <c r="AL939" i="1"/>
  <c r="AH947" i="1"/>
  <c r="AL955" i="1"/>
  <c r="AH963" i="1"/>
  <c r="AL971" i="1"/>
  <c r="AH979" i="1"/>
  <c r="AL987" i="1"/>
  <c r="AH995" i="1"/>
  <c r="AL1003" i="1"/>
  <c r="AH1015" i="1"/>
  <c r="AL1031" i="1"/>
  <c r="AH1043" i="1"/>
  <c r="AL1059" i="1"/>
  <c r="AH1079" i="1"/>
  <c r="AL1094" i="1"/>
  <c r="AH1105" i="1"/>
  <c r="AL1127" i="1"/>
  <c r="AH1146" i="1"/>
  <c r="AL1162" i="1"/>
  <c r="AH1174" i="1"/>
  <c r="AL1190" i="1"/>
  <c r="AH1209" i="1"/>
  <c r="AL1225" i="1"/>
  <c r="AH1237" i="1"/>
  <c r="AL1253" i="1"/>
  <c r="AH1273" i="1"/>
  <c r="AH1289" i="1"/>
  <c r="AL1301" i="1"/>
  <c r="AH1317" i="1"/>
  <c r="AL1337" i="1"/>
  <c r="AH1353" i="1"/>
  <c r="AL1365" i="1"/>
  <c r="AH1380" i="1"/>
  <c r="AL1403" i="1"/>
  <c r="AH1419" i="1"/>
  <c r="AH1117" i="1"/>
  <c r="AH1125" i="1"/>
  <c r="AL1132" i="1"/>
  <c r="AL1691" i="1"/>
  <c r="AH1691" i="1"/>
  <c r="AL1483" i="1"/>
  <c r="AH1483" i="1"/>
  <c r="AH1528" i="1"/>
  <c r="AL1511" i="1"/>
  <c r="AL1695" i="1"/>
  <c r="AH1695" i="1"/>
  <c r="AL1444" i="1"/>
  <c r="AH1444" i="1"/>
  <c r="AL1459" i="1"/>
  <c r="AH1459" i="1"/>
  <c r="AH1469" i="1"/>
  <c r="AL1469" i="1"/>
  <c r="AH1477" i="1"/>
  <c r="AL1477" i="1"/>
  <c r="AH1517" i="1"/>
  <c r="AL1517" i="1"/>
  <c r="AL1140" i="1"/>
  <c r="AL1148" i="1"/>
  <c r="AL1156" i="1"/>
  <c r="AL1164" i="1"/>
  <c r="AL1172" i="1"/>
  <c r="AL1180" i="1"/>
  <c r="AL1188" i="1"/>
  <c r="AL1196" i="1"/>
  <c r="AL1204" i="1"/>
  <c r="AL1211" i="1"/>
  <c r="AL1219" i="1"/>
  <c r="AL1227" i="1"/>
  <c r="AH1239" i="1"/>
  <c r="AH1247" i="1"/>
  <c r="AH1255" i="1"/>
  <c r="AL1259" i="1"/>
  <c r="AH1263" i="1"/>
  <c r="AL1267" i="1"/>
  <c r="AH1271" i="1"/>
  <c r="AL1275" i="1"/>
  <c r="AH1279" i="1"/>
  <c r="AL1283" i="1"/>
  <c r="AH1287" i="1"/>
  <c r="AL1291" i="1"/>
  <c r="AH1295" i="1"/>
  <c r="AL1299" i="1"/>
  <c r="AH1303" i="1"/>
  <c r="AL1307" i="1"/>
  <c r="AH1311" i="1"/>
  <c r="AL1315" i="1"/>
  <c r="AH1319" i="1"/>
  <c r="AL1323" i="1"/>
  <c r="AH1327" i="1"/>
  <c r="AL1331" i="1"/>
  <c r="AH1335" i="1"/>
  <c r="AH1339" i="1"/>
  <c r="AL1343" i="1"/>
  <c r="AH1347" i="1"/>
  <c r="AL1351" i="1"/>
  <c r="AH1355" i="1"/>
  <c r="AL1359" i="1"/>
  <c r="AH1363" i="1"/>
  <c r="AL1367" i="1"/>
  <c r="AH1371" i="1"/>
  <c r="AL1374" i="1"/>
  <c r="AH1378" i="1"/>
  <c r="AL1382" i="1"/>
  <c r="AH1386" i="1"/>
  <c r="AL1390" i="1"/>
  <c r="AH1394" i="1"/>
  <c r="AL1398" i="1"/>
  <c r="AH1401" i="1"/>
  <c r="AL1405" i="1"/>
  <c r="AH1409" i="1"/>
  <c r="AL1413" i="1"/>
  <c r="AH1417" i="1"/>
  <c r="AL1421" i="1"/>
  <c r="AH1516" i="1"/>
  <c r="AL1516" i="1"/>
  <c r="AH1425" i="1"/>
  <c r="AL1429" i="1"/>
  <c r="AH1433" i="1"/>
  <c r="AL1704" i="1"/>
  <c r="AL1705" i="1"/>
  <c r="AL1528" i="1"/>
  <c r="AH1007" i="1"/>
  <c r="AH1023" i="1"/>
  <c r="AH1039" i="1"/>
  <c r="AH1055" i="1"/>
  <c r="AH1071" i="1"/>
  <c r="AH1086" i="1"/>
  <c r="AH1101" i="1"/>
  <c r="AH1123" i="1"/>
  <c r="AH1138" i="1"/>
  <c r="AH1154" i="1"/>
  <c r="AH1170" i="1"/>
  <c r="AH1186" i="1"/>
  <c r="AH1202" i="1"/>
  <c r="AH1217" i="1"/>
  <c r="AH1233" i="1"/>
  <c r="AH1249" i="1"/>
  <c r="AH1265" i="1"/>
  <c r="AL1281" i="1"/>
  <c r="AL1297" i="1"/>
  <c r="AL1313" i="1"/>
  <c r="AL1329" i="1"/>
  <c r="AL1345" i="1"/>
  <c r="AL1361" i="1"/>
  <c r="AL1376" i="1"/>
  <c r="AL1392" i="1"/>
  <c r="AL1411" i="1"/>
  <c r="AL1427" i="1"/>
  <c r="AH1114" i="1"/>
  <c r="AL1121" i="1"/>
  <c r="AL1129" i="1"/>
  <c r="AH1137" i="1"/>
  <c r="AH1145" i="1"/>
  <c r="AH1153" i="1"/>
  <c r="AH1161" i="1"/>
  <c r="AH1169" i="1"/>
  <c r="AH1177" i="1"/>
  <c r="AH1185" i="1"/>
  <c r="AH1193" i="1"/>
  <c r="AH1201" i="1"/>
  <c r="AH1208" i="1"/>
  <c r="AH1216" i="1"/>
  <c r="AH1224" i="1"/>
  <c r="AL1232" i="1"/>
  <c r="AL1699" i="1"/>
  <c r="AL1443" i="1"/>
  <c r="AL1451" i="1"/>
  <c r="AL1458" i="1"/>
  <c r="AH1466" i="1"/>
  <c r="AL1475" i="1"/>
  <c r="AH1555" i="1"/>
  <c r="AL1576" i="1"/>
  <c r="AL1481" i="1"/>
  <c r="AL1671" i="1"/>
  <c r="AH1440" i="1"/>
  <c r="AH1448" i="1"/>
  <c r="AH1455" i="1"/>
  <c r="AH1463" i="1"/>
  <c r="AL1473" i="1"/>
  <c r="AL1479" i="1"/>
  <c r="AH1" i="1" l="1"/>
</calcChain>
</file>

<file path=xl/sharedStrings.xml><?xml version="1.0" encoding="utf-8"?>
<sst xmlns="http://schemas.openxmlformats.org/spreadsheetml/2006/main" count="35230" uniqueCount="4622">
  <si>
    <t>Товар КОД6</t>
  </si>
  <si>
    <t>Код Поставщика</t>
  </si>
  <si>
    <t>Дизайн</t>
  </si>
  <si>
    <t>Бренд</t>
  </si>
  <si>
    <t>Отверстия</t>
  </si>
  <si>
    <t>PCD</t>
  </si>
  <si>
    <t>Диаметр</t>
  </si>
  <si>
    <t>Вылет</t>
  </si>
  <si>
    <t>d Ступицы</t>
  </si>
  <si>
    <t>Ширина</t>
  </si>
  <si>
    <t>О+PCD</t>
  </si>
  <si>
    <t>Название</t>
  </si>
  <si>
    <t>Size</t>
  </si>
  <si>
    <t>РАЗМЕР</t>
  </si>
  <si>
    <t>В матрице</t>
  </si>
  <si>
    <t>Несезон</t>
  </si>
  <si>
    <t>Сезон</t>
  </si>
  <si>
    <t>Применяемость</t>
  </si>
  <si>
    <t>SKAD</t>
  </si>
  <si>
    <t>4/100/13/35/67,1/5,5 КАЛЛИС.С.</t>
  </si>
  <si>
    <t>НЕТ</t>
  </si>
  <si>
    <t>ПРОМА</t>
  </si>
  <si>
    <t>нет</t>
  </si>
  <si>
    <t>72.19АМ</t>
  </si>
  <si>
    <t>4/100/14/38/57,1/5,5 72.19АМ</t>
  </si>
  <si>
    <t>72.5АМ</t>
  </si>
  <si>
    <t>RS2</t>
  </si>
  <si>
    <t>4/100/14/43/60,1/5,5 72.5АМ</t>
  </si>
  <si>
    <t>да</t>
  </si>
  <si>
    <t>4/100/14/43/60,1/5,5 72.5Н</t>
  </si>
  <si>
    <t>64.5АМ</t>
  </si>
  <si>
    <t>4/100/14/43/60,1/5,5 64.5АМ</t>
  </si>
  <si>
    <t>64.5ПЛ</t>
  </si>
  <si>
    <t>4/100/14/43/60,1/5,5 64,5ПЛ</t>
  </si>
  <si>
    <t>4/100 /14/43/60,1/5.5 64.5Н</t>
  </si>
  <si>
    <t>72.5ЧМК</t>
  </si>
  <si>
    <t>4/100/14/43/60,1/5,5 72.5ЧМК</t>
  </si>
  <si>
    <t>64.5ЧБ</t>
  </si>
  <si>
    <t>Колизей</t>
  </si>
  <si>
    <t>4/100 /14/43/60,1/5.5 64.5ЧБ</t>
  </si>
  <si>
    <t>64.5H</t>
  </si>
  <si>
    <t>4/100/14/43/60,1/5,5 64.5Н</t>
  </si>
  <si>
    <t>72.5ЧMК</t>
  </si>
  <si>
    <t>72.15АМ</t>
  </si>
  <si>
    <t>4/100/14/45/56,6/5,5 72.15АМ</t>
  </si>
  <si>
    <t>4/100 /14/45/56,6/5.5 72.15Н</t>
  </si>
  <si>
    <t>4/100 /14/45/56,6/5.5 64.15АБ</t>
  </si>
  <si>
    <t>64.15АМ</t>
  </si>
  <si>
    <t>4/100/14/45/56,6/5,5 64.15АМ</t>
  </si>
  <si>
    <t>72.15Б</t>
  </si>
  <si>
    <t>4/100/14/45/56,6/5,5 72.15Б</t>
  </si>
  <si>
    <t>64.15ПЛ</t>
  </si>
  <si>
    <t>4/100/14/45/56,6/5,5 64.15ПЛ</t>
  </si>
  <si>
    <t>72.15ПЛ</t>
  </si>
  <si>
    <t>4/100/14/45/56,6/5,5 72.15ПЛ</t>
  </si>
  <si>
    <t>64.17ПЛ</t>
  </si>
  <si>
    <t>4/100/14/46/54,1/5,5 КОЛИЗ.ПЛ.</t>
  </si>
  <si>
    <t>72.17АМ</t>
  </si>
  <si>
    <t>4/100/14/46/54,1/5,5 72.17АМ</t>
  </si>
  <si>
    <t>4/100/14/46/54,1/5,5 72.17АБ</t>
  </si>
  <si>
    <t>72.17Н</t>
  </si>
  <si>
    <t>4/100/14/46/54,1/5,5 72.17Н</t>
  </si>
  <si>
    <t>64.17АМ</t>
  </si>
  <si>
    <t>4/100/14/46/54,1/5,5 64.17АМ</t>
  </si>
  <si>
    <t>S004904</t>
  </si>
  <si>
    <t>REPLICA</t>
  </si>
  <si>
    <t>4/100/14/46/54,1/5,5 HND26</t>
  </si>
  <si>
    <t>64.17H</t>
  </si>
  <si>
    <t>4/100/14/46/54,1/5,5 64.17Н</t>
  </si>
  <si>
    <t>72.17ЧМ</t>
  </si>
  <si>
    <t>4/100/14/46/54,1/5,5 72.17ЧМ</t>
  </si>
  <si>
    <t>4/100/14/49/56,6/5,5 72.14Н</t>
  </si>
  <si>
    <t>64.14АМ</t>
  </si>
  <si>
    <t>4/100/14/49/56,6/5,5 64.14АМ</t>
  </si>
  <si>
    <t>4/100 /14/49/56,6/5.5 72.14АБ</t>
  </si>
  <si>
    <t>4/100 /14/49/56,6/5.5 64.14Н</t>
  </si>
  <si>
    <t>64.14Б</t>
  </si>
  <si>
    <t>4/100/14/49/56,6/5,5 64.14Б</t>
  </si>
  <si>
    <t>72.14Ам</t>
  </si>
  <si>
    <t>4/100 /14/49/56,6/5.5 72.14Ам</t>
  </si>
  <si>
    <t>72.14ЧМБ</t>
  </si>
  <si>
    <t>4/100 /14/49/56,6/5.5 72.14ЧМБ</t>
  </si>
  <si>
    <t>72.14ЧМЖ</t>
  </si>
  <si>
    <t>4/100 /14/49/56,6/5.5 72.14ЧМЖ</t>
  </si>
  <si>
    <t>72.14ЧMК</t>
  </si>
  <si>
    <t>4/100/14/49/56,6/5,5 72.14ЧМК</t>
  </si>
  <si>
    <t>64.14ПЛ</t>
  </si>
  <si>
    <t>4/100/14/49/56,6/5,5 64.14ПЛ</t>
  </si>
  <si>
    <t>72.14ЧМК</t>
  </si>
  <si>
    <t>606.22A</t>
  </si>
  <si>
    <t>4/100/15/40/60,1/6 606.22A</t>
  </si>
  <si>
    <t>606.22H</t>
  </si>
  <si>
    <t>4/100/15/40/60,1/6 606.22H</t>
  </si>
  <si>
    <t>LS</t>
  </si>
  <si>
    <t>4/100/15/43/73,1/6 LS BY738</t>
  </si>
  <si>
    <t>68.20ПЛ</t>
  </si>
  <si>
    <t>4/100/15/45/54,1/6,5 68.20ПЛ</t>
  </si>
  <si>
    <t>xxx86.20Н (86.20)</t>
  </si>
  <si>
    <t>4/100/15/45/54,1/6 86.20Н</t>
  </si>
  <si>
    <t>68.20Н</t>
  </si>
  <si>
    <t>4/100 /15/45/54,1 /6.5 68.20Н</t>
  </si>
  <si>
    <t>84.20Н</t>
  </si>
  <si>
    <t>4/100/15/45/54,1/6 84.20Н</t>
  </si>
  <si>
    <t>4/100 /15/45/56,6/6.5 68.17Н</t>
  </si>
  <si>
    <t>68.17АМ</t>
  </si>
  <si>
    <t>4/100/15/45/56,6/6,5 68.17АМ</t>
  </si>
  <si>
    <t>80.17АМ</t>
  </si>
  <si>
    <t>Оберон</t>
  </si>
  <si>
    <t>4/100/15/45/56,6/6,5 80.17АМ</t>
  </si>
  <si>
    <t xml:space="preserve"> 68.17ПЛ</t>
  </si>
  <si>
    <t>4/100/15/45/56,6/6,5 68.17ПЛ</t>
  </si>
  <si>
    <t>4/100/15/45/60,1/6 86.10АМ</t>
  </si>
  <si>
    <t>xxx86.10Н (84.10)</t>
  </si>
  <si>
    <t>4/100/15/45/60,1/6 86.10Н</t>
  </si>
  <si>
    <t>68.10АМ</t>
  </si>
  <si>
    <t>4/100/15/45/60,1/6,5 68.10АМ</t>
  </si>
  <si>
    <t>68.10Н</t>
  </si>
  <si>
    <t>4/100 /15/45/60,1/6.5 68.10Н</t>
  </si>
  <si>
    <t>80.10Н</t>
  </si>
  <si>
    <t>4/100 /15/45/60,1/6.5 80.10Н</t>
  </si>
  <si>
    <t>84.10ПЛ</t>
  </si>
  <si>
    <t>4/100/15/45/60,1/6 84.10ПЛ</t>
  </si>
  <si>
    <t>84.10Н</t>
  </si>
  <si>
    <t>4/100/15/45/60,1/6 84.10Н</t>
  </si>
  <si>
    <t>80.10ЧМБ</t>
  </si>
  <si>
    <t>4/100/15/45/60,1/6,5 80.10ЧМБ</t>
  </si>
  <si>
    <t>68.10Пл</t>
  </si>
  <si>
    <t>4/100 /15/45/60,1/6.5 68.10Пл</t>
  </si>
  <si>
    <t>84.10ЧБ</t>
  </si>
  <si>
    <t>4/100/15/45/60,1/6 84.10ЧБ</t>
  </si>
  <si>
    <t>4/100/15/45/60,1/6 84.10Т</t>
  </si>
  <si>
    <t>84.10ЧM</t>
  </si>
  <si>
    <t>4/100/15/45/60,1/6 84.10ЧМ</t>
  </si>
  <si>
    <t>4/100/15/45/60,1/6 84.10AM</t>
  </si>
  <si>
    <t>80.10ЧMК</t>
  </si>
  <si>
    <t>4/100/15/45/60,1/6,5 80.10ЧМK</t>
  </si>
  <si>
    <t>606.10A</t>
  </si>
  <si>
    <t>4/100/15/45/60,1/6 606.10A</t>
  </si>
  <si>
    <t>606.10H</t>
  </si>
  <si>
    <t>4/100/15/45/60,1/6 606.10H</t>
  </si>
  <si>
    <t>4/100/15/45/67,1/6,5 68,2Н</t>
  </si>
  <si>
    <t>84.2Н</t>
  </si>
  <si>
    <t>4/100/15/45/67,1/6 84.2Н</t>
  </si>
  <si>
    <t>80.19АМ</t>
  </si>
  <si>
    <t>4/100/15/48/54,1/6,5 80.19АМ</t>
  </si>
  <si>
    <t>4/100 /15/48/54.1/6.5 80.19Н</t>
  </si>
  <si>
    <t>86.19АМ</t>
  </si>
  <si>
    <t>4/100/15/48/54,1/6 86.19АМ</t>
  </si>
  <si>
    <t>80.19АЛ</t>
  </si>
  <si>
    <t>4/100/15/48/54,1/6,5 80.19АЛ</t>
  </si>
  <si>
    <t>4/100/15/48/54,1/6,5 68.19АМ</t>
  </si>
  <si>
    <t>80.19ПЛ</t>
  </si>
  <si>
    <t>4/100/15/48/54,1/6,5 80.19ПЛ</t>
  </si>
  <si>
    <t>4/100/15/48/54,1/6,5 68.19Б</t>
  </si>
  <si>
    <t>4/100/15/48/54,1/6,5 68.19Н</t>
  </si>
  <si>
    <t>84.19АМ</t>
  </si>
  <si>
    <t>4/100/15/48/54,1/6 84.19АМ</t>
  </si>
  <si>
    <t>84.19ЧБ</t>
  </si>
  <si>
    <t>4/100/15/48/54,1/6 84.19ЧБ</t>
  </si>
  <si>
    <t>84.19Н</t>
  </si>
  <si>
    <t>4/100/15/48/54,1/6 84.19Н</t>
  </si>
  <si>
    <t>84.19ПЛ</t>
  </si>
  <si>
    <t>4/100/15/48/54,1/6 84.19ПЛ</t>
  </si>
  <si>
    <t>80.90Ам</t>
  </si>
  <si>
    <t>4/100/15/48/54,1/6 80.90Ам</t>
  </si>
  <si>
    <t>S014474</t>
  </si>
  <si>
    <t>4/100/15/48/54,1/6 HND62 SIL</t>
  </si>
  <si>
    <t>S017409</t>
  </si>
  <si>
    <t>4/100/15/48/54,1/6 HND75</t>
  </si>
  <si>
    <t>WHS082399</t>
  </si>
  <si>
    <t>4/100/15/48/54,1/6 HND144 SIL</t>
  </si>
  <si>
    <t>404.19AM</t>
  </si>
  <si>
    <t>GT</t>
  </si>
  <si>
    <t>4/100/15/48/54,1/6 404.19АМ</t>
  </si>
  <si>
    <t>80.19ЧMБ</t>
  </si>
  <si>
    <t>4/100/15/48/54,1/6,5 80.19ЧМБ</t>
  </si>
  <si>
    <t>80.19ЧMК</t>
  </si>
  <si>
    <t>4/100/15/48/54,1/6,5 80.19ЧМК</t>
  </si>
  <si>
    <t>404.19Н</t>
  </si>
  <si>
    <t>4/100/15/48/54,1/6/404.19Н</t>
  </si>
  <si>
    <t>4/100/15/48/54,1/6 604.19A</t>
  </si>
  <si>
    <t>4/100/15/48/54,1/6 604.19H</t>
  </si>
  <si>
    <t>4/100/15/50/54,1/6,5 80.20Н</t>
  </si>
  <si>
    <t>80.8Н</t>
  </si>
  <si>
    <t>4/100/15/50/60,1/6,5 80.8Н</t>
  </si>
  <si>
    <t>4/100 /15/50/60,1/6.5 80.8Б</t>
  </si>
  <si>
    <t>80.8АМ</t>
  </si>
  <si>
    <t>4/100 /15/50/60,1/6.5 80.8АМ</t>
  </si>
  <si>
    <t>84.8Н</t>
  </si>
  <si>
    <t>4/100/15/50/60,1/6 84.8Н</t>
  </si>
  <si>
    <t>68.8ПЛ</t>
  </si>
  <si>
    <t>4/100/15/50/60,1/6,5 68.8ПЛ</t>
  </si>
  <si>
    <t>S017553</t>
  </si>
  <si>
    <t>4/100/15/50/60,1/6 RN26</t>
  </si>
  <si>
    <t>80.8ЧМК</t>
  </si>
  <si>
    <t>4/100 /15/50/60,1/6.5 80.8ЧМК</t>
  </si>
  <si>
    <t>84.8АМ</t>
  </si>
  <si>
    <t>4/100/15/50/60,1/6 84.8АМ</t>
  </si>
  <si>
    <t>606.8A</t>
  </si>
  <si>
    <t>4/100/15/50/60,1/6 606.8A</t>
  </si>
  <si>
    <t>606.8H</t>
  </si>
  <si>
    <t>4/100/15/50/60,1/6 606.8H</t>
  </si>
  <si>
    <t>4/100/16/48/54,1/6,5 60.19АМ</t>
  </si>
  <si>
    <t>60.19Н</t>
  </si>
  <si>
    <t>RSS</t>
  </si>
  <si>
    <t>4/100/16/48/54,1/6,5 60.19Н</t>
  </si>
  <si>
    <t>4/100/16/48/54,1/6,5 60.19Б</t>
  </si>
  <si>
    <t>60.19ПЛ</t>
  </si>
  <si>
    <t>4/100/16/48/54,1/6,5 60.19ПЛ</t>
  </si>
  <si>
    <t>4/108/14/24/65,1/5,5 66.1М</t>
  </si>
  <si>
    <t>66.1Пл</t>
  </si>
  <si>
    <t>4/108/14/24/65,1/5,5 66.1Пл</t>
  </si>
  <si>
    <t>66.1Н</t>
  </si>
  <si>
    <t>4-108 -14-24-65,1-5.5 66.1Н</t>
  </si>
  <si>
    <t>78.12ПЛ</t>
  </si>
  <si>
    <t>4/108/15/27/65,1/6,5 78.12ПЛ</t>
  </si>
  <si>
    <t>68.12АМ</t>
  </si>
  <si>
    <t>4/108/15/27/65,1/6,5 68.12АМ</t>
  </si>
  <si>
    <t>80.5АМ</t>
  </si>
  <si>
    <t>4/108/15/52,5/63,4/6,5 80.5АМ</t>
  </si>
  <si>
    <t>68.5Ч</t>
  </si>
  <si>
    <t>4/108/15/52,5/63,4/6,5 68.5Ч</t>
  </si>
  <si>
    <t>84.5Н</t>
  </si>
  <si>
    <t>4/108/15/52,5/63,4/6 84.5Н</t>
  </si>
  <si>
    <t>4/108/16/26/65,1/6,5 60.6Н</t>
  </si>
  <si>
    <t>60.6Б</t>
  </si>
  <si>
    <t>4/108/16/26/65,1/6,5 60.6Б</t>
  </si>
  <si>
    <t>64.6АМ</t>
  </si>
  <si>
    <t>4/114,3/14/35/66,1/5,5 64.6АМ</t>
  </si>
  <si>
    <t>4/114,3/14/38/67,1/6 КАЛЛИС.С.</t>
  </si>
  <si>
    <t>78.16ПЛ</t>
  </si>
  <si>
    <t>4/114,3/15/40/66,1/6,5 78.16ПЛ</t>
  </si>
  <si>
    <t>68.16Н</t>
  </si>
  <si>
    <t>4/114,3/15/40/66,1/6.5 68.16Н</t>
  </si>
  <si>
    <t>68.16Ам</t>
  </si>
  <si>
    <t>4/114,3/15/40/66,1/6.5 68.16АМ</t>
  </si>
  <si>
    <t>78.16Ам</t>
  </si>
  <si>
    <t>4/114,3/15/40/66,1/6.5 78.16Ам</t>
  </si>
  <si>
    <t>S017726</t>
  </si>
  <si>
    <t>4/114,3/15/40/66,1/5,5 NS65</t>
  </si>
  <si>
    <t>68.16ПЛ</t>
  </si>
  <si>
    <t>4/114,3/15/40/66,1/6.5 78.16ПЛ</t>
  </si>
  <si>
    <t>406.16H</t>
  </si>
  <si>
    <t>4/114,3/15/40/66,1/6 406.16Н</t>
  </si>
  <si>
    <t>78.16Н</t>
  </si>
  <si>
    <t>4/114,3/15/40/66,1/6.5 78.16Н</t>
  </si>
  <si>
    <t>406.16ПЛ</t>
  </si>
  <si>
    <t>4/114,3/15/40/66,1/6 406.16ПЛ</t>
  </si>
  <si>
    <t>80.9АМ</t>
  </si>
  <si>
    <t>4/114,3/15/44/56,6/6,5 80.9АМ</t>
  </si>
  <si>
    <t>4/114,3/15/44/56,6/6,5 80.9Н</t>
  </si>
  <si>
    <t>68.9АМ</t>
  </si>
  <si>
    <t>4/114,3/15/44/56,6/6,5 68.9АМ</t>
  </si>
  <si>
    <t>xxx86.9Н (84.9)</t>
  </si>
  <si>
    <t>4/114,3/15/44/56,6/6 86.9Н</t>
  </si>
  <si>
    <t>84.9Н</t>
  </si>
  <si>
    <t>4/114,3/15/44/56,6/6 84.9Н</t>
  </si>
  <si>
    <t>80.9ЧMК</t>
  </si>
  <si>
    <t>4/114,3/15/44/56,6/6,5 80.9ЧМК</t>
  </si>
  <si>
    <t>404.9H</t>
  </si>
  <si>
    <t>4/114,3/15/44/56,6/6 404.9Н</t>
  </si>
  <si>
    <t>84.9ЧБ</t>
  </si>
  <si>
    <t>4/114,3/15/44/56,6/6 84.9ЧБ</t>
  </si>
  <si>
    <t>4/114,3/15/44/56,6/6 84.9AM</t>
  </si>
  <si>
    <t>4/114,3/15/45/67,1/6 ВЕРИТ.СЕ.</t>
  </si>
  <si>
    <t>86.4Н</t>
  </si>
  <si>
    <t>4/114,3/15/46/67,1/6 86.4Н</t>
  </si>
  <si>
    <t>80.4АМ</t>
  </si>
  <si>
    <t>4/114,3/15/46/67,1/6,5 80.4АМ</t>
  </si>
  <si>
    <t>68.4АМ</t>
  </si>
  <si>
    <t>4/114,3/15/46/67,1/6,5 68.4АМ</t>
  </si>
  <si>
    <t>68.4Б</t>
  </si>
  <si>
    <t>4/114,3/15/46/67,1/6,5 68.4Б</t>
  </si>
  <si>
    <t>84.4Н</t>
  </si>
  <si>
    <t>4/114,3/15/46/67,1/6 84.4Н</t>
  </si>
  <si>
    <t>80.4ПЛ</t>
  </si>
  <si>
    <t>4/114,3/15/45/67,1/6,5 80.4ПЛ</t>
  </si>
  <si>
    <t>68.4Н</t>
  </si>
  <si>
    <t>4/114,3/15/46/67,1/6,5 68.4Н</t>
  </si>
  <si>
    <t>S017001</t>
  </si>
  <si>
    <t>4/114,3/15/46/67,1/6 MI42</t>
  </si>
  <si>
    <t>4/114,3/15/45/67,1/6,5 80.4ЧМК-1</t>
  </si>
  <si>
    <t>84.4Б</t>
  </si>
  <si>
    <t>4/114,3/15/46/67,1/6 84.4Б</t>
  </si>
  <si>
    <t>MOMO</t>
  </si>
  <si>
    <t>4/114,3/16/39/72,3/7 MOMO M-50</t>
  </si>
  <si>
    <t>60.7Б</t>
  </si>
  <si>
    <t>4/114,3/16/46/67,1/6,5 60.7Б</t>
  </si>
  <si>
    <t>4/114,3/16/46/67,1/6.5 60.7Н</t>
  </si>
  <si>
    <t>61.27H</t>
  </si>
  <si>
    <t xml:space="preserve">5/114,3/16/50/60,1/6,5 </t>
  </si>
  <si>
    <t>X'TRIKE</t>
  </si>
  <si>
    <t>4/98/13/35/58,5/5 X-101 W</t>
  </si>
  <si>
    <t>4/98/13/35/58,5/5,5 X-102 BK</t>
  </si>
  <si>
    <t>4/98/13/35/58,5/5,5 X-102 HSB</t>
  </si>
  <si>
    <t>LS 4/98/13/35/58,6/5,5 110 GMF</t>
  </si>
  <si>
    <t>LS 4/98/13/35/58,6/5,5 191 GMF</t>
  </si>
  <si>
    <t>LS 4/98/13/35/58,6/5,5 189 GMF</t>
  </si>
  <si>
    <t>LS 4/98/13/35/58,6/5 ZT390 GM</t>
  </si>
  <si>
    <t>LS 4/98/13/35/58,6/5,5 283 GMF</t>
  </si>
  <si>
    <t>ALESSIO</t>
  </si>
  <si>
    <t>ALCAST 4/98/13/35/58,6/5,5 M15</t>
  </si>
  <si>
    <t>ALCAST 4/98/13/35/58,6/5,5 M16</t>
  </si>
  <si>
    <t>ALCAST 4/98/13/35/58,6/5,5 M17</t>
  </si>
  <si>
    <t>ALCAST 4/98/13/35/58,6 M19 BKF</t>
  </si>
  <si>
    <t>4-98-13-35-58,5-5 --101 HS</t>
  </si>
  <si>
    <t>NZ</t>
  </si>
  <si>
    <t>4/98/13/35/58,6/5,5 NZ 642MBRS</t>
  </si>
  <si>
    <t>4/98/13/35/58,6/5,5 NZ 647GMF</t>
  </si>
  <si>
    <t>4/98/13/35/58,6/5,5 NZ 648 GMF</t>
  </si>
  <si>
    <t>4/98/13/35/58,5/5 Х-101HSB</t>
  </si>
  <si>
    <t>4/98/13/35/58,5/5,5 X-102 HS</t>
  </si>
  <si>
    <t>72.1АМ</t>
  </si>
  <si>
    <t>4/98/14/35/58,6/5,5 RS2 АЛМАЗ</t>
  </si>
  <si>
    <t>4/98/14/35/58,6/5,5 64.1Н</t>
  </si>
  <si>
    <t>64.1ПЛ</t>
  </si>
  <si>
    <t>4/98/14/35/58,6/5,5 64.1ПЛ</t>
  </si>
  <si>
    <t>4/98/14/35/58,6/5,5 72.1М</t>
  </si>
  <si>
    <t>64.1АМ</t>
  </si>
  <si>
    <t>4/98/14/35/58,6/5,5 64.1АМ</t>
  </si>
  <si>
    <t>4/98/14/35/58,6/5,5 64.1АБ</t>
  </si>
  <si>
    <t>64.1Б</t>
  </si>
  <si>
    <t>4/98/14/35/58,6/5,5 64.1Б</t>
  </si>
  <si>
    <t>4/98/14/35/58,6/5,5 72.1Б</t>
  </si>
  <si>
    <t>64.1Ч</t>
  </si>
  <si>
    <t>4/98/14/35/58,6/5,5 64.1Ч</t>
  </si>
  <si>
    <t>72.1H</t>
  </si>
  <si>
    <t>4/98/14/35/58,6/5,5 72.1Н</t>
  </si>
  <si>
    <t>64.1M</t>
  </si>
  <si>
    <t>4/98/14/35/58,6/5,5 64.1М</t>
  </si>
  <si>
    <t>ALC 4/98/14/35/58,6/5,5 M02GMF</t>
  </si>
  <si>
    <t>ALC 4/98/14/35/58,6/6 M16 BKF</t>
  </si>
  <si>
    <t>ALCAST 4/98/14/35/58,6/6 M16</t>
  </si>
  <si>
    <t>ALCAST 4/98/14/35/58,6/6 M19</t>
  </si>
  <si>
    <t>ALC 4/98/14/35/58,6/5,5 M01GMF</t>
  </si>
  <si>
    <t>ALC 4/98/14/35/58,6/5,5 M08GMF</t>
  </si>
  <si>
    <t>ALC 4/98/14/35/58,6/6 M15 MBF</t>
  </si>
  <si>
    <t>ALC 4/98/14/35/58,6/6 M17 MBRS</t>
  </si>
  <si>
    <t>ALCAST 4/98/14/35/58,6 M03 MB</t>
  </si>
  <si>
    <t>72.1ПЛ</t>
  </si>
  <si>
    <t>4/98/14/35/58,6/5,5 72.1ПЛ</t>
  </si>
  <si>
    <t>4/98/14/35/58,6/5,5 72.1ЧМК</t>
  </si>
  <si>
    <t>64.1ЧБ</t>
  </si>
  <si>
    <t>4/98/14/35/58,6/5,5 64.1ЧБ</t>
  </si>
  <si>
    <t>72.1ЧM</t>
  </si>
  <si>
    <t>4/98/14/35/58,6/5,5 72.1ЧМ</t>
  </si>
  <si>
    <t>72.1A</t>
  </si>
  <si>
    <t>4/98/14/35/58,6/5,5 72.1А</t>
  </si>
  <si>
    <t>64.1А</t>
  </si>
  <si>
    <t>4/98/14/35/58,6/5,5 64.1А</t>
  </si>
  <si>
    <t>68.1АМ</t>
  </si>
  <si>
    <t>4/98/15/29/58,6/6,5 68.1АМ</t>
  </si>
  <si>
    <t>68.1ПЛ</t>
  </si>
  <si>
    <t>4/98/15/29/58,6/6,5 68.1ПЛ</t>
  </si>
  <si>
    <t>4/98/15/29/58,6/6,5 68.1Н</t>
  </si>
  <si>
    <t>78.1ПЛ</t>
  </si>
  <si>
    <t>4/98/15/29/58,6/6,5 78.1ПЛ</t>
  </si>
  <si>
    <t>78.1АМ</t>
  </si>
  <si>
    <t>4/98/15/29/58,6/6,5 78.1АМ</t>
  </si>
  <si>
    <t>4/98/15/29/58,6/6,5 78.1ЧМ</t>
  </si>
  <si>
    <t>5/100/15/38/57,1/6,5 81.17Б</t>
  </si>
  <si>
    <t>81.17Н</t>
  </si>
  <si>
    <t>5/100/15/38/57,1/6,5 81.17Н</t>
  </si>
  <si>
    <t>81.17АМ</t>
  </si>
  <si>
    <t>5/100/15/38/57,1/6,5 81.17АМ</t>
  </si>
  <si>
    <t>85.17Н</t>
  </si>
  <si>
    <t>5/100/15/38/57,1/6,5 85.17Н</t>
  </si>
  <si>
    <t>85.17ПЛ</t>
  </si>
  <si>
    <t>5/100/15/38/57,1/6 85.17ПЛ</t>
  </si>
  <si>
    <t>85.17H</t>
  </si>
  <si>
    <t>5/100/15/38//57,1/6,5 85.17H</t>
  </si>
  <si>
    <t>81.12АМ</t>
  </si>
  <si>
    <t>5/100/15/43/57,1/6,5 81.12АМ</t>
  </si>
  <si>
    <t>81.12ПЛ</t>
  </si>
  <si>
    <t>85.12ПЛ</t>
  </si>
  <si>
    <t>5/100/15/43/57,1/6 85.12ПЛ</t>
  </si>
  <si>
    <t>5/105/16/38/56,6/7MOMO EU</t>
  </si>
  <si>
    <t>Экстрим</t>
  </si>
  <si>
    <t>5/105/16/39/56,6/6,5 55,28Н</t>
  </si>
  <si>
    <t>5/105/16/39/56,6/6,5 61.28Н</t>
  </si>
  <si>
    <t>5/105/16/39/56,6/6,5 55.28М</t>
  </si>
  <si>
    <t>53.28М</t>
  </si>
  <si>
    <t>5/105/16/39/56,6/7 53.28М</t>
  </si>
  <si>
    <t>5/105/16/39/56,6/7 53.28Н</t>
  </si>
  <si>
    <t>5/105/16/39/56,6/6,5 61.28М</t>
  </si>
  <si>
    <t>55.28АМ</t>
  </si>
  <si>
    <t>5/105/16/39/56,6/6,5 55.28АМ</t>
  </si>
  <si>
    <t>61.28АМ</t>
  </si>
  <si>
    <t>5/105/16/39/56,6/6,5 61.28АМ</t>
  </si>
  <si>
    <t>53.28Пл</t>
  </si>
  <si>
    <t>5/105/16/39/56,6/7 53.28Пл</t>
  </si>
  <si>
    <t>87.28НН</t>
  </si>
  <si>
    <t>5/105/16/39/56,6/6,5 87.28НН</t>
  </si>
  <si>
    <t>55.28ЧМБ</t>
  </si>
  <si>
    <t>5/105/16/39/56,6/6,5 55.28ЧМБ</t>
  </si>
  <si>
    <t>87.28Пл</t>
  </si>
  <si>
    <t>5/105/16/39/56,6/6,5 87.28Пл</t>
  </si>
  <si>
    <t>61.28Пл</t>
  </si>
  <si>
    <t>5/105/16/39/56,6/7 61.28Пл</t>
  </si>
  <si>
    <t>S007849</t>
  </si>
  <si>
    <t>5/105/16/39/56,6/6,5 GN16</t>
  </si>
  <si>
    <t>S000499</t>
  </si>
  <si>
    <t>5/105/16/39/56,6/6,5 OPL4</t>
  </si>
  <si>
    <t>55.28ЧМК</t>
  </si>
  <si>
    <t>5/105/16/39/56,6/6,5 55.28ЧМК</t>
  </si>
  <si>
    <t>55.28H</t>
  </si>
  <si>
    <t>5/105/16/39/56,6/6,5 55.28Н</t>
  </si>
  <si>
    <t>55.28ЧMЖ</t>
  </si>
  <si>
    <t>5/105/16/39/56,6/6,5 55.28ЧМЖ</t>
  </si>
  <si>
    <t>61.28ЧMК</t>
  </si>
  <si>
    <t>5/105/16/39/56,6/6,5 61.28ЧМК</t>
  </si>
  <si>
    <t>55.28Пл</t>
  </si>
  <si>
    <t>5/105/16/39/56,6/6,5 55.28ПЛ</t>
  </si>
  <si>
    <t>87.28ПЛ</t>
  </si>
  <si>
    <t>5/105/16/39/56,6/6,5 87.28ПЛ</t>
  </si>
  <si>
    <t>5/105 /17/39/56,6/7.0 57.28Н</t>
  </si>
  <si>
    <t>69.28АМ</t>
  </si>
  <si>
    <t>5/105/17/39/56,6/7 69.28АМ</t>
  </si>
  <si>
    <t>69.28Н</t>
  </si>
  <si>
    <t>5/105/17/39/56,6/7 69.28Н</t>
  </si>
  <si>
    <t>57.28ПЛ</t>
  </si>
  <si>
    <t>5/105/17/39/56,6/17 57.28ПЛ</t>
  </si>
  <si>
    <t>57.28H</t>
  </si>
  <si>
    <t>Турбо</t>
  </si>
  <si>
    <t>5/105/17/39/56,6/7 57.28Н</t>
  </si>
  <si>
    <t>S014807</t>
  </si>
  <si>
    <t>5/105/17/42/56,6/7 GN24</t>
  </si>
  <si>
    <t>5/105/17/42/56,6/7 M14 MBRS</t>
  </si>
  <si>
    <t>5/105/17/42/56,6/7 M19 BKF</t>
  </si>
  <si>
    <t>81.2АМ</t>
  </si>
  <si>
    <t>5/108/15/52,5/63,4/6,5 81.2АМ</t>
  </si>
  <si>
    <t>5/108 /15/52,5/63,4/6.5 81.2Н</t>
  </si>
  <si>
    <t>81.2Ч</t>
  </si>
  <si>
    <t>5/108/15/52,5/63,4/6,5 81.2Ч</t>
  </si>
  <si>
    <t>81.2ПЛ</t>
  </si>
  <si>
    <t>5/108/15/52,5/63,4/6,5 81.2ПЛ</t>
  </si>
  <si>
    <t>85.2Ам</t>
  </si>
  <si>
    <t>5/108/15/52,5/63,4/6,5 85.2Ам</t>
  </si>
  <si>
    <t>5/108/15/52,5/63,35/6 ВЕРИТ.С.</t>
  </si>
  <si>
    <t>S000396</t>
  </si>
  <si>
    <t>5/108/15/52,5/63,3/6 FD20</t>
  </si>
  <si>
    <t>85.28ПЛ</t>
  </si>
  <si>
    <t>5/108/15/52,5/63,4/6 85.28ПЛ</t>
  </si>
  <si>
    <t>5/108/16/32/65,1/7 54.2Н</t>
  </si>
  <si>
    <t>5/108/16/38/63,3/6,5 ЛОРД А.М.</t>
  </si>
  <si>
    <t>S019446</t>
  </si>
  <si>
    <t>5/108/16/50/63,3/6,5 FD26</t>
  </si>
  <si>
    <t>5/108/16/50/63,4/6,5 55.33Н</t>
  </si>
  <si>
    <t>55.33АМ</t>
  </si>
  <si>
    <t>5/108/16/50/63,4/6,5 55.33АМ</t>
  </si>
  <si>
    <t>55.33ПЛ</t>
  </si>
  <si>
    <t>5/108/16/50/63,4/6,5 55.33ПЛ</t>
  </si>
  <si>
    <t>5/108/16/50/63,4/6,5 55.33М</t>
  </si>
  <si>
    <t>61.33Н</t>
  </si>
  <si>
    <t>5/108/16/50/63,4/6,5 61,33Н</t>
  </si>
  <si>
    <t>55.33АБ</t>
  </si>
  <si>
    <t>5/108/16/50/63,4/6,5 55.33АБ</t>
  </si>
  <si>
    <t>89.19НН</t>
  </si>
  <si>
    <t>5/108/16/50/63,4/7 89.19НН</t>
  </si>
  <si>
    <t>89.19АМ</t>
  </si>
  <si>
    <t>5/108/16/50/63,4/7 89.19АМ</t>
  </si>
  <si>
    <t>55.33H</t>
  </si>
  <si>
    <t>S008465</t>
  </si>
  <si>
    <t>5/108/16/52,5/63,3/6,5 FD21</t>
  </si>
  <si>
    <t>5/108/16/52,5/63,4/6,5 55.14Н</t>
  </si>
  <si>
    <t>5/108/16/52/63,4/7 53.14Н</t>
  </si>
  <si>
    <t>55.14АМ</t>
  </si>
  <si>
    <t>5/108/16/52,5/63,4/6,5 55.14АМ</t>
  </si>
  <si>
    <t>5/108 /16/52,5/63,4/6.5 61.14Н</t>
  </si>
  <si>
    <t>89.14АМ</t>
  </si>
  <si>
    <t>5/108/16/52,5/63,4/7 89.14АМ</t>
  </si>
  <si>
    <t>89.14ПЛ</t>
  </si>
  <si>
    <t>Вегас</t>
  </si>
  <si>
    <t>5/108/16/52,5/63,4/7 89.14ПЛ</t>
  </si>
  <si>
    <t>S017236</t>
  </si>
  <si>
    <t>5/108/17/52,5/63,3/7 FD42</t>
  </si>
  <si>
    <t>5/110/15/38/65,1/6 ДЖОК.СЕЛЕНА</t>
  </si>
  <si>
    <t>61.5АМ</t>
  </si>
  <si>
    <t>5/110/16/37/65,1/6,5 61.5АМ</t>
  </si>
  <si>
    <t>5/110 /16/37/65,1/6.5 55.5Н</t>
  </si>
  <si>
    <t>5/110/16/37/65,1/6,5 61.5М</t>
  </si>
  <si>
    <t>87.5АМ</t>
  </si>
  <si>
    <t>5/110/16/37/65,1/6,5 87.5АМ</t>
  </si>
  <si>
    <t>55.5Пл</t>
  </si>
  <si>
    <t>5/110/16/37/65,1/6,5 55.5ПЛ</t>
  </si>
  <si>
    <t>5/110/16/38/65,1/7 53.5Н</t>
  </si>
  <si>
    <t>K&amp;K</t>
  </si>
  <si>
    <t>5/112/15/39/57,1/6 ГРАНИТ</t>
  </si>
  <si>
    <t>81.7ПЛ</t>
  </si>
  <si>
    <t>5/112/15/47/57,1/6,5 81.7ПЛ</t>
  </si>
  <si>
    <t>5/112 /15/47/57,1/6.5 81.7Н</t>
  </si>
  <si>
    <t>81.7АМ</t>
  </si>
  <si>
    <t>5/112/15/47/57,1/6,5 81.7АМ</t>
  </si>
  <si>
    <t>S008146</t>
  </si>
  <si>
    <t>5/112/15/47/57,1/6 VV41</t>
  </si>
  <si>
    <t>81.7H</t>
  </si>
  <si>
    <t>5/112/15/47/57,1/6,5 81.7Н</t>
  </si>
  <si>
    <t>5/112/16/38/66,6/6,5 МОХИТ.АЙС</t>
  </si>
  <si>
    <t>+POWER</t>
  </si>
  <si>
    <t>5/112/16/40/72,3/7MOMO BK</t>
  </si>
  <si>
    <t>5/112/16/40/72,3/7MOMO REV</t>
  </si>
  <si>
    <t>55.25АМ</t>
  </si>
  <si>
    <t>5/112/16/42/57,1/6,5 55.25АМ</t>
  </si>
  <si>
    <t>5/112/16/42/57,1/6,5 55,25М</t>
  </si>
  <si>
    <t>5/112 /16/42/57,1/6.5 55.25Н</t>
  </si>
  <si>
    <t>61.25АМ</t>
  </si>
  <si>
    <t>5/112/16/42/57,1/6,5 61.25АМ</t>
  </si>
  <si>
    <t>61.25ПЛ</t>
  </si>
  <si>
    <t>5/112/16/42/57,1/6,5 61.25ПЛ</t>
  </si>
  <si>
    <t>5/112/16/42/72,3/7 MOMO CORSE</t>
  </si>
  <si>
    <t>5/112/16/45/57,1/7 53.12Н</t>
  </si>
  <si>
    <t>5/112/16/45/57,1/7 53.12М</t>
  </si>
  <si>
    <t>53.12Пл</t>
  </si>
  <si>
    <t>Премьер М</t>
  </si>
  <si>
    <t>5/112/16/45/57,1/7 53.12ПЛ</t>
  </si>
  <si>
    <t>89.12НН</t>
  </si>
  <si>
    <t>5/112/16/45/57,1/7 89.12НН</t>
  </si>
  <si>
    <t>S005151</t>
  </si>
  <si>
    <t>5/112/16/45/57,1/7 VV25</t>
  </si>
  <si>
    <t>89.12AM</t>
  </si>
  <si>
    <t>5/112/16/45/57,1/7 89.12Ам</t>
  </si>
  <si>
    <t>53.12Т</t>
  </si>
  <si>
    <t>5/112/16/45/57,1/7 53.12Т</t>
  </si>
  <si>
    <t>61.12АМ</t>
  </si>
  <si>
    <t>5/112/16/50/57,1/6,5 61.12АМ</t>
  </si>
  <si>
    <t>55.12АМ</t>
  </si>
  <si>
    <t>5/112/16/50/57,1/6,5 55.12АМ</t>
  </si>
  <si>
    <t>55.12Н</t>
  </si>
  <si>
    <t>5/112 /16/50/57,1/6.5 55.12Н</t>
  </si>
  <si>
    <t>61.12Н</t>
  </si>
  <si>
    <t>5/112 /16/50/57,1/6.5 61.12Н</t>
  </si>
  <si>
    <t>WHS074744</t>
  </si>
  <si>
    <t>5/112/16/50/57,1/6,5 SK4 MB</t>
  </si>
  <si>
    <t>WHS078123</t>
  </si>
  <si>
    <t>5/112/16/50/57,1/6,5 SK44 MB</t>
  </si>
  <si>
    <t>S001254</t>
  </si>
  <si>
    <t>5/112/16/50/57,1/6,5 VV33</t>
  </si>
  <si>
    <t>S007026</t>
  </si>
  <si>
    <t>5/112/16/50/57,1/6,5 SK22</t>
  </si>
  <si>
    <t>S020053</t>
  </si>
  <si>
    <t>5/112/16/50/57,1/6,5 VV116</t>
  </si>
  <si>
    <t>61.12ЧМБ</t>
  </si>
  <si>
    <t>5/112 /16/50/57,1/6.5 61.12ЧМБ</t>
  </si>
  <si>
    <t>61.12ЧMЖ</t>
  </si>
  <si>
    <t>5/112/16/50/57,1/6,5 61.12ЧМЖ</t>
  </si>
  <si>
    <t>55.12T</t>
  </si>
  <si>
    <t>5/112/16/50/57,1/6,5 55.12T</t>
  </si>
  <si>
    <t>S001066</t>
  </si>
  <si>
    <t>5/112/17/45/66,6/7,5 A28</t>
  </si>
  <si>
    <t>S020140</t>
  </si>
  <si>
    <t>5/112/17/47/57,1/7,5 VV116</t>
  </si>
  <si>
    <t>5/114,3/15/38/67,1/6 ДЖОК.СЕЛ.</t>
  </si>
  <si>
    <t>5/114,3/15/40/72,3/6,5 MOMO EU</t>
  </si>
  <si>
    <t>5/114,3/15/43/66,1/6.5 81.18Н</t>
  </si>
  <si>
    <t>81.18АМ</t>
  </si>
  <si>
    <t>5/114,3/15/43/66,1/6,5 81.18АМ</t>
  </si>
  <si>
    <t>81.18Пл</t>
  </si>
  <si>
    <t>5/114,3/15/43/66,1/6,5 81.18Пл</t>
  </si>
  <si>
    <t>81.18H</t>
  </si>
  <si>
    <t>5/114,3/15/43/66,1/6,5 81.18Н</t>
  </si>
  <si>
    <t>81.8АМ</t>
  </si>
  <si>
    <t>5/114,3/15/45/60,1/6,5 81.8АМ</t>
  </si>
  <si>
    <t>5/114,3/15/46/67,1/6.5 81.6Н</t>
  </si>
  <si>
    <t>81.6АМ</t>
  </si>
  <si>
    <t>5/114,3/15/46/67,1/6,5 81.6АМ</t>
  </si>
  <si>
    <t>5/114,3/15/47/47,5/5,5 БРИЗ С.</t>
  </si>
  <si>
    <t>5/114,3/15/47/67,1/6,5 81.10Н</t>
  </si>
  <si>
    <t>81.10АМ</t>
  </si>
  <si>
    <t>5/114,3/15/47/67,1/6,5 81.10АМ</t>
  </si>
  <si>
    <t>85.10Н</t>
  </si>
  <si>
    <t>5/114,3/15/47/67,1/6 85.10Н</t>
  </si>
  <si>
    <t>S020396</t>
  </si>
  <si>
    <t>5/114,3/15/47/67,1/5,5 KI74</t>
  </si>
  <si>
    <t>S004802</t>
  </si>
  <si>
    <t>5/114,3/15/52,5/67,1/6 MZ19</t>
  </si>
  <si>
    <t>53.7ПЛ</t>
  </si>
  <si>
    <t>5/114,3/16/38/67,1/7 53.7ПЛ</t>
  </si>
  <si>
    <t>S008711</t>
  </si>
  <si>
    <t>5/114,3/16/38/67,1/6,5 PG14</t>
  </si>
  <si>
    <t>53.11Н</t>
  </si>
  <si>
    <t>5/114,3/16/38/71,6/7 53.11Н</t>
  </si>
  <si>
    <t>5/114,3/16/38/72,3/7 MOMO WINP</t>
  </si>
  <si>
    <t>55.13АМ</t>
  </si>
  <si>
    <t>5/114,3/16/40/66,1/6,5 55.13АМ</t>
  </si>
  <si>
    <t>5/114,3/16/40/66,1/7 53.13Н</t>
  </si>
  <si>
    <t>5/114,3/16/40/66,1/6,5 55.13Н</t>
  </si>
  <si>
    <t>53.13ПЛ</t>
  </si>
  <si>
    <t>5/114,3/16/40/66,1/7 53.13ПЛ</t>
  </si>
  <si>
    <t>S000126</t>
  </si>
  <si>
    <t>5/114,3/16/40/66,1/6,5 NS38</t>
  </si>
  <si>
    <t>S004745</t>
  </si>
  <si>
    <t>5/114,3/16/40/66,1/6,5 NS32</t>
  </si>
  <si>
    <t>S019872</t>
  </si>
  <si>
    <t>5/114,3/16/40/66,1/6,5 NS85</t>
  </si>
  <si>
    <t>55.13ЧМБ</t>
  </si>
  <si>
    <t>5/114,3/16/40/66,1/6,5 55.13ЧМБ</t>
  </si>
  <si>
    <t>5/114,3/16/40/72,3/7 MOMO RVNG</t>
  </si>
  <si>
    <t>5/114/16/40/72,3/6,5 MOMO WIN2</t>
  </si>
  <si>
    <t>5/114,3/16/40/72,3/7 MOMO NEXT</t>
  </si>
  <si>
    <t>5/114,3/16/40/72,3/7 MOMO BK</t>
  </si>
  <si>
    <t>5/114,3/16/40/72,3/7 MOMO DRNE</t>
  </si>
  <si>
    <t>5/114,3/16/40/72,3/7 MOMO DB</t>
  </si>
  <si>
    <t>5/114,3/16/40/72,3/7MOMO REV</t>
  </si>
  <si>
    <t>55.16АМ</t>
  </si>
  <si>
    <t>5/114,3/16/45/60,1/6,5 55.16АМ</t>
  </si>
  <si>
    <t>5/114,3/16/45/60,1/7 53.16Н</t>
  </si>
  <si>
    <t>5/114,3/16/45/60,1/6.5 55.16Н</t>
  </si>
  <si>
    <t>Каньон</t>
  </si>
  <si>
    <t>5/114,3/16/45/60,1/7 59.16Н</t>
  </si>
  <si>
    <t>71.16АМ</t>
  </si>
  <si>
    <t>5/114,3/16/45/60,1/7 71.16АМ</t>
  </si>
  <si>
    <t>53.16М</t>
  </si>
  <si>
    <t>5/114,3/16/45/60,1/7 53.16М</t>
  </si>
  <si>
    <t>S013047</t>
  </si>
  <si>
    <t>5/114,3/16/45/60,1/6,5 TY75</t>
  </si>
  <si>
    <t>71.16Н</t>
  </si>
  <si>
    <t>5/114,3/16/45/60,1/7 71.16Н</t>
  </si>
  <si>
    <t>55.16ПЛ</t>
  </si>
  <si>
    <t>5/114,3/16/45/60,1/6,5 55.16ПЛ</t>
  </si>
  <si>
    <t>53.16T</t>
  </si>
  <si>
    <t>5/114,3/16/45/60,1/7 53.16Т</t>
  </si>
  <si>
    <t>55.22ПЛ</t>
  </si>
  <si>
    <t>5/114,3/16/45/64,1/6,5 55.22ПЛ</t>
  </si>
  <si>
    <t>55.22Н</t>
  </si>
  <si>
    <t>5/114,3/16/45/64,1/6.5 55.22Н</t>
  </si>
  <si>
    <t>5/114,3/16/45/67,1/7 53.8Н</t>
  </si>
  <si>
    <t>89.8НН</t>
  </si>
  <si>
    <t>5/114,3/16/45/67,1/7 89.8НН</t>
  </si>
  <si>
    <t>59.8Н</t>
  </si>
  <si>
    <t>5/114,3/16/45/67,1/7 59.8Н</t>
  </si>
  <si>
    <t>89.8АМ</t>
  </si>
  <si>
    <t>5/114,3/16/45/67,1/7 89.8АМ</t>
  </si>
  <si>
    <t>53.8ЧМ</t>
  </si>
  <si>
    <t>5/114,3/16/45/67,1/7 53.8ЧM</t>
  </si>
  <si>
    <t>5/114,3/16/45/72,3/7 MOMO QUAN</t>
  </si>
  <si>
    <t>5/114,3/16/45/72,3/7 MOMO STRK</t>
  </si>
  <si>
    <t>5/114,3/16/45/72,3/7MOMO EU</t>
  </si>
  <si>
    <t>55.8АМ</t>
  </si>
  <si>
    <t>5/114,3/16/46/67,1/6,5 55.8АМ</t>
  </si>
  <si>
    <t>5/114,3/16/46/67,1/6,5 61.8М</t>
  </si>
  <si>
    <t>61.8Ч</t>
  </si>
  <si>
    <t>5/114,3/16/46/67,1/6,5 61.8Ч</t>
  </si>
  <si>
    <t>5/114,3/16/46/67,1/6.5 55.8Н</t>
  </si>
  <si>
    <t>61.8АМ</t>
  </si>
  <si>
    <t>5/114,3/16/46/67,1/6,5 61.8АМ</t>
  </si>
  <si>
    <t>61.8Н</t>
  </si>
  <si>
    <t>5/114,3/16/46/67,1/6,5 61.8Н</t>
  </si>
  <si>
    <t>S000306</t>
  </si>
  <si>
    <t>5/114,3/16/46/67,1/6,5 HND19</t>
  </si>
  <si>
    <t>S004548</t>
  </si>
  <si>
    <t>5/114,3/16/46/67,1/6,5 MI18</t>
  </si>
  <si>
    <t>S001780</t>
  </si>
  <si>
    <t>5/114,3/16/46/67,1/6,5 KI26</t>
  </si>
  <si>
    <t>55.8ЧMБ</t>
  </si>
  <si>
    <t>5/114,3/16/46/67,1/6,5 55.8ЧМБ</t>
  </si>
  <si>
    <t>61.8ЧМЖ</t>
  </si>
  <si>
    <t>5/114,3/16/46//6,5 61.8ЧМЖ</t>
  </si>
  <si>
    <t>61.8ЧМК</t>
  </si>
  <si>
    <t>5/114,3/16/46/67,1/6,5 61.8ЧМК</t>
  </si>
  <si>
    <t>55.8ПЛ</t>
  </si>
  <si>
    <t>5/114,3/16/46/67,1/6,5 55.8ПЛ</t>
  </si>
  <si>
    <t>5/114,3/16/47/66,1/6,5 55.29Н</t>
  </si>
  <si>
    <t>5/114,3/16/47/66,1/6.5 61.29Н</t>
  </si>
  <si>
    <t>55.29АМ</t>
  </si>
  <si>
    <t>5/114,3/16/47/66,1/6,5 55.29АМ</t>
  </si>
  <si>
    <t>61.29Б</t>
  </si>
  <si>
    <t>5X/114,3/16/47/66,1/6,5 61.29Б</t>
  </si>
  <si>
    <t>87.29НН</t>
  </si>
  <si>
    <t>5/114,3/16/47/66,1/6,5 87.29НН</t>
  </si>
  <si>
    <t>87.29Ам</t>
  </si>
  <si>
    <t>5/114,3/16/47/66,1/6,587.29Ам</t>
  </si>
  <si>
    <t>87.29ПЛ</t>
  </si>
  <si>
    <t>5/114,3/16/47/66,1/6,587.29ПЛ</t>
  </si>
  <si>
    <t>55.29Пл</t>
  </si>
  <si>
    <t>5/114,3/16/47/66,1/6,5 55.29ПЛ</t>
  </si>
  <si>
    <t>55.27АМ</t>
  </si>
  <si>
    <t>5/114,3/16/50/60,1/6,5 55.27АМ</t>
  </si>
  <si>
    <t>55.27Н</t>
  </si>
  <si>
    <t>5/114,3/16/50/60,1/6.5 55.27Н</t>
  </si>
  <si>
    <t>S017188</t>
  </si>
  <si>
    <t>5/114,3/16/50/60,1/6,5 SZ12</t>
  </si>
  <si>
    <t>55.34Н</t>
  </si>
  <si>
    <t>5/114,3/16/50/66,1/6,5 55.34Н</t>
  </si>
  <si>
    <t>61.34М</t>
  </si>
  <si>
    <t>5/114,3/16/50/66,1/6,5 61.34М</t>
  </si>
  <si>
    <t>5/114/16/50/66,1/6.5 61.34АМ</t>
  </si>
  <si>
    <t>87.34АМ</t>
  </si>
  <si>
    <t>5/114,3/16/50/66,1/6,5 87.34АМ</t>
  </si>
  <si>
    <t>55.34Ам</t>
  </si>
  <si>
    <t>87.34ПЛ</t>
  </si>
  <si>
    <t>5/114,3/16/50/66,1/6,5 87.34ПЛ</t>
  </si>
  <si>
    <t>ALCAST 5/114,3/16/50/66,1 M30</t>
  </si>
  <si>
    <t>87.34НН</t>
  </si>
  <si>
    <t>5/114,3/16/50/66,1/6,5 87.34НН</t>
  </si>
  <si>
    <t>55.34AM</t>
  </si>
  <si>
    <t>5/114,3/16/50/66,1/6,5 55.34АМ</t>
  </si>
  <si>
    <t>5/114,3/16/50/67,1/7 53.32М</t>
  </si>
  <si>
    <t>53.32Пл</t>
  </si>
  <si>
    <t>5/114,3/16/50/67,1/7 53.32Пл</t>
  </si>
  <si>
    <t>5/114/16/50/67,1/6.5 55.32АМ</t>
  </si>
  <si>
    <t>55.32М</t>
  </si>
  <si>
    <t>5/114/16/50/67,1/6.5 55.32М</t>
  </si>
  <si>
    <t>55.32ЧМЖ</t>
  </si>
  <si>
    <t>5/114/16/50/67,1/6.5 55.32ЧМЖ</t>
  </si>
  <si>
    <t>55.32ПЛ</t>
  </si>
  <si>
    <t>5/114,3/16/50/67,1/6,5 55.32ПЛ</t>
  </si>
  <si>
    <t>55.32AM</t>
  </si>
  <si>
    <t>5/114,3/16/50/67,1/6,5 55.32АМ</t>
  </si>
  <si>
    <t>61.32АМ</t>
  </si>
  <si>
    <t>5/114/16/50/67,1/6.5 61.32АМ</t>
  </si>
  <si>
    <t>61.21АМ</t>
  </si>
  <si>
    <t>5/114,3/16/51/67,1/6,5 61.21АМ</t>
  </si>
  <si>
    <t>55.21АМ</t>
  </si>
  <si>
    <t>5/114,3/16/51/67,1/6,5 55.21АМ</t>
  </si>
  <si>
    <t>5/114,3/16/51/67,1/6.5 55.21Н</t>
  </si>
  <si>
    <t>61.21Н</t>
  </si>
  <si>
    <t>5/114,3/16/51/67,1/6,5 61.21Н</t>
  </si>
  <si>
    <t>61.21ЧМ</t>
  </si>
  <si>
    <t>5/114,3/16/51/67,1/6,5 61.21ЧМ</t>
  </si>
  <si>
    <t>61.21ЧMК</t>
  </si>
  <si>
    <t>5/114,3/16/51/67,1/6,5 61.21ЧМК</t>
  </si>
  <si>
    <t>55.21ПЛ</t>
  </si>
  <si>
    <t>5/114,3/16/51/67,1/6,5 55.21ПЛ</t>
  </si>
  <si>
    <t>55.15ПЛ</t>
  </si>
  <si>
    <t>5/114,3/16/52,5/67,1/6,5 55.15</t>
  </si>
  <si>
    <t>61.15ПЛ</t>
  </si>
  <si>
    <t>5/114,3/16/52,5/67,1/6,5 61.15</t>
  </si>
  <si>
    <t>55.15Л</t>
  </si>
  <si>
    <t>5/114,3/16/52/67,1/6.5 61.15АБ</t>
  </si>
  <si>
    <t>61.15АМ</t>
  </si>
  <si>
    <t>S005090</t>
  </si>
  <si>
    <t>5/114,3/16/52,5/67,1/6,5 MZ26</t>
  </si>
  <si>
    <t>5/114,3/16/52,5/67,1 61.15АМ</t>
  </si>
  <si>
    <t>S006908</t>
  </si>
  <si>
    <t>5/114,3/16/55/64,1/7,5 H21</t>
  </si>
  <si>
    <t>S014841</t>
  </si>
  <si>
    <t>5/114,3/17/35/67,1/6,5 KI36</t>
  </si>
  <si>
    <t>S016428</t>
  </si>
  <si>
    <t>5/114,3/17/38/67,1/6,5 MI15</t>
  </si>
  <si>
    <t>5/114,3/17/38/67,1/6,5 M19 BKF</t>
  </si>
  <si>
    <t>ALUTEC</t>
  </si>
  <si>
    <t>5/114,3/17/38/70,1/7 ALU 43316</t>
  </si>
  <si>
    <t>5/114,3/17/40/66,1/7.0 69.13Н</t>
  </si>
  <si>
    <t>69.13АМ</t>
  </si>
  <si>
    <t>5/114,3/17/41/67,1/7 57.29Н</t>
  </si>
  <si>
    <t>5/114,3/17/42/72,3/7,5 MOMO BK</t>
  </si>
  <si>
    <t>5/114,3/17/42/72,3/7,5MOMO DB</t>
  </si>
  <si>
    <t>5/114,3/17/42/72,3/7MOMO REV</t>
  </si>
  <si>
    <t>57.16Н</t>
  </si>
  <si>
    <t>5/114,3/17/45/60,1/7.0 57.16Н</t>
  </si>
  <si>
    <t>S008880</t>
  </si>
  <si>
    <t>5/114,3/17/45/60,1/7 TY74</t>
  </si>
  <si>
    <t>5/114,3/17/45/60,1/7 M13 BKF</t>
  </si>
  <si>
    <t>S019054</t>
  </si>
  <si>
    <t>5/114,3/17/45/66,1/6,5 NS69</t>
  </si>
  <si>
    <t>69.8АМ</t>
  </si>
  <si>
    <t>5/114,3/17/46/67,1/7 ЭКСТРИМ</t>
  </si>
  <si>
    <t>5/114,3/17/46/67,1/7.0 57.8Н</t>
  </si>
  <si>
    <t>5/114,3/17/48/67,1/6,5 M4 MBRS</t>
  </si>
  <si>
    <t>57.26Н</t>
  </si>
  <si>
    <t>5/114,3/17/50/66,1/7.0 57.26Н</t>
  </si>
  <si>
    <t>S005535</t>
  </si>
  <si>
    <t>5/114,3/17/50/67,1/7 MZ28</t>
  </si>
  <si>
    <t>5/114,3/17/55/64,1/7.0 69.19Н</t>
  </si>
  <si>
    <t>S001303</t>
  </si>
  <si>
    <t>5/114,3/17/55/64,1/7,5 H22</t>
  </si>
  <si>
    <t>5/114,3/18/42/72,3/8MOMO REV</t>
  </si>
  <si>
    <t>55.13чмк</t>
  </si>
  <si>
    <t>5/114,3/16/40/66,1/6,5 55.13ЧМK</t>
  </si>
  <si>
    <t>55.13ЧМЖ</t>
  </si>
  <si>
    <t>5/114,3/16/40/66,1/6,5 55.13ЧМЖ</t>
  </si>
  <si>
    <t>53.16ПЛ</t>
  </si>
  <si>
    <t>5/114,3/16/45/60,1/7 53.16ПЛ</t>
  </si>
  <si>
    <t>605.16A</t>
  </si>
  <si>
    <t>5/114,3/16/45/60,1/6,5 605.16A</t>
  </si>
  <si>
    <t>605.16H</t>
  </si>
  <si>
    <t>5/114,3/16/45/60,1/6,5 605.16H</t>
  </si>
  <si>
    <t>71.16ПЛ</t>
  </si>
  <si>
    <t>5/114,3/16/45/60,1/7 71.16ПЛ</t>
  </si>
  <si>
    <t>5/115/16/38/70,3/7 53.9Н</t>
  </si>
  <si>
    <t>53.26ПЛ</t>
  </si>
  <si>
    <t>5/120/16/41/67,1/7 53.26ПЛ</t>
  </si>
  <si>
    <t>S017086</t>
  </si>
  <si>
    <t>5/120/17/34/72,6/8 B119</t>
  </si>
  <si>
    <t>79.1ПЛ</t>
  </si>
  <si>
    <t>5/139,7/15/35/98,1/6,5 НИВА ПЛ</t>
  </si>
  <si>
    <t>79.1Н</t>
  </si>
  <si>
    <t>5/139,7/15/35/98,1/6,5 НИВА Н</t>
  </si>
  <si>
    <t>79.2Н</t>
  </si>
  <si>
    <t>5/139,/15/35/98,1/6.5 79.2Н</t>
  </si>
  <si>
    <t>5/139,7/15/40/98,5/6,5 ЮН.СЕЛ.</t>
  </si>
  <si>
    <t>63.1ПЛ</t>
  </si>
  <si>
    <t>5/139,7/16/35/109,7/7 63.1ПЛ</t>
  </si>
  <si>
    <t>59.1ПЛ</t>
  </si>
  <si>
    <t>5/139,7/16/40/98,1/7 59.1ПЛ</t>
  </si>
  <si>
    <t>59.1Н</t>
  </si>
  <si>
    <t>5/139,7/16/40/98,1/7 59.1Н</t>
  </si>
  <si>
    <t>5/139,7/16/45/95,3/7 59.2Н</t>
  </si>
  <si>
    <t>59.2H</t>
  </si>
  <si>
    <t>92.6Н</t>
  </si>
  <si>
    <t>6/139,7/17/38/100,1/7 92.6Н</t>
  </si>
  <si>
    <t>92.6Пл</t>
  </si>
  <si>
    <t>6/139,7/17/38/100,1/7 92.6Пл</t>
  </si>
  <si>
    <t>70.4АМ</t>
  </si>
  <si>
    <t>6/139,/16/50/92,5/7.0 70.4АМ</t>
  </si>
  <si>
    <t>70.4ПЛ</t>
  </si>
  <si>
    <t>6/139,7/16/50/92,5/7 70.4ПЛ</t>
  </si>
  <si>
    <t>70.4Н</t>
  </si>
  <si>
    <t>6/139,/16/50/92,5/7.0 70.4Н</t>
  </si>
  <si>
    <t>Тип</t>
  </si>
  <si>
    <t>Литые</t>
  </si>
  <si>
    <t>Штамп</t>
  </si>
  <si>
    <t>29362</t>
  </si>
  <si>
    <t>J55541142</t>
  </si>
  <si>
    <t>J45541003</t>
  </si>
  <si>
    <t>86088943937</t>
  </si>
  <si>
    <t>86088947900</t>
  </si>
  <si>
    <t>86050788499</t>
  </si>
  <si>
    <t>86028567181</t>
  </si>
  <si>
    <t>86153619222</t>
  </si>
  <si>
    <t>54A51R</t>
  </si>
  <si>
    <t>86153789219</t>
  </si>
  <si>
    <t>86231914256</t>
  </si>
  <si>
    <t>85941080044</t>
  </si>
  <si>
    <t>86225327778</t>
  </si>
  <si>
    <t>86109950097</t>
  </si>
  <si>
    <t>86028531830</t>
  </si>
  <si>
    <t>J45541002</t>
  </si>
  <si>
    <t>53A43C</t>
  </si>
  <si>
    <t>86028511811</t>
  </si>
  <si>
    <t>J45541001</t>
  </si>
  <si>
    <t>86153782823</t>
  </si>
  <si>
    <t>J56051121</t>
  </si>
  <si>
    <t>86028550374</t>
  </si>
  <si>
    <t>36594</t>
  </si>
  <si>
    <t>J66551121</t>
  </si>
  <si>
    <t>86088946896</t>
  </si>
  <si>
    <t>64H38D</t>
  </si>
  <si>
    <t>J66551052</t>
  </si>
  <si>
    <t>85608364295</t>
  </si>
  <si>
    <t>21030-3101015-06</t>
  </si>
  <si>
    <t>85760791726</t>
  </si>
  <si>
    <t>42B40B</t>
  </si>
  <si>
    <t>35619</t>
  </si>
  <si>
    <t>J45541009</t>
  </si>
  <si>
    <t>86153776040</t>
  </si>
  <si>
    <t>86231951829</t>
  </si>
  <si>
    <t>J56041142</t>
  </si>
  <si>
    <t>J56051081</t>
  </si>
  <si>
    <t>86050786340</t>
  </si>
  <si>
    <t>J66551122</t>
  </si>
  <si>
    <t>54J47H</t>
  </si>
  <si>
    <t>25284 </t>
  </si>
  <si>
    <t>86028555848</t>
  </si>
  <si>
    <t>86231952654</t>
  </si>
  <si>
    <t>86153789996</t>
  </si>
  <si>
    <t>J560511415</t>
  </si>
  <si>
    <t>86186496160</t>
  </si>
  <si>
    <t>J66551146</t>
  </si>
  <si>
    <t>86028551157</t>
  </si>
  <si>
    <t>2121</t>
  </si>
  <si>
    <t>86186459762</t>
  </si>
  <si>
    <t>J56051393</t>
  </si>
  <si>
    <t>4-100-15-50-60,1-6 RENAULT</t>
  </si>
  <si>
    <t>4-100-15-50-60,1-6 RENAULT,NIS</t>
  </si>
  <si>
    <t>4-100-13-45-54,1-5 ACCENT,GETS</t>
  </si>
  <si>
    <t>4-114,3-14-40-66,1-5,5 NISSAN</t>
  </si>
  <si>
    <t>4-114,3-15-40-66,1-5,5 NISSAN</t>
  </si>
  <si>
    <t>4-100-14-45-56,6-5,5 CHEV</t>
  </si>
  <si>
    <t>5-114,3-15-45-67,1-6 HY,MI,KIA</t>
  </si>
  <si>
    <t>5-114,3-15-46-67,1-6 MI,KIA,HY</t>
  </si>
  <si>
    <t>4-114,3-14-44-56,6-5,5 CHEV</t>
  </si>
  <si>
    <t>4/114,3/15/44/56,6/6</t>
  </si>
  <si>
    <t>4-114,3-15-44-56,6-6 CHEVROLET</t>
  </si>
  <si>
    <t>4-100-15-49-56,6-6 DAEW,CHEV</t>
  </si>
  <si>
    <t>4-100-15-49-56,5-6 OPEL ASTRA</t>
  </si>
  <si>
    <t>5-114,3-16-50-66,1-6,5 RENAULT</t>
  </si>
  <si>
    <t>5/114,3/16/50/66,1/6,5</t>
  </si>
  <si>
    <t>5-114,3-16-50-66,1-6,5 S RENAU</t>
  </si>
  <si>
    <t>5-108-15-52,5-63,3-6 FORD</t>
  </si>
  <si>
    <t>5-108-15-52,5-63,3 FORD,VOLV</t>
  </si>
  <si>
    <t>5-108-16-50-63,3-6,5 S FORD</t>
  </si>
  <si>
    <t>4-108-14-41-63,3-5,5 FORD</t>
  </si>
  <si>
    <t>4-108-15-52,5-63,3-6 FORD</t>
  </si>
  <si>
    <t>4-100-14-46-54,1-5 KIA,HYUNDAI</t>
  </si>
  <si>
    <t>4-100-14-46-54,1-5 HYUNDAI</t>
  </si>
  <si>
    <t>4-100-15-45-56,1-6 HONDA CIVIC</t>
  </si>
  <si>
    <t>4-100-15-48-54,1-6 HYUNDAI</t>
  </si>
  <si>
    <t>4-100-15-48-54,1-6 ТЗСК HY SOL</t>
  </si>
  <si>
    <t>4-100-15-51-54,1-5,5 HYUNDAI</t>
  </si>
  <si>
    <t>5-114,3-16-50-67,1-6 HYUNDAI</t>
  </si>
  <si>
    <t>5-114,3-16-50-67-6,5 KIA,HY,MZ</t>
  </si>
  <si>
    <t>5-114,3-16-50-67,1-6,5 MAZDA</t>
  </si>
  <si>
    <t>5-114,3-16-51-67,1-6,5 KIA</t>
  </si>
  <si>
    <t>5-114,3-16-51-67-6 KIA CEE'D</t>
  </si>
  <si>
    <t>5-114,3-16-46-67-6,5 KIA,HY,MZ</t>
  </si>
  <si>
    <t>5-114,3-16-46-67-6,5 MITS КРЕМ</t>
  </si>
  <si>
    <t>5-114,3-16-46-67,1-6,5 HY/MITS</t>
  </si>
  <si>
    <t>4-100-14-43-60-5,5 РЕНО ЛОГАН</t>
  </si>
  <si>
    <t>4/100/14/43/60,1/5,5</t>
  </si>
  <si>
    <t>4-100-14-43-60-5,5 РЕНО</t>
  </si>
  <si>
    <t>4-100-14-43-60,1-5,5 RENAULT</t>
  </si>
  <si>
    <t>4-100-14-43-60,1-5,5  LOGAN S</t>
  </si>
  <si>
    <t>4-100-14-49-56,6-5,5 CHEV,DAEW</t>
  </si>
  <si>
    <t>4/100/14/49/56,6/5,5</t>
  </si>
  <si>
    <t>4-100-14-49-56,6-5,5 DAEW/OPEL</t>
  </si>
  <si>
    <t>4-100-14-49-56,6-5,5 DAEW,OPEL</t>
  </si>
  <si>
    <t>4-100-14-49-56,6-5,5 OPEL BLAC</t>
  </si>
  <si>
    <t>5-114,3-15-40-66,1-6 B NISSAN</t>
  </si>
  <si>
    <t>5-112-15-47-57,1-6 SKODA</t>
  </si>
  <si>
    <t>5-112-15-47-57,1-6 SKODA,VW</t>
  </si>
  <si>
    <t>5-112-15-47-57,1-6 SKODA/VW</t>
  </si>
  <si>
    <t>5-112-15-47-57,1-6 VW, SCODA</t>
  </si>
  <si>
    <t>5-112-16-50-57,1-6,5 VW, SKODA</t>
  </si>
  <si>
    <t>5-112-16-50-57,1-6,5 SKODA</t>
  </si>
  <si>
    <t>5-100-15-38-57,1-6 VW,SCODA</t>
  </si>
  <si>
    <t>5-100-15-38-57,1-6,0  64H38D</t>
  </si>
  <si>
    <t>5-105-16-39-56,6-6,5 OPEL/CHEV</t>
  </si>
  <si>
    <t>5/105/16/39/56,6/6,5</t>
  </si>
  <si>
    <t>XLine 6,5x16 5x105 ЕТ39 d56,6 Black</t>
  </si>
  <si>
    <t>4-100-15-40-60,1-6 REN LOGAN 2</t>
  </si>
  <si>
    <t>4-98-13-29-58,6-5 ВАЗ 2101/07</t>
  </si>
  <si>
    <t>4-98-13-29-58,6-5 ГАЗ ВАЗ 2101</t>
  </si>
  <si>
    <t>4-98-13-29-58,6-5 2103</t>
  </si>
  <si>
    <t>4-98-13-29-60,5-5 ВАЗ 2101/07</t>
  </si>
  <si>
    <t>4-98-14-35-58,6-5 ВАЗ (ПЕРЕД.)</t>
  </si>
  <si>
    <t>4-98-14-35-58,6-5,5 ВАЗ2108-15</t>
  </si>
  <si>
    <t>4/98/14/35/58,6/5,5</t>
  </si>
  <si>
    <t>4-98-14-35-58,5-5,5 ВАЗ 2110</t>
  </si>
  <si>
    <t>4-98-14-35-58,6-5,5 ВАЗ 2110</t>
  </si>
  <si>
    <t>4-98-14-35-58,6-5,5 ВАЗ10</t>
  </si>
  <si>
    <t>4-98-14-35-58,6-5 ВАЗ2110 СЕР</t>
  </si>
  <si>
    <t>4-98-14-35-60,5 ВАЗ ПЕРЕД.ПРИВ</t>
  </si>
  <si>
    <t>4-98-13-35-58,6-5 ВАЗ 2108/15</t>
  </si>
  <si>
    <t>4-98-13-35-58,5-5 ВАЗ2108</t>
  </si>
  <si>
    <t>4-98-13-35-58,6-5 ВАЗ 2108/13</t>
  </si>
  <si>
    <t>4-98-13-40-58,6-5 ВАЗ 2108/15</t>
  </si>
  <si>
    <t>4-98-13-40-58,6-5ВАЗ 08-(КРЕМ)</t>
  </si>
  <si>
    <t>4-98-13-40-58,6-5 S ЕВРОДИС</t>
  </si>
  <si>
    <t>4-98-13-40-58,6-5 ВАЗ ЧЕРН</t>
  </si>
  <si>
    <t>5-108-15-45-58-6,5 ГАЗ 3110</t>
  </si>
  <si>
    <t>4-100-13-49-56,6-5 DAEWOO,OPEL</t>
  </si>
  <si>
    <t>4-100-13-49-56,6-5,5 DAEW,CHEV</t>
  </si>
  <si>
    <t>4-100-14-36-60-5,5 РЕНО ЛОГАН</t>
  </si>
  <si>
    <t>4-100-14-40-54,1-5,5 KIA</t>
  </si>
  <si>
    <t>4-100-15-50-60,1 S 64A50C</t>
  </si>
  <si>
    <t>4-100-16-52-54,1-6 HY SOLARIS</t>
  </si>
  <si>
    <t>4-114,3-15-43-67,1-6 KIA</t>
  </si>
  <si>
    <t>4-114,3-15-45-67,1-6 KIA,HY,MI</t>
  </si>
  <si>
    <t>4-114,3-15-45-67,1-6 KIA</t>
  </si>
  <si>
    <t>4-114,3-15-46-67,1-6 HYU, KIA</t>
  </si>
  <si>
    <t>4-114,3-15-46-67,1-6 HYUNDAI</t>
  </si>
  <si>
    <t>5-108-15-52,5-63,-3-6 S FORD</t>
  </si>
  <si>
    <t>5-108-16-50-63,3-6,5 FORD</t>
  </si>
  <si>
    <t>5-108-50-63,3-6,5 FORD</t>
  </si>
  <si>
    <t>5-108-16-52,5-63,3-6,5 44607</t>
  </si>
  <si>
    <t>5-112-15-45-57,1-6  VW, SCODA</t>
  </si>
  <si>
    <t>5-112-16-42-57,1-6,5 VW</t>
  </si>
  <si>
    <t>5-114,3-15-40-67,1-6 KIA,HY,MZ</t>
  </si>
  <si>
    <t>5-114,3-15-47-67-5,5 KIA,HY,MI</t>
  </si>
  <si>
    <t>5-114,3-15-47-67-5,5 HYUNDAI</t>
  </si>
  <si>
    <t>5-114,3-16-40-66,1-6,5 NISSAN</t>
  </si>
  <si>
    <t>5/114,3/16/40/66,1/6,5</t>
  </si>
  <si>
    <t>5-114,3-16-41-67,1-6,5 KIA, MI</t>
  </si>
  <si>
    <t>5-114,3-16-45-60,1-6,5 SUZ,TOY</t>
  </si>
  <si>
    <t>5-114,3-16-45-64,1-6,5 HONDA</t>
  </si>
  <si>
    <t>5-114,3-16-45-66,1-6,5 NISSAN</t>
  </si>
  <si>
    <t>5-114,3-16-45-67-6,5 KIA,HY,MI</t>
  </si>
  <si>
    <t>5-114,3-16-45-67-6,5 KIA,HY,MZ</t>
  </si>
  <si>
    <t>5-114,3-16-45-67,1-6,5 HYUNDAI</t>
  </si>
  <si>
    <t>5-114,3-16-50-60,1-6 SUZ SX4</t>
  </si>
  <si>
    <t>5-114,3-16-55-64,1-6,5 HONDA</t>
  </si>
  <si>
    <t>5-114,3-15-40-67,1-6 BL KIA</t>
  </si>
  <si>
    <t>5-114,3-15-47-67-5,5 КР KIA CE</t>
  </si>
  <si>
    <t>5-114,3-16-45-60,1-6,5 TOYOTA</t>
  </si>
  <si>
    <t>5-139,7-15-48-98,6-6 CHEVYNIVA</t>
  </si>
  <si>
    <t>5-139,7-15-48-98-6 NIVA, CHEV</t>
  </si>
  <si>
    <t>5-139,7-15-49-56,6-5 ВАЗ 2123</t>
  </si>
  <si>
    <t>5-139,7-16-58-98-5,0 НИВА 2121</t>
  </si>
  <si>
    <t>5-139,7-58-98-5 НИВА-2121</t>
  </si>
  <si>
    <t>5-139,7-15-35-98,5-6 VAZ NIVA</t>
  </si>
  <si>
    <t>6-170-16-105-130-5,5 ГАЗЕЛЬ</t>
  </si>
  <si>
    <t>84.8Пл</t>
  </si>
  <si>
    <t>84.9Пл</t>
  </si>
  <si>
    <t>85.17Чб</t>
  </si>
  <si>
    <t>402.19А</t>
  </si>
  <si>
    <t>91.8Н</t>
  </si>
  <si>
    <t>91.13Н</t>
  </si>
  <si>
    <t>91.30Пл</t>
  </si>
  <si>
    <t>91.30Н</t>
  </si>
  <si>
    <t>93.5Н</t>
  </si>
  <si>
    <t>93.21Н</t>
  </si>
  <si>
    <t>93.35Н</t>
  </si>
  <si>
    <t>95.8Н</t>
  </si>
  <si>
    <t>95.8Пл</t>
  </si>
  <si>
    <t>99.21Н</t>
  </si>
  <si>
    <t>99.21Пл</t>
  </si>
  <si>
    <t>99.35Пл</t>
  </si>
  <si>
    <t>99.36Н</t>
  </si>
  <si>
    <t>99.38Ам</t>
  </si>
  <si>
    <t>99.38Пл</t>
  </si>
  <si>
    <t>604.19Н</t>
  </si>
  <si>
    <t>Прома</t>
  </si>
  <si>
    <t>Премьер</t>
  </si>
  <si>
    <t>Гефест</t>
  </si>
  <si>
    <t>Нива</t>
  </si>
  <si>
    <t>5/114,3/17/35/67,1/7 99.36Н</t>
  </si>
  <si>
    <t>5/114,3/17/39/60,1/7 99.35ПЛ</t>
  </si>
  <si>
    <t>5/114,3/17/38/67,1/7 99.21Н</t>
  </si>
  <si>
    <t>91.13ПЛ</t>
  </si>
  <si>
    <t>5/114,3/17/40/66,1/7 91.13Пл</t>
  </si>
  <si>
    <t>5/114,3/17/43/57,1/7 91.30Н</t>
  </si>
  <si>
    <t>5/114,3/17/46/67,1/7 91.8Н</t>
  </si>
  <si>
    <t>5/114,3/17/38/67,1/7 93.21Н</t>
  </si>
  <si>
    <t>5/114,3/17/39/60,1/7 93.35Н</t>
  </si>
  <si>
    <t>5/114,3/17/46/67,1/7 95.8Н</t>
  </si>
  <si>
    <t>5/114,3/17/40/66,1/7 91.13Н</t>
  </si>
  <si>
    <t>5/114,3/17/43/57,1/7 91.30Пл</t>
  </si>
  <si>
    <t>5/114,3/17/46/67,1/7 95.8Пл</t>
  </si>
  <si>
    <t>5/114,3/17/38/67,1/7 99.21Пл</t>
  </si>
  <si>
    <t>5/120/17/34/72,6/7 99.38Ам</t>
  </si>
  <si>
    <t>5/120/17/34/72,6/7 99.38Пл</t>
  </si>
  <si>
    <t>402.19H</t>
  </si>
  <si>
    <t>4/100/15/48/54,1/6,5 402.19H</t>
  </si>
  <si>
    <t>BJ7730</t>
  </si>
  <si>
    <t>15001SK</t>
  </si>
  <si>
    <t>BJ8410</t>
  </si>
  <si>
    <t>J1505</t>
  </si>
  <si>
    <t>5-100-15-38-57,1-6 BK</t>
  </si>
  <si>
    <t>5-139,7-15-48-98,5-6 BK</t>
  </si>
  <si>
    <t>J1512</t>
  </si>
  <si>
    <t>5-112-16-50-57,1-6,5 BK</t>
  </si>
  <si>
    <t>J1601</t>
  </si>
  <si>
    <t>4-100-14-49-56,6-5,5 S</t>
  </si>
  <si>
    <t>14013SK</t>
  </si>
  <si>
    <t>4-100-15-40-60,1-6 BK</t>
  </si>
  <si>
    <t>15002BK</t>
  </si>
  <si>
    <t>4-98-13-29-58,6-5 S</t>
  </si>
  <si>
    <t>102-3101015</t>
  </si>
  <si>
    <t>4-98-13-35-58,6-5 S</t>
  </si>
  <si>
    <t>102.3101015-11</t>
  </si>
  <si>
    <t>4-100-14-43-60,1-5,5 S</t>
  </si>
  <si>
    <t>4-98-14-35-58,6-5 S</t>
  </si>
  <si>
    <t>102-3101015-20</t>
  </si>
  <si>
    <t>14000SK</t>
  </si>
  <si>
    <t>5-114,3-16-50-66,1-6,5 S</t>
  </si>
  <si>
    <t>16003SK</t>
  </si>
  <si>
    <t>4/98/14/35/58,6/5,5 1406 S</t>
  </si>
  <si>
    <t>Techline</t>
  </si>
  <si>
    <t>00-00688743</t>
  </si>
  <si>
    <t>4/100/15/45/60,1/5,5 BJ2406 S</t>
  </si>
  <si>
    <t>Bantaj</t>
  </si>
  <si>
    <t>00-00553651</t>
  </si>
  <si>
    <t>00-00584592</t>
  </si>
  <si>
    <t>00-00553649</t>
  </si>
  <si>
    <t>00-00583866</t>
  </si>
  <si>
    <t>4/100/15/48/54,1/6 BJ1411 S</t>
  </si>
  <si>
    <t>4/100/15/48/54,1/6 BJ1411 SMF</t>
  </si>
  <si>
    <t>4/100/15/48/54,1/6 BJ1419 GMF</t>
  </si>
  <si>
    <t>4/100/15/48/54,1/6 BJ1425 GMF</t>
  </si>
  <si>
    <t>55.25ПЛ</t>
  </si>
  <si>
    <t>5/112/16/42/57,1/6,5 55.25ПЛ</t>
  </si>
  <si>
    <t>4/100/15/45/54,1/6 84.20ПЛ</t>
  </si>
  <si>
    <t>84.20ПЛ</t>
  </si>
  <si>
    <t>55.25T</t>
  </si>
  <si>
    <t>5/112/16/42/57,1/6,5 55.25Т</t>
  </si>
  <si>
    <t>68.1AБ</t>
  </si>
  <si>
    <t>4/98/15/29/58,6/6,5 68.1AБ</t>
  </si>
  <si>
    <t>4/100/15/50/60,1/6 84.8Пл</t>
  </si>
  <si>
    <t>89.12ПЛ</t>
  </si>
  <si>
    <t>5/112/16/45/57,1/7 89.12Пл</t>
  </si>
  <si>
    <t>4/100/15/48/54,1/6 402.19A</t>
  </si>
  <si>
    <t>1002 заказ</t>
  </si>
  <si>
    <t>1001 заказ</t>
  </si>
  <si>
    <t>5/100/15/38//57,1/6,5 85.17ЧБ</t>
  </si>
  <si>
    <t>4/114,3/15/44/56,6/6 84.9ПЛ</t>
  </si>
  <si>
    <t>4/100/15/45/54,1/6 84.20АМ</t>
  </si>
  <si>
    <t>84.20AM</t>
  </si>
  <si>
    <t>5/100/15/38//57,1/6,5 85.17АМ</t>
  </si>
  <si>
    <t>85.17АМ</t>
  </si>
  <si>
    <t>5/114,3/17/39/60,1/7 93.35АМ</t>
  </si>
  <si>
    <t>93.35AM</t>
  </si>
  <si>
    <t>5/100/17/35/65,1/7 93.5Н</t>
  </si>
  <si>
    <t>404.4AM</t>
  </si>
  <si>
    <t>4/114,3/15/46/67,1/6  404.4AM</t>
  </si>
  <si>
    <t>404.4Н</t>
  </si>
  <si>
    <t>4/114,3/15/46/67,1/6  404.4Н</t>
  </si>
  <si>
    <t>404.10ПЛ</t>
  </si>
  <si>
    <t>4/100/15/45/60,1/6 404.10ПЛ</t>
  </si>
  <si>
    <t>80.17ПЛ</t>
  </si>
  <si>
    <t>4/100/15/45/56,6/6,5 80.17ПЛ</t>
  </si>
  <si>
    <t>87.5HH</t>
  </si>
  <si>
    <t>5/110/16/37/65,1/6,5 87.5HH</t>
  </si>
  <si>
    <t>404.20H</t>
  </si>
  <si>
    <t>Диско</t>
  </si>
  <si>
    <t>Цунами</t>
  </si>
  <si>
    <t>Цвет</t>
  </si>
  <si>
    <t>Пл</t>
  </si>
  <si>
    <t>НН</t>
  </si>
  <si>
    <t>Н</t>
  </si>
  <si>
    <t>ЧМК</t>
  </si>
  <si>
    <t>ЧБ</t>
  </si>
  <si>
    <t>А</t>
  </si>
  <si>
    <t>АБ</t>
  </si>
  <si>
    <t>ЧМБ</t>
  </si>
  <si>
    <t>Т</t>
  </si>
  <si>
    <t>М</t>
  </si>
  <si>
    <t>Б</t>
  </si>
  <si>
    <t>Ч</t>
  </si>
  <si>
    <t>Чм</t>
  </si>
  <si>
    <t>Аб</t>
  </si>
  <si>
    <t>ЧМЖ</t>
  </si>
  <si>
    <t>Ал</t>
  </si>
  <si>
    <t>Чмж</t>
  </si>
  <si>
    <t>Л</t>
  </si>
  <si>
    <t>4-114,3-14-40-66,1-5,5 ALME S</t>
  </si>
  <si>
    <t>84.22H</t>
  </si>
  <si>
    <t>4/100/15/40/60,1/6 84.22H</t>
  </si>
  <si>
    <t>81.10ПЛ</t>
  </si>
  <si>
    <t>5/114,3/15/47/67,1/6,5 81.10ПЛ</t>
  </si>
  <si>
    <t>89.13AM</t>
  </si>
  <si>
    <t>5/114,3/16/40/66,1/7 89.13АМ</t>
  </si>
  <si>
    <t>5/114,3/16/40/66,1/7 89.13НН</t>
  </si>
  <si>
    <t>89.13HH</t>
  </si>
  <si>
    <t>Нн</t>
  </si>
  <si>
    <t>55.5АМ</t>
  </si>
  <si>
    <t>5/110/16/37/65,1/6,5 55.5АМ</t>
  </si>
  <si>
    <t>55.13ПЛ</t>
  </si>
  <si>
    <t>5/114,3/16/40/66,1/6,5 55.13ПЛ</t>
  </si>
  <si>
    <t>55.34ПЛ</t>
  </si>
  <si>
    <t>5/114,3/16/50/66,1/6,5 55.34ПЛ</t>
  </si>
  <si>
    <t>61.34ПЛ</t>
  </si>
  <si>
    <t>5/114,3/16/50/66,1/6,5 61.34ПЛ</t>
  </si>
  <si>
    <t>72.14ПЛ</t>
  </si>
  <si>
    <t>4/100/14/49/56,6/5,5 72.14ПЛ</t>
  </si>
  <si>
    <t>4/100 /15/50/60,1/6.5 68.8Н</t>
  </si>
  <si>
    <t>606.22АМ</t>
  </si>
  <si>
    <t>4/100/15/40/60,1/6 606.22АМ</t>
  </si>
  <si>
    <t>5/114,3/17/40/66,1/7 91.13АМ</t>
  </si>
  <si>
    <t>91.13АМ</t>
  </si>
  <si>
    <t>BY738</t>
  </si>
  <si>
    <t>4-98-14-37-58,6-5 ВАЗ 2112</t>
  </si>
  <si>
    <t>5-108-15-52,5-63,3-6 FORD,VOLV</t>
  </si>
  <si>
    <t>4-100-15-40-60,1-6 LOG2 MAGNET</t>
  </si>
  <si>
    <t>15002SK</t>
  </si>
  <si>
    <t>5-114,3-16-38-67,1-6,5</t>
  </si>
  <si>
    <t>5-114,3-16-46-67-6,5</t>
  </si>
  <si>
    <t>BJ7710</t>
  </si>
  <si>
    <t>5-105-15-39-56,6-6 BK OLP/CRUZ</t>
  </si>
  <si>
    <t>4/98/15/29/58,6/6.5 78.1Н</t>
  </si>
  <si>
    <t>78.1Н</t>
  </si>
  <si>
    <t>4/114,3/15/44/56,6/6,5 80.9ПЛ</t>
  </si>
  <si>
    <t>5/108 /15/52/63,4/6.5 49.16Н</t>
  </si>
  <si>
    <t>80.9ПЛ</t>
  </si>
  <si>
    <t>49.16Н</t>
  </si>
  <si>
    <t>5/112/16/50/57,1/6,5 61.12ПЛ</t>
  </si>
  <si>
    <t>5/114,3/15/46/67,1/6 51.6Н</t>
  </si>
  <si>
    <t>5/114,3/16/52/67,1/6.5 55.15М</t>
  </si>
  <si>
    <t>5/114,3/15/47/67,1/6.5 49.10Н</t>
  </si>
  <si>
    <t>4/100/15/50/60,1/6,5 68.8АМ</t>
  </si>
  <si>
    <t>5/112/16/50/57,1/6,5 55.12ПЛ</t>
  </si>
  <si>
    <t>5/114,3/16/50/67,1/6,5 55.32Н</t>
  </si>
  <si>
    <t>5/114,3/16/45/67,1/7 89.8ПЛ</t>
  </si>
  <si>
    <t>5/114,3/16/46/67,1/6,5 55.8T</t>
  </si>
  <si>
    <t>51.6Н</t>
  </si>
  <si>
    <t>61.12ПЛ</t>
  </si>
  <si>
    <t>55.15М</t>
  </si>
  <si>
    <t>49.10Н</t>
  </si>
  <si>
    <t>68.8АМ</t>
  </si>
  <si>
    <t>55.12ПЛ</t>
  </si>
  <si>
    <t>89.8ПЛ</t>
  </si>
  <si>
    <t>55.8T</t>
  </si>
  <si>
    <t>BJ2406 S</t>
  </si>
  <si>
    <t>99.36ПЛ</t>
  </si>
  <si>
    <t>57.36H</t>
  </si>
  <si>
    <t>85.10ПЛ</t>
  </si>
  <si>
    <t>89.19HH</t>
  </si>
  <si>
    <t>5/114,3/17/35/67,1/7 99.36ПЛ</t>
  </si>
  <si>
    <t>5/114,3/17/35/67,1/7 57.36Н</t>
  </si>
  <si>
    <t>5/108/16/50/63,4/7 89.19HH</t>
  </si>
  <si>
    <t>ПЛ</t>
  </si>
  <si>
    <t>5/114,3/17/35/67,1/6 85.10ПЛ</t>
  </si>
  <si>
    <t>PROMA</t>
  </si>
  <si>
    <t>4/100/16/48/54,1/6,5 58.19АМ</t>
  </si>
  <si>
    <t>58.19АМ</t>
  </si>
  <si>
    <t>5/100/15/38/57,1/6,5 81.17ПЛ</t>
  </si>
  <si>
    <t>81.17ПЛ</t>
  </si>
  <si>
    <t>4/100/14/38/67,1/5,5 72.2АМ</t>
  </si>
  <si>
    <t>72.2АМ</t>
  </si>
  <si>
    <t>4/100/14/46/67,1/5,5 72.11АМ</t>
  </si>
  <si>
    <t>72.11АМ</t>
  </si>
  <si>
    <t>4/100/14/45/56,1/5,5 72.16АМ</t>
  </si>
  <si>
    <t>72.16АМ</t>
  </si>
  <si>
    <t>4/100/15/38/67,1/6 42.2ПЛ</t>
  </si>
  <si>
    <t>42.2ПЛ</t>
  </si>
  <si>
    <t>4/114,3/15/40/66,1/6 42.6ПЛ</t>
  </si>
  <si>
    <t>42.6ПЛ</t>
  </si>
  <si>
    <t>4/100/15/39/56,6/6 42.7ПЛ</t>
  </si>
  <si>
    <t>42.7ПЛ</t>
  </si>
  <si>
    <t>4/98/15/34/58,6/6 42.51ПЛ</t>
  </si>
  <si>
    <t>4/100/15/45/67,1/6 44.2ПЛ</t>
  </si>
  <si>
    <t>44.2ПЛ</t>
  </si>
  <si>
    <t>4/108/15/45/67,1/6 44.3ПЛ</t>
  </si>
  <si>
    <t>44.3ПЛ</t>
  </si>
  <si>
    <t>4/114,3/15/46/67,1/6 44.4ПЛ</t>
  </si>
  <si>
    <t>44.4ПЛ</t>
  </si>
  <si>
    <t>4/108/15/52,5/63,4/6 44.5ПЛ</t>
  </si>
  <si>
    <t>44.5ПЛ</t>
  </si>
  <si>
    <t>4/114,3/15/45/66,1/6 44.6ПЛ</t>
  </si>
  <si>
    <t>44.6ПЛ</t>
  </si>
  <si>
    <t>4/100/15/50/60,1/6 44.8ПЛ</t>
  </si>
  <si>
    <t>44.8ПЛ</t>
  </si>
  <si>
    <t>4/114,3/15/44/56,6/6 44.9ПЛ</t>
  </si>
  <si>
    <t>44.9ПЛ</t>
  </si>
  <si>
    <t>4/100/15/45/56,6/6 44.17ПЛ</t>
  </si>
  <si>
    <t>44.17ПЛ</t>
  </si>
  <si>
    <t>4/108/15/47,5/63,4/6 44.18ПЛ</t>
  </si>
  <si>
    <t>44.18ПЛ</t>
  </si>
  <si>
    <t>4/100/15/45/54,1/6 44.20ПЛ</t>
  </si>
  <si>
    <t>44.20ПЛ</t>
  </si>
  <si>
    <t>5/100/15/48/56,1/6 51.1ПЛ</t>
  </si>
  <si>
    <t>5/108/15/52,5/63,4/6 51.2ПЛ</t>
  </si>
  <si>
    <t>51.2ПЛ</t>
  </si>
  <si>
    <t>5/114,3/15/52,5/67,1/6 51.3ПЛ</t>
  </si>
  <si>
    <t>51.3ПЛ</t>
  </si>
  <si>
    <t>MAZDA 3</t>
  </si>
  <si>
    <t>5/110/15/49/65,1/6 51.4ПЛ</t>
  </si>
  <si>
    <t>51.4ПЛ</t>
  </si>
  <si>
    <t>5/114,3/15/50/67,1/6 51.5ПЛ</t>
  </si>
  <si>
    <t>51.5ПЛ</t>
  </si>
  <si>
    <t>MAZDA 6</t>
  </si>
  <si>
    <t>5/114,3/15/46/67,1/6 51.6ПЛ</t>
  </si>
  <si>
    <t>51.6ПЛ</t>
  </si>
  <si>
    <t>5/112/15/47/57,1/6 51.7ПЛ</t>
  </si>
  <si>
    <t>51.7ПЛ</t>
  </si>
  <si>
    <t>5/114,3/15/45/60,1/6 51.8ПЛ</t>
  </si>
  <si>
    <t>51.8ПЛ</t>
  </si>
  <si>
    <t>5/108/15/46/63,4/6 51.9ПЛ</t>
  </si>
  <si>
    <t>51.9ПЛ</t>
  </si>
  <si>
    <t>5/114,3/15/47/67,1/6 51.10ПЛ</t>
  </si>
  <si>
    <t>51.10ПЛ</t>
  </si>
  <si>
    <t>5/114,3/15/50/60,1/6 51.11ПЛ</t>
  </si>
  <si>
    <t>51.11ПЛ</t>
  </si>
  <si>
    <t>5/100/15/43/57,1/6 51.12ПЛ</t>
  </si>
  <si>
    <t>51.12ПЛ</t>
  </si>
  <si>
    <t>4/114,3/15/46/67,1/6 56.4ПЛ</t>
  </si>
  <si>
    <t>56.4ПЛ</t>
  </si>
  <si>
    <t>4/108/15/52,5/63,4/6 56.5ПЛ</t>
  </si>
  <si>
    <t>56.5ПЛ</t>
  </si>
  <si>
    <t>4/114,3/15/45/66,1/6 56.6ПЛ</t>
  </si>
  <si>
    <t>56.6ПЛ</t>
  </si>
  <si>
    <t>4/100/15/39/56,6/6 56.7ПЛ</t>
  </si>
  <si>
    <t>56.7ПЛ</t>
  </si>
  <si>
    <t>4/100/15/50/60,1/6 56.8ПЛ</t>
  </si>
  <si>
    <t>4/114,3/15/44/56,6/6 56.9ПЛ</t>
  </si>
  <si>
    <t>56.9ПЛ</t>
  </si>
  <si>
    <t>4/114,3/15/49/56,5/6 56.11ПЛ</t>
  </si>
  <si>
    <t>56.11ПЛ</t>
  </si>
  <si>
    <t>4/108/15/27/65,1/6 56.12ПЛ</t>
  </si>
  <si>
    <t>56.12ПЛ</t>
  </si>
  <si>
    <t>4/100/15/43/56,6/6 56.13ПЛ</t>
  </si>
  <si>
    <t>56.13ПЛ</t>
  </si>
  <si>
    <t>4/114,3/15/40/66,1/6 56.16ПЛ</t>
  </si>
  <si>
    <t>56.16ПЛ</t>
  </si>
  <si>
    <t>4/100/15/45/56,6/6 56.17ПЛ</t>
  </si>
  <si>
    <t>56.17ПЛ</t>
  </si>
  <si>
    <t>4/108/15/47,5/63,4/6 56.18ПЛ</t>
  </si>
  <si>
    <t>56.18ПЛ</t>
  </si>
  <si>
    <t>4/100/15/48/54,1/6 56.19ПЛ</t>
  </si>
  <si>
    <t>56.19ПЛ</t>
  </si>
  <si>
    <t>4/98/15/29/58,6/6,5 78.1Ч</t>
  </si>
  <si>
    <t>4/100/15/39/56,6/6,5 78.7АМ</t>
  </si>
  <si>
    <t>78.7АМ</t>
  </si>
  <si>
    <t>4/108/15/27/65,1/6,5 78.12АМ</t>
  </si>
  <si>
    <t>78.12АМ</t>
  </si>
  <si>
    <t>4/100/15/45/60,1/6,5 80.10АМ</t>
  </si>
  <si>
    <t>80.10АМ</t>
  </si>
  <si>
    <t>4/100/15/45/54,1/6,5 80.20АМ</t>
  </si>
  <si>
    <t>80.20АМ</t>
  </si>
  <si>
    <t>5/114,3/15/50/60,1/6,5 81.11АМ</t>
  </si>
  <si>
    <t>81.11АМ</t>
  </si>
  <si>
    <t>5/112/15/38/67,1/6,5 81.13АМ</t>
  </si>
  <si>
    <t>81.13АМ</t>
  </si>
  <si>
    <t>5/139,7/15/35/98,1/6,5 79.2Л</t>
  </si>
  <si>
    <t>79.2Л</t>
  </si>
  <si>
    <t>5/100/16/38/67,1/7 53.1ПЛ</t>
  </si>
  <si>
    <t>53.1ПЛ</t>
  </si>
  <si>
    <t>5/100/16/45/67,1/7 53.2ПЛ</t>
  </si>
  <si>
    <t>53.2ПЛ</t>
  </si>
  <si>
    <t>5/108/16/45/67,1/7 53.3ПЛ</t>
  </si>
  <si>
    <t>53.3ПЛ</t>
  </si>
  <si>
    <t>5/108/16/38/65,1/7 53.4ПЛ</t>
  </si>
  <si>
    <t>53.4ПЛ</t>
  </si>
  <si>
    <t>5/110/16/38/65,1/7 53.5ПЛ</t>
  </si>
  <si>
    <t>53.5ПЛ</t>
  </si>
  <si>
    <t>5/112/16/38/67,1/7 53.6ПЛ</t>
  </si>
  <si>
    <t>53.6ПЛ</t>
  </si>
  <si>
    <t>5/114,3/16/45/67,1/7 53.8ПЛ</t>
  </si>
  <si>
    <t>53.8ПЛ</t>
  </si>
  <si>
    <t>5/115/16/38/70,3/7 53.9ПЛ</t>
  </si>
  <si>
    <t>53.9ПЛ</t>
  </si>
  <si>
    <t>5/120/16/38/72,6/7 53.10ПЛ</t>
  </si>
  <si>
    <t>53.10ПЛ</t>
  </si>
  <si>
    <t>5/114,3/16/38/71,6/7 53.11ПЛ</t>
  </si>
  <si>
    <t>53.11ПЛ</t>
  </si>
  <si>
    <t>5/108/16/52/63,4/7 53.14ПЛ</t>
  </si>
  <si>
    <t>53.14ПЛ</t>
  </si>
  <si>
    <t>5/114,3/16/52/67,1/7 53.15ПЛ</t>
  </si>
  <si>
    <t>53.15ПЛ</t>
  </si>
  <si>
    <t>5/100/16/48/56,1/7 53.17ПЛ</t>
  </si>
  <si>
    <t>53.17ПЛ</t>
  </si>
  <si>
    <t>5/120/16/50/65,1/7 53.18ПЛ</t>
  </si>
  <si>
    <t>53.18ПЛ</t>
  </si>
  <si>
    <t>5/108/16/50/63,4/7 53.19ПЛ</t>
  </si>
  <si>
    <t>53.19ПЛ</t>
  </si>
  <si>
    <t>5/115/16/46/70,3/7 53.23ПЛ</t>
  </si>
  <si>
    <t>53.23ПЛ</t>
  </si>
  <si>
    <t>5/112/16/33/57,1/7 53.25ПЛ</t>
  </si>
  <si>
    <t>53.25ПЛ</t>
  </si>
  <si>
    <t>5/112/16/45/66,6/7 53.27ПЛ</t>
  </si>
  <si>
    <t>53.27ПЛ</t>
  </si>
  <si>
    <t>5/112/16/38/66,6/7 53.29ПЛ</t>
  </si>
  <si>
    <t>53.29ПЛ</t>
  </si>
  <si>
    <t>5/120/16/34/72,6/7 54.16ПЛ</t>
  </si>
  <si>
    <t>54.16ПЛ</t>
  </si>
  <si>
    <t>5/108/16/32/65,1/7 54.2ПЛ</t>
  </si>
  <si>
    <t>5/139,7/16/45/95,3/7 59.2ПЛ</t>
  </si>
  <si>
    <t>59.2ПЛ</t>
  </si>
  <si>
    <t>5/130/16/43/84,1/7 59.3ПЛ</t>
  </si>
  <si>
    <t>59.3ПЛ</t>
  </si>
  <si>
    <t>5/114,3/16/45/67,1/7 59.8ПЛ</t>
  </si>
  <si>
    <t>59.8ПЛ</t>
  </si>
  <si>
    <t>5/127/16/45/71,6/7 59.10ПЛ</t>
  </si>
  <si>
    <t>59.10ПЛ</t>
  </si>
  <si>
    <t>5/112/16/50/66,6/7 59.12ПЛ</t>
  </si>
  <si>
    <t>59.12ПЛ</t>
  </si>
  <si>
    <t>5/114,3/16/45/60,1/7 59.16ПЛ</t>
  </si>
  <si>
    <t>59.16ПЛ</t>
  </si>
  <si>
    <t>5/114,3/16/38/67,1/7 59.21ПЛ</t>
  </si>
  <si>
    <t>59.21ПЛ</t>
  </si>
  <si>
    <t>5/120/16/50/65,1/7 59.22ПЛ</t>
  </si>
  <si>
    <t>59.22ПЛ</t>
  </si>
  <si>
    <t>5/114,3/16/45/66,1/7 59.24ПЛ</t>
  </si>
  <si>
    <t>59.24ПЛ</t>
  </si>
  <si>
    <t>5/115/17/41/70,3/7 57.32М</t>
  </si>
  <si>
    <t>57.3 ПЛ</t>
  </si>
  <si>
    <t>5/110/17/37/65,1/7 57.5ПЛ</t>
  </si>
  <si>
    <t>57.5 ПЛ</t>
  </si>
  <si>
    <t>5/112/17/40/66,6/7 57.6ПЛ</t>
  </si>
  <si>
    <t>57.6 ПЛ</t>
  </si>
  <si>
    <t>5/114,3/17/46/67,1/7 57.8ПЛ</t>
  </si>
  <si>
    <t>57.8 ПЛ</t>
  </si>
  <si>
    <t>5/112/17/46/57,1/7 57.12ПЛ</t>
  </si>
  <si>
    <t>57.12 ПЛ</t>
  </si>
  <si>
    <t>5/114,3/17/40/66,1/7 57.13ПЛ</t>
  </si>
  <si>
    <t>57.13 ПЛ</t>
  </si>
  <si>
    <t>5/108/17/52,5/63,4/7 57.14ПЛ</t>
  </si>
  <si>
    <t>57.14 ПЛ</t>
  </si>
  <si>
    <t>5/114,3//17/52,5/63,4/7 57.15П</t>
  </si>
  <si>
    <t>57.15 ПЛ</t>
  </si>
  <si>
    <t>5/114,3/17/45/60,1/7 57.16ПЛ</t>
  </si>
  <si>
    <t>57.16 ПЛ</t>
  </si>
  <si>
    <t>5/100/17/48/56,1/7 57.17ПЛ</t>
  </si>
  <si>
    <t>57.17 ПЛ</t>
  </si>
  <si>
    <t>5/120/17/40/72,6/7 57.18ПЛ</t>
  </si>
  <si>
    <t>57.18 ПЛ</t>
  </si>
  <si>
    <t>5/114,3/17/55/64,1/7 57.19ПЛ</t>
  </si>
  <si>
    <t>57.19 ПЛ</t>
  </si>
  <si>
    <t>5/114,3/17/50/64,1/7 57.20ПЛ</t>
  </si>
  <si>
    <t>57.20 ПЛ</t>
  </si>
  <si>
    <t>5/114,3/17/38/67,1/7 57.21ПЛ</t>
  </si>
  <si>
    <t>57.21 ПЛ</t>
  </si>
  <si>
    <t>5/120/17/50/65,1/7 57.22ПЛ</t>
  </si>
  <si>
    <t>57.22 ПЛ</t>
  </si>
  <si>
    <t>5/115/17/46/70,3/7 57.23ПЛ</t>
  </si>
  <si>
    <t>57.23 ПЛ</t>
  </si>
  <si>
    <t>5/114,3/17/55/67,1/7 57.25ПЛ</t>
  </si>
  <si>
    <t>57.25 ПЛ</t>
  </si>
  <si>
    <t>5/114,3/17/50/66,1/7 57.26ПЛ</t>
  </si>
  <si>
    <t>57.26 ПЛ</t>
  </si>
  <si>
    <t>5/108/17/49/67,1/7 57.27ПЛ</t>
  </si>
  <si>
    <t>57.27 ПЛ</t>
  </si>
  <si>
    <t>5/114,3/17/41/67,1/7 57.29ПЛ</t>
  </si>
  <si>
    <t>57.29ПЛ</t>
  </si>
  <si>
    <t>5/112/17/43/57,1/7 57.30ПЛ</t>
  </si>
  <si>
    <t>57.30 ПЛ</t>
  </si>
  <si>
    <t>5/112/17/45/57,1/7 57.31ПЛ</t>
  </si>
  <si>
    <t>57.31 ПЛ</t>
  </si>
  <si>
    <t>4/100/14/38/67,1/5,5 64.2ПЛ</t>
  </si>
  <si>
    <t>64.2ПЛ</t>
  </si>
  <si>
    <t>4/100/14/38/67,1/5,5 64.2АМ</t>
  </si>
  <si>
    <t>64.2АМ</t>
  </si>
  <si>
    <t>4/100/14/38/67,1/5,5 64.2Б</t>
  </si>
  <si>
    <t>64.2Б</t>
  </si>
  <si>
    <t>4/100/14/38/67,1/5,5 64.2Ч</t>
  </si>
  <si>
    <t>64.2Ч</t>
  </si>
  <si>
    <t>4/108/14/38/67,1/5,5 64.3ПЛ</t>
  </si>
  <si>
    <t>64.3ПЛ</t>
  </si>
  <si>
    <t>4/108/14/38/67,1/5,5 64.3АМ</t>
  </si>
  <si>
    <t>64.3АМ</t>
  </si>
  <si>
    <t>4/108/14/38/67,1/5,5 64.3Б</t>
  </si>
  <si>
    <t>64.3Б</t>
  </si>
  <si>
    <t>4/108/14/38/67,1/5,5 64.3Ч</t>
  </si>
  <si>
    <t>64.3Ч</t>
  </si>
  <si>
    <t>4/100/14/43/60,1/5,5 64.5Б</t>
  </si>
  <si>
    <t>64.5Б</t>
  </si>
  <si>
    <t>4/100/14/43/60,1/5,5 64.5Ч</t>
  </si>
  <si>
    <t>64.5Ч</t>
  </si>
  <si>
    <t>4/114,3/14/35/66,1/5,5 64.6ПЛ</t>
  </si>
  <si>
    <t>64.6ПЛ</t>
  </si>
  <si>
    <t>4/114,3/14/35/66,1/5,5 64.6Б</t>
  </si>
  <si>
    <t>64.6Б</t>
  </si>
  <si>
    <t>4/114,3/14/35/66,1/5,5 64.6Ч</t>
  </si>
  <si>
    <t>64.6Ч</t>
  </si>
  <si>
    <t>4/100/14/46/67,1/5,5 64.11ПЛ</t>
  </si>
  <si>
    <t>64.11ПЛ</t>
  </si>
  <si>
    <t>4/100/14/46/67,1/5,5 64.11АМ</t>
  </si>
  <si>
    <t>64.11АМ</t>
  </si>
  <si>
    <t>4/100/14/46/67,1/5,5 64.11Б</t>
  </si>
  <si>
    <t>64.11Б</t>
  </si>
  <si>
    <t>4/100/14/46/67,1/5,5 64.11Ч</t>
  </si>
  <si>
    <t>64.11Ч</t>
  </si>
  <si>
    <t>4/108/14/47,5/63,4/5,5 64.12ПЛ</t>
  </si>
  <si>
    <t>64.12ПЛ</t>
  </si>
  <si>
    <t>4/108/14/47,5/63,4/5,5 64.12АМ</t>
  </si>
  <si>
    <t>64.12АМ</t>
  </si>
  <si>
    <t>4/108/14/47,5/63,4/5,5 64.12Б</t>
  </si>
  <si>
    <t>64.12Б</t>
  </si>
  <si>
    <t>4/108/14/47,5/63,4/5,5 64.12Ч</t>
  </si>
  <si>
    <t>64.12Ч</t>
  </si>
  <si>
    <t>4/114,3/14/46/67,1/5,5 64.13ПЛ</t>
  </si>
  <si>
    <t>64.13ПЛ</t>
  </si>
  <si>
    <t>4/114,3/14/46/67,1/5,5 64.13АМ</t>
  </si>
  <si>
    <t>64.13АМ</t>
  </si>
  <si>
    <t>4/114,3/14/46/67,1/5,5 64.13Б</t>
  </si>
  <si>
    <t>64.13Б</t>
  </si>
  <si>
    <t>4/114,3/14/46/67,1/5,5 64.13Ч</t>
  </si>
  <si>
    <t>64.13Ч</t>
  </si>
  <si>
    <t>4/100/14/49/56,6/5,5 64.14Ч</t>
  </si>
  <si>
    <t>64.14Ч</t>
  </si>
  <si>
    <t>4/100/14/45/56,6/5,5 64.15Б</t>
  </si>
  <si>
    <t>64.15Б</t>
  </si>
  <si>
    <t>4/100/14/45/56,6/5,5 64.15Ч</t>
  </si>
  <si>
    <t>64.15Ч</t>
  </si>
  <si>
    <t>4/100/14/45/56,1/5,5 64.16ПЛ</t>
  </si>
  <si>
    <t>64.16ПЛ</t>
  </si>
  <si>
    <t>4/100/14/45/56,1/5,5 64.16АМ</t>
  </si>
  <si>
    <t>64.16АМ</t>
  </si>
  <si>
    <t>4/100/14/45/56,1/5,5 64.16Б</t>
  </si>
  <si>
    <t>64.16Б</t>
  </si>
  <si>
    <t>4/100/14/45/56,1/5,5 64.16Ч</t>
  </si>
  <si>
    <t>64.16Ч</t>
  </si>
  <si>
    <t>4/100/14/46/54,1/5,5 64.17Б</t>
  </si>
  <si>
    <t>64.17Б</t>
  </si>
  <si>
    <t>4/100/14/46/54,1/5,5 64.17Ч</t>
  </si>
  <si>
    <t>64.17Ч</t>
  </si>
  <si>
    <t>4/108/14/34/65,1/5,5 64.18ПЛ</t>
  </si>
  <si>
    <t>64.18ПЛ</t>
  </si>
  <si>
    <t>4/108/14/34/65,1/5,5 64.18АМ</t>
  </si>
  <si>
    <t>64.18АМ</t>
  </si>
  <si>
    <t>4/108/14/34/65,1/5,5 64.18Б</t>
  </si>
  <si>
    <t>64.18Б</t>
  </si>
  <si>
    <t>4/108/14/34/65,1/5,5 64.18Ч</t>
  </si>
  <si>
    <t>64.18Ч</t>
  </si>
  <si>
    <t>4/100/14/38/57,1/5,5 64.19ПЛ</t>
  </si>
  <si>
    <t>64.19ПЛ</t>
  </si>
  <si>
    <t>4/100/14/38/57,1/5,5 64.19АМ</t>
  </si>
  <si>
    <t>64.19АМ</t>
  </si>
  <si>
    <t>4/100/14/38/57,1/5,5 64.19Б</t>
  </si>
  <si>
    <t>64.19Б</t>
  </si>
  <si>
    <t>4/100/14/38/57,1/5,5 64.19Ч</t>
  </si>
  <si>
    <t>64.19Ч</t>
  </si>
  <si>
    <t>4/108/14/24/65,1/5,5 66.1АМ</t>
  </si>
  <si>
    <t>66.1АМ</t>
  </si>
  <si>
    <t>4/108/14/24/65,1/5,5 66.1Б</t>
  </si>
  <si>
    <t>66.1Б</t>
  </si>
  <si>
    <t>4/108/14/24/65,1/5,5 66.1Ч</t>
  </si>
  <si>
    <t>66.1Ч</t>
  </si>
  <si>
    <t>4/100/15/45/54,1/6,5 49.2ПЛ</t>
  </si>
  <si>
    <t>49.2ПЛ</t>
  </si>
  <si>
    <t>4/100/15/45/54,1/6,5 49.2АМ</t>
  </si>
  <si>
    <t>49.2АМ</t>
  </si>
  <si>
    <t>5/108/15/38/58,1/6,5 49.4ПЛ</t>
  </si>
  <si>
    <t>49.4ПЛ</t>
  </si>
  <si>
    <t>5/108/15/38/58,1/6,5 49.4АМ</t>
  </si>
  <si>
    <t>49.4АМ</t>
  </si>
  <si>
    <t>5/110/15/35/65,1/6,5 49.5ПЛ</t>
  </si>
  <si>
    <t>49.5ПЛ</t>
  </si>
  <si>
    <t>5/110/15/35/65,1/6,5 49.5АМ</t>
  </si>
  <si>
    <t>49.5АМ</t>
  </si>
  <si>
    <t>5/112/15/38/67,1/6,5 49.7ПЛ</t>
  </si>
  <si>
    <t>49.7ПЛ</t>
  </si>
  <si>
    <t>5/112/15/38/67,1/6,5 49.7А</t>
  </si>
  <si>
    <t>49.7А</t>
  </si>
  <si>
    <t>5/114,3/15/38/67,1/6,5 49.8ПЛ</t>
  </si>
  <si>
    <t>49.8ПЛ</t>
  </si>
  <si>
    <t>5/114,3/15/38/67,1/6,5 49.8А</t>
  </si>
  <si>
    <t>49.8А</t>
  </si>
  <si>
    <t>5/114,3/15/46/67,1/6,5 49.9ПЛ</t>
  </si>
  <si>
    <t>49.9ПЛ</t>
  </si>
  <si>
    <t>5/114,3/15/46/67,1/6,5 49.9А</t>
  </si>
  <si>
    <t>49.9А</t>
  </si>
  <si>
    <t>5/114,3/15/47/67,1/6,5 49.10ПЛ</t>
  </si>
  <si>
    <t>49.10ПЛ</t>
  </si>
  <si>
    <t>5/114,3/15/47/67,1/6,5 49.10А</t>
  </si>
  <si>
    <t>49.10А</t>
  </si>
  <si>
    <t>5/114,3/15/50/67,1/6,5 49.15ПЛ</t>
  </si>
  <si>
    <t>49.15ПЛ</t>
  </si>
  <si>
    <t>5/114,3/15/50/67,1/6,5 49.15А</t>
  </si>
  <si>
    <t>49.15А</t>
  </si>
  <si>
    <t>5/108/15/52/63,4/6,5 49.16ПЛ</t>
  </si>
  <si>
    <t>49.16ПЛ</t>
  </si>
  <si>
    <t>5/108/15/52/63,4/6,5 49.16А</t>
  </si>
  <si>
    <t>49.16А</t>
  </si>
  <si>
    <t>5/100/15/38/57,1/6,5 49.17ПЛ</t>
  </si>
  <si>
    <t>49.17ПЛ</t>
  </si>
  <si>
    <t>5/100/15/38/57,1/6,5 49.17А</t>
  </si>
  <si>
    <t>49.17А</t>
  </si>
  <si>
    <t>5/114,3/15/43/66,1/6,5 49.18ПЛ</t>
  </si>
  <si>
    <t>49.18ПЛ</t>
  </si>
  <si>
    <t>5/114,3/15/43/66,1/6,5 49.18А</t>
  </si>
  <si>
    <t>49.18А</t>
  </si>
  <si>
    <t>5/112/15/47/57,1/6,5 49.19ПЛ</t>
  </si>
  <si>
    <t>49.19ПЛ</t>
  </si>
  <si>
    <t>5/112/15/47/57,1/6,5 49.19А</t>
  </si>
  <si>
    <t>49.19А</t>
  </si>
  <si>
    <t>4/98/15/29/58,6/6,5 68.1Б</t>
  </si>
  <si>
    <t>68.1Б</t>
  </si>
  <si>
    <t>4/98/15/29/58,6/6,5 68.1Ч</t>
  </si>
  <si>
    <t>68.1Ч</t>
  </si>
  <si>
    <t>4/100/15/45/67,1/6,5 68.2ПЛ</t>
  </si>
  <si>
    <t>68.2ПЛ</t>
  </si>
  <si>
    <t>4/100/15/45/67,1/6,5 68.2АМ</t>
  </si>
  <si>
    <t>68.2АМ</t>
  </si>
  <si>
    <t>4/100/15/45/67,1/6,5 68.2Б</t>
  </si>
  <si>
    <t>68.2Б</t>
  </si>
  <si>
    <t>4/100/15/45/67,1/6,5 68.2Ч</t>
  </si>
  <si>
    <t>68.2Ч</t>
  </si>
  <si>
    <t>4/114,3/15/46/67,1/6,5 68.4ПЛ</t>
  </si>
  <si>
    <t>68.4ПЛ</t>
  </si>
  <si>
    <t>4/114,3/15/46/67,1/6,5 68.4Ч</t>
  </si>
  <si>
    <t>68.4Ч</t>
  </si>
  <si>
    <t>4/108/15/52,5/63,4/6,5 68.5ПЛ</t>
  </si>
  <si>
    <t>68.5ПЛ</t>
  </si>
  <si>
    <t>4/108/15/52,5/63,4/6,5 68.5АМ</t>
  </si>
  <si>
    <t>68.5АМ</t>
  </si>
  <si>
    <t>4/108/15/52,5/63,4/6,5 68.5Б</t>
  </si>
  <si>
    <t>68.5Б</t>
  </si>
  <si>
    <t>4/100/15/39/56,6/6,5 68.7ПЛ</t>
  </si>
  <si>
    <t>68.7ПЛ</t>
  </si>
  <si>
    <t>4/100/15/39/56,6/6,5 68.7АМ</t>
  </si>
  <si>
    <t>68.7АМ</t>
  </si>
  <si>
    <t>4/100/15/39/56,6/6,5 68.7Б</t>
  </si>
  <si>
    <t>68.7Б</t>
  </si>
  <si>
    <t>4/100/15/39/56,6/6,5 68.7Ч</t>
  </si>
  <si>
    <t>68.7Ч</t>
  </si>
  <si>
    <t>4/100/15/50/60,1/6,5 68.8Б</t>
  </si>
  <si>
    <t>68.8Б</t>
  </si>
  <si>
    <t>4/100/15/50/60,1/6,5 68.8Ч</t>
  </si>
  <si>
    <t>68.8Ч</t>
  </si>
  <si>
    <t>4/114,3/15/44/56,6/6,5 68.9ПЛ</t>
  </si>
  <si>
    <t>68.9ПЛ</t>
  </si>
  <si>
    <t>4/114,3/15/44/56,6/6,5 68.9Б</t>
  </si>
  <si>
    <t>68.9Б</t>
  </si>
  <si>
    <t>4/114,3/15/44/56,6/6,5 68.9Ч</t>
  </si>
  <si>
    <t>68.9Ч</t>
  </si>
  <si>
    <t>4/100/15/45/60,1/6,5 68.10Б</t>
  </si>
  <si>
    <t>68.10Б</t>
  </si>
  <si>
    <t>4/100/15/45/60,1/6,5 68.10Ч</t>
  </si>
  <si>
    <t>68.10Ч</t>
  </si>
  <si>
    <t>4/108/15/27/65,1/6,5 68.12ПЛ</t>
  </si>
  <si>
    <t>68.12ПЛ</t>
  </si>
  <si>
    <t>4/108/15/27/65,1/6,5 68.12Б</t>
  </si>
  <si>
    <t>68.12Б</t>
  </si>
  <si>
    <t>4/108/15/27/65,1/6,5 68.12Ч</t>
  </si>
  <si>
    <t>68.12Ч</t>
  </si>
  <si>
    <t>4/100/15/43/56,6/6,5 68.13ПЛ</t>
  </si>
  <si>
    <t>68.13ПЛ</t>
  </si>
  <si>
    <t>4/100/15/43/56,6/6,5 68.13АМ</t>
  </si>
  <si>
    <t>68.13АМ</t>
  </si>
  <si>
    <t>4/100/15/43/56,6/6,5 68.13Б</t>
  </si>
  <si>
    <t>68.13Б</t>
  </si>
  <si>
    <t>4/100/15/43/56,6/6,5 68.13Ч</t>
  </si>
  <si>
    <t>68.13Ч</t>
  </si>
  <si>
    <t>4/114,3/15/40/66,1/6,5 68.16Б</t>
  </si>
  <si>
    <t>68.16Б</t>
  </si>
  <si>
    <t>4/114,3/15/40/66,1/6,5 68.16Ч</t>
  </si>
  <si>
    <t>68.16Ч</t>
  </si>
  <si>
    <t>4/100/15/45/56,6/6,5 68.17Б</t>
  </si>
  <si>
    <t>68.17Б</t>
  </si>
  <si>
    <t>4/100/15/45/56,6/6,5 68.17Ч</t>
  </si>
  <si>
    <t>68.17Ч</t>
  </si>
  <si>
    <t>4/108/15/47,5/63,4/6,5 68.18ПЛ</t>
  </si>
  <si>
    <t>68.18ПЛ</t>
  </si>
  <si>
    <t>4/108/15/47,5/63,4/6,5 68.18АМ</t>
  </si>
  <si>
    <t>68.18АМ</t>
  </si>
  <si>
    <t>4/108/15/47,5/63,4/6,5 68.18Б</t>
  </si>
  <si>
    <t>68.18Б</t>
  </si>
  <si>
    <t>4/108/15/47,5/63,4/6,5 68.18Ч</t>
  </si>
  <si>
    <t>68.18Ч</t>
  </si>
  <si>
    <t>4/100/15/45/54,1/6,5 68.20АМ</t>
  </si>
  <si>
    <t>68.20АМ</t>
  </si>
  <si>
    <t>4/100/15/45/54,1/6,5 68.20Б</t>
  </si>
  <si>
    <t>68.20Б</t>
  </si>
  <si>
    <t>4/100/15/45/54,1/6,5 68.20Ч</t>
  </si>
  <si>
    <t>68.20Ч</t>
  </si>
  <si>
    <t>5/100/16/45/54,1/6,5 55.2ПЛ</t>
  </si>
  <si>
    <t>55.2ПЛ</t>
  </si>
  <si>
    <t>5/100/16/45/54,1/6,5 55.2АМ</t>
  </si>
  <si>
    <t>55.2АМ</t>
  </si>
  <si>
    <t>5/112/16/46/66,6/6,5 55.6ПЛ</t>
  </si>
  <si>
    <t>55.6ПЛ</t>
  </si>
  <si>
    <t>5/112/16/46/66,6/6,5 55.6АМ</t>
  </si>
  <si>
    <t>55.6АМ</t>
  </si>
  <si>
    <t>5/108/16/52,5/63,4/6,5 55.14ПЛ</t>
  </si>
  <si>
    <t>55.14ПЛ</t>
  </si>
  <si>
    <t>55.15АМ</t>
  </si>
  <si>
    <t>5/100/16/50/56,1/6,5 55.17ПЛ</t>
  </si>
  <si>
    <t>55.17ПЛ</t>
  </si>
  <si>
    <t>5/100/16/50/56,1/6,5 55.17АМ</t>
  </si>
  <si>
    <t>55.17АМ</t>
  </si>
  <si>
    <t>5/114,3/16/55/64,1/6,5 55.19ПЛ</t>
  </si>
  <si>
    <t>55.19ПЛ</t>
  </si>
  <si>
    <t>5/114,3/16/55/64,1/6,5 55.19АМ</t>
  </si>
  <si>
    <t>55.19АМ</t>
  </si>
  <si>
    <t>5/108/16/43/65,1/6,5 55.20ПЛ</t>
  </si>
  <si>
    <t>55.20ПЛ</t>
  </si>
  <si>
    <t>5/108/16/43/65,1/6,5 55.20АМ</t>
  </si>
  <si>
    <t>55.20АМ</t>
  </si>
  <si>
    <t>5/114,3/16/45/64,1/6,5 55.22АМ</t>
  </si>
  <si>
    <t>55.22АМ</t>
  </si>
  <si>
    <t>5/100/16/42/57,1/6,5 55.24ПЛ</t>
  </si>
  <si>
    <t>55.24ПЛ</t>
  </si>
  <si>
    <t>5/100/16/42/57,1/6,5 55.24АМ</t>
  </si>
  <si>
    <t>55.24АМ</t>
  </si>
  <si>
    <t>5/114,3/16/39/60,1/6,5 55.26ПЛ</t>
  </si>
  <si>
    <t>55.26ПЛ</t>
  </si>
  <si>
    <t>5/114,3/16/39/60,1/6,5 55.26АМ</t>
  </si>
  <si>
    <t>55.26АМ</t>
  </si>
  <si>
    <t>5/114,3/16/50/60,1/6,5 55.27ПЛ</t>
  </si>
  <si>
    <t>55.27ПЛ</t>
  </si>
  <si>
    <t>4/98/16/29/58,6/6,5 60.1ПЛ</t>
  </si>
  <si>
    <t>60.1ПЛ</t>
  </si>
  <si>
    <t>4/98/16/29/58,6/6,5 60.1АМ</t>
  </si>
  <si>
    <t>60.1АМ</t>
  </si>
  <si>
    <t>4/98/16/29/58,6/6,5 60.1Б</t>
  </si>
  <si>
    <t>60.1Б</t>
  </si>
  <si>
    <t>4/98/16/29/58,6/6,5 60.1Ч</t>
  </si>
  <si>
    <t>60.1Ч</t>
  </si>
  <si>
    <t>4/108/16/31/65,1/6,5 60.3ПЛ</t>
  </si>
  <si>
    <t>60.3ПЛ</t>
  </si>
  <si>
    <t>4/108/16/31/65,1/6,5 60.3АМ</t>
  </si>
  <si>
    <t>60.3АМ</t>
  </si>
  <si>
    <t>4/108/16/31/65,1/6,5 60.3Б</t>
  </si>
  <si>
    <t>60.3Б</t>
  </si>
  <si>
    <t>4/108/16/31/65,1/6,5 60.3Ч</t>
  </si>
  <si>
    <t>60.3Ч</t>
  </si>
  <si>
    <t>4/100/16/40/56,6/6,5 60.5ПЛ</t>
  </si>
  <si>
    <t>60.5ПЛ</t>
  </si>
  <si>
    <t>4/100/16/40/56,6/6,5 60.5АМ</t>
  </si>
  <si>
    <t>60.5АМ</t>
  </si>
  <si>
    <t>4/100/16/40/56,6/6,5 60.5Б</t>
  </si>
  <si>
    <t>60.5Б</t>
  </si>
  <si>
    <t>4/100/16/40/56,6/6,5 60.5Ч</t>
  </si>
  <si>
    <t>60.5Ч</t>
  </si>
  <si>
    <t>4/108/16/26/65,1/6,5 60.6ПЛ</t>
  </si>
  <si>
    <t>60.6ПЛ</t>
  </si>
  <si>
    <t>4/108/16/26/65,1/6,5 60.6АМ</t>
  </si>
  <si>
    <t>60.6АМ</t>
  </si>
  <si>
    <t>4/108/16/26/65,1/6,5 60.6Ч</t>
  </si>
  <si>
    <t>60.6Ч</t>
  </si>
  <si>
    <t>4/114,3/16/46/67,1/6,5 60.7ПЛ</t>
  </si>
  <si>
    <t>60.7ПЛ</t>
  </si>
  <si>
    <t>4/114,3/16/46/67,1/6,5 60.7АМ</t>
  </si>
  <si>
    <t>60.7АМ</t>
  </si>
  <si>
    <t>4/114,3/16/46/67,1/6,5 60.7Ч</t>
  </si>
  <si>
    <t>60.7Ч</t>
  </si>
  <si>
    <t>4/100/16/45/67,1/6,5 60.8ПЛ</t>
  </si>
  <si>
    <t>60.8ПЛ</t>
  </si>
  <si>
    <t>4/100/16/45/67,1/6,5 60.8АМ</t>
  </si>
  <si>
    <t>60.8АМ</t>
  </si>
  <si>
    <t>4/100/16/45/67,1/6,5 60.8Б</t>
  </si>
  <si>
    <t>4/100/16/45/67,1/6,5 60.8Ч</t>
  </si>
  <si>
    <t>60.8Ч</t>
  </si>
  <si>
    <t>4/108/16/45/63,4/6,5 60.14ПЛ</t>
  </si>
  <si>
    <t>60.14ПЛ</t>
  </si>
  <si>
    <t>4/108/16/45/63,4/6,5 60.14АМ</t>
  </si>
  <si>
    <t>60.14АМ</t>
  </si>
  <si>
    <t>4/108/16/45/63,4/6,5 60.14Б</t>
  </si>
  <si>
    <t>60.14Б</t>
  </si>
  <si>
    <t>4/108/16/45/63,4/6,5 60.14Ч</t>
  </si>
  <si>
    <t>60.14Ч</t>
  </si>
  <si>
    <t>5/100/16/45/54,1/6,5 61.2ПЛ</t>
  </si>
  <si>
    <t>61.2ПЛ</t>
  </si>
  <si>
    <t>5/100/16/45/54,1/6,5 61.2АМ</t>
  </si>
  <si>
    <t>61.2АМ</t>
  </si>
  <si>
    <t>5/100/16/45/54,1/6,5 61.2Б</t>
  </si>
  <si>
    <t>61.2Б</t>
  </si>
  <si>
    <t>5/100/16/45/54,1/6,5 61.2Ч</t>
  </si>
  <si>
    <t>61.2Ч</t>
  </si>
  <si>
    <t>5/110/16/37/65,1/6,5 61.5ПЛ</t>
  </si>
  <si>
    <t>61.5ПЛ</t>
  </si>
  <si>
    <t>5/110/16/37/65,1/6,5 61.5Б</t>
  </si>
  <si>
    <t>61.5Б</t>
  </si>
  <si>
    <t>5/110/16/37/65,1/6,5 61.5Ч</t>
  </si>
  <si>
    <t>61.5Ч</t>
  </si>
  <si>
    <t>5/112/16/46/66,6/6,5 61.6ПЛ</t>
  </si>
  <si>
    <t>61.6ПЛ</t>
  </si>
  <si>
    <t>5/112/16/46/66,6/6,5 61.6АМ</t>
  </si>
  <si>
    <t>61.6АМ</t>
  </si>
  <si>
    <t>5/112/16/46/66,6/6,5 61.6Б</t>
  </si>
  <si>
    <t>61.6Б</t>
  </si>
  <si>
    <t>5/112/16/46/66,6/6,5 61.6Ч</t>
  </si>
  <si>
    <t>61.6Ч</t>
  </si>
  <si>
    <t>5/114,3/16/46/67,1/6,5 61.8ПЛ</t>
  </si>
  <si>
    <t>61.8ПЛ</t>
  </si>
  <si>
    <t>5/114,3/16/46/67,1/6,5 61.8Б</t>
  </si>
  <si>
    <t>61.8Б</t>
  </si>
  <si>
    <t>5/112/16/50/57,1/6,5 61.12Б</t>
  </si>
  <si>
    <t>61.12Б</t>
  </si>
  <si>
    <t>5/112/16/50/57,1/6,5 61.12Ч</t>
  </si>
  <si>
    <t>61.12Ч</t>
  </si>
  <si>
    <t>5/114,3/16/40/66,1/6,5 61.13ПЛ</t>
  </si>
  <si>
    <t>61.13ПЛ</t>
  </si>
  <si>
    <t>5/114,3/16/40/66,1/6,5 61.13АМ</t>
  </si>
  <si>
    <t>61.13АМ</t>
  </si>
  <si>
    <t>5/114,3/16/40/66,1/6,5 61.13Б</t>
  </si>
  <si>
    <t>61.13Б</t>
  </si>
  <si>
    <t>5/114,3/16/40/66,1/6,5 61.13Ч</t>
  </si>
  <si>
    <t>61.13Ч</t>
  </si>
  <si>
    <t>5/108/16/52,5/63,4/6,5 61.14ПЛ</t>
  </si>
  <si>
    <t>61.14ПЛ</t>
  </si>
  <si>
    <t>5/108/16/52,5/63,4/6,5 61.14АМ</t>
  </si>
  <si>
    <t>61.14АМ</t>
  </si>
  <si>
    <t>5/108/16/52,5/63,4/6,5 61.14Б</t>
  </si>
  <si>
    <t>61.14Б</t>
  </si>
  <si>
    <t>5/108/16/52,5/63,4/6,5 61.14Ч</t>
  </si>
  <si>
    <t>61.14Ч</t>
  </si>
  <si>
    <t>61.15 Б</t>
  </si>
  <si>
    <t>61.15 Ч</t>
  </si>
  <si>
    <t>5/114,3/16/45/60,1/6,5 61.16ПЛ</t>
  </si>
  <si>
    <t>61.16ПЛ</t>
  </si>
  <si>
    <t>5/114,3/16/45/60,1/6,5 61.16АМ</t>
  </si>
  <si>
    <t>61.16АМ</t>
  </si>
  <si>
    <t>5/114,3/16/45/60,1/6,5 61.16Б</t>
  </si>
  <si>
    <t>61.16Б</t>
  </si>
  <si>
    <t>5/114,3/16/45/60,1/6,5 61.16Ч</t>
  </si>
  <si>
    <t>61.16Ч</t>
  </si>
  <si>
    <t>5/100/16/55/56,1/6,5 61.17ПЛ</t>
  </si>
  <si>
    <t>61.17ПЛ</t>
  </si>
  <si>
    <t>5/100/16/55/56,1/6,5 61.17АМ</t>
  </si>
  <si>
    <t>61.17АМ</t>
  </si>
  <si>
    <t>5/100/16/55/56,1/6,5 61.17Б</t>
  </si>
  <si>
    <t>61.17Б</t>
  </si>
  <si>
    <t>5/100/16/55/56,1/6,5 61.17Ч</t>
  </si>
  <si>
    <t>61.17Ч</t>
  </si>
  <si>
    <t>5/114,3/16/55/64,1/6,5 61.19ПЛ</t>
  </si>
  <si>
    <t>61.19ПЛ</t>
  </si>
  <si>
    <t>5/114,3/16/55/64,1/6,5 61.19АМ</t>
  </si>
  <si>
    <t>61.19АМ</t>
  </si>
  <si>
    <t>5/114,3/16/55/64,1/6,5 61.19Б</t>
  </si>
  <si>
    <t>61.19Б</t>
  </si>
  <si>
    <t>5/114,3/16/55/64,1/6,5 61.19Ч</t>
  </si>
  <si>
    <t>61.19Ч</t>
  </si>
  <si>
    <t>5/114,3/16/51/67,1/6,5 61.21ПЛ</t>
  </si>
  <si>
    <t>61.21ПЛ</t>
  </si>
  <si>
    <t>5/114,3/16/51/67,1/6,5 61.21Б</t>
  </si>
  <si>
    <t>5/114,3/16/51/67,1/6,5 61.21Ч</t>
  </si>
  <si>
    <t>61.21Ч</t>
  </si>
  <si>
    <t>5/114,3/16/45/64,1/6,5 61.22ПЛ</t>
  </si>
  <si>
    <t>61.22ПЛ</t>
  </si>
  <si>
    <t>5/114,3/16/45/64,1/6,5 61.22АМ</t>
  </si>
  <si>
    <t>61.22АМ</t>
  </si>
  <si>
    <t>5/114,3/16/45/64,1/6,5 61.22Б</t>
  </si>
  <si>
    <t>61.22Б</t>
  </si>
  <si>
    <t>5/114,3/16/45/64,1/6,5 61.22Ч</t>
  </si>
  <si>
    <t>61.22Ч</t>
  </si>
  <si>
    <t>5/100/16/42/57,1/6,5 61.24ПЛ</t>
  </si>
  <si>
    <t>61.24ПЛ</t>
  </si>
  <si>
    <t>5/100/16/42/57,1/6,5 61.24АМ</t>
  </si>
  <si>
    <t>61.24АМ</t>
  </si>
  <si>
    <t>5/100/16/42/57,1/6,5 61.24Б</t>
  </si>
  <si>
    <t>61.24Б</t>
  </si>
  <si>
    <t>5/100/16/42/57,1/6,5 61.24Ч</t>
  </si>
  <si>
    <t>61.24Ч</t>
  </si>
  <si>
    <t>5/112/16/42/57,1/6,5 61.25Б</t>
  </si>
  <si>
    <t>61.25Б</t>
  </si>
  <si>
    <t>5/112/16/42/57,1/6,5 61.25Ч</t>
  </si>
  <si>
    <t>61.25Ч</t>
  </si>
  <si>
    <t>5/114,3/16/39/60,1/6,5 61.26ПЛ</t>
  </si>
  <si>
    <t>61.26ПЛ</t>
  </si>
  <si>
    <t>5/114,3/16/39/60,1/6,5 61.26АМ</t>
  </si>
  <si>
    <t>61.26АМ</t>
  </si>
  <si>
    <t>5/114,3/16/39/60,1/6,5 61.26Б</t>
  </si>
  <si>
    <t>61.26Б</t>
  </si>
  <si>
    <t>5/114,3/16/39/60,1/6,5 61.26Ч</t>
  </si>
  <si>
    <t>61.26Ч</t>
  </si>
  <si>
    <t>5/114,3/16/50/60,1/6,5 61.27ПЛ</t>
  </si>
  <si>
    <t>61.27ПЛ</t>
  </si>
  <si>
    <t>5/114,3/16/50/60,1/6,5 61.27АМ</t>
  </si>
  <si>
    <t>61.27АМ</t>
  </si>
  <si>
    <t>5/114,3/16/50/60,1/6,5 61.27Б</t>
  </si>
  <si>
    <t>61.27Б</t>
  </si>
  <si>
    <t>5/114,3/16/50/60,1/6,5 61.27Ч</t>
  </si>
  <si>
    <t>61.27Ч</t>
  </si>
  <si>
    <t>5/105/16/39/56,6/6,5 61.28Б</t>
  </si>
  <si>
    <t>61.28Б</t>
  </si>
  <si>
    <t>5/105/16/39/56,6/6,5 61.28Ч</t>
  </si>
  <si>
    <t>61.28Ч</t>
  </si>
  <si>
    <t>61.29ПЛ</t>
  </si>
  <si>
    <t>61.29АМ</t>
  </si>
  <si>
    <t>61.29Ч</t>
  </si>
  <si>
    <t>6/139,7/16/38/67,1/7 70.1ПЛ</t>
  </si>
  <si>
    <t>70.1ПЛ</t>
  </si>
  <si>
    <t>6/139,7/16/38/67,1/7 70.1АМ</t>
  </si>
  <si>
    <t>70.1АМ</t>
  </si>
  <si>
    <t>6/114,3/16/30/66,1/7 70.2ПЛ</t>
  </si>
  <si>
    <t>70.2ПЛ</t>
  </si>
  <si>
    <t>6/114,3/16/30/66,1/7 70.2АМ</t>
  </si>
  <si>
    <t>70.2АМ</t>
  </si>
  <si>
    <t>6/139,7/16/40/100,1/7 70.3ПЛ</t>
  </si>
  <si>
    <t>70.3ПЛ</t>
  </si>
  <si>
    <t>6/139,7/16/40/100,1/7 70.3АМ</t>
  </si>
  <si>
    <t>70.3АМ</t>
  </si>
  <si>
    <t>5/139,7/16/35/109,7/7 63.1АМ</t>
  </si>
  <si>
    <t>63.1АМ</t>
  </si>
  <si>
    <t>5/139,7/16/45/95,3/7 71.2ПЛ</t>
  </si>
  <si>
    <t>71.2ПЛ</t>
  </si>
  <si>
    <t>5/139,7/16/45/95,3/7 71.2АМ</t>
  </si>
  <si>
    <t>71.2АМ</t>
  </si>
  <si>
    <t>5/130/16/43/84,1/7 71.3ПЛ</t>
  </si>
  <si>
    <t>71.3ПЛ</t>
  </si>
  <si>
    <t>5/130/16/43/84,1/7 71.3АМ</t>
  </si>
  <si>
    <t>71.3АМ</t>
  </si>
  <si>
    <t>5/114,3/16/45/67,1/7 71.8ПЛ</t>
  </si>
  <si>
    <t>71.8ПЛ</t>
  </si>
  <si>
    <t>5/114,3/16/45/67,1/7 71.8АМ</t>
  </si>
  <si>
    <t>71.8АМ</t>
  </si>
  <si>
    <t>5/120/16/40/70,1/7 71.9ПЛ</t>
  </si>
  <si>
    <t>71.9ПЛ</t>
  </si>
  <si>
    <t>5/120/16/40/70,1/7 71.9АМ</t>
  </si>
  <si>
    <t>71.9АМ</t>
  </si>
  <si>
    <t>5/127/16/45/71,6/7 71.10ПЛ</t>
  </si>
  <si>
    <t>71.10ПЛ</t>
  </si>
  <si>
    <t>5/127/16/45/71,6/7 71.10АМ</t>
  </si>
  <si>
    <t>71.10АМ</t>
  </si>
  <si>
    <t>71.17ПЛ</t>
  </si>
  <si>
    <t>71.17АМ</t>
  </si>
  <si>
    <t>5/114,3/16/38/67,1/7 71.21ПЛ</t>
  </si>
  <si>
    <t>71.21ПЛ</t>
  </si>
  <si>
    <t>5/114,3/16/38/67,1/7 71.21АМ</t>
  </si>
  <si>
    <t>71.21АМ</t>
  </si>
  <si>
    <t>5/120/16/50/65,1/7 71.22ПЛ</t>
  </si>
  <si>
    <t>71.22ПЛ</t>
  </si>
  <si>
    <t>5/120/16/50/65,1/7 71.22АМ</t>
  </si>
  <si>
    <t>71.22АМ</t>
  </si>
  <si>
    <t>71.25ПЛ</t>
  </si>
  <si>
    <t>71.25АМ</t>
  </si>
  <si>
    <t>71.26ПЛ</t>
  </si>
  <si>
    <t>71.26АМ</t>
  </si>
  <si>
    <t>71.27ПЛ</t>
  </si>
  <si>
    <t>71.27АМ</t>
  </si>
  <si>
    <t>6/139,7/16/0/109,7/7 77.1ПЛ</t>
  </si>
  <si>
    <t>77.1 ПЛ</t>
  </si>
  <si>
    <t>6/139,7/16/0/109,7/7 77.1АМ</t>
  </si>
  <si>
    <t>77.1 АМ</t>
  </si>
  <si>
    <t>6/139,7/16/10/109,7/7 77.2ПЛ</t>
  </si>
  <si>
    <t>77.2ПЛ</t>
  </si>
  <si>
    <t>6/139,7/16/10/109,7/7 77.2АМ</t>
  </si>
  <si>
    <t>77.2АМ</t>
  </si>
  <si>
    <t>5/108/17/50/63,4/7 69.3ПЛ</t>
  </si>
  <si>
    <t>69.3ПЛ</t>
  </si>
  <si>
    <t>5/108/17/50/63,4/7 69.3АМ</t>
  </si>
  <si>
    <t>69.3АМ</t>
  </si>
  <si>
    <t>5/110/17/37/65,1/7 69.5ПЛ</t>
  </si>
  <si>
    <t>69.5ПЛ</t>
  </si>
  <si>
    <t>5/110/17/37/65,1/7 69.5АМ</t>
  </si>
  <si>
    <t>69.5АМ</t>
  </si>
  <si>
    <t>5/114,3/17/46/67,1/7 69.8ПЛ</t>
  </si>
  <si>
    <t>69.8ПЛ</t>
  </si>
  <si>
    <t>5/114,3/17/40/66,1/7 69.13ПЛ</t>
  </si>
  <si>
    <t>69.13ПЛ</t>
  </si>
  <si>
    <t>5/108/17/52,5/63,4/7 69.14ПЛ</t>
  </si>
  <si>
    <t>69.14ПЛ</t>
  </si>
  <si>
    <t>5/108/17/52,5/63,4/7 69.14АМ</t>
  </si>
  <si>
    <t>69.14АМ</t>
  </si>
  <si>
    <t>5/114,3/17/45/60,1/7 69.16ПЛ</t>
  </si>
  <si>
    <t>69.16ПЛ</t>
  </si>
  <si>
    <t>5/114,3/17/45/60,1/7 69.16АМ</t>
  </si>
  <si>
    <t>69.16АМ</t>
  </si>
  <si>
    <t>5/114,3/17/55/64,1/7 69.19ПЛ</t>
  </si>
  <si>
    <t>69.19ПЛ</t>
  </si>
  <si>
    <t>5/114,3/17/55/64,1/7 69.19АМ</t>
  </si>
  <si>
    <t>69.19АМ</t>
  </si>
  <si>
    <t>5/114,3/17/50/64,1/7 69.20ПЛ</t>
  </si>
  <si>
    <t>69.20ПЛ</t>
  </si>
  <si>
    <t>5/114,3/17/50/64,1/7 69.20АМ</t>
  </si>
  <si>
    <t>69.20АМ</t>
  </si>
  <si>
    <t>5/114,3/17/38/67,1/7 69.21ПЛ</t>
  </si>
  <si>
    <t>69.21ПЛ</t>
  </si>
  <si>
    <t>5/114,3/17/38/67,1/7 69.21АМ</t>
  </si>
  <si>
    <t>69.21АМ</t>
  </si>
  <si>
    <t>5/115/17/46/70,3/7 69.23ПЛ</t>
  </si>
  <si>
    <t>69.23ПЛ</t>
  </si>
  <si>
    <t>5/115/17/46/70,3/7 69.23АМ</t>
  </si>
  <si>
    <t>69.23АМ</t>
  </si>
  <si>
    <t>5/114,3/17/45/66,1/7 69.24ПЛ</t>
  </si>
  <si>
    <t>69.24ПЛ</t>
  </si>
  <si>
    <t>5/114,3/17/45/66,1/7 69.24АМ</t>
  </si>
  <si>
    <t>69.24АМ</t>
  </si>
  <si>
    <t>5/114,3/17/55/67,1/7 69.25ПЛ</t>
  </si>
  <si>
    <t>69.25ПЛ</t>
  </si>
  <si>
    <t>5/114,3/17/55/67,1/7 69.25АМ</t>
  </si>
  <si>
    <t>69.25АМ</t>
  </si>
  <si>
    <t>4/100/15/38/67,1/6 42.2Н</t>
  </si>
  <si>
    <t>42.2Н</t>
  </si>
  <si>
    <t>4/98/15/34/58,6/6 42.51Н</t>
  </si>
  <si>
    <t>4/114,3/15/40/66,1/6 42.6Н</t>
  </si>
  <si>
    <t>42.6Н</t>
  </si>
  <si>
    <t>4/100/15/39/56,6/6 42.7Н</t>
  </si>
  <si>
    <t>42.7Н</t>
  </si>
  <si>
    <t>4/100/15/45/60,1/6 44.10Н</t>
  </si>
  <si>
    <t>44.10Н</t>
  </si>
  <si>
    <t>4/100/15/45/56,6/6 44.17Н</t>
  </si>
  <si>
    <t>44.17Н</t>
  </si>
  <si>
    <t>4/108/15/47,5/63,4/6 44.18Н</t>
  </si>
  <si>
    <t>44.18Н</t>
  </si>
  <si>
    <t>4/100/15/45/54,1/6 44.20Н</t>
  </si>
  <si>
    <t>44.20Н</t>
  </si>
  <si>
    <t>4/100/15/45/67,1/6 44.2Н</t>
  </si>
  <si>
    <t>44.2Н</t>
  </si>
  <si>
    <t>4/108/15/45/67,1/6 44.3Н</t>
  </si>
  <si>
    <t>44.3Н</t>
  </si>
  <si>
    <t>4/114,3/15/46/67,1/6 44.4Н</t>
  </si>
  <si>
    <t>44.4Н</t>
  </si>
  <si>
    <t>4/108/15/52,5/63,4/6 44.5Н</t>
  </si>
  <si>
    <t>44.5Н</t>
  </si>
  <si>
    <t>4/114,3/15/45/66,1/6 44.6Н</t>
  </si>
  <si>
    <t>44.6Н</t>
  </si>
  <si>
    <t>4/100/15/50/60,1/6 44.8Н</t>
  </si>
  <si>
    <t>44.8Н</t>
  </si>
  <si>
    <t>4/114,3/15/44/56,6/6 44.9АМ</t>
  </si>
  <si>
    <t>44.9АМ</t>
  </si>
  <si>
    <t>4/114,3/15/44/56,6/6 44.9Н</t>
  </si>
  <si>
    <t>5/114,3/15/47/67,1/6 51.10М</t>
  </si>
  <si>
    <t>51.10М</t>
  </si>
  <si>
    <t>5/114,3/15/47/67,1/6 51.10Н</t>
  </si>
  <si>
    <t>5/114,3/15/50/60,1/6 51.11М</t>
  </si>
  <si>
    <t>5/114,3/15/50/60,1/6 51.11Н</t>
  </si>
  <si>
    <t>5/100/15/43/57,1/6 51.12Н</t>
  </si>
  <si>
    <t>51.12Н</t>
  </si>
  <si>
    <t>5/108/15/46/56,6/6 51.13М</t>
  </si>
  <si>
    <t>51.13М</t>
  </si>
  <si>
    <t>5/108/15/46/56,6/6 51.13Н</t>
  </si>
  <si>
    <t>5/108/15/46/56,6/6 51.13ПЛ</t>
  </si>
  <si>
    <t>51.13ПЛ</t>
  </si>
  <si>
    <t>5/100/15/48/56,1/6 51.1М</t>
  </si>
  <si>
    <t>51.1М</t>
  </si>
  <si>
    <t>5/100/15/48/56,1/6 51.1Н</t>
  </si>
  <si>
    <t>5/105/15/39/56,6/6 51.28М</t>
  </si>
  <si>
    <t>51.28М</t>
  </si>
  <si>
    <t>5/105/15/39/56,6/6 51.28Н</t>
  </si>
  <si>
    <t>5/105/15/39/56,6/6 51.28ПЛ</t>
  </si>
  <si>
    <t>51.28ПЛ</t>
  </si>
  <si>
    <t>5/108/15/52,5/63,4/6 51.2М</t>
  </si>
  <si>
    <t>51.2М</t>
  </si>
  <si>
    <t>5/108/15/52,5/63,4/6 51.2Н</t>
  </si>
  <si>
    <t>5/114,3/15/52,5/67,1/6 51.3М</t>
  </si>
  <si>
    <t>51.3М</t>
  </si>
  <si>
    <t>5/114,3/15/52,5/67,1/6 51.3Н</t>
  </si>
  <si>
    <t>5/110/15/49/65,1/6 51.4М</t>
  </si>
  <si>
    <t>51.4М</t>
  </si>
  <si>
    <t>5/110/15/49/65,1/6 51.4Н</t>
  </si>
  <si>
    <t>5/114,3/15/50/67,1/6 51.5М</t>
  </si>
  <si>
    <t>51.5М</t>
  </si>
  <si>
    <t>5/114,3/15/50/67,1/6 51.5Н</t>
  </si>
  <si>
    <t>5/114,3/15/46/67,1/6 51.6М</t>
  </si>
  <si>
    <t>51.6М</t>
  </si>
  <si>
    <t>5/112/15/47/57,1/6 51.7М</t>
  </si>
  <si>
    <t>51.7М</t>
  </si>
  <si>
    <t>5/112/15/47/57,1/6 51.7Н</t>
  </si>
  <si>
    <t>5/114,3/15/45/60,1/6 51.8М</t>
  </si>
  <si>
    <t>51.8М</t>
  </si>
  <si>
    <t>5/114,3/15/45/60,1/6 51.8Н</t>
  </si>
  <si>
    <t>5/108/15/46/63,4/6 51.9М</t>
  </si>
  <si>
    <t>51.9М</t>
  </si>
  <si>
    <t>5/108/15/46/63,4/6 51.9Н</t>
  </si>
  <si>
    <t>5/120/16/38/72,6/7 53.10М</t>
  </si>
  <si>
    <t>53.10М</t>
  </si>
  <si>
    <t>5/120/16/38/72,6/7 53.10Н</t>
  </si>
  <si>
    <t>5/114,3/16/38/71,6/7 53.11М</t>
  </si>
  <si>
    <t>5/114,3/16/40/66,1/7 53.13М</t>
  </si>
  <si>
    <t>53.13М</t>
  </si>
  <si>
    <t>5/108/16/52/63,4/7 53.14М</t>
  </si>
  <si>
    <t>53.14М</t>
  </si>
  <si>
    <t>5/114,3/16/52/67,1/7 53.15М</t>
  </si>
  <si>
    <t>53.15М</t>
  </si>
  <si>
    <t>5/114,3/16/52/67,1/7 53.15Н</t>
  </si>
  <si>
    <t>5/100/16/48/56,1/7 53.17М</t>
  </si>
  <si>
    <t>53.17М</t>
  </si>
  <si>
    <t>5/100/16/48/56,1/7 53.17Н</t>
  </si>
  <si>
    <t>5/120/16/50/65,1/7 53.18М</t>
  </si>
  <si>
    <t>53.18М</t>
  </si>
  <si>
    <t>5/120/16/50/65,1/7 53.18Н</t>
  </si>
  <si>
    <t>5/108/16/50/63,4/7 53.19М</t>
  </si>
  <si>
    <t>53.19М</t>
  </si>
  <si>
    <t>5/108/16/50/63,4/7 53.19Н</t>
  </si>
  <si>
    <t>5/100/16/38/67,1/7 53.1М</t>
  </si>
  <si>
    <t>53.1М</t>
  </si>
  <si>
    <t>5/100/16/38/67,1/7 53.1Н</t>
  </si>
  <si>
    <t>5/115/16/46/70,3/7 53.23М</t>
  </si>
  <si>
    <t>53.23М</t>
  </si>
  <si>
    <t>5/115/16/46/70,3/7 53.23Н</t>
  </si>
  <si>
    <t>5/112/16/33/57,1/7 53.25М</t>
  </si>
  <si>
    <t>53.25М</t>
  </si>
  <si>
    <t>5/112/16/33/57,1/7 53.25Н</t>
  </si>
  <si>
    <t>5/120/16/41/67,1/7 53.26М</t>
  </si>
  <si>
    <t>53.26М</t>
  </si>
  <si>
    <t>5/120/16/41/67,1/7 53.26Н</t>
  </si>
  <si>
    <t>5/112/16/45/66,6/7 53.27М</t>
  </si>
  <si>
    <t>53.27М</t>
  </si>
  <si>
    <t>5/112/16/45/66,6/7 53.27Н</t>
  </si>
  <si>
    <t>5/112/16/38/66,6/7 53.29М</t>
  </si>
  <si>
    <t>53.29М</t>
  </si>
  <si>
    <t>5/112/16/38/66,6/7 53.29Н</t>
  </si>
  <si>
    <t>5/100/16/45/67,1/7 53.2М</t>
  </si>
  <si>
    <t>53.2М</t>
  </si>
  <si>
    <t>5/100/16/45/67,1/7 53.2Н</t>
  </si>
  <si>
    <t>5/112/16/39,5/66,6/7 53.30М</t>
  </si>
  <si>
    <t>53.30М</t>
  </si>
  <si>
    <t>5/112/16/39,5/66,6/7 53.30Н</t>
  </si>
  <si>
    <t>5/112/16/39,5/66,6/7 53.30ПЛ</t>
  </si>
  <si>
    <t>53.30ПЛ</t>
  </si>
  <si>
    <t>5/120/16/44/72,6/7 53.31М</t>
  </si>
  <si>
    <t>5/120/16/44/72,6/7 53.31Н</t>
  </si>
  <si>
    <t>5/120/16/44/72,6/7 53.31ПЛ</t>
  </si>
  <si>
    <t>53.31ПЛ</t>
  </si>
  <si>
    <t>5/114,3/16/50/67,1/7 53.32Н</t>
  </si>
  <si>
    <t>5/108/16/45/67,1/7 53.3М</t>
  </si>
  <si>
    <t>53.3М</t>
  </si>
  <si>
    <t>5/108/16/45/67,1/7 53.3Н</t>
  </si>
  <si>
    <t>5/108/16/38/65,1/7 53.4М</t>
  </si>
  <si>
    <t>53.4М</t>
  </si>
  <si>
    <t>5/108/16/38/65,1/7 53.4Н</t>
  </si>
  <si>
    <t>5/110/16/38/65,1/7 53.5М</t>
  </si>
  <si>
    <t>53.5М</t>
  </si>
  <si>
    <t>5/112/16/38/67,1/7 53.6М</t>
  </si>
  <si>
    <t>53.6М</t>
  </si>
  <si>
    <t>5/112/16/38/67,1/7 53.6Н</t>
  </si>
  <si>
    <t>5/114,3/16/38/67,1/7 53.7М</t>
  </si>
  <si>
    <t>53.7М</t>
  </si>
  <si>
    <t>5/114,3/16/38/67,1/7 53.7Н</t>
  </si>
  <si>
    <t>5/114,3/16/45/67,1/7 53.8М</t>
  </si>
  <si>
    <t>53.8М</t>
  </si>
  <si>
    <t>5/115/16/38/70,3/7 53.9М</t>
  </si>
  <si>
    <t>53.9М</t>
  </si>
  <si>
    <t>5/120/16/34/72,6/7 54.16М</t>
  </si>
  <si>
    <t>54.16М</t>
  </si>
  <si>
    <t>5/120/16/34/72,6/7 54.16Н</t>
  </si>
  <si>
    <t>5/108/16/32/65,1/7 54.2М</t>
  </si>
  <si>
    <t>54.2М</t>
  </si>
  <si>
    <t>5/115/16/41/70,3/6,5 55.30АМ</t>
  </si>
  <si>
    <t>55.30АМ</t>
  </si>
  <si>
    <t>5/115/16/41/70,3/6,5 55.30М</t>
  </si>
  <si>
    <t>5/115/16/41/70,3/6,5 55.30Н</t>
  </si>
  <si>
    <t>5/115/16/41/70,3/6,5 55.30ПЛ</t>
  </si>
  <si>
    <t>55.30ПЛ</t>
  </si>
  <si>
    <t>4/100/15/45/60,1/6 56.10М</t>
  </si>
  <si>
    <t>56.10М</t>
  </si>
  <si>
    <t>4/100/15/45/60,1/6 56.10Н</t>
  </si>
  <si>
    <t>4/114,3/15/49/56,5/6 56.11М</t>
  </si>
  <si>
    <t>56.11М</t>
  </si>
  <si>
    <t>4/114,3/15/49/56,5/6 56.11Н</t>
  </si>
  <si>
    <t>4/108/15/27/65,1/6 56.12М</t>
  </si>
  <si>
    <t>56.12М</t>
  </si>
  <si>
    <t>4/108/15/27/65,1/6 56.12Н</t>
  </si>
  <si>
    <t>4/100/15/43/56,6/6 56.13М</t>
  </si>
  <si>
    <t>56.13М</t>
  </si>
  <si>
    <t>4/100/15/43/56,6/6 56.13Н</t>
  </si>
  <si>
    <t>4/114,3/15/40/66,1/6 56.16М</t>
  </si>
  <si>
    <t>56.16М</t>
  </si>
  <si>
    <t>4/114,3/15/40/66,1/6 56.16Н</t>
  </si>
  <si>
    <t>4/100/15/45/56,6/6 56.17М</t>
  </si>
  <si>
    <t>56.17М</t>
  </si>
  <si>
    <t>4/100/15/45/56,6/6 56.17Н</t>
  </si>
  <si>
    <t>4/108/15/47,5/63,4/6 56.18М</t>
  </si>
  <si>
    <t>56.18М</t>
  </si>
  <si>
    <t>4/108/15/47,5/63,4/6 56.18Н</t>
  </si>
  <si>
    <t>4/100/15/48/54,1/6 56.19М</t>
  </si>
  <si>
    <t>56.19М</t>
  </si>
  <si>
    <t>4/100/15/48/54,1/6 56.19Н</t>
  </si>
  <si>
    <t>4/100/15/45/54,1/6 56.20М</t>
  </si>
  <si>
    <t>56.20М</t>
  </si>
  <si>
    <t>4/100/15/45/54,1/6 56.20Н</t>
  </si>
  <si>
    <t>4/100/15/45/67,1/6 56.2М</t>
  </si>
  <si>
    <t>4/114,3/15/46/67,1/6 56.4М</t>
  </si>
  <si>
    <t>56.4М</t>
  </si>
  <si>
    <t>4/114,3/15/46/67,1/6 56.4Н</t>
  </si>
  <si>
    <t>4/108/15/52,5/63,4/6 56.5М</t>
  </si>
  <si>
    <t>56.5М</t>
  </si>
  <si>
    <t>4/108/15/52,5/63,4/6 56.5Н</t>
  </si>
  <si>
    <t>4/114,3/15/45/66,1/6 56.6М</t>
  </si>
  <si>
    <t>56.6М</t>
  </si>
  <si>
    <t>4/114,3/15/45/66,1/6 56.6Н</t>
  </si>
  <si>
    <t>4/100/15/39/56,6/6 56.7М</t>
  </si>
  <si>
    <t>56.7М</t>
  </si>
  <si>
    <t>4/100/15/39/56,6/6 56.7Н</t>
  </si>
  <si>
    <t>4/100/15/50/60,1/6 56.8М</t>
  </si>
  <si>
    <t>4/100/15/50/60,1/6 56.8Н</t>
  </si>
  <si>
    <t>4/114,3/15/44/56,6/6 56.9М</t>
  </si>
  <si>
    <t>56.9М</t>
  </si>
  <si>
    <t>4/114,3/15/44/56,6/6 56.9Н</t>
  </si>
  <si>
    <t>5/114,3/17/41/67,1/7 57.29М</t>
  </si>
  <si>
    <t>57.29М</t>
  </si>
  <si>
    <t>57.32М</t>
  </si>
  <si>
    <t>5/115/17/41/70,3/7 57.32Н</t>
  </si>
  <si>
    <t>5/127/16/45/71,6/7 59.10М</t>
  </si>
  <si>
    <t>59.10М</t>
  </si>
  <si>
    <t>5/127/16/45/71,6/7 59.10Н</t>
  </si>
  <si>
    <t>5/112/16/50/66,6/7 59.12М</t>
  </si>
  <si>
    <t>59.12М</t>
  </si>
  <si>
    <t>5/112/16/50/66,6/7 59.12Н</t>
  </si>
  <si>
    <t>5/114,3/16/45/60,1/7 59.16М</t>
  </si>
  <si>
    <t>5/108/16/50/63,4/7 59.19М</t>
  </si>
  <si>
    <t>59.19М</t>
  </si>
  <si>
    <t>5/108/16/50/63,4/7 59.19Н</t>
  </si>
  <si>
    <t>5/108/16/50/63,4/7 59.19ПЛ</t>
  </si>
  <si>
    <t>59.19ПЛ</t>
  </si>
  <si>
    <t>5/139,7/16/40/98,1/7 59.1М</t>
  </si>
  <si>
    <t>59.1М</t>
  </si>
  <si>
    <t>5/114,3/16/38/67,1/7 59.21М</t>
  </si>
  <si>
    <t>5/114,3/16/38/67,1/7 59.21Н</t>
  </si>
  <si>
    <t>5/120/16/50/65,1/7 59.22М</t>
  </si>
  <si>
    <t>5/120/16/50/65,1/7 59.22Н</t>
  </si>
  <si>
    <t>5/114,3/16/45/66,1/7 59.24М</t>
  </si>
  <si>
    <t>59.24М</t>
  </si>
  <si>
    <t>5/114,3/16/45/66,1/7 59.24Н</t>
  </si>
  <si>
    <t>5/139,7/16/45/95,3/7 59.2М</t>
  </si>
  <si>
    <t>59.2М</t>
  </si>
  <si>
    <t>5/112/16/39,5/67.1/7 59.30М</t>
  </si>
  <si>
    <t>59.30М</t>
  </si>
  <si>
    <t>5/112/16/39,5/67.1/7 59.30Н</t>
  </si>
  <si>
    <t>5/112/16/39,5/67.1/7 59.30ПЛ</t>
  </si>
  <si>
    <t>59.30ПЛ</t>
  </si>
  <si>
    <t>5/130/16/43/84,1/7 59.3М</t>
  </si>
  <si>
    <t>59.3М</t>
  </si>
  <si>
    <t>5/130/16/43/84,1/7 59.3Н</t>
  </si>
  <si>
    <t>5/114,3/16/45/67,1/7 59.8М</t>
  </si>
  <si>
    <t>59.8М</t>
  </si>
  <si>
    <t>4/100/16/48/54,1/6,5 60.19АБ</t>
  </si>
  <si>
    <t>60.19АБ</t>
  </si>
  <si>
    <t>4/100/16/48/54,1/6,5 60.19Ч</t>
  </si>
  <si>
    <t>60.19Ч</t>
  </si>
  <si>
    <t>5/114,3/16/50/67,1/6,5 61.32АБ</t>
  </si>
  <si>
    <t>61.32АБ</t>
  </si>
  <si>
    <t>5/114,3/16/50/67,1/6,5 61.32Б</t>
  </si>
  <si>
    <t>5/114,3/16/50/67,1/6,5 61.32Н</t>
  </si>
  <si>
    <t>61.32Н</t>
  </si>
  <si>
    <t>5/114,3/16/50/67,1/6,5 61.32ПЛ</t>
  </si>
  <si>
    <t>61.32ПЛ</t>
  </si>
  <si>
    <t>5/114,3/16/50/67,1/6,5 61.32Ч</t>
  </si>
  <si>
    <t>61.32Ч</t>
  </si>
  <si>
    <t>5/108/16/50/63,4/6,5 61.33ПЛ</t>
  </si>
  <si>
    <t>5/108/16/50/63,4/6,5 61.33Ч</t>
  </si>
  <si>
    <t>5/114,3/16/50/66,1/6,5 61.34Н</t>
  </si>
  <si>
    <t>4/100/15/48/54,1/6,5 68.19ПЛ</t>
  </si>
  <si>
    <t>68.19ПЛ</t>
  </si>
  <si>
    <t>4/100/15/48/54,1/6,5 68.19Ч</t>
  </si>
  <si>
    <t>68.19Ч</t>
  </si>
  <si>
    <t>5/112/17/50/57,1/7 69.12М</t>
  </si>
  <si>
    <t>5/112/17/50/57,1/7 69.12ПЛ</t>
  </si>
  <si>
    <t>69.12ПЛ</t>
  </si>
  <si>
    <t>6/139,7/16/50/92,5/7 70.4М</t>
  </si>
  <si>
    <t>4/100/14/46/67,1/5,5 72.11ПЛ</t>
  </si>
  <si>
    <t>72.11ПЛ</t>
  </si>
  <si>
    <t>4/100/14/46/67,1/5,5 72.11Ч</t>
  </si>
  <si>
    <t>72.11Ч</t>
  </si>
  <si>
    <t>4/100/14/49/56,6/5,5 72.14Ч</t>
  </si>
  <si>
    <t>72.14Ч</t>
  </si>
  <si>
    <t>4/100/14/45/56,6/5,5 72.15Ч</t>
  </si>
  <si>
    <t>72.15Ч</t>
  </si>
  <si>
    <t>4/100/14/45/56,1/5,5 72.16ПЛ</t>
  </si>
  <si>
    <t>72.16ПЛ</t>
  </si>
  <si>
    <t>4/100/14/45/56,1/5,5 72.16Ч</t>
  </si>
  <si>
    <t>72.16Ч</t>
  </si>
  <si>
    <t>4/100/14/46/54,1/5,5 72.17Б</t>
  </si>
  <si>
    <t>4/100/14/46/54,1/5,5 72.17ПЛ</t>
  </si>
  <si>
    <t>72.17ПЛ</t>
  </si>
  <si>
    <t>4/100/14/46/54,1/5,5 72.17Ч</t>
  </si>
  <si>
    <t>72.17Ч</t>
  </si>
  <si>
    <t>4/100/14/38/57,1/5,5 72.19АБ</t>
  </si>
  <si>
    <t>4/100/14/38/57,1/5,5 72.19Б</t>
  </si>
  <si>
    <t>4/100/14/38/57,1/5,5 72.19ПЛ</t>
  </si>
  <si>
    <t>72.19ПЛ</t>
  </si>
  <si>
    <t>4/100/14/38/57,1/5,5 72.19Ч</t>
  </si>
  <si>
    <t>72.19Ч</t>
  </si>
  <si>
    <t>4/98/14/35/58,6/5,5 72.1АБ</t>
  </si>
  <si>
    <t>4/98/14/35/58,6/5,5 72.1Ч</t>
  </si>
  <si>
    <t>72.1Ч</t>
  </si>
  <si>
    <t>4/100/14/38/67,1/5,5 72.2АБ</t>
  </si>
  <si>
    <t>4/100/14/38/67,1/5,5 72.2Б</t>
  </si>
  <si>
    <t>4/100/14/38/67,1/5,5 72.2ПЛ</t>
  </si>
  <si>
    <t>72.2ПЛ</t>
  </si>
  <si>
    <t>4/100/14/38/67,1/5,5 72.2Ч</t>
  </si>
  <si>
    <t>72.2Ч</t>
  </si>
  <si>
    <t>4/100/14/43/60,1/5,5 72.5АБ</t>
  </si>
  <si>
    <t>4/100/14/43/60,1/5,5 72.5Б</t>
  </si>
  <si>
    <t>4/100/14/43/60,1/5,5 72.5ПЛ</t>
  </si>
  <si>
    <t>72.5ПЛ</t>
  </si>
  <si>
    <t>4/100/14/43/60,1/5,5 72.5Ч</t>
  </si>
  <si>
    <t>72.5Ч</t>
  </si>
  <si>
    <t>4/108/15/27/65,1/6,5 78.12АБ</t>
  </si>
  <si>
    <t>4/108/15/27/65,1/6,5 78.12Б</t>
  </si>
  <si>
    <t>4/108/15/27/65,1/6,5 78.12Ч</t>
  </si>
  <si>
    <t>78.12Ч</t>
  </si>
  <si>
    <t>4/114,3/15/40/66,1/6,5 78.16АБ</t>
  </si>
  <si>
    <t>4/114,3/15/40/66,1/6,5 78.16Б</t>
  </si>
  <si>
    <t>4/114,3/15/40/66,1/6,5 78.16Ч</t>
  </si>
  <si>
    <t>78.16Ч</t>
  </si>
  <si>
    <t>4/98/15/29/58,6/6,5 78.1АБ</t>
  </si>
  <si>
    <t>4/98/15/29/58,6/6,5 78.1Б</t>
  </si>
  <si>
    <t>78.1Ч</t>
  </si>
  <si>
    <t>4/100/15/39/56,6/6,5 78.7АБ</t>
  </si>
  <si>
    <t>4/100/15/39/56,6/6,5 78.7Б</t>
  </si>
  <si>
    <t>4/100/15/39/56,6/6,5 78.7Ч</t>
  </si>
  <si>
    <t>78.7Ч</t>
  </si>
  <si>
    <t>5/139,7/15/35/98,1/6,5 79.1Б</t>
  </si>
  <si>
    <t>79.1Б</t>
  </si>
  <si>
    <t>5/139,7/15/35/98,1/6,5 79.1Ч</t>
  </si>
  <si>
    <t>79.1Ч</t>
  </si>
  <si>
    <t>5/139,7/15/35/98,1/6,5 79.2Б</t>
  </si>
  <si>
    <t>79.2Б</t>
  </si>
  <si>
    <t>5/139,7/15/35/98,1/6,5 79.2Ч</t>
  </si>
  <si>
    <t>79.2Ч</t>
  </si>
  <si>
    <t>4/100/15/45/60,1/6,5 80.10Ч</t>
  </si>
  <si>
    <t>80.10Ч</t>
  </si>
  <si>
    <t>4/100/15/45/56,6/6,5 80.17АБ</t>
  </si>
  <si>
    <t>4/100/15/45/56,6/6,5 80.17Б</t>
  </si>
  <si>
    <t>4/100/15/45/56,6/6,5 80.17Ч</t>
  </si>
  <si>
    <t>80.17Ч</t>
  </si>
  <si>
    <t>4/100/15/48/54.1/6,5 80.19АБ</t>
  </si>
  <si>
    <t>80.19АБ</t>
  </si>
  <si>
    <t>4/100/15/48/54.1/6,5 80.19Б</t>
  </si>
  <si>
    <t>80.19Б1</t>
  </si>
  <si>
    <t>4/100/15/48/54.1/6,5 80.19Ч</t>
  </si>
  <si>
    <t>80.19Ч</t>
  </si>
  <si>
    <t>4/100/15/45/54,1/6,5 80.20АБ</t>
  </si>
  <si>
    <t>80.20АБ</t>
  </si>
  <si>
    <t>4/100/15/45/54,1/6,5 80.20Б</t>
  </si>
  <si>
    <t>4/100/15/45/54,1/6,5 80.20Ч</t>
  </si>
  <si>
    <t>80.20Ч</t>
  </si>
  <si>
    <t>4/114,3/15/46/67,1/6,5 80.4АБ</t>
  </si>
  <si>
    <t>80.4АБ</t>
  </si>
  <si>
    <t>4/114,3/15/46/67,1/6,5 80.4Б</t>
  </si>
  <si>
    <t>4/114,3/15/46/67,1/6,5 80.4Ч</t>
  </si>
  <si>
    <t>80.4Ч</t>
  </si>
  <si>
    <t>4/108/15/52,5/63,4/6,5 80.5АБ</t>
  </si>
  <si>
    <t>80.5АБ</t>
  </si>
  <si>
    <t>4/108/15/52,5/63,4/6,5 80.5Б</t>
  </si>
  <si>
    <t>4/108/15/52,5/63,4/6,5 80.5Ч</t>
  </si>
  <si>
    <t>80.5Ч</t>
  </si>
  <si>
    <t>4/114,3/15/44/56,6/6,5 80.9АБ</t>
  </si>
  <si>
    <t>80.9АБ</t>
  </si>
  <si>
    <t>4/114,3/15/44/56,6/6,5 80.9Б</t>
  </si>
  <si>
    <t>5/114,3/15/47/67,1/6,5 81.10АБ</t>
  </si>
  <si>
    <t>81.10АБ</t>
  </si>
  <si>
    <t>5/114,3/15/47/67,1/6,5 81.10Б</t>
  </si>
  <si>
    <t>5/114,3/15/47/67,1/6,5 81.10Ч</t>
  </si>
  <si>
    <t>81.10Ч</t>
  </si>
  <si>
    <t>5/114,3/15/50/60,1/6,5 81.11АБ</t>
  </si>
  <si>
    <t>81.11АБ</t>
  </si>
  <si>
    <t>5/114,3/15/50/60,1/6,5 81.11Б</t>
  </si>
  <si>
    <t>5/114,3/15/50/60,1/6,5 81.11Ч</t>
  </si>
  <si>
    <t>81.11Ч</t>
  </si>
  <si>
    <t>5/100/15/43/57,1/6,5 81.12АБ</t>
  </si>
  <si>
    <t>81.12АБ</t>
  </si>
  <si>
    <t>5/100/15/43/57,1/6,5 81.12Б</t>
  </si>
  <si>
    <t>5/100/15/43/57,1/6,5 81.12Ч</t>
  </si>
  <si>
    <t>81.12Ч</t>
  </si>
  <si>
    <t>5/112/15/38/67,1/6,5 81.13АБ</t>
  </si>
  <si>
    <t>81.13АБ</t>
  </si>
  <si>
    <t>5/112/15/38/67,1/6,5 81.13Б</t>
  </si>
  <si>
    <t>5/112/15/38/67,1/6,5 81.13Ч</t>
  </si>
  <si>
    <t>81.13Ч</t>
  </si>
  <si>
    <t>5/100/15/38/57,1/6,5 81.17АБ</t>
  </si>
  <si>
    <t>81.17АБ</t>
  </si>
  <si>
    <t>5/100/15/38/57,1/6,5 81.17Ч</t>
  </si>
  <si>
    <t>81.17Ч</t>
  </si>
  <si>
    <t>5/114,3/15/43/66,1/6,5 81.18АБ</t>
  </si>
  <si>
    <t>81.18АБ</t>
  </si>
  <si>
    <t>5/114,3/15/43/66,1/6,5 81.18Б</t>
  </si>
  <si>
    <t>5/114,3/15/43/66,1/6,5 81.18Ч</t>
  </si>
  <si>
    <t>81.18Ч</t>
  </si>
  <si>
    <t>5/108/15/52,5/63,4/6,5 81.2АБ</t>
  </si>
  <si>
    <t>81.2АБ</t>
  </si>
  <si>
    <t>5/108/15/52,5/63,4/6,5 81.2Б</t>
  </si>
  <si>
    <t>5/114,3/15/46/67,1/6,5 81.6АБ</t>
  </si>
  <si>
    <t>81.6АБ</t>
  </si>
  <si>
    <t>5/114,3/15/46/67,1/6,5 81.6Б</t>
  </si>
  <si>
    <t>5/114,3/15/46/67,1/6,5 81.6Ч</t>
  </si>
  <si>
    <t>81.6Ч</t>
  </si>
  <si>
    <t>5/112/15/47/57,1/6,5 81.7АБ</t>
  </si>
  <si>
    <t>81.7АБ</t>
  </si>
  <si>
    <t>5/112/15/47/57,1/6,5 81.7Б</t>
  </si>
  <si>
    <t>5/112/15/47/57,1/6,5 81.7Ч</t>
  </si>
  <si>
    <t>81.7Ч</t>
  </si>
  <si>
    <t>5/114,3/15/45/60,1/6,5 81.8АБ</t>
  </si>
  <si>
    <t>81.8АБ</t>
  </si>
  <si>
    <t>5/114,3/15/45/60,1/6,5 81.8Б</t>
  </si>
  <si>
    <t>5/114,3/15/45/60,1/6,5 81.8Ч</t>
  </si>
  <si>
    <t>81.8Ч</t>
  </si>
  <si>
    <t>5/100/14/38/57,1/5,5 83.1М</t>
  </si>
  <si>
    <t>83.1М</t>
  </si>
  <si>
    <t>4/98/14/35/58,6/5,5 84.1М</t>
  </si>
  <si>
    <t>84.1М</t>
  </si>
  <si>
    <t>4/100/15/45/67,1/6,5 62.2ПЛ</t>
  </si>
  <si>
    <t>5/114,3/15/43/66,1/6,5 49.18Н</t>
  </si>
  <si>
    <t>5/114,3/16/45/60,1/6,5 55.16М</t>
  </si>
  <si>
    <t>5/114/16/52,5/67,1/6,5 61.15Н</t>
  </si>
  <si>
    <t>4/114,3/14/35/66,1/5,5 64.6Н</t>
  </si>
  <si>
    <t>5/139,/16/45/95,3 /7.0 71.2М</t>
  </si>
  <si>
    <t>71.2M</t>
  </si>
  <si>
    <t>5/100 /16/45/54,1/6.5 55.2Н</t>
  </si>
  <si>
    <t>55.2H</t>
  </si>
  <si>
    <t>5/139,/16/45/95,3 /7.0 71.2Н</t>
  </si>
  <si>
    <t>5/100 /16/45/54,1/6.5 61.2Н</t>
  </si>
  <si>
    <t>5/100 /16/45/54,1/6.5 55.2М</t>
  </si>
  <si>
    <t>5/112 /17/50/57,1/7.0 69.12Н</t>
  </si>
  <si>
    <t>5/112 /17/50/57,1/7.0 69.12АМ</t>
  </si>
  <si>
    <t>5/114,3/16/47/66,1/6.5 55.29М</t>
  </si>
  <si>
    <t>5/108 /16/52,5/63,4/6.5 55.14М</t>
  </si>
  <si>
    <t>5/114,3/16/40/66,1/6.5 55.13М</t>
  </si>
  <si>
    <t>5/108 /17/50/63,4/7.0 57.3М</t>
  </si>
  <si>
    <t>5/110 /15/35/65,1/6.5 49.5А</t>
  </si>
  <si>
    <t>5/108 /15/38/58,1 /6.5 49.4А</t>
  </si>
  <si>
    <t>4/100 /15/45/54,1/6.5 49.2А</t>
  </si>
  <si>
    <t>4/100 /15/45/60,1/6.5 80.10АБ</t>
  </si>
  <si>
    <t>4/100 /15/45/60,1/6.5 80.10Б</t>
  </si>
  <si>
    <t>5/139,/15/35/98,1/6.5 79.2М</t>
  </si>
  <si>
    <t>5/110 /16/37/65,1/6.5 55.5М</t>
  </si>
  <si>
    <t>5/112 /16/46/66,6/6.5 55.6Н</t>
  </si>
  <si>
    <t>5/112 /16/46/66,6/6.5 55.6М</t>
  </si>
  <si>
    <t>5/114,3/16/46/67,1/6.5 55.8М</t>
  </si>
  <si>
    <t>5/112 /16/50/57,1/6.5 55.12М</t>
  </si>
  <si>
    <t>5/114,3/16/52/67,1/6.5 55.15Н</t>
  </si>
  <si>
    <t>5/100 /16/50/56,1/6.5 55.17Н</t>
  </si>
  <si>
    <t>5/100 /16/50/56,1/6.5 55.17М</t>
  </si>
  <si>
    <t>5/114,3/16/55/64,1/6.5 55.19Н</t>
  </si>
  <si>
    <t>5/114,3/16/55/64,1/6.5 55.19М</t>
  </si>
  <si>
    <t>5/108 /16/43/65,1/6.5 55.20Н</t>
  </si>
  <si>
    <t>5/108 /16/43/65,1/6.5 55.20М</t>
  </si>
  <si>
    <t>5/114,3/16/51/67,1/6.5 55.21М</t>
  </si>
  <si>
    <t>5/114,3/16/45/64,1/6.5 55.22М</t>
  </si>
  <si>
    <t>5/100 /16/42/57,1/6.5 55.24Н</t>
  </si>
  <si>
    <t>5/100 /16/42/57,1/6.5 55.24М</t>
  </si>
  <si>
    <t>5/114,3/16/39/60,1/6.5 55.26Н</t>
  </si>
  <si>
    <t>5/114,3/16/39/60,1/6.5 55.26М</t>
  </si>
  <si>
    <t>5/114,3/16/50/60,1/6.5 55.27М</t>
  </si>
  <si>
    <t>5/108 /16/50/63,4/6.5 61.33Б</t>
  </si>
  <si>
    <t>5/108 /16/50/63,4/6.5 61.33АБ</t>
  </si>
  <si>
    <t>6/139,/16/38/67,1/7.0 70.1Н</t>
  </si>
  <si>
    <t>6/139,/16/38/67,1/7.0 70.1М</t>
  </si>
  <si>
    <t>6/114,3/16/30/66,1/7.0 70.2Н</t>
  </si>
  <si>
    <t>6/114,3/16/30/66,1/7.0 70.2М</t>
  </si>
  <si>
    <t>6/139,/16/40/100,1/7.0 70.3Н</t>
  </si>
  <si>
    <t>6/139,/16/40/100,1/7.0 70.3М</t>
  </si>
  <si>
    <t>5/139,/16/35/109,7/7.0 63.1Н</t>
  </si>
  <si>
    <t>5/139,/16/35/109,7/7.0 63.1М</t>
  </si>
  <si>
    <t>5/130 /16/43/84,1/7.0 71.3Н</t>
  </si>
  <si>
    <t>5/130 /16/43/84,1/7.0 71.3М</t>
  </si>
  <si>
    <t>5/114,3/16/45/67,1/7.0 71.8Н</t>
  </si>
  <si>
    <t>5/114,3/16/45/67,1/7.0 71.8М</t>
  </si>
  <si>
    <t>5/120 /16/40/70,1/7.0 71.9Н</t>
  </si>
  <si>
    <t>5/120 /16/40/70,1/7.0 71.9М</t>
  </si>
  <si>
    <t>5/127 /16/45/71,6/7.0 71.10Н</t>
  </si>
  <si>
    <t>5/127 /16/45/71,6/7.0 71.10М</t>
  </si>
  <si>
    <t>5/114,3/16/45/60,1/7.0 71.16М</t>
  </si>
  <si>
    <t>5/130 /16/45/80,1/7.0 71.17Н</t>
  </si>
  <si>
    <t>5/130 /16/45/80,1/7.0 71.17М</t>
  </si>
  <si>
    <t>5/114,3/16/38/67,1/7.0 71.21Н</t>
  </si>
  <si>
    <t>5/114,3/16/38/67,1/7.0 71.21М</t>
  </si>
  <si>
    <t>5/120 /16/50/65,1/7.0 71.22Н</t>
  </si>
  <si>
    <t>5/120 /16/50/65,1/7.0 71.22М</t>
  </si>
  <si>
    <t>5/130 /16/55/78,1/7.0 71.25Н</t>
  </si>
  <si>
    <t>5/130 /16/55/78,1/7.0 71.25М</t>
  </si>
  <si>
    <t>5/118 /16/50/71,1/7.0 71.26Н</t>
  </si>
  <si>
    <t>5/118 /16/50/71,1/7.0 71.26М</t>
  </si>
  <si>
    <t>5/130 /16/55/89,1/7.0 71.27Н</t>
  </si>
  <si>
    <t>5/130 /16/55/89,1/7.0 71.27М</t>
  </si>
  <si>
    <t>5/108 /17/50/63,4/7.0 57.3Н</t>
  </si>
  <si>
    <t>5/110 /17/37/65,1/7.0 57.5Н</t>
  </si>
  <si>
    <t>5/110 /17/37/65,1/7.0 57.5М</t>
  </si>
  <si>
    <t>5/112 /17/40/66,6/7.0 57.6Н</t>
  </si>
  <si>
    <t>5/112 /17/40/66,6/7.0 57.6М</t>
  </si>
  <si>
    <t>5/114,3/17/46/67,1/7.0 57.8М</t>
  </si>
  <si>
    <t>5/112 /17/50/57,1/7.0 57.12Н</t>
  </si>
  <si>
    <t>5/112 /17/50/57,1/7.0 57.12М</t>
  </si>
  <si>
    <t>5/114,3/17/40/66,1/7.0 57.13Н</t>
  </si>
  <si>
    <t>5/114,3/17/40/66,1/7.0 57.13М</t>
  </si>
  <si>
    <t>5/108 /17/52,5/63,4/7.0 57.14Н</t>
  </si>
  <si>
    <t>5/108 /17/52,5/63,4/7.0 57.14М</t>
  </si>
  <si>
    <t>5/114,3/17/52/67,1/7.0 57.15Н</t>
  </si>
  <si>
    <t>5/114,3/17/52/67,1/7.0 57.15М</t>
  </si>
  <si>
    <t>5/114,3/17/45/60,1/7.0 57.16М</t>
  </si>
  <si>
    <t>5/100 /17/48/56,1/7.0 57.17Н</t>
  </si>
  <si>
    <t>5/100 /17/48/56,1/7.0 57.17М</t>
  </si>
  <si>
    <t>5/120 /17/40/72,6/7.0 57.18Н</t>
  </si>
  <si>
    <t>5/120 /17/40/72,6/7.0 57.18М</t>
  </si>
  <si>
    <t>5/114,3/17/55/64,1/7.0 57.19Н</t>
  </si>
  <si>
    <t>5/114,3/17/55/64,1/7.0 57.19М</t>
  </si>
  <si>
    <t>5/114,3/17/50/64,1/7.0 57.20Н</t>
  </si>
  <si>
    <t>5/114,3/17/50/64,1/7.0 57.20М</t>
  </si>
  <si>
    <t>5/114,3/17/38/67,1/7.0 57.21Н</t>
  </si>
  <si>
    <t>5/114,3/17/38/67,1/7.0 57.21М</t>
  </si>
  <si>
    <t>5/120 /17/50/65,1/7.0 57.22Н</t>
  </si>
  <si>
    <t>5/120 /17/50/65,1/7.0 57.22М</t>
  </si>
  <si>
    <t>5/115 /17/46/70,3/7.0 57.23Н</t>
  </si>
  <si>
    <t>5/115 /17/46/70,3/7.0 57.23М</t>
  </si>
  <si>
    <t>5/114,3/17/55/67,1/7.0 57.25Н</t>
  </si>
  <si>
    <t>5/114,3/17/55/67,1/7.0 57.25М</t>
  </si>
  <si>
    <t>5/114,3/17/50/66,1/7.0 57.26М</t>
  </si>
  <si>
    <t>5/108 /17/49/67,1/7.0 57.27Н</t>
  </si>
  <si>
    <t>5/108 /17/49/67,1/7.0 57.27М</t>
  </si>
  <si>
    <t>5/105 /17/39/56,6/7.0 57.28М</t>
  </si>
  <si>
    <t>5/112 /17/43/57,1/7.0 57.30Н</t>
  </si>
  <si>
    <t>5/112 /17/43/57,1/7.0 57.30М</t>
  </si>
  <si>
    <t>5/112 /17/45/57,1/7.0 57.31Н</t>
  </si>
  <si>
    <t>5/112 /17/45/57,1/7.0 57.31М</t>
  </si>
  <si>
    <t>5/108 /17/50/63,4/7.0 69.3Н</t>
  </si>
  <si>
    <t>5/108 /17/50/63,4/7.0 69.3М</t>
  </si>
  <si>
    <t>5/110 /17/37/65,1/7.0 69.5Н</t>
  </si>
  <si>
    <t>5/110 /17/37/65,1/7.0 69.5М</t>
  </si>
  <si>
    <t>5/114,3/17/46/67,1/7.0 69.8Н</t>
  </si>
  <si>
    <t>5/114,3/17/46/67,1/7.0 69.8М</t>
  </si>
  <si>
    <t>5/114,3/17/40/66,1/7.0 69.13М</t>
  </si>
  <si>
    <t>5/108 /17/52,5/63,4/7.0 69.14Н</t>
  </si>
  <si>
    <t>5/108 /17/52,5/63,4/7.0 69.14М</t>
  </si>
  <si>
    <t>5/114,3/17/45/60,1/7.0 69.16Н</t>
  </si>
  <si>
    <t>5/114,3/17/45/60,1/7.0 69.16М</t>
  </si>
  <si>
    <t>5/114,3/17/55/64,1/7.0 69.19М</t>
  </si>
  <si>
    <t>5/114,3/17/50/64,1/7.0 69.20Н</t>
  </si>
  <si>
    <t>5/114,3/17/50/64,1/7.0 69.20М</t>
  </si>
  <si>
    <t>5/114,3/17/38/67,1/7.0 69.21Н</t>
  </si>
  <si>
    <t>5/114,3/17/38/67,1/7.0 69.21М</t>
  </si>
  <si>
    <t>5/115 /17/46/70,3/7.0 69.23Н</t>
  </si>
  <si>
    <t>5/115 /17/46/70,3/7.0 69.23М</t>
  </si>
  <si>
    <t>5/114,3/17/45/66,1/7.0 69.24Н</t>
  </si>
  <si>
    <t>5/114,3/17/45/66,1/7.0 69.24М</t>
  </si>
  <si>
    <t>5/114,3/17/55/67,1/7.0 69.25Н</t>
  </si>
  <si>
    <t>5/114,3/17/55/67,1/7.0 69.25М</t>
  </si>
  <si>
    <t>4/100 /14/38/67,1/5.5 64.2Н</t>
  </si>
  <si>
    <t>4/100 /14/38/67,1/5.5 64.2АБ</t>
  </si>
  <si>
    <t>4/108 /14/38/67,1/5.5 64.3Н</t>
  </si>
  <si>
    <t>4/108 /14/38/67,1/5.5 64.3АБ</t>
  </si>
  <si>
    <t>4/100 /14/43/60,1/5.5 64.5АБ</t>
  </si>
  <si>
    <t>4/114,3/14/35/66,1/5.5 64.6АБ</t>
  </si>
  <si>
    <t>4/100 /14/46/67,1/5.5 64.11Н</t>
  </si>
  <si>
    <t>4/100 /14/46/67,1/5.5 64.11АБ</t>
  </si>
  <si>
    <t>4/108 /14/47,5/63,4/5.5 64.12Н</t>
  </si>
  <si>
    <t>4/108/14/47,5/63,4/5.5 64.12АБ</t>
  </si>
  <si>
    <t>4/114,3/14/46/67,1/5.5 64.13Н</t>
  </si>
  <si>
    <t>4/114,3/14/46/67,1/5.5 64.13АБ</t>
  </si>
  <si>
    <t>4/100 /14/49/56,6/5.5 64.14АБ</t>
  </si>
  <si>
    <t>4/100 /14/45/56,6/5.5 64.15Н</t>
  </si>
  <si>
    <t>4/100 /14/45/56,1/5.5 64.16Н</t>
  </si>
  <si>
    <t>4/100 /14/45/56,1/5.5 64.16АБ</t>
  </si>
  <si>
    <t>4/100 /14/46/54,1/5.5 64.17АБ</t>
  </si>
  <si>
    <t>4/108 /14/34/65,1/5.5 64.18Н</t>
  </si>
  <si>
    <t>4/108 /14/34/65,1/5.5 64.18АБ</t>
  </si>
  <si>
    <t>4/100 /14/38/57,1/5.5 64.19Н</t>
  </si>
  <si>
    <t>4/100 /14/38/57,1/5.5 64.19АБ</t>
  </si>
  <si>
    <t>4/108 /14/24/65,1/5.5 66.1АБ</t>
  </si>
  <si>
    <t>4/100 /14/38/67,1/5.5 72.2Н</t>
  </si>
  <si>
    <t>4/100 /14/46/67,1/5.5 72.11Н</t>
  </si>
  <si>
    <t>4/100 /14/46/67,1/5.5 72.11Б</t>
  </si>
  <si>
    <t>4/100 /14/46/67,1/5.5 72.11АБ</t>
  </si>
  <si>
    <t>4/100 /14/49/56,6/5.5 72.14Б</t>
  </si>
  <si>
    <t>4/100 /14/45/56,6/5.5 72.15Б</t>
  </si>
  <si>
    <t>4/100 /14/45/56,6/5.5 72.15АБ</t>
  </si>
  <si>
    <t>4/100 /14/45/56,1/5.5 72.16Н</t>
  </si>
  <si>
    <t>4/100 /14/45/56,1/5.5 72.16Б</t>
  </si>
  <si>
    <t>4/100 /14/45/56,1/5.5 72.16АБ</t>
  </si>
  <si>
    <t>4/100 /14/38/57,1/5.5 72.19Н</t>
  </si>
  <si>
    <t>4/100 /15/45/54,1/6.5 49.2Н</t>
  </si>
  <si>
    <t>5/108 /15/38/58,1 /6.5 49.4Н</t>
  </si>
  <si>
    <t>5/110 /15/35/65,1/6.5 49.5Н</t>
  </si>
  <si>
    <t>5/112 /15/38/67,1/6.5 49.7Н</t>
  </si>
  <si>
    <t>5/114,3/15/38/67,1/6.5 49.8Н</t>
  </si>
  <si>
    <t>5/114,3/15/46/67,1/6.5 49.9Н</t>
  </si>
  <si>
    <t>5/114,3/15/50/67,1/6.5 49.15Н</t>
  </si>
  <si>
    <t>5/100 /15/38/57,1/6.5 49.17Н</t>
  </si>
  <si>
    <t>5/112 /15/47/57,1/6.5 49.19Н</t>
  </si>
  <si>
    <t>4/108 /15/52,5/63,4/6.5 68.5Н</t>
  </si>
  <si>
    <t>4/100 /15/39/56,6/6.5 68.7Н</t>
  </si>
  <si>
    <t>4/114,3/15/44/56,6/6.5 68.9Н</t>
  </si>
  <si>
    <t>4/108 /15/27/65,1/6.5 68.12Н</t>
  </si>
  <si>
    <t>4/100 /15/43/56,6/6.5 68.13Н</t>
  </si>
  <si>
    <t>4/108 /15/47,5/63,4/6.5 68.18Н</t>
  </si>
  <si>
    <t>4/100 /15/39/56,6/6.5 78.7Н</t>
  </si>
  <si>
    <t>4/108 /15/27/65,1/6.5 78.12Н</t>
  </si>
  <si>
    <t>4/114,3/15/46/67,1/6.5 80.4Н</t>
  </si>
  <si>
    <t>4/108 /15/52,5/63,4/6.5 80.5Н</t>
  </si>
  <si>
    <t>4/100 /15/45/56,6/6.5 80.17Н</t>
  </si>
  <si>
    <t>5/114,3/15/45/60,1/6.5 81.8Н</t>
  </si>
  <si>
    <t>5/114,3/15/50/60,1/6.5 81.11Н</t>
  </si>
  <si>
    <t>5/100 /15/43/57,1/6.5 81.12Н</t>
  </si>
  <si>
    <t>5/112 /15/38/67,1/6.5 81.13Н</t>
  </si>
  <si>
    <t>4/98/16/29/58,6/6.5 60.1Н</t>
  </si>
  <si>
    <t>4/98/16/29/58,6/6.5 60.1АБ</t>
  </si>
  <si>
    <t>4/108 /16/31/65,1/6.5 60.3Н</t>
  </si>
  <si>
    <t>4/108 /16/31/65,1/6.5 60.3АБ</t>
  </si>
  <si>
    <t>4/100 /16/40/56,6/6.5 60.5Н</t>
  </si>
  <si>
    <t>4/100 /16/40/56,6/6.5 60.5АБ</t>
  </si>
  <si>
    <t>4/108 /16/26/65,1/6.5 60.6АБ</t>
  </si>
  <si>
    <t>4/114,3/16/46/67,1/6.5 60.7АБ</t>
  </si>
  <si>
    <t>4/100 /16/45/67,1/6.5 60.8АБ</t>
  </si>
  <si>
    <t>4/108 /16/45/63,4/6.5 60.14Н</t>
  </si>
  <si>
    <t>4/108 /16/45/63,4/6.5 60.14АБ</t>
  </si>
  <si>
    <t>5/100 /16/45/54,1/6.5 61.2АБ</t>
  </si>
  <si>
    <t>5/110 /16/37/65,1/6.5 61.5Н</t>
  </si>
  <si>
    <t>5/110 /16/37/65,1/6.5 61.5АБ</t>
  </si>
  <si>
    <t>5/112 /16/46/66,6/6.5 61.6Н</t>
  </si>
  <si>
    <t>5/112 /16/46/66,6/6.5 61.6АБ</t>
  </si>
  <si>
    <t>5/114,3/16/46/67,1/6.5 61.8АБ</t>
  </si>
  <si>
    <t>5/112 /16/50/57,1/6.5 61.12АБ</t>
  </si>
  <si>
    <t>5/114,3/16/40/66,1/6.5 61.13Н</t>
  </si>
  <si>
    <t>5/108/16/52,5/63,4/6.5 61.14АБ</t>
  </si>
  <si>
    <t>5/114,3/16/45/60,1/6.5 61.16Н</t>
  </si>
  <si>
    <t>5/114,3/16/45/60,1/6.5 61.16АБ</t>
  </si>
  <si>
    <t>5/100 /16/55/56,1/6.5 61.17Н</t>
  </si>
  <si>
    <t>5/100 /16/55/56,1/6.5 61.17АБ</t>
  </si>
  <si>
    <t>5/114,3/16/55/64,1/6.5 61.19Н</t>
  </si>
  <si>
    <t>5/114,3/16/55/64,1/6.5 61.19АБ</t>
  </si>
  <si>
    <t>5/114,3/16/51/67,1/6.5 61.21АБ</t>
  </si>
  <si>
    <t>5/114,3/16/45/64,1/6.5 61.22Н</t>
  </si>
  <si>
    <t>5/114,3/16/45/64,1/6.5 61.22АБ</t>
  </si>
  <si>
    <t>5/100 /16/42/57,1/6.5 61.24Н</t>
  </si>
  <si>
    <t>5/100 /16/42/57,1/6.5 61.24АБ</t>
  </si>
  <si>
    <t>5/112 /16/42/57,1/6.5 61.25Н</t>
  </si>
  <si>
    <t>5/112 /16/42/57,1/6.5 61.25АБ</t>
  </si>
  <si>
    <t>5/114,3/16/39/60,1/6.5 61.26Н</t>
  </si>
  <si>
    <t>5/114,3/16/39/60,1/6.5 61.26АБ</t>
  </si>
  <si>
    <t>5/114,3/16/50/60,1/6.5 61.27АБ</t>
  </si>
  <si>
    <t>5/105 /16/39/56,6/6.5 61.28АБ</t>
  </si>
  <si>
    <t>5/114,3/16/47/66,1/6.5 61.29АБ</t>
  </si>
  <si>
    <t>5/108 /16/50/63,4/6.5 61.33АМ</t>
  </si>
  <si>
    <t>6/139,/16/0/109,7/7.0 77.1Н</t>
  </si>
  <si>
    <t>6/139,/16/10/109,7/7.0 77.2Н</t>
  </si>
  <si>
    <t>4/98/15/34/58,6/6 42.51Б</t>
  </si>
  <si>
    <t>4/108/15/27/65,1/6 86.12АМ</t>
  </si>
  <si>
    <t>86.12АМ</t>
  </si>
  <si>
    <t>4/108/15/27/65,1/6 86.12Н</t>
  </si>
  <si>
    <t>4/98/16/29/58,6/6,5 88.1НН</t>
  </si>
  <si>
    <t>88.1НН</t>
  </si>
  <si>
    <t>4/98/16/29/58,6/6,5 88.1ПЛ</t>
  </si>
  <si>
    <t>88.1ПЛ</t>
  </si>
  <si>
    <t>4/108/16/26/65,1/6,5 88.6НН</t>
  </si>
  <si>
    <t>88.6НН</t>
  </si>
  <si>
    <t>51.2H</t>
  </si>
  <si>
    <t>5/114,3/17/40/66,1</t>
  </si>
  <si>
    <t>5/114,3/16/47/66,1/6,5 61.29П</t>
  </si>
  <si>
    <t>5/114,3/16/47/66,1/6,5 61.29А</t>
  </si>
  <si>
    <t>5/114,3/16/47/66,1/6,5 61.29Ч</t>
  </si>
  <si>
    <t>5/130/16/45/80,1/7 71.17ПЛ</t>
  </si>
  <si>
    <t>5/130/16/45/80,1/7 71.17АМ</t>
  </si>
  <si>
    <t>5/130/16/55/78,1/7 71.25ПЛ</t>
  </si>
  <si>
    <t>5/130/16/55/78,1/7 71.25АМ</t>
  </si>
  <si>
    <t>5/118/16/50/71,1/7 71.26ПЛ</t>
  </si>
  <si>
    <t>5/118/16/50/71,1/7 71.26АМ</t>
  </si>
  <si>
    <t>5/130/16/55/89,1/7 71.27ПЛ</t>
  </si>
  <si>
    <t>5/130/16/55/89,1/7 71.27АМ</t>
  </si>
  <si>
    <t>АМ</t>
  </si>
  <si>
    <t>Салют</t>
  </si>
  <si>
    <t>FM</t>
  </si>
  <si>
    <t>Димос</t>
  </si>
  <si>
    <t>GTL</t>
  </si>
  <si>
    <t>RSs</t>
  </si>
  <si>
    <t>Двина</t>
  </si>
  <si>
    <t>Оптима</t>
  </si>
  <si>
    <t>КОЛИЗЕЙ</t>
  </si>
  <si>
    <t>84.22ПЛ</t>
  </si>
  <si>
    <t>ЛЕМАН</t>
  </si>
  <si>
    <t>410.19ПЛ</t>
  </si>
  <si>
    <t>606.8ЧМ</t>
  </si>
  <si>
    <t>ЧМ</t>
  </si>
  <si>
    <t>4/100/15/40/60,1/6 84.22ПЛ</t>
  </si>
  <si>
    <t>4/100/16/48/54,1/6,5 410.19ПЛ</t>
  </si>
  <si>
    <t>4/100/15/50/60,1/6 606.8ЧМ</t>
  </si>
  <si>
    <t xml:space="preserve">6,5/16/5/110/39/65,1 K&amp;K </t>
  </si>
  <si>
    <t xml:space="preserve">Экстрим </t>
  </si>
  <si>
    <t>55.21ЧМ</t>
  </si>
  <si>
    <t>91.3Н</t>
  </si>
  <si>
    <t>5/114,3/16/51/67,1/6,5 55.21ЧМ</t>
  </si>
  <si>
    <t>5/108/17/50/63,4/7 91.3Н</t>
  </si>
  <si>
    <t>продажи 1001, шт</t>
  </si>
  <si>
    <t>продажи 1002, шт</t>
  </si>
  <si>
    <t>Subaru Forester (1997 - 2008)  Impreza (2008 - 2016)  Outback (1994 - 2003)</t>
  </si>
  <si>
    <t>Toyota (2)
Avensis (2003 - 2010)  Matrix (2009 - 2014)</t>
  </si>
  <si>
    <t xml:space="preserve">Toyota (2)
Avensis (2003 - 2010)  Matrix (2009 - 2014)                              </t>
  </si>
  <si>
    <t>Mazda Mazda3 (2013 - 2015)</t>
  </si>
  <si>
    <t>87.34ЧМ</t>
  </si>
  <si>
    <t>5/114,3/16/50/66,1/6,5 87.34ЧМ</t>
  </si>
  <si>
    <t>5/114,3/17/40/66,1/7 91.13T</t>
  </si>
  <si>
    <t>91.13T</t>
  </si>
  <si>
    <t>FORD FOCUS II</t>
  </si>
  <si>
    <t>RENAULT LOGAN</t>
  </si>
  <si>
    <t>SKODA OCTAVIA</t>
  </si>
  <si>
    <t>KIA CEE'D</t>
  </si>
  <si>
    <t>LADA SAMARA</t>
  </si>
  <si>
    <t>KIA RIO III</t>
  </si>
  <si>
    <t>CHEVROLET LACETTI</t>
  </si>
  <si>
    <t>VW POLO</t>
  </si>
  <si>
    <t>VW PASSAT</t>
  </si>
  <si>
    <t>CHEVROLET AVEO</t>
  </si>
  <si>
    <t>KIA SPORTAGE</t>
  </si>
  <si>
    <t>LADA Classic</t>
  </si>
  <si>
    <t>NISSAN X-TRAIL</t>
  </si>
  <si>
    <t>DAEWOO NEXIA</t>
  </si>
  <si>
    <t>FORD FOCUS III</t>
  </si>
  <si>
    <t>RENAULT DUSTER</t>
  </si>
  <si>
    <t>TOYOTA COROLLA</t>
  </si>
  <si>
    <t>марка/модель</t>
  </si>
  <si>
    <t>год/модификация</t>
  </si>
  <si>
    <t>размер</t>
  </si>
  <si>
    <t xml:space="preserve">5/108/15/46/63,4/6 </t>
  </si>
  <si>
    <t>5/108/16/50/63,4/6,5</t>
  </si>
  <si>
    <t>5/108/17/50/63,4/7</t>
  </si>
  <si>
    <t>2006-2011</t>
  </si>
  <si>
    <t>с 2004</t>
  </si>
  <si>
    <t>до 2004</t>
  </si>
  <si>
    <t>HYUNDAI SOLARIS</t>
  </si>
  <si>
    <t>с 2010</t>
  </si>
  <si>
    <t>4/100/15/48/54,1/6,5</t>
  </si>
  <si>
    <t>4/100/16/48/54,1/6,5</t>
  </si>
  <si>
    <t>5/112/16/42/57,1/6,5</t>
  </si>
  <si>
    <t>5/112/15/47/57,1/6,5</t>
  </si>
  <si>
    <t>5/114,3/15/47/67,1/6,5</t>
  </si>
  <si>
    <t>с 2007</t>
  </si>
  <si>
    <t>с 2000</t>
  </si>
  <si>
    <t>5/100/15/38/57,1/6,5</t>
  </si>
  <si>
    <t>OPEL ASTRA</t>
  </si>
  <si>
    <t>5/110/16/37/65,1/6,5</t>
  </si>
  <si>
    <t>5/114,3/16/52,5/67,1/6,5</t>
  </si>
  <si>
    <t>с 2008</t>
  </si>
  <si>
    <t>5/114,3/17/55/67,1/7</t>
  </si>
  <si>
    <t>4/100/15/45/56,6/6,5</t>
  </si>
  <si>
    <t>5/114,3/17/35/67,1/6,5</t>
  </si>
  <si>
    <t>с 2008 2013</t>
  </si>
  <si>
    <t>5/108/16/50/63,4/7</t>
  </si>
  <si>
    <t>Розн PROMA</t>
  </si>
  <si>
    <t>5/114,3/16/55/67,1/6,5</t>
  </si>
  <si>
    <t>5/100/</t>
  </si>
  <si>
    <t>NISSAN QASHQAI / +2</t>
  </si>
  <si>
    <t>XTRIKE</t>
  </si>
  <si>
    <t>ррц XTRIKE</t>
  </si>
  <si>
    <t xml:space="preserve">СКАД </t>
  </si>
  <si>
    <t>РРЦ СКАД</t>
  </si>
  <si>
    <t>КиК</t>
  </si>
  <si>
    <t>РРЦ КиК</t>
  </si>
  <si>
    <t>разница</t>
  </si>
  <si>
    <t>xtrike*1,3</t>
  </si>
  <si>
    <t>14003 ЧЕРН</t>
  </si>
  <si>
    <t>14003 СЕР</t>
  </si>
  <si>
    <t>4-98-13-29-60,1-5 MAGNETTO</t>
  </si>
  <si>
    <t>4-100-14-43-60,1-5,5 MAGNETTO</t>
  </si>
  <si>
    <t>4-98-14-35-58,5-5,5 MAGNETTO</t>
  </si>
  <si>
    <t>4-100-14-35-57,1-5,5 MAGNETTO</t>
  </si>
  <si>
    <t>4-100-14-45-57,1-5,5 MAGNETTO</t>
  </si>
  <si>
    <t>4-100-14-49-56,5-5,5 MAGNETTO</t>
  </si>
  <si>
    <t>5-100-14-35-57,1-5 MAGNETTO</t>
  </si>
  <si>
    <t>5-108-15-52,5-63,3-6 MAGNETTO</t>
  </si>
  <si>
    <t>4-100-15-50-60,1-6 MAGNETTO</t>
  </si>
  <si>
    <t>4-100-15-40-60,1-6 MAGNETTO</t>
  </si>
  <si>
    <t>4-100-15-48-54,1-6 MAGNETTO</t>
  </si>
  <si>
    <t>5-112-15-43-57,1-6 MAGNETTO</t>
  </si>
  <si>
    <t>5-112-15-47-57,1-6 MAGNETTO</t>
  </si>
  <si>
    <t>5-139,7-15-40-98-6 MAGNETTO</t>
  </si>
  <si>
    <t>5-100-15-38-57,1-6 MAGNETTO</t>
  </si>
  <si>
    <t>4-108-16-32-65,1-7 MAGNETTO</t>
  </si>
  <si>
    <t>5-114,3-16-50-66,1-6,5 MAGNETT</t>
  </si>
  <si>
    <t>5-112-16-46-57,1-6,5 MAGNETTO</t>
  </si>
  <si>
    <t>5-112-16-50-57,1-6,5 MAGNETTO</t>
  </si>
  <si>
    <t>5-114,3-16-40-66,1-6,5 MAGNETT</t>
  </si>
  <si>
    <t>4-108-16-37,5-63,3-6 MAGNETTO</t>
  </si>
  <si>
    <t>5-108-16-50-63,3-6,5 MAGNETTO</t>
  </si>
  <si>
    <t>5-114,3-16-38-67,1-6,5 MAGNETT</t>
  </si>
  <si>
    <t>5-114,3-16-45-60,1-6,5 MAGNETT</t>
  </si>
  <si>
    <t>5-114,3-17-45-66,1-7 MAGNETTO</t>
  </si>
  <si>
    <t>5-108-17-45-63,35-7 MAGNETTO</t>
  </si>
  <si>
    <t>Magnetto</t>
  </si>
  <si>
    <t>VAZ Lada 2108-2015</t>
  </si>
  <si>
    <t>VAZ Lada 2112-2170</t>
  </si>
  <si>
    <t>серебро</t>
  </si>
  <si>
    <t>черный</t>
  </si>
  <si>
    <t>5/114,3/17/46/67,1/7</t>
  </si>
  <si>
    <t>ЦЕНА</t>
  </si>
  <si>
    <t>NEW PRICE</t>
  </si>
  <si>
    <t>5/114,3/16/51/67,1/6,5 87.21AM</t>
  </si>
  <si>
    <t>87.21Нн</t>
  </si>
  <si>
    <t>5/114,3/16/51/67,1/6,5 87.21Нн</t>
  </si>
  <si>
    <t>87.25Пл</t>
  </si>
  <si>
    <t>5/112/16/42/57,1/6,5 87.25Пл</t>
  </si>
  <si>
    <t>87.25Ам</t>
  </si>
  <si>
    <t>5/112/16/42/57,1/6,5 87.25Ам</t>
  </si>
  <si>
    <t>404.2Пл</t>
  </si>
  <si>
    <t>404.2Ам</t>
  </si>
  <si>
    <t>87.21Пл</t>
  </si>
  <si>
    <t>72.1А</t>
  </si>
  <si>
    <t>87.14Нн</t>
  </si>
  <si>
    <t>95.8Ам</t>
  </si>
  <si>
    <t>4-98-13-35-58,5-5 MAGNETTO</t>
  </si>
  <si>
    <t>Товар</t>
  </si>
  <si>
    <t>Краткий текст товара</t>
  </si>
  <si>
    <t>З-д</t>
  </si>
  <si>
    <t xml:space="preserve"> Кол/ЕИВ</t>
  </si>
  <si>
    <t xml:space="preserve">    Сумма во ВВ</t>
  </si>
  <si>
    <t>Д/проводки</t>
  </si>
  <si>
    <t xml:space="preserve">  ПродажнСт</t>
  </si>
  <si>
    <t>5-114,3-16-51-67-6,5 KIA,MAZDA</t>
  </si>
  <si>
    <t>5-100-15-38-57,1-6 VW,SKODA</t>
  </si>
  <si>
    <t>4-114,3-15-45-66,1-6 NISSAN</t>
  </si>
  <si>
    <t>5-100-14-35-57,1-6 SKODA,VW</t>
  </si>
  <si>
    <t>СТОК 1001</t>
  </si>
  <si>
    <t>СТОК 1002,</t>
  </si>
  <si>
    <t>Kia
Cee`d (2012 - 2016) 
Soul (2008 - 2011)</t>
  </si>
  <si>
    <t>Применяемость2</t>
  </si>
  <si>
    <t>Citroën (2)
C-Crosser (2007 - 2012) C4 Aircross (2012 - 2017)
Hyundai (1)
Dynasty (1996 - 2005)
JAC (2)
J5 (2010 - 2016) M2 (2010 - 2013)
Mitsubishi (2)
Delica D:5 (2007 - 2016) Outlander (2006 - 2016)
Peugeot (2)
4007 (2007 - 2012) 4008 (2012 - 2017)</t>
  </si>
  <si>
    <t>Citroën (2)
C-Crosser (2007 - 2012) 
C4 Aircross (2012 - 2017)
Hyundai (1)
Dynasty (1996 - 2005)
JAC (2)
J5 (2010 - 2016) 
M2 (2010 - 2013)
Mitsubishi (2)
Delica D:5 (2007 - 2016) 
Outlander (2006 - 2016)
Peugeot (2)
4007 (2007 - 2012) 
4008 (2012 - 2017)</t>
  </si>
  <si>
    <t>Chevrolet (8)
Aveo (2004 - 2017)  Aveo U-VA (2006 - 2012)  Aveo5 (2006 - 2011)  Kalos (2005 - 2008)  Lova (2006 - 2010)  Lova RV (2016 - 2017) Sail (2005 - 2017)  Sail3 (2015 - 2017)
Daewoo (1)
Gentra (2005 - 2011)
Pontiac (1)
G3 (2007 - 2010)
Ravon (1)
Nexia (2015 - 2018)
ZAZ (3)
Lanos Cargo (2005 - 2018)  Sens (2007 - 2018)  Vida (2012 - 2018)</t>
  </si>
  <si>
    <t xml:space="preserve">ЧТО-ТО </t>
  </si>
  <si>
    <t>Общий итог</t>
  </si>
  <si>
    <t>Сумма по полю  Кол/ЕИВ</t>
  </si>
  <si>
    <t>Размер</t>
  </si>
  <si>
    <t>Nissan (7)</t>
  </si>
  <si>
    <t>Infiniti (1)
G (1991 - 2002)
Nissan (7)
180SX (1989 - 1999)  Almera (2000 - 2006)  Altima (1993 - 2001)  Bluebird (1985 - 1992)  Prairie Joy (1995 - 1998)  Primera (1995 - 2002) Sentra (2000 - 2006)</t>
  </si>
  <si>
    <t>Nissan (7)
200SX (1988 - 1993)  240SX (1989 - 1998)  Almera Classic (2006 - 2012)  Cefiro (1988 - 1994)  Crew (1994 - 2002)  Maxima (1985 - 1988) Sunny (2007 - 2011)
Renault (1)
Scala (2010 - 2012)</t>
  </si>
  <si>
    <t>Материал</t>
  </si>
  <si>
    <t>6-170-16-114,5-130-5,5 ГАЗЕЛЬ</t>
  </si>
  <si>
    <t>ДАТА</t>
  </si>
  <si>
    <t>Месяц</t>
  </si>
  <si>
    <t>ГОД</t>
  </si>
  <si>
    <t>VAZ Lada 2101-2107</t>
  </si>
  <si>
    <t>Changan (1)
Alsvin V3 (2012 - 2015)
Daihatsu (1)
Cuore (1999 - 2011)
Kia (1)
Rio (2000 - 2005)
Mazda (1)
Demio (2007 - 2014)
Perodua (1)
Axia (2014 - 2016)
Toyota (1)
Tercel (1994 - 1998)</t>
  </si>
  <si>
    <t>Hyundai (4)
Accent (2005 - 2011)  Click (2002 - 2011)  Getz (2002 - 2010)  Verna (2006 - 2009)
Kia (1)
Rio (2005 - 2011)</t>
  </si>
  <si>
    <t>Chevrolet (13)
Agile (2009 - 2017)  Aveo (2004 - 2007)  Celta (2000 - 2016)  Chevy (1994 - 2012)  Chevy Pickup (1999 - 2003)  Classic (2003 - 2016) Corsa (1994 - 2012)  Lanos (2005 - 2017)  Montana (2003 - 2017)  Prisma (2006 - 2012)  Tigra (1998 - 1999)  Tornado (2004 - 2017) Vectra (1994 - 2002)
Daewoo (7)
Espero (1990 - 1999)  Lanos (1997 - 2002)  Sens (1999 - 2008)  Le Mans (1986 - 1994)  Nexia (1995 - 2015)  Nubira (1997 - 2002) Racer (1986 - 1995)
Opel (3)
Combo (2001 - 2011)  Corsa (1993 - 2005)  Vectra (1990 - 2003)
Vauxhall (2)
Combo (2001 - 2011)  Tigra (1994 - 2000)
ZAZ (1)
Chance (2009 - 2017)</t>
  </si>
  <si>
    <t>Nissan (1)
Kubistar (2003 - 2008)
Renault (7)
Clio (1998 - 2005)  Kangoo (1998 - 2008)  Lutecia (1991 - 2004)  Megane (1996 - 2002)  Symbol (1999 - 2008)  Thalia (1998 - 2008) Twingo (1993 - 2007)</t>
  </si>
  <si>
    <t>Dacia (2)
Sandero (2008 - 2012)  Sandero Stepway (2009 - 2012)
Mahindra (1)
Verito (2010 - 2017)
Renault (4)
Logan (2004 - 2018)  Sandero (2007 - 2018)  Scenic (1998 - 2003)  Tondar (2009 - 2018)</t>
  </si>
  <si>
    <t>Ford (7)
Courier (1996 - 2013)  Escort (1990 - 1994)  Fiesta (1995 - 2002)  Fiesta Ikon (2001 - 2007)  Ikon (1999 - 2011)  Puma (1997 - 2002) Sierra (1982 - 1993)
Mercury (1)
Lynx (1984 - 1987)</t>
  </si>
  <si>
    <t>Chevrolet (1)
Rezzo (2004 - 2008)
Daewoo (5)
Gentra (2013 - 2015)  Lacetti (2002 - 2008)  Nubira (2003 - 2008)  Rezzo (2000 - 2008)  Tacuma (2000 - 2011)
Ravon (1)
Gentra (2015 - 2018)</t>
  </si>
  <si>
    <t>Nissan (1)
Livina (2007 - 2010)</t>
  </si>
  <si>
    <t>Nissan (3)
Almera Classic (2006 - 2012)  Maxima (1981 - 1984)  Sunny (2007 - 2011)</t>
  </si>
  <si>
    <t>Seat (3)
Cordoba (2003 - 2010)  Ibiza (2003 - 2017)  Toledo (2015 - 2018)
Skoda (4)
Fabia (1999 - 2017)  Praktik (2006 - 2015)  Rapid (2011 - 2018)  Roomster (2006 - 2015)
Volkswagen (7)
Fox (2004 - 2018)
 Lupo (2005 - 2009)  Polo (2001 - 2018)  SpaceFox (2007 - 2018)  SportVan (2007 - 2010)  Suran (2006 - 2018) Vento (2014 - 2018)</t>
  </si>
  <si>
    <t>Pontiac (1)
Fiero (1984 - 1985)</t>
  </si>
  <si>
    <t>Honda (1)
Fit (2014 - 2018)
Hyundai (2)
Solaris (2011 - 2018)  Verna (2006 - 2016)
Kia (2)
Pride (2011 - 2017)  Rio (2011 - 2017)</t>
  </si>
  <si>
    <t>Kia (3)
Morning (2011 - 2016)  Picanto (2011 - 2017)  Ray (2011 - 2017)
Suzuki (1)
Splash (2008 - 2015)</t>
  </si>
  <si>
    <t>Chevrolet (7)
Agile (2009 - 2017)  Astra (1998 - 2011)  Corsa (2002 - 2008)  Montana (2011 - 2017)  Tigra (1998 - 1999)  Tornado (2004 - 2017) Vectra (1994 - 2002)
Daewoo (1)
Nubira (1997 - 2002)
Opel (3)
Combo (2001 - 2011)  Corsa (2000 - 2005)  Vectra (1990 - 2003)
Vauxhall (2)
Combo (2001 - 2011)  Tigra (1994 - 2000)</t>
  </si>
  <si>
    <t>Alpine (1)
GTA (1985 - 1991)
Dacia (4)
Lodgy (2012 - 2016)  Logan (2012 - 2016)  Sandero (2013 - 2016)  Sandero Stepway (2013 - 2016)
Renault (7)
Clio (2012 - 2018)  Dokker (2012 - 2018)  Lodgy (2012 - 2018)  Lutecia (2013 - 2018)  Sandero (2013 - 2018)  Sandero Stepway (2013 - 2018) ZOE (2012 - 2018)</t>
  </si>
  <si>
    <t>Лада (3)
Ларгус (2012 - 2018)  Ларгус Кросс (2015 - 2018)  Веста (2015 - 2018)
Nissan (2)
Almera (2012 - 2018)  March (2003 - 2010)
Renault (4)
Clio (2005 - 2012)  Lutecia (2006 - 2012)  Modus (2004 - 2015)  Sandero (2007 - 2018)
ВАЗ (2)
Largus (2012 - 2018)  Веста (2015 - 2018)</t>
  </si>
  <si>
    <t>Ford (6)
Fiesta (2002 - 2008)  Fiesta Ikon (2011 - 2012)  Figo (2010 - 2015)  Focus (1998 - 2011)  Fusion (2002 - 2012)  Ikon (2013 - 2015)</t>
  </si>
  <si>
    <t>Buick (1)
Excelle (2004 - 2016)
Chevrolet (1)
Rezzo (2004 - 2008)
Daewoo (4)
Lacetti (2002 - 2008)  Nubira (2003 - 2008)  Rezzo (2000 - 2008)  Tacuma (2000 - 2011)
Holden (1)
Viva (2005 - 2009)
Ravon (1)
Gentra (2015 - 2018)
Vortex (1)
Estina (2008 - 2012)</t>
  </si>
  <si>
    <t>Nissan (1)
Tiida (2007 - 2017)
Renault (1)
Scala (2012 - 2018)</t>
  </si>
  <si>
    <t>Kia (2)
Cerato (2003 - 2008)  Spectra (2006 - 2009)</t>
  </si>
  <si>
    <t>Eagle (1)
Summit (1989 - 1992)
Kia (1)
Magentis (2001 - 2005)</t>
  </si>
  <si>
    <t>Eagle (1)
Summit (1993 - 1996)
Hyundai (3)
Elantra (2000 - 2010)  Sonata (1998 - 2012)  Tiburon (1997 - 2001)
Kia (1)
Optima (2000 - 2006)
Mitsubishi (2)
Galant (1992 - 2004)  Lancer (2001 - 2010)</t>
  </si>
  <si>
    <t>Audi (1)
A3 (1996 - 2003)
Seat (2)
Ibiza (2003 - 2008)  Toledo (2011 - 2018)
Skoda (3)
Octavia (1996 - 2004)  Octavia Tour (2004 - 2010)  Rapid (2011 - 2018)
Volkswagen (13)
Beetle (1998 - 2010)  Bora (1998 - 2015)  Bora Variant (1999 - 2005)  Clasico (2011 - 2015)  Golf (1992 - 2005)  Golf City (2007 - 2010) Golf Variant (1999 - 2006)  Jetta (1999 - 2005)  Jetta City (2007 - 2009)  New Beetle (1998 - 2010)  Passat (1988 - 1993)  Polo (2009 - 2018) Vento (1991 - 2018)</t>
  </si>
  <si>
    <t>Chevrolet (2)
Aveo (2011 - 2017)  Sonic (2012 - 2017)
Holden (1)
Barina (2011 - 2016)</t>
  </si>
  <si>
    <t>ГАЗ (2)
3102 (1997 - 2008)  31105 (2004 - 2009)</t>
  </si>
  <si>
    <t>Ford (4)
C-MAX (2007 - 2010)  Focus C-MAX (2003 - 2007)  Tourneo Connect (2002 - 2013)  Transit Connect (2002 - 2013)</t>
  </si>
  <si>
    <t>Volvo (1)</t>
  </si>
  <si>
    <t>Volkswagen (5)
Golf (2012 - 2018)  Golf Sportsvan (2014 - 2018)  Golf SportWagen (2015 - 2017)  Golf SV (2014 - 2018)  Golf Variant (2013 - 2018)</t>
  </si>
  <si>
    <t>Audi (3)
100 (1990 - 1994)  A4 (1994 - 2000)  A6 (1994 - 1997)
Seat (2)
Altea (2004 - 2008)  Leon (2013 - 2018)
Volkswagen (2)
Passat (1996 - 2005)  Passat Variant (1997 - 2005)</t>
  </si>
  <si>
    <t>Seat (1)
Toledo (2005 - 2010)
Skoda (1)
Octavia (2005 - 2012)
Volkswagen (13)
Bora (2006 - 2010)  Bora SportWagen (2008 - 2009)  Caddy (2004 - 2018)  CrossTouran (2007 - 2015)  Golf (2003 - 2014) Golf Plus (2005 - 2014)  Golf SportWagen (2010 - 2013)  Golf Variant (2007 - 2013)  Jetta (2005 - 2018)  Jetta Variant (2008 - 2012) Rabbit (2006 - 2009)  Touran (2003 - 2015)  Vento (2015 - 2018)</t>
  </si>
  <si>
    <t>Nissan (5)
200SX (2000 - 2002)  Almera Tino (2000 - 2005)  Cefiro (1997 - 2003)  Maxima (1988 - 2001)  Primera (2001 - 2005)</t>
  </si>
  <si>
    <t>Ford (1)
Probe (1993 - 1997)
Hyundai (2)
Grandeur (1998 - 2005)  H-1 / Starex (1997 - 2004)
Mitsubishi (2)
Delica (1994 - 2001)  Space Gear (1996 - 2004)
Perodua (1)
Kembara (1998 - 2005)
Proton (1)
Exora (2009 - 2014)
Toyota (1)
Tacoma (2001 - 2004)</t>
  </si>
  <si>
    <t>Daihatsu (1)
Luxio (2009 - 2018)
Dongfeng (3)
Lingzhi M3 (2013 - 2017)  Lingzhi M5 (2012 - 2017)  Lingzhi V3 (2013 - 2017)
JAC (3)
Refine M3 (2015 - 2015)  Refine S2 (2015 - 2015)  S3 (2014 - 2014)
Kia (2)
Carnival (1999 - 2006)  Sedona (1998 - 2006)</t>
  </si>
  <si>
    <t>Chrysler (1)
Sebring (1995 - 2000)
Dodge (1)
Avenger (1994 - 2000)
Eagle (1)
Wagon (1980 - 1989)
Great Wall (1)
Cowry (2007 - 2012)
Hyundai (8)
Avante (2011 - 2016)  Coupe (2002 - 2009)  Elantra (2011 - 2018)  i30 (2012 - 2018)  Santa Fe (2001 - 2012)  Sonata (2004 - 2010) Trajet (2000 - 2008)  XG (1998 - 2005)
Kia (5)
Cee`d (2012 - 2016)  Cerato (2013 - 2016)  Enterprise (1997 - 2002)  Forte (2013 - 2016)  K3 (2013 - 2017)
Mitsubishi (2)
Eclipse (1995 - 2005)  Galant (1996 - 2003)</t>
  </si>
  <si>
    <t>Hyundai (2)
Elantra (2006 - 2011)  i30 (2007 - 2012)
Kia (1)
Cee`d (2006 - 2012)</t>
  </si>
  <si>
    <t>Chevrolet (1)
Niva (2002 - 2017)
Лада (4)
Нива 2 (1998 - 2002)  4X4 (2004 - 2018)  Фора (1995 - 2011)  Нива (1993 - 2003)
ВАЗ (1)
2123 (1998 - 2002)</t>
  </si>
  <si>
    <t>BYD (1)
S8 (2009 - 2009)
Hyundai (3)
Accent (2010 - 2016)  Solaris (2011 - 2018)  Verna (2006 - 2016)
Kia (2)
Pride (2011 - 2017)  Rio (2011 - 2017)</t>
  </si>
  <si>
    <t>Ford (1)
EcoSport (2013 - 2018)</t>
  </si>
  <si>
    <t>Citroën (1)
DS4 (2010 - 2017)
DS (3)
4 (2010 - 2017)  5 (2015 - 2017)  5LS (2014 - 2015)
Peugeot (4)
3008 (2009 - 2015)  308 (2007 - 2013)  408 (2010 - 2018)  5008 (2009 - 2014)</t>
  </si>
  <si>
    <t>Buick (1)
Royaum (2004 - 2006)
Chevrolet (4)
Cavalier (2016 - 2017)  Cruze (2009 - 2016)  Tracker (2017 - 2017)  Trax (2013 - 2017)
Opel (1)
Astra (2009 - 2017)
Vauxhall (1)
Astra (2012 - 2015)</t>
  </si>
  <si>
    <t>SANT</t>
  </si>
  <si>
    <t>Ford (9)
C-MAX (2010 - 2018)  Focus (2011 - 2018)  Fusion (2013 - 2018)  Galaxy (2006 - 2015)  Kuga (2008 - 2016)  Mondeo (2007 - 2018) S-MAX (2006 - 2015)  Tourneo Connect (2013 - 2018)  Transit Connect (2013 - 2017)
Land Rover (1)
Freelander 2 (2006 - 2014)
Volvo (1)
V40 (2015 - 2018)</t>
  </si>
  <si>
    <t>Ford (3)
Kuga (2008 - 2012)  Mondeo (2000 - 2007)  Tourneo Connect (2002 - 2013)
Jaguar (1)
X-Type (2001 - 2009)
Volvo (5)
C30 (2006 - 2014)  S40 (2004 - 2012)  V40 (2012 - 2014)  V40 Cross Country (2012 - 2018)  V50 (2004 - 2012)</t>
  </si>
  <si>
    <t>Volkswagen (5)
Eos (2006 - 2015)  Magotan (2015 - 2015)  Passat (2005 - 2018)  Passat Variant (2005 - 2018)  Scirocco (2008 - 2017)</t>
  </si>
  <si>
    <t>Audi (1)
A3 (2013 - 2018)
Skoda (1)
Octavia (2013 - 2018)
Volkswagen (7)
e-Golf (2014 - 2018)
Модификации / Года
e-Golf201720162015
e-Golf2017201620152014
e-Golf20182017
 Golf (2012 - 2018)  Golf Sportsvan (2014 - 2018)  Golf SportWagen (2015 - 2017)  Golf SV (2014 - 2018) Golf Variant (2013 - 2018)  Lamando (2015 - 2015)</t>
  </si>
  <si>
    <t>Audi (2)
100 (1990 - 1994)  A3 (2004 - 2012)
Seat (4)
Altea (2004 - 2015)  Exeo (2008 - 2013)  Leon (2005 - 2012)  Toledo (2005 - 2010)
Skoda (1)
Octavia (2005 - 2012)
Volkswagen (13)
Bora (2005 - 2010)  Golf (2003 - 2014)  Golf Cabriolet (2011 - 2016)  Golf Plus (2005 - 2014)  Golf SportWagen (2010 - 2013) Golf Variant (2007 - 2013)  GTI (2010 - 2014)  Jetta (2005 - 2018)  Jetta Variant (2008 - 2012)  Rabbit (2006 - 2009)  Sagitar (2014 - 2015) Touran (2003 - 2015)  Vento (2015 - 2018)</t>
  </si>
  <si>
    <t>BYD (1)
F5 (2012 - 2016)
Daihatsu (1)
Altis (2000 - 2010)
Lexus (1)
LS (1990 - 1991)
Lifan (2)
Cebrium (2013 - 2016)  X60 (2012 - 2016)
Scion (1)
xB (2008 - 2016)
Suzuki (1)
Escudo (2005 - 2008)
Toyota (18)
Aurion (2006 - 2017)  Auris (2006 - 2018)  Avalon (2005 - 2012)  Avensis (2005 - 2008)  Blade (2006 - 2012)  Camry (2001 - 2017) Corolla (2007 - 2017)  Corolla Altis (2008 - 2016)  Corolla Rumion (2007 - 2015)  Corolla Verso (2004 - 2009)  Estima (2012 - 2017) Highlander (2001 - 2007)  Ipsum (2001 - 2009)  Isis (2004 - 2017)  Kluger (2003 - 2007)
Модификации / Года
3.3i20072006200520042003
 Levin (2014 - 2017)  RAV4 (1994 - 2012) Rukus (2010 - 2015)</t>
  </si>
  <si>
    <t>Fiat (1)
Sedici (2009 - 2014)
Lexus (1)
IS (1999 - 2005)
Suzuki (3)
Kizashi (2009 - 2015)  SX4 (2016 - 2018)  Vitara (2015 - 2016)
Toyota (20)
Alphard (2003 - 2017)  Altezza (1998 - 2005)  Altezza Gita (2001 - 2005)  Brevis (2001 - 2007)  Camry (2001 - 2006)  Chaser (1990 - 2001) Cresta (1988 - 2001)  Crown (1995 - 2001)  Crown Athlete (1999 - 2007)  Crown Majesta (1995 - 2004)  Crown Royal (1999 - 2003) Estima (2000 - 2005)  Mark II (1990 - 2004)  Mark II Blit (2002 - 2007)  Previa (2000 - 2006)  Sienna (2004 - 2010)
Модификации / Года
3.3i20052004
3.5i2010200920082007
3.3i2006
 Solara (2004 - 2008) Tarago (2000 - 2006)  Verossa (2001 - 2004)  Windom (2001 - 2006)</t>
  </si>
  <si>
    <t>Acura (3)
CSX (2005 - 2011)  ILX (2012 - 2015)  RSX (2002 - 2006)
BYD (1)
F6 (2008 - 2011)
Great Wall (7)
Florid (2011 - 2011)  Hover M2 (2010 - 2014)  Sing (2007 - 2009)  Voleex C20R (2011 - 2013)  Voleex C30 (2015 - 2015)  Voleex C50 (2012 - 2014) Wingle 3 (2011 - 2011)
Honda (7)
Civic (2001 - 2016)  Civic 5d (2012 - 2017)  CR-V (1995 - 2004)  Element (2003 - 2011)  Odyssey (1994 - 1999)  Pilot (2003 - 2008) Stream (2000 - 2006)</t>
  </si>
  <si>
    <t>Acura (6)
CL (2001 - 2003)  Integra (1997 - 2001)  Integra Type-R (1997 - 2001)  RL (1995 - 2004)  TL (1999 - 2003)  Vigor (1993 - 1995)
Honda (11)
Accord (1998 - 2017)  Civic 5d (2005 - 2011)  Crosstour (2009 - 2016)  Elysion (2004 - 2016)  Fcx Clarity (2010 - 2016)  Inspire (2003 - 2006) Odyssey (1999 - 2018)  Prelude (1996 - 2001)  S2000 (1999 - 2009)  Vezel (2013 - 2016)  XR-V (2013 - 2016)</t>
  </si>
  <si>
    <t>Infiniti (2)
I (1995 - 2001)  Q45 (1997 - 2001)
Mercury (1)
Villager (1993 - 2002)
Nissan (11)
200SX (2000 - 2002)  240SX (1995 - 1998)  Cefiro (1997 - 2000)  Lannia (2016 - 2016)  Maxima (1995 - 2003)  Presage (1998 - 2003) Primera (2002 - 2005)  Quest (2003 - 2017)  Sentra (2013 - 2016)  X-Trail (2007 - 2014)  X-Trail x-treme (2014 - 2016)</t>
  </si>
  <si>
    <t>Infiniti (2)
ESQ (2015 - 2018)  G (2003 - 2004)
Nissan (17)
Altima (2002 - 2006)  Cefiro (1997 - 2003)  Dualis (2007 - 2014)  Dualis+2 (2010 - 2013)  Juke (2010 - 2017)  Leaf (2010 - 2017) Presage (2003 - 2009)  Primera (2001 - 2008)  Pulsar (2013 - 2017)  Qashqai (2007 - 2017)  Qashqai+2 (2008 - 2013)  Quest (2003 - 2009) Rogue (2008 - 2013)  Rogue Select (2014 - 2016)  Sentra (2012 - 2017)  Tiida (2011 - 2017)  X-Trail (2001 - 2007)
Renault (1)
Kadjar (2015 - 2018)</t>
  </si>
  <si>
    <t>Dacia (1)
Duster (2010 - 2016)
Nissan (4)
Cefiro (1997 - 1998)  Maxima (2003 - 2013)  Teana (2003 - 2013)  Terrano (2014 - 2017)
Renault (3)
Duster (2010 - 2018)  Duster Oroch (2015 - 2018)  Kaptur (2016 - 2018)
Renault Samsung (1)
SM7 (2011 - 2016)</t>
  </si>
  <si>
    <t>Jeep (1)
Patriot (2011 - 2016)
Kia (5)
Carens (2006 - 2012)  K5 (2010 - 2015)  Optima (2010 - 2015)  Rondo (2006 - 2013)  Sportage (2004 - 2010)</t>
  </si>
  <si>
    <t>Chrysler (1)
Sebring (2007 - 2010)
Daihatsu (1)
Terios (1997 - 2005)
Eagle (1)
Wagon (1981 - 1989)
Geely (1)
Emgrand 8 / EC8 (2011 - 2016)
Hyundai (3)
ix25 (2014 - 2016)  Mistra (2014 - 2016)  Tucson (2015 - 2016)
JAC (2)
J7 (2008 - 2012)  Rein (2007 - 2013)
Mazda (2)
Mazda8 (2006 - 2016)  MPV (1999 - 2016)
Perodua (1)
Kembara (1998 - 2005)
Proton (1)
Inspira (2010 - 2016)</t>
  </si>
  <si>
    <t>Dodge (1)
Caliber (2007 - 2009)
Eagle (1)
Talon (1990 - 1998)
Hyundai (9)
Centennial (1999 - 2005)  Coupe (2002 - 2009)  Equus (1999 - 2008)  Santa Fe (2000 - 2012)  Sonata (2005 - 2010)  Sonata NF (2004 - 2010) Tiburon (2004 - 2007)  Tucson (2004 - 2015)  Tuscani (2004 - 2007)
Jeep (1)
Patriot (2007 - 2010)
Kia (5)
Amanti (2003 - 2006)  Magentis (2005 - 2011)  Opirus (2003 - 2006)  Optima (2006 - 2010)  Sportage (2004 - 2010)
Mitsubishi (9)
ASX (2010 - 2016)  Galant (2006 - 2012)  Galant Fortis (2007 - 2015)  Grandis (2004 - 2011)  Lancer (2007 - 2016)  Lancer Evolution (2007 - 2014) Outlander Sport (2010 - 2012)  RVR (2010 - 2016)  RVR Roadest (2011 - 2016)
Proton (3)
Exora (2009 - 2016)  Preve (2011 - 2016)  Suprima (2014 - 2016)</t>
  </si>
  <si>
    <t>Евродиск</t>
  </si>
  <si>
    <t>Chrysler (1)
Sebring (2007 - 2010)
Hyundai (2)
Elantra (2016 - 2018)  i30 (2007 - 2012)
Mazda (3)
Atenza (2008 - 2012)  Mazda6 (2007 - 2012)  Protege5 (2001 - 2004)</t>
  </si>
  <si>
    <t>Hyundai (1)
ix20 (2010 - 2016)
Kia (2)
Cee`d (2006 - 2012)  Venga (2010 - 2016)</t>
  </si>
  <si>
    <t>Chrysler (1)
Sebring (2007 - 2010)
Hyundai (3)
Avante (2013 - 2016)  Elantra (2013 - 2018)  i30 (2012 - 2018)
Kia (8)
Cee`d (2012 - 2016)  Cerato Koup (2013 - 2016)  Forte (2013 - 2016)  K3 (2013 - 2017)  K3 Koup (2014 - 2016)  K4 (2014 - 2016) Shuma (2014 - 2016)  Soul (2011 - 2013)
Mazda (5)
Axela (2009 - 2018)  Biante (2008 - 2018)  CX-3 (2015 - 2018)  Mazda3 (2009 - 2018)  Tribute (2000 - 2005)</t>
  </si>
  <si>
    <t>Лада (4)
4X4 (1977 - 2018)  Фора (1995 - 2011)  Нива (1977 - 2009)  Тайга (2013 - 2018)
ВАЗ (2)
2121 Нива (1977 - 2018)  2131 Нива (1993 - 2009)</t>
  </si>
  <si>
    <t>Универсальный размер</t>
  </si>
  <si>
    <t>Lifan (1)
Fengshun (2011 - 2011)</t>
  </si>
  <si>
    <t>Dodge (1)
Charger (1983 - 1987)
Seat (2)
Cordoba (1993 - 2002)  Ibiza (1993 - 2002)
Volkswagen (6)
Gol (1995 - 2008)  Golf (1974 - 1992)  Parati (2000 - 2013)  Passat (1988 - 1997)  Pointer (2006 - 2009)  Saveiro (2010 - 2018)</t>
  </si>
  <si>
    <t>Нет такой машины/Универсальные</t>
  </si>
  <si>
    <t>Комментарии</t>
  </si>
  <si>
    <t>Lifan (9)
320 (2009 - 2012)  330 (2014 - 2015)  520 (2006 - 2012)  Fengshun (2011 - 2011)  Foison (2014 - 2018)  Lotto (2015 - 2015)  T11 (2013 - 2013) T21 (2013 - 2013)  Xingshun (2011 - 2011)</t>
  </si>
  <si>
    <t>Acura (1)
Integra (1990 - 2001)
Daihatsu (1)
Pyzar (1996 - 2002)
FAW (5)
V2 (2010 - 2012)  V5 (2012 - 2015)  Vita (2006 - 2011)  Vizi (2004 - 2011)  Xiali N5 (2010 - 2017)
Honda (7)
Accord (1986 - 1989)  Civic (1987 - 2005)  Fit (2001 - 2018)  Fit Aria (2002 - 2009)  Insight (1999 - 2006)  Jazz (2002 - 2018)  Prelude (1978 - 1987)
Kia (3)
Sephia (1992 - 2001)  Shuma (1996 - 2004)  Spectra (2000 - 2006)
MG (1)
3 (2008 - 2017)
Rover (4)
200 (1985 - 2000)  25 (1999 - 2005)  400 (1990 - 2000)  45 (2000 - 2005)
Subaru (4)
R1 (2005 - 2010)  R2 (2003 - 2010)  Sambar (1990 - 2016)  Stella (2015 - 2016)</t>
  </si>
  <si>
    <t>Audi (2)
80 (1972 - 1986)  Coupe (1980 - 1984)
Chery (4)
A1 (2007 - 2011)  Amulet (2003 - 2010)  Cowin (2004 - 2007)  J1 (2011 - 2013)
Geely (1)
CK (2005 - 2016)
Mercury (1)
Tracer (1991 - 1999)
Saturn (1)
S-Series (1991 - 1994)
Seat (1)
Arosa (1997 - 2005)</t>
  </si>
  <si>
    <t>Dodge (1)
Challenger (1978 - 1983)</t>
  </si>
  <si>
    <t>Chevrolet (2)
Aveo (2011 - 2015)  Cobalt (2011 - 2015)
Opel (3)
Adam (2013 - 2018)  Corsa (2006 - 2018)  Corsa Van (2015 - 2018)
Ravon (1)
R4 (2015 - 2018)
Vauxhall (2)
Corsa (2006 - 2016)  Corsavan (2006 - 2016)</t>
  </si>
  <si>
    <t>Chevrolet (1)
Lanos (2005 - 2017)
Daewoo (1)
Matiz (2010 - 2015)
Opel (1)
Corsa (2000 - 2005)
Vauxhall (1)
Adam (2013 - 2015)</t>
  </si>
  <si>
    <t>Chevrolet (1)
Meriva (2002 - 2012)
Fiat (3)
Grande Punto (2005 - 2009)  Punto (2012 - 2018)  Punto Evo (2009 - 2015)
Isuzu (1)
Gemini (1985 - 1989)
Vauxhall (1)
Tigra (2004 - 2009)</t>
  </si>
  <si>
    <t>Daewoo (1)
Gentra (2005 - 2011)
Ravon (2)
Nexia (2015 - 2018)  R4 (2015 - 2018)</t>
  </si>
  <si>
    <t>Chevrolet (1)
Cruze (2001 - 2008)
Daihatsu (5)
Boon (2004 - 2010)  Boon Luminas (2008 - 2012)  Charade (2011 - 2013)
Модификации / Года
1.3i201320122011
 Coo (2006 - 2013)  Materia (2006 - 2012)
Geely (2)
SC5-RV (2011 - 2011)  Vision (2006 - 2015)
GEO (1)
Prizm (1993 - 2002)
Lifan (6)
530 (2014 - 2014)  620 (2008 - 2015)  630 (2014 - 2014)  Celliya (2013 - 2016)  Solano (2008 - 2018)  X50 (2014 - 2014)
Mazda (5)
323 (1994 - 1998)  Demio (2007 - 2014)  Mazda2 (2007 - 2014)  MX-5 (1990 - 2005)  Verisa (2004 - 2015)
Perodua (2)
Axia (2014 - 2016)  Myvi (2005 - 2016)
Suzuki (2)
Aerio (2002 - 2007)  Liana (2002 - 2006)
Toyota (14)
Allex (2001 - 2006)  Corolla (2001 - 2007)  Corolla Altis (2002 - 2008)  Corolla Axio (2006 - 2012)  Corolla EX (2004 - 2018) Corolla Fielder (2000 - 2012)  Corolla Runx (2001 - 2006)  Corolla Spacio (2001 - 2007)  Corolla Verso (2002 - 2004)  MR-S (1999 - 2007) MR2 Spyder (1999 - 2006)  Passo Sette (2008 - 2012)  Yaris (2001 - 2005)  Yaris L (2013 - 2017)</t>
  </si>
  <si>
    <t>Maruti (1)
Baleno (1999 - 2007)
Mazda (1)
323 (1994 - 1998)
Toyota (2)
MR-S (1999 - 2007)  MR2 Spyder (1999 - 2002)</t>
  </si>
  <si>
    <t>Acura (2)
EL (1997 - 2005)  Integra (1990 - 2001)
FAW (1)
Oley (2014 - 2017)
GEO (1)
Spectrum (1985 - 1990)
Honda (1)
Civic (1983 - 2005)
Isuzu (1)
Gemini (1985 - 2000)
Kia (3)
Sephia (1998 - 2001)  Shuma (1996 - 2004)  Spectra (2004 - 2006)
Rover (5)
200 (1985 - 2000)  25 (1999 - 2005)  400 (1990 - 2000)  45 (2000 - 2005)  Streetwise (2003 - 2005)
Subaru (3)
R1 (2005 - 2010)  R2 (2003 - 2010)  Stella (2015 - 2016)</t>
  </si>
  <si>
    <t>Chevrolet (9)
Aveo (2004 - 2017)  Aveo U-VA (2006 - 2012)  Aveo5 (2006 - 2011)  Kalos (2005 - 2008)  Lova (2006 - 2010)  Onix (2012 - 2017) Prisma (2013 - 2017)  Spark (2013 - 2015)  Spark EV (2014 - 2016)
Daewoo (7)
Espero (1990 - 1999)  Gentra (2005 - 2011)  Lanos (1997 - 2002)  Sens (1999 - 2008)  Le Mans (1986 - 1994)  Nubira (1997 - 1999) Racer (1986 - 1995)
Isuzu (1)
Gemini (1985 - 1989)
Pontiac (1)
G3 (2007 - 2010)
Ravon (1)
Nexia (2015 - 2018)
Vauxhall (1)
Viva (2015 - 2016)
ZAZ (1)
Vida (2012 - 2018)</t>
  </si>
  <si>
    <t>Daewoo (5)
Espero (1990 - 1999)  Le Mans (1986 - 1994)  Nexia (1995 - 2015)  Nubira (1997 - 2002)  Racer (1986 - 1995)
Isuzu (3)
Impulse (1990 - 1993)  Pa Nero (1991 - 1993)  Piazza (1990 - 1993)</t>
  </si>
  <si>
    <t>Nissan (1)
Note (2005 - 2013)</t>
  </si>
  <si>
    <t>Renault (1)
Pulse (2012 - 2018)</t>
  </si>
  <si>
    <t>Renault (3)
Megane (2003 - 2008)  Modus (2004 - 2015)  Scenic (2004 - 2009)</t>
  </si>
  <si>
    <t>Maruti (1)
Baleno (1999 - 2007)
Mazda (1)
323 (1994 - 1998)
Модификации / Года
1.3 16V19981997199619951994
1.5 16V19981997199619951994
1.6 TD19981997199619951994
1.8 16V19981997199619951994
2.0 D199819971996
Toyota (2)
MR-S (1999 - 2007)  MR2 Spyder (1999 - 2002)</t>
  </si>
  <si>
    <t>Dacia (1)
Logan (2004 - 2012)
Renault (1)
Laguna (1993 - 2000)</t>
  </si>
  <si>
    <t>Opel (1)
Corsa (2000 - 2005)</t>
  </si>
  <si>
    <t>Citroën (6)
Berlingo (1996 - 2007)  C2 (2003 - 2009)  C3 (2002 - 2008)  Fukang (1994 - 2009)  Xsara (1997 - 2006)  ZX (1990 - 1998)
Lifan (1)
Breez (2007 - 2012)
Peugeot (7)
1007 (2004 - 2009)  205 (1983 - 1998)  306 (1993 - 2002)  309 (1985 - 1993)  405 (1987 - 1999)  406 (1995 - 1999)  Partner (1996 - 2008)</t>
  </si>
  <si>
    <t>Citroën (1)
C2 (2006 - 2012)
Peugeot (4)
206 (1998 - 2010)  206+ (2009 - 2012)  207 (2008 - 2014)  Hoggar (2010 - 2017)</t>
  </si>
  <si>
    <t>Ford (7)
Contour (1995 - 2000)  Fiesta (2002 - 2014)  Fiesta Ikon (2011 - 2012)  Figo (2010 - 2015)  Focus (1998 - 2008)  Ikon (2013 - 2015) Mondeo (1993 - 2000)</t>
  </si>
  <si>
    <t xml:space="preserve">Citroën (5)
C-Quatre (2009 - 2012)  C2 (2003 - 2012)  C3 (2002 - 2008)  C3 Pluriel (2003 - 2010)  C4 (2004 - 2010)
Peugeot (6)
1007 (2004 - 2009)  206 (1998 - 2010)  206+ (2009 - 2012)  207 (2008 - 2014)  301 (2012 - 2017)
Модификации / Года
1.6 VTi201720162015201420132012
 307 (2001 - 2011)
</t>
  </si>
  <si>
    <t xml:space="preserve">Citroën (5)
C-Quatre (2009 - 2012)  C2 (2003 - 2012)  C3 (2002 - 2008)  C3 Pluriel (2003 - 2010)  C4 (2004 - 2010)
Peugeot (6)
1007 (2004 - 2009)  206 (1998 - 2010)  206+ (2009 - 2012)  207 (2008 - 2014)  301 (2012 - 2017)
307 (2001 - 2011)
</t>
  </si>
  <si>
    <t>Citroën (3)
Berlingo (2008 - 2018)  C4 Picasso (2006 - 2012)  Grand C4 Picasso (2006 - 2012)
Peugeot (4)
308 (2007 - 2013)  408 (2010 - 2018)  Partner (2008 - 2018)  Partner Tepee (2008 - 2018)</t>
  </si>
  <si>
    <t>Ford (2)
Fiesta (2008 - 2017)  Mondeo (1993 - 2000)</t>
  </si>
  <si>
    <t>Ford (1)
Contour (1995 - 2000)</t>
  </si>
  <si>
    <t>Citroën (9)
Berlingo (2008 - 2018)  C-Quatre (2009 - 2017)  C-Triomphe (2006 - 2012)  C2 (2003 - 2009)  C3 Picasso (2016 - 2017)  C4 (2004 - 2010) C4 Picasso (2006 - 2012)  C5 (2000 - 2007)  Grand C4 Picasso (2006 - 2012)
Peugeot (1)
Partner Tepee (2008 - 2018)</t>
  </si>
  <si>
    <t>BJ5220</t>
  </si>
  <si>
    <t>BANTAJ</t>
  </si>
  <si>
    <t>BJ7985</t>
  </si>
  <si>
    <t>BJ8195</t>
  </si>
  <si>
    <t>BJ8425</t>
  </si>
  <si>
    <t>BJ7865</t>
  </si>
  <si>
    <t>Товар КОД62</t>
  </si>
  <si>
    <t>Black</t>
  </si>
  <si>
    <t>BJ6565</t>
  </si>
  <si>
    <t>BJ6785</t>
  </si>
  <si>
    <t>4-100-14-46-54,1-5 BJ5220</t>
  </si>
  <si>
    <t>4-100-14-45-56,6-5,5 BJ6565</t>
  </si>
  <si>
    <t>4-100-14-49-56,6-5,5 BJ6785</t>
  </si>
  <si>
    <t>4-114,3-15-44-56,6-6 BJ7985</t>
  </si>
  <si>
    <t>4-114,3-15-46-67,1-6 BJ8195</t>
  </si>
  <si>
    <t>5-112-16-42-57,1-6,5 BJ8425</t>
  </si>
  <si>
    <t>5-114,3-16-45-66,1-6,5 BJ7865</t>
  </si>
  <si>
    <t>5-114,3-16-46-67,1-6,5 BJ9405</t>
  </si>
  <si>
    <t>VAZ Lada 2101-2170</t>
  </si>
  <si>
    <t>B</t>
  </si>
  <si>
    <t>JUST</t>
  </si>
  <si>
    <t>J1405</t>
  </si>
  <si>
    <t>S</t>
  </si>
  <si>
    <t>Trebl</t>
  </si>
  <si>
    <t>53E40Y</t>
  </si>
  <si>
    <t>64A50C</t>
  </si>
  <si>
    <t>BJ1001</t>
  </si>
  <si>
    <t>Sant</t>
  </si>
  <si>
    <t>J5604145</t>
  </si>
  <si>
    <t>Mefro</t>
  </si>
  <si>
    <t>ГАЗ</t>
  </si>
  <si>
    <t>J1404</t>
  </si>
  <si>
    <t>SANT|just 1001</t>
  </si>
  <si>
    <t>J1605</t>
  </si>
  <si>
    <t>J1507</t>
  </si>
  <si>
    <t>BJ8325</t>
  </si>
  <si>
    <t>J1510</t>
  </si>
  <si>
    <t>TREBL</t>
  </si>
  <si>
    <t>BJ8077</t>
  </si>
  <si>
    <t>J66051142</t>
  </si>
  <si>
    <t>BJ8873</t>
  </si>
  <si>
    <t>Eurodisk|BANTAJ</t>
  </si>
  <si>
    <t>J1602</t>
  </si>
  <si>
    <t>J665511411</t>
  </si>
  <si>
    <t>J1504</t>
  </si>
  <si>
    <t>BJ1008</t>
  </si>
  <si>
    <t>53E40M</t>
  </si>
  <si>
    <t>J56041001</t>
  </si>
  <si>
    <t>КРКЗ</t>
  </si>
  <si>
    <t>КРКЗ BLACK</t>
  </si>
  <si>
    <t>64G52,5G</t>
  </si>
  <si>
    <t>B\S</t>
  </si>
  <si>
    <t>белый</t>
  </si>
  <si>
    <t>J45540991</t>
  </si>
  <si>
    <t>J1409</t>
  </si>
  <si>
    <t>J66551082</t>
  </si>
  <si>
    <t>J66551145</t>
  </si>
  <si>
    <t>BYD (1)
Flyer (2003 - 2005)
FAW (7)
T50 (2011 - 2011)  T51 (2011 - 2011)  T57 (2011 - 2011)  V52 (2011 - 2011)  V55 (2011 - 2011)  V75 (2015 - 2015)  V77 (2015 - 2015)
Ford (1)
Escort (1991 - 1996)
Maruti (2)
Baleno (1999 - 2007)  Esteem (1994 - 2007)
Mazda (2)
323 (1989 - 1998)  Familia (1998 - 2002)
Suzuki (1)
Cultus (1995 - 2002)
Toyota (8)
Carina II (1983 - 1992)  Corolla (1985 - 1991)  Corolla Levin (1987 - 1991)  Sprinter (1987 - 1989)  Sprinter Trueno (1987 - 1991)  Starlet (1978 - 1995) Vios (2003 - 2007)  Yaris (2001 - 2005)</t>
  </si>
  <si>
    <t>Citroën (1)
C2 (2006 - 2012)
Peugeot (2)
1007 (2004 - 2009)  307 (2001 - 2011)</t>
  </si>
  <si>
    <t>Ford (1)
Fiesta (2011 - 2013)
Mercury (1)
Mystique (1994 - 2000)</t>
  </si>
  <si>
    <t>Hyundai (1)
Accent (1995 - 1999)</t>
  </si>
  <si>
    <t>Eagle (1)
Summit (1989 - 1996)
Hyundai (5)
Elantra (1990 - 2000)  Elantra LaVita (2001 - 2003)  Lavita (2001 - 2010)  Matrix (2001 - 2010)  Sonata (1985 - 2001)
Kia (3)
Clarus (1996 - 2001)  Optima (2000 - 2006)  Spectra (2000 - 2009)
Mitsubishi (4)
Carisma (1995 - 1999)  Colt (2004 - 2012)  Space Runner (1999 - 2002)  Space Star (1998 - 2004)
Smart (1)
Forfour (2004 - 2006)</t>
  </si>
  <si>
    <t>Nissan (1)
Sentra (2006 - 2012)</t>
  </si>
  <si>
    <t>Daihatsu (1)
Xenia (2003 - 2018)
Nissan (8)
200SX (1988 - 1993)  240SX (1989 - 1998)  Almera (2000 - 2006)  Almera Classic (2006 - 2012)  Cefiro (1988 - 1994)  Crew (1994 - 2002) Maxima (1985 - 1988)  Sunny (2007 - 2011)</t>
  </si>
  <si>
    <t>Chevrolet (1)
Evanda (2003 - 2006)
Daewoo (8)
Evanda (2003 - 2006)  Gentra (2013 - 2015)  Lacetti (2002 - 2008)  Magnus (2000 - 2006)  Nubira (2003 - 2008)  Rezzo (2000 - 2008) Tacuma (2000 - 2011)  Tosca (2006 - 2011)
Suzuki (1)
Verona (2003 - 2006)</t>
  </si>
  <si>
    <t>Chevrolet (2)
Epica (2004 - 2012)  Evanda (2003 - 2006)
Daewoo (3)
Evanda (2003 - 2006)  Magnus (2000 - 2006)  Tosca (2006 - 2011)
Suzuki (1)
Verona (2003 - 2006)</t>
  </si>
  <si>
    <t>Eagle (1)
Summit (1993 - 1996)
Hyundai (1)
Coupe (1996 - 2001)
Mitsubishi (1)
Colt (2005 - 2012)
Proton (3)
Gen-2 (2004 - 2012)  Satria (2006 - 2014)  Waja (2001 - 2011)</t>
  </si>
  <si>
    <t>да/нет</t>
  </si>
  <si>
    <t>Eagle (1)
Summit (1993 - 1996)
Hyundai (1)
Coupe (1996 - 2002)
Proton (5)
Gen-2 (2004 - 2012)  Iriz (2014 - 2016)  Persona (2008 - 2016)  Satria (2006 - 2014)  Waja (2001 - 2011)</t>
  </si>
  <si>
    <t>Volkswagen (1)
Jetta (1993 - 1999)</t>
  </si>
  <si>
    <t>Chrysler (1)
LeBaron (1989 - 1995)
Skoda (3)
Fabia (1999 - 2014)  Praktik (2006 - 2015)  Roomster (2006 - 2015)
Volkswagen (8)
CrossFox (2005 - 2018)  Fox (2004 - 2018)  Lupo (2005 - 2009)  Polo (2001 - 2009)  Space Cross (2012 - 2018)  SpaceFox (2007 - 2018) SportVan (2007 - 2010)  Suran (2006 - 2018)</t>
  </si>
  <si>
    <t>Dodge (1)
Neon (1994 - 1998)
Seat (1)
Toledo (2015 - 2018)
Skoda (1)
Praktik (2010 - 2015)
Volkswagen (6)
Bora (1998 - 2005)  Bora Variant (1999 - 2005)  Corrado (1991 - 1995)  Golf (1992 - 2005)  Golf Variant (1994 - 2006)  Vento (1991 - 1998)</t>
  </si>
  <si>
    <t>Audi (1)
A3 (1996 - 2003)
Chrysler (1)
Sebring (2001 - 2006)
FAW (1)
Besturn B30 (2016 - 2017)
Pontiac (1)
Tempest (1987 - 1991)
Skoda (2)
Octavia (1996 - 2004)  Octavia Tour (2004 - 2010)
Volkswagen (10)
Beetle (1998 - 2010)  Bora (1998 - 2015)  Bora Variant (1999 - 2005)  Clasico (2011 - 2015)  Golf (1995 - 2005)  Golf City (2007 - 2010) Golf Variant (1999 - 2006)  Jetta (1999 - 2005)  Jetta City (2007 - 2009)  New Beetle (1998 - 2010)</t>
  </si>
  <si>
    <t>Нет такой машины</t>
  </si>
  <si>
    <t>Buick (1)
Encore (2013 - 2016)
Chevrolet (1)
Volt (2016 - 2017)
Opel (2)
Mokka (2012 - 2016)  Mokka X (2016 - 2018)
Vauxhall (1)
Mokka (2012 - 2016)</t>
  </si>
  <si>
    <t>нет такой машины</t>
  </si>
  <si>
    <t>Ford (1)
Focus (2012 - 2018)
Volvo (4)
C30 (2006 - 2014)  S40 (2004 - 2012)  V40 (2012 - 2014)  V50 (2004 - 2012)</t>
  </si>
  <si>
    <t>Volvo (1)
S40 (2004 - 2012)</t>
  </si>
  <si>
    <t>Ford (1)
Focus (2005 - 2013)</t>
  </si>
  <si>
    <t>Ford (1)
Escort (2014 - 2017)</t>
  </si>
  <si>
    <t>Ford (2)
C-MAX (2007 - 2018)  Focus (2011 - 2018)
Volvo (9)
S60 (2010 - 2018)  S60 Cross Country (2015 - 2018)  S80 (2006 - 2016)  V40 (2015 - 2018)  V40 Cross Country (2012 - 2018)  V60 (2010 - 2018) V60 Cross Country (2015 - 2018)  V70 (2008 - 2016)  XC70 (2008 - 2016)</t>
  </si>
  <si>
    <t>Jaguar (1)
X-Type (2001 - 2009)
Volvo (1)
C30 (2006 - 2009)</t>
  </si>
  <si>
    <t>Volvo (1)
XC90 (2003 - 2014)</t>
  </si>
  <si>
    <t>Ford (4)
C-MAX (2007 - 2018)  Focus (2011 - 2018)  Mondeo (2010 - 2015)  Tourneo Connect (2002 - 2013)
Volvo (9)
C30 (2006 - 2014)  S40 (2004 - 2012)  S60 (2010 - 2018)  S80 (2006 - 2016)  V40 (2012 - 2018)  V40 Cross Country (2012 - 2018)  V50 (2004 - 2012) V60 (2010 - 2018)  V70 (2008 - 2016)</t>
  </si>
  <si>
    <t>Ford (2)
Focus (2005 - 2013)  Kuga (2008 - 2012)
Jaguar (1)
X-Type (2001 - 2009)
Volvo (4)
C30 (2006 - 2014)  S40 (2004 - 2012)  V40 (2012 - 2014)  V50 (2004 - 2012)</t>
  </si>
  <si>
    <t>Audi (3)
100 (1990 - 1994)  A4 (1994 - 2000)  A6 (1994 - 2005)
Seat (3)
Alhambra (2005 - 2018)  Altea (2009 - 2015)  Exeo (2008 - 2013)
Skoda (2)
Superb (2001 - 2014)  Yeti (2009 - 2018)
Volkswagen (3)
Eos (2006 - 2015)  Passat (1996 - 2015)  Passat Variant (1997 - 2015)</t>
  </si>
  <si>
    <t>Mercedes-Benz (1)
190 (1986 - 1993)</t>
  </si>
  <si>
    <t>Daewoo (1)
Chairman (1997 - 2001)</t>
  </si>
  <si>
    <t>SsangYong (1)
Chairman (2008 - 2017)</t>
  </si>
  <si>
    <t>Renault (2)
Fluence (2009 - 2017)  Megane (2008 - 2016)
Renault Samsung (1)
SM3 (2009 - 2016)</t>
  </si>
  <si>
    <t>Eagle (1)
Talon (1990 - 1998)
Mitsubishi (1)
Lancer (2003 - 2007)</t>
  </si>
  <si>
    <t>нет такой машиы</t>
  </si>
  <si>
    <t>Citroën (2)
C-Crosser (2007 - 2012)  C4 Aircross (2012 - 2017)
FAW (1)
Besturn B70 (2006 - 2013)
Mazda (3)
323 (2001 - 2003)  626 (1997 - 2002)  Premacy (1999 - 2005)</t>
  </si>
  <si>
    <t>Daihatsu (1)
Mebius (2013 - 2018)
Pontiac (1)
Vibe (2009 - 2010)
Toyota (12)
Alphard (2002 - 2008)  Avensis (2009 - 2017)  Estima (2006 - 2012)  E’Z (2011 - 2017)  Mark X Zio (2007 - 2013)  Previa (2006 - 2017) Prius a (2011 - 2017)  Prius+ (2011 - 2017)  Prius v (2011 - 2017)  Sai (2009 - 2017)  Tarago (2006 - 2017)  Verso (2009 - 2017)</t>
  </si>
  <si>
    <t>BYD (1)
F5 (2012 - 2016)
Daihatsu (1)
Altis (2000 - 2010)
Lexus (1)
LS (1990 - 1991)
Lifan (2)
Cebrium (2013 - 2016)  X60 (2012 - 2016)
Scion (1)
xB (2008 - 2016)
Suzuki (1)
Escudo (2005 - 2008)
Toyota (18)
Aurion (2006 - 2017)  Auris (2006 - 2018)  Avalon (2005 - 2012)  Avensis (2005 - 2008)  Blade (2006 - 2012)  Camry (2001 - 2017) Corolla (2007 - 2017)  Corolla Altis (2008 - 2016)  Corolla Rumion (2007 - 2015)  Corolla Verso (2004 - 2009)  Estima (2012 - 2017) Highlander (2001 - 2007)  Ipsum (2001 - 2009)  Isis (2004 - 2017)  Kluger (2003 - 2007)
 Levin (2014 - 2017)  RAV4 (1994 - 2012) Rukus (2010 - 2015)</t>
  </si>
  <si>
    <t>Chrysler (1)
Sebring (2007 - 2010)
Ford (2)
Escape (2001 - 2012)  Maverick (2000 - 2007)
Kia (3)
Carnival (1999 - 2006)  Magentis (2005 - 2011)  Sedona (1998 - 2006)
Mazda (1)
Tribute (2000 - 2007)
Mitsubishi (1)
Lancer (2003 - 2006)
Proton (1)
Inspira (2010 - 2016)</t>
  </si>
  <si>
    <t>Nissan (3)
Altima (2007 - 2018)  Maxima (2009 - 2013)  Teana (2009 - 2018)</t>
  </si>
  <si>
    <t>Renault (4)
Fluence (2009 - 2017)  Grand Scenic (2009 - 2016)  Megane (2008 - 2016)  Scenic (2009 - 2016)
Renault Samsung (1)
SM3 (2009 - 2016)</t>
  </si>
  <si>
    <t>Fiat (1)
Sedici (2009 - 2014)
Lexus (1)
IS (1999 - 2005)
Suzuki (3)
Kizashi (2009 - 2015)  SX4 (2016 - 2018)  Vitara (2015 - 2016)
Toyota (20)
Alphard (2003 - 2017)  Altezza (1998 - 2005)  Altezza Gita (2001 - 2005)  Brevis (2001 - 2007)  Camry (2001 - 2006)  Chaser (1990 - 2001) Cresta (1988 - 2001)  Crown (1995 - 2001)  Crown Athlete (1999 - 2007)  Crown Majesta (1995 - 2004)  Crown Royal (1999 - 2003) Estima (2000 - 2005)  Mark II (1990 - 2004)  Mark II Blit (2002 - 2007)  Previa (2000 - 2006)  Sienna (2004 - 2010)  Solara (2004 - 2008) Tarago (2000 - 2006)  Verossa (2001 - 2004)  Windom (2001 - 2006)</t>
  </si>
  <si>
    <t>Kia (2)
Cee`d (2012 - 2016)  Soul (2008 - 2011)</t>
  </si>
  <si>
    <t>Mazda (4)
Axela (2003 - 2009)  Mazda3 (2003 - 2009)  Mazda5 (2005 - 2015)  Premacy (2005 - 2018)</t>
  </si>
  <si>
    <t>4/100/15</t>
  </si>
  <si>
    <t>4/100/14</t>
  </si>
  <si>
    <t>4/108/15</t>
  </si>
  <si>
    <t>4/100/15/50/60,1/6</t>
  </si>
  <si>
    <t>4/98/14</t>
  </si>
  <si>
    <t>4/98/15</t>
  </si>
  <si>
    <t>4/98/15/29/58,6/6,5</t>
  </si>
  <si>
    <t>4/98/13/35/58,6/5,5</t>
  </si>
  <si>
    <t>5/100/16</t>
  </si>
  <si>
    <t>5/100/15</t>
  </si>
  <si>
    <t>4/100/15/45/60,1/6</t>
  </si>
  <si>
    <t>4/114,3/15</t>
  </si>
  <si>
    <t>5/114,3/15</t>
  </si>
  <si>
    <t>5/114,3/16</t>
  </si>
  <si>
    <t>5/114,3/16/51/67,1/6,5</t>
  </si>
  <si>
    <t>4/114,3/15/46/67,1/6,5</t>
  </si>
  <si>
    <t>4/100/14/46/54,1/5,5</t>
  </si>
  <si>
    <t>4/100/15/48/54,1/6</t>
  </si>
  <si>
    <t>4/108/15/52,5/63,4/6</t>
  </si>
  <si>
    <t>4/114,3/15/46/67,1/6</t>
  </si>
  <si>
    <t>4/100/15/50/60,1/6,5</t>
  </si>
  <si>
    <t>4/108/16</t>
  </si>
  <si>
    <t>4/108/16/26/65,1/6,5</t>
  </si>
  <si>
    <t>5/114,3/15/46/67,1/6</t>
  </si>
  <si>
    <t>4/100/14/45/56,6/5,5</t>
  </si>
  <si>
    <t>4/100/15/45/54,1/6</t>
  </si>
  <si>
    <t>4/100/15/40/60,1/6</t>
  </si>
  <si>
    <t>5/112/16</t>
  </si>
  <si>
    <t>4/114,3/15/40/66,1/6</t>
  </si>
  <si>
    <t>4/114,3/15/40/66,1/6,5</t>
  </si>
  <si>
    <t>4/114,3/15/44/56,6/6,5</t>
  </si>
  <si>
    <t>5/100/15/43/57,1/6</t>
  </si>
  <si>
    <t>5/100/16/42/57,1/6,5</t>
  </si>
  <si>
    <t>5/105/16</t>
  </si>
  <si>
    <t>5/108/15</t>
  </si>
  <si>
    <t>5/108/15/52,5/63,4/6</t>
  </si>
  <si>
    <t>5/108/15/52/63,4/6,5</t>
  </si>
  <si>
    <t>5/108/16</t>
  </si>
  <si>
    <t>5/108/16/52,5/63,4/6,5</t>
  </si>
  <si>
    <t>5/108/17</t>
  </si>
  <si>
    <t>5/110/16</t>
  </si>
  <si>
    <t>5/112/15</t>
  </si>
  <si>
    <t>5/112/15/47/57,1/6</t>
  </si>
  <si>
    <t>5/112/16/45/57,1/7</t>
  </si>
  <si>
    <t>5/112/16/50/57,1/6,5</t>
  </si>
  <si>
    <t>5/114,3/15/43/66,1/6,5</t>
  </si>
  <si>
    <t>5/114,3/15/46/67,1/6,5</t>
  </si>
  <si>
    <t>5/114,3/16/40/66,1/7</t>
  </si>
  <si>
    <t>5/114,3/16/45/60,1/7</t>
  </si>
  <si>
    <t>5/114,3/16/45/66,1/7</t>
  </si>
  <si>
    <t>5/114,3/16/45/67,1/7</t>
  </si>
  <si>
    <t>5/114,3/16/46/67,1/6,5</t>
  </si>
  <si>
    <t>5/114,3/16/47/66,1/6,5</t>
  </si>
  <si>
    <t>5/114,3/16/50/60,1/6,5</t>
  </si>
  <si>
    <t>5/114,3/16/50/67,1/6,5</t>
  </si>
  <si>
    <t>5/114,3/16/52/67,1/6,5</t>
  </si>
  <si>
    <t>5/114,3/17</t>
  </si>
  <si>
    <t>5/114,3/17/35/67,1/7</t>
  </si>
  <si>
    <t>5/114,3/17/38/67,1/7</t>
  </si>
  <si>
    <t>5/114,3/17/39/60,1/7</t>
  </si>
  <si>
    <t>5/114,3/17/40/66,1/7</t>
  </si>
  <si>
    <t>5/114,3/17/41/67,1/7</t>
  </si>
  <si>
    <t>5/114,3/17/43/57,1/7</t>
  </si>
  <si>
    <t>5/114,3/17/45/60,1/7</t>
  </si>
  <si>
    <t>5/120/17</t>
  </si>
  <si>
    <t>5/120/17/34/72,6/7</t>
  </si>
  <si>
    <t>5/139,7/15</t>
  </si>
  <si>
    <t>5/139,7/15/35/98,1/6,5</t>
  </si>
  <si>
    <t>5/139,7/16</t>
  </si>
  <si>
    <t>5/139,7/16/35/109,7/7</t>
  </si>
  <si>
    <t>5/139,7/16/40/98,1/7</t>
  </si>
  <si>
    <t>5/139,7/16/45/95,3/7</t>
  </si>
  <si>
    <t>6/139,7/16</t>
  </si>
  <si>
    <t>6/139,7/16/50/92,5/7</t>
  </si>
  <si>
    <t>6/139,7/17</t>
  </si>
  <si>
    <t>6/139,7/17/38/100,1/7</t>
  </si>
  <si>
    <t>ИТОГО</t>
  </si>
  <si>
    <t>Проверка</t>
  </si>
  <si>
    <t>(несколько элементов)</t>
  </si>
  <si>
    <t>5/100/15/38/57,1/6</t>
  </si>
  <si>
    <t>58.6Н</t>
  </si>
  <si>
    <t>81.7Н</t>
  </si>
  <si>
    <t>84.4Пл</t>
  </si>
  <si>
    <t>85.2Пл</t>
  </si>
  <si>
    <t>85.12Ам</t>
  </si>
  <si>
    <t>85.28ЧБ</t>
  </si>
  <si>
    <t>5/105/15/39/56,6/6</t>
  </si>
  <si>
    <t>87.14Ам</t>
  </si>
  <si>
    <t>87.28Т</t>
  </si>
  <si>
    <t>72.15Пл</t>
  </si>
  <si>
    <t>80.8Пл</t>
  </si>
  <si>
    <t>84.8Чм</t>
  </si>
  <si>
    <t>85.17Чм</t>
  </si>
  <si>
    <t>87.8Ам</t>
  </si>
  <si>
    <t>87.14Пл</t>
  </si>
  <si>
    <t>87.33Ам</t>
  </si>
  <si>
    <t>4/108/16/26/65,1/6,5 58.6Н</t>
  </si>
  <si>
    <t>4/114,3/15/46/67,1/6 84.4Пл</t>
  </si>
  <si>
    <t>5/108/15/52,5/63,4/6 85.2Пл</t>
  </si>
  <si>
    <t>5/100/15/43/57,1/6 85.12Ам</t>
  </si>
  <si>
    <t>5/105/15/39/56,6/6 85.28ЧБ</t>
  </si>
  <si>
    <t>5/108/16/52,5/63,4/6,5 87.14Ам</t>
  </si>
  <si>
    <t>5/105/16/39/56,6/6,5 87.28Т</t>
  </si>
  <si>
    <t>4/100/14/45/56,6/5,5 72.15Пл</t>
  </si>
  <si>
    <t>4/100/15/50/60,1/6,5 80.8Пл</t>
  </si>
  <si>
    <t>4/100/15/50/60,1/6 84.8Чм</t>
  </si>
  <si>
    <t>5/100/15/38/57,1/6,5 85.17Чм</t>
  </si>
  <si>
    <t>5/114,3/16/46/67,1/6,5 87.8Ам</t>
  </si>
  <si>
    <t>5/108/16/52,5/63,4/6,5 87.14Пл</t>
  </si>
  <si>
    <t>5/108/16/50/63,4/6,5 87.33Ам</t>
  </si>
  <si>
    <t>ВХОД</t>
  </si>
  <si>
    <t>HND5182</t>
  </si>
  <si>
    <t>RN606</t>
  </si>
  <si>
    <t>TY99</t>
  </si>
  <si>
    <t>H5</t>
  </si>
  <si>
    <t>BMW (1)
3 Series (1982 - 1994)
Dongfeng (5)
K01 (2011 - 2016)  K02 (2011 - 2016)  K06 (2006 - 2009)  V21 (2011 - 2013)  V22 (2011 - 2013)
Seat (2)
Inca (1995 - 2003)
 Toledo (1991 - 1998)
Volkswagen (2)
Caddy (1995 - 2003)  Pointer (1998 - 2006)</t>
  </si>
  <si>
    <t>Infiniti (5)
ESQ (2015 - 2018)  G (2005 - 2006)  J30 (1992 - 1997)  Q45 (2002 - 2006)  Q50 (2014 - 2018)
Nissan (5)
Altima (2002 - 2006)  Maxima (2000 - 2013)  Primera (2001 - 2005)  Teana (2003 - 2014)  X-Trail (2013 - 2018)
Renault Samsung (1)
SM7 (2011 - 2016)</t>
  </si>
  <si>
    <t>Дубль</t>
  </si>
  <si>
    <t>ИТОГО ЗАКАЗ</t>
  </si>
  <si>
    <t>95.30Пл</t>
  </si>
  <si>
    <t>5/112/17/43/57,1/7 95.3ПЛ</t>
  </si>
  <si>
    <t>Да</t>
  </si>
  <si>
    <t>SOLARIS/RIO</t>
  </si>
  <si>
    <t>84.4Ам</t>
  </si>
  <si>
    <t>406.16Ам</t>
  </si>
  <si>
    <t>4/100/15/45/67,1/6 406.16Ам</t>
  </si>
  <si>
    <t>604.19Пл</t>
  </si>
  <si>
    <t>4/100/15/45/67,1/6 604.19Пл</t>
  </si>
  <si>
    <t>SUP4/108/15/45/67,1/6 606.8А</t>
  </si>
  <si>
    <t>SUP606.8А</t>
  </si>
  <si>
    <t>60.21H</t>
  </si>
  <si>
    <t>60.21AM</t>
  </si>
  <si>
    <t>60.21Б</t>
  </si>
  <si>
    <t>60.21Aб</t>
  </si>
  <si>
    <t>60.21ПЛ</t>
  </si>
  <si>
    <t>60.21ЧМ</t>
  </si>
  <si>
    <t>408.21H</t>
  </si>
  <si>
    <t>408.21AM</t>
  </si>
  <si>
    <t>408.21Б</t>
  </si>
  <si>
    <t>408.21Aб</t>
  </si>
  <si>
    <t>408.21ПЛ</t>
  </si>
  <si>
    <t>408.21ЧМ</t>
  </si>
  <si>
    <t>58.21H</t>
  </si>
  <si>
    <t>58.21AM</t>
  </si>
  <si>
    <t>58.21Б</t>
  </si>
  <si>
    <t>58.21Aб</t>
  </si>
  <si>
    <t>58.21ПЛ</t>
  </si>
  <si>
    <t>58.21ЧМ</t>
  </si>
  <si>
    <t>4/100/16/36/60,1/6,5 60.21H</t>
  </si>
  <si>
    <t>4/100/16/36/60,1/6,6 60.21AM</t>
  </si>
  <si>
    <t>4/100/16/36/60,1/6,7 60.21Б</t>
  </si>
  <si>
    <t>4/100/16/36/60,1/6,8 60.21Aб</t>
  </si>
  <si>
    <t>4/100/16/36/60,1/6,9 60.21ПЛ</t>
  </si>
  <si>
    <t>4/100/16/36/60,1/6,10 60.21ЧМ</t>
  </si>
  <si>
    <t>4/100/16/36/60,1/6,11 408.21H</t>
  </si>
  <si>
    <t>4/100/16/36/60,1/6,12 408.21AM</t>
  </si>
  <si>
    <t>4/100/16/36/60,1/6,13 408.21Б</t>
  </si>
  <si>
    <t>4/100/16/36/60,1/6,14 408.21Aб</t>
  </si>
  <si>
    <t>4/100/16/36/60,1/6,15 408.21ПЛ</t>
  </si>
  <si>
    <t>4/100/16/36/60,1/6,16 408.21ЧМ</t>
  </si>
  <si>
    <t>4/100/16/36/60,1/6,17 58.21H</t>
  </si>
  <si>
    <t>4/100/16/36/60,1/6,18 58.21AM</t>
  </si>
  <si>
    <t>4/100/16/36/60,1/6,19 58.21Б</t>
  </si>
  <si>
    <t>4/100/16/36/60,1/6,20 58.21Aб</t>
  </si>
  <si>
    <t>4/100/16/36/60,1/6,21 58.21ПЛ</t>
  </si>
  <si>
    <t>4/100/16/36/60,1/6,22 58.21ЧМ</t>
  </si>
  <si>
    <t>5,5X13  4X98  ET35</t>
  </si>
  <si>
    <t>6X14  4X98  ET38</t>
  </si>
  <si>
    <t>4/100/14/38/67,1/6 ЛЕНИНГ.Н.КЛ</t>
  </si>
  <si>
    <t>6,5X16  5X114,3  ET38</t>
  </si>
  <si>
    <t>5/114/16/45/67,1/6,5 МОХИТ.АЙС</t>
  </si>
  <si>
    <t>6X15  5X100  ET38</t>
  </si>
  <si>
    <t>6X15  4X100  ET38</t>
  </si>
  <si>
    <t>5/100/16/38/65,1/6,5 ЛОРД.АЛМ.</t>
  </si>
  <si>
    <t>4/98/14/35/58,6/5,5 ТАЙФУН С.С</t>
  </si>
  <si>
    <t>4-98-13-30-58,6-5 ВАЗ 2101/07</t>
  </si>
  <si>
    <t>4-100-14-49-56,6-5,5 DAEW,CHEV</t>
  </si>
  <si>
    <t>4-100-14-45-54-5,5 KIA,HY,MAZD</t>
  </si>
  <si>
    <t>4-108-14-25-65-5,5 СИТРОЕ,ПЕЖО</t>
  </si>
  <si>
    <t>4-114,3-15-45-56,6-6 DAE, CHEV</t>
  </si>
  <si>
    <t>4-114,3-15-45-56,6 CHEV,CHER</t>
  </si>
  <si>
    <t>5-114,3-15-40-67,1-6 KIA,MI,HY</t>
  </si>
  <si>
    <t>5-114,3-16-52-67-6,5 KIA,MAZDA</t>
  </si>
  <si>
    <t>5-139,7-15-35-98 NIVA, CHEV</t>
  </si>
  <si>
    <t>5-139,7-15-45-100-6 NIVA, CHEV</t>
  </si>
  <si>
    <t>5/105/16/38/73/5 ENKEI SH45</t>
  </si>
  <si>
    <t>4/100/15/45/54,1/6 LS HND68S</t>
  </si>
  <si>
    <t>4/108/16/26/65,1/6,5 LS CI14</t>
  </si>
  <si>
    <t>4-98-13-40-60,5-5 ВАЗ SAMARA</t>
  </si>
  <si>
    <t>?</t>
  </si>
  <si>
    <t>Тип2</t>
  </si>
  <si>
    <t>5/114,3/16/45/66,1/6,5</t>
  </si>
  <si>
    <t>4/98/13/35/58,6/5</t>
  </si>
  <si>
    <t>4/114,3/15/40/66,1/5,5</t>
  </si>
  <si>
    <t>5/114,3/15/47/67,1/5,5</t>
  </si>
  <si>
    <t>5/139,7/15/48/98,6/6</t>
  </si>
  <si>
    <t>4/98/13/29/58,6/5</t>
  </si>
  <si>
    <t>4/114,3/15/45/67,1/6</t>
  </si>
  <si>
    <t>5/100/15/43/57,1/6,5</t>
  </si>
  <si>
    <t>5/114,3/17/50/67,1/7</t>
  </si>
  <si>
    <t>6/170/16/102/130/5,5</t>
  </si>
  <si>
    <t>5/114,3/16/50/67,1/6</t>
  </si>
  <si>
    <t>5/114,3/15/45/67,1/6</t>
  </si>
  <si>
    <t>4/100/16/52/54,1/6</t>
  </si>
  <si>
    <t>4/100/15/51/54,1/5,5</t>
  </si>
  <si>
    <t>5/114,3/16/40/72,3/7</t>
  </si>
  <si>
    <t>4/100/15/50/54,1/6,5</t>
  </si>
  <si>
    <t>4/98/14/35/58,6/5</t>
  </si>
  <si>
    <t>5/114,3/16/50/60,1/6</t>
  </si>
  <si>
    <t>5/114,3/15/47/47,5/5,5</t>
  </si>
  <si>
    <t>5/108/15/52,5/63,4/6,5</t>
  </si>
  <si>
    <t>5/114,3/15/40/66,1/6</t>
  </si>
  <si>
    <t>5/114,3/16/45/72,3/7</t>
  </si>
  <si>
    <t>4/114,3/15/43/67,1/6</t>
  </si>
  <si>
    <t>5/108/16/52,5/63,4/7</t>
  </si>
  <si>
    <t>4/108/14/24/65,1/5,5</t>
  </si>
  <si>
    <t>5/108/15/45/58,1/6,5</t>
  </si>
  <si>
    <t>5/114,3/16/45/67,1/6,5</t>
  </si>
  <si>
    <t>5/114,3/16/45/60,1/6,5</t>
  </si>
  <si>
    <t>4/100/14/46/54,1/5</t>
  </si>
  <si>
    <t>4/98/13/40/58,6/5</t>
  </si>
  <si>
    <t>4/98/13/29/60,5/5</t>
  </si>
  <si>
    <t>4/100/15/43/56,6/6</t>
  </si>
  <si>
    <t>4/100/15/49/56,6/6</t>
  </si>
  <si>
    <t>5/114,3/16/55/64,1/6,5</t>
  </si>
  <si>
    <t>5/105/17/39/56,6/7</t>
  </si>
  <si>
    <t>4/100/14/36/60,1/5,5</t>
  </si>
  <si>
    <t>4/100/15/45/67,1/6,5</t>
  </si>
  <si>
    <t>4/108/15/27/65,1/6</t>
  </si>
  <si>
    <t>4/114,3/14/44/56,6/5,5</t>
  </si>
  <si>
    <t>6/170/16/105/130/5,5</t>
  </si>
  <si>
    <t>5/114,3/17/42/72,3/7</t>
  </si>
  <si>
    <t>5/105/16/38/56,6/6,5</t>
  </si>
  <si>
    <t>5/139,7/16/58/98,6/5</t>
  </si>
  <si>
    <t>5/114,3/16/45/64,1/6,5</t>
  </si>
  <si>
    <t>5/114,3/17/38/67,1/6,5</t>
  </si>
  <si>
    <t>4/98/14/35/60,5/5</t>
  </si>
  <si>
    <t>4/100/15/45/60,1/6,5</t>
  </si>
  <si>
    <t>5/114,3/15/45/60,1/6</t>
  </si>
  <si>
    <t>5/114,3/17/42/72,3/7,5</t>
  </si>
  <si>
    <t>5/112/16/40/72,3/7</t>
  </si>
  <si>
    <t>4/114,3/14/35/66,1/5,5</t>
  </si>
  <si>
    <t>4/114,3/14/40/66,1/5,5</t>
  </si>
  <si>
    <t>4/114,3/16/39/72,3/7</t>
  </si>
  <si>
    <t>4/100/15/45/54,1/6,5</t>
  </si>
  <si>
    <t>5/114,3/18/42/72,3/8</t>
  </si>
  <si>
    <t>5/114,3/16/38/72,3/7</t>
  </si>
  <si>
    <t>4/100/14/40/54,1/5,5</t>
  </si>
  <si>
    <t>5/110/15/49/65,1/6</t>
  </si>
  <si>
    <t>5/105/16/39/56,6/7</t>
  </si>
  <si>
    <t>5/114,3/15/40/72,3/6,5</t>
  </si>
  <si>
    <t>5/114,3/15/47/67,1/6</t>
  </si>
  <si>
    <t>5/139,7/15/48/98,1/6</t>
  </si>
  <si>
    <t>5/112/16/42/72,3/7</t>
  </si>
  <si>
    <t>4/100/15/45/56,1/6</t>
  </si>
  <si>
    <t>5/139,7/15/35/98,5/5</t>
  </si>
  <si>
    <t>5/114,3/16/51/67,1/6</t>
  </si>
  <si>
    <t>5/105/17/42/56,6/7</t>
  </si>
  <si>
    <t>4/100/13/35/67,1/5,5</t>
  </si>
  <si>
    <t>5/114,3/16/40/72,3/6,5</t>
  </si>
  <si>
    <t>4/114,3/16/50/60,1/6,5</t>
  </si>
  <si>
    <t>4/114,3/15/45/66,1/6</t>
  </si>
  <si>
    <t>4/98/14/37/58,6/5</t>
  </si>
  <si>
    <t>5/114,3/16/55/64,1/7,5</t>
  </si>
  <si>
    <t>5/114,3/17/38/70,1/7</t>
  </si>
  <si>
    <t>5/100/14/35/57,1/6</t>
  </si>
  <si>
    <t>5/110/16/39/65,1/6,5</t>
  </si>
  <si>
    <t>5/114,3/17/55/64,1/7,5</t>
  </si>
  <si>
    <t>4/98/13/29/60,1/5</t>
  </si>
  <si>
    <t>4/98/13</t>
  </si>
  <si>
    <t>6/170/16</t>
  </si>
  <si>
    <t>4/100/16</t>
  </si>
  <si>
    <t>4/108/14</t>
  </si>
  <si>
    <t>5/105/17</t>
  </si>
  <si>
    <t>4/114,3/14</t>
  </si>
  <si>
    <t>4/114,3/16</t>
  </si>
  <si>
    <t>5/114,3/18</t>
  </si>
  <si>
    <t>5/105/15</t>
  </si>
  <si>
    <t>5/110/15</t>
  </si>
  <si>
    <t>4/100/13</t>
  </si>
  <si>
    <t>5/100/14</t>
  </si>
  <si>
    <t>CODE8</t>
  </si>
  <si>
    <t>5/100/14/35/57,1/5</t>
  </si>
  <si>
    <t>4/100/16/36/60,1/6,5</t>
  </si>
  <si>
    <t>5/112/15/43/57,1/6</t>
  </si>
  <si>
    <t>4/100/15/45/60,1/5,5</t>
  </si>
  <si>
    <t>4/108/14/41/63,4/5,5</t>
  </si>
  <si>
    <t>4/100/15/45/67,1/6</t>
  </si>
  <si>
    <t>5/114,3/16/38/67,1/6,5</t>
  </si>
  <si>
    <t>5/139,7/15/40/98,1/6</t>
  </si>
  <si>
    <t>5/112/17/43/57,1/7</t>
  </si>
  <si>
    <t>5/112/17</t>
  </si>
  <si>
    <t>4/108/16/32/65,1/7</t>
  </si>
  <si>
    <t xml:space="preserve">  Кол-во</t>
  </si>
  <si>
    <t>ТО</t>
  </si>
  <si>
    <t>Стоимость</t>
  </si>
  <si>
    <t>Литье</t>
  </si>
  <si>
    <t>4/100/15/45/54,1/6 404.20H</t>
  </si>
  <si>
    <t>4/100/15/45/67,1/6 404.2Пл</t>
  </si>
  <si>
    <t>5/114,3/17/46/67,1/7 95.8Ам</t>
  </si>
  <si>
    <t>Возврат 1001</t>
  </si>
  <si>
    <t>Возврат 1002</t>
  </si>
  <si>
    <t>ИТОГО в возврате</t>
  </si>
  <si>
    <t>2017 Итог</t>
  </si>
  <si>
    <t>BJ9655</t>
  </si>
  <si>
    <t>ФАКТ 1001</t>
  </si>
  <si>
    <t>ФАКТ 1002</t>
  </si>
  <si>
    <t>407.21Н</t>
  </si>
  <si>
    <t>ЛеМан</t>
  </si>
  <si>
    <t>5/114,3/16/51/67,1/6,5 407.21Н</t>
  </si>
  <si>
    <t>85.7Ам</t>
  </si>
  <si>
    <t>Ам</t>
  </si>
  <si>
    <t>85.7Пл</t>
  </si>
  <si>
    <t>95.3Пл</t>
  </si>
  <si>
    <t>5/108/17/50/63,4/7 95.3Пл</t>
  </si>
  <si>
    <t>ИТОГО ФАКТ</t>
  </si>
  <si>
    <t>5/112/17/43/57,1/7 95.30ПЛ</t>
  </si>
  <si>
    <t>4/98/14/35/58,6/5,5 72.1АМ</t>
  </si>
  <si>
    <t>55.32Н</t>
  </si>
  <si>
    <t>5/114/16/50/67,1/6.5 55.32H</t>
  </si>
  <si>
    <t>Renault Megan</t>
  </si>
  <si>
    <t>58.8Н</t>
  </si>
  <si>
    <t>4/100 /16/45/67,1/6.5 58.8Н</t>
  </si>
  <si>
    <t>5/120/16/34/72,6/7</t>
  </si>
  <si>
    <t>5/130/16/43/84,1/7</t>
  </si>
  <si>
    <t xml:space="preserve"> СТОК 1001</t>
  </si>
  <si>
    <t>Sale 1001</t>
  </si>
  <si>
    <t xml:space="preserve"> СТОК 1002,</t>
  </si>
  <si>
    <t>Sale 1002, шт</t>
  </si>
  <si>
    <t>5/120/16</t>
  </si>
  <si>
    <t>5/130/16</t>
  </si>
  <si>
    <t>Ногинск</t>
  </si>
  <si>
    <t>87.13Ам</t>
  </si>
  <si>
    <t>5/114,3/16/40/66,1/6.5 87.13Ам</t>
  </si>
  <si>
    <t>411.12H</t>
  </si>
  <si>
    <t>5/100/15/41/57,1/6.5 411.12H</t>
  </si>
  <si>
    <t>412.19А</t>
  </si>
  <si>
    <t>4/100 /15/48/54.1/6.5 412.19А</t>
  </si>
  <si>
    <t>ЛеМан 15</t>
  </si>
  <si>
    <t>406.22А</t>
  </si>
  <si>
    <t>4/100/15/40/60,1/6 406.22А</t>
  </si>
  <si>
    <t>412.8Ам</t>
  </si>
  <si>
    <t>4/100/15/50/60,1/6.5 412.8Ам</t>
  </si>
  <si>
    <t>4/100/15/50/60,1/6,5 412.8H</t>
  </si>
  <si>
    <t>404.10А</t>
  </si>
  <si>
    <t>4/100/15/45/60,1/6 404.10А</t>
  </si>
  <si>
    <t>404.20А</t>
  </si>
  <si>
    <t>4/100/15/45/54,1/6 404.20А</t>
  </si>
  <si>
    <t>412.9Ам</t>
  </si>
  <si>
    <t>4/114,3/15/44/56,6/6,5 412.9Ам</t>
  </si>
  <si>
    <t>Среднее</t>
  </si>
  <si>
    <t>КЛИМОВСК</t>
  </si>
  <si>
    <t>89.16Ам</t>
  </si>
  <si>
    <t>407.8Н</t>
  </si>
  <si>
    <t>411.7Н</t>
  </si>
  <si>
    <t>410.8Н</t>
  </si>
  <si>
    <t>412.19Ам</t>
  </si>
  <si>
    <t>ОбОц</t>
  </si>
  <si>
    <t>ИтогСальдо</t>
  </si>
  <si>
    <t>Конечное значен</t>
  </si>
  <si>
    <t>5/112/16/45/57,1/7 89.12АМ</t>
  </si>
  <si>
    <t>4/114.3/15/40/66,1/6 406.16АМ</t>
  </si>
  <si>
    <t>4/100/14/43/60,1/5,5 64.5ПЛ</t>
  </si>
  <si>
    <t>4/114,3/15/40/66,1/6,5 68.16ПЛ</t>
  </si>
  <si>
    <t>4/100/16/45/67,1/6,5 410.8Н</t>
  </si>
  <si>
    <t>@5-114,3-15-47-67-5,5 KI,HY,MI</t>
  </si>
  <si>
    <t>5-114,3-16-50-66,1-6,5 NIS</t>
  </si>
  <si>
    <t>@5-114,3-16-55-64,1-6,5 HONDA</t>
  </si>
  <si>
    <t>@5-139,7-15-48-98-6 NIVA, CHEV</t>
  </si>
  <si>
    <t>4/100/15/48/54,1/6 604.19ПЛ</t>
  </si>
  <si>
    <t>5/114,3/16/45/60,1/7 89.16АМ</t>
  </si>
  <si>
    <t>4/100/15/48/54,1/6,5 412.19АМ</t>
  </si>
  <si>
    <t>5/139,7/15/35/98,1/6,5 79.1Н</t>
  </si>
  <si>
    <t>@ALC 4/98/13/35/58,6/5,5 M16</t>
  </si>
  <si>
    <t>5/114,3/16/45/60,1/7.0 71.16Н</t>
  </si>
  <si>
    <t>4/100 /14/46/54,1/5.5 72.17Н</t>
  </si>
  <si>
    <t>5/112 /15/47/57,1/6.5 411.7Н</t>
  </si>
  <si>
    <t>5/100 /15/38/57,1/6.5 81.17Н</t>
  </si>
  <si>
    <t>4/100/16/45/67,1/6.5 58.8Н</t>
  </si>
  <si>
    <t>5/114,3/16/46/67,1/6.5 407.8Н</t>
  </si>
  <si>
    <t>5/114,3/16/40/66,1/6.5 87.13АМ</t>
  </si>
  <si>
    <t>@4-114,3-15-40-66,1-5,5 NISSAN</t>
  </si>
  <si>
    <t>@4-98-14-35-58,6-5 ВАЗ(ПЕРЕД.)</t>
  </si>
  <si>
    <t>@5-114,3-16-45-64,1-6,5 HONDA</t>
  </si>
  <si>
    <t>@5/114,3/16/50/66,1 ALC M30</t>
  </si>
  <si>
    <t>5/114,3/15/43/66,1/6,5 81.18ПЛ</t>
  </si>
  <si>
    <t>5/108/15/52,5/63,4/6,5 85.2АМ</t>
  </si>
  <si>
    <t>5/114,3/16/47/66,1/6,587.29АМ</t>
  </si>
  <si>
    <t>@5-114,3-16-46-67-6,5 MITS КРМ</t>
  </si>
  <si>
    <t>@4-114,3-15-43-67,1-6 KIA</t>
  </si>
  <si>
    <t>@4-98-14-35-58,5-5,5 ВАЗ 2110</t>
  </si>
  <si>
    <t>4-98-13-29-58,6-5 ГАЗ ВАЗ2101</t>
  </si>
  <si>
    <t>5-105-16-39-56,6-6,5OPEL/CHEV</t>
  </si>
  <si>
    <t>@5-114,3-15-47-67-5,5 HYUNDAI</t>
  </si>
  <si>
    <t>@5-108-16-50-63,3-6,5 S FORD</t>
  </si>
  <si>
    <t>5-114,3-16-50-66,1-6,5 DUSTER</t>
  </si>
  <si>
    <t>@5-114,3-15-40-67,1-6 BL KIA</t>
  </si>
  <si>
    <t>5/105/15/39/56,6/6 85.28ПЛ</t>
  </si>
  <si>
    <t>5/114,3/17/43/57,1/7 91.30ПЛ</t>
  </si>
  <si>
    <t>5/120/17/34/72,6/7 99.38ПЛ</t>
  </si>
  <si>
    <t>4-114,3-15-40-66,1-5,5 BJ77330</t>
  </si>
  <si>
    <t>4-100-15-50-60,1-6 MAGN 15001S</t>
  </si>
  <si>
    <t>4-114,3-15-40-66,1-5,5 BK</t>
  </si>
  <si>
    <t>4-114,3-15-45-66,1-6 BK</t>
  </si>
  <si>
    <t>4-100-15-40-60,1-6 MAGN 15002B</t>
  </si>
  <si>
    <t>4/100/15/50/60,1/6 404.8AM</t>
  </si>
  <si>
    <t>5/114,3/17/39/60,1/5 93.35AM</t>
  </si>
  <si>
    <t>5/100/16/37/65,1/6,5 87.5НН</t>
  </si>
  <si>
    <t>5/114,3/15/47/67,1/6 85.10ПЛ</t>
  </si>
  <si>
    <t>4-98-13-29-60,1-5 MAGN 13000S</t>
  </si>
  <si>
    <t>4-98-13-35-58,5-5 MAGN 13001S</t>
  </si>
  <si>
    <t>4-100-14-43-60,1-5,5 MAG14000S</t>
  </si>
  <si>
    <t>4-98-14-35-58,5-5,5 ЧЕРН MAGNE</t>
  </si>
  <si>
    <t>4-98-14-35-58,5-5,5 СЕР MAGNET</t>
  </si>
  <si>
    <t>5-100-14-35-57,1-5 MAGN 14016B</t>
  </si>
  <si>
    <t>5-108-15-52,5-63,3-6 MAG15000B</t>
  </si>
  <si>
    <t>4-100-15-48-54,1-6 MAGNETTO BL</t>
  </si>
  <si>
    <t>5-112-15-43-57,1-6 MAGNET BL</t>
  </si>
  <si>
    <t>5-112-15-47-57,1-6 MAGNETTO BL</t>
  </si>
  <si>
    <t>5-139,7-15-40-98-6 MAGN 15006S</t>
  </si>
  <si>
    <t>4-108-16-32-65,1-7 MAGN 16000B</t>
  </si>
  <si>
    <t>5-112-16-46-57,1-6,5 MAG16005B</t>
  </si>
  <si>
    <t>5-112-16-50-57,1-6,5 MAGN BL</t>
  </si>
  <si>
    <t>5-114,3-16-40-66,1-6,5 M16007B</t>
  </si>
  <si>
    <t>5-114,3-16-38-67,1-6,5 M16010B</t>
  </si>
  <si>
    <t>5-114,3-16-45-60,1-6,5 M16012B</t>
  </si>
  <si>
    <t>5-114,3-17-45-66,1-7 MAG17000B</t>
  </si>
  <si>
    <t>5-108-17-45-63,35-7 MAG170001B</t>
  </si>
  <si>
    <t>5/112/16/42/57,1/6,5 87.25ПЛ</t>
  </si>
  <si>
    <t>5/112/16/42/57,1/6,5 87.25АМ</t>
  </si>
  <si>
    <t>5/114,3/16/51/67,1/6,5 87.21НН</t>
  </si>
  <si>
    <t>5-114,3-16-46-67,1-6,5 BJ9655</t>
  </si>
  <si>
    <t>4/114,3/15/46/67,1/6 84.4ПЛ</t>
  </si>
  <si>
    <t>5/108/16/52,5/63,4/6,5 87.14АМ</t>
  </si>
  <si>
    <t>4/100/16/36/60,1/6,5 60.21AM</t>
  </si>
  <si>
    <t>4/100/16/36/60,1/6,5 58.21AM</t>
  </si>
  <si>
    <t>5/112/15/47/57,1/6,5 85.7АМ</t>
  </si>
  <si>
    <t>5/112/15/47/57,1/6,5 85.7ПЛ</t>
  </si>
  <si>
    <t>Названия столбцов</t>
  </si>
  <si>
    <t>Названия строк</t>
  </si>
  <si>
    <t>Сумма по полю ИтогСальдо</t>
  </si>
  <si>
    <t>Кол/ЕИВ</t>
  </si>
  <si>
    <t xml:space="preserve"> Сумма во ВВ</t>
  </si>
  <si>
    <t>ВДв</t>
  </si>
  <si>
    <t>5/100/15/38/57,1/5 85.17AM</t>
  </si>
  <si>
    <t>5/114,3/16/51/67,1/6,5407.21АМ</t>
  </si>
  <si>
    <t>5/105/16/39/56,6/6,5 61.28ПЛ</t>
  </si>
  <si>
    <t>5/114,3/17/46/67,1/7 95.8ПЛ</t>
  </si>
  <si>
    <t>5/114,3/17/40/66,1/7 91.13ПЛ</t>
  </si>
  <si>
    <t>5/108/17/50/63,4/7 95.3ПЛ</t>
  </si>
  <si>
    <t>Сумма по полю Кол/ЕИВ</t>
  </si>
  <si>
    <t>4/108/15/27/65,1/6,5</t>
  </si>
  <si>
    <t>5/100/15/41/57,1/6,5</t>
  </si>
  <si>
    <t>4/100/16/45/67,1/6,5</t>
  </si>
  <si>
    <t xml:space="preserve">    Сумма</t>
  </si>
  <si>
    <t>Действ. с</t>
  </si>
  <si>
    <t>Действ. по</t>
  </si>
  <si>
    <t>Источн</t>
  </si>
  <si>
    <t>Операция</t>
  </si>
  <si>
    <t>Станд.</t>
  </si>
  <si>
    <t>5-105-16-39-56,6-6,5 BLACK</t>
  </si>
  <si>
    <t>5/114,3/16/40/66/6,5 55.13ЧМK</t>
  </si>
  <si>
    <t>5/114,3/16/40/66/6,5 55.13ЧМЖ</t>
  </si>
  <si>
    <t>@5/112/16/40/72,3/7MOMO BK</t>
  </si>
  <si>
    <t>@5/114,3/16/40/72,3/7MOMO REV</t>
  </si>
  <si>
    <t>4/100/14/49/56,6/5,5 72.14АМ</t>
  </si>
  <si>
    <t>4/10/15/50/60,1/6 606.8А</t>
  </si>
  <si>
    <t>4/114,3/15/40/66,1/6,5 78.16АМ</t>
  </si>
  <si>
    <t>5/139,7/15/35/98,1/6,5 79.1ПЛ</t>
  </si>
  <si>
    <t>5X/105/16/39/56,6/7 53.28ПЛ</t>
  </si>
  <si>
    <t>4/100/14/46/54,1/5,5 64.17ПЛ</t>
  </si>
  <si>
    <t>4/108/14/24/65,1/5,5 66.1ПЛ</t>
  </si>
  <si>
    <t>4/100/15/45/60,1/6,5 68.10ПЛ</t>
  </si>
  <si>
    <t>4/114,3/15/40/66,1/6,5 68.16АМ</t>
  </si>
  <si>
    <t>5X/114,3/16/47/66,1/6,5 61.29П</t>
  </si>
  <si>
    <t>5X/114,3/16/47/66,1/6,5 61.29А</t>
  </si>
  <si>
    <t>5X/114,3/16/47/66,1/6,5 61.29Ч</t>
  </si>
  <si>
    <t>5X/130/16/45/80,1/7 71.17ПЛ</t>
  </si>
  <si>
    <t>5X/130/16/45/80,1/7 71.17АМ</t>
  </si>
  <si>
    <t>5X/130/16/55/78,1/7 71.25ПЛ</t>
  </si>
  <si>
    <t>5X/130/16/55/78,1/7 71.25АМ</t>
  </si>
  <si>
    <t>5X/118/16/50/71,1/7 71.26ПЛ</t>
  </si>
  <si>
    <t>5X/118/16/50/71,1/7 71.26АМ</t>
  </si>
  <si>
    <t>5X/130/16/55/89,1/7 71.27ПЛ</t>
  </si>
  <si>
    <t>5X/130/16/55/89,1/7 71.27АМ</t>
  </si>
  <si>
    <t>5/114,3/17/46/67,1/7 69.8АМ</t>
  </si>
  <si>
    <t>5/114,3/17/40/66,1/7 69.13АМ</t>
  </si>
  <si>
    <t>5/114,3/15/47/67,1/5,5 БРИЗ С.</t>
  </si>
  <si>
    <t>@4/100/13/35/67,1/5,5 КАЛЛИС.С</t>
  </si>
  <si>
    <t>@6-170-16-114,5-5,5 ГАЗЕЛЬ</t>
  </si>
  <si>
    <t>@4-108-14-41-63,3-5,5 FORD</t>
  </si>
  <si>
    <t>@4-100-15-50-60,1-6 RENAULT</t>
  </si>
  <si>
    <t>@4-100-15-49-56,6-6 DAEW,CHEV</t>
  </si>
  <si>
    <t>4-114,3-15-44-56,6-6 DAE, CHEV</t>
  </si>
  <si>
    <t>@4-98-14-35-58,6-5,5 ВАЗ 08-15</t>
  </si>
  <si>
    <t>5/114,3/16/46/67,1/6,5 LS KI38</t>
  </si>
  <si>
    <t>@5-108-15-52,5-63,3 FORD,VOLV</t>
  </si>
  <si>
    <t>4-98-13-29-60,5-5 ВАЗ 01/07</t>
  </si>
  <si>
    <t>@5-108-16-52,5-63,3-6,5 44607</t>
  </si>
  <si>
    <t>@5/105/16/38/56,6/7MOMO EU</t>
  </si>
  <si>
    <t>@5/114,3/16/45/72,3/7MOMO EU</t>
  </si>
  <si>
    <t>@4-98-13-40-58,6-5 ВАЗ 2108/15</t>
  </si>
  <si>
    <t>5/114,3/16/50/67,1/7 53.32ПЛ</t>
  </si>
  <si>
    <t>5/114,3/16/50/67,1/6,5 55.32М</t>
  </si>
  <si>
    <t>4/114,3/15/46/67.1/6 84.4АМ</t>
  </si>
  <si>
    <t>4/100/15/40/60,1/6 606.22А</t>
  </si>
  <si>
    <t>4/114,3/15/44/56,6/6,5 412.9АМ</t>
  </si>
  <si>
    <t>5/114,3/16/46/67,1/6.5 61.8Н</t>
  </si>
  <si>
    <t>5/114/16/50/67,1/6.5 55.32Н</t>
  </si>
  <si>
    <t>4/100/15/50/60,1/6.5 412.8АМ</t>
  </si>
  <si>
    <t>4/100 /14/46/54,1/5.5 64.17Н</t>
  </si>
  <si>
    <t>4/108 /14/24/65,1/5.5 66.1Н</t>
  </si>
  <si>
    <t>4/114,3/15/46/67,1/6.5 68.4Н</t>
  </si>
  <si>
    <t>5/114/16/50/66,1/6.5 55.34АМ</t>
  </si>
  <si>
    <t>5/114,3/16/51/67,1/6.5 61.21Н</t>
  </si>
  <si>
    <t>5/114,3/16/50/60,1/6.5 61.27Н</t>
  </si>
  <si>
    <t>@5/114,3/16/46/67,1/6,5 HND19</t>
  </si>
  <si>
    <t>@5/114,3/17/55/64,1/7,5 H22</t>
  </si>
  <si>
    <t>@5/114,3/16/46/67,1/6,5 MI18</t>
  </si>
  <si>
    <t>@5/114,3/16/52,5/67,1/6,5 MZ26</t>
  </si>
  <si>
    <t>@5/105/16/39/56,6/6,5 GN16</t>
  </si>
  <si>
    <t>@5/105/17/42/56,6/7 GN24</t>
  </si>
  <si>
    <t>@5/114,3/16/55/64,1/7,5 H21</t>
  </si>
  <si>
    <t>@5/114/17/38/70,1/7 ALU 43316</t>
  </si>
  <si>
    <t>@4-114,3-15-44-56,6-6 CHEV</t>
  </si>
  <si>
    <t>@4-114,3-15-46-67,1-6 HYU,KIA</t>
  </si>
  <si>
    <t>4/100/15/45/60,1/6 84.10АМ</t>
  </si>
  <si>
    <t>@ 4-100-14-49-56,6-5,5CHEV,DAE</t>
  </si>
  <si>
    <t>@5-114,3-15-45-67,1-6 HY,M,KIA</t>
  </si>
  <si>
    <t>@ 4-100-15-50-60,1-6 RENAULT</t>
  </si>
  <si>
    <t>@5-114,3-15-46-67,1-6MI,KIA,HY</t>
  </si>
  <si>
    <t>5/100/15/43/57,1/6,5 81.12ПЛ</t>
  </si>
  <si>
    <t>@5/114,3/16/45/72,3/7 MOM STRK</t>
  </si>
  <si>
    <t>@LS 4/98/13/35/58,6/5,5 110GMF</t>
  </si>
  <si>
    <t>@4-114,3-14-44-56,6-5,5 CHEV</t>
  </si>
  <si>
    <t>5/114/16/50/67,1/6,5 55.32ЧМЖ</t>
  </si>
  <si>
    <t>5/105/16/39/56,6/6,5 87.28АМ</t>
  </si>
  <si>
    <t>4/100/15/48/54,1/6 80.19АМ</t>
  </si>
  <si>
    <t>@4/114,3/16/39/72,3/7 MOMO M50</t>
  </si>
  <si>
    <t>@5/114/16/40/72,3/6,5 MOM WIN2</t>
  </si>
  <si>
    <t>@4-98-13-35-58,6-5 ВАЗ 08/13</t>
  </si>
  <si>
    <t>4/98/13/35/58,5/5 X-101 HS</t>
  </si>
  <si>
    <t>@4-100-15-50-60,1-6 REN,NIS</t>
  </si>
  <si>
    <t>@4-100-14-49-56,6-5,5 OPEL BL</t>
  </si>
  <si>
    <t>6-170-102-130-5,5  S ГАЗЕЛЬ</t>
  </si>
  <si>
    <t>@5-139,7-58-98-5 НИВА-2121</t>
  </si>
  <si>
    <t>5/114,3/16/40/66,1/6,5 55.13ЧМ</t>
  </si>
  <si>
    <t>4/100 /15/50/60,1/6,5 80.8ЧМК</t>
  </si>
  <si>
    <t>6/139,7/17/38/100,1/7 92.6ПЛ</t>
  </si>
  <si>
    <t>@4-114,3-15-46-67,1-6 HYUNDAI</t>
  </si>
  <si>
    <t>@5-114,3-16-45-60,1-6,5 TOYOTA</t>
  </si>
  <si>
    <t>4/114,3/15/46/67,1/6,5 80.4ЧМК</t>
  </si>
  <si>
    <t>5/112/16/50/57,1/6,5 61.12ЧМБ</t>
  </si>
  <si>
    <t>4/100/14/49/56,6/5,5 72.1ЧМК</t>
  </si>
  <si>
    <t>4/100/14/49/56,6/5,5 72.14ЧМЖ</t>
  </si>
  <si>
    <t>5/100/15/38/57,1/6 85.17Н</t>
  </si>
  <si>
    <t>4/100/15/45/60,1/6 84.10 Т</t>
  </si>
  <si>
    <t>5/114,3/16/46/67,1/6,5 61.8ЧМЖ</t>
  </si>
  <si>
    <t>4-100-15-48-54,1-6 HYN SOL</t>
  </si>
  <si>
    <t>@4-98-13-40-58,6-5 S ЕВРОДИС</t>
  </si>
  <si>
    <t>5/114,3/17/40/66,1/7 91.13H</t>
  </si>
  <si>
    <t>5/114,3/17/38/67,1/7 99.21ПЛ</t>
  </si>
  <si>
    <t>5/120/17/34/72,6/7 99.38АМ</t>
  </si>
  <si>
    <t>4/98/15/29/58,6/6,5 68.1АБ</t>
  </si>
  <si>
    <t>4/100/15/50/60,1/6 84.8ПЛ</t>
  </si>
  <si>
    <t>5/112/16/45/57,1/7 89.12ПЛ</t>
  </si>
  <si>
    <t>4/100/15/48/54,1/6,5 402.19А</t>
  </si>
  <si>
    <t>5/100/15/38/57,1/6 85.17ЧБ</t>
  </si>
  <si>
    <t>4/100/15/45/54,1/6  84.20АМ</t>
  </si>
  <si>
    <t>5/110/17/35/65,1/7 93.5Н</t>
  </si>
  <si>
    <t>4/114,3/15/46/67,1/6 404.4АМ</t>
  </si>
  <si>
    <t>4/114,3/15/46/67,1/6 404.4Н</t>
  </si>
  <si>
    <t>4/100/15/45/60,1/6  404.10ПЛ</t>
  </si>
  <si>
    <t>4/100/15/45/54,1/6 404.20Н</t>
  </si>
  <si>
    <t>4-100-15-50-60,1-6 MAGNETTO BL</t>
  </si>
  <si>
    <t>5-114,3-16-50-66,1-6,5 MAGN BL</t>
  </si>
  <si>
    <t>4/100/15/45/67,1/6 404.2ПЛ</t>
  </si>
  <si>
    <t>4/100/15/45/67,1/6 404.2АМ</t>
  </si>
  <si>
    <t>5/108/16/52,5/63,4/6,5 87.14НН</t>
  </si>
  <si>
    <t>5/114,3/17/46/67,1/7 95.8АМ</t>
  </si>
  <si>
    <t>5/108/15/52,5/63,4/6 85.2ПЛ</t>
  </si>
  <si>
    <t>5/100/15/43/57,1/6 85.12АМ</t>
  </si>
  <si>
    <t>4/100/15/50/60,1/6,5 80.8ПЛ</t>
  </si>
  <si>
    <t>4/100/15/50/60,1/6 84.8ЧМ</t>
  </si>
  <si>
    <t>5/100/15/38/57,1/6,5 85.17ЧМ</t>
  </si>
  <si>
    <t>5/114,3/16/46/67,1/6,5 87.8АМ</t>
  </si>
  <si>
    <t>5/108/16/52,5/63,4/6,5 87.14ПЛ</t>
  </si>
  <si>
    <t>5/108/16/50/63,4/6,5 87.33АМ</t>
  </si>
  <si>
    <t>4/100/16/36/60,1/6,5 60.21Б</t>
  </si>
  <si>
    <t>4/100/16/36/60,1/6,8 60.21AБ</t>
  </si>
  <si>
    <t>4/100/16/36/60,1/6,5 60.21ПЛ</t>
  </si>
  <si>
    <t>4/100/16/36/60,1/6,5 60.21ЧМ</t>
  </si>
  <si>
    <t>4/100/16/36/60,1/6,5 408.21H</t>
  </si>
  <si>
    <t>4/100/16/36/60,1/6,5 408.21AM</t>
  </si>
  <si>
    <t>4/100/16/36/60,1/6,5 408.21Б</t>
  </si>
  <si>
    <t>4/100/16/36/60,1/6,5 408.21AБ</t>
  </si>
  <si>
    <t>4/100/16/36/60,1/6,5 408.21ПЛ</t>
  </si>
  <si>
    <t>4/100/16/36/60,1/6,5 408.21ЧМ</t>
  </si>
  <si>
    <t>4/100/16/36/60,1/6,5 58.21H</t>
  </si>
  <si>
    <t>4/100/16/36/60,1/6,5 58.21Б</t>
  </si>
  <si>
    <t>4/100/16/36/60,1/6,5 58.21AБ</t>
  </si>
  <si>
    <t>4/100/16/36/60,1/6,5 58.21ПЛ</t>
  </si>
  <si>
    <t>4/100/16/36/60,1/6,5 58.21ЧМ</t>
  </si>
  <si>
    <t>14 Итог</t>
  </si>
  <si>
    <t>15 Итог</t>
  </si>
  <si>
    <t>16 Итог</t>
  </si>
  <si>
    <t>17 Итог</t>
  </si>
  <si>
    <t>Столбец1</t>
  </si>
  <si>
    <t>LINK</t>
  </si>
  <si>
    <t>https://market.yandex.ru/product/12444277/offers?local-offers-first=1&amp;how=aprice</t>
  </si>
  <si>
    <t>https://market.yandex.ru/product/10482721/offers?local-offers-first=1&amp;how=aprice</t>
  </si>
  <si>
    <t>https://market.yandex.ru/product/10482679/offers?track=tabs&amp;local-offers-first=1</t>
  </si>
  <si>
    <t>https://market.yandex.ru/product/13959831/offers?local-offers-first=1&amp;how=aprice</t>
  </si>
  <si>
    <t>https://market.yandex.ru/product/12298000/offers?onstock=1&amp;local-offers-first=1&amp;how=aprice</t>
  </si>
  <si>
    <t>https://market.yandex.ru/product/10759477/offers?local-offers-first=1&amp;how=aprice</t>
  </si>
  <si>
    <t>https://market.yandex.ru/product/10507688/offers?local-offers-first=1&amp;how=aprice</t>
  </si>
  <si>
    <t>https://market.yandex.ru/product/10482582/offers?local-offers-first=1&amp;how=aprice</t>
  </si>
  <si>
    <t>https://market.yandex.ru/product/10494763/offers?local-offers-first=1&amp;how=aprice</t>
  </si>
  <si>
    <t>https://market.yandex.ru/product/7771451/offers?local-offers-first=1&amp;how=aprice</t>
  </si>
  <si>
    <t>https://market.yandex.ru/product/12297971/offers?local-offers-first=1&amp;how=aprice</t>
  </si>
  <si>
    <t>https://market.yandex.ru/product/13959870/offers?local-offers-first=1&amp;how=aprice</t>
  </si>
  <si>
    <t>https://market.yandex.ru/product/12444286/offers?local-offers-first=1&amp;how=aprice</t>
  </si>
  <si>
    <t>https://market.yandex.ru/product/13959863/offers?local-offers-first=1&amp;how=aprice</t>
  </si>
  <si>
    <t>https://market.yandex.ru/product/13959890/offers?local-offers-first=1&amp;how=aprice</t>
  </si>
  <si>
    <t>https://market.yandex.ru/product/12297983/offers?local-offers-first=1&amp;how=aprice</t>
  </si>
  <si>
    <t>https://market.yandex.ru/product/12297981/offers?local-offers-first=1&amp;how=aprice</t>
  </si>
  <si>
    <t>https://market.yandex.ru/product/13095600/offers?local-offers-first=1&amp;how=aprice</t>
  </si>
  <si>
    <t>https://market.yandex.ru/product/12457893/offers?local-offers-first=1&amp;how=aprice</t>
  </si>
  <si>
    <t>https://market.yandex.ru/product/13961555/offers?local-offers-first=1&amp;how=aprice</t>
  </si>
  <si>
    <t>https://market.yandex.ru/product/13095602/offers?local-offers-first=1&amp;how=aprice</t>
  </si>
  <si>
    <t>https://market.yandex.ru/product/1720669057/offers?local-offers-first=1&amp;how=aprice</t>
  </si>
  <si>
    <t>https://market.yandex.ru/product/10482778/offers?local-offers-first=1&amp;how=aprice</t>
  </si>
  <si>
    <t>https://market.yandex.ru/product/10482188/offers?local-offers-first=1&amp;how=aprice</t>
  </si>
  <si>
    <t>https://market.yandex.ru/product/10482297/offers?local-offers-first=1&amp;how=aprice</t>
  </si>
  <si>
    <t>https://market.yandex.ru/product/13959816/offers?local-offers-first=1&amp;how=aprice</t>
  </si>
  <si>
    <t>https://market.yandex.ru/product/1847405785/offers?local-offers-first=1&amp;how=aprice</t>
  </si>
  <si>
    <t>95.3АМ</t>
  </si>
  <si>
    <t>5/108/17/50/63,4/7 95.3Ам</t>
  </si>
  <si>
    <t>407.14Ам</t>
  </si>
  <si>
    <t>5/108/16/52,5/63,4/6,5 407.14Ам</t>
  </si>
  <si>
    <t>411.17Чм</t>
  </si>
  <si>
    <t>5/100/15/38/57,1/6,5 411.17Чм</t>
  </si>
  <si>
    <t>99.35Ам</t>
  </si>
  <si>
    <t>5/114,3/17/39/60,1/7 99.35Ам</t>
  </si>
  <si>
    <t>72.2АБ</t>
  </si>
  <si>
    <t>64.2Н</t>
  </si>
  <si>
    <t>64.2АБ</t>
  </si>
  <si>
    <t>72.2Н</t>
  </si>
  <si>
    <t>64.11Н</t>
  </si>
  <si>
    <t>64.11АБ</t>
  </si>
  <si>
    <t>72.11Н</t>
  </si>
  <si>
    <t>78.7Б</t>
  </si>
  <si>
    <t>68.7Н</t>
  </si>
  <si>
    <t>78.7Н</t>
  </si>
  <si>
    <t>68.13Н</t>
  </si>
  <si>
    <t>68.2Н</t>
  </si>
  <si>
    <t>80.19Н</t>
  </si>
  <si>
    <t>68.19АМ</t>
  </si>
  <si>
    <t>80.20Н</t>
  </si>
  <si>
    <t>60.8АБ</t>
  </si>
  <si>
    <t>60.19АМ</t>
  </si>
  <si>
    <t>60.19Б</t>
  </si>
  <si>
    <t>64.3Н</t>
  </si>
  <si>
    <t>64.3АБ</t>
  </si>
  <si>
    <t>80.5Б</t>
  </si>
  <si>
    <t>68.5Н</t>
  </si>
  <si>
    <t>80.5Н</t>
  </si>
  <si>
    <t>64.1АБ</t>
  </si>
  <si>
    <t>72.1ЧМК</t>
  </si>
  <si>
    <t>72.1АБ</t>
  </si>
  <si>
    <t>68.1Н</t>
  </si>
  <si>
    <t>78.1ЧМ</t>
  </si>
  <si>
    <t>78.1Б</t>
  </si>
  <si>
    <t>60.1Н</t>
  </si>
  <si>
    <t>60.1АБ</t>
  </si>
  <si>
    <t>61.2АБ</t>
  </si>
  <si>
    <t>51.1Н</t>
  </si>
  <si>
    <t>80.10АБ</t>
  </si>
  <si>
    <t>xxx86.10АМ (84.10)</t>
  </si>
  <si>
    <t>56.10Н</t>
  </si>
  <si>
    <t>60.5Н</t>
  </si>
  <si>
    <t>60.5АБ</t>
  </si>
  <si>
    <t>51.5Н</t>
  </si>
  <si>
    <t>49.15Н</t>
  </si>
  <si>
    <t>80.20Б</t>
  </si>
  <si>
    <t>49.2Н</t>
  </si>
  <si>
    <t>407.21Ам</t>
  </si>
  <si>
    <t>55.21М</t>
  </si>
  <si>
    <t>61.21АБ</t>
  </si>
  <si>
    <t>56.6Н</t>
  </si>
  <si>
    <t>80.4ЧМК</t>
  </si>
  <si>
    <t>80.4Б</t>
  </si>
  <si>
    <t>80.4Н</t>
  </si>
  <si>
    <t>72.17АБ</t>
  </si>
  <si>
    <t>64.17АБ</t>
  </si>
  <si>
    <t>56.19Н</t>
  </si>
  <si>
    <t>64.12Н</t>
  </si>
  <si>
    <t>64.12АБ</t>
  </si>
  <si>
    <t>56.5Н</t>
  </si>
  <si>
    <t>56.18Н</t>
  </si>
  <si>
    <t>68.18Н</t>
  </si>
  <si>
    <t>56.4Н</t>
  </si>
  <si>
    <t>72.19АБ</t>
  </si>
  <si>
    <t>64.19Н</t>
  </si>
  <si>
    <t>64.19АБ</t>
  </si>
  <si>
    <t>72.19Н</t>
  </si>
  <si>
    <t>68.17Н</t>
  </si>
  <si>
    <t>80.17АБ</t>
  </si>
  <si>
    <t>80.17Н</t>
  </si>
  <si>
    <t>64.5Н</t>
  </si>
  <si>
    <t>72.5АБ</t>
  </si>
  <si>
    <t>64.5АБ</t>
  </si>
  <si>
    <t>68.8Н</t>
  </si>
  <si>
    <t>60.6Н</t>
  </si>
  <si>
    <t>60.6АБ</t>
  </si>
  <si>
    <t>66.1М</t>
  </si>
  <si>
    <t>66.1АБ</t>
  </si>
  <si>
    <t>56.12Н</t>
  </si>
  <si>
    <t>86.12Н</t>
  </si>
  <si>
    <t>78.12АБ</t>
  </si>
  <si>
    <t>68.12Н</t>
  </si>
  <si>
    <t>78.12Н</t>
  </si>
  <si>
    <t>64.18Н</t>
  </si>
  <si>
    <t>64.18АБ</t>
  </si>
  <si>
    <t>56.17Н</t>
  </si>
  <si>
    <t>72.15Н</t>
  </si>
  <si>
    <t>64.15АБ</t>
  </si>
  <si>
    <t>64.15Н</t>
  </si>
  <si>
    <t>56.7Н</t>
  </si>
  <si>
    <t>72.14Н</t>
  </si>
  <si>
    <t>64.14Н</t>
  </si>
  <si>
    <t>64.14АБ</t>
  </si>
  <si>
    <t>56.13Н</t>
  </si>
  <si>
    <t>56.20Н</t>
  </si>
  <si>
    <t>64.16Н</t>
  </si>
  <si>
    <t>64.16АБ</t>
  </si>
  <si>
    <t>72.16Н</t>
  </si>
  <si>
    <t>53.27Н</t>
  </si>
  <si>
    <t>60.3Н</t>
  </si>
  <si>
    <t>60.3АБ</t>
  </si>
  <si>
    <t>60.14Н</t>
  </si>
  <si>
    <t>60.14АБ</t>
  </si>
  <si>
    <t>64.6Н</t>
  </si>
  <si>
    <t>64.6АБ</t>
  </si>
  <si>
    <t>64.13Н</t>
  </si>
  <si>
    <t>64.13АБ</t>
  </si>
  <si>
    <t>56.16Н</t>
  </si>
  <si>
    <t>78.16АБ</t>
  </si>
  <si>
    <t>44.9Н</t>
  </si>
  <si>
    <t>56.9Н</t>
  </si>
  <si>
    <t>80.9Н</t>
  </si>
  <si>
    <t>80.9Б</t>
  </si>
  <si>
    <t>68.9Н</t>
  </si>
  <si>
    <t>56.11Н</t>
  </si>
  <si>
    <t>60.7Н</t>
  </si>
  <si>
    <t>60.7АБ</t>
  </si>
  <si>
    <t>81.17Б</t>
  </si>
  <si>
    <t>49.17Н</t>
  </si>
  <si>
    <t>81.12Б</t>
  </si>
  <si>
    <t>81.12Н</t>
  </si>
  <si>
    <t>55.24М</t>
  </si>
  <si>
    <t>61.24Н</t>
  </si>
  <si>
    <t>61.24АБ</t>
  </si>
  <si>
    <t>53.2Н</t>
  </si>
  <si>
    <t>53.17Н</t>
  </si>
  <si>
    <t>55.17Н</t>
  </si>
  <si>
    <t>61.17Н</t>
  </si>
  <si>
    <t>61.17АБ</t>
  </si>
  <si>
    <t>57.17Н</t>
  </si>
  <si>
    <t>51.28Н</t>
  </si>
  <si>
    <t>61.28Н</t>
  </si>
  <si>
    <t>55.28М</t>
  </si>
  <si>
    <t>61.28АБ</t>
  </si>
  <si>
    <t>53.28Н</t>
  </si>
  <si>
    <t>57.28М</t>
  </si>
  <si>
    <t>49.4А</t>
  </si>
  <si>
    <t>51.13Н</t>
  </si>
  <si>
    <t>51.9Н</t>
  </si>
  <si>
    <t>51.2Н</t>
  </si>
  <si>
    <t>81.2Н</t>
  </si>
  <si>
    <t>81.2Б</t>
  </si>
  <si>
    <t>54.2Н</t>
  </si>
  <si>
    <t>53.4Н</t>
  </si>
  <si>
    <t>55.20М</t>
  </si>
  <si>
    <t>55.33Н</t>
  </si>
  <si>
    <t>61.33ПЛ</t>
  </si>
  <si>
    <t>61.33Ч</t>
  </si>
  <si>
    <t>61.33Б</t>
  </si>
  <si>
    <t xml:space="preserve">61.33АМ </t>
  </si>
  <si>
    <t>53.19Н</t>
  </si>
  <si>
    <t>59.19Н</t>
  </si>
  <si>
    <t>55.14Н</t>
  </si>
  <si>
    <t>61.14Н</t>
  </si>
  <si>
    <t>61.14АБ</t>
  </si>
  <si>
    <t>53.14Н</t>
  </si>
  <si>
    <t>57.27М</t>
  </si>
  <si>
    <t>57.3Н</t>
  </si>
  <si>
    <t>69.3М</t>
  </si>
  <si>
    <t>57.14Н</t>
  </si>
  <si>
    <t>69.14Н</t>
  </si>
  <si>
    <t>49.5А</t>
  </si>
  <si>
    <t>51.4Н</t>
  </si>
  <si>
    <t>55.5Н</t>
  </si>
  <si>
    <t>61.5Н</t>
  </si>
  <si>
    <t>61.5АБ</t>
  </si>
  <si>
    <t>53.5Н</t>
  </si>
  <si>
    <t>57.5Н</t>
  </si>
  <si>
    <t>69.5М</t>
  </si>
  <si>
    <t>81.13Б</t>
  </si>
  <si>
    <t>49.7Н</t>
  </si>
  <si>
    <t>81.13Н</t>
  </si>
  <si>
    <t>51.7Н</t>
  </si>
  <si>
    <t>81.7Б</t>
  </si>
  <si>
    <t>53.25Н</t>
  </si>
  <si>
    <t>53.29Н</t>
  </si>
  <si>
    <t>53.6Н</t>
  </si>
  <si>
    <t>53.30Н</t>
  </si>
  <si>
    <t>59.30Н</t>
  </si>
  <si>
    <t>55.25М</t>
  </si>
  <si>
    <t>61.25Н</t>
  </si>
  <si>
    <t>61.25АБ</t>
  </si>
  <si>
    <t>53.12Н</t>
  </si>
  <si>
    <t>55.6Н</t>
  </si>
  <si>
    <t>61.6Н</t>
  </si>
  <si>
    <t>61.6АБ</t>
  </si>
  <si>
    <t>61.12АБ</t>
  </si>
  <si>
    <t>59.12Н</t>
  </si>
  <si>
    <t>57.6Н</t>
  </si>
  <si>
    <t>57.30М</t>
  </si>
  <si>
    <t>57.31М</t>
  </si>
  <si>
    <t>69.12М</t>
  </si>
  <si>
    <t>57.12Н</t>
  </si>
  <si>
    <t>49.8Н</t>
  </si>
  <si>
    <t>81.18Н</t>
  </si>
  <si>
    <t>81.18Б</t>
  </si>
  <si>
    <t>49.18Н</t>
  </si>
  <si>
    <t>51.8Н</t>
  </si>
  <si>
    <t>81.8Б</t>
  </si>
  <si>
    <t>81.8Н</t>
  </si>
  <si>
    <t>81.6Н</t>
  </si>
  <si>
    <t>81.6Б</t>
  </si>
  <si>
    <t>49.9Н</t>
  </si>
  <si>
    <t>51.10Н</t>
  </si>
  <si>
    <t>81.10Н</t>
  </si>
  <si>
    <t>81.10Б</t>
  </si>
  <si>
    <t>51.11М</t>
  </si>
  <si>
    <t>81.11Б</t>
  </si>
  <si>
    <t>81.11Н</t>
  </si>
  <si>
    <t>51.3Н</t>
  </si>
  <si>
    <t>53.7Н</t>
  </si>
  <si>
    <t>59.21Н</t>
  </si>
  <si>
    <t>71.21Н</t>
  </si>
  <si>
    <t>55.26Н</t>
  </si>
  <si>
    <t>61.26Н</t>
  </si>
  <si>
    <t>61.26АБ</t>
  </si>
  <si>
    <t>55.13Н</t>
  </si>
  <si>
    <t>61.13Н</t>
  </si>
  <si>
    <t>53.13Н</t>
  </si>
  <si>
    <t>55.16М</t>
  </si>
  <si>
    <t>61.16Н</t>
  </si>
  <si>
    <t>61.16АБ</t>
  </si>
  <si>
    <t>53.16Н</t>
  </si>
  <si>
    <t>59.16Н</t>
  </si>
  <si>
    <t>55.22М</t>
  </si>
  <si>
    <t>61.22Н</t>
  </si>
  <si>
    <t>61.22АБ</t>
  </si>
  <si>
    <t>59.24Н</t>
  </si>
  <si>
    <t>53.8Н</t>
  </si>
  <si>
    <t>71.8Н</t>
  </si>
  <si>
    <t>61.8М</t>
  </si>
  <si>
    <t>55.8Н</t>
  </si>
  <si>
    <t>55.29Н</t>
  </si>
  <si>
    <t>61.29Н</t>
  </si>
  <si>
    <t>61.29АБ</t>
  </si>
  <si>
    <t>61.27АБ</t>
  </si>
  <si>
    <t>61.34Н</t>
  </si>
  <si>
    <t>61.32Б</t>
  </si>
  <si>
    <t>53.32Н</t>
  </si>
  <si>
    <t>61.15АБ</t>
  </si>
  <si>
    <t>61.15Н</t>
  </si>
  <si>
    <t>55.15Н</t>
  </si>
  <si>
    <t>53.15Н</t>
  </si>
  <si>
    <t>55.19М</t>
  </si>
  <si>
    <t>61.19Н</t>
  </si>
  <si>
    <t>61.19АБ</t>
  </si>
  <si>
    <t>57.21Н</t>
  </si>
  <si>
    <t>69.21Н</t>
  </si>
  <si>
    <t>69.13Н</t>
  </si>
  <si>
    <t>57.13Н</t>
  </si>
  <si>
    <t>57.29Н</t>
  </si>
  <si>
    <t>69.16Н</t>
  </si>
  <si>
    <t>69.24Н</t>
  </si>
  <si>
    <t>57.8Н</t>
  </si>
  <si>
    <t>69.8Н</t>
  </si>
  <si>
    <t>57.20Н</t>
  </si>
  <si>
    <t>69.20Н</t>
  </si>
  <si>
    <t>57.26М</t>
  </si>
  <si>
    <t>57.15Н</t>
  </si>
  <si>
    <t>69.19Н</t>
  </si>
  <si>
    <t>57.19Н</t>
  </si>
  <si>
    <t>57.25М</t>
  </si>
  <si>
    <t>69.25Н</t>
  </si>
  <si>
    <t>53.9Н</t>
  </si>
  <si>
    <t>55.30Н</t>
  </si>
  <si>
    <t>53.23Н</t>
  </si>
  <si>
    <t>57.32Н</t>
  </si>
  <si>
    <t>57.23М</t>
  </si>
  <si>
    <t>69.23Н</t>
  </si>
  <si>
    <t>71.26Н</t>
  </si>
  <si>
    <t>54.16Н</t>
  </si>
  <si>
    <t>53.10Н</t>
  </si>
  <si>
    <t>71.9Н</t>
  </si>
  <si>
    <t>53.26Н</t>
  </si>
  <si>
    <t>53.31Н</t>
  </si>
  <si>
    <t>53.18Н</t>
  </si>
  <si>
    <t>59.22Н</t>
  </si>
  <si>
    <t>71.22Н</t>
  </si>
  <si>
    <t>57.18Н</t>
  </si>
  <si>
    <t>57.22М</t>
  </si>
  <si>
    <t>59.10Н</t>
  </si>
  <si>
    <t>71.10Н</t>
  </si>
  <si>
    <t>59.3Н</t>
  </si>
  <si>
    <t>71.3Н</t>
  </si>
  <si>
    <t>71.17Н</t>
  </si>
  <si>
    <t>71.25Н</t>
  </si>
  <si>
    <t>71.27Н</t>
  </si>
  <si>
    <t>79.2М</t>
  </si>
  <si>
    <t>63.1Н</t>
  </si>
  <si>
    <t>70.2Н</t>
  </si>
  <si>
    <t>77.1Н</t>
  </si>
  <si>
    <t>77.2Н</t>
  </si>
  <si>
    <t>70.1Н</t>
  </si>
  <si>
    <t>70.3Н</t>
  </si>
  <si>
    <t>70.4М</t>
  </si>
  <si>
    <t>72.2Б</t>
  </si>
  <si>
    <t>72.11Б</t>
  </si>
  <si>
    <t>78.7АБ</t>
  </si>
  <si>
    <t>68.19Н</t>
  </si>
  <si>
    <t>72.1М</t>
  </si>
  <si>
    <t>72.1Б</t>
  </si>
  <si>
    <t>78.1АБ</t>
  </si>
  <si>
    <t>80.10Б</t>
  </si>
  <si>
    <t>84.10Т</t>
  </si>
  <si>
    <t>49.2А</t>
  </si>
  <si>
    <t>55.21Н</t>
  </si>
  <si>
    <t>72.17Б</t>
  </si>
  <si>
    <t>72.19Б</t>
  </si>
  <si>
    <t>80.17Б</t>
  </si>
  <si>
    <t>72.5Н</t>
  </si>
  <si>
    <t>72.5Б</t>
  </si>
  <si>
    <t>80.8Б</t>
  </si>
  <si>
    <t>78.12Б</t>
  </si>
  <si>
    <t>72.14АБ</t>
  </si>
  <si>
    <t>72.16Б</t>
  </si>
  <si>
    <t>78.16Б</t>
  </si>
  <si>
    <t>53.1Н</t>
  </si>
  <si>
    <t>55.24Н</t>
  </si>
  <si>
    <t>55.17М</t>
  </si>
  <si>
    <t>57.17М</t>
  </si>
  <si>
    <t>55.28Н</t>
  </si>
  <si>
    <t>61.28М</t>
  </si>
  <si>
    <t>57.28Н</t>
  </si>
  <si>
    <t>49.4Н</t>
  </si>
  <si>
    <t>55.20Н</t>
  </si>
  <si>
    <t>55.33М</t>
  </si>
  <si>
    <t>61.33АБ</t>
  </si>
  <si>
    <t>55.14М</t>
  </si>
  <si>
    <t>57.27Н</t>
  </si>
  <si>
    <t>69.3Н</t>
  </si>
  <si>
    <t>57.14М</t>
  </si>
  <si>
    <t>69.14М</t>
  </si>
  <si>
    <t>49.5Н</t>
  </si>
  <si>
    <t>61.5М</t>
  </si>
  <si>
    <t>55.5М</t>
  </si>
  <si>
    <t>57.5М</t>
  </si>
  <si>
    <t>69.5Н</t>
  </si>
  <si>
    <t>55.25Н</t>
  </si>
  <si>
    <t>55.6М</t>
  </si>
  <si>
    <t>55.12М</t>
  </si>
  <si>
    <t>57.6М</t>
  </si>
  <si>
    <t>57.30Н</t>
  </si>
  <si>
    <t>57.31Н</t>
  </si>
  <si>
    <t>69.12Н</t>
  </si>
  <si>
    <t>57.12М</t>
  </si>
  <si>
    <t>51.11Н</t>
  </si>
  <si>
    <t>59.21М</t>
  </si>
  <si>
    <t>71.21М</t>
  </si>
  <si>
    <t>53.11М</t>
  </si>
  <si>
    <t>55.26М</t>
  </si>
  <si>
    <t>55.13М</t>
  </si>
  <si>
    <t>55.16Н</t>
  </si>
  <si>
    <t>71.16М</t>
  </si>
  <si>
    <t>71.8М</t>
  </si>
  <si>
    <t>55.8М</t>
  </si>
  <si>
    <t>55.29М</t>
  </si>
  <si>
    <t>55.27М</t>
  </si>
  <si>
    <t>61.34АМ</t>
  </si>
  <si>
    <t>55.19Н</t>
  </si>
  <si>
    <t>57.21М</t>
  </si>
  <si>
    <t>69.21М</t>
  </si>
  <si>
    <t>57.13М</t>
  </si>
  <si>
    <t>69.13М</t>
  </si>
  <si>
    <t>57.16М</t>
  </si>
  <si>
    <t>69.16М</t>
  </si>
  <si>
    <t>69.24М</t>
  </si>
  <si>
    <t>57.8М</t>
  </si>
  <si>
    <t>69.8М</t>
  </si>
  <si>
    <t>57.20М</t>
  </si>
  <si>
    <t>69.20М</t>
  </si>
  <si>
    <t>57.15М</t>
  </si>
  <si>
    <t>57.19М</t>
  </si>
  <si>
    <t>69.19М</t>
  </si>
  <si>
    <t>57.25Н</t>
  </si>
  <si>
    <t>69.25М</t>
  </si>
  <si>
    <t>55.30М</t>
  </si>
  <si>
    <t>57.23Н</t>
  </si>
  <si>
    <t>69.23М</t>
  </si>
  <si>
    <t>71.26М</t>
  </si>
  <si>
    <t>71.9М</t>
  </si>
  <si>
    <t>53.31М</t>
  </si>
  <si>
    <t>59.22М</t>
  </si>
  <si>
    <t>71.22М</t>
  </si>
  <si>
    <t>57.18М</t>
  </si>
  <si>
    <t>57.22Н</t>
  </si>
  <si>
    <t>71.10М</t>
  </si>
  <si>
    <t>71.3М</t>
  </si>
  <si>
    <t>71.17М</t>
  </si>
  <si>
    <t>71.25М</t>
  </si>
  <si>
    <t>71.27М</t>
  </si>
  <si>
    <t>63.1М</t>
  </si>
  <si>
    <t>59.2Н</t>
  </si>
  <si>
    <t>70.2М</t>
  </si>
  <si>
    <t>70.1М</t>
  </si>
  <si>
    <t>70.3М</t>
  </si>
  <si>
    <t>72.11АБ</t>
  </si>
  <si>
    <t>61.2Н</t>
  </si>
  <si>
    <t>55.2М</t>
  </si>
  <si>
    <t>72.15АБ</t>
  </si>
  <si>
    <t>72.14Б</t>
  </si>
  <si>
    <t>72.16АБ</t>
  </si>
  <si>
    <t>53.3Н</t>
  </si>
  <si>
    <t>57.3М</t>
  </si>
  <si>
    <t>53.12М</t>
  </si>
  <si>
    <t>69.12АМ</t>
  </si>
  <si>
    <t>53.32М</t>
  </si>
  <si>
    <t>71.2Н</t>
  </si>
  <si>
    <t>64.1Н</t>
  </si>
  <si>
    <t>84.9АМ</t>
  </si>
  <si>
    <t>84.10АМ</t>
  </si>
  <si>
    <t>604.19А</t>
  </si>
  <si>
    <t>НС</t>
  </si>
  <si>
    <t>64.1НС</t>
  </si>
  <si>
    <t>4/98/14/35/58,6/5,5 64.1НС</t>
  </si>
  <si>
    <t>407.29Н</t>
  </si>
  <si>
    <t>5/114,3/16/47/67,1/6,5 407.29Н</t>
  </si>
  <si>
    <t>406.16А</t>
  </si>
  <si>
    <t>4/114,3/15/40/66,1/6 406.16А</t>
  </si>
  <si>
    <t>404.8Ам</t>
  </si>
  <si>
    <t>412.8Н</t>
  </si>
  <si>
    <t>87.21Ам</t>
  </si>
  <si>
    <t>411.17Ам</t>
  </si>
  <si>
    <t>5/100/15/38/57,1/6,5 411.17Ам</t>
  </si>
  <si>
    <t>412.19Н</t>
  </si>
  <si>
    <t>411.2Н</t>
  </si>
  <si>
    <t>5/108/15/52,5/63,4/6,5 411.2Н</t>
  </si>
  <si>
    <t>5/100/15/38/57,1/6,5 411.17ЧМ</t>
  </si>
  <si>
    <t>5/108/17/50/63,4/7 95.3АМ</t>
  </si>
  <si>
    <t>4/100/15/48/54,1/6,5 412.19Н</t>
  </si>
  <si>
    <t>5/100/15/38/57,1/6,5 411.17АМ</t>
  </si>
  <si>
    <t>4/100/15/50/60,1/6 404.8Ам</t>
  </si>
  <si>
    <t xml:space="preserve">      9 847,44</t>
  </si>
  <si>
    <t xml:space="preserve">     25 903,97</t>
  </si>
  <si>
    <t xml:space="preserve">      8 915,24</t>
  </si>
  <si>
    <t xml:space="preserve">     11 067,80</t>
  </si>
  <si>
    <t xml:space="preserve">      9 355,92</t>
  </si>
  <si>
    <t xml:space="preserve">      9 610,16</t>
  </si>
  <si>
    <t xml:space="preserve">     10 084,76</t>
  </si>
  <si>
    <t xml:space="preserve">      9 630,17</t>
  </si>
  <si>
    <t xml:space="preserve">      9 620,17</t>
  </si>
  <si>
    <t xml:space="preserve">      8 694,92</t>
  </si>
  <si>
    <t xml:space="preserve">      8 898,28</t>
  </si>
  <si>
    <t xml:space="preserve">      9 101,68</t>
  </si>
  <si>
    <t xml:space="preserve">     14 254,24</t>
  </si>
  <si>
    <t xml:space="preserve">      7 152,56</t>
  </si>
  <si>
    <t xml:space="preserve">      7 406,76</t>
  </si>
  <si>
    <t xml:space="preserve">      8 457,63</t>
  </si>
  <si>
    <t xml:space="preserve">      8 457,64</t>
  </si>
  <si>
    <t xml:space="preserve">     11 932,20</t>
  </si>
  <si>
    <t xml:space="preserve">     11 294,66</t>
  </si>
  <si>
    <t xml:space="preserve">     10 491,52</t>
  </si>
  <si>
    <t>5/114/16/52,5/67,1/6,5 61.15ПЛ</t>
  </si>
  <si>
    <t xml:space="preserve">      5 245,76</t>
  </si>
  <si>
    <t>5/114/16/52,5/67,1/6,5 61.15АМ</t>
  </si>
  <si>
    <t xml:space="preserve">      8 343,68</t>
  </si>
  <si>
    <t xml:space="preserve">     22 542,40</t>
  </si>
  <si>
    <t xml:space="preserve">     10 966,10</t>
  </si>
  <si>
    <t xml:space="preserve">     12 949,11</t>
  </si>
  <si>
    <t xml:space="preserve">      1 516,32</t>
  </si>
  <si>
    <t xml:space="preserve">      6 965,08</t>
  </si>
  <si>
    <t xml:space="preserve">      1 477,66</t>
  </si>
  <si>
    <t xml:space="preserve">      3 839,37</t>
  </si>
  <si>
    <t xml:space="preserve">      1 711,86</t>
  </si>
  <si>
    <t xml:space="preserve">      2 020,02</t>
  </si>
  <si>
    <t xml:space="preserve">      2 292,89</t>
  </si>
  <si>
    <t xml:space="preserve">      3 443,58</t>
  </si>
  <si>
    <t xml:space="preserve">      1 793,22</t>
  </si>
  <si>
    <t xml:space="preserve">        976,68</t>
  </si>
  <si>
    <t xml:space="preserve">      2 048,12</t>
  </si>
  <si>
    <t xml:space="preserve">      3 673,36</t>
  </si>
  <si>
    <t xml:space="preserve">        866,03</t>
  </si>
  <si>
    <t xml:space="preserve">     10 084,75</t>
  </si>
  <si>
    <t xml:space="preserve">      9 355,93</t>
  </si>
  <si>
    <t xml:space="preserve">     10 000,00</t>
  </si>
  <si>
    <t xml:space="preserve">     10 479,41</t>
  </si>
  <si>
    <t xml:space="preserve">     10 457,64</t>
  </si>
  <si>
    <t xml:space="preserve">     18 711,84</t>
  </si>
  <si>
    <t xml:space="preserve">     10 847,48</t>
  </si>
  <si>
    <t xml:space="preserve">     11 271,20</t>
  </si>
  <si>
    <t xml:space="preserve">     11 449,16</t>
  </si>
  <si>
    <t xml:space="preserve">     10 966,12</t>
  </si>
  <si>
    <t xml:space="preserve">      8 152,56</t>
  </si>
  <si>
    <t xml:space="preserve">      8 152,54</t>
  </si>
  <si>
    <t xml:space="preserve">      7 847,44</t>
  </si>
  <si>
    <t xml:space="preserve">      8 933,80</t>
  </si>
  <si>
    <t xml:space="preserve">     21 067,80</t>
  </si>
  <si>
    <t xml:space="preserve">      3 300,00</t>
  </si>
  <si>
    <t xml:space="preserve">      6 533,91</t>
  </si>
  <si>
    <t xml:space="preserve">     22 991,54</t>
  </si>
  <si>
    <t xml:space="preserve">     10 406,76</t>
  </si>
  <si>
    <t xml:space="preserve">     11 593,24</t>
  </si>
  <si>
    <t xml:space="preserve">      7 847,46</t>
  </si>
  <si>
    <t xml:space="preserve">      4 241,51</t>
  </si>
  <si>
    <t xml:space="preserve">      8 288,16</t>
  </si>
  <si>
    <t xml:space="preserve">      8 822,03</t>
  </si>
  <si>
    <t xml:space="preserve">     11 601,68</t>
  </si>
  <si>
    <t xml:space="preserve">     10 457,63</t>
  </si>
  <si>
    <t xml:space="preserve">     10 847,44</t>
  </si>
  <si>
    <t xml:space="preserve">      2 580,78</t>
  </si>
  <si>
    <t xml:space="preserve">      1 490,60</t>
  </si>
  <si>
    <t xml:space="preserve">      1 571,18</t>
  </si>
  <si>
    <t xml:space="preserve">      2 559,66</t>
  </si>
  <si>
    <t xml:space="preserve">      8 677,96</t>
  </si>
  <si>
    <t xml:space="preserve">     13 220,32</t>
  </si>
  <si>
    <t xml:space="preserve">        920,34</t>
  </si>
  <si>
    <t xml:space="preserve">        598,16</t>
  </si>
  <si>
    <t xml:space="preserve">      1 889,84</t>
  </si>
  <si>
    <t xml:space="preserve">      3 711,86</t>
  </si>
  <si>
    <t xml:space="preserve">     10 881,36</t>
  </si>
  <si>
    <t xml:space="preserve">      3 118,20</t>
  </si>
  <si>
    <t xml:space="preserve">      3 039,42</t>
  </si>
  <si>
    <t xml:space="preserve">      1 011,83</t>
  </si>
  <si>
    <t xml:space="preserve">      2 882,59</t>
  </si>
  <si>
    <t xml:space="preserve">      3 143,96</t>
  </si>
  <si>
    <t xml:space="preserve">        516,50</t>
  </si>
  <si>
    <t xml:space="preserve">        383,64</t>
  </si>
  <si>
    <t xml:space="preserve">      4 012,80</t>
  </si>
  <si>
    <t xml:space="preserve">      2 866,03</t>
  </si>
  <si>
    <t xml:space="preserve">        898,48</t>
  </si>
  <si>
    <t xml:space="preserve">      1 035,00</t>
  </si>
  <si>
    <t xml:space="preserve">      1 491,52</t>
  </si>
  <si>
    <t xml:space="preserve">     12 118,64</t>
  </si>
  <si>
    <t xml:space="preserve">      4 051,05</t>
  </si>
  <si>
    <t xml:space="preserve">      1 087,95</t>
  </si>
  <si>
    <t xml:space="preserve">      3 132,16</t>
  </si>
  <si>
    <t xml:space="preserve">      2 391,86</t>
  </si>
  <si>
    <t xml:space="preserve">      1 195,93</t>
  </si>
  <si>
    <t xml:space="preserve">     13 016,96</t>
  </si>
  <si>
    <t xml:space="preserve">     12 847,44</t>
  </si>
  <si>
    <t xml:space="preserve">     12 237,28</t>
  </si>
  <si>
    <t xml:space="preserve">     12 406,77</t>
  </si>
  <si>
    <t xml:space="preserve">      2 101,70</t>
  </si>
  <si>
    <t xml:space="preserve">      5 905,12</t>
  </si>
  <si>
    <t xml:space="preserve">      1 365,26</t>
  </si>
  <si>
    <t xml:space="preserve">      4 095,78</t>
  </si>
  <si>
    <t xml:space="preserve">      4 116,76</t>
  </si>
  <si>
    <t xml:space="preserve">      2 536,55</t>
  </si>
  <si>
    <t xml:space="preserve">      1 052,96</t>
  </si>
  <si>
    <t xml:space="preserve">        628,56</t>
  </si>
  <si>
    <t xml:space="preserve">     13 016,95</t>
  </si>
  <si>
    <t xml:space="preserve">     10 339,00</t>
  </si>
  <si>
    <t xml:space="preserve">      4 455,41</t>
  </si>
  <si>
    <t xml:space="preserve">     13 553,60</t>
  </si>
  <si>
    <t xml:space="preserve">      2 110,36</t>
  </si>
  <si>
    <t xml:space="preserve">     11 830,52</t>
  </si>
  <si>
    <t xml:space="preserve">      4 550,84</t>
  </si>
  <si>
    <t xml:space="preserve">     12 406,76</t>
  </si>
  <si>
    <t xml:space="preserve">      1 328,33</t>
  </si>
  <si>
    <t xml:space="preserve">      4 576,29</t>
  </si>
  <si>
    <t xml:space="preserve">      5 805,95</t>
  </si>
  <si>
    <t xml:space="preserve">      4 406,77</t>
  </si>
  <si>
    <t xml:space="preserve">      3 762,73</t>
  </si>
  <si>
    <t xml:space="preserve">      3 762,72</t>
  </si>
  <si>
    <t xml:space="preserve">      4 915,25</t>
  </si>
  <si>
    <t xml:space="preserve">      5 603,40</t>
  </si>
  <si>
    <t xml:space="preserve">      5 728,80</t>
  </si>
  <si>
    <t xml:space="preserve">      5 771,19</t>
  </si>
  <si>
    <t xml:space="preserve">      7 372,88</t>
  </si>
  <si>
    <t xml:space="preserve">      6 369,44</t>
  </si>
  <si>
    <t xml:space="preserve">      6 348,31</t>
  </si>
  <si>
    <t xml:space="preserve">      1 095,99</t>
  </si>
  <si>
    <t xml:space="preserve">      1 060,49</t>
  </si>
  <si>
    <t xml:space="preserve">      5 126,61</t>
  </si>
  <si>
    <t xml:space="preserve">      4 915,24</t>
  </si>
  <si>
    <t xml:space="preserve">     11 067,84</t>
  </si>
  <si>
    <t>Столбец2</t>
  </si>
  <si>
    <t>526,79</t>
  </si>
  <si>
    <t>4915,24</t>
  </si>
  <si>
    <t>8457,64</t>
  </si>
  <si>
    <t>(пусто)</t>
  </si>
  <si>
    <t>(Все)</t>
  </si>
  <si>
    <t>4/100/14/43/60,1/5,5 Итог</t>
  </si>
  <si>
    <t>4/100/14/49/56,6/5,5 Итог</t>
  </si>
  <si>
    <t>4/98/14/35/58,6/5,5 Итог</t>
  </si>
  <si>
    <t>4/100/15/40/60,1/6 Итог</t>
  </si>
  <si>
    <t>4/100/15/48/54,1/6 Итог</t>
  </si>
  <si>
    <t>4/100/15/50/60,1/6 Итог</t>
  </si>
  <si>
    <t>4/114,3/15/46/67,1/6 Итог</t>
  </si>
  <si>
    <t>5/108/15/52,5/63,4/6 Итог</t>
  </si>
  <si>
    <t>5/108/16/50/63,4/6,5 Итог</t>
  </si>
  <si>
    <t>5/112/16/50/57,1/6,5 Итог</t>
  </si>
  <si>
    <t>5/114,3/16/40/66,1/6,5 Итог</t>
  </si>
  <si>
    <t>5/114,3/16/46/67,1/6,5 Итог</t>
  </si>
  <si>
    <t>5/114,3/16/50/66,1/6,5 Итог</t>
  </si>
  <si>
    <t>5/114,3/16/51/67,1/6,5 Итог</t>
  </si>
  <si>
    <t xml:space="preserve"> Сезон</t>
  </si>
  <si>
    <t xml:space="preserve">      4 914,30</t>
  </si>
  <si>
    <t xml:space="preserve">      4 745,76</t>
  </si>
  <si>
    <t>4/114,3/15/46/67,1/6 56.2М</t>
  </si>
  <si>
    <t>4/100</t>
  </si>
  <si>
    <t>58.8Ам</t>
  </si>
  <si>
    <t>4/100 /16/45/67,1/6.5 58.8Ам</t>
  </si>
  <si>
    <t>85.7Н</t>
  </si>
  <si>
    <t>86.16Н</t>
  </si>
  <si>
    <t>89.14Нн</t>
  </si>
  <si>
    <t>5/108/16/52,5/63,4/7 89.14Нн</t>
  </si>
  <si>
    <t>411.2Ам</t>
  </si>
  <si>
    <t>412.16Ам</t>
  </si>
  <si>
    <t>4/114,3/15/40/66,1/6,5 412.16Ам</t>
  </si>
  <si>
    <t>85.2Н</t>
  </si>
  <si>
    <t>5/108/15/52,5/63,4/6 85.2Н</t>
  </si>
  <si>
    <t>406.22П</t>
  </si>
  <si>
    <t>4/100/15/40/60,1/6 406.22П</t>
  </si>
  <si>
    <t>4/100/15/40/60,1/6,5 412.22Н</t>
  </si>
  <si>
    <t>412.22Н</t>
  </si>
  <si>
    <t>15003B</t>
  </si>
  <si>
    <t>15003S</t>
  </si>
  <si>
    <t>ДИСКИ ЛИТЫЕ</t>
  </si>
  <si>
    <t xml:space="preserve">     10 694,92</t>
  </si>
  <si>
    <t xml:space="preserve">     18 932,20</t>
  </si>
  <si>
    <t>4/100/16/45/67,1/6.5 58.8АМ</t>
  </si>
  <si>
    <t>5/112/15/47/57,1/6,5 85.7Н</t>
  </si>
  <si>
    <t xml:space="preserve">     10 016,96</t>
  </si>
  <si>
    <t>4/114,3/15/40/66,1/6 86.16Н</t>
  </si>
  <si>
    <t>5/108/16/52,5/63,4/7 89.14НН</t>
  </si>
  <si>
    <t xml:space="preserve">     11 610,17</t>
  </si>
  <si>
    <t xml:space="preserve">     11 610,16</t>
  </si>
  <si>
    <t>5/108/15/52,5/63,4/6,5 411.2АМ</t>
  </si>
  <si>
    <t>4/114,3/15/40/66,1/6,5412.16АМ</t>
  </si>
  <si>
    <t xml:space="preserve">     10 016,97</t>
  </si>
  <si>
    <t xml:space="preserve">     10 694,93</t>
  </si>
  <si>
    <t xml:space="preserve">     10 186,44</t>
  </si>
  <si>
    <t xml:space="preserve">      9 050,84</t>
  </si>
  <si>
    <t xml:space="preserve">     12 525,44</t>
  </si>
  <si>
    <t xml:space="preserve">      3 101,69</t>
  </si>
  <si>
    <t>!!!!!</t>
  </si>
  <si>
    <t>ШИНЫ ЗИМ.</t>
  </si>
  <si>
    <t xml:space="preserve">        526,79</t>
  </si>
  <si>
    <t xml:space="preserve">     20 779,68</t>
  </si>
  <si>
    <t xml:space="preserve">     11 728,80</t>
  </si>
  <si>
    <t xml:space="preserve">      9 245,72</t>
  </si>
  <si>
    <t xml:space="preserve">     15 677,96</t>
  </si>
  <si>
    <t xml:space="preserve">     16 322,00</t>
  </si>
  <si>
    <t xml:space="preserve">      8 474,56</t>
  </si>
  <si>
    <t xml:space="preserve">      1 243,51</t>
  </si>
  <si>
    <t xml:space="preserve">      1 431,00</t>
  </si>
  <si>
    <t>5-114,3-16-50-66,1-6,5 BJ8873</t>
  </si>
  <si>
    <t xml:space="preserve">      7 463,12</t>
  </si>
  <si>
    <t xml:space="preserve">      5 349,12</t>
  </si>
  <si>
    <t xml:space="preserve">     10 389,84</t>
  </si>
  <si>
    <t xml:space="preserve">     14 016,97</t>
  </si>
  <si>
    <t xml:space="preserve">      1 917,36</t>
  </si>
  <si>
    <t xml:space="preserve">      7 661,01</t>
  </si>
  <si>
    <t xml:space="preserve">      2 033,90</t>
  </si>
  <si>
    <t xml:space="preserve">      1 921,78</t>
  </si>
  <si>
    <t xml:space="preserve">      3 838,50</t>
  </si>
  <si>
    <t xml:space="preserve">     11 449,13</t>
  </si>
  <si>
    <t xml:space="preserve">     24 813,53</t>
  </si>
  <si>
    <t xml:space="preserve">     42 406,78</t>
  </si>
  <si>
    <t xml:space="preserve">     51 047,45</t>
  </si>
  <si>
    <t xml:space="preserve">     47 121,30</t>
  </si>
  <si>
    <t xml:space="preserve">     38 837,97</t>
  </si>
  <si>
    <t xml:space="preserve">      3 962,38</t>
  </si>
  <si>
    <t xml:space="preserve">      3 926,27</t>
  </si>
  <si>
    <t>4-98-14-35-58,5-5,5 MAG14003B</t>
  </si>
  <si>
    <t xml:space="preserve">     66 825,96</t>
  </si>
  <si>
    <t xml:space="preserve">     49 944,55</t>
  </si>
  <si>
    <t xml:space="preserve">      7 367,42</t>
  </si>
  <si>
    <t xml:space="preserve">      3 796,62</t>
  </si>
  <si>
    <t>4-100-15-48-54,1-6 MAG15003B</t>
  </si>
  <si>
    <t xml:space="preserve">      6 336,63</t>
  </si>
  <si>
    <t>5-112-15-43-57,1-6 MAG15004</t>
  </si>
  <si>
    <t xml:space="preserve">      4 406,78</t>
  </si>
  <si>
    <t>5-112-15-47-57,1-6 MAG15005</t>
  </si>
  <si>
    <t xml:space="preserve">      4 135,60</t>
  </si>
  <si>
    <t xml:space="preserve">      1 034,73</t>
  </si>
  <si>
    <t>5-100-15-38-57,1-6 MAG15007</t>
  </si>
  <si>
    <t xml:space="preserve">      8 622,44</t>
  </si>
  <si>
    <t xml:space="preserve">      9 946,57</t>
  </si>
  <si>
    <t>5-112-16-50-57,1-6,5 MAG16006</t>
  </si>
  <si>
    <t xml:space="preserve">      4 949,16</t>
  </si>
  <si>
    <t>5-108-17-45-63,35-7 MAG17001B</t>
  </si>
  <si>
    <t xml:space="preserve">      2 222,52</t>
  </si>
  <si>
    <t>5/112/16/35/57, REPLICA ДИСКИ ЛИТЫЕ</t>
  </si>
  <si>
    <t xml:space="preserve">     11 864,40</t>
  </si>
  <si>
    <t>#4/100/15/50/60.1/6 RN106 SIL</t>
  </si>
  <si>
    <t xml:space="preserve">      2 966,10</t>
  </si>
  <si>
    <t>6.5X16/5X114.3X +POWER ДИСКИ ЛИТЫЕ</t>
  </si>
  <si>
    <t xml:space="preserve">     13 952,00</t>
  </si>
  <si>
    <t>WHS165768 RIAL ДИСКИ ЛИТЫЕ</t>
  </si>
  <si>
    <t xml:space="preserve">     28 189,83</t>
  </si>
  <si>
    <t>#6-139,7-16-35-108,1-7 BJ3301</t>
  </si>
  <si>
    <t xml:space="preserve">      2 702,32</t>
  </si>
  <si>
    <t>5/114,3/17/45/6 - ДИСКИ ЛИТЫЕ</t>
  </si>
  <si>
    <t xml:space="preserve">     13 455,99</t>
  </si>
  <si>
    <t>#5/160/16/60/65,1/5,5 FD114 S</t>
  </si>
  <si>
    <t xml:space="preserve">     19 525,42</t>
  </si>
  <si>
    <t>8X18/5X150 ЕТ60 - ДИСКИ ЛИТЫЕ</t>
  </si>
  <si>
    <t xml:space="preserve">     25 610,17</t>
  </si>
  <si>
    <t>7/17/5X114.3/60 - ДИСКИ ЛИТЫЕ</t>
  </si>
  <si>
    <t xml:space="preserve">     14 616,95</t>
  </si>
  <si>
    <t>5/105/56,6/42/1 - ДИСКИ ЛИТЫЕ</t>
  </si>
  <si>
    <t xml:space="preserve">     12 650,80</t>
  </si>
  <si>
    <t>Столбец3</t>
  </si>
  <si>
    <t>677,83</t>
  </si>
  <si>
    <t>28.09.2018</t>
  </si>
  <si>
    <t>9355,93</t>
  </si>
  <si>
    <t>07.09.2018</t>
  </si>
  <si>
    <t>11271,20</t>
  </si>
  <si>
    <t>18.09.2018</t>
  </si>
  <si>
    <t>12237,29</t>
  </si>
  <si>
    <t>14.10.2018</t>
  </si>
  <si>
    <t>8457,63</t>
  </si>
  <si>
    <t>15.09.2018</t>
  </si>
  <si>
    <t>26.09.2018</t>
  </si>
  <si>
    <t>10000,00</t>
  </si>
  <si>
    <t>29.09.2018</t>
  </si>
  <si>
    <t>11449,16</t>
  </si>
  <si>
    <t>10084,76</t>
  </si>
  <si>
    <t>12.10.2018</t>
  </si>
  <si>
    <t>4974,08</t>
  </si>
  <si>
    <t>16.10.2018</t>
  </si>
  <si>
    <t>9610,16</t>
  </si>
  <si>
    <t>06.10.2018</t>
  </si>
  <si>
    <t>905,80</t>
  </si>
  <si>
    <t>10.10.2018</t>
  </si>
  <si>
    <t>10309,54</t>
  </si>
  <si>
    <t>2015,80</t>
  </si>
  <si>
    <t>11.10.2018</t>
  </si>
  <si>
    <t>1007,90</t>
  </si>
  <si>
    <t>16.09.2018</t>
  </si>
  <si>
    <t>1491,52</t>
  </si>
  <si>
    <t>14.09.2018</t>
  </si>
  <si>
    <t>2487,72</t>
  </si>
  <si>
    <t>513,77</t>
  </si>
  <si>
    <t>22.09.2018</t>
  </si>
  <si>
    <t>3834,76</t>
  </si>
  <si>
    <t>3834,72</t>
  </si>
  <si>
    <t>2033,90</t>
  </si>
  <si>
    <t>01.10.2018</t>
  </si>
  <si>
    <t>3843,60</t>
  </si>
  <si>
    <t>04.10.2018</t>
  </si>
  <si>
    <t>1719,47</t>
  </si>
  <si>
    <t>05.10.2018</t>
  </si>
  <si>
    <t>9847,48</t>
  </si>
  <si>
    <t>02.10.2018</t>
  </si>
  <si>
    <t>8677,96</t>
  </si>
  <si>
    <t>23.09.2018</t>
  </si>
  <si>
    <t>1208,24</t>
  </si>
  <si>
    <t>15.10.2018</t>
  </si>
  <si>
    <t>2416,48</t>
  </si>
  <si>
    <t>27.09.2018</t>
  </si>
  <si>
    <t>11.09.2018</t>
  </si>
  <si>
    <t>990,60</t>
  </si>
  <si>
    <t>25.09.2018</t>
  </si>
  <si>
    <t>3962,40</t>
  </si>
  <si>
    <t>2109,38</t>
  </si>
  <si>
    <t>06.09.2018</t>
  </si>
  <si>
    <t>2545,76</t>
  </si>
  <si>
    <t>09.10.2018</t>
  </si>
  <si>
    <t>636,44</t>
  </si>
  <si>
    <t>24.09.2018</t>
  </si>
  <si>
    <t>1272,88</t>
  </si>
  <si>
    <t>19.09.2018</t>
  </si>
  <si>
    <t>09.09.2018</t>
  </si>
  <si>
    <t>1339,54</t>
  </si>
  <si>
    <t>3796,60</t>
  </si>
  <si>
    <t>4207,96</t>
  </si>
  <si>
    <t>7363,93</t>
  </si>
  <si>
    <t>1053,57</t>
  </si>
  <si>
    <t>20.09.2018</t>
  </si>
  <si>
    <t>4214,28</t>
  </si>
  <si>
    <t>12.09.2018</t>
  </si>
  <si>
    <t>4135,60</t>
  </si>
  <si>
    <t>1231,78</t>
  </si>
  <si>
    <t>5010,16</t>
  </si>
  <si>
    <t>30.09.2018</t>
  </si>
  <si>
    <t>5-108-16-50-63,3-6,5 MAG16009</t>
  </si>
  <si>
    <t>2171,33</t>
  </si>
  <si>
    <t>4342,68</t>
  </si>
  <si>
    <t>1085,67</t>
  </si>
  <si>
    <t>13.09.2018</t>
  </si>
  <si>
    <t>5152,56</t>
  </si>
  <si>
    <t>08.10.2018</t>
  </si>
  <si>
    <t>10491,52</t>
  </si>
  <si>
    <t>2088,86</t>
  </si>
  <si>
    <t>1044,43</t>
  </si>
  <si>
    <t>21.09.2018</t>
  </si>
  <si>
    <t>9576,33</t>
  </si>
  <si>
    <t>9135,60</t>
  </si>
  <si>
    <t>11067,80</t>
  </si>
  <si>
    <t>9101,68</t>
  </si>
  <si>
    <t>11932,20</t>
  </si>
  <si>
    <t>497,51</t>
  </si>
  <si>
    <t>17.09.2018</t>
  </si>
  <si>
    <t>5/108/16/52,5/63,4/6,5 407.14А</t>
  </si>
  <si>
    <t>11728,80</t>
  </si>
  <si>
    <t>9245,76</t>
  </si>
  <si>
    <t>13.10.2018</t>
  </si>
  <si>
    <t>10457,64</t>
  </si>
  <si>
    <t>9355,92</t>
  </si>
  <si>
    <t>11271,19</t>
  </si>
  <si>
    <t>03.09.2018</t>
  </si>
  <si>
    <t>07.10.2018</t>
  </si>
  <si>
    <t>8915,24</t>
  </si>
  <si>
    <t>5593,24</t>
  </si>
  <si>
    <t>5723,92</t>
  </si>
  <si>
    <t>4982,88</t>
  </si>
  <si>
    <t>2088,08</t>
  </si>
  <si>
    <t>05.09.2018</t>
  </si>
  <si>
    <t>10389,84</t>
  </si>
  <si>
    <t>13220,32</t>
  </si>
  <si>
    <t>3830,52</t>
  </si>
  <si>
    <t>4067,80</t>
  </si>
  <si>
    <t>3838,48</t>
  </si>
  <si>
    <t>3847,00</t>
  </si>
  <si>
    <t>8694,92</t>
  </si>
  <si>
    <t>14254,24</t>
  </si>
  <si>
    <t>2813,84</t>
  </si>
  <si>
    <t>2374,32</t>
  </si>
  <si>
    <t>2374,28</t>
  </si>
  <si>
    <t>1187,14</t>
  </si>
  <si>
    <t>2390,04</t>
  </si>
  <si>
    <t>597,51</t>
  </si>
  <si>
    <t>1195,02</t>
  </si>
  <si>
    <t>3926,28</t>
  </si>
  <si>
    <t>2561,24</t>
  </si>
  <si>
    <t>7683,84</t>
  </si>
  <si>
    <t>3841,86</t>
  </si>
  <si>
    <t>5122,56</t>
  </si>
  <si>
    <t>1280,64</t>
  </si>
  <si>
    <t>2561,28</t>
  </si>
  <si>
    <t>10.09.2018</t>
  </si>
  <si>
    <t>4224,40</t>
  </si>
  <si>
    <t>4224,44</t>
  </si>
  <si>
    <t>1056,10</t>
  </si>
  <si>
    <t>4223,44</t>
  </si>
  <si>
    <t>1055,86</t>
  </si>
  <si>
    <t>4139,00</t>
  </si>
  <si>
    <t>5379,68</t>
  </si>
  <si>
    <t>5464,41</t>
  </si>
  <si>
    <t>5254,24</t>
  </si>
  <si>
    <t>4284,75</t>
  </si>
  <si>
    <t>4284,72</t>
  </si>
  <si>
    <t>08.09.2018</t>
  </si>
  <si>
    <t>1071,19</t>
  </si>
  <si>
    <t>5047,66</t>
  </si>
  <si>
    <t>4725,46</t>
  </si>
  <si>
    <t>2222,52</t>
  </si>
  <si>
    <t>5962,37</t>
  </si>
  <si>
    <t>4/98/13/35/58,6/5,5 Итог</t>
  </si>
  <si>
    <t>4/100/14/45/56,6/5,5 Итог</t>
  </si>
  <si>
    <t>4/100/14/46/54,1/5,5 Итог</t>
  </si>
  <si>
    <t>4/100/15/45/54,1/6 Итог</t>
  </si>
  <si>
    <t>4/100/15/45/56,6/6,5 Итог</t>
  </si>
  <si>
    <t>4/100/15/45/60,1/6 Итог</t>
  </si>
  <si>
    <t>4/100/15/50/60,1/6,5 Итог</t>
  </si>
  <si>
    <t>4/100/15/48/54,1/6,5 Итог</t>
  </si>
  <si>
    <t>4/108/15/27/65,1/6,5 Итог</t>
  </si>
  <si>
    <t>4/108/15/52,5/63,4/6 Итог</t>
  </si>
  <si>
    <t>4/114,3/15/40/66,1/6 Итог</t>
  </si>
  <si>
    <t>4/114,3/15/40/66,1/6,5 Итог</t>
  </si>
  <si>
    <t>4/114,3/15/44/56,6/6 Итог</t>
  </si>
  <si>
    <t>4/114,3/15/44/56,6/6,5 Итог</t>
  </si>
  <si>
    <t>4/114,3/15/46/67,1/6,5 Итог</t>
  </si>
  <si>
    <t>4/98/15/29/58,6/6,5 Итог</t>
  </si>
  <si>
    <t>5/100/15/38/57,1/6,5 Итог</t>
  </si>
  <si>
    <t>5/100/15/41/57,1/6,5 Итог</t>
  </si>
  <si>
    <t>5/112/15/47/57,1/6,5 85.7Ам</t>
  </si>
  <si>
    <t>5/112/15/47/57,1/6,5 85.7Пл</t>
  </si>
  <si>
    <t>5/112/15/47/57,1/6,5 Итог</t>
  </si>
  <si>
    <t>5/114,3/15/43/66,1/6,5 Итог</t>
  </si>
  <si>
    <t>5/114,3/15/46/67,1/6,5 Итог</t>
  </si>
  <si>
    <t>5/139,7/15/35/98,1/6,5 Итог</t>
  </si>
  <si>
    <t>4/100/16/45/67,1/6,5 Итог</t>
  </si>
  <si>
    <t>4/100/16/36/60,1/6,5 Итог</t>
  </si>
  <si>
    <t>4/108/16/26/65,1/6,5 Итог</t>
  </si>
  <si>
    <t>5/100/16/42/57,1/6,5 Итог</t>
  </si>
  <si>
    <t>5/105/16/39/56,6/6,5 Итог</t>
  </si>
  <si>
    <t>5/108/16/52,5/63,4/6,5 Итог</t>
  </si>
  <si>
    <t>5/108/16/52,5/63,4/7 Итог</t>
  </si>
  <si>
    <t>5/110/16/37/65,1/6,5 Итог</t>
  </si>
  <si>
    <t>5/112/16/42/57,1/6,5 Итог</t>
  </si>
  <si>
    <t>5/112/16/45/57,1/7 Итог</t>
  </si>
  <si>
    <t>5/114,3/16/40/66,1/7 Итог</t>
  </si>
  <si>
    <t>5/114,3/16/45/60,1/7 Итог</t>
  </si>
  <si>
    <t>5/114,3/16/45/67,1/7 Итог</t>
  </si>
  <si>
    <t>5/114,3/16/47/66,1/6,5 Итог</t>
  </si>
  <si>
    <t>5/114,3/16/50/60,1/6,5 Итог</t>
  </si>
  <si>
    <t>5/114,3/16/50/67,1/6,5 Итог</t>
  </si>
  <si>
    <t>5/120/16/34/72,6/7 Итог</t>
  </si>
  <si>
    <t>5/130/16/43/84,1/7 Итог</t>
  </si>
  <si>
    <t>5/139,7/16/35/109,7/7 Итог</t>
  </si>
  <si>
    <t>5/139,7/16/40/98,1/7 Итог</t>
  </si>
  <si>
    <t>5/108/17/50/63,4/7 Итог</t>
  </si>
  <si>
    <t>5/114,3/17/35/67,1/7 Итог</t>
  </si>
  <si>
    <t>5/114,3/17/39/60,1/7 Итог</t>
  </si>
  <si>
    <t>5/114,3/17/40/66,1/7 Итог</t>
  </si>
  <si>
    <t>5/114,3/17/43/57,1/7 Итог</t>
  </si>
  <si>
    <t>5/114,3/17/46/67,1/7 Итог</t>
  </si>
  <si>
    <t>5/120/17/34/72,6/7 Итог</t>
  </si>
  <si>
    <t>6/139,7/17/38/100,1/7 Итог</t>
  </si>
  <si>
    <t>13 Итог</t>
  </si>
  <si>
    <t>4/98/13/35/58,6/5 Итог</t>
  </si>
  <si>
    <t>4/98/13/29/58,6/5 Итог</t>
  </si>
  <si>
    <t>4/98/13/40/58,6/5 Итог</t>
  </si>
  <si>
    <t>4/100/14/46/54,1/5 Итог</t>
  </si>
  <si>
    <t>4/98/14/35/58,6/5 Итог</t>
  </si>
  <si>
    <t>4/98/14/37/58,6/5 Итог</t>
  </si>
  <si>
    <t>4/114,3/15/40/66,1/5,5 Итог</t>
  </si>
  <si>
    <t>5/100/15/38/57,1/6 Итог</t>
  </si>
  <si>
    <t>5/112/15/47/57,1/6 Итог</t>
  </si>
  <si>
    <t>5/112/15/43/57,1/6 Итог</t>
  </si>
  <si>
    <t>5/139,7/15/35/98,5/6</t>
  </si>
  <si>
    <t>5/139,7/15/35/98,5/6 Итог</t>
  </si>
  <si>
    <t>5/139,7/15/40/98,1/6 Итог</t>
  </si>
  <si>
    <t>4/108/16/32/65,1/7 Итог</t>
  </si>
  <si>
    <t>5/112/16/46/57,1/6,5</t>
  </si>
  <si>
    <t>5/112/16/46/57,1/6,5 Итог</t>
  </si>
  <si>
    <t>5/114,3/16/45/66,1/6,5 Итог</t>
  </si>
  <si>
    <t>5/114,3/16/38/67,1/6,5 Итог</t>
  </si>
  <si>
    <t>5/114,3/16/45/60,1/6,5 Итог</t>
  </si>
  <si>
    <t>5/108/17/45/63,4/7</t>
  </si>
  <si>
    <t>5/108/17/45/63,4/7 Итог</t>
  </si>
  <si>
    <t>5/114,3/17/17/66,1/7</t>
  </si>
  <si>
    <t>5/114,3/17/17/66,1/7 Итог</t>
  </si>
  <si>
    <t>4/98/13/29/60,1/5 Итог</t>
  </si>
  <si>
    <t>78.51Н</t>
  </si>
  <si>
    <t>87.8Нн</t>
  </si>
  <si>
    <t>58.8Пл</t>
  </si>
  <si>
    <t>84.22Ам</t>
  </si>
  <si>
    <t>86.16Пл</t>
  </si>
  <si>
    <t>99.39Ам</t>
  </si>
  <si>
    <t>411.17Н</t>
  </si>
  <si>
    <t>4-100-15-50-60,1-6 MEFR 515001</t>
  </si>
  <si>
    <t>MEFRO</t>
  </si>
  <si>
    <t>LD515001B</t>
  </si>
  <si>
    <t>4/98/14/35/58,6/5,5 64.1ЧM</t>
  </si>
  <si>
    <t>4/100/14/38/67,1/5,5 64.2ЧM</t>
  </si>
  <si>
    <t>4/100/14/38/67,1/5,5 64.2ЧБ</t>
  </si>
  <si>
    <t>4/108/14/38/67,1/5,5 64.3ЧM</t>
  </si>
  <si>
    <t>4/108/14/38/67,1/5,5 64.3ЧБ</t>
  </si>
  <si>
    <t>4/100/14/43/60,1/5,5 64.5ЧM</t>
  </si>
  <si>
    <t>4/114,3/14/35/66,1/5,5 64.6ЧM</t>
  </si>
  <si>
    <t>4/114,3/14/35/66,1/5,5 64.6ЧБ</t>
  </si>
  <si>
    <t>4/100/14/39/56,6/5,5 64.7ПЛ</t>
  </si>
  <si>
    <t>4/100/14/39/56,6/5,5 64.7AM</t>
  </si>
  <si>
    <t>4/100/14/39/56,6/5,5 64.7H</t>
  </si>
  <si>
    <t>4/100/14/39/56,6/5,5 64.7Б</t>
  </si>
  <si>
    <t>4/100/14/39/56,6/5,5 64.7ЧM</t>
  </si>
  <si>
    <t>4/100/14/39/56,6/5,5 64.7ЧБ</t>
  </si>
  <si>
    <t>4/100/14/46/67,1/5,5 64.11ЧM</t>
  </si>
  <si>
    <t>4/100/14/46/67,1/5,5 64.11ЧБ</t>
  </si>
  <si>
    <t>4/108/14/47,5/63,4/5,5 64.12ЧM</t>
  </si>
  <si>
    <t>4/108/14/47,5/63,4/5,5 64.12ЧБ</t>
  </si>
  <si>
    <t>4/114,3/14/46/67,1/5,5 64.13ЧM</t>
  </si>
  <si>
    <t>4/114,3/14/46/67,1/5,5 64.13ЧБ</t>
  </si>
  <si>
    <t>4/100/14/49/56,6/5,5 64.14ЧM</t>
  </si>
  <si>
    <t>4/100/14/49/56,6/5,5 64.14ЧБ</t>
  </si>
  <si>
    <t>4/100/14/45/56,6/5,5 64.15ЧM</t>
  </si>
  <si>
    <t>4/100/14/45/56,6/5,5 64.15ЧБ</t>
  </si>
  <si>
    <t>4/100/14/45/56,1/5,5 64.16ЧM</t>
  </si>
  <si>
    <t>4/100/14/45/56,1/5,5 64.16ЧБ</t>
  </si>
  <si>
    <t>4/100/14/46/54,1/5,5 64.17ЧM</t>
  </si>
  <si>
    <t>4/100/14/46/54,1/5,5 64.17ЧБ</t>
  </si>
  <si>
    <t>4/108/14/34/65,1/5,5 64.18ЧM</t>
  </si>
  <si>
    <t>4/108/14/34/65,1/5,5 64.18ЧБ</t>
  </si>
  <si>
    <t>4/100/14/38/57,1/5,5 64.19ЧM</t>
  </si>
  <si>
    <t>4/100/14/38/57,1/5,5 64.19ЧБ</t>
  </si>
  <si>
    <t>4/108/14/24/65,1/5,5 66.1ЧM</t>
  </si>
  <si>
    <t>4/98/14/35/58,6/5,5 72.1ЧMБ</t>
  </si>
  <si>
    <t>4/98/14/35/58,6/5,5 72.1ЧMЖ</t>
  </si>
  <si>
    <t>4/100/14/38/67,1/5,5 72.2ЧM</t>
  </si>
  <si>
    <t>4/100/14/43/60,1/5,5 72.5ЧM</t>
  </si>
  <si>
    <t>4/100/14/43/60,1/5,5 72.5ЧMБ</t>
  </si>
  <si>
    <t>4/100/14/43/60,1/5,5 72.5ЧMЖ</t>
  </si>
  <si>
    <t>4/100/14/39/56,6/5,5 72.7ПЛ</t>
  </si>
  <si>
    <t>4/100/14/39/56,6/5,5 72.7AM</t>
  </si>
  <si>
    <t>4/100/14/39/56,6/5,5 72.7H</t>
  </si>
  <si>
    <t>4/100/14/39/56,6/5,5 72.7Б</t>
  </si>
  <si>
    <t>4/100/14/39/56,6/5,5 72.7ЧM</t>
  </si>
  <si>
    <t>4/100/14/46/67,1/5,5 72.11ЧM</t>
  </si>
  <si>
    <t>4/100/14/49/56,6/5,5 72.14ЧM</t>
  </si>
  <si>
    <t>4/100/14/45/56,6/5,5 72.15ЧM</t>
  </si>
  <si>
    <t>64.1ЧM</t>
  </si>
  <si>
    <t>64.2ЧM</t>
  </si>
  <si>
    <t>64.2ЧБ</t>
  </si>
  <si>
    <t>64.3ЧM</t>
  </si>
  <si>
    <t>64.3ЧБ</t>
  </si>
  <si>
    <t>64.5ЧM</t>
  </si>
  <si>
    <t>64.6ЧM</t>
  </si>
  <si>
    <t>64.6ЧБ</t>
  </si>
  <si>
    <t>64.7ПЛ</t>
  </si>
  <si>
    <t>64.7AM</t>
  </si>
  <si>
    <t>64.7H</t>
  </si>
  <si>
    <t>64.7Б</t>
  </si>
  <si>
    <t>64.7ЧM</t>
  </si>
  <si>
    <t>64.7ЧБ</t>
  </si>
  <si>
    <t>64.11ЧM</t>
  </si>
  <si>
    <t>64.11ЧБ</t>
  </si>
  <si>
    <t>64.12ЧM</t>
  </si>
  <si>
    <t>64.12ЧБ</t>
  </si>
  <si>
    <t>64.13ЧM</t>
  </si>
  <si>
    <t>64.13ЧБ</t>
  </si>
  <si>
    <t>64.14ЧM</t>
  </si>
  <si>
    <t>64.14ЧБ</t>
  </si>
  <si>
    <t>64.15ЧM</t>
  </si>
  <si>
    <t>64.15ЧБ</t>
  </si>
  <si>
    <t>64.16ЧM</t>
  </si>
  <si>
    <t>64.16ЧБ</t>
  </si>
  <si>
    <t>64.17ЧM</t>
  </si>
  <si>
    <t>64.17ЧБ</t>
  </si>
  <si>
    <t>64.18ЧM</t>
  </si>
  <si>
    <t>64.18ЧБ</t>
  </si>
  <si>
    <t>64.19ЧM</t>
  </si>
  <si>
    <t>64.19ЧБ</t>
  </si>
  <si>
    <t>66.1ЧM</t>
  </si>
  <si>
    <t>72.1ЧMБ</t>
  </si>
  <si>
    <t>72.1ЧMЖ</t>
  </si>
  <si>
    <t>72.2ЧM</t>
  </si>
  <si>
    <t>72.5ЧMБ</t>
  </si>
  <si>
    <t>72.5ЧMЖ</t>
  </si>
  <si>
    <t>72.7ПЛ</t>
  </si>
  <si>
    <t>72.7AM</t>
  </si>
  <si>
    <t>72.7H</t>
  </si>
  <si>
    <t>72.7Б</t>
  </si>
  <si>
    <t>72.7ЧM</t>
  </si>
  <si>
    <t>ЧM</t>
  </si>
  <si>
    <t>AM</t>
  </si>
  <si>
    <t>7H</t>
  </si>
  <si>
    <t>7Б</t>
  </si>
  <si>
    <t>ЧMБ</t>
  </si>
  <si>
    <t>ЧMЖ</t>
  </si>
  <si>
    <t>TOB</t>
  </si>
  <si>
    <t>72.11ЧM</t>
  </si>
  <si>
    <t>72.14ЧM</t>
  </si>
  <si>
    <t>72.15ЧM</t>
  </si>
  <si>
    <t>72.5 ЧM</t>
  </si>
  <si>
    <t xml:space="preserve">4/98/14/35/58,6/5,5 </t>
  </si>
  <si>
    <t xml:space="preserve">4/100/14/38/67,1/5,5 </t>
  </si>
  <si>
    <t xml:space="preserve">4/108/14/38/67,1/5,5 </t>
  </si>
  <si>
    <t xml:space="preserve">4/100/14/43/60,1/5,5 </t>
  </si>
  <si>
    <t xml:space="preserve">4/114,3/14/35/66,1/5,5 </t>
  </si>
  <si>
    <t xml:space="preserve">4/100/14/39/56,6/5,5 </t>
  </si>
  <si>
    <t xml:space="preserve">4/100/14/46/67,1/5,5 </t>
  </si>
  <si>
    <t xml:space="preserve">4/108/14/47,5/63,4/5,5 </t>
  </si>
  <si>
    <t xml:space="preserve">4/114,3/14/46/67,1/5,5 </t>
  </si>
  <si>
    <t xml:space="preserve">4/100/14/49/56,6/5,5 </t>
  </si>
  <si>
    <t xml:space="preserve">4/100/14/45/56,6/5,5 </t>
  </si>
  <si>
    <t xml:space="preserve">4/100/14/45/56,1/5,5 </t>
  </si>
  <si>
    <t xml:space="preserve">4/100/14/46/54,1/5,5 </t>
  </si>
  <si>
    <t xml:space="preserve">4/108/14/34/65,1/5,5 </t>
  </si>
  <si>
    <t xml:space="preserve">4/100/14/38/57,1/5,5 </t>
  </si>
  <si>
    <t xml:space="preserve">4/108/14/24/65,1/5,5 </t>
  </si>
  <si>
    <t>???</t>
  </si>
  <si>
    <t>ЛеМАН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</si>
</sst>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-* #,##0.00\ &quot;₽&quot;_-;\-* #,##0.00\ &quot;₽&quot;_-;_-* &quot;-&quot;??\ &quot;₽&quot;_-;_-@_-"/>
    <numFmt numFmtId="43" formatCode="_-* #,##0.00\ _₽_-;\-* #,##0.00\ _₽_-;_-* &quot;-&quot;??\ _₽_-;_-@_-"/>
    <numFmt numFmtId="164" formatCode="0.0"/>
    <numFmt numFmtId="165" formatCode="_-* #,##0\ _₽_-;\-* #,##0\ _₽_-;_-* &quot;-&quot;??\ _₽_-;_-@_-"/>
    <numFmt numFmtId="166" formatCode="_-* #,##0\ &quot;₽&quot;_-;\-* #,##0\ &quot;₽&quot;_-;_-* &quot;-&quot;??\ &quot;₽&quot;_-;_-@_-"/>
  </numFmts>
  <fonts count="54" x14ac:knownFonts="1">
    <font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charset val="204"/>
      <scheme val="minor"/>
    </font>
    <font>
      <sz val="8"/>
      <name val="Times New Roman"/>
      <family val="1"/>
      <charset val="204"/>
    </font>
    <font>
      <sz val="8"/>
      <color rgb="FF000000"/>
      <name val="Times New Roman"/>
      <family val="1"/>
      <charset val="204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8"/>
      <name val="Arial"/>
      <family val="2"/>
    </font>
    <font>
      <sz val="8"/>
      <color indexed="62"/>
      <name val="Arial"/>
      <family val="2"/>
    </font>
    <font>
      <b/>
      <sz val="8"/>
      <color indexed="8"/>
      <name val="Arial"/>
      <family val="2"/>
    </font>
    <font>
      <sz val="10"/>
      <name val="Arial"/>
      <family val="2"/>
    </font>
    <font>
      <sz val="8"/>
      <name val="Arial"/>
      <family val="2"/>
      <charset val="204"/>
    </font>
    <font>
      <b/>
      <sz val="8"/>
      <name val="Arial"/>
      <family val="2"/>
    </font>
    <font>
      <sz val="8"/>
      <color indexed="8"/>
      <name val="Arial"/>
      <family val="2"/>
    </font>
    <font>
      <sz val="19"/>
      <name val="Arial"/>
      <family val="2"/>
    </font>
    <font>
      <sz val="8"/>
      <color indexed="14"/>
      <name val="Arial"/>
      <family val="2"/>
    </font>
    <font>
      <b/>
      <sz val="18"/>
      <color indexed="62"/>
      <name val="Cambria"/>
      <family val="2"/>
    </font>
    <font>
      <sz val="11"/>
      <color indexed="48"/>
      <name val="Calibri"/>
      <family val="2"/>
    </font>
    <font>
      <b/>
      <sz val="11"/>
      <color indexed="63"/>
      <name val="Calibri"/>
      <family val="2"/>
    </font>
    <font>
      <b/>
      <sz val="11"/>
      <color indexed="17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9"/>
      <name val="Calibri"/>
      <family val="2"/>
    </font>
    <font>
      <sz val="11"/>
      <color indexed="17"/>
      <name val="Calibri"/>
      <family val="2"/>
    </font>
    <font>
      <sz val="10"/>
      <name val="Arial Cyr"/>
      <charset val="204"/>
    </font>
    <font>
      <sz val="10"/>
      <name val="Arial Cyr"/>
      <family val="2"/>
      <charset val="204"/>
    </font>
    <font>
      <sz val="11"/>
      <color indexed="37"/>
      <name val="Calibri"/>
      <family val="2"/>
    </font>
    <font>
      <sz val="11"/>
      <color indexed="14"/>
      <name val="Calibri"/>
      <family val="2"/>
    </font>
    <font>
      <b/>
      <sz val="8"/>
      <name val="Calibri"/>
      <family val="2"/>
      <charset val="204"/>
      <scheme val="minor"/>
    </font>
    <font>
      <b/>
      <sz val="8"/>
      <color indexed="8"/>
      <name val="Calibri"/>
      <family val="2"/>
      <charset val="204"/>
      <scheme val="minor"/>
    </font>
    <font>
      <b/>
      <i/>
      <sz val="8"/>
      <color indexed="8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sz val="8"/>
      <color rgb="FF000000"/>
      <name val="Calibri"/>
      <family val="2"/>
      <charset val="204"/>
      <scheme val="minor"/>
    </font>
    <font>
      <sz val="9"/>
      <name val="Arial"/>
      <family val="2"/>
      <charset val="204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charset val="204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color indexed="8"/>
      <name val="Arial"/>
      <family val="2"/>
      <charset val="204"/>
    </font>
    <font>
      <b/>
      <sz val="8"/>
      <name val="Times New Roman"/>
      <family val="1"/>
      <charset val="204"/>
    </font>
    <font>
      <sz val="8"/>
      <color rgb="FFFF0000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sz val="8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sz val="8"/>
      <name val="Times New Roman"/>
      <family val="1"/>
      <charset val="204"/>
    </font>
    <font>
      <sz val="8"/>
      <color rgb="FF000000"/>
      <name val="Calibri"/>
      <family val="2"/>
      <charset val="204"/>
      <scheme val="minor"/>
    </font>
    <font>
      <b/>
      <sz val="8"/>
      <name val="Times New Roman"/>
      <family val="1"/>
      <charset val="204"/>
    </font>
    <font>
      <sz val="8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sz val="8"/>
      <name val="Times New Roman"/>
      <family val="1"/>
      <charset val="204"/>
    </font>
    <font>
      <sz val="8"/>
      <color rgb="FF000000"/>
      <name val="Calibri"/>
      <family val="2"/>
      <charset val="204"/>
      <scheme val="minor"/>
    </font>
    <font>
      <b/>
      <sz val="8"/>
      <name val="Times New Roman"/>
      <family val="1"/>
      <charset val="204"/>
    </font>
  </fonts>
  <fills count="6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61"/>
        <bgColor indexed="61"/>
      </patternFill>
    </fill>
    <fill>
      <patternFill patternType="solid">
        <fgColor indexed="22"/>
        <bgColor indexed="22"/>
      </patternFill>
    </fill>
    <fill>
      <patternFill patternType="solid">
        <fgColor indexed="58"/>
        <bgColor indexed="58"/>
      </patternFill>
    </fill>
    <fill>
      <patternFill patternType="solid">
        <fgColor indexed="31"/>
        <bgColor indexed="31"/>
      </patternFill>
    </fill>
    <fill>
      <patternFill patternType="solid">
        <fgColor indexed="40"/>
        <bgColor indexed="40"/>
      </patternFill>
    </fill>
    <fill>
      <patternFill patternType="solid">
        <fgColor indexed="45"/>
        <bgColor indexed="45"/>
      </patternFill>
    </fill>
    <fill>
      <patternFill patternType="solid">
        <fgColor indexed="60"/>
        <bgColor indexed="60"/>
      </patternFill>
    </fill>
    <fill>
      <patternFill patternType="solid">
        <fgColor indexed="11"/>
        <bgColor indexed="11"/>
      </patternFill>
    </fill>
    <fill>
      <patternFill patternType="solid">
        <fgColor indexed="50"/>
        <bgColor indexed="50"/>
      </patternFill>
    </fill>
    <fill>
      <patternFill patternType="solid">
        <fgColor indexed="55"/>
        <bgColor indexed="55"/>
      </patternFill>
    </fill>
    <fill>
      <patternFill patternType="solid">
        <fgColor indexed="41"/>
        <bgColor indexed="41"/>
      </patternFill>
    </fill>
    <fill>
      <patternFill patternType="solid">
        <fgColor indexed="54"/>
        <bgColor indexed="54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1"/>
        <bgColor indexed="51"/>
      </patternFill>
    </fill>
    <fill>
      <patternFill patternType="lightUp">
        <fgColor indexed="9"/>
        <bgColor indexed="24"/>
      </patternFill>
    </fill>
    <fill>
      <patternFill patternType="lightUp">
        <fgColor indexed="9"/>
        <bgColor indexed="12"/>
      </patternFill>
    </fill>
    <fill>
      <patternFill patternType="lightUp">
        <fgColor indexed="9"/>
        <bgColor indexed="57"/>
      </patternFill>
    </fill>
    <fill>
      <patternFill patternType="solid">
        <fgColor indexed="43"/>
      </patternFill>
    </fill>
    <fill>
      <patternFill patternType="solid">
        <fgColor indexed="43"/>
        <bgColor indexed="64"/>
      </patternFill>
    </fill>
    <fill>
      <patternFill patternType="solid">
        <fgColor indexed="49"/>
      </patternFill>
    </fill>
    <fill>
      <patternFill patternType="solid">
        <fgColor indexed="45"/>
      </patternFill>
    </fill>
    <fill>
      <patternFill patternType="solid">
        <fgColor indexed="12"/>
      </patternFill>
    </fill>
    <fill>
      <patternFill patternType="solid">
        <fgColor indexed="10"/>
      </patternFill>
    </fill>
    <fill>
      <patternFill patternType="solid">
        <fgColor indexed="51"/>
      </patternFill>
    </fill>
    <fill>
      <patternFill patternType="solid">
        <fgColor indexed="52"/>
      </patternFill>
    </fill>
    <fill>
      <patternFill patternType="solid">
        <fgColor indexed="53"/>
      </patternFill>
    </fill>
    <fill>
      <patternFill patternType="solid">
        <fgColor indexed="57"/>
      </patternFill>
    </fill>
    <fill>
      <patternFill patternType="solid">
        <fgColor indexed="50"/>
      </patternFill>
    </fill>
    <fill>
      <patternFill patternType="solid">
        <fgColor indexed="11"/>
      </patternFill>
    </fill>
    <fill>
      <patternFill patternType="lightUp">
        <fgColor indexed="48"/>
        <bgColor indexed="41"/>
      </patternFill>
    </fill>
    <fill>
      <patternFill patternType="solid">
        <fgColor indexed="54"/>
      </patternFill>
    </fill>
    <fill>
      <patternFill patternType="solid">
        <fgColor indexed="40"/>
      </patternFill>
    </fill>
    <fill>
      <patternFill patternType="solid">
        <fgColor indexed="41"/>
      </patternFill>
    </fill>
    <fill>
      <patternFill patternType="solid">
        <fgColor indexed="22"/>
      </patternFill>
    </fill>
    <fill>
      <patternFill patternType="solid">
        <fgColor indexed="23"/>
      </patternFill>
    </fill>
    <fill>
      <patternFill patternType="solid">
        <fgColor indexed="44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5"/>
      </patternFill>
    </fill>
    <fill>
      <patternFill patternType="solid">
        <fgColor indexed="20"/>
      </patternFill>
    </fill>
    <fill>
      <patternFill patternType="solid">
        <fgColor indexed="48"/>
        <bgColor indexed="48"/>
      </patternFill>
    </fill>
    <fill>
      <patternFill patternType="solid">
        <fgColor indexed="25"/>
        <bgColor indexed="25"/>
      </patternFill>
    </fill>
    <fill>
      <patternFill patternType="solid">
        <fgColor indexed="57"/>
        <bgColor indexed="57"/>
      </patternFill>
    </fill>
    <fill>
      <patternFill patternType="solid">
        <fgColor indexed="18"/>
        <bgColor indexed="18"/>
      </patternFill>
    </fill>
    <fill>
      <patternFill patternType="solid">
        <fgColor indexed="53"/>
        <bgColor indexed="53"/>
      </patternFill>
    </fill>
    <fill>
      <patternFill patternType="solid">
        <fgColor indexed="35"/>
        <bgColor indexed="35"/>
      </patternFill>
    </fill>
    <fill>
      <patternFill patternType="solid">
        <fgColor indexed="60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59999389629810485"/>
        <bgColor theme="0" tint="-0.14999847407452621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58"/>
      </left>
      <right style="medium">
        <color indexed="58"/>
      </right>
      <top style="medium">
        <color indexed="58"/>
      </top>
      <bottom style="thin">
        <color indexed="58"/>
      </bottom>
      <diagonal/>
    </border>
    <border>
      <left style="thin">
        <color indexed="54"/>
      </left>
      <right/>
      <top style="thin">
        <color indexed="5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8"/>
      </bottom>
      <diagonal/>
    </border>
    <border>
      <left/>
      <right/>
      <top/>
      <bottom style="thick">
        <color indexed="58"/>
      </bottom>
      <diagonal/>
    </border>
    <border>
      <left/>
      <right/>
      <top/>
      <bottom style="medium">
        <color indexed="58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17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03">
    <xf numFmtId="0" fontId="0" fillId="0" borderId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5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5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5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5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5" fillId="5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5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4" fontId="7" fillId="21" borderId="2" applyNumberFormat="0" applyProtection="0">
      <alignment vertical="center"/>
    </xf>
    <xf numFmtId="4" fontId="8" fillId="22" borderId="2" applyNumberFormat="0" applyProtection="0">
      <alignment vertical="center"/>
    </xf>
    <xf numFmtId="4" fontId="7" fillId="22" borderId="2" applyNumberFormat="0" applyProtection="0">
      <alignment horizontal="left" vertical="center" indent="1"/>
    </xf>
    <xf numFmtId="0" fontId="9" fillId="21" borderId="3" applyNumberFormat="0" applyProtection="0">
      <alignment horizontal="left" vertical="top" indent="1"/>
    </xf>
    <xf numFmtId="4" fontId="7" fillId="23" borderId="2" applyNumberFormat="0" applyProtection="0">
      <alignment horizontal="left" vertical="center" indent="1"/>
    </xf>
    <xf numFmtId="4" fontId="7" fillId="24" borderId="2" applyNumberFormat="0" applyProtection="0">
      <alignment horizontal="right" vertical="center"/>
    </xf>
    <xf numFmtId="4" fontId="7" fillId="25" borderId="2" applyNumberFormat="0" applyProtection="0">
      <alignment horizontal="right" vertical="center"/>
    </xf>
    <xf numFmtId="4" fontId="7" fillId="26" borderId="4" applyNumberFormat="0" applyProtection="0">
      <alignment horizontal="right" vertical="center"/>
    </xf>
    <xf numFmtId="4" fontId="7" fillId="27" borderId="2" applyNumberFormat="0" applyProtection="0">
      <alignment horizontal="right" vertical="center"/>
    </xf>
    <xf numFmtId="4" fontId="7" fillId="28" borderId="2" applyNumberFormat="0" applyProtection="0">
      <alignment horizontal="right" vertical="center"/>
    </xf>
    <xf numFmtId="4" fontId="7" fillId="29" borderId="2" applyNumberFormat="0" applyProtection="0">
      <alignment horizontal="right" vertical="center"/>
    </xf>
    <xf numFmtId="4" fontId="7" fillId="30" borderId="2" applyNumberFormat="0" applyProtection="0">
      <alignment horizontal="right" vertical="center"/>
    </xf>
    <xf numFmtId="4" fontId="7" fillId="31" borderId="2" applyNumberFormat="0" applyProtection="0">
      <alignment horizontal="right" vertical="center"/>
    </xf>
    <xf numFmtId="4" fontId="7" fillId="32" borderId="2" applyNumberFormat="0" applyProtection="0">
      <alignment horizontal="right" vertical="center"/>
    </xf>
    <xf numFmtId="4" fontId="7" fillId="33" borderId="4" applyNumberFormat="0" applyProtection="0">
      <alignment horizontal="left" vertical="center" indent="1"/>
    </xf>
    <xf numFmtId="4" fontId="10" fillId="34" borderId="4" applyNumberFormat="0" applyProtection="0">
      <alignment horizontal="left" vertical="center" indent="1"/>
    </xf>
    <xf numFmtId="4" fontId="10" fillId="34" borderId="4" applyNumberFormat="0" applyProtection="0">
      <alignment horizontal="left" vertical="center" indent="1"/>
    </xf>
    <xf numFmtId="4" fontId="7" fillId="35" borderId="2" applyNumberFormat="0" applyProtection="0">
      <alignment horizontal="right" vertical="center"/>
    </xf>
    <xf numFmtId="4" fontId="7" fillId="36" borderId="4" applyNumberFormat="0" applyProtection="0">
      <alignment horizontal="left" vertical="center" indent="1"/>
    </xf>
    <xf numFmtId="4" fontId="7" fillId="35" borderId="4" applyNumberFormat="0" applyProtection="0">
      <alignment horizontal="left" vertical="center" indent="1"/>
    </xf>
    <xf numFmtId="0" fontId="7" fillId="37" borderId="2" applyNumberFormat="0" applyProtection="0">
      <alignment horizontal="left" vertical="center" indent="1"/>
    </xf>
    <xf numFmtId="0" fontId="11" fillId="34" borderId="3" applyNumberFormat="0" applyProtection="0">
      <alignment horizontal="left" vertical="top" indent="1"/>
    </xf>
    <xf numFmtId="0" fontId="7" fillId="38" borderId="2" applyNumberFormat="0" applyProtection="0">
      <alignment horizontal="left" vertical="center" indent="1"/>
    </xf>
    <xf numFmtId="0" fontId="11" fillId="35" borderId="3" applyNumberFormat="0" applyProtection="0">
      <alignment horizontal="left" vertical="top" indent="1"/>
    </xf>
    <xf numFmtId="0" fontId="7" fillId="39" borderId="2" applyNumberFormat="0" applyProtection="0">
      <alignment horizontal="left" vertical="center" indent="1"/>
    </xf>
    <xf numFmtId="0" fontId="11" fillId="39" borderId="3" applyNumberFormat="0" applyProtection="0">
      <alignment horizontal="left" vertical="top" indent="1"/>
    </xf>
    <xf numFmtId="0" fontId="7" fillId="36" borderId="2" applyNumberFormat="0" applyProtection="0">
      <alignment horizontal="left" vertical="center" indent="1"/>
    </xf>
    <xf numFmtId="0" fontId="11" fillId="36" borderId="3" applyNumberFormat="0" applyProtection="0">
      <alignment horizontal="left" vertical="top" indent="1"/>
    </xf>
    <xf numFmtId="0" fontId="11" fillId="40" borderId="5" applyNumberFormat="0">
      <protection locked="0"/>
    </xf>
    <xf numFmtId="0" fontId="12" fillId="34" borderId="6" applyBorder="0"/>
    <xf numFmtId="4" fontId="13" fillId="41" borderId="3" applyNumberFormat="0" applyProtection="0">
      <alignment vertical="center"/>
    </xf>
    <xf numFmtId="4" fontId="8" fillId="42" borderId="1" applyNumberFormat="0" applyProtection="0">
      <alignment vertical="center"/>
    </xf>
    <xf numFmtId="4" fontId="13" fillId="37" borderId="3" applyNumberFormat="0" applyProtection="0">
      <alignment horizontal="left" vertical="center" indent="1"/>
    </xf>
    <xf numFmtId="0" fontId="13" fillId="41" borderId="3" applyNumberFormat="0" applyProtection="0">
      <alignment horizontal="left" vertical="top" indent="1"/>
    </xf>
    <xf numFmtId="4" fontId="7" fillId="0" borderId="2" applyNumberFormat="0" applyProtection="0">
      <alignment horizontal="right" vertical="center"/>
    </xf>
    <xf numFmtId="4" fontId="8" fillId="43" borderId="2" applyNumberFormat="0" applyProtection="0">
      <alignment horizontal="right" vertical="center"/>
    </xf>
    <xf numFmtId="4" fontId="7" fillId="23" borderId="2" applyNumberFormat="0" applyProtection="0">
      <alignment horizontal="left" vertical="center" indent="1"/>
    </xf>
    <xf numFmtId="0" fontId="13" fillId="35" borderId="3" applyNumberFormat="0" applyProtection="0">
      <alignment horizontal="left" vertical="top" indent="1"/>
    </xf>
    <xf numFmtId="4" fontId="14" fillId="44" borderId="4" applyNumberFormat="0" applyProtection="0">
      <alignment horizontal="left" vertical="center" indent="1"/>
    </xf>
    <xf numFmtId="0" fontId="7" fillId="45" borderId="1"/>
    <xf numFmtId="4" fontId="15" fillId="40" borderId="2" applyNumberFormat="0" applyProtection="0">
      <alignment horizontal="right" vertical="center"/>
    </xf>
    <xf numFmtId="0" fontId="16" fillId="0" borderId="0" applyNumberFormat="0" applyFill="0" applyBorder="0" applyAlignment="0" applyProtection="0"/>
    <xf numFmtId="0" fontId="5" fillId="46" borderId="0" applyNumberFormat="0" applyBorder="0" applyAlignment="0" applyProtection="0"/>
    <xf numFmtId="0" fontId="5" fillId="47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5" borderId="0" applyNumberFormat="0" applyBorder="0" applyAlignment="0" applyProtection="0"/>
    <xf numFmtId="0" fontId="5" fillId="50" borderId="0" applyNumberFormat="0" applyBorder="0" applyAlignment="0" applyProtection="0"/>
    <xf numFmtId="0" fontId="17" fillId="16" borderId="2" applyNumberFormat="0" applyAlignment="0" applyProtection="0"/>
    <xf numFmtId="0" fontId="18" fillId="51" borderId="7" applyNumberFormat="0" applyAlignment="0" applyProtection="0"/>
    <xf numFmtId="0" fontId="19" fillId="51" borderId="2" applyNumberFormat="0" applyAlignment="0" applyProtection="0"/>
    <xf numFmtId="0" fontId="20" fillId="0" borderId="8" applyNumberFormat="0" applyFill="0" applyAlignment="0" applyProtection="0"/>
    <xf numFmtId="0" fontId="21" fillId="0" borderId="9" applyNumberFormat="0" applyFill="0" applyAlignment="0" applyProtection="0"/>
    <xf numFmtId="0" fontId="22" fillId="0" borderId="10" applyNumberFormat="0" applyFill="0" applyAlignment="0" applyProtection="0"/>
    <xf numFmtId="0" fontId="22" fillId="0" borderId="0" applyNumberFormat="0" applyFill="0" applyBorder="0" applyAlignment="0" applyProtection="0"/>
    <xf numFmtId="0" fontId="6" fillId="0" borderId="11" applyNumberFormat="0" applyFill="0" applyAlignment="0" applyProtection="0"/>
    <xf numFmtId="0" fontId="23" fillId="49" borderId="12" applyNumberFormat="0" applyAlignment="0" applyProtection="0"/>
    <xf numFmtId="0" fontId="24" fillId="16" borderId="0" applyNumberFormat="0" applyBorder="0" applyAlignment="0" applyProtection="0"/>
    <xf numFmtId="0" fontId="25" fillId="0" borderId="0"/>
    <xf numFmtId="0" fontId="26" fillId="0" borderId="0"/>
    <xf numFmtId="0" fontId="11" fillId="52" borderId="0"/>
    <xf numFmtId="0" fontId="27" fillId="15" borderId="0" applyNumberFormat="0" applyBorder="0" applyAlignment="0" applyProtection="0"/>
    <xf numFmtId="0" fontId="11" fillId="15" borderId="2" applyNumberFormat="0" applyFont="0" applyAlignment="0" applyProtection="0"/>
    <xf numFmtId="0" fontId="24" fillId="0" borderId="13" applyNumberFormat="0" applyFill="0" applyAlignment="0" applyProtection="0"/>
    <xf numFmtId="0" fontId="28" fillId="0" borderId="0" applyNumberFormat="0" applyFill="0" applyBorder="0" applyAlignment="0" applyProtection="0"/>
    <xf numFmtId="0" fontId="4" fillId="10" borderId="0" applyNumberFormat="0" applyBorder="0" applyAlignment="0" applyProtection="0"/>
    <xf numFmtId="0" fontId="11" fillId="0" borderId="0">
      <alignment horizontal="left"/>
    </xf>
    <xf numFmtId="0" fontId="34" fillId="0" borderId="0">
      <alignment horizontal="left"/>
    </xf>
    <xf numFmtId="0" fontId="35" fillId="0" borderId="0"/>
    <xf numFmtId="0" fontId="36" fillId="0" borderId="0"/>
    <xf numFmtId="0" fontId="7" fillId="0" borderId="0"/>
    <xf numFmtId="9" fontId="37" fillId="0" borderId="0" applyFont="0" applyFill="0" applyBorder="0" applyAlignment="0" applyProtection="0"/>
    <xf numFmtId="0" fontId="25" fillId="0" borderId="0"/>
    <xf numFmtId="0" fontId="40" fillId="0" borderId="0"/>
    <xf numFmtId="0" fontId="26" fillId="0" borderId="0"/>
    <xf numFmtId="0" fontId="39" fillId="0" borderId="0"/>
    <xf numFmtId="0" fontId="10" fillId="0" borderId="0"/>
    <xf numFmtId="0" fontId="39" fillId="0" borderId="0"/>
    <xf numFmtId="43" fontId="37" fillId="0" borderId="0" applyFont="0" applyFill="0" applyBorder="0" applyAlignment="0" applyProtection="0"/>
    <xf numFmtId="44" fontId="37" fillId="0" borderId="0" applyFont="0" applyFill="0" applyBorder="0" applyAlignment="0" applyProtection="0"/>
    <xf numFmtId="0" fontId="43" fillId="0" borderId="0" applyNumberFormat="0" applyFill="0" applyBorder="0" applyAlignment="0" applyProtection="0"/>
  </cellStyleXfs>
  <cellXfs count="332">
    <xf numFmtId="0" fontId="0" fillId="0" borderId="0" xfId="0"/>
    <xf numFmtId="0" fontId="0" fillId="0" borderId="0" xfId="0" applyAlignment="1">
      <alignment horizontal="left"/>
    </xf>
    <xf numFmtId="0" fontId="1" fillId="0" borderId="15" xfId="0" applyFont="1" applyFill="1" applyBorder="1" applyAlignment="1">
      <alignment horizontal="center" vertical="center" wrapText="1"/>
    </xf>
    <xf numFmtId="0" fontId="1" fillId="0" borderId="0" xfId="0" applyFont="1"/>
    <xf numFmtId="0" fontId="32" fillId="0" borderId="15" xfId="0" applyFont="1" applyFill="1" applyBorder="1" applyAlignment="1">
      <alignment horizontal="center" vertical="center" wrapText="1"/>
    </xf>
    <xf numFmtId="0" fontId="32" fillId="0" borderId="15" xfId="0" applyFont="1" applyFill="1" applyBorder="1" applyAlignment="1">
      <alignment horizontal="left" vertical="center" wrapText="1"/>
    </xf>
    <xf numFmtId="0" fontId="0" fillId="0" borderId="0" xfId="0" applyFill="1"/>
    <xf numFmtId="0" fontId="1" fillId="0" borderId="15" xfId="0" applyFont="1" applyFill="1" applyBorder="1" applyAlignment="1">
      <alignment horizontal="left" vertical="center" wrapText="1"/>
    </xf>
    <xf numFmtId="0" fontId="1" fillId="0" borderId="16" xfId="0" applyFont="1" applyFill="1" applyBorder="1" applyAlignment="1">
      <alignment horizontal="left" vertical="center" wrapText="1"/>
    </xf>
    <xf numFmtId="0" fontId="29" fillId="53" borderId="18" xfId="0" applyFont="1" applyFill="1" applyBorder="1" applyAlignment="1" applyProtection="1">
      <alignment horizontal="center" vertical="center" wrapText="1"/>
      <protection locked="0"/>
    </xf>
    <xf numFmtId="49" fontId="29" fillId="53" borderId="18" xfId="0" applyNumberFormat="1" applyFont="1" applyFill="1" applyBorder="1" applyAlignment="1" applyProtection="1">
      <alignment horizontal="center" vertical="center" wrapText="1"/>
      <protection locked="0"/>
    </xf>
    <xf numFmtId="0" fontId="1" fillId="53" borderId="2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17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15" xfId="0" applyFont="1" applyFill="1" applyBorder="1" applyAlignment="1">
      <alignment vertical="center" wrapText="1"/>
    </xf>
    <xf numFmtId="0" fontId="1" fillId="0" borderId="26" xfId="0" applyFont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 applyAlignment="1"/>
    <xf numFmtId="0" fontId="0" fillId="0" borderId="0" xfId="0"/>
    <xf numFmtId="0" fontId="1" fillId="58" borderId="19" xfId="0" applyFont="1" applyFill="1" applyBorder="1" applyAlignment="1">
      <alignment horizontal="left"/>
    </xf>
    <xf numFmtId="0" fontId="2" fillId="60" borderId="19" xfId="0" applyFont="1" applyFill="1" applyBorder="1" applyAlignment="1">
      <alignment horizontal="center" vertical="center" wrapText="1"/>
    </xf>
    <xf numFmtId="0" fontId="2" fillId="59" borderId="19" xfId="0" applyFont="1" applyFill="1" applyBorder="1" applyAlignment="1">
      <alignment horizontal="center" vertical="center" wrapText="1"/>
    </xf>
    <xf numFmtId="0" fontId="0" fillId="54" borderId="0" xfId="0" applyFill="1"/>
    <xf numFmtId="0" fontId="0" fillId="57" borderId="0" xfId="0" applyFill="1"/>
    <xf numFmtId="0" fontId="0" fillId="0" borderId="0" xfId="0" applyAlignment="1">
      <alignment wrapText="1"/>
    </xf>
    <xf numFmtId="9" fontId="0" fillId="0" borderId="0" xfId="93" applyFont="1"/>
    <xf numFmtId="0" fontId="0" fillId="0" borderId="0" xfId="0"/>
    <xf numFmtId="0" fontId="0" fillId="62" borderId="0" xfId="0" applyFill="1"/>
    <xf numFmtId="0" fontId="1" fillId="0" borderId="15" xfId="0" applyFont="1" applyBorder="1" applyAlignment="1"/>
    <xf numFmtId="0" fontId="1" fillId="0" borderId="25" xfId="0" applyFont="1" applyBorder="1" applyAlignment="1"/>
    <xf numFmtId="0" fontId="33" fillId="0" borderId="25" xfId="0" applyFont="1" applyFill="1" applyBorder="1" applyAlignment="1">
      <alignment horizontal="left" vertical="center" wrapText="1"/>
    </xf>
    <xf numFmtId="0" fontId="33" fillId="0" borderId="15" xfId="0" applyNumberFormat="1" applyFont="1" applyFill="1" applyBorder="1" applyAlignment="1">
      <alignment horizontal="center" vertical="center" wrapText="1"/>
    </xf>
    <xf numFmtId="0" fontId="32" fillId="0" borderId="24" xfId="0" applyFont="1" applyFill="1" applyBorder="1" applyAlignment="1">
      <alignment horizontal="left" vertical="center" wrapText="1"/>
    </xf>
    <xf numFmtId="0" fontId="33" fillId="0" borderId="25" xfId="0" applyFont="1" applyFill="1" applyBorder="1" applyAlignment="1">
      <alignment horizontal="center" vertical="center" wrapText="1"/>
    </xf>
    <xf numFmtId="14" fontId="0" fillId="0" borderId="0" xfId="0" applyNumberFormat="1"/>
    <xf numFmtId="0" fontId="29" fillId="53" borderId="18" xfId="0" applyFont="1" applyFill="1" applyBorder="1" applyAlignment="1" applyProtection="1">
      <alignment vertical="center" wrapText="1"/>
      <protection locked="0"/>
    </xf>
    <xf numFmtId="2" fontId="30" fillId="54" borderId="18" xfId="0" applyNumberFormat="1" applyFont="1" applyFill="1" applyBorder="1" applyAlignment="1" applyProtection="1">
      <alignment horizontal="center" vertical="center" wrapText="1"/>
      <protection locked="0"/>
    </xf>
    <xf numFmtId="49" fontId="31" fillId="55" borderId="18" xfId="0" applyNumberFormat="1" applyFont="1" applyFill="1" applyBorder="1" applyAlignment="1" applyProtection="1">
      <alignment horizontal="center" vertical="center" wrapText="1"/>
    </xf>
    <xf numFmtId="0" fontId="1" fillId="0" borderId="0" xfId="0" applyFont="1" applyAlignment="1">
      <alignment wrapText="1"/>
    </xf>
    <xf numFmtId="0" fontId="2" fillId="0" borderId="15" xfId="0" applyFont="1" applyFill="1" applyBorder="1" applyAlignment="1">
      <alignment horizontal="center" vertical="center" wrapText="1"/>
    </xf>
    <xf numFmtId="164" fontId="32" fillId="0" borderId="15" xfId="0" applyNumberFormat="1" applyFont="1" applyFill="1" applyBorder="1" applyAlignment="1">
      <alignment horizontal="left" vertical="center" wrapText="1"/>
    </xf>
    <xf numFmtId="0" fontId="1" fillId="2" borderId="19" xfId="0" applyFont="1" applyFill="1" applyBorder="1" applyAlignment="1">
      <alignment horizontal="left"/>
    </xf>
    <xf numFmtId="0" fontId="32" fillId="0" borderId="25" xfId="0" applyFont="1" applyFill="1" applyBorder="1" applyAlignment="1">
      <alignment horizontal="left" vertical="center" wrapText="1"/>
    </xf>
    <xf numFmtId="0" fontId="0" fillId="0" borderId="0" xfId="0" pivotButton="1"/>
    <xf numFmtId="0" fontId="0" fillId="0" borderId="0" xfId="0" applyNumberFormat="1"/>
    <xf numFmtId="1" fontId="30" fillId="54" borderId="14" xfId="0" applyNumberFormat="1" applyFont="1" applyFill="1" applyBorder="1" applyAlignment="1">
      <alignment horizontal="center" vertical="center" wrapText="1"/>
    </xf>
    <xf numFmtId="1" fontId="41" fillId="55" borderId="15" xfId="0" applyNumberFormat="1" applyFont="1" applyFill="1" applyBorder="1" applyAlignment="1" applyProtection="1">
      <alignment horizontal="center" vertical="center" wrapText="1"/>
    </xf>
    <xf numFmtId="1" fontId="41" fillId="0" borderId="15" xfId="0" applyNumberFormat="1" applyFont="1" applyFill="1" applyBorder="1" applyAlignment="1">
      <alignment horizontal="center" vertical="center" wrapText="1"/>
    </xf>
    <xf numFmtId="1" fontId="41" fillId="0" borderId="24" xfId="0" applyNumberFormat="1" applyFont="1" applyFill="1" applyBorder="1" applyAlignment="1" applyProtection="1">
      <alignment horizontal="center" vertical="center" wrapText="1"/>
    </xf>
    <xf numFmtId="0" fontId="38" fillId="0" borderId="0" xfId="0" applyFont="1" applyAlignment="1">
      <alignment horizontal="center" vertical="center"/>
    </xf>
    <xf numFmtId="0" fontId="3" fillId="0" borderId="15" xfId="0" applyFont="1" applyFill="1" applyBorder="1" applyAlignment="1">
      <alignment vertical="center" wrapText="1"/>
    </xf>
    <xf numFmtId="0" fontId="33" fillId="0" borderId="15" xfId="0" applyFont="1" applyFill="1" applyBorder="1" applyAlignment="1">
      <alignment vertical="center" wrapText="1"/>
    </xf>
    <xf numFmtId="0" fontId="33" fillId="0" borderId="25" xfId="0" applyFont="1" applyFill="1" applyBorder="1" applyAlignment="1">
      <alignment vertical="center" wrapText="1"/>
    </xf>
    <xf numFmtId="0" fontId="1" fillId="0" borderId="0" xfId="0" applyFont="1" applyAlignment="1">
      <alignment horizontal="center"/>
    </xf>
    <xf numFmtId="0" fontId="33" fillId="0" borderId="15" xfId="0" applyFont="1" applyFill="1" applyBorder="1" applyAlignment="1">
      <alignment horizontal="center" vertical="center" wrapText="1"/>
    </xf>
    <xf numFmtId="0" fontId="1" fillId="0" borderId="16" xfId="0" applyFont="1" applyFill="1" applyBorder="1" applyAlignment="1">
      <alignment horizontal="center" vertical="center" wrapText="1"/>
    </xf>
    <xf numFmtId="0" fontId="32" fillId="0" borderId="25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2" fillId="0" borderId="25" xfId="0" applyFont="1" applyFill="1" applyBorder="1" applyAlignment="1">
      <alignment vertical="center" wrapText="1"/>
    </xf>
    <xf numFmtId="0" fontId="2" fillId="0" borderId="25" xfId="0" applyFont="1" applyFill="1" applyBorder="1" applyAlignment="1">
      <alignment horizontal="center" vertical="center" wrapText="1"/>
    </xf>
    <xf numFmtId="0" fontId="1" fillId="0" borderId="18" xfId="0" applyFont="1" applyBorder="1" applyAlignment="1">
      <alignment horizontal="left" vertical="center"/>
    </xf>
    <xf numFmtId="0" fontId="1" fillId="0" borderId="18" xfId="0" applyFont="1" applyBorder="1" applyAlignment="1">
      <alignment vertical="center"/>
    </xf>
    <xf numFmtId="0" fontId="33" fillId="0" borderId="24" xfId="0" applyNumberFormat="1" applyFont="1" applyFill="1" applyBorder="1" applyAlignment="1">
      <alignment horizontal="center" vertical="center" wrapText="1"/>
    </xf>
    <xf numFmtId="0" fontId="1" fillId="0" borderId="24" xfId="0" applyFont="1" applyFill="1" applyBorder="1" applyAlignment="1">
      <alignment horizontal="left" vertical="center" wrapText="1"/>
    </xf>
    <xf numFmtId="0" fontId="1" fillId="0" borderId="15" xfId="0" applyFont="1" applyBorder="1" applyAlignment="1">
      <alignment horizontal="left"/>
    </xf>
    <xf numFmtId="0" fontId="1" fillId="0" borderId="25" xfId="0" applyFont="1" applyFill="1" applyBorder="1" applyAlignment="1">
      <alignment horizontal="left" vertical="center" wrapText="1"/>
    </xf>
    <xf numFmtId="0" fontId="1" fillId="63" borderId="15" xfId="0" applyFont="1" applyFill="1" applyBorder="1" applyAlignment="1">
      <alignment horizontal="left"/>
    </xf>
    <xf numFmtId="0" fontId="1" fillId="0" borderId="25" xfId="0" applyFont="1" applyFill="1" applyBorder="1" applyAlignment="1">
      <alignment horizontal="center" vertical="center" wrapText="1"/>
    </xf>
    <xf numFmtId="0" fontId="1" fillId="0" borderId="24" xfId="0" applyFont="1" applyFill="1" applyBorder="1" applyAlignment="1">
      <alignment horizontal="center" vertical="center" wrapText="1"/>
    </xf>
    <xf numFmtId="0" fontId="1" fillId="0" borderId="15" xfId="0" applyFont="1" applyFill="1" applyBorder="1" applyAlignment="1">
      <alignment horizontal="left"/>
    </xf>
    <xf numFmtId="0" fontId="1" fillId="0" borderId="16" xfId="0" applyFont="1" applyBorder="1" applyAlignment="1">
      <alignment horizontal="left"/>
    </xf>
    <xf numFmtId="0" fontId="1" fillId="0" borderId="15" xfId="0" applyFont="1" applyBorder="1" applyAlignment="1">
      <alignment horizontal="center"/>
    </xf>
    <xf numFmtId="0" fontId="2" fillId="0" borderId="24" xfId="0" applyFont="1" applyFill="1" applyBorder="1" applyAlignment="1">
      <alignment horizontal="center" vertical="center" wrapText="1"/>
    </xf>
    <xf numFmtId="0" fontId="2" fillId="0" borderId="24" xfId="0" applyFont="1" applyFill="1" applyBorder="1" applyAlignment="1">
      <alignment vertical="center" wrapText="1"/>
    </xf>
    <xf numFmtId="0" fontId="3" fillId="0" borderId="24" xfId="0" applyFont="1" applyFill="1" applyBorder="1" applyAlignment="1">
      <alignment vertical="center" wrapText="1"/>
    </xf>
    <xf numFmtId="0" fontId="32" fillId="0" borderId="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wrapText="1"/>
    </xf>
    <xf numFmtId="0" fontId="1" fillId="0" borderId="15" xfId="0" applyFont="1" applyBorder="1" applyAlignment="1">
      <alignment wrapText="1"/>
    </xf>
    <xf numFmtId="0" fontId="33" fillId="0" borderId="24" xfId="0" applyFont="1" applyFill="1" applyBorder="1" applyAlignment="1">
      <alignment horizontal="center" vertical="center" wrapText="1"/>
    </xf>
    <xf numFmtId="0" fontId="33" fillId="0" borderId="0" xfId="0" applyFont="1" applyFill="1" applyBorder="1" applyAlignment="1">
      <alignment vertical="center" wrapText="1"/>
    </xf>
    <xf numFmtId="0" fontId="33" fillId="0" borderId="24" xfId="0" applyFont="1" applyFill="1" applyBorder="1" applyAlignment="1">
      <alignment vertical="center" wrapText="1"/>
    </xf>
    <xf numFmtId="0" fontId="2" fillId="0" borderId="25" xfId="0" applyNumberFormat="1" applyFont="1" applyFill="1" applyBorder="1" applyAlignment="1">
      <alignment vertical="center" wrapText="1"/>
    </xf>
    <xf numFmtId="0" fontId="3" fillId="0" borderId="25" xfId="0" applyFont="1" applyFill="1" applyBorder="1" applyAlignment="1">
      <alignment vertical="center" wrapText="1"/>
    </xf>
    <xf numFmtId="0" fontId="1" fillId="0" borderId="15" xfId="0" applyFont="1" applyBorder="1"/>
    <xf numFmtId="1" fontId="1" fillId="0" borderId="15" xfId="0" applyNumberFormat="1" applyFont="1" applyFill="1" applyBorder="1" applyAlignment="1">
      <alignment horizontal="left" vertical="center" wrapText="1"/>
    </xf>
    <xf numFmtId="1" fontId="1" fillId="0" borderId="15" xfId="0" applyNumberFormat="1" applyFont="1" applyFill="1" applyBorder="1" applyAlignment="1">
      <alignment horizontal="left"/>
    </xf>
    <xf numFmtId="1" fontId="1" fillId="0" borderId="15" xfId="0" applyNumberFormat="1" applyFont="1" applyFill="1" applyBorder="1" applyAlignment="1">
      <alignment horizontal="center" vertical="center" wrapText="1"/>
    </xf>
    <xf numFmtId="1" fontId="1" fillId="0" borderId="15" xfId="0" applyNumberFormat="1" applyFont="1" applyBorder="1" applyAlignment="1">
      <alignment horizontal="left"/>
    </xf>
    <xf numFmtId="1" fontId="1" fillId="0" borderId="24" xfId="0" applyNumberFormat="1" applyFont="1" applyFill="1" applyBorder="1" applyAlignment="1">
      <alignment horizontal="left" vertical="center" wrapText="1"/>
    </xf>
    <xf numFmtId="1" fontId="1" fillId="0" borderId="25" xfId="0" applyNumberFormat="1" applyFont="1" applyFill="1" applyBorder="1" applyAlignment="1">
      <alignment horizontal="center" vertical="center" wrapText="1"/>
    </xf>
    <xf numFmtId="1" fontId="1" fillId="0" borderId="24" xfId="0" applyNumberFormat="1" applyFont="1" applyFill="1" applyBorder="1" applyAlignment="1">
      <alignment horizontal="center" vertical="center" wrapText="1"/>
    </xf>
    <xf numFmtId="0" fontId="1" fillId="0" borderId="15" xfId="0" applyFont="1" applyFill="1" applyBorder="1" applyAlignment="1">
      <alignment horizontal="center"/>
    </xf>
    <xf numFmtId="0" fontId="1" fillId="61" borderId="15" xfId="0" applyFont="1" applyFill="1" applyBorder="1" applyAlignment="1">
      <alignment horizontal="center" vertical="center" wrapText="1"/>
    </xf>
    <xf numFmtId="1" fontId="1" fillId="61" borderId="15" xfId="0" applyNumberFormat="1" applyFont="1" applyFill="1" applyBorder="1" applyAlignment="1">
      <alignment horizontal="center" vertical="center" wrapText="1"/>
    </xf>
    <xf numFmtId="0" fontId="1" fillId="61" borderId="16" xfId="0" applyFont="1" applyFill="1" applyBorder="1" applyAlignment="1">
      <alignment horizontal="center" vertical="center" wrapText="1"/>
    </xf>
    <xf numFmtId="0" fontId="1" fillId="65" borderId="15" xfId="0" applyFont="1" applyFill="1" applyBorder="1" applyAlignment="1">
      <alignment horizontal="center" vertical="center" wrapText="1"/>
    </xf>
    <xf numFmtId="1" fontId="1" fillId="65" borderId="15" xfId="0" applyNumberFormat="1" applyFont="1" applyFill="1" applyBorder="1" applyAlignment="1">
      <alignment horizontal="center" vertical="center" wrapText="1"/>
    </xf>
    <xf numFmtId="0" fontId="1" fillId="65" borderId="16" xfId="0" applyFont="1" applyFill="1" applyBorder="1" applyAlignment="1">
      <alignment horizontal="center" vertical="center" wrapText="1"/>
    </xf>
    <xf numFmtId="0" fontId="1" fillId="0" borderId="0" xfId="0" applyFont="1" applyBorder="1" applyAlignment="1">
      <alignment horizontal="center"/>
    </xf>
    <xf numFmtId="0" fontId="1" fillId="0" borderId="0" xfId="0" applyFont="1" applyBorder="1"/>
    <xf numFmtId="0" fontId="42" fillId="0" borderId="15" xfId="0" applyFont="1" applyFill="1" applyBorder="1" applyAlignment="1">
      <alignment horizontal="center" vertical="center" wrapText="1"/>
    </xf>
    <xf numFmtId="1" fontId="42" fillId="0" borderId="15" xfId="0" applyNumberFormat="1" applyFont="1" applyFill="1" applyBorder="1" applyAlignment="1">
      <alignment horizontal="center" vertical="center" wrapText="1"/>
    </xf>
    <xf numFmtId="0" fontId="42" fillId="65" borderId="15" xfId="0" applyFont="1" applyFill="1" applyBorder="1" applyAlignment="1">
      <alignment horizontal="center" vertical="center" wrapText="1"/>
    </xf>
    <xf numFmtId="1" fontId="42" fillId="65" borderId="15" xfId="0" applyNumberFormat="1" applyFont="1" applyFill="1" applyBorder="1" applyAlignment="1">
      <alignment horizontal="center" vertical="center" wrapText="1"/>
    </xf>
    <xf numFmtId="0" fontId="42" fillId="65" borderId="16" xfId="0" applyFont="1" applyFill="1" applyBorder="1" applyAlignment="1">
      <alignment horizontal="center" vertical="center" wrapText="1"/>
    </xf>
    <xf numFmtId="0" fontId="2" fillId="59" borderId="23" xfId="0" applyFont="1" applyFill="1" applyBorder="1" applyAlignment="1">
      <alignment horizontal="center" vertical="center" wrapText="1"/>
    </xf>
    <xf numFmtId="0" fontId="1" fillId="0" borderId="16" xfId="0" applyFont="1" applyFill="1" applyBorder="1" applyAlignment="1">
      <alignment horizontal="left"/>
    </xf>
    <xf numFmtId="0" fontId="1" fillId="0" borderId="15" xfId="0" applyFont="1" applyFill="1" applyBorder="1" applyAlignment="1"/>
    <xf numFmtId="0" fontId="33" fillId="0" borderId="20" xfId="0" applyFont="1" applyFill="1" applyBorder="1" applyAlignment="1">
      <alignment horizontal="center" vertical="center" wrapText="1"/>
    </xf>
    <xf numFmtId="0" fontId="33" fillId="0" borderId="27" xfId="0" applyFont="1" applyFill="1" applyBorder="1" applyAlignment="1">
      <alignment horizontal="center" vertical="center" wrapText="1"/>
    </xf>
    <xf numFmtId="0" fontId="31" fillId="55" borderId="14" xfId="0" applyNumberFormat="1" applyFont="1" applyFill="1" applyBorder="1" applyAlignment="1">
      <alignment horizontal="center" vertical="center" wrapText="1"/>
    </xf>
    <xf numFmtId="0" fontId="30" fillId="55" borderId="14" xfId="0" applyNumberFormat="1" applyFont="1" applyFill="1" applyBorder="1" applyAlignment="1">
      <alignment horizontal="center" vertical="center" wrapText="1"/>
    </xf>
    <xf numFmtId="1" fontId="41" fillId="0" borderId="19" xfId="0" applyNumberFormat="1" applyFont="1" applyFill="1" applyBorder="1" applyAlignment="1" applyProtection="1">
      <alignment horizontal="center" vertical="center" wrapText="1"/>
    </xf>
    <xf numFmtId="1" fontId="41" fillId="0" borderId="23" xfId="0" applyNumberFormat="1" applyFont="1" applyFill="1" applyBorder="1" applyAlignment="1" applyProtection="1">
      <alignment horizontal="center" vertical="center" wrapText="1"/>
    </xf>
    <xf numFmtId="1" fontId="41" fillId="55" borderId="18" xfId="0" applyNumberFormat="1" applyFont="1" applyFill="1" applyBorder="1" applyAlignment="1" applyProtection="1">
      <alignment horizontal="center" vertical="center" wrapText="1"/>
    </xf>
    <xf numFmtId="1" fontId="41" fillId="0" borderId="1" xfId="0" applyNumberFormat="1" applyFont="1" applyFill="1" applyBorder="1" applyAlignment="1" applyProtection="1">
      <alignment horizontal="center" vertical="center" wrapText="1"/>
    </xf>
    <xf numFmtId="0" fontId="1" fillId="0" borderId="0" xfId="0" applyFont="1" applyFill="1" applyBorder="1" applyAlignment="1">
      <alignment horizontal="left"/>
    </xf>
    <xf numFmtId="0" fontId="1" fillId="0" borderId="0" xfId="0" applyFont="1" applyFill="1" applyBorder="1" applyAlignment="1">
      <alignment horizontal="center"/>
    </xf>
    <xf numFmtId="0" fontId="1" fillId="0" borderId="0" xfId="0" applyNumberFormat="1" applyFont="1" applyFill="1" applyBorder="1" applyAlignment="1">
      <alignment horizontal="left"/>
    </xf>
    <xf numFmtId="0" fontId="1" fillId="0" borderId="0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left"/>
    </xf>
    <xf numFmtId="1" fontId="41" fillId="2" borderId="1" xfId="0" applyNumberFormat="1" applyFont="1" applyFill="1" applyBorder="1" applyAlignment="1" applyProtection="1">
      <alignment horizontal="center" vertical="center" wrapText="1"/>
    </xf>
    <xf numFmtId="49" fontId="30" fillId="56" borderId="28" xfId="0" applyNumberFormat="1" applyFont="1" applyFill="1" applyBorder="1" applyAlignment="1">
      <alignment horizontal="center" wrapText="1"/>
    </xf>
    <xf numFmtId="0" fontId="30" fillId="56" borderId="28" xfId="0" applyNumberFormat="1" applyFont="1" applyFill="1" applyBorder="1" applyAlignment="1">
      <alignment horizontal="center" wrapText="1"/>
    </xf>
    <xf numFmtId="0" fontId="1" fillId="0" borderId="18" xfId="0" applyFont="1" applyFill="1" applyBorder="1" applyAlignment="1">
      <alignment horizontal="left"/>
    </xf>
    <xf numFmtId="0" fontId="1" fillId="0" borderId="22" xfId="0" applyFont="1" applyFill="1" applyBorder="1" applyAlignment="1">
      <alignment horizontal="left"/>
    </xf>
    <xf numFmtId="49" fontId="30" fillId="56" borderId="1" xfId="0" applyNumberFormat="1" applyFont="1" applyFill="1" applyBorder="1" applyAlignment="1" applyProtection="1">
      <alignment horizontal="center" vertical="center" wrapText="1"/>
    </xf>
    <xf numFmtId="0" fontId="0" fillId="0" borderId="0" xfId="0" applyNumberFormat="1" applyAlignment="1">
      <alignment horizontal="center" vertical="center"/>
    </xf>
    <xf numFmtId="0" fontId="38" fillId="66" borderId="0" xfId="0" applyFont="1" applyFill="1" applyAlignment="1">
      <alignment horizontal="center" vertical="center"/>
    </xf>
    <xf numFmtId="0" fontId="38" fillId="66" borderId="29" xfId="0" applyFont="1" applyFill="1" applyBorder="1" applyAlignment="1">
      <alignment horizontal="center" vertical="center"/>
    </xf>
    <xf numFmtId="0" fontId="38" fillId="66" borderId="30" xfId="0" applyFont="1" applyFill="1" applyBorder="1" applyAlignment="1">
      <alignment horizontal="center" vertical="center"/>
    </xf>
    <xf numFmtId="165" fontId="0" fillId="0" borderId="0" xfId="100" applyNumberFormat="1" applyFont="1" applyAlignment="1">
      <alignment horizontal="center" vertical="center"/>
    </xf>
    <xf numFmtId="165" fontId="38" fillId="66" borderId="30" xfId="100" applyNumberFormat="1" applyFont="1" applyFill="1" applyBorder="1" applyAlignment="1">
      <alignment horizontal="center" vertical="center"/>
    </xf>
    <xf numFmtId="9" fontId="0" fillId="0" borderId="0" xfId="93" applyFont="1" applyAlignment="1">
      <alignment horizontal="center" vertical="center"/>
    </xf>
    <xf numFmtId="166" fontId="0" fillId="0" borderId="0" xfId="101" applyNumberFormat="1" applyFont="1" applyAlignment="1">
      <alignment horizontal="center" vertical="center"/>
    </xf>
    <xf numFmtId="165" fontId="0" fillId="2" borderId="0" xfId="100" applyNumberFormat="1" applyFont="1" applyFill="1" applyAlignment="1">
      <alignment horizontal="center" vertical="center"/>
    </xf>
    <xf numFmtId="0" fontId="1" fillId="67" borderId="0" xfId="0" applyFont="1" applyFill="1"/>
    <xf numFmtId="0" fontId="1" fillId="68" borderId="15" xfId="0" applyFont="1" applyFill="1" applyBorder="1" applyAlignment="1">
      <alignment horizontal="left" vertical="center" wrapText="1"/>
    </xf>
    <xf numFmtId="0" fontId="1" fillId="68" borderId="19" xfId="0" applyFont="1" applyFill="1" applyBorder="1" applyAlignment="1">
      <alignment horizontal="left"/>
    </xf>
    <xf numFmtId="1" fontId="1" fillId="68" borderId="15" xfId="0" applyNumberFormat="1" applyFont="1" applyFill="1" applyBorder="1" applyAlignment="1">
      <alignment horizontal="left" vertical="center" wrapText="1"/>
    </xf>
    <xf numFmtId="0" fontId="1" fillId="68" borderId="16" xfId="0" applyFont="1" applyFill="1" applyBorder="1" applyAlignment="1">
      <alignment horizontal="left" vertical="center" wrapText="1"/>
    </xf>
    <xf numFmtId="0" fontId="32" fillId="68" borderId="15" xfId="0" applyFont="1" applyFill="1" applyBorder="1" applyAlignment="1">
      <alignment horizontal="left" vertical="center" wrapText="1"/>
    </xf>
    <xf numFmtId="0" fontId="2" fillId="68" borderId="25" xfId="0" applyFont="1" applyFill="1" applyBorder="1" applyAlignment="1">
      <alignment vertical="center" wrapText="1"/>
    </xf>
    <xf numFmtId="0" fontId="3" fillId="68" borderId="15" xfId="0" applyFont="1" applyFill="1" applyBorder="1" applyAlignment="1">
      <alignment vertical="center" wrapText="1"/>
    </xf>
    <xf numFmtId="0" fontId="30" fillId="54" borderId="14" xfId="0" applyNumberFormat="1" applyFont="1" applyFill="1" applyBorder="1" applyAlignment="1">
      <alignment horizontal="center" vertical="center" wrapText="1"/>
    </xf>
    <xf numFmtId="0" fontId="1" fillId="0" borderId="24" xfId="0" applyFont="1" applyBorder="1" applyAlignment="1">
      <alignment horizontal="left"/>
    </xf>
    <xf numFmtId="1" fontId="1" fillId="0" borderId="24" xfId="0" applyNumberFormat="1" applyFont="1" applyBorder="1" applyAlignment="1">
      <alignment horizontal="left"/>
    </xf>
    <xf numFmtId="0" fontId="2" fillId="0" borderId="24" xfId="0" applyNumberFormat="1" applyFont="1" applyFill="1" applyBorder="1" applyAlignment="1">
      <alignment vertical="center" wrapText="1"/>
    </xf>
    <xf numFmtId="0" fontId="0" fillId="0" borderId="0" xfId="0" applyBorder="1" applyAlignment="1">
      <alignment horizontal="center"/>
    </xf>
    <xf numFmtId="0" fontId="33" fillId="0" borderId="27" xfId="0" applyFont="1" applyFill="1" applyBorder="1" applyAlignment="1">
      <alignment horizontal="left" vertical="center" wrapText="1"/>
    </xf>
    <xf numFmtId="0" fontId="0" fillId="0" borderId="0" xfId="0" applyBorder="1"/>
    <xf numFmtId="0" fontId="0" fillId="0" borderId="0" xfId="0" applyNumberFormat="1" applyBorder="1"/>
    <xf numFmtId="0" fontId="2" fillId="68" borderId="15" xfId="0" applyFont="1" applyFill="1" applyBorder="1" applyAlignment="1">
      <alignment vertical="center" wrapText="1"/>
    </xf>
    <xf numFmtId="0" fontId="0" fillId="0" borderId="0" xfId="0" applyNumberFormat="1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1" xfId="0" applyNumberFormat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33" fillId="0" borderId="25" xfId="0" applyFont="1" applyFill="1" applyBorder="1" applyAlignment="1">
      <alignment horizontal="center" wrapText="1"/>
    </xf>
    <xf numFmtId="0" fontId="33" fillId="0" borderId="24" xfId="0" applyFont="1" applyFill="1" applyBorder="1" applyAlignment="1">
      <alignment horizontal="center" wrapText="1"/>
    </xf>
    <xf numFmtId="0" fontId="33" fillId="0" borderId="20" xfId="0" applyFont="1" applyFill="1" applyBorder="1" applyAlignment="1">
      <alignment horizontal="center" wrapText="1"/>
    </xf>
    <xf numFmtId="0" fontId="33" fillId="0" borderId="27" xfId="0" applyFont="1" applyFill="1" applyBorder="1" applyAlignment="1">
      <alignment horizontal="center" wrapText="1"/>
    </xf>
    <xf numFmtId="0" fontId="38" fillId="0" borderId="29" xfId="0" applyFont="1" applyBorder="1" applyAlignment="1">
      <alignment horizontal="center" vertical="center"/>
    </xf>
    <xf numFmtId="4" fontId="0" fillId="0" borderId="0" xfId="0" applyNumberFormat="1"/>
    <xf numFmtId="0" fontId="0" fillId="0" borderId="0" xfId="0" pivotButton="1" applyBorder="1" applyAlignment="1">
      <alignment horizontal="left" vertical="center"/>
    </xf>
    <xf numFmtId="0" fontId="0" fillId="0" borderId="0" xfId="0" pivotButton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38" fillId="0" borderId="0" xfId="0" applyFont="1" applyBorder="1" applyAlignment="1">
      <alignment horizontal="center" vertical="center"/>
    </xf>
    <xf numFmtId="0" fontId="38" fillId="0" borderId="0" xfId="0" applyFont="1" applyBorder="1" applyAlignment="1">
      <alignment horizontal="left" vertical="center"/>
    </xf>
    <xf numFmtId="0" fontId="0" fillId="0" borderId="32" xfId="0" pivotButton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1" xfId="0" applyBorder="1" applyAlignment="1">
      <alignment horizontal="left" vertical="center"/>
    </xf>
    <xf numFmtId="0" fontId="38" fillId="66" borderId="32" xfId="0" applyFont="1" applyFill="1" applyBorder="1" applyAlignment="1">
      <alignment horizontal="center" vertical="center"/>
    </xf>
    <xf numFmtId="1" fontId="38" fillId="66" borderId="32" xfId="0" applyNumberFormat="1" applyFont="1" applyFill="1" applyBorder="1" applyAlignment="1">
      <alignment horizontal="center" vertical="center"/>
    </xf>
    <xf numFmtId="0" fontId="38" fillId="0" borderId="31" xfId="0" applyFont="1" applyBorder="1" applyAlignment="1">
      <alignment horizontal="center" vertical="center"/>
    </xf>
    <xf numFmtId="0" fontId="38" fillId="0" borderId="31" xfId="0" applyFont="1" applyBorder="1" applyAlignment="1">
      <alignment horizontal="left" vertical="center"/>
    </xf>
    <xf numFmtId="0" fontId="38" fillId="59" borderId="20" xfId="0" applyFont="1" applyFill="1" applyBorder="1" applyAlignment="1">
      <alignment horizontal="center" vertical="center"/>
    </xf>
    <xf numFmtId="0" fontId="38" fillId="59" borderId="34" xfId="0" applyFont="1" applyFill="1" applyBorder="1" applyAlignment="1">
      <alignment horizontal="center" vertical="center"/>
    </xf>
    <xf numFmtId="0" fontId="38" fillId="59" borderId="34" xfId="0" applyNumberFormat="1" applyFont="1" applyFill="1" applyBorder="1" applyAlignment="1">
      <alignment horizontal="center" vertical="center"/>
    </xf>
    <xf numFmtId="0" fontId="38" fillId="66" borderId="30" xfId="0" applyNumberFormat="1" applyFont="1" applyFill="1" applyBorder="1" applyAlignment="1">
      <alignment horizontal="center" vertical="center"/>
    </xf>
    <xf numFmtId="0" fontId="38" fillId="66" borderId="29" xfId="0" applyFont="1" applyFill="1" applyBorder="1" applyAlignment="1">
      <alignment horizontal="left" vertical="center"/>
    </xf>
    <xf numFmtId="1" fontId="38" fillId="66" borderId="0" xfId="0" applyNumberFormat="1" applyFont="1" applyFill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38" fillId="59" borderId="19" xfId="0" applyFont="1" applyFill="1" applyBorder="1" applyAlignment="1">
      <alignment horizontal="center" vertical="center"/>
    </xf>
    <xf numFmtId="0" fontId="38" fillId="59" borderId="20" xfId="0" applyNumberFormat="1" applyFont="1" applyFill="1" applyBorder="1" applyAlignment="1">
      <alignment horizontal="center" vertical="center"/>
    </xf>
    <xf numFmtId="0" fontId="38" fillId="66" borderId="31" xfId="0" applyFont="1" applyFill="1" applyBorder="1" applyAlignment="1">
      <alignment horizontal="left" vertical="center"/>
    </xf>
    <xf numFmtId="0" fontId="1" fillId="58" borderId="19" xfId="0" applyFont="1" applyFill="1" applyBorder="1" applyAlignment="1">
      <alignment horizontal="center" vertical="center"/>
    </xf>
    <xf numFmtId="0" fontId="2" fillId="60" borderId="23" xfId="0" applyFont="1" applyFill="1" applyBorder="1" applyAlignment="1">
      <alignment horizontal="center" vertical="center" wrapText="1"/>
    </xf>
    <xf numFmtId="0" fontId="43" fillId="0" borderId="0" xfId="102"/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left" vertical="center"/>
    </xf>
    <xf numFmtId="0" fontId="0" fillId="0" borderId="32" xfId="0" pivotButton="1" applyBorder="1" applyAlignment="1">
      <alignment horizontal="left" vertical="center"/>
    </xf>
    <xf numFmtId="0" fontId="44" fillId="0" borderId="24" xfId="0" applyFont="1" applyFill="1" applyBorder="1" applyAlignment="1">
      <alignment horizontal="center" vertical="center" wrapText="1"/>
    </xf>
    <xf numFmtId="0" fontId="44" fillId="0" borderId="0" xfId="0" applyNumberFormat="1" applyFont="1" applyFill="1" applyBorder="1" applyAlignment="1">
      <alignment horizontal="left"/>
    </xf>
    <xf numFmtId="0" fontId="44" fillId="0" borderId="0" xfId="0" applyFont="1" applyBorder="1" applyAlignment="1">
      <alignment horizontal="center"/>
    </xf>
    <xf numFmtId="0" fontId="44" fillId="2" borderId="0" xfId="0" applyNumberFormat="1" applyFont="1" applyFill="1" applyBorder="1" applyAlignment="1">
      <alignment horizontal="center"/>
    </xf>
    <xf numFmtId="0" fontId="44" fillId="0" borderId="0" xfId="0" applyFont="1" applyBorder="1"/>
    <xf numFmtId="0" fontId="44" fillId="0" borderId="0" xfId="0" applyFont="1" applyFill="1" applyBorder="1" applyAlignment="1">
      <alignment horizontal="center"/>
    </xf>
    <xf numFmtId="0" fontId="32" fillId="0" borderId="24" xfId="0" applyFont="1" applyFill="1" applyBorder="1" applyAlignment="1">
      <alignment horizontal="center" vertical="center" wrapText="1"/>
    </xf>
    <xf numFmtId="0" fontId="1" fillId="0" borderId="0" xfId="0" applyNumberFormat="1" applyFont="1" applyBorder="1"/>
    <xf numFmtId="0" fontId="1" fillId="0" borderId="15" xfId="0" applyNumberFormat="1" applyFont="1" applyBorder="1" applyAlignment="1">
      <alignment horizontal="center" vertical="center"/>
    </xf>
    <xf numFmtId="0" fontId="1" fillId="0" borderId="15" xfId="0" applyNumberFormat="1" applyFont="1" applyFill="1" applyBorder="1" applyAlignment="1">
      <alignment horizontal="center" vertical="center"/>
    </xf>
    <xf numFmtId="0" fontId="1" fillId="0" borderId="24" xfId="0" applyNumberFormat="1" applyFont="1" applyBorder="1" applyAlignment="1">
      <alignment horizontal="center" vertical="center"/>
    </xf>
    <xf numFmtId="0" fontId="1" fillId="0" borderId="24" xfId="0" applyFont="1" applyBorder="1" applyAlignment="1">
      <alignment horizontal="center"/>
    </xf>
    <xf numFmtId="0" fontId="1" fillId="63" borderId="15" xfId="0" applyFont="1" applyFill="1" applyBorder="1" applyAlignment="1">
      <alignment horizontal="center"/>
    </xf>
    <xf numFmtId="0" fontId="1" fillId="68" borderId="15" xfId="0" applyFont="1" applyFill="1" applyBorder="1" applyAlignment="1">
      <alignment horizontal="center" vertical="center" wrapText="1"/>
    </xf>
    <xf numFmtId="0" fontId="0" fillId="59" borderId="20" xfId="0" applyFill="1" applyBorder="1" applyAlignment="1">
      <alignment horizontal="center" vertical="center"/>
    </xf>
    <xf numFmtId="0" fontId="0" fillId="59" borderId="34" xfId="0" applyFill="1" applyBorder="1" applyAlignment="1">
      <alignment horizontal="center" vertical="center"/>
    </xf>
    <xf numFmtId="0" fontId="0" fillId="59" borderId="19" xfId="0" applyFill="1" applyBorder="1" applyAlignment="1">
      <alignment horizontal="center" vertical="center"/>
    </xf>
    <xf numFmtId="0" fontId="0" fillId="59" borderId="20" xfId="0" applyNumberFormat="1" applyFill="1" applyBorder="1" applyAlignment="1">
      <alignment horizontal="center" vertical="center"/>
    </xf>
    <xf numFmtId="0" fontId="0" fillId="59" borderId="34" xfId="0" applyNumberFormat="1" applyFill="1" applyBorder="1" applyAlignment="1">
      <alignment horizontal="center" vertical="center"/>
    </xf>
    <xf numFmtId="0" fontId="0" fillId="59" borderId="19" xfId="0" applyNumberFormat="1" applyFill="1" applyBorder="1" applyAlignment="1">
      <alignment horizontal="center" vertical="center"/>
    </xf>
    <xf numFmtId="0" fontId="0" fillId="56" borderId="20" xfId="0" applyFill="1" applyBorder="1" applyAlignment="1">
      <alignment horizontal="center" vertical="center"/>
    </xf>
    <xf numFmtId="0" fontId="0" fillId="56" borderId="34" xfId="0" applyFill="1" applyBorder="1" applyAlignment="1">
      <alignment horizontal="center" vertical="center"/>
    </xf>
    <xf numFmtId="0" fontId="0" fillId="56" borderId="19" xfId="0" applyFill="1" applyBorder="1" applyAlignment="1">
      <alignment horizontal="center" vertical="center"/>
    </xf>
    <xf numFmtId="0" fontId="0" fillId="56" borderId="20" xfId="0" applyNumberFormat="1" applyFill="1" applyBorder="1" applyAlignment="1">
      <alignment horizontal="center" vertical="center"/>
    </xf>
    <xf numFmtId="0" fontId="0" fillId="56" borderId="34" xfId="0" applyNumberFormat="1" applyFill="1" applyBorder="1" applyAlignment="1">
      <alignment horizontal="center" vertical="center"/>
    </xf>
    <xf numFmtId="0" fontId="0" fillId="56" borderId="19" xfId="0" applyNumberFormat="1" applyFill="1" applyBorder="1" applyAlignment="1">
      <alignment horizontal="center" vertical="center"/>
    </xf>
    <xf numFmtId="0" fontId="38" fillId="59" borderId="19" xfId="0" applyNumberFormat="1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1" fontId="53" fillId="0" borderId="1" xfId="0" applyNumberFormat="1" applyFont="1" applyFill="1" applyBorder="1" applyAlignment="1" applyProtection="1">
      <alignment horizontal="center" vertical="center" wrapText="1"/>
    </xf>
    <xf numFmtId="0" fontId="49" fillId="0" borderId="0" xfId="0" applyNumberFormat="1" applyFont="1" applyFill="1" applyAlignment="1">
      <alignment horizontal="left"/>
    </xf>
    <xf numFmtId="0" fontId="49" fillId="0" borderId="0" xfId="0" applyFont="1" applyAlignment="1">
      <alignment horizontal="center"/>
    </xf>
    <xf numFmtId="0" fontId="49" fillId="2" borderId="0" xfId="0" applyNumberFormat="1" applyFont="1" applyFill="1" applyAlignment="1">
      <alignment horizontal="center"/>
    </xf>
    <xf numFmtId="0" fontId="49" fillId="0" borderId="0" xfId="0" applyFont="1"/>
    <xf numFmtId="0" fontId="49" fillId="0" borderId="0" xfId="0" applyNumberFormat="1" applyFont="1" applyFill="1" applyBorder="1" applyAlignment="1">
      <alignment horizontal="left"/>
    </xf>
    <xf numFmtId="0" fontId="49" fillId="0" borderId="0" xfId="0" applyFont="1" applyBorder="1" applyAlignment="1">
      <alignment horizontal="center"/>
    </xf>
    <xf numFmtId="0" fontId="49" fillId="2" borderId="0" xfId="0" applyNumberFormat="1" applyFont="1" applyFill="1" applyBorder="1" applyAlignment="1">
      <alignment horizontal="center"/>
    </xf>
    <xf numFmtId="0" fontId="49" fillId="0" borderId="0" xfId="0" applyFont="1" applyBorder="1"/>
    <xf numFmtId="0" fontId="33" fillId="0" borderId="1" xfId="0" applyNumberFormat="1" applyFont="1" applyFill="1" applyBorder="1" applyAlignment="1">
      <alignment horizontal="center" vertical="center" wrapText="1"/>
    </xf>
    <xf numFmtId="1" fontId="1" fillId="0" borderId="1" xfId="0" applyNumberFormat="1" applyFont="1" applyBorder="1" applyAlignment="1">
      <alignment horizontal="left"/>
    </xf>
    <xf numFmtId="0" fontId="1" fillId="0" borderId="1" xfId="0" applyFont="1" applyBorder="1" applyAlignment="1">
      <alignment horizontal="left"/>
    </xf>
    <xf numFmtId="0" fontId="1" fillId="0" borderId="37" xfId="0" applyFont="1" applyBorder="1" applyAlignment="1">
      <alignment horizontal="left"/>
    </xf>
    <xf numFmtId="0" fontId="1" fillId="2" borderId="0" xfId="0" applyNumberFormat="1" applyFont="1" applyFill="1" applyAlignment="1">
      <alignment horizontal="center"/>
    </xf>
    <xf numFmtId="0" fontId="1" fillId="0" borderId="1" xfId="0" applyFont="1" applyBorder="1" applyAlignment="1"/>
    <xf numFmtId="0" fontId="1" fillId="2" borderId="19" xfId="0" applyFont="1" applyFill="1" applyBorder="1" applyAlignment="1">
      <alignment horizontal="center" vertical="center"/>
    </xf>
    <xf numFmtId="0" fontId="1" fillId="65" borderId="15" xfId="0" applyFont="1" applyFill="1" applyBorder="1" applyAlignment="1">
      <alignment horizontal="center" vertical="center"/>
    </xf>
    <xf numFmtId="1" fontId="1" fillId="65" borderId="15" xfId="0" applyNumberFormat="1" applyFont="1" applyFill="1" applyBorder="1" applyAlignment="1">
      <alignment horizontal="center" vertical="center"/>
    </xf>
    <xf numFmtId="0" fontId="1" fillId="65" borderId="16" xfId="0" applyFont="1" applyFill="1" applyBorder="1" applyAlignment="1">
      <alignment horizontal="center" vertical="center"/>
    </xf>
    <xf numFmtId="0" fontId="1" fillId="0" borderId="15" xfId="0" applyFont="1" applyFill="1" applyBorder="1" applyAlignment="1">
      <alignment horizontal="center" vertical="center"/>
    </xf>
    <xf numFmtId="0" fontId="1" fillId="61" borderId="15" xfId="0" applyFont="1" applyFill="1" applyBorder="1" applyAlignment="1">
      <alignment horizontal="center" vertical="center"/>
    </xf>
    <xf numFmtId="0" fontId="3" fillId="0" borderId="15" xfId="0" applyFont="1" applyFill="1" applyBorder="1" applyAlignment="1">
      <alignment horizontal="center" vertical="center" wrapText="1"/>
    </xf>
    <xf numFmtId="0" fontId="2" fillId="0" borderId="25" xfId="0" applyNumberFormat="1" applyFont="1" applyFill="1" applyBorder="1" applyAlignment="1">
      <alignment horizontal="center" vertical="center" wrapText="1"/>
    </xf>
    <xf numFmtId="0" fontId="49" fillId="0" borderId="15" xfId="0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0" fontId="44" fillId="0" borderId="15" xfId="0" applyFont="1" applyBorder="1" applyAlignment="1">
      <alignment horizontal="center"/>
    </xf>
    <xf numFmtId="0" fontId="44" fillId="0" borderId="15" xfId="0" applyFont="1" applyFill="1" applyBorder="1" applyAlignment="1">
      <alignment horizontal="center"/>
    </xf>
    <xf numFmtId="1" fontId="49" fillId="0" borderId="15" xfId="0" applyNumberFormat="1" applyFont="1" applyBorder="1" applyAlignment="1">
      <alignment horizontal="left"/>
    </xf>
    <xf numFmtId="1" fontId="1" fillId="0" borderId="1" xfId="0" applyNumberFormat="1" applyFont="1" applyFill="1" applyBorder="1" applyAlignment="1">
      <alignment horizontal="center" vertical="center" wrapText="1"/>
    </xf>
    <xf numFmtId="1" fontId="1" fillId="64" borderId="25" xfId="0" applyNumberFormat="1" applyFont="1" applyFill="1" applyBorder="1" applyAlignment="1">
      <alignment horizontal="center" vertical="center" wrapText="1"/>
    </xf>
    <xf numFmtId="1" fontId="44" fillId="0" borderId="15" xfId="0" applyNumberFormat="1" applyFont="1" applyBorder="1" applyAlignment="1">
      <alignment horizontal="left"/>
    </xf>
    <xf numFmtId="1" fontId="44" fillId="0" borderId="15" xfId="0" applyNumberFormat="1" applyFont="1" applyFill="1" applyBorder="1" applyAlignment="1">
      <alignment horizontal="left"/>
    </xf>
    <xf numFmtId="1" fontId="44" fillId="58" borderId="19" xfId="0" applyNumberFormat="1" applyFont="1" applyFill="1" applyBorder="1" applyAlignment="1">
      <alignment horizontal="left"/>
    </xf>
    <xf numFmtId="0" fontId="44" fillId="0" borderId="15" xfId="0" applyFont="1" applyFill="1" applyBorder="1" applyAlignment="1">
      <alignment horizontal="center" vertical="center" wrapText="1"/>
    </xf>
    <xf numFmtId="0" fontId="49" fillId="0" borderId="15" xfId="0" applyFont="1" applyBorder="1" applyAlignment="1">
      <alignment horizontal="left"/>
    </xf>
    <xf numFmtId="0" fontId="44" fillId="0" borderId="15" xfId="0" applyFont="1" applyBorder="1" applyAlignment="1">
      <alignment horizontal="left"/>
    </xf>
    <xf numFmtId="0" fontId="44" fillId="0" borderId="15" xfId="0" applyFont="1" applyFill="1" applyBorder="1" applyAlignment="1">
      <alignment horizontal="left"/>
    </xf>
    <xf numFmtId="0" fontId="49" fillId="0" borderId="16" xfId="0" applyFont="1" applyBorder="1" applyAlignment="1">
      <alignment horizontal="left"/>
    </xf>
    <xf numFmtId="0" fontId="44" fillId="0" borderId="16" xfId="0" applyFont="1" applyBorder="1" applyAlignment="1">
      <alignment horizontal="left"/>
    </xf>
    <xf numFmtId="0" fontId="44" fillId="0" borderId="16" xfId="0" applyFont="1" applyFill="1" applyBorder="1" applyAlignment="1">
      <alignment horizontal="left"/>
    </xf>
    <xf numFmtId="0" fontId="42" fillId="0" borderId="16" xfId="0" applyFont="1" applyFill="1" applyBorder="1" applyAlignment="1">
      <alignment horizontal="center" vertical="center" wrapText="1"/>
    </xf>
    <xf numFmtId="0" fontId="45" fillId="0" borderId="15" xfId="0" applyFont="1" applyFill="1" applyBorder="1" applyAlignment="1">
      <alignment horizontal="left" vertical="center" wrapText="1"/>
    </xf>
    <xf numFmtId="0" fontId="1" fillId="0" borderId="37" xfId="0" applyFont="1" applyFill="1" applyBorder="1" applyAlignment="1">
      <alignment horizontal="center" vertical="center" wrapText="1"/>
    </xf>
    <xf numFmtId="164" fontId="32" fillId="0" borderId="24" xfId="0" applyNumberFormat="1" applyFont="1" applyFill="1" applyBorder="1" applyAlignment="1">
      <alignment horizontal="left" vertical="center" wrapText="1"/>
    </xf>
    <xf numFmtId="164" fontId="44" fillId="0" borderId="15" xfId="0" applyNumberFormat="1" applyFont="1" applyBorder="1" applyAlignment="1">
      <alignment horizontal="left"/>
    </xf>
    <xf numFmtId="164" fontId="44" fillId="0" borderId="15" xfId="0" applyNumberFormat="1" applyFont="1" applyFill="1" applyBorder="1" applyAlignment="1">
      <alignment horizontal="left"/>
    </xf>
    <xf numFmtId="0" fontId="50" fillId="0" borderId="15" xfId="0" applyFont="1" applyFill="1" applyBorder="1" applyAlignment="1">
      <alignment horizontal="left" vertical="center" wrapText="1"/>
    </xf>
    <xf numFmtId="0" fontId="32" fillId="0" borderId="1" xfId="0" applyFont="1" applyFill="1" applyBorder="1" applyAlignment="1">
      <alignment horizontal="center" vertical="center" wrapText="1"/>
    </xf>
    <xf numFmtId="0" fontId="49" fillId="0" borderId="15" xfId="0" applyNumberFormat="1" applyFont="1" applyBorder="1" applyAlignment="1">
      <alignment horizontal="center" vertical="center"/>
    </xf>
    <xf numFmtId="0" fontId="44" fillId="0" borderId="15" xfId="0" applyNumberFormat="1" applyFont="1" applyBorder="1" applyAlignment="1">
      <alignment horizontal="center" vertical="center"/>
    </xf>
    <xf numFmtId="0" fontId="44" fillId="0" borderId="15" xfId="0" applyNumberFormat="1" applyFont="1" applyFill="1" applyBorder="1" applyAlignment="1">
      <alignment horizontal="center" vertical="center"/>
    </xf>
    <xf numFmtId="0" fontId="2" fillId="0" borderId="15" xfId="0" applyNumberFormat="1" applyFont="1" applyFill="1" applyBorder="1" applyAlignment="1">
      <alignment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51" fillId="0" borderId="25" xfId="0" applyNumberFormat="1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 wrapText="1"/>
    </xf>
    <xf numFmtId="0" fontId="46" fillId="0" borderId="25" xfId="0" applyNumberFormat="1" applyFont="1" applyFill="1" applyBorder="1" applyAlignment="1">
      <alignment vertical="center" wrapText="1"/>
    </xf>
    <xf numFmtId="0" fontId="44" fillId="0" borderId="15" xfId="0" applyFont="1" applyFill="1" applyBorder="1" applyAlignment="1"/>
    <xf numFmtId="0" fontId="33" fillId="0" borderId="1" xfId="0" applyFont="1" applyFill="1" applyBorder="1" applyAlignment="1">
      <alignment horizontal="center" vertical="center" wrapText="1"/>
    </xf>
    <xf numFmtId="0" fontId="52" fillId="0" borderId="15" xfId="0" applyFont="1" applyFill="1" applyBorder="1" applyAlignment="1">
      <alignment vertical="center" wrapText="1"/>
    </xf>
    <xf numFmtId="0" fontId="33" fillId="0" borderId="1" xfId="0" applyFont="1" applyFill="1" applyBorder="1" applyAlignment="1">
      <alignment vertical="center" wrapText="1"/>
    </xf>
    <xf numFmtId="0" fontId="47" fillId="0" borderId="15" xfId="0" applyFont="1" applyFill="1" applyBorder="1" applyAlignment="1">
      <alignment vertical="center" wrapText="1"/>
    </xf>
    <xf numFmtId="0" fontId="52" fillId="0" borderId="25" xfId="0" applyNumberFormat="1" applyFont="1" applyFill="1" applyBorder="1" applyAlignment="1">
      <alignment horizontal="center" wrapText="1"/>
    </xf>
    <xf numFmtId="0" fontId="47" fillId="0" borderId="25" xfId="0" applyNumberFormat="1" applyFont="1" applyFill="1" applyBorder="1" applyAlignment="1">
      <alignment horizontal="center" wrapText="1"/>
    </xf>
    <xf numFmtId="0" fontId="52" fillId="0" borderId="25" xfId="0" applyNumberFormat="1" applyFont="1" applyFill="1" applyBorder="1" applyAlignment="1">
      <alignment horizontal="left" vertical="center" wrapText="1"/>
    </xf>
    <xf numFmtId="0" fontId="47" fillId="0" borderId="25" xfId="0" applyNumberFormat="1" applyFont="1" applyFill="1" applyBorder="1" applyAlignment="1">
      <alignment horizontal="left" vertical="center" wrapText="1"/>
    </xf>
    <xf numFmtId="0" fontId="33" fillId="0" borderId="24" xfId="0" applyFont="1" applyFill="1" applyBorder="1" applyAlignment="1">
      <alignment horizontal="left" vertical="center" wrapText="1"/>
    </xf>
    <xf numFmtId="0" fontId="33" fillId="53" borderId="25" xfId="0" applyFont="1" applyFill="1" applyBorder="1" applyAlignment="1">
      <alignment horizontal="left" vertical="center" wrapText="1"/>
    </xf>
    <xf numFmtId="0" fontId="33" fillId="0" borderId="1" xfId="0" applyFont="1" applyFill="1" applyBorder="1" applyAlignment="1">
      <alignment horizontal="left" vertical="center" wrapText="1"/>
    </xf>
    <xf numFmtId="1" fontId="53" fillId="0" borderId="15" xfId="0" applyNumberFormat="1" applyFont="1" applyFill="1" applyBorder="1" applyAlignment="1">
      <alignment horizontal="center" vertical="center" wrapText="1"/>
    </xf>
    <xf numFmtId="1" fontId="41" fillId="0" borderId="20" xfId="0" applyNumberFormat="1" applyFont="1" applyFill="1" applyBorder="1" applyAlignment="1">
      <alignment horizontal="center" vertical="center" wrapText="1"/>
    </xf>
    <xf numFmtId="1" fontId="48" fillId="0" borderId="15" xfId="0" applyNumberFormat="1" applyFont="1" applyFill="1" applyBorder="1" applyAlignment="1">
      <alignment horizontal="center" vertical="center" wrapText="1"/>
    </xf>
    <xf numFmtId="1" fontId="41" fillId="0" borderId="27" xfId="0" applyNumberFormat="1" applyFont="1" applyFill="1" applyBorder="1" applyAlignment="1">
      <alignment horizontal="center" vertical="center" wrapText="1"/>
    </xf>
    <xf numFmtId="1" fontId="53" fillId="0" borderId="15" xfId="0" applyNumberFormat="1" applyFont="1" applyFill="1" applyBorder="1" applyAlignment="1" applyProtection="1">
      <alignment horizontal="center" vertical="center" wrapText="1"/>
    </xf>
    <xf numFmtId="1" fontId="41" fillId="0" borderId="34" xfId="0" applyNumberFormat="1" applyFont="1" applyFill="1" applyBorder="1" applyAlignment="1">
      <alignment horizontal="center" vertical="center" wrapText="1"/>
    </xf>
    <xf numFmtId="1" fontId="48" fillId="0" borderId="15" xfId="0" applyNumberFormat="1" applyFont="1" applyFill="1" applyBorder="1" applyAlignment="1" applyProtection="1">
      <alignment horizontal="center" vertical="center" wrapText="1"/>
    </xf>
    <xf numFmtId="1" fontId="41" fillId="0" borderId="35" xfId="0" applyNumberFormat="1" applyFont="1" applyFill="1" applyBorder="1" applyAlignment="1">
      <alignment horizontal="center" vertical="center" wrapText="1"/>
    </xf>
    <xf numFmtId="0" fontId="53" fillId="0" borderId="22" xfId="0" applyNumberFormat="1" applyFont="1" applyFill="1" applyBorder="1" applyAlignment="1">
      <alignment horizontal="left"/>
    </xf>
    <xf numFmtId="0" fontId="1" fillId="0" borderId="36" xfId="0" applyFont="1" applyFill="1" applyBorder="1" applyAlignment="1">
      <alignment horizontal="left"/>
    </xf>
    <xf numFmtId="0" fontId="48" fillId="0" borderId="22" xfId="0" applyNumberFormat="1" applyFont="1" applyFill="1" applyBorder="1" applyAlignment="1">
      <alignment horizontal="left"/>
    </xf>
    <xf numFmtId="1" fontId="41" fillId="0" borderId="19" xfId="0" applyNumberFormat="1" applyFont="1" applyFill="1" applyBorder="1" applyAlignment="1">
      <alignment horizontal="center" vertical="center" wrapText="1"/>
    </xf>
    <xf numFmtId="1" fontId="41" fillId="0" borderId="23" xfId="0" applyNumberFormat="1" applyFont="1" applyFill="1" applyBorder="1" applyAlignment="1">
      <alignment horizontal="center" vertical="center" wrapText="1"/>
    </xf>
    <xf numFmtId="1" fontId="48" fillId="0" borderId="1" xfId="0" applyNumberFormat="1" applyFont="1" applyFill="1" applyBorder="1" applyAlignment="1" applyProtection="1">
      <alignment horizontal="center" vertical="center" wrapText="1"/>
    </xf>
    <xf numFmtId="0" fontId="49" fillId="0" borderId="18" xfId="0" applyNumberFormat="1" applyFont="1" applyFill="1" applyBorder="1" applyAlignment="1">
      <alignment horizontal="left"/>
    </xf>
    <xf numFmtId="0" fontId="1" fillId="0" borderId="19" xfId="0" applyFont="1" applyFill="1" applyBorder="1" applyAlignment="1">
      <alignment horizontal="left"/>
    </xf>
    <xf numFmtId="0" fontId="44" fillId="0" borderId="18" xfId="0" applyNumberFormat="1" applyFont="1" applyFill="1" applyBorder="1" applyAlignment="1">
      <alignment horizontal="left"/>
    </xf>
    <xf numFmtId="0" fontId="1" fillId="0" borderId="23" xfId="0" applyFont="1" applyFill="1" applyBorder="1" applyAlignment="1">
      <alignment horizontal="left"/>
    </xf>
    <xf numFmtId="0" fontId="49" fillId="0" borderId="22" xfId="0" applyNumberFormat="1" applyFont="1" applyFill="1" applyBorder="1" applyAlignment="1">
      <alignment horizontal="left"/>
    </xf>
    <xf numFmtId="0" fontId="1" fillId="0" borderId="20" xfId="0" applyFont="1" applyFill="1" applyBorder="1" applyAlignment="1">
      <alignment horizontal="left"/>
    </xf>
    <xf numFmtId="0" fontId="44" fillId="0" borderId="22" xfId="0" applyNumberFormat="1" applyFont="1" applyFill="1" applyBorder="1" applyAlignment="1">
      <alignment horizontal="left"/>
    </xf>
    <xf numFmtId="0" fontId="1" fillId="0" borderId="27" xfId="0" applyFont="1" applyFill="1" applyBorder="1" applyAlignment="1">
      <alignment horizontal="left"/>
    </xf>
    <xf numFmtId="0" fontId="1" fillId="0" borderId="1" xfId="0" applyFont="1" applyFill="1" applyBorder="1" applyAlignment="1">
      <alignment horizontal="left"/>
    </xf>
    <xf numFmtId="0" fontId="32" fillId="0" borderId="1" xfId="0" applyFont="1" applyFill="1" applyBorder="1" applyAlignment="1">
      <alignment horizontal="left" vertical="center" wrapText="1"/>
    </xf>
    <xf numFmtId="0" fontId="2" fillId="0" borderId="1" xfId="0" applyNumberFormat="1" applyFont="1" applyFill="1" applyBorder="1" applyAlignment="1">
      <alignment vertical="center" wrapText="1"/>
    </xf>
    <xf numFmtId="0" fontId="33" fillId="0" borderId="1" xfId="0" applyNumberFormat="1" applyFont="1" applyFill="1" applyBorder="1" applyAlignment="1">
      <alignment horizontal="left" vertical="center" wrapText="1"/>
    </xf>
    <xf numFmtId="0" fontId="33" fillId="0" borderId="20" xfId="0" applyNumberFormat="1" applyFont="1" applyFill="1" applyBorder="1" applyAlignment="1">
      <alignment horizontal="center" wrapText="1"/>
    </xf>
    <xf numFmtId="1" fontId="41" fillId="0" borderId="34" xfId="0" applyNumberFormat="1" applyFont="1" applyFill="1" applyBorder="1" applyAlignment="1" applyProtection="1">
      <alignment horizontal="center" vertical="center" wrapText="1"/>
    </xf>
    <xf numFmtId="0" fontId="41" fillId="0" borderId="36" xfId="0" applyNumberFormat="1" applyFont="1" applyFill="1" applyBorder="1" applyAlignment="1">
      <alignment horizontal="left"/>
    </xf>
    <xf numFmtId="0" fontId="1" fillId="0" borderId="19" xfId="0" applyNumberFormat="1" applyFont="1" applyFill="1" applyBorder="1" applyAlignment="1">
      <alignment horizontal="left"/>
    </xf>
    <xf numFmtId="0" fontId="1" fillId="0" borderId="20" xfId="0" applyNumberFormat="1" applyFont="1" applyFill="1" applyBorder="1" applyAlignment="1">
      <alignment horizontal="left"/>
    </xf>
    <xf numFmtId="0" fontId="1" fillId="0" borderId="0" xfId="0" applyNumberFormat="1" applyFont="1" applyFill="1" applyAlignment="1">
      <alignment horizontal="left"/>
    </xf>
    <xf numFmtId="0" fontId="33" fillId="0" borderId="24" xfId="0" applyNumberFormat="1" applyFont="1" applyFill="1" applyBorder="1" applyAlignment="1">
      <alignment horizontal="left" vertical="center" wrapText="1"/>
    </xf>
    <xf numFmtId="0" fontId="33" fillId="0" borderId="27" xfId="0" applyNumberFormat="1" applyFont="1" applyFill="1" applyBorder="1" applyAlignment="1">
      <alignment horizontal="center" wrapText="1"/>
    </xf>
    <xf numFmtId="1" fontId="41" fillId="0" borderId="35" xfId="0" applyNumberFormat="1" applyFont="1" applyFill="1" applyBorder="1" applyAlignment="1" applyProtection="1">
      <alignment horizontal="center" vertical="center" wrapText="1"/>
    </xf>
    <xf numFmtId="0" fontId="1" fillId="0" borderId="23" xfId="0" applyNumberFormat="1" applyFont="1" applyFill="1" applyBorder="1" applyAlignment="1">
      <alignment horizontal="left"/>
    </xf>
    <xf numFmtId="0" fontId="1" fillId="0" borderId="27" xfId="0" applyNumberFormat="1" applyFont="1" applyFill="1" applyBorder="1" applyAlignment="1">
      <alignment horizontal="left"/>
    </xf>
    <xf numFmtId="0" fontId="1" fillId="2" borderId="0" xfId="0" applyNumberFormat="1" applyFont="1" applyFill="1" applyBorder="1" applyAlignment="1">
      <alignment horizontal="center"/>
    </xf>
  </cellXfs>
  <cellStyles count="103">
    <cellStyle name="Accent1 - 20%" xfId="1"/>
    <cellStyle name="Accent1 - 40%" xfId="2"/>
    <cellStyle name="Accent1 - 60%" xfId="3"/>
    <cellStyle name="Accent2 - 20%" xfId="4"/>
    <cellStyle name="Accent2 - 40%" xfId="5"/>
    <cellStyle name="Accent2 - 60%" xfId="6"/>
    <cellStyle name="Accent3 - 20%" xfId="7"/>
    <cellStyle name="Accent3 - 40%" xfId="8"/>
    <cellStyle name="Accent3 - 60%" xfId="9"/>
    <cellStyle name="Accent4 - 20%" xfId="10"/>
    <cellStyle name="Accent4 - 40%" xfId="11"/>
    <cellStyle name="Accent4 - 60%" xfId="12"/>
    <cellStyle name="Accent5 - 20%" xfId="13"/>
    <cellStyle name="Accent5 - 40%" xfId="14"/>
    <cellStyle name="Accent5 - 60%" xfId="15"/>
    <cellStyle name="Accent6 - 20%" xfId="16"/>
    <cellStyle name="Accent6 - 40%" xfId="17"/>
    <cellStyle name="Accent6 - 60%" xfId="18"/>
    <cellStyle name="Emphasis 1" xfId="19"/>
    <cellStyle name="Emphasis 2" xfId="20"/>
    <cellStyle name="Emphasis 3" xfId="21"/>
    <cellStyle name="Excel Built-in Normal" xfId="91"/>
    <cellStyle name="SAPBEXaggData" xfId="22"/>
    <cellStyle name="SAPBEXaggDataEmph" xfId="23"/>
    <cellStyle name="SAPBEXaggItem" xfId="24"/>
    <cellStyle name="SAPBEXaggItemX" xfId="25"/>
    <cellStyle name="SAPBEXchaText" xfId="26"/>
    <cellStyle name="SAPBEXexcBad7" xfId="27"/>
    <cellStyle name="SAPBEXexcBad8" xfId="28"/>
    <cellStyle name="SAPBEXexcBad9" xfId="29"/>
    <cellStyle name="SAPBEXexcCritical4" xfId="30"/>
    <cellStyle name="SAPBEXexcCritical5" xfId="31"/>
    <cellStyle name="SAPBEXexcCritical6" xfId="32"/>
    <cellStyle name="SAPBEXexcGood1" xfId="33"/>
    <cellStyle name="SAPBEXexcGood2" xfId="34"/>
    <cellStyle name="SAPBEXexcGood3" xfId="35"/>
    <cellStyle name="SAPBEXfilterDrill" xfId="36"/>
    <cellStyle name="SAPBEXfilterItem" xfId="37"/>
    <cellStyle name="SAPBEXfilterText" xfId="38"/>
    <cellStyle name="SAPBEXformats" xfId="39"/>
    <cellStyle name="SAPBEXheaderItem" xfId="40"/>
    <cellStyle name="SAPBEXheaderText" xfId="41"/>
    <cellStyle name="SAPBEXHLevel0" xfId="42"/>
    <cellStyle name="SAPBEXHLevel0X" xfId="43"/>
    <cellStyle name="SAPBEXHLevel1" xfId="44"/>
    <cellStyle name="SAPBEXHLevel1X" xfId="45"/>
    <cellStyle name="SAPBEXHLevel2" xfId="46"/>
    <cellStyle name="SAPBEXHLevel2X" xfId="47"/>
    <cellStyle name="SAPBEXHLevel3" xfId="48"/>
    <cellStyle name="SAPBEXHLevel3X" xfId="49"/>
    <cellStyle name="SAPBEXinputData" xfId="50"/>
    <cellStyle name="SAPBEXItemHeader" xfId="51"/>
    <cellStyle name="SAPBEXresData" xfId="52"/>
    <cellStyle name="SAPBEXresDataEmph" xfId="53"/>
    <cellStyle name="SAPBEXresItem" xfId="54"/>
    <cellStyle name="SAPBEXresItemX" xfId="55"/>
    <cellStyle name="SAPBEXstdData" xfId="56"/>
    <cellStyle name="SAPBEXstdDataEmph" xfId="57"/>
    <cellStyle name="SAPBEXstdItem" xfId="58"/>
    <cellStyle name="SAPBEXstdItemX" xfId="59"/>
    <cellStyle name="SAPBEXtitle" xfId="60"/>
    <cellStyle name="SAPBEXunassignedItem" xfId="61"/>
    <cellStyle name="SAPBEXundefined" xfId="62"/>
    <cellStyle name="Sheet Title" xfId="63"/>
    <cellStyle name="Standard_Tabelle1" xfId="95"/>
    <cellStyle name="Акцент1 2" xfId="64"/>
    <cellStyle name="Акцент2 2" xfId="65"/>
    <cellStyle name="Акцент3 2" xfId="66"/>
    <cellStyle name="Акцент4 2" xfId="67"/>
    <cellStyle name="Акцент5 2" xfId="68"/>
    <cellStyle name="Акцент6 2" xfId="69"/>
    <cellStyle name="Ввод  2" xfId="70"/>
    <cellStyle name="Вывод 2" xfId="71"/>
    <cellStyle name="Вычисление 2" xfId="72"/>
    <cellStyle name="Гиперссылка" xfId="102" builtinId="8"/>
    <cellStyle name="Денежный" xfId="101" builtinId="4"/>
    <cellStyle name="Заголовок 1 2" xfId="73"/>
    <cellStyle name="Заголовок 2 2" xfId="74"/>
    <cellStyle name="Заголовок 3 2" xfId="75"/>
    <cellStyle name="Заголовок 4 2" xfId="76"/>
    <cellStyle name="Итог 2" xfId="77"/>
    <cellStyle name="Контрольная ячейка 2" xfId="78"/>
    <cellStyle name="Нейтральный 2" xfId="79"/>
    <cellStyle name="Обычный" xfId="0" builtinId="0"/>
    <cellStyle name="Обычный 2" xfId="80"/>
    <cellStyle name="Обычный 2 2" xfId="89"/>
    <cellStyle name="Обычный 2 3" xfId="88"/>
    <cellStyle name="Обычный 2 4" xfId="96"/>
    <cellStyle name="Обычный 3" xfId="81"/>
    <cellStyle name="Обычный 3 2" xfId="90"/>
    <cellStyle name="Обычный 3 3" xfId="94"/>
    <cellStyle name="Обычный 4" xfId="82"/>
    <cellStyle name="Обычный 5" xfId="92"/>
    <cellStyle name="Плохой 2" xfId="83"/>
    <cellStyle name="Примечание 2" xfId="84"/>
    <cellStyle name="Процентный" xfId="93" builtinId="5"/>
    <cellStyle name="Связанная ячейка 2" xfId="85"/>
    <cellStyle name="Стиль 1" xfId="97"/>
    <cellStyle name="Стиль 1 2" xfId="99"/>
    <cellStyle name="Текст предупреждения 2" xfId="86"/>
    <cellStyle name="Финансовый" xfId="100" builtinId="3"/>
    <cellStyle name="Хороший 2" xfId="87"/>
    <cellStyle name="常规_new list 2" xfId="98"/>
  </cellStyles>
  <dxfs count="325">
    <dxf>
      <numFmt numFmtId="0" formatCode="General"/>
    </dxf>
    <dxf>
      <alignment horizontal="left" vertical="bottom" textRotation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</dxf>
    <dxf>
      <numFmt numFmtId="4" formatCode="#,##0.00"/>
    </dxf>
    <dxf>
      <numFmt numFmtId="19" formatCode="dd/mm/yyyy"/>
    </dxf>
    <dxf>
      <border diagonalUp="0" diagonalDown="0">
        <left/>
        <right/>
        <top/>
        <bottom/>
      </border>
    </dxf>
    <dxf>
      <border diagonalUp="0" diagonalDown="0">
        <left/>
        <right/>
        <top/>
        <bottom/>
      </border>
    </dxf>
    <dxf>
      <numFmt numFmtId="0" formatCode="General"/>
    </dxf>
    <dxf>
      <border diagonalUp="0" diagonalDown="0">
        <left/>
        <right/>
        <top/>
        <bottom/>
      </border>
    </dxf>
    <dxf>
      <numFmt numFmtId="0" formatCode="General"/>
    </dxf>
    <dxf>
      <border diagonalUp="0" diagonalDown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border diagonalUp="0" diagonalDown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0" formatCode="General"/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</dxf>
    <dxf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border diagonalUp="0" diagonalDown="0" outline="0">
        <left/>
        <right/>
        <top/>
        <bottom/>
      </border>
    </dxf>
    <dxf>
      <alignment horizontal="center" textRotation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/>
      </border>
    </dxf>
    <dxf>
      <font>
        <strike val="0"/>
        <outline val="0"/>
        <shadow val="0"/>
        <u val="none"/>
        <vertAlign val="baseline"/>
        <sz val="8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strike val="0"/>
        <outline val="0"/>
        <shadow val="0"/>
        <u val="none"/>
        <vertAlign val="baseline"/>
        <sz val="8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auto="1"/>
        </left>
        <right/>
        <top/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8"/>
        <name val="Calibri"/>
        <scheme val="minor"/>
      </font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imes New Roman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" formatCode="0"/>
      <fill>
        <patternFill patternType="solid">
          <fgColor indexed="64"/>
          <bgColor theme="4" tint="0.59999389629810485"/>
        </patternFill>
      </fill>
      <alignment horizontal="left" vertical="bottom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" formatCode="0"/>
      <alignment horizontal="lef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rgb="FFFFFF00"/>
        </patternFill>
      </fill>
      <alignment horizontal="left" vertical="bottom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rgb="FFFFFF00"/>
        </patternFill>
      </fill>
      <alignment horizontal="left" vertical="bottom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left style="medium">
          <color auto="1"/>
        </left>
        <right style="thin">
          <color auto="1"/>
        </right>
        <top style="medium">
          <color auto="1"/>
        </top>
        <bottom style="thin">
          <color auto="1"/>
        </bottom>
      </border>
    </dxf>
    <dxf>
      <border outline="0">
        <bottom style="thin">
          <color auto="1"/>
        </bottom>
      </border>
    </dxf>
    <dxf>
      <alignment horizontal="center" vertical="center" textRotation="0" wrapText="1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>
          <bgColor theme="6" tint="0.59999389629810485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bgColor rgb="FFFFFF00"/>
        </patternFill>
      </fill>
    </dxf>
    <dxf>
      <alignment horizontal="left" readingOrder="0"/>
    </dxf>
    <dxf>
      <alignment horizontal="left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/>
        <right/>
      </border>
    </dxf>
    <dxf>
      <fill>
        <patternFill patternType="solid">
          <bgColor theme="6" tint="0.59999389629810485"/>
        </patternFill>
      </fill>
    </dxf>
    <dxf>
      <fill>
        <patternFill patternType="solid">
          <bgColor theme="5" tint="0.59999389629810485"/>
        </patternFill>
      </fill>
    </dxf>
    <dxf>
      <border>
        <left/>
        <right/>
        <top/>
        <bottom/>
        <vertical/>
      </border>
    </dxf>
    <dxf>
      <alignment horizontal="center" readingOrder="0"/>
    </dxf>
    <dxf>
      <border>
        <right style="medium">
          <color indexed="64"/>
        </right>
      </border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right style="medium">
          <color indexed="64"/>
        </right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readingOrder="0"/>
    </dxf>
    <dxf>
      <alignment vertical="center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onstantine SKROTCHINSKY" refreshedDate="43381.561881365742" createdVersion="4" refreshedVersion="6" minRefreshableVersion="3" recordCount="3686">
  <cacheSource type="worksheet">
    <worksheetSource name="Таблица14"/>
  </cacheSource>
  <cacheFields count="14">
    <cacheField name="Товар" numFmtId="0">
      <sharedItems containsSemiMixedTypes="0" containsString="0" containsNumber="1" containsInteger="1" minValue="20185" maxValue="12831016" count="814">
        <n v="665694"/>
        <n v="827378"/>
        <n v="665697"/>
        <n v="760733"/>
        <n v="761819"/>
        <n v="818798"/>
        <n v="876268"/>
        <n v="775590"/>
        <n v="876270"/>
        <n v="766825"/>
        <n v="754181"/>
        <n v="447840"/>
        <n v="665751"/>
        <n v="876254"/>
        <n v="876269"/>
        <n v="765120"/>
        <n v="875713"/>
        <n v="887479"/>
        <n v="665941"/>
        <n v="887480"/>
        <n v="876259"/>
        <n v="887481"/>
        <n v="799877"/>
        <n v="876265"/>
        <n v="665969"/>
        <n v="670018"/>
        <n v="876266"/>
        <n v="875712"/>
        <n v="11400057"/>
        <n v="876258"/>
        <n v="405618"/>
        <n v="663960"/>
        <n v="11407697"/>
        <n v="661900"/>
        <n v="830810"/>
        <n v="487234"/>
        <n v="754178"/>
        <n v="689131"/>
        <n v="408915"/>
        <n v="666015"/>
        <n v="820365"/>
        <n v="661656"/>
        <n v="665747"/>
        <n v="447822"/>
        <n v="487232"/>
        <n v="677303"/>
        <n v="763966"/>
        <n v="405330"/>
        <n v="665952"/>
        <n v="754174"/>
        <n v="758613"/>
        <n v="661644"/>
        <n v="764517"/>
        <n v="445812"/>
        <n v="876261"/>
        <n v="885346"/>
        <n v="408997"/>
        <n v="11370313"/>
        <n v="765118"/>
        <n v="393267"/>
        <n v="895248"/>
        <n v="11411926"/>
        <n v="408946"/>
        <n v="895245"/>
        <n v="11418246"/>
        <n v="661903"/>
        <n v="11418163"/>
        <n v="799520"/>
        <n v="408760"/>
        <n v="876267"/>
        <n v="876272"/>
        <n v="499298"/>
        <n v="11422456"/>
        <n v="441739"/>
        <n v="661719"/>
        <n v="858203"/>
        <n v="496768"/>
        <n v="876263"/>
        <n v="661481"/>
        <n v="763969"/>
        <n v="654804"/>
        <n v="827376"/>
        <n v="405669"/>
        <n v="858294"/>
        <n v="876264"/>
        <n v="886827"/>
        <n v="895249"/>
        <n v="665977"/>
        <n v="876262"/>
        <n v="895246"/>
        <n v="759254"/>
        <n v="11402105"/>
        <n v="11428235"/>
        <n v="661738"/>
        <n v="665774"/>
        <n v="818828"/>
        <n v="828789"/>
        <n v="828791"/>
        <n v="895247"/>
        <n v="661530"/>
        <n v="661568"/>
        <n v="665914"/>
        <n v="759255"/>
        <n v="832864"/>
        <n v="405687"/>
        <n v="408889"/>
        <n v="490001"/>
        <n v="661740"/>
        <n v="665687"/>
        <n v="812149"/>
        <n v="895824"/>
        <n v="408992"/>
        <n v="675284"/>
        <n v="895743"/>
        <n v="408910"/>
        <n v="408748"/>
        <n v="408921"/>
        <n v="876257"/>
        <n v="895250"/>
        <n v="405336"/>
        <n v="754179"/>
        <n v="858285"/>
        <n v="11428315"/>
        <n v="661902"/>
        <n v="405676"/>
        <n v="665753"/>
        <n v="661482"/>
        <n v="665817"/>
        <n v="11433913"/>
        <n v="498828"/>
        <n v="665728"/>
        <n v="754177"/>
        <n v="11426143"/>
        <n v="661653"/>
        <n v="447794"/>
        <n v="759257"/>
        <n v="409108"/>
        <n v="662402"/>
        <n v="903309"/>
        <n v="447852"/>
        <n v="677298"/>
        <n v="447780"/>
        <n v="11445939"/>
        <n v="11445960"/>
        <n v="663958"/>
        <n v="876255"/>
        <n v="662403"/>
        <n v="902421"/>
        <n v="661652"/>
        <n v="665963"/>
        <n v="818797"/>
        <n v="661702"/>
        <n v="11445938"/>
        <n v="11445598"/>
        <n v="11445943"/>
        <n v="11451765"/>
        <n v="665975"/>
        <n v="661899"/>
        <n v="11444030"/>
        <n v="408937"/>
        <n v="763967"/>
        <n v="895825"/>
        <n v="11444464"/>
        <n v="408885"/>
        <n v="11458664"/>
        <n v="405674"/>
        <n v="405706"/>
        <n v="11456456"/>
        <n v="11462377"/>
        <n v="11460175"/>
        <n v="408783"/>
        <n v="445808"/>
        <n v="661643"/>
        <n v="661768"/>
        <n v="685041"/>
        <n v="405682"/>
        <n v="662536"/>
        <n v="895236"/>
        <n v="11460209"/>
        <n v="671861"/>
        <n v="409084"/>
        <n v="11479619"/>
        <n v="665929"/>
        <n v="405690"/>
        <n v="654799"/>
        <n v="408761"/>
        <n v="665693"/>
        <n v="11479171"/>
        <n v="11497594"/>
        <n v="806117"/>
        <n v="661639"/>
        <n v="665967"/>
        <n v="827380"/>
        <n v="885347"/>
        <n v="663962"/>
        <n v="661575"/>
        <n v="661796"/>
        <n v="661693"/>
        <n v="665796"/>
        <n v="799521"/>
        <n v="405643"/>
        <n v="895827"/>
        <n v="11525316"/>
        <n v="11526099"/>
        <n v="446437"/>
        <n v="666000"/>
        <n v="672384"/>
        <n v="650323"/>
        <n v="11536050"/>
        <n v="408872"/>
        <n v="665964"/>
        <n v="445810"/>
        <n v="11560712"/>
        <n v="405644"/>
        <n v="408749"/>
        <n v="661565"/>
        <n v="489999"/>
        <n v="11497005"/>
        <n v="11570944"/>
        <n v="665764"/>
        <n v="759256"/>
        <n v="665900"/>
        <n v="763853"/>
        <n v="762231"/>
        <n v="661574"/>
        <n v="903563"/>
        <n v="11591262"/>
        <n v="665953"/>
        <n v="819419"/>
        <n v="665978"/>
        <n v="806115"/>
        <n v="408788"/>
        <n v="393266"/>
        <n v="661571"/>
        <n v="405689"/>
        <n v="759260"/>
        <n v="408766"/>
        <n v="11598499"/>
        <n v="409011"/>
        <n v="902455"/>
        <n v="938271"/>
        <n v="11593335"/>
        <n v="447805"/>
        <n v="11603640"/>
        <n v="11476149"/>
        <n v="11606993"/>
        <n v="11595396"/>
        <n v="11606814"/>
        <n v="665970"/>
        <n v="11614491"/>
        <n v="11615547"/>
        <n v="408747"/>
        <n v="833990"/>
        <n v="938855"/>
        <n v="665940"/>
        <n v="858289"/>
        <n v="405332"/>
        <n v="661635"/>
        <n v="760144"/>
        <n v="926899"/>
        <n v="661712"/>
        <n v="938857"/>
        <n v="763939"/>
        <n v="11370325"/>
        <n v="662537"/>
        <n v="441822"/>
        <n v="661641"/>
        <n v="792953"/>
        <n v="895235"/>
        <n v="938848"/>
        <n v="938852"/>
        <n v="661519"/>
        <n v="792952"/>
        <n v="858291"/>
        <n v="939666"/>
        <n v="820366"/>
        <n v="665689"/>
        <n v="665956"/>
        <n v="895237"/>
        <n v="819422"/>
        <n v="941466"/>
        <n v="903584"/>
        <n v="11629866"/>
        <n v="11627663"/>
        <n v="939653"/>
        <n v="661901"/>
        <n v="665944"/>
        <n v="833992"/>
        <n v="939667"/>
        <n v="940253"/>
        <n v="11620062"/>
        <n v="661752"/>
        <n v="766888"/>
        <n v="941464"/>
        <n v="941602"/>
        <n v="11628763"/>
        <n v="447788"/>
        <n v="661542"/>
        <n v="661724"/>
        <n v="941616"/>
        <n v="408920"/>
        <n v="941465"/>
        <n v="941610"/>
        <n v="941621"/>
        <n v="941598"/>
        <n v="11620048"/>
        <n v="941618"/>
        <n v="939650"/>
        <n v="11639904"/>
        <n v="408943"/>
        <n v="938853"/>
        <n v="661623"/>
        <n v="11645822"/>
        <n v="11645826"/>
        <n v="926897"/>
        <n v="941594"/>
        <n v="941904"/>
        <n v="943948"/>
        <n v="447855"/>
        <n v="11649680"/>
        <n v="11648091"/>
        <n v="408890"/>
        <n v="756286"/>
        <n v="941604"/>
        <n v="941612"/>
        <n v="943947"/>
        <n v="938858"/>
        <n v="11650715"/>
        <n v="941599"/>
        <n v="941611"/>
        <n v="661722"/>
        <n v="939652"/>
        <n v="661538"/>
        <n v="455514"/>
        <n v="661547"/>
        <n v="405678"/>
        <n v="964285"/>
        <n v="830845"/>
        <n v="408930"/>
        <n v="775589"/>
        <n v="20185"/>
        <n v="408898"/>
        <n v="11732667"/>
        <n v="941597"/>
        <n v="941907"/>
        <n v="941593"/>
        <n v="941608"/>
        <n v="818829"/>
        <n v="447821"/>
        <n v="11429196"/>
        <n v="11440939"/>
        <n v="11645779"/>
        <n v="11646475"/>
        <n v="759332"/>
        <n v="11775505"/>
        <n v="405719"/>
        <n v="948230"/>
        <n v="938850"/>
        <n v="654792"/>
        <n v="408945"/>
        <n v="903562"/>
        <n v="661526"/>
        <n v="11806114"/>
        <n v="11805154"/>
        <n v="11803352"/>
        <n v="34477"/>
        <n v="11811143"/>
        <n v="36225"/>
        <n v="37665"/>
        <n v="948233"/>
        <n v="447862"/>
        <n v="11830304"/>
        <n v="409028"/>
        <n v="941908"/>
        <n v="895826"/>
        <n v="11820247"/>
        <n v="666031"/>
        <n v="941617"/>
        <n v="34346"/>
        <n v="11831374"/>
        <n v="393125"/>
        <n v="408942"/>
        <n v="11825547"/>
        <n v="11839126"/>
        <n v="35263"/>
        <n v="37846"/>
        <n v="764515"/>
        <n v="11836175"/>
        <n v="11837818"/>
        <n v="11843130"/>
        <n v="938854"/>
        <n v="37664"/>
        <n v="11844284"/>
        <n v="941595"/>
        <n v="11839697"/>
        <n v="11848982"/>
        <n v="447809"/>
        <n v="11847303"/>
        <n v="11850634"/>
        <n v="665907"/>
        <n v="11848269"/>
        <n v="941660"/>
        <n v="666005"/>
        <n v="760732"/>
        <n v="405710"/>
        <n v="948234"/>
        <n v="661685"/>
        <n v="938154"/>
        <n v="763942"/>
        <n v="11874210"/>
        <n v="926898"/>
        <n v="11876415"/>
        <n v="11878796"/>
        <n v="37845"/>
        <n v="11882154"/>
        <n v="11835951"/>
        <n v="408787"/>
        <n v="938153"/>
        <n v="665960"/>
        <n v="11895875"/>
        <n v="11905994"/>
        <n v="11904548"/>
        <n v="39131"/>
        <n v="40147"/>
        <n v="661701"/>
        <n v="40146"/>
        <n v="39133"/>
        <n v="11947805"/>
        <n v="408929"/>
        <n v="665695"/>
        <n v="11976640"/>
        <n v="661725"/>
        <n v="806118"/>
        <n v="40301"/>
        <n v="445811"/>
        <n v="447847"/>
        <n v="12006200"/>
        <n v="12001053"/>
        <n v="806339"/>
        <n v="665767"/>
        <n v="12013956"/>
        <n v="12007774"/>
        <n v="12013941"/>
        <n v="408905"/>
        <n v="408996"/>
        <n v="326821"/>
        <n v="447858"/>
        <n v="938847"/>
        <n v="34345"/>
        <n v="661767"/>
        <n v="12030722"/>
        <n v="12036323"/>
        <n v="409040"/>
        <n v="405707"/>
        <n v="455515"/>
        <n v="895872"/>
        <n v="762243"/>
        <n v="12027211"/>
        <n v="409055"/>
        <n v="408863"/>
        <n v="12032554"/>
        <n v="12033277"/>
        <n v="941605"/>
        <n v="2034329"/>
        <n v="40303"/>
        <n v="408797"/>
        <n v="12033205"/>
        <n v="408917"/>
        <n v="11851072"/>
        <n v="445816"/>
        <n v="12040641"/>
        <n v="12044470"/>
        <n v="408911"/>
        <n v="12040801"/>
        <n v="661551"/>
        <n v="938155"/>
        <n v="12039897"/>
        <n v="12043406"/>
        <n v="830812"/>
        <n v="2039647"/>
        <n v="665947"/>
        <n v="2039764"/>
        <n v="665727"/>
        <n v="665938"/>
        <n v="408873"/>
        <n v="408935"/>
        <n v="11898229"/>
        <n v="2031426"/>
        <n v="40305"/>
        <n v="2039701"/>
        <n v="12033231"/>
        <n v="2039703"/>
        <n v="12047179"/>
        <n v="12042147"/>
        <n v="40149"/>
        <n v="12049212"/>
        <n v="2039704"/>
        <n v="12049068"/>
        <n v="408795"/>
        <n v="496767"/>
        <n v="665757"/>
        <n v="2031428"/>
        <n v="2039646"/>
        <n v="2041417"/>
        <n v="12071865"/>
        <n v="668624"/>
        <n v="2039150"/>
        <n v="12055795"/>
        <n v="405680"/>
        <n v="490002"/>
        <n v="759258"/>
        <n v="2054084"/>
        <n v="12079057"/>
        <n v="2039702"/>
        <n v="2039700"/>
        <n v="12102676"/>
        <n v="2039696"/>
        <n v="661638"/>
        <n v="2039699"/>
        <n v="12111117"/>
        <n v="408909"/>
        <n v="12114034"/>
        <n v="2019860"/>
        <n v="938849"/>
        <n v="2054595"/>
        <n v="941606"/>
        <n v="2041418"/>
        <n v="830844"/>
        <n v="2039452"/>
        <n v="2054085"/>
        <n v="408782"/>
        <n v="408840"/>
        <n v="405681"/>
        <n v="2041419"/>
        <n v="2031424"/>
        <n v="12195610"/>
        <n v="447789"/>
        <n v="408850"/>
        <n v="2039645"/>
        <n v="12207522"/>
        <n v="2041415"/>
        <n v="671832"/>
        <n v="442084"/>
        <n v="2039705"/>
        <n v="665723"/>
        <n v="864280"/>
        <n v="2041416"/>
        <n v="12239302"/>
        <n v="11203304"/>
        <n v="905864"/>
        <n v="2065049"/>
        <n v="12246887"/>
        <n v="669733"/>
        <n v="2065054"/>
        <n v="666026"/>
        <n v="2039119"/>
        <n v="12259115"/>
        <n v="2034325"/>
        <n v="12119395"/>
        <n v="12259616"/>
        <n v="12253482"/>
        <n v="2031429"/>
        <n v="670398"/>
        <n v="12259936"/>
        <n v="408809"/>
        <n v="2031427"/>
        <n v="2039698"/>
        <n v="12269873"/>
        <n v="2039695"/>
        <n v="12272717"/>
        <n v="12272504"/>
        <n v="40304"/>
        <n v="12270018"/>
        <n v="408912"/>
        <n v="2034890"/>
        <n v="12274219"/>
        <n v="455527"/>
        <n v="447811"/>
        <n v="445814"/>
        <n v="408913"/>
        <n v="2039694"/>
        <n v="12279933"/>
        <n v="674944"/>
        <n v="10779124"/>
        <n v="12282217"/>
        <n v="904491"/>
        <n v="12278440"/>
        <n v="12289927"/>
        <n v="684778"/>
        <n v="685043"/>
        <n v="12292685"/>
        <n v="661645"/>
        <n v="2039765"/>
        <n v="2068170"/>
        <n v="812148"/>
        <n v="2065051"/>
        <n v="408841"/>
        <n v="12376996"/>
        <n v="12385050"/>
        <n v="830813"/>
        <n v="2066750"/>
        <n v="665729"/>
        <n v="12416477"/>
        <n v="12420769"/>
        <n v="12415959"/>
        <n v="2031781"/>
        <n v="2069230"/>
        <n v="12424070"/>
        <n v="12424734"/>
        <n v="12383717"/>
        <n v="12411648"/>
        <n v="12424724"/>
        <n v="447825"/>
        <n v="409009"/>
        <n v="12424261"/>
        <n v="12432069"/>
        <n v="12440231"/>
        <n v="12424732"/>
        <n v="12424805"/>
        <n v="40302"/>
        <n v="12432658"/>
        <n v="12428324"/>
        <n v="12432835"/>
        <n v="12440607"/>
        <n v="12435989"/>
        <n v="12447792"/>
        <n v="2065052"/>
        <n v="12443153"/>
        <n v="408886"/>
        <n v="12435970"/>
        <n v="12446796"/>
        <n v="12418808"/>
        <n v="12448106"/>
        <n v="12457587"/>
        <n v="12458348"/>
        <n v="12448255"/>
        <n v="754175"/>
        <n v="665754"/>
        <n v="12459003"/>
        <n v="2034892"/>
        <n v="665966"/>
        <n v="12454158"/>
        <n v="12448306"/>
        <n v="12451592"/>
        <n v="12456167"/>
        <n v="12457543"/>
        <n v="12455844"/>
        <n v="12456142"/>
        <n v="830847"/>
        <n v="12469924"/>
        <n v="12474715"/>
        <n v="12465283"/>
        <n v="941620"/>
        <n v="2132774"/>
        <n v="12470434"/>
        <n v="12476552"/>
        <n v="405335"/>
        <n v="12464880"/>
        <n v="12472446"/>
        <n v="665949"/>
        <n v="12483581"/>
        <n v="665961"/>
        <n v="665736"/>
        <n v="2091745"/>
        <n v="11630102"/>
        <n v="12505420"/>
        <n v="661737"/>
        <n v="669919"/>
        <n v="12519171"/>
        <n v="2046573"/>
        <n v="661786"/>
        <n v="12532302"/>
        <n v="408944"/>
        <n v="12530278"/>
        <n v="12543981"/>
        <n v="669227"/>
        <n v="2034328"/>
        <n v="408906"/>
        <n v="2039643"/>
        <n v="12596209"/>
        <n v="12448280"/>
        <n v="12612249"/>
        <n v="12606362"/>
        <n v="2146071"/>
        <n v="12607347"/>
        <n v="2146048"/>
        <n v="2146049"/>
        <n v="12619819"/>
        <n v="12640516"/>
        <n v="2132775"/>
        <n v="12636721"/>
        <n v="12644823"/>
        <n v="12642642"/>
        <n v="12650936"/>
        <n v="12651706"/>
        <n v="675814"/>
        <n v="12650368"/>
        <n v="2164755"/>
        <n v="2164791"/>
        <n v="12648879"/>
        <n v="12655464"/>
        <n v="2164757"/>
        <n v="12659337"/>
        <n v="12651202"/>
        <n v="12653284"/>
        <n v="12658943"/>
        <n v="12658361"/>
        <n v="665692"/>
        <n v="12634793"/>
        <n v="12664217"/>
        <n v="12661419"/>
        <n v="12661712"/>
        <n v="12664311"/>
        <n v="12664165"/>
        <n v="12668773"/>
        <n v="2164756"/>
        <n v="2164758"/>
        <n v="2131830"/>
        <n v="2150114"/>
        <n v="12671276"/>
        <n v="2164792"/>
        <n v="12674156"/>
        <n v="2146091"/>
        <n v="12672884"/>
        <n v="12678694"/>
        <n v="2031425"/>
        <n v="2146072"/>
        <n v="405733"/>
        <n v="2146080"/>
        <n v="2167497"/>
        <n v="12669716"/>
        <n v="12679921"/>
        <n v="12682179"/>
        <n v="12684262"/>
        <n v="12682625"/>
        <n v="12691007"/>
        <n v="2123950"/>
        <n v="12654503"/>
        <n v="12678476"/>
        <n v="12682001"/>
        <n v="2116378"/>
        <n v="12680952"/>
        <n v="40150"/>
        <n v="12669225"/>
        <n v="409037"/>
        <n v="12683783"/>
        <n v="12693799"/>
        <n v="2146070"/>
        <n v="666019"/>
        <n v="12687802"/>
        <n v="12690686"/>
        <n v="12688664"/>
        <n v="2146084"/>
        <n v="661709"/>
        <n v="12654040"/>
        <n v="12693723"/>
        <n v="2146076"/>
        <n v="2164790"/>
        <n v="12689464"/>
        <n v="12689498"/>
        <n v="661750"/>
        <n v="12699149"/>
        <n v="12697869"/>
        <n v="12701731"/>
        <n v="2134251"/>
        <n v="12690680"/>
        <n v="12699578"/>
        <n v="661666"/>
        <n v="2146077"/>
        <n v="12689858"/>
        <n v="2169551"/>
        <n v="2146081"/>
        <n v="12705736"/>
        <n v="12708831"/>
        <n v="12706674"/>
        <n v="2146089"/>
        <n v="2167503"/>
        <n v="12719048"/>
        <n v="2167490"/>
        <n v="2039644"/>
        <n v="661777"/>
        <n v="12733945"/>
        <n v="12739012"/>
        <n v="447785"/>
        <n v="2164759"/>
        <n v="405677"/>
        <n v="2155918"/>
        <n v="2155916"/>
        <n v="2155919"/>
        <n v="2167501"/>
        <n v="2146092"/>
        <n v="2157021"/>
        <n v="2146083"/>
        <n v="2146082"/>
        <n v="12656894"/>
        <n v="2167494"/>
        <n v="409083"/>
        <n v="2169557"/>
        <n v="405685"/>
        <n v="12800022"/>
        <n v="2167500"/>
        <n v="2034891"/>
        <n v="12806721"/>
        <n v="2146088"/>
        <n v="661668"/>
        <n v="12813022"/>
        <n v="12824704"/>
        <n v="12819832"/>
        <n v="12806748"/>
        <n v="12831016"/>
        <n v="12791939"/>
        <n v="2146085"/>
        <n v="12704290"/>
        <n v="12827465"/>
      </sharedItems>
    </cacheField>
    <cacheField name="Краткий текст товара" numFmtId="0">
      <sharedItems count="920">
        <s v="4/100/15/48/54,1/6,5 80.19АМ"/>
        <s v="4/98/13/35/58,5/5,5 X-102 BK"/>
        <s v="5/114,3/15/47/67,1/6,5 81.10Н"/>
        <s v="5-108-15-52,5-63,3-6 FORD"/>
        <s v="6/139,7/17/38/100,1/7 92.6Н"/>
        <s v="5-114,3-16-45-66,1-6,5 NISSAN"/>
        <s v="4-98-14-35-58,5-5,5 ВАЗ 2110"/>
        <s v="5/112/16/50/57,1/6,5 SK44 MB"/>
        <s v="4-98-13-35-58,6-5 ВАЗ 2108/13"/>
        <s v="4/100/15/50/60,1/6 84.8Н"/>
        <s v="4-114,3-15-40-66,1-5,5 NISSAN"/>
        <s v="5-114,3-15-47-67-5,5 KIA,HY,MI"/>
        <s v="5/114,3/16/46/67,1/6.5 55.8Н"/>
        <s v="5-139,7-15-48-98,6-6 CHEVYNIVA"/>
        <s v="4-98-13-29-58,6-5 ГАЗ ВАЗ 2101"/>
        <s v="4-100-15-50-60,1-6 RENAULT"/>
        <s v="4-114,3-15-44-56,6-6 CHEVROLET"/>
        <s v="4-114,3-15-45-67,1-6 KIA"/>
        <s v="5/100 /15/38/57,1/6.5 49.17Н"/>
        <s v="4-100-14-43-60,1-5,5 RENAULT"/>
        <s v="4-100-15-48-54,1-6 HYUNDAI"/>
        <s v="4-100-15-50-60,1-6 RENAULT,NIS"/>
        <s v="5/100/15/43/57,1/6,5 81.12АМ"/>
        <s v="5-112-16-50-57,1-6,5 SKODA"/>
        <s v="5/114,3/15/46/67,1/6.5 81.6Н"/>
        <s v="5/114,3/17/50/67,1/7 MZ28"/>
        <s v="5-112-15-47-57,1-6 SKODA/VW"/>
        <s v="6-170-16-105-130-5,5 ГАЗЕЛЬ"/>
        <s v="CODE8"/>
        <s v="5-114,3-16-50-67,1-6 HYUNDAI"/>
        <s v="4/100/14/46/54,1/5,5 72.17АМ"/>
        <s v="5/105/16/39/56,6/6,5 55,28Н"/>
        <s v="4/98/14/35/58,6/5,5 72.1Н"/>
        <s v="5/105/16/39/56,6/6,5 87.28Пл"/>
        <s v="5-108-16-50-63,3-6,5 FORD"/>
        <s v="5-114,3-15-45-67,1-6 HY,MI,KIA"/>
        <s v="4/100/15/45/60,1/6 86.10АМ"/>
        <s v="5/114,3/16/40/66,1/6,5 55.13АМ"/>
        <s v="5/114,3/16/51/67,1/6,5 61.21Н"/>
        <s v="5/114,3/15/43/66,1/6,5 81.18Пл"/>
        <s v="4/114,3/15/40/66,1/6 56.16Н"/>
        <s v="5/110 /16/37/65,1/6.5 55.5Н"/>
        <s v="4-98-14-35-58,6-5,5 ВАЗ2108-15"/>
        <s v="4-98-13-29-58,6-5 ВАЗ 2101/07"/>
        <s v="5/114,3/17/45/60,1/7 M13 BKF"/>
        <s v="4/100/15/45/60,1/6 84.10Н"/>
        <s v="4/98/14/35/58,6/5,5 RS2 АЛМАЗ"/>
        <s v="4/114,3/15/40/66,1/6.5 68.16Н"/>
        <s v="4-100-14-49-56,6-5,5 CHEV,DAEW"/>
        <s v="4/114,3/15/46/67,1/6 84.4Н"/>
        <s v="5/114,3/16/50/66,1/6,5 55.34Н"/>
        <s v="4-100-16-52-54,1-6 HY SOLARIS"/>
        <s v="4-98-13-35-58,6-5 ВАЗ 2108/15"/>
        <s v="5-114,3-16-46-67,1-6,5 HY/MITS"/>
        <s v="5-100-15-38-57,1-6,0  64H38D"/>
        <s v="5/112/16/50/57,1/6,5 61.12АМ"/>
        <s v="4-100-15-51-54,1-5,5 HYUNDAI"/>
        <s v="5/114,3/16/40/72,3/7MOMO REV"/>
        <s v="4-100-14-43-60,1-5,5  LOGAN S"/>
        <s v="5/114,3/16/47/66,1/6,5 55.29АМ"/>
        <s v="4-100-14-49-56,6-5,5 OPEL BLAC"/>
        <s v="4/100/15/50/54,1/6,5 80.20Н"/>
        <s v="4-98-14-35-58,6-5 ВАЗ (ПЕРЕД.)"/>
        <s v="4/100/14/43/60,1/5,5 64,5ПЛ"/>
        <s v="5-114,3-16-50-60,1-6 SUZ SX4"/>
        <s v="5-114,3-16-50-66,1-6,5 RENAULT"/>
        <s v="5-108-16-52,5-63,3-6,5 44607"/>
        <s v="5/114,3/15/47/47,5/5,5 БРИЗ С."/>
        <s v="5/114,3/16/45/67,1/7 59.8Н"/>
        <s v="5-114,3-16-46-67-6,5 MITS КРЕМ"/>
        <s v="5-108-15-52,5-63,3 FORD,VOLV"/>
        <s v="5-114,3-15-40-66,1-6 B NISSAN"/>
        <s v="4-100-14-43-60-5,5 РЕНО ЛОГАН"/>
        <s v="5/114,3/16/50/66,1/6,5 87.34АМ"/>
        <s v="5/114,3/16/45/72,3/7MOMO EU"/>
        <s v="4/98/13/35/58,5/5 X-101 W"/>
        <s v="4/98/15/29/58,6/6,5 78.1АМ"/>
        <s v="5-112-15-47-57,1-6 SKODA,VW"/>
        <s v="5-114,3-16-40-66,1-6,5 NISSAN"/>
        <s v="4-98-13-35-58,5-5 --101 HS"/>
        <s v="5/114,3/15/43/66,1/6.5 81.18Н"/>
        <s v="4-114,3-15-43-67,1-6 KIA"/>
        <s v="4/114,3/15/44/56,6/6 84.9Н"/>
        <s v="4/100/15/48/54,1/6,5 68.19АМ"/>
        <s v="5/114,3/16/50/60,1/6.5 55.27Н"/>
        <s v="5/108/16/52,5/63,4/7 89.14ПЛ"/>
        <s v="5/114,3/16/50/66,1/6,5 87.34ПЛ"/>
        <s v="4/100/15/48/54,1/6 84.19ПЛ"/>
        <s v="5-105-16-39-56,6-6,5 OPEL/CHEV"/>
        <s v="5/100/15/43/57,1/6 51.12Н"/>
        <s v="5/114,3/16/40/66,1/7 53.13Н"/>
        <s v="4-108 -14-24-65,1-5.5 66.1Н"/>
        <s v="4/100/15/48/54,1/6 84.19АМ"/>
        <s v="5/114,3/16/51/67,1/6,5 61.21ЧМ"/>
        <s v="4/100/15/45/56,6/6,5 68.17ПЛ"/>
        <s v="4/100/15/48/54,1/6,5 80.19ПЛ"/>
        <s v="4/100/15/48/54,1/6,5 68.19Н"/>
        <s v="5/114,3/16/47/66,1/6,5 55.29Н"/>
        <s v="5/105/16/39/56,6/6,5 55.28ЧМБ"/>
        <s v="5-114,3-16-50-67,1-6,5 MAZDA"/>
        <s v="5/114,3/16/46/67,1/6,5 61.8АМ"/>
        <s v="5-108-15-45-58-6,5 ГАЗ 3110"/>
        <s v="5-114,3-16-45-67,1-6,5 HYUNDAI"/>
        <s v="5/114,3/16/46/67,1/6,5 55.8АМ"/>
        <s v="4/98/14/35/58,6/5,5 64.1АМ"/>
        <s v="5/114,3/16/45/60,1/6,5 55.16АМ"/>
        <s v="4-100-14-46-54,1-5 HYUNDAI"/>
        <s v="5-114,3-15-47-67-5,5 HYUNDAI"/>
        <s v="4/100/14/45/56,6/5,5 72.15АМ"/>
        <s v="5-114,3-16-51-67,1-6,5 KIA"/>
        <s v="4-100-14-45-56,6-5,5 CHEV"/>
        <s v="4/100/15/50/60,1/6,5 80.8Н"/>
        <s v="4/114,3/15/44/56,6/6,5 80.9АМ"/>
        <s v="5/112 /16/50/57,1/6.5 55.12Н"/>
        <s v="4-98-13-40-58,6-5 ВАЗ 2108/15"/>
        <s v="5/114,3/17/46/67,1/7.0 57.8Н"/>
        <s v="4-98-13-29-60,5-5 ВАЗ 2101/07"/>
        <s v="5/112 /16/42/57,1/6.5 55.25Н"/>
        <s v="5-112-15-47-57,1-6 SKODA"/>
        <s v="4/100/15/43/56,6/6 56.13М"/>
        <s v="4-100-15-49-56,6-6 DAEW,CHEV"/>
        <s v="5/105/16/39/56,6/6,5 87.28НН"/>
        <s v="5/114,3/17/46/67,1/7 ЭКСТРИМ"/>
        <s v="5/114,3/16/40/66,1/6,5 55.13Н"/>
        <s v="5-108-16-50-63,3-6,5 S FORD"/>
        <s v="5-114,3-16-55-64,1-6,5 HONDA"/>
        <s v="5/105/17/39/56,6/7 69.28АМ"/>
        <s v="4-100-14-36-60-5,5 РЕНО ЛОГАН"/>
        <s v="4/100/15/45/67,1/6,5 68,2Н"/>
        <s v="4-100-14-49-56,6-5,5 DAEW/OPEL"/>
        <s v="5/108/16/52,5/63,4/6,5 55.14Н"/>
        <s v="5/114,3/16/50/66,1/6,5 87.34НН"/>
        <s v="4/108/15/27/65,1/6 56.12Н"/>
        <s v="4/100 /15/50/60,1/6.5 80.8АМ"/>
        <s v="4-114,3-14-44-56,6-5,5 CHEV"/>
        <s v="5/139,7/16/40/98,1/7 59.1ПЛ"/>
        <s v="5/100/15/38/57,1/6,5 81.17Н"/>
        <s v="4/98/14/35/58,6/5,5 64.1Н"/>
        <s v="5/112/16/42/57,1/6,5 55.25АМ"/>
        <s v="5/110/16/37/65,1/6,5 87.5АМ"/>
        <s v="6-170-16-114,5-130-5,5 ГАЗЕЛЬ"/>
        <s v="4/114,3/15/40/66,1/6.5 78.16ПЛ"/>
        <s v="4/114,3/15/46/67,1/6,5 80.4АМ"/>
        <s v="5/112/16/45/57,1/7 53.12ПЛ"/>
        <s v="4/100/14/49/56,6/5,5 64.14АМ"/>
        <s v="4-98-13-40-58,6-5ВАЗ 08-(КРЕМ)"/>
        <s v="5/108/16/50/63,4/6,5 55.33Н"/>
        <s v="4/98/14/35/58,6/5,5 72.1ПЛ"/>
        <s v="5/112/15/47/57,1/6,5 81.7АМ"/>
        <s v="4/108/16/26/65,1/6,5 60.6Н"/>
        <s v="5/114,3/17/42/72,3/7MOMO REV"/>
        <s v="5/114,3/17/35/67,1/6,5 KI36"/>
        <s v="5/114,3/16/45/60,1/7 71.16АМ"/>
        <s v="4/100/14/46/54,1/5,5 72.17Н"/>
        <s v="5/114,3/15/43/66,1/6,5 81.18АМ"/>
        <s v="5/105/16/38/56,6/7MOMO EU"/>
        <s v="4/100/14/43/60,1/5,5 64.5АМ"/>
        <s v="4/100/14/49/56,6/5,5 72.14Н"/>
        <s v="5/114,3/16/40/72,3/7 MOMO RVNG"/>
        <s v="5/114,3/16/50/67,1/6,5 55.32ПЛ"/>
        <s v="4/100 /15/48/54.1/6.5 80.19Н"/>
        <s v="4/98/13/35/58,5/5,5 X-102 HSB"/>
        <s v="5-139,7-16-58-98-5,0 НИВА 2121"/>
        <s v="5/108/16/50/63,4/6,5 61,33Н"/>
        <s v="5/114,3/16/45/60,1/7 53.16Н"/>
        <s v="5/139,7/15/35/98,1/6,5 НИВА Н"/>
        <s v="5/114,3/16/45/60,1/7 59.16Н"/>
        <s v="5/114,3/16/45/60,1/7 71.16Н"/>
        <s v="5-114,3-16-45-64,1-6,5 HONDA"/>
        <s v="5/112/15/47/57,1/6 51.7ПЛ"/>
        <s v="5-139,7-58-98-5 НИВА-2121"/>
        <s v="5/112 /16/50/57,1/6.5 61.12Н"/>
        <s v="5/114,3/17/38/67,1/6,5 MI15"/>
        <s v="4-98-14-35-60,5 ВАЗ ПЕРЕД.ПРИВ"/>
        <s v="4/100 /15/45/60,1/6.5 68.10Пл"/>
        <s v="4/100 /15/45/60,1/6.5 80.10Н"/>
        <s v="4-98-14-35-58,6-5,5 ВАЗ 2110"/>
        <s v="5/114,3/15/45/60,1/6 51.8ПЛ"/>
        <s v="4/98/14/35/58,6/5,5 64.1Б"/>
        <s v="5/112/16/45/57,1/7 53.12Н"/>
        <s v="5/108/16/50/63,4/6,5 55.33ПЛ"/>
        <s v="5/114,3/16/51/67,1/6.5 55.21Н"/>
        <s v="4/100/15/45/54,1/6 84.20Н"/>
        <s v="4/100 /14/49/56,6/5.5 64.14Н"/>
        <s v="5/114,3/16/40/72,3/7 MOMO BK"/>
        <s v="5/114,3/16/45/60,1/7 53.16М"/>
        <s v="4/100 /15/50/60,1/6.5 80.8ЧМК"/>
        <s v="4/100 /15/45/56,6/6.5 68.17Н"/>
        <s v="5/114,3/17/42/72,3/7,5 MOMO BK"/>
        <s v="5/114,3/16/40/72,3/7 MOMO DRNE"/>
        <s v="4/100/14/45/56,6/5,5 64.15АМ"/>
        <s v="5/112/16/40/72,3/7MOMO REV"/>
        <s v="5/108/16/52/63,4/7 53.14Н"/>
        <s v="5/100/15/38/57,1/6,5 81.17АМ"/>
        <s v="5/108/16/50/63,4/7 89.19АМ"/>
        <s v="4/114,3/14/35/66,1/5,5 64.6АМ"/>
        <s v="5/114,3/16/52,5/67,1/6,5 61.15"/>
        <s v="5/114,3/16/47/66,1/6,587.29ПЛ"/>
        <s v="5/100/15/38//57,1/6,5 85.17H"/>
        <s v="4-114,3-14-40-66,1-5,5 NISSAN"/>
        <s v="5/112 /15/47/57,1/6.5 81.7Н"/>
        <s v="4/98/14/35/58,6/5,5 64.1ПЛ"/>
        <s v="4/114,3/16/39/72,3/7 MOMO M-50"/>
        <s v="4/100/15/45/60,1/6 84.10ЧБ"/>
        <s v="5/108 /15/52/63,4/6.5 49.16Н"/>
        <s v="4-100-14-49-56,6-5,5 DAEW,OPEL"/>
        <s v="4/100/14/43/60,1/5,5 72.5АМ"/>
        <s v="5/114/16/50/67,1/6.5 55.32М"/>
        <s v="5/108/16/50/63,4/7 89.19НН"/>
        <s v="5-112-16-42-57,1-6,5 VW"/>
        <s v="5/139,7/16/45/95,3/7 59.2Н"/>
        <s v="5/100/15/38/57,1/6,5 85.17Н"/>
        <s v="5/105/17/39/56,6/7 69.28Н"/>
        <s v="5/114,3/16/46/67,1/6,5 61.8М"/>
        <s v="5/108/15/52,5/63,35/6 ВЕРИТ.С."/>
        <s v="5/108/16/50/63,4/6,5 55.33АМ"/>
        <s v="4/100/15/48/54,1/6 84.19ЧБ"/>
        <s v="5/114,3/17/42/72,3/7,5MOMO DB"/>
        <s v="5/105/16/39/56,6/6,5 55.28ЧМК"/>
        <s v="4/100 /14/49/56,6/5.5 72.14ЧМБ"/>
        <s v="4/108/15/52,5/63,4/6 44.5Н"/>
        <s v="4/100/15/45/60,1/6,5 80.10ЧМБ"/>
        <s v="4/114,3/15/46/67,1/6 84.4Б"/>
        <s v="4/100/15/48/54,1/6 84.19Н"/>
        <s v="4/98/14/35/58,6/5,5 64.1АБ"/>
        <s v="4/100 /15/45/54,1 /6.5 68.20Н"/>
        <s v="5/114,3/18/42/72,3/8MOMO REV"/>
        <s v="5/114,3/16/45/72,3/7 MOMO QUAN"/>
        <s v="4-98-13-40-58,6-5 S ЕВРОДИС"/>
        <s v="4/100/15/50/60,1/6 84.8АМ"/>
        <s v="4/100/14/49/56,6/5,5 72.14ЧМК"/>
        <s v="4/100/14/43/60,1/5,5 72.5Н"/>
        <s v="4/114,3/15/46/67,1/6,5 68.4Н"/>
        <s v="5/114,3/16/38/72,3/7 MOMO WINP"/>
        <s v="4-100-15-48-54,1-6 ТЗСК HY SOL"/>
        <s v="4/100/14/45/56,6/5,5 72.15ПЛ"/>
        <s v="5/114,3/16/45/67,1/7 89.8НН"/>
        <s v="4-98-13-29-58,6-5 2103"/>
        <s v="4/100/15/48/54,1/6,5 80.19ЧМК"/>
        <s v="5/108/15/52,5/63,4/6 51.2Н"/>
        <s v="4/100/16/48/54,1/6,5 60.19Н"/>
        <s v="4/98/14/35/58,6/5,5 64.1ЧБ"/>
        <s v="5/114,3/16/45/60,1/6,5 55.16ПЛ"/>
        <s v="4-98-14-35-58,6-5,5 ВАЗ10"/>
        <s v="5/114,3/16/50/67,1/6,5 55.32АМ"/>
        <s v="4/100/15/48/54,1/6 404.19АМ"/>
        <s v="4/100/14/43/60,1/5,5 64.5Н"/>
        <s v="4/100/14/43/60,1/5,5 72.5ЧМК"/>
        <s v="5/114,3/16/46/67,1/6,5 61.8ЧМК"/>
        <s v="5/105/16/39/56,6/6,5 55.28ПЛ"/>
        <s v="4/100 /14/49/56,6/5.5 72.14ЧМЖ"/>
        <s v="5/114,3/16/45/67,1/7 53.8Н"/>
        <s v="4-100-14-40-54,1-5,5 KIA"/>
        <s v="5/105/16/39/56,6/6,5 55.28ЧМЖ"/>
        <s v="4/114,3/15/44/56,6/6 84.9AM"/>
        <s v="4/114,3/15/40/66,1/6 406.16Н"/>
        <s v="5-114,3-16-45-67-6,5 KIA,HY,MZ"/>
        <s v="4/100/15/45/56,6/6,5 68.17АМ"/>
        <s v="5-112-16-50-57,1-6,5 VW, SKODA"/>
        <s v="4/100/15/48/54,1/6,5 80.19ЧМБ"/>
        <s v="4/114,3/15/44/56,6/6 404.9Н"/>
        <s v="4/100/15/45/60,1/6 84.10Т"/>
        <s v="4/100/14/46/54,1/5,5 64.17Н"/>
        <s v="4/100/16/48/54,1/6,5 60.19АМ"/>
        <s v="5/114,3/16/46//6,5 61.8ЧМЖ"/>
        <s v="5/105/15/39/56,6/6 51.28Н"/>
        <s v="5-112-15-47-57,1-6 VW, SCODA"/>
        <s v="5/110/15/49/65,1/6 51.4Н"/>
        <s v="4/100/15/45/56,6/6,5 80.17АМ"/>
        <s v="4-98-13-40-58,6-5 ВАЗ ЧЕРН"/>
        <s v="5/112/16/45/57,1/7 89.12НН"/>
        <s v="5/114,3/16/51/67,1/6,5 55.21АМ"/>
        <s v="5/112/16/50/57,1/6,5 SK4 MB"/>
        <s v="4-98-14-35-58,6-5 ВАЗ2110 СЕР"/>
        <s v="4/100/15/45/54,1/6,5 68.20ПЛ"/>
        <s v="5/114,3/16/51/67,1/6,5 61.21ЧМК"/>
        <s v="4/100/15/45/60,1/6 84.10AM"/>
        <s v="5/114,3/16/46/67,1/6,5 55.8ЧМБ"/>
        <s v="5/114,3/16/45/60,1/7 53.16Т"/>
        <s v="5/114/16/50/67,1/6.5 55.32ЧМЖ"/>
        <s v="4/114,3/15/45/67,1/6,5 80.4ПЛ"/>
        <s v="5/105/16/39/56,6/7 53.28Пл"/>
        <s v="5/108/15/52,5/63,4/6 85.28ПЛ"/>
        <s v="4/98/14/35/58,6/5,5 72.1ЧМК"/>
        <s v="5/114,3/15/40/72,3/6,5 MOMO EU"/>
        <s v="5/114,3/16/47/66,1/6,5 55.29ПЛ"/>
        <s v="5/114,3/16/40/66,1/6,5 55.13ЧМБ"/>
        <s v="5/114,3/15/47/67,1/6 51.10Н"/>
        <s v="4-100-15-40-60,1-6 REN LOGAN 2"/>
        <s v="4-100-15-50-60,1 S 64A50C"/>
        <s v="4/98/13/35/58,5/5,5 X-102 HS"/>
        <s v="4/114,3/15/40/66,1/6 406.16ПЛ"/>
        <s v="5-139,7-15-48-98-6 NIVA, CHEV"/>
        <s v="5/114,3/16/51/67,1/6,5 61.21АМ"/>
        <s v="5/114,3/16/45/67,1/7 53.8ЧM"/>
        <s v="5-108-50-63,3-6,5 FORD"/>
        <s v="5/114/16/50/67,1/6.5 61.32АМ"/>
        <s v="4/98/14/35/58,6/5,5 72.1ЧМ"/>
        <s v="5/100/15/38/57,1/6,5 81.17ПЛ"/>
        <s v="5/112/16/42/72,3/7 MOMO CORSE"/>
        <s v="5/114,3/16/50/60,1/6,5 55.27АМ"/>
        <s v="XLine 6,5x16 5x105 ЕТ39 d56,6 Black"/>
        <s v="4/98/14/35/58,6/5,5 72.1А"/>
        <s v="5-114,3-15-46-67,1-6 MI,KIA,HY"/>
        <s v="4/98/15/29/58,6/6,5 78.1ЧМ"/>
        <s v="4/98/13/35/58,5/5 Х-101HSB"/>
        <s v="5/114,3/16/50/66,1/6,5 55.34АМ"/>
        <s v="5-108-15-52,5-63,-3-6 S FORD"/>
        <s v="5/108 /16/52,5/63,4/6.5 61.14Н"/>
        <s v="4-100-15-45-56,1-6 HONDA CIVIC"/>
        <s v="5/114,3/16/45/60,1/7 53.16ПЛ"/>
        <s v="4/100/15/48/54,1/6/404.19Н"/>
        <s v="5/114,3/17/41/67,1/7 57.29Н"/>
        <s v="5-114,3-16-50-66,1-6,5 S RENAU"/>
        <s v="5-139,7-15-35-98,5-6 VAZ NIVA"/>
        <s v="5/112/16/45/57,1/7 89.12Ам"/>
        <s v="4/100/14/45/56,6/5,5 64.15ПЛ"/>
        <s v="5-114,3-16-51-67-6 KIA CEE'D"/>
        <s v="4/114,3/15/40/66,1/6.5 78.16Н"/>
        <s v="5/112/16/50/57,1/6,5 55.12T"/>
        <s v="4/100/15/48/54,1/6 604.19H"/>
        <s v="5/139,7/16/40/98,1/7 59.1Н"/>
        <s v="4/100/15/48/54,1/6 604.19A"/>
        <s v="4/98/14/35/58,6/5,5 64.1А"/>
        <s v="5/114,3/16/51/67,1/6,5 55.21ПЛ"/>
        <s v="4/114,3/15/44/56,6/6,5 80.9Н"/>
        <s v="4/100/16/48/54,1/6,5 60.19ПЛ"/>
        <s v="5/114,3/16/45/72,3/7 MOMO STRK"/>
        <s v="4/100/15/50/60,1/6 606.8H"/>
        <s v="5-114,3-16-50-67-6,5 KIA,HY,MZ"/>
        <s v="LS 4/98/13/35/58,6/5,5 110 GMF"/>
        <s v="5/114,3/16/45/64,1/6.5 55.22Н"/>
        <s v="5/110/16/37/65,1/6,5 55.5ПЛ"/>
        <s v="5/112/16/50/57,1/6,5 61.12ПЛ"/>
        <s v="5/112/16/40/72,3/7MOMO BK"/>
        <s v="5-114,3-16-51-67-6,5 KIA,MAZDA"/>
        <s v="5/114,3/16/45/67,1/7 89.8АМ"/>
        <s v="4/98/14/35/58,6/5,5 72.1Б"/>
        <s v="5/112/16/42/57,1/6,5 61.25ПЛ"/>
        <s v="5/114,3/16/40/66,1/7 53.13ПЛ"/>
        <s v="5-108-15-52,5-63,3-6 FORD,VOLV"/>
        <s v="4/100 /14/43/60,1/5.5 64.5ЧБ"/>
        <s v="4/100/15/45/60,1/6 84.10ПЛ"/>
        <s v="5/105/16/39/56,6/6,5 61.28АМ"/>
        <s v="4/100/15/50/60,1/6,5 68.8АМ"/>
        <s v="5/112/15/47/57,1/6,5 81.7Н"/>
        <s v="5/114,3/17/39/60,1/7 93.35Н"/>
        <s v="4/100/15/45/60,1/6 606.10H"/>
        <s v="4/100/14/46/54,1/5,5 64.17АМ"/>
        <s v="5/108/16/52,5/63,4/6,5 55.14АМ"/>
        <s v="4-98-13-35-58,5-5 ВАЗ2108"/>
        <s v="5/112/16/50/57,1/6,5 55.12ПЛ"/>
        <s v="5/114,3/15/46/67,1/6 51.6Н"/>
        <s v="5-114,3-15-47-67-5,5 КР KIA CE"/>
        <s v="5/114,3/16/45/67,1/7 89.8ПЛ"/>
        <s v="4/100/15/48/54,1/6 BJ1419 GMF"/>
        <s v="4/100 /15/50/60,1/6.5 68.8Н"/>
        <s v="4/100/15/48/54,1/6,5 402.19H"/>
        <s v="5/114,3/16/45/60,1/6.5 55.16Н"/>
        <s v="5/114,3/15/47/67,1/6.5 49.10Н"/>
        <s v="4/100/15/45/60,1/6,5 68.10АМ"/>
        <s v="5/112/16/42/57,1/6,5 55.25ПЛ"/>
        <s v="5/114,3/17/46/67,1/7 95.8Пл"/>
        <s v="4/100/15/40/60,1/6 606.22H"/>
        <s v="4-98-13-29-58,6-5 S"/>
        <s v="4-98-14-35-58,6-5 S"/>
        <s v="5/114,3/16/45/60,1/6,5 605.16H"/>
        <s v="4-100-14-43-60,1-5,5 S"/>
        <s v="4/100/14/46/54,1/5,5 КОЛИЗ.ПЛ."/>
        <s v="5-100-15-38-57,1-6 VW,SKODA"/>
        <s v="5/114,3/16/52/67,1/6.5 55.15М"/>
        <s v="5/114,3/17/39/60,1/7 99.35ПЛ"/>
        <s v="4/100/15/48/54,1/6 BJ1411 SMF"/>
        <s v="4/100/15/45/54,1/6 84.20ПЛ"/>
        <s v="5/114,3/16/46/67,1/6,5 HND19"/>
        <s v="5/108/15/52,5/63,4/6,5 81.2АМ"/>
        <s v="5/112/15/47/57,1/6,5 81.7ПЛ"/>
        <s v="5/108/16/52,5/63,4/7 89.14АМ"/>
        <s v="4/114,3/15/44/56,6/6 84.9ПЛ"/>
        <s v="4-98-13-35-58,6-5 S"/>
        <s v="4-100-15-40-60,1-6 BK"/>
        <s v="5-100-15-38-57,1-6 BK"/>
        <s v="5/114,3/16/50/67,1/6,5 55.32Н"/>
        <s v="4-100-14-49-56,6-5,5 S"/>
        <s v="5/114,3/16/46/67,1/6,5 55.8ПЛ"/>
        <s v="4-100-15-40-60,1-6 LOG2 MAGNET"/>
        <s v="5/112 /16/50/57,1/6.5 61.12ЧМБ"/>
        <s v="5/100/15/38//57,1/6,5 85.17АМ"/>
        <s v="5/114,3/15/43/66,1/6,5 81.18Н"/>
        <s v="5/112/16/45/57,1/7 89.12Пл"/>
        <s v="5/114,3/16/47/66,1/6,587.29Ам"/>
        <s v="5/114,3/16/46/67,1/6,5 55.8T"/>
        <s v="4/100/15/45/54,1/6 84.20АМ"/>
        <s v="4/100/14/49/56,6/5,5 64.14ПЛ"/>
        <s v="4/98/15/29/58,6/6,5 68.1ПЛ"/>
        <s v="5/114,3/15/46/67,1/6,5 81.6АМ"/>
        <s v="4/100/15/48/54,1/6 402.19A"/>
        <s v="5/114,3/17/40/66,1/7 91.13Н"/>
        <s v="4/114,3/15/46/67,1/6,5 68.4АМ"/>
        <s v="4/100/15/48/54,1/6 BJ1411 S"/>
        <s v="4/98/15/29/58,6/6,5 68.1AБ"/>
        <s v="5/105/17/42/56,6/7 GN24"/>
        <s v="4/100/13/35/67,1/5,5 КАЛЛИС.С."/>
        <s v="5-114,3-16-50-66,1-6,5 S"/>
        <s v="6/139,/16/50/92,5/7.0 70.4Н"/>
        <s v="5/114/16/40/72,3/6,5 MOMO WIN2"/>
        <s v="4/100/15/50/60,1/6 84.8Пл"/>
        <s v="5-114,3-16-45-60,1-6,5 TOYOTA"/>
        <s v="4/114,3/15/46/67,1/6  404.4AM"/>
        <s v="5/114,3/16/46/67,1/6,5 MI18"/>
        <s v="4/100/15/45/54,1/6 404.20H"/>
        <s v="5/114,3/16/50/60,1/6,5 "/>
        <s v="5/114,3/17/40/66,1/7 91.13Пл"/>
        <s v="5/114,3/17/35/67,1/7 99.36Н"/>
        <s v="5/105/16/39/56,6/6,5 GN16"/>
        <s v="4/108/14/24/65,1/5,5 66.1Пл"/>
        <s v="5/114,3/17/38/67,1/7 99.21Н"/>
        <s v="5-112-16-50-57,1-6,5 BK"/>
        <s v="4/100/15/40/60,1/6 606.22A"/>
        <s v="5/112/16/50/57,1/6,5 55.12АМ"/>
        <s v="5/114,3/17/46/67,1/7 95.8Н"/>
        <s v="4-108-15-52,5-63,3-6 FORD"/>
        <s v="4-114,3-15-45-66,1-6 NISSAN"/>
        <s v="4-98-14-37-58,6-5 ВАЗ 2112"/>
        <s v="5/114,3/16/40/66,1/6,5 55.13ПЛ"/>
        <s v="5/114,3/16/55/64,1/7,5 H21"/>
        <s v="6/139,7/17/38/100,1/7 92.6Пл"/>
        <s v="5/114,3/17/38/70,1/7 ALU 43316"/>
        <s v="4-114,3-15-46-67,1-6 HYU, KIA"/>
        <s v="5/114,3/16/50/66,1/6,5 55.34ПЛ"/>
        <s v="4-114,3-14-40-66,1-5,5 ALME S"/>
        <s v="5/108/15/52,5/63,4/6,5 81.2ПЛ"/>
        <s v="4/100/15/45/60,1/6 404.10ПЛ"/>
        <s v="4/98/15/29/58,6/6,5 68.1АМ"/>
        <s v="5/108/15/52,5/63,4/6,5 85.2Ам"/>
        <s v="5/114,3/15/47/67,1/6,5 81.10ПЛ"/>
        <s v="5/114,3/16/46/67,1/6,5 61.8Н"/>
        <s v="4/100/15/40/60,1/6 606.22АМ"/>
        <s v="4/100/15/40/60,1/6 84.22H"/>
        <s v="5-100-15-38-57,1-6 VW,SCODA"/>
        <s v="4/100/15/45/60,1/6 606.10A"/>
        <s v="4/100/15/45/56,6/6,5 80.17ПЛ"/>
        <s v="4/114,3/15/40/66,1/6.5 68.16АМ"/>
        <s v="5-100-14-35-57,1-6 SKODA,VW"/>
        <s v="5/112 /16/50/57,1/6.5 55.12М"/>
        <s v="5/120/17/34/72,6/7 99.38Ам"/>
        <s v="4/100 /15/45/56,6/6.5 80.17Н"/>
        <s v="4/100/15/48/54,1/6 80.90Ам"/>
        <s v="5/100/15/38/57,1/6 85.17ПЛ"/>
        <s v="5/114,3/16/51/67,1/6,5 55.21ЧМ"/>
        <s v="4/100 /14/49/56,6/5.5 72.14Ам"/>
        <s v="4/100 /15/45/60,1/6.5 68.10Н"/>
        <s v="4/114,3/15/46/67,1/6.5 80.4Н"/>
        <s v="5/114/16/50/67,1/6.5 55.32АМ"/>
        <s v="5/114,3/17/40/66,1/7 91.13АМ"/>
        <s v="6,5/16/5/110/39/65,1 K&amp;K "/>
        <s v="5/114,3/16/50/66,1/6,5 61.34ПЛ"/>
        <s v="5/114,3/16/52,5/67,1/6,5 MZ26"/>
        <s v="5/100/15/38//57,1/6,5 85.17ЧБ"/>
        <s v="4/114,3/15/40/66,1/6,5 78.16ПЛ"/>
        <s v="5/105/16/39/56,6/6,5 55.28АМ"/>
        <s v="5/114,3/17/55/64,1/7,5 H22"/>
        <s v="5/114,3/17/38/67,1/7 93.21Н"/>
        <s v="5/110/16/37/65,1/6,5 55.5АМ"/>
        <s v="4/98/14/35/58,6/5,5 1406 S"/>
        <s v="4-98-14-35-58,5-5,5 MAGNETTO"/>
        <s v="4-98-13-29-60,1-5 MAGNETTO"/>
        <s v="4-98-13-35-58,5-5 MAGNETTO"/>
        <s v="5/108/17/50/63,4/7 91.3Н"/>
        <s v="5/114,3/15/47/67,1/6 85.10Н"/>
        <s v="4-100-14-46-54,1-5 BJ5220"/>
        <s v="5-114,3-16-45-66,1-6,5 BJ7865"/>
        <s v="4-100-14-49-56,6-5,5 BJ6785"/>
        <s v="4/98/15/29/58,6/6,5 68.1Н"/>
        <s v="4-100-14-45-56,6-5,5 BJ6565"/>
        <s v="4-114,3-15-44-56,6-6 BJ7985"/>
        <s v="4/100/15/40/60,1/6 84.22ПЛ"/>
        <s v="5/114,3/16/51/67,1/6,5 87.21AM"/>
        <s v="5-114,3-16-46-67,1-6,5 BJ9405"/>
        <s v="5-108-16-50-63,3-6,5 MAGNETTO"/>
        <s v="5/114,3/17/43/57,1/7 91.30Пл"/>
        <s v="5/114,3/16/45/66,1/7 59.24ПЛ"/>
        <s v="4-100-15-48-54,1-6 MAGNETTO"/>
        <s v="5/114,3/17/35/67,1/6 85.10ПЛ"/>
        <s v="5-105-15-39-56,6-6 BK OLP/CRUZ"/>
        <s v="4/100/15/50/60,1/6 606.8A"/>
        <s v="5/100/16/42/57,1/6,5 61.24АМ"/>
        <s v="4-100-14-43-60,1-5,5 MAGNETTO"/>
        <s v="5/100 /16/42/57,1/6.5 61.24Н"/>
        <s v="5-100-15-38-57,1-6 MAGNETTO"/>
        <s v="5/114,3/16/45/66,1/7 59.24Н"/>
        <s v="5-100-14-35-57,1-5 MAGNETTO"/>
        <s v="5-112-16-42-57,1-6,5 BJ8425"/>
        <s v="4/100/14/49/56,6/5,5 72.14ПЛ"/>
        <s v="5/114,3/16/50/66,1/6,5 87.34ЧМ"/>
        <s v="4/100/15/45/67,1/6 56.2М"/>
        <s v="5-108-15-52,5-63,3-6 MAGNETTO"/>
        <s v="4/100/16/36/60,1/6,5 60.21H"/>
        <s v="5-112-15-43-57,1-6 MAGNETTO"/>
        <s v="5-114,3-16-40-66,1-6,5 MAGNETT"/>
        <s v="5/108/16/50/63,4/6,5 87.33Ам"/>
        <s v="4/100/15/45/60,1/5,5 BJ2406 S"/>
        <s v="4/100/14/43/60,1/5,5 72.5ПЛ"/>
        <s v="4-108-14-41-63,3-5,5 FORD"/>
        <s v="4-114,3-15-46-67,1-6 BJ8195"/>
        <s v="4/100/15/45/60,1/6,5 80.10АМ"/>
        <s v="5/114,3/16/51/67,1/6,5 87.21Нн"/>
        <s v="4/100/15/45/67,1/6 404.2Пл"/>
        <s v="5/114,3/16/46/67,1/6,5 87.8Ам"/>
        <s v="5-114,3-16-38-67,1-6,5 MAGNETT"/>
        <s v="5/114,3/17/46/67,1/7 95.8Ам"/>
        <s v="5-139,7-15-40-98-6 MAGNETTO"/>
        <s v="5-112-15-47-57,1-6 MAGNETTO"/>
        <s v="5/105/15/39/56,6/6 85.28ЧБ"/>
        <s v="5/114,3/16/45/60,1/7 71.16ПЛ"/>
        <s v="4/100/16/36/60,1/6,11 408.21H"/>
        <s v="5/114,3/15/47/67,1/6,5 81.10АМ"/>
        <s v="5/100/15/38/57,1/6,5 85.17Чм"/>
        <s v="5/114,3/17/38/67,1/7 99.21Пл"/>
        <s v="5-112-16-50-57,1-6,5 MAGNETTO"/>
        <s v="5/112/17/43/57,1/7 95.3ПЛ"/>
        <s v="4-108-16-32-65,1-7 MAGNETTO"/>
        <s v="@4-98-13-35-58,6-5 ВАЗ 08/13" u="1"/>
        <s v="@5/105/17/42/56,6/7 GN24" u="1"/>
        <s v="4/98/15/29/58,6/6,5 68.1АБ" u="1"/>
        <s v="4\98\15\58,6 - ШТАМП.ДИСКИ" u="1"/>
        <s v="5/100/16/45/54,1/6,5 REPL TY8 REPLICA Д" u="1"/>
        <s v="5/108/63,3/50 R17 REPLAY FD60 REPLICA Д" u="1"/>
        <s v="REPLICA LA (NS 63 GM) REPLICA ДИСКИ ЛИТ" u="1"/>
        <s v="4-100-14-46-54,1-5,5 SANT ШТАМП.ДИСКИ" u="1"/>
        <s v="WHS132229 SKAD ДИСКИ ЛИТЫЕ" u="1"/>
        <s v="WHS099732 REPLICA ДИСКИ ЛИТЫЕ" u="1"/>
        <s v="7*17/5*114,3ET39D60.1/TY109SI REPLICA Д" u="1"/>
        <s v="4-98-14-58,6ET3 - ШТАМП.ДИСКИ" u="1"/>
        <s v="4-98-13-35-58,5-5 MAGNETTO SIL" u="1"/>
        <s v="4*100*14 14000S - ШТАМП.ДИСКИ" u="1"/>
        <s v="4/114,3/15/40/66,1/6,5 68.16АМ" u="1"/>
        <s v="5/114,3/16/45/60,1/7.0 71.16Н" u="1"/>
        <s v="6X14/4X100/ET37 REPLICA ДИСКИ ЛИТЫЕ" u="1"/>
        <s v="5-115-16-46-70,3 TREBL - ШТАМП.ДИСКИ" u="1"/>
        <s v="ALCASTAM13 5/114.3/6.5/17 PROME ШТАМП." u="1"/>
        <s v="2131832 - ШТАМП.ДИСКИ" u="1"/>
        <s v="4/100 /14/46/54,1/5.5 64.17Н" u="1"/>
        <s v="5/112/17/47,5/66,6/7,5 REP MR REPLICA Д" u="1"/>
        <s v="5/114,3/17/50/67,1/7 REPL MZ5 REPLICA Д" u="1"/>
        <s v="5/114,3/18/55/56,1 SB21 REPLA REPLICA Д" u="1"/>
        <s v="5/114,3/67,1/17/48/6,5 KI36GM REPLICA Д" u="1"/>
        <s v="5/115/16/41/6.5/70.1 WHS07673 REPLICA Д" u="1"/>
        <s v="4/100 /14/46/54,1/5.5 72.17Н" u="1"/>
        <s v="@4-108-14-41-63,3-5,5 FORD" u="1"/>
        <s v="6,5X16/5X112 ЕТ REPLICA ШТАМП.ДИСКИ" u="1"/>
        <s v="WHS117417/5.114 . ДИСКИ ЛИТЫЕ" u="1"/>
        <s v="6,5/17/5/114,3/ REPLICA ДИСКИ ЛИТЫЕ" u="1"/>
        <s v="#5/114.3/16/41.3/71.6/7 CR11" u="1"/>
        <s v="NEO 5X14/5X100 - ДИСКИ ЛИТЫЕ" u="1"/>
        <s v="5/108/16/50/63, ALUTEC ДИСКИ ЛИТЫЕ" u="1"/>
        <s v="5/108R16 D63.3 REPLICA ДИСКИ ЛИТЫЕ" u="1"/>
        <s v="5-114,3-16-38-67,1-6,5 M16010B" u="1"/>
        <s v="WHS023656 6,5/1 PROMAUTO ДИСКИ ЛИТЫЕ" u="1"/>
        <s v="@4-114,3-15-43-67,1-6 KIA" u="1"/>
        <s v="4/100/14/49/56, - ДИСКИ ЛИТЫЕ" u="1"/>
        <s v="4/100/15/50/60, - ДИСКИ ЛИТЫЕ" u="1"/>
        <s v="4/100/16/60,1/6 - ДИСКИ ЛИТЫЕ" u="1"/>
        <s v="4/100/40/57,1/5 - ДИСКИ ЛИТЫЕ" u="1"/>
        <s v="4/100/54,1/15/4 - ДИСКИ ЛИТЫЕ" u="1"/>
        <s v="4/108/15/27/65, - ДИСКИ ЛИТЫЕ" u="1"/>
        <s v="4/108/15/47,5/6 - ДИСКИ ЛИТЫЕ" u="1"/>
        <s v="@5/105/16/39/56,6/6,5 GN16" u="1"/>
        <s v="4-114,3-15-40-66,1-5,5 BJ77330" u="1"/>
        <s v="@5/114,3/16/46/67,1/6,5 HND19" u="1"/>
        <s v="4-114,3-15-45-66,1-6 BK" u="1"/>
        <s v="5/114,3/16 KIK K&amp;K ДИСКИ ЛИТЫЕ" u="1"/>
        <s v="@ 4-98-13-29-60,5-5 ВАЗ 01/07" u="1"/>
        <s v="@4-114,3-14-44-56,6-5,5 CHEV" u="1"/>
        <s v="4/114,3/15/44/5 - ДИСКИ ЛИТЫЕ" u="1"/>
        <s v="4/114,3/15/56,6 - ДИСКИ ЛИТЫЕ" u="1"/>
        <s v="@5-139,7-58-98-5 НИВА-2121" u="1"/>
        <s v="5/114,3/16/50/60,1/6.5 61.27Н" u="1"/>
        <s v="TY191 SIL 7,5\1 . ШТАМП.ДИСКИ" u="1"/>
        <s v="5,5X14/4X98 ET3 - ДИСКИ ЛИТЫЕ" u="1"/>
        <s v="9139883 - ДИСКИ ЛИТЫЕ" u="1"/>
        <s v="5/105/16/39/56, ПРОМА ДИСКИ ЛИТЫЕ" u="1"/>
        <s v="4/100/16/36/60. PROMAUTO ДИСКИ ЛИТЫЕ" u="1"/>
        <s v="4/100/16/48/54, PROMAUTO ДИСКИ ЛИТЫЕ" u="1"/>
        <s v="4/108/16/32/65,1/7 N2O - ДИСКИ ЛИТЫЕ" u="1"/>
        <s v="4/100/15/45D54. +POWER ШТАМП.ДИСКИ" u="1"/>
        <s v="5/114,3/16/6,5/ TECH LINE ДИСКИ ЛИТЫЕ" u="1"/>
        <s v="@5/114,3/16/55/64,1/7,5 H21" u="1"/>
        <s v="4/98/15/29/58,6/6,5 78.1Ч" u="1"/>
        <s v="@ 4-100-15-50-60,1-6 RENAULT" u="1"/>
        <s v="7*17/5*114,3ET47D66.1NS85SIL LS ДИСКИ А" u="1"/>
        <s v="@4-100-15-50-60,1-6 REN,NIS" u="1"/>
        <s v="5/100/15/38/57,1/6 85.17Н" u="1"/>
        <s v="CКАД БАГИРА - ДИСКИ ЛИТЫЕ" u="1"/>
        <s v="#5/112/15/45/6 ДИСК TECH LINE" u="1"/>
        <s v="M28 BKFYSI - ДИСКИ ЛИТЫЕ" u="1"/>
        <s v="5/120/18/42/67,1 F-50 NZI ДИСКИ ЛИТЫЕ" u="1"/>
        <s v="5-112-15-43-57,1-6 MAGNET BL" u="1"/>
        <s v="7Х17/5Х100ЕТ45 LS ДИСКИ ЛИТЫЕ" u="1"/>
        <s v="4/100/15 54.1 VIETA ДИСКИ ЛИТЫЕ" u="1"/>
        <s v="4/100/15/50/60, NZI ДИСКИ ЛИТЫЕ" u="1"/>
        <s v="4/100/16/36/60, NZI ДИСКИ ЛИТЫЕ" u="1"/>
        <s v="4/100/60,1/50/R NZI ДИСКИ ЛИТЫЕ" u="1"/>
        <s v="@5-114,3-16-45-64,1-6,5 HONDA" u="1"/>
        <s v="@5-114,3-16-50-64,1-6,5 HONDA" u="1"/>
        <s v="@5-114,3-16-55-64,1-6,5 HONDA" u="1"/>
        <s v="8X18/5X114,3 ?? REPLICA ДИСКИ ЛИТЫЕ" u="1"/>
        <s v="7,5Х17/4Х108 ЕТ - ШТАМП.ДИСКИ" u="1"/>
        <s v="7X18/5X114. ETS SKAD ДИСКИ ЛИТЫЕ" u="1"/>
        <s v="4/100/14/46/54,1/5,5 64.17ПЛ" u="1"/>
        <s v="SK5 GM 6X15/5X1 - ДИСКИ ЛИТЫЕ" u="1"/>
        <s v="@5/114,3/16/45/72,3/7MOMO EU" u="1"/>
        <s v="@5/114,3/17/55/64,1/7,5 H22" u="1"/>
        <s v="8Х18 5Х150 R18 REPLICA ДИСКИ ЛИТЫЕ" u="1"/>
        <s v="4/100/14/49/56,6/5,5 72.14АМ" u="1"/>
        <s v="4/100/15/48/54,1/6 K&amp;K ДИСКИ АЛЮМ." u="1"/>
        <s v="7X18 5X114,3 ET35 D67,1 REPLICA ДИСКИ А" u="1"/>
        <s v="4/100/15/45/60,1/6 84.10АМ" u="1"/>
        <s v="WHS080059 REPLICA ШТАМП.ДИСКИ" u="1"/>
        <s v="WHS081294 REPLICA ШТАМП.ДИСКИ" u="1"/>
        <s v="81354 TSN ШТАМП.ДИСКИ" u="1"/>
        <s v="WHS116905 LS ДИСКИ ЛИТЫЕ" u="1"/>
        <s v="5-114,3-16-40-66,1-6,5 SHTAMP ШТАМП.ДИС" u="1"/>
        <s v="5/100/56,1 Ñ 45-48 SB11BZF REPLICA ДИС" u="1"/>
        <s v="5/114,3/17/40/66,1/7 NZ - ДИСКИ АЛЮМ." u="1"/>
        <s v="ALCAS 5/108/16/50/63,3/6.5 M0 . ДИСКИ А" u="1"/>
        <s v="5/112/16/50/57,1/6,5 61.12ЧМБ" u="1"/>
        <s v="WHS023934 ПРОМА ШТАМП.ДИСКИ" u="1"/>
        <s v="4-98-14-35-58,5-5,5 ЧЕРН MAGNE" u="1"/>
        <s v="@5/112/16/40/72,3/7MOMO BK" u="1"/>
        <s v="4/100/15/45/54,1/6 404.20Н" u="1"/>
        <s v="5/114/16/50/67,1/6,5 55.32ЧМЖ" u="1"/>
        <s v="5/114,3/17/39/60,1 TY118SIL REPLICA ДИС" u="1"/>
        <s v="5/114,3/17/40/66,1/6,5 RN90 REPLICA ДИС" u="1"/>
        <s v="5/114,3/18/40/66,1/7,5 NS59 REPLICA ДИС" u="1"/>
        <s v="5/114.3/17/41/7 HDN11 WHITE REPLICA ДИС" u="1"/>
        <s v="4-100-15-40-60,1-6 MAGN 15002B" u="1"/>
        <s v="NZ F-46 - ДИСКИ ЛИТЫЕ" u="1"/>
        <s v="4/100/14/49/54, - ШТАМП.ДИСКИ" u="1"/>
        <s v="@4-100-15-49-56,6-6 DAEW,CHEV" u="1"/>
        <s v="5/114,3/15/47/67,1/6 85.10ПЛ" u="1"/>
        <s v="@4-114,3-15-44-56,6-6 CHEV" u="1"/>
        <s v="@5/114,3/16/40/72,3/7MOMO REV" u="1"/>
        <s v="6.5*16/5*108ET43D65.1 K&amp;K ДИСКИ АЛЮМ." u="1"/>
        <s v="4/114,3/15/40/73,1/6 NITRO ДИСКИ АЛЮМ." u="1"/>
        <s v="4-100-14-49-56. BANT ШТАМП.ДИСКИ" u="1"/>
        <s v="5-100-15-38-57, - ШТАМП.ДИСКИ" u="1"/>
        <s v="4/98/14/35/58,6/5,5 72.1АМ" u="1"/>
        <s v="FD21 SIL - ДИСКИ ЛИТЫЕ" u="1"/>
        <s v="4/100/14/43/60,1/5,5 64.5ПЛ" u="1"/>
        <s v="4-108-16-32-65,1-7 MAGN 16000B" u="1"/>
        <s v="4/114,3/15/46/67,1/6 404.4АМ" u="1"/>
        <s v="5.5X15 4/100 ET BANT ШТАМП.ДИСКИ" u="1"/>
        <s v="5/114,3/16/50/66,1/6,5 NITRO NITRO ДИСК" u="1"/>
        <s v="4/100/15/40/54,1/6 K&amp;K ÑÑÑ K&amp;K ДИСКИ" u="1"/>
        <s v="4/100/15/45/60,1/6,5 68.10ПЛ" u="1"/>
        <s v="@6-170-16-114,5-5,5 ГАЗЕЛЬ" u="1"/>
        <s v="@5-108-16-52,5-63,3-6,5 44607" u="1"/>
        <s v="5/105/16/39/56,1/6,5 K&amp;K ДИСКИ АЛЮМ." u="1"/>
        <s v="@5-139,7-15-48-98-6 NIVA, CHEV" u="1"/>
        <s v="5/100/15/38/57, REPLICA ДИСКИ ЛИТЫЕ" u="1"/>
        <s v="5/105/15/38/57, X'TRIKE ДИСКИ ЛИТЫЕ" u="1"/>
        <s v="5/108/17/50/63, REPLICA ДИСКИ ЛИТЫЕ" u="1"/>
        <s v="5/108/17ET55D63 REPLICA ДИСКИ ЛИТЫЕ" u="1"/>
        <s v="5/130/16/43/84,1/6,5 SNG 12 REPLICA ДИС" u="1"/>
        <s v="5.5 15/4 100ET4 +POWER ДИСКИ ЛИТЫЕ" u="1"/>
        <s v="6,5/16/5/114,3/ - ДИСКИ ЛИТЫЕ" u="1"/>
        <s v="7/16/4/100/40/7 YOKHM ДИСКИ ЛИТЫЕ" u="1"/>
        <s v="@4/114,3/16/39/72,3/7 MOMO M50" u="1"/>
        <s v="4/100/15/38/67, SKAD ДИСКИ ЛИТЫЕ" u="1"/>
        <s v="4/100/16/52/54, SKAD ДИСКИ ЛИТЫЕ" u="1"/>
        <s v="4/100/54,1/15/4 NEOM ДИСКИ ЛИТЫЕ" u="1"/>
        <s v="4/108/15/50/63, NEOM ДИСКИ ЛИТЫЕ" u="1"/>
        <s v="6X15/4X100 50 D - ДИСКИ ЛИТЫЕ" u="1"/>
        <s v="6X15/4X100 ET48 . ДИСКИ ЛИТЫЕ" u="1"/>
        <s v="6X15/4X108 ??52 - ДИСКИ ЛИТЫЕ" u="1"/>
        <s v="5/114,3/16/46/67,1/6,5 61.8ЧМЖ" u="1"/>
        <s v="@ 4-100-14-49-56,6-5,5CHEV,DAE" u="1"/>
        <s v="4/98/15/35/58,6 - ДИСКИ ЛИТЫЕ" u="1"/>
        <s v="4-100-15-50-60,1-6 MAGN 15001S" u="1"/>
        <s v="@5/114,3/16/46/67,1/6,5 MI18" u="1"/>
        <s v="8X17 5X112 41 D57,1 REPLICA ДИСКИ АЛЮМ." u="1"/>
        <s v="5/115/70,1/41/16 REPLICA ДИСКИ АЛЮМ." u="1"/>
        <s v="5/112/17/43/57, REPLICA ДИСКИ ЛИТЫЕ" u="1"/>
        <s v="5/114,3/16/47/6 REPLICA ДИСКИ ЛИТЫЕ" u="1"/>
        <s v="5/114,3/16/50/6 REPLICA ДИСКИ ЛИТЫЕ" u="1"/>
        <s v="5/114,3/17/45/6 REPLICA ДИСКИ ЛИТЫЕ" u="1"/>
        <s v="5/114,3/17/50/6 REPLICA ДИСКИ ЛИТЫЕ" u="1"/>
        <s v="4100155060,1 S 64A50C" u="1"/>
        <s v="7,5/16/6/139,7/10/110,1 - ДИСКИ ЛИТЫЕ" u="1"/>
        <s v="4-100-15-48-54,1-6 MAGNETTO BL" u="1"/>
        <s v="6,5Ñ6/5/114,3/40/66,1 JST ШТАМП.ДИСКИ" u="1"/>
        <s v="5/100/15/38/57,1/6 85.17ЧБ" u="1"/>
        <s v="6,5X16/5X105 ET REPLICA ДИСКИ ЛИТЫЕ" u="1"/>
        <s v="4/100/15/48/54,1/6 80.19АМ" u="1"/>
        <s v="6X16/4X100 ET37 - ДИСКИ ЛИТЫЕ" u="1"/>
        <s v="6X16/4X100 ЕТ50 - ДИСКИ ЛИТЫЕ" u="1"/>
        <s v="5/139,7/15/5/108,4 - ШТАМП.ДИСКИ" u="1"/>
        <s v="ALFA WHEELS 6,5 - ДИСКИ ЛИТЫЕ" u="1"/>
        <s v="REPLICA 6,5X17/ REPLICA ДИСКИ ЛИТЫЕ" u="1"/>
        <s v="REPLICA 6X15/5X REPLICA ДИСКИ ЛИТЫЕ" u="1"/>
        <s v="5/105/16/39/56,6/6,5 87.28АМ" u="1"/>
        <s v="9563 RENAULT ШТ - ШТАМП.ДИСКИ" u="1"/>
        <s v="5,5X14/4X100ET3 SKAD ДИСКИ ЛИТЫЕ" u="1"/>
        <s v="498132958,65 ВАЗ 2101/07" u="1"/>
        <s v="5/114,3/18/50/67,1/7,5 SKAD ДИСКИ ЛИТЫЕ" u="1"/>
        <s v="NS 17 SIL REPLICA ДИСКИ АЛЮМ." u="1"/>
        <s v="КИК ИГУАНА АЛМА - ДИСКИ ЛИТЫЕ" u="1"/>
        <s v="5/112/15/47/57,1 VV110 SIL REPLICA ДИСК" u="1"/>
        <s v="5/114,3/16/6,5/50/66,1/6,5 REPLICA ДИСК" u="1"/>
        <s v="5/112/16/33/57,1 SAKURA SKAD ДИСКИ ЛИТЫ" u="1"/>
        <s v="5/114,3/45/67,1/R18/7 +POWER ДИСКИ ЛИТЫ" u="1"/>
        <s v="WHS117270 - ШТАМП.ДИСКИ" u="1"/>
        <s v="WHS121133 - ШТАМП.ДИСКИ" u="1"/>
        <s v="BANTAJBJ5965 - ШТАМП.ДИСКИ" u="1"/>
        <s v="4-100-15-48-54,1-6 HYN SOL" u="1"/>
        <s v="WHS062607 - ДИСКИ ЛИТЫЕ" u="1"/>
        <s v="WHS092733 - ДИСКИ ЛИТЫЕ" u="1"/>
        <s v="7Х16/5Х120 ЕТ44 SKAD ДИСКИ ЛИТЫЕ" u="1"/>
        <s v="6,5X17/5X114,3 ET38 - 67,1 REPLICA ДИСК" u="1"/>
        <s v="5/108/144,2 - ШТАМП.ДИСКИ" u="1"/>
        <s v="N20 6X15/4X100 +POWER ШТАМП.ДИСКИ" u="1"/>
        <s v="4/114,3/15/46/67.1/6 84.4АМ" u="1"/>
        <s v="@5-114,3-16-46-67-6,5 MITS КРМ" u="1"/>
        <s v="5/130/17/55/71. REPLICA ДИСКИ ЛИТЫЕ" u="1"/>
        <s v="4/98R13 SHTAMP - ШТАМП.ДИСКИ" u="1"/>
        <s v="5/160/15/56/65,1/6 FD72 SIL REPLICA ДИС" u="1"/>
        <s v="5\114\17\67,1\5 REPLICA ДИСКИ ЛИТЫЕ" u="1"/>
        <s v="5Ñ12 ET47 D57.1 6X112 NITRO REPLICA ДИ" u="1"/>
        <s v="6,5/16/5*114,3/50/64,1 SHTAMP ШТАМП.ДИС" u="1"/>
        <s v="WHS100241 - ДИСКИ ЛИТЫЕ" u="1"/>
        <s v="WHS117846 - ДИСКИ ЛИТЫЕ" u="1"/>
        <s v="WHS121144 - ДИСКИ ЛИТЫЕ" u="1"/>
        <s v="WHS129147 - ДИСКИ ЛИТЫЕ" u="1"/>
        <s v="WHS160025 - ДИСКИ ЛИТЫЕ" u="1"/>
        <s v="4/100/15/45/60,1/6  404.10ПЛ" u="1"/>
        <s v="#5/112/16/50/57,1/6,5 VW190 S" u="1"/>
        <s v="6X15/5X100 ??40 NZI ДИСКИ ЛИТЫЕ" u="1"/>
        <s v="Y253 7X15/5X114 REPLICA ДИСКИ ЛИТЫЕ" u="1"/>
        <s v="498143558,65 ВАЗ2110 СЕР" u="1"/>
        <s v="#5/112/16/50/6,5 REPLICA" u="1"/>
        <s v="8X18/5X112 ??47 - ДИСКИ ЛИТЫЕ" u="1"/>
        <s v="@4-98-14-35-58,6-5,5 ВАЗ 08-15" u="1"/>
        <s v="@5/114/16/40/72,3/6,5 MOM WIN2" u="1"/>
        <s v="17/5/114,3/38/67,1 PG35 MG REPLICA ДИСК" u="1"/>
        <s v="#5/100/15/38/6 TECHLINE" u="1"/>
        <s v="4-98-14-35-58,5-5,5 СЕР MAGNET" u="1"/>
        <s v="5/100/15/40/57,1/6 YST X-3 BK NZI ДИСКИ" u="1"/>
        <s v="4/100/16/36/60,1 RSS PROMAUTO ДИСКИ ЛИТ" u="1"/>
        <s v="4/100/15/45/60,1/6 84.10 Т" u="1"/>
        <s v="Y4809 BFP - ДИСКИ ЛИТЫЕ" u="1"/>
        <s v="4/100 /15/50/60,1/6,5 80.8ЧМК" u="1"/>
        <s v="6/139,7/17/46/67,1/7,5 K&amp;K K&amp;K ДИСКИ АЛ" u="1"/>
        <s v="@5-114,3-15-47-67-5,5 KI,HY,MI" u="1"/>
        <s v="4-100-15-40-56. MAGTO ШТАМП.ДИСКИ" u="1"/>
        <s v="5/112/18/48/66,6 8,5 MR84 MB REPLICA ДИ" u="1"/>
        <s v="5/114,3/16/46/67,1/6,5 SH674B NZI ДИСКИ" u="1"/>
        <s v="5/114,3/18/38/67,1/7 NZ SH658 NZI ДИСКИ" u="1"/>
        <s v="NEO WHS117665 - ДИСКИ ЛИТЫЕ" u="1"/>
        <s v="5/114,3/16/35/67,1 SKAD SAKUR SKAD ДИСК" u="1"/>
        <s v="4-100-15-50-60,1-6 S" u="1"/>
        <s v="4/114,3/15/46/67,1/6.5 68.4Н" u="1"/>
        <s v="5/114,3/16/50/67,1/6,5 55.32М" u="1"/>
        <s v="6/139,7/18/25/106,1/7,5 TY69S - ДИСКИ Л" u="1"/>
        <s v="5/120/16/46/65 - ДИСКИ ЛИТЫЕ" u="1"/>
        <s v="5.5X14/4X100 ET BOUYG ШТАМП.ДИСКИ" u="1"/>
        <s v="6X15 4/100 ET50 - ШТАМП.ДИСКИ" u="1"/>
        <s v="6X15/5X105 ЕТ39 - ШТАМП.ДИСКИ" u="1"/>
        <s v="@4-98-14-35-58,6-5 ВАЗ(ПЕРЕД.)" u="1"/>
        <s v="16/5/114,3УЕ48В K&amp;K ДИСКИ ЛИТЫЕ" u="1"/>
        <s v="9/19/5/130/60/71.6 PR2MB REPLICA ДИСКИ" u="1"/>
        <s v="MI108 GMF - ДИСКИ ЛИТЫЕ" u="1"/>
        <s v="7Ñ7/5/114,3/41/67,1 REPLICA ДИСКИ ЛИТЫ" u="1"/>
        <s v="СКАД 5,5X14/4X1 - ДИСКИ ЛИТЫЕ" u="1"/>
        <s v="СКАД 6,5X15/5X1 - ДИСКИ ЛИТЫЕ" u="1"/>
        <s v="@5-108-16-50-63,3-6,5 S FORD" u="1"/>
        <s v="9138192(5X114-5 . ШТАМП.ДИСКИ" u="1"/>
        <s v="5-112-16-50-57,1-6,5 MAGN BL" u="1"/>
        <s v="4-100-14-43-60,1-5,5 MAG14000S" u="1"/>
        <s v="5/114,3/17/40/71,6/7 DEZENT ДИСКИ АЛЮМ." u="1"/>
        <s v="5/114,3/17/46/67,1/7 69.8АМ" u="1"/>
        <s v="16010 AM - ШТАМП.ДИСКИ" u="1"/>
        <s v="R17 7.5J 6X139. BANT ДИСКИ ЛИТЫЕ" u="1"/>
        <s v="5/114,3/18/50/67,1/7,5 REPLICA ДИСКИ ЛИ" u="1"/>
        <s v="4/100/14/45/54, TECHNI ДИСКИ ЛИТЫЕ" u="1"/>
        <s v="@5/114,3/16/45/72,3/7 MOM STRK" u="1"/>
        <s v="@4-98-13-40-58,6-5 ВАЗ 2108/15" u="1"/>
        <s v="5/180/17/33/60, REPLICA ДИСКИ ЛИТЫЕ" u="1"/>
        <s v="5/100 /15/38/57,1/6.5 81.17Н" u="1"/>
        <s v="5/114,3/16/40/66,1/6,5 55.13ЧМ" u="1"/>
        <s v="5/100/16/38/57,1/6,5 626 W - ДИСКИ АЛЮМ" u="1"/>
        <s v="5/108/17/55/63, - ДИСКИ ЛИТЫЕ" u="1"/>
        <s v="6X15/4X100 ЕТ48 SKAD ДИСКИ ЛИТЫЕ" u="1"/>
        <s v="@4-100-14-49-56,6-5,5 OPEL BL" u="1"/>
        <s v="4/98/14/35/56,6 BANT ДИСКИ ЛИТЫЕ" u="1"/>
        <s v="5/100/15/43/57,1/6,5 81.12ПЛ" u="1"/>
        <s v="ALFA WHEELS - ДИСКИ ЛИТЫЕ" u="1"/>
        <s v="7X16/5X130 ??43 REPLICA ДИСКИ ЛИТЫЕ" u="1"/>
        <s v="6.5X16/5X114.3X +POWER ДИСКИ ЛИТЫЕ" u="1"/>
        <s v="5/100/15/38/57,1/5 85.17AM" u="1"/>
        <s v="16/5X130 ET40 D - ШТАМП.ДИСКИ" u="1"/>
        <s v="5/114,3/17/41/67,1 SKAD SKAD ДИСКИ АЛЮМ" u="1"/>
        <s v="5/114,3/18/45/67,1/8 F-6 NZI ДИСКИ АЛЮМ" u="1"/>
        <s v="5/110/16/37/65, - ДИСКИ ЛИТЫЕ" u="1"/>
        <s v="5/114,3/16/40/6 - ДИСКИ ЛИТЫЕ" u="1"/>
        <s v="5/114,3/16/46/6 - ДИСКИ ЛИТЫЕ" u="1"/>
        <s v="5/114,3/16/47/6 - ДИСКИ ЛИТЫЕ" u="1"/>
        <s v="5/114,3/17/45/6 - ДИСКИ ЛИТЫЕ" u="1"/>
        <s v="5/114,3/17/50/6 - ДИСКИ ЛИТЫЕ" u="1"/>
        <s v="5/115/18/45/70, - ДИСКИ ЛИТЫЕ" u="1"/>
        <s v="6.5J 5X114.3/6 BANT ШТАМП.ДИСКИ" u="1"/>
        <s v="4/114,3/13/43/6 TECH LINE ДИСКИ ЛИТЫЕ" u="1"/>
        <s v="6,5X16/5X130 ET - ДИСКИ ЛИТЫЕ" u="1"/>
        <s v="5-105-16-39-56,6-6,5 BLACK" u="1"/>
        <s v="REPLAY 8X18/5X1 - ДИСКИ ЛИТЫЕ" u="1"/>
        <s v="7X17/5/112/ET37 REPLICA ДИСКИ ЛИТЫЕ" u="1"/>
        <s v="7X17/5X114,3 ET REPLICA ДИСКИ ЛИТЫЕ" u="1"/>
        <s v="4/100/14/49/56,6/5,5 72.14ЧМЖ" u="1"/>
        <s v="5/120/18/8/72,6 - ДИСКИ ЛИТЫЕ" u="1"/>
        <s v="@4/100/13/35/67,1/5,5 КАЛЛИС.С" u="1"/>
        <s v="4-114,3-15-44-56,6-6 DAE, CHEV" u="1"/>
        <s v="2131831 PROMAUTO ШТАМП.ДИСКИ" u="1"/>
        <s v="WHS118023 NEOM ШТАМП.ДИСКИ" u="1"/>
        <s v="WHS159747 ALFA ШТАМП.ДИСКИ" u="1"/>
        <s v="4-98-13-29-58,6-5 ГАЗ ВАЗ2101" u="1"/>
        <s v="@4-114,3-15-40-66,1-5,5 NISSAN" u="1"/>
        <s v="5/130/16/40/84, - ДИСКИ ЛИТЫЕ" u="1"/>
        <s v="@4-114,3-15-46-67,1-6 HYU,KIA" u="1"/>
        <s v="#5/110/16/39/65,1/6,5 K&amp;K ДИСК" u="1"/>
        <s v="5/112/17/45/57,1/7,5 Ñ25 REPLICA ДИСКИ" u="1"/>
        <s v="5/114.3/40/67.1 WHS075889 REPLICA ДИСКИ" u="1"/>
        <s v="5/114,3/17/40/66,1/7 91.13H" u="1"/>
        <s v="7X18/5X114,3 ET40,5 - 67,1 REPLICA ДИСК" u="1"/>
        <s v="6,5 16 114,3 K&amp;F ДИСКИ ЛИТЫЕ" u="1"/>
        <s v="5-114,3-15-40-67,1-6 BL KIA" u="1"/>
        <s v="6,5X16 5X112 ET39,5 D66,6 REPLICA ДИСКИ" u="1"/>
        <s v="5/114.3/16/50/6 K&amp;K ДИСКИ ЛИТЫЕ" u="1"/>
        <s v="4/100/15/73,1 NZ SH524 MBRS REPLICA ДИС" u="1"/>
        <s v="R14 5J 4X100/54 HYUNDAI ШТАМП.ДИСКИ" u="1"/>
        <s v="5-100-14-35-57,1-5 MAGN 14016B" u="1"/>
        <s v="@5/105/16/38/56,6/7MOMO EU" u="1"/>
        <s v="НА ФОРД ЧЕРЕЗ Ц - ШТАМП.ДИСКИ" u="1"/>
        <s v="6-170-102-130-5,5  S ГАЗЕЛЬ" u="1"/>
        <s v="@5/114,3/16/52,5/67,1/6,5 MZ26" u="1"/>
        <s v="6/114,3/18/30/66,1/7,5 NS17 REPLICA ДИС" u="1"/>
        <s v="Y465 - ДИСКИ ЛИТЫЕ" u="1"/>
        <s v="4-100-54.1 ЕТ48 - ШТАМП.ДИСКИ" u="1"/>
        <s v="4/100/15/50/60,1/6 404.8AM" u="1"/>
        <s v="6/15 5*105 Ñ39 D56,6 R15 NZI ДИСКИ АЛЮ" u="1"/>
        <s v="4/100/15/45/54,1/6  84.20АМ" u="1"/>
        <s v="@5-114,3-15-45-67,1-6 HY,M,KIA" u="1"/>
        <s v="5/139,7/16 98, SKAD ДИСКИ ЛИТЫЕ" u="1"/>
        <s v="4/98/13/35/58,5/5 X-101 HS" u="1"/>
        <s v="4/114,3/15/40/66,1/6,5 68.16ПЛ" u="1"/>
        <s v="@5-114,3-16-45-60,1-6,5 TOYOTA" u="1"/>
        <s v="4-100 R15 MAGTO ШТАМП.ДИСКИ" u="1"/>
        <s v="5.5X14 4/100 ET - ШТАМП.ДИСКИ" u="1"/>
        <s v="5X114,3 ET47 D6 K&amp;K ДИСКИ ЛИТЫЕ" u="1"/>
        <s v="4/100/16/36/60,1/6,5 408.21H" u="1"/>
        <s v="@4-98-14-35-58,5-5,5 ВАЗ 2110" u="1"/>
        <s v="7Ñ7/5/114,3/52,5/67,1 - ДИСКИ ЛИТЫЕ" u="1"/>
        <s v="4/100/15/48/54, REPLICA ДИСКИ ЛИТЫЕ" u="1"/>
        <s v="4/108/16//31/65 REPLICA ДИСКИ ЛИТЫЕ" u="1"/>
        <s v="5/114,3/16/46/67,1/6.5 61.8Н" u="1"/>
        <s v="5/114/16/50/66,1/6.5 55.34АМ" u="1"/>
        <s v="7/17/5/114,3/47 - ДИСКИ ЛИТЫЕ" u="1"/>
        <s v="@5-108-15-52,5-63,3 FORD,VOLV" u="1"/>
        <s v="#4/98/15/32/58,6/6 ДИСК ЛИТ.NK" u="1"/>
        <s v="7.5\17\5*112\Ñ51\DIA57,1 REPLICA ДИСКИ" u="1"/>
        <s v="WHS091114 CBM ШТАМП.ДИСКИ" u="1"/>
        <s v="4/100/15/48/54,1/6 KI56SIL REPLICA ДИСК" u="1"/>
        <s v="7\16\5*112\ET43\66,6 REPLICA ДИСКИ АЛЮМ" u="1"/>
        <s v="YAMATO HOSHI MG - ДИСКИ ЛИТЫЕ" u="1"/>
        <s v="BANTAJ BJ8877S - ШТАМП.ДИСКИ" u="1"/>
        <s v="5-139,7-15-40-98-6 MAGN 15006S" u="1"/>
        <s v="#6,5X16 5X105 ET38 D56,6KFZ" u="1"/>
        <s v="5/110/15/35/65, SKAD ДИСКИ ЛИТЫЕ" u="1"/>
        <s v="5/114,3/16/50/6 SKAD ДИСКИ ЛИТЫЕ" u="1"/>
        <s v="5/114.3/16/45/6 SKAD ДИСКИ ЛИТЫЕ" u="1"/>
        <s v="5/114.3/17 TECH LINE ДИСКИ ЛИТЫЕ" u="1"/>
        <s v="BJ5995 BANTAJ BANT ШТАМП.ДИСКИ" u="1"/>
        <s v="6,5X15/5X110 ЕТ SKAD ДИСКИ ЛИТЫЕ" u="1"/>
        <s v="6,5X16/5X139,7 IFREE ДИСКИ ЛИТЫЕ" u="1"/>
        <s v="WHS034009 6X16 - ДИСКИ ЛИТЫЕ" u="1"/>
        <s v="4/108 /14/24/65,1/5.5 66.1Н" u="1"/>
        <s v="@5-114,3-15-46-67,1-6MI,KIA,HY" u="1"/>
        <s v="5-112-15-47-57,1-6 MAGNETTO BL" u="1"/>
        <s v="5/139,7/15/35/98,1/6,5 79.1Н" u="1"/>
        <s v="5-114,3-16-50-66,1-6,5 NIS" u="1"/>
        <s v="6,5X16 5X110 ET37 D65,1 REPLICA ДИСКИ А" u="1"/>
        <s v="7/18/5,114,3ET3 YAT MING ДИСКИ ЛИТЫЕ" u="1"/>
        <s v="5/114,3/15/47/67,1/5,5 БРИЗ С." u="1"/>
        <s v="7X17/5X112 ??47 - ДИСКИ ЛИТЫЕ" u="1"/>
        <s v="5/112/17/43/57,1 VV140 REPLICA ДИСКИ АЛ" u="1"/>
        <s v="5/114,3/17/46/67,1 69.8Ñ PROME ДИСКИ" u="1"/>
        <s v="7,5X17/5X114,3 ET35 - 67,1 REPLICA ДИСК" u="1"/>
        <s v="4/100/14/49/56,6/5,5 72.1ЧМК" u="1"/>
        <s v="WHS106208 6\15 - ДИСКИ ЛИТЫЕ" u="1"/>
        <s v="6/139,7/20/35/7 REPLICA ДИСКИ ЛИТЫЕ" u="1"/>
        <s v="5X/105/16/39/56,6/7 53.28ПЛ" u="1"/>
        <s v="@5/114/17/38/70,1/7 ALU 43316" u="1"/>
        <s v="RN68 6,5X16/5X1 REPLICA ДИСКИ ЛИТЫЕ" u="1"/>
        <s v="4-114,3-15-40-66,1-5,5 BK" u="1"/>
        <s v="@4-98-13-40-58,6-5 S ЕВРОДИС" u="1"/>
        <s v="5-114,3-16-40-66,1-6,5 M16007B" u="1"/>
        <s v="5/114,3/16/51/67,1/6.5 61.21Н" u="1"/>
        <s v="@5-114,3-15-47-67-5,5 HYUNDAI" u="1"/>
        <s v="7,5/17/6/139,7/ MAK ДИСКИ ЛИТЫЕ" u="1"/>
        <s v="#5/112/16/42/57,1/6,5 ALCAS M0" u="1"/>
        <s v="@LS 4/98/13/35/58,6/5,5 110GMF" u="1"/>
        <s v="5-105-16-39-56,6-6,5OPEL/CHEV" u="1"/>
        <s v="4-98-13-29-60,1-5 MAGN 13000S" u="1"/>
        <s v="BANTAJ 4-114,3- - ШТАМП.ДИСКИ" u="1"/>
        <s v="SH649BKF 7X17 5X114.3 ET40 D6 NZI ДИСКИ" u="1"/>
        <s v="4/100/15/48/54,1/6,5 402.19А" u="1"/>
        <s v="5/130/16/43/84/6,5 ÑÑÑ SKAD ДИСКИ АЛ" u="1"/>
        <s v="@4-100-15-50-60,1-6 RENAULT" u="1"/>
        <s v="4-98-13-35-58,5-5 MAGN 13001S" u="1"/>
        <s v="5-108-15-52,5-63,3-6 MAG15000B" u="1"/>
        <s v="7,5X17/6X139,7 - ДИСКИ ЛИТЫЕ" u="1"/>
      </sharedItems>
    </cacheField>
    <cacheField name="Размер" numFmtId="0">
      <sharedItems/>
    </cacheField>
    <cacheField name="Диаметр" numFmtId="0">
      <sharedItems containsMixedTypes="1" containsNumber="1" containsInteger="1" minValue="13" maxValue="18"/>
    </cacheField>
    <cacheField name="PCD" numFmtId="0">
      <sharedItems/>
    </cacheField>
    <cacheField name="Материал" numFmtId="0">
      <sharedItems containsBlank="1" count="5">
        <s v="Литые"/>
        <s v="Штамп"/>
        <s v="CODE8"/>
        <m u="1"/>
        <s v="литье" u="1"/>
      </sharedItems>
    </cacheField>
    <cacheField name="З-д" numFmtId="0">
      <sharedItems containsSemiMixedTypes="0" containsString="0" containsNumber="1" containsInteger="1" minValue="1001" maxValue="1002" count="2">
        <n v="1001"/>
        <n v="1002"/>
      </sharedItems>
    </cacheField>
    <cacheField name=" Кол/ЕИВ" numFmtId="0">
      <sharedItems containsSemiMixedTypes="0" containsString="0" containsNumber="1" containsInteger="1" minValue="1" maxValue="32"/>
    </cacheField>
    <cacheField name="    Сумма во ВВ" numFmtId="0">
      <sharedItems containsSemiMixedTypes="0" containsString="0" containsNumber="1" minValue="0" maxValue="39932"/>
    </cacheField>
    <cacheField name="Д/проводки" numFmtId="14">
      <sharedItems containsSemiMixedTypes="0" containsNonDate="0" containsDate="1" containsString="0" minDate="2014-09-01T00:00:00" maxDate="2018-03-01T00:00:00"/>
    </cacheField>
    <cacheField name="  ПродажнСт" numFmtId="0">
      <sharedItems containsSemiMixedTypes="0" containsString="0" containsNumber="1" minValue="20" maxValue="55268"/>
    </cacheField>
    <cacheField name="ДАТА" numFmtId="0">
      <sharedItems containsSemiMixedTypes="0" containsString="0" containsNumber="1" containsInteger="1" minValue="1" maxValue="31"/>
    </cacheField>
    <cacheField name="Месяц" numFmtId="0">
      <sharedItems containsSemiMixedTypes="0" containsString="0" containsNumber="1" containsInteger="1" minValue="1" maxValue="12" count="12">
        <n v="9"/>
        <n v="10"/>
        <n v="11"/>
        <n v="12"/>
        <n v="1"/>
        <n v="2"/>
        <n v="3"/>
        <n v="4"/>
        <n v="5"/>
        <n v="6"/>
        <n v="7"/>
        <n v="8"/>
      </sharedItems>
    </cacheField>
    <cacheField name="ГОД" numFmtId="0">
      <sharedItems containsSemiMixedTypes="0" containsString="0" containsNumber="1" containsInteger="1" minValue="2014" maxValue="2018" count="5">
        <n v="2014"/>
        <n v="2015"/>
        <n v="2016"/>
        <n v="2017"/>
        <n v="201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Konstantine SKROTCHINSKY" refreshedDate="43390.549581134263" createdVersion="4" refreshedVersion="6" minRefreshableVersion="3" recordCount="269">
  <cacheSource type="worksheet">
    <worksheetSource name="Таблица4"/>
  </cacheSource>
  <cacheFields count="8">
    <cacheField name="ОбОц" numFmtId="0">
      <sharedItems containsSemiMixedTypes="0" containsString="0" containsNumber="1" containsInteger="1" minValue="1001" maxValue="1002" count="2">
        <n v="1001"/>
        <n v="1002"/>
      </sharedItems>
    </cacheField>
    <cacheField name="Товар" numFmtId="0">
      <sharedItems containsSemiMixedTypes="0" containsString="0" containsNumber="1" containsInteger="1" minValue="20185" maxValue="13117854" count="282">
        <n v="40146"/>
        <n v="40147"/>
        <n v="61033"/>
        <n v="61034"/>
        <n v="61035"/>
        <n v="61036"/>
        <n v="61037"/>
        <n v="61039"/>
        <n v="61040"/>
        <n v="61341"/>
        <n v="61342"/>
        <n v="405637"/>
        <n v="405657"/>
        <n v="405659"/>
        <n v="405671"/>
        <n v="405674"/>
        <n v="405678"/>
        <n v="405680"/>
        <n v="405681"/>
        <n v="405690"/>
        <n v="405723"/>
        <n v="408747"/>
        <n v="408748"/>
        <n v="408760"/>
        <n v="408761"/>
        <n v="408782"/>
        <n v="408788"/>
        <n v="408850"/>
        <n v="408854"/>
        <n v="408877"/>
        <n v="408910"/>
        <n v="408911"/>
        <n v="408915"/>
        <n v="408937"/>
        <n v="408946"/>
        <n v="408970"/>
        <n v="408971"/>
        <n v="408997"/>
        <n v="409005"/>
        <n v="409009"/>
        <n v="409011"/>
        <n v="409037"/>
        <n v="409070"/>
        <n v="445811"/>
        <n v="445814"/>
        <n v="447805"/>
        <n v="447840"/>
        <n v="447847"/>
        <n v="447852"/>
        <n v="447862"/>
        <n v="455514"/>
        <n v="487232"/>
        <n v="661481"/>
        <n v="661507"/>
        <n v="661529"/>
        <n v="661565"/>
        <n v="661628"/>
        <n v="661641"/>
        <n v="661643"/>
        <n v="661667"/>
        <n v="661680"/>
        <n v="661702"/>
        <n v="661724"/>
        <n v="661733"/>
        <n v="661737"/>
        <n v="661740"/>
        <n v="661796"/>
        <n v="661818"/>
        <n v="661899"/>
        <n v="661902"/>
        <n v="662403"/>
        <n v="662536"/>
        <n v="662538"/>
        <n v="663960"/>
        <n v="663962"/>
        <n v="664194"/>
        <n v="665687"/>
        <n v="665692"/>
        <n v="665728"/>
        <n v="665732"/>
        <n v="665734"/>
        <n v="665774"/>
        <n v="665785"/>
        <n v="665787"/>
        <n v="665796"/>
        <n v="665798"/>
        <n v="665890"/>
        <n v="665900"/>
        <n v="665902"/>
        <n v="665907"/>
        <n v="665923"/>
        <n v="665942"/>
        <n v="665945"/>
        <n v="665952"/>
        <n v="665963"/>
        <n v="665966"/>
        <n v="665968"/>
        <n v="665969"/>
        <n v="665975"/>
        <n v="665999"/>
        <n v="666004"/>
        <n v="666019"/>
        <n v="666031"/>
        <n v="754175"/>
        <n v="754179"/>
        <n v="754181"/>
        <n v="756286"/>
        <n v="758613"/>
        <n v="759254"/>
        <n v="759256"/>
        <n v="761819"/>
        <n v="763966"/>
        <n v="763967"/>
        <n v="765120"/>
        <n v="777720"/>
        <n v="799520"/>
        <n v="799521"/>
        <n v="811804"/>
        <n v="830813"/>
        <n v="830845"/>
        <n v="858203"/>
        <n v="876262"/>
        <n v="876266"/>
        <n v="876267"/>
        <n v="876268"/>
        <n v="876269"/>
        <n v="876272"/>
        <n v="895247"/>
        <n v="895248"/>
        <n v="895250"/>
        <n v="895824"/>
        <n v="902455"/>
        <n v="904491"/>
        <n v="938154"/>
        <n v="938155"/>
        <n v="941464"/>
        <n v="941606"/>
        <n v="941661"/>
        <n v="941904"/>
        <n v="941907"/>
        <n v="948230"/>
        <n v="2031425"/>
        <n v="2031429"/>
        <n v="2033810"/>
        <n v="2034326"/>
        <n v="2034890"/>
        <n v="2039119"/>
        <n v="2039150"/>
        <n v="2039694"/>
        <n v="2039695"/>
        <n v="2039697"/>
        <n v="2039699"/>
        <n v="2039700"/>
        <n v="2039701"/>
        <n v="2039702"/>
        <n v="2039703"/>
        <n v="2039765"/>
        <n v="2041417"/>
        <n v="2054596"/>
        <n v="2065053"/>
        <n v="2066751"/>
        <n v="2068170"/>
        <n v="2069230"/>
        <n v="2070496"/>
        <n v="2091745"/>
        <n v="2116378"/>
        <n v="2123779"/>
        <n v="2123950"/>
        <n v="2132775"/>
        <n v="2146048"/>
        <n v="2146049"/>
        <n v="2146070"/>
        <n v="2146071"/>
        <n v="2146072"/>
        <n v="2146076"/>
        <n v="2146077"/>
        <n v="2146080"/>
        <n v="2146081"/>
        <n v="2146082"/>
        <n v="2146083"/>
        <n v="2146084"/>
        <n v="2146085"/>
        <n v="2146087"/>
        <n v="2146088"/>
        <n v="2146089"/>
        <n v="2146092"/>
        <n v="2146093"/>
        <n v="2146094"/>
        <n v="2146095"/>
        <n v="2150114"/>
        <n v="2155915"/>
        <n v="2164755"/>
        <n v="2164758"/>
        <n v="2164759"/>
        <n v="2164791"/>
        <n v="2167449"/>
        <n v="2167491"/>
        <n v="2167495"/>
        <n v="2167496"/>
        <n v="2169551"/>
        <n v="2169552"/>
        <n v="2186332"/>
        <n v="2186333"/>
        <n v="2186334"/>
        <n v="12574474"/>
        <n v="12611952"/>
        <n v="12672884"/>
        <n v="12688299"/>
        <n v="12702734"/>
        <n v="12704290"/>
        <n v="12725313"/>
        <n v="12861464"/>
        <n v="13114919"/>
        <n v="13117854"/>
        <n v="2123778" u="1"/>
        <n v="661571" u="1"/>
        <n v="12890036" u="1"/>
        <n v="661575" u="1"/>
        <n v="2155914" u="1"/>
        <n v="2155918" u="1"/>
        <n v="12913533" u="1"/>
        <n v="20185" u="1"/>
        <n v="964285" u="1"/>
        <n v="876259" u="1"/>
        <n v="876264" u="1"/>
        <n v="903309" u="1"/>
        <n v="405701" u="1"/>
        <n v="489999" u="1"/>
        <n v="405330" u="1"/>
        <n v="2039704" u="1"/>
        <n v="12420030" u="1"/>
        <n v="12887373" u="1"/>
        <n v="408885" u="1"/>
        <n v="13017522" u="1"/>
        <n v="405623" u="1"/>
        <n v="2169564" u="1"/>
        <n v="665929" u="1"/>
        <n v="408889" u="1"/>
        <n v="40301" u="1"/>
        <n v="408797" u="1"/>
        <n v="665751" u="1"/>
        <n v="665753" u="1"/>
        <n v="12906803" u="1"/>
        <n v="820365" u="1"/>
        <n v="405725" u="1"/>
        <n v="405632" u="1"/>
        <n v="11411926" u="1"/>
        <n v="665764" u="1"/>
        <n v="13084853" u="1"/>
        <n v="665769" u="1"/>
        <n v="661669" u="1"/>
        <n v="941609" u="1"/>
        <n v="661679" u="1"/>
        <n v="665977" u="1"/>
        <n v="830844" u="1"/>
        <n v="938271" u="1"/>
        <n v="12662755" u="1"/>
        <n v="661692" u="1"/>
        <n v="405651" u="1"/>
        <n v="37845" u="1"/>
        <n v="665989" u="1"/>
        <n v="36225" u="1"/>
        <n v="2146091" u="1"/>
        <n v="12989401" u="1"/>
        <n v="12847955" u="1"/>
        <n v="2164757" u="1"/>
        <n v="938847" u="1"/>
        <n v="12432069" u="1"/>
        <n v="661897" u="1"/>
        <n v="661900" u="1"/>
        <n v="759255" u="1"/>
        <n v="2131830" u="1"/>
        <n v="661717" u="1"/>
        <n v="759257" u="1"/>
        <n v="12697869" u="1"/>
        <n v="405669" u="1"/>
        <n v="661738" u="1"/>
        <n v="661739" u="1"/>
        <n v="13090842" u="1"/>
        <n v="666968" u="1"/>
        <n v="408942" u="1"/>
        <n v="2164792" u="1"/>
      </sharedItems>
    </cacheField>
    <cacheField name="Краткий текст товара" numFmtId="0">
      <sharedItems/>
    </cacheField>
    <cacheField name="ИтогСальдо" numFmtId="0">
      <sharedItems containsSemiMixedTypes="0" containsString="0" containsNumber="1" containsInteger="1" minValue="1" maxValue="105"/>
    </cacheField>
    <cacheField name="Конечное значен" numFmtId="0">
      <sharedItems/>
    </cacheField>
    <cacheField name="Столбец1" numFmtId="0">
      <sharedItems containsSemiMixedTypes="0" containsString="0" containsNumber="1" minValue="452.69519999999994" maxValue="8315.9998500000002"/>
    </cacheField>
    <cacheField name="Столбец2" numFmtId="0">
      <sharedItems containsMixedTypes="1" containsNumber="1" containsInteger="1" minValue="1299" maxValue="8490"/>
    </cacheField>
    <cacheField name="Столбец3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Konstantine SKROTCHINSKY" refreshedDate="43390.556642939817" createdVersion="4" refreshedVersion="6" minRefreshableVersion="3" recordCount="164">
  <cacheSource type="worksheet">
    <worksheetSource name="Таблица5"/>
  </cacheSource>
  <cacheFields count="8">
    <cacheField name="Товар" numFmtId="0">
      <sharedItems containsSemiMixedTypes="0" containsString="0" containsNumber="1" containsInteger="1" minValue="20185" maxValue="12672884" count="194">
        <n v="20185"/>
        <n v="405657"/>
        <n v="405701"/>
        <n v="405725"/>
        <n v="408748"/>
        <n v="487232"/>
        <n v="661575"/>
        <n v="661733"/>
        <n v="665732"/>
        <n v="754179"/>
        <n v="759255"/>
        <n v="765120"/>
        <n v="830845"/>
        <n v="876259"/>
        <n v="895824"/>
        <n v="938154"/>
        <n v="964285"/>
        <n v="2039150"/>
        <n v="2039699"/>
        <n v="2039700"/>
        <n v="2039704"/>
        <n v="2039765"/>
        <n v="2066751"/>
        <n v="2069230"/>
        <n v="2146049"/>
        <n v="2146070"/>
        <n v="2146071"/>
        <n v="2146072"/>
        <n v="2146077"/>
        <n v="2146080"/>
        <n v="2146082"/>
        <n v="2146084"/>
        <n v="2146091"/>
        <n v="2146092"/>
        <n v="2155918"/>
        <n v="2164755"/>
        <n v="40301"/>
        <n v="405623"/>
        <n v="405681"/>
        <n v="408761"/>
        <n v="408788"/>
        <n v="408797"/>
        <n v="408910"/>
        <n v="408942"/>
        <n v="445811"/>
        <n v="661669"/>
        <n v="661692"/>
        <n v="661818"/>
        <n v="665751"/>
        <n v="665764"/>
        <n v="665769"/>
        <n v="665774"/>
        <n v="665977"/>
        <n v="665989"/>
        <n v="665999"/>
        <n v="666968"/>
        <n v="759257"/>
        <n v="777720"/>
        <n v="876264"/>
        <n v="895247"/>
        <n v="941464"/>
        <n v="941904"/>
        <n v="941907"/>
        <n v="2034890"/>
        <n v="2070496"/>
        <n v="2091745"/>
        <n v="2116378"/>
        <n v="2131830"/>
        <n v="2146048"/>
        <n v="2146087"/>
        <n v="2146089"/>
        <n v="2146093"/>
        <n v="2164759"/>
        <n v="2164791"/>
        <n v="2164792"/>
        <n v="408946" u="1"/>
        <n v="661571" u="1"/>
        <n v="661759" u="1"/>
        <n v="763966" u="1"/>
        <n v="763967" u="1"/>
        <n v="895826" u="1"/>
        <n v="2019860" u="1"/>
        <n v="2031425" u="1"/>
        <n v="40146" u="1"/>
        <n v="943947" u="1"/>
        <n v="2031426" u="1"/>
        <n v="2031427" u="1"/>
        <n v="943948" u="1"/>
        <n v="2031428" u="1"/>
        <n v="665692" u="1"/>
        <n v="665693" u="1"/>
        <n v="661777" u="1"/>
        <n v="2039644" u="1"/>
        <n v="409053" u="1"/>
        <n v="408868" u="1"/>
        <n v="2169551" u="1"/>
        <n v="876263" u="1"/>
        <n v="40147" u="1"/>
        <n v="489999" u="1"/>
        <n v="2054595" u="1"/>
        <n v="665900" u="1"/>
        <n v="876272" u="1"/>
        <n v="2123950" u="1"/>
        <n v="490002" u="1"/>
        <n v="665902" u="1"/>
        <n v="2065049" u="1"/>
        <n v="2065054" u="1"/>
        <n v="408783" u="1"/>
        <n v="12672884" u="1"/>
        <n v="2039694" u="1"/>
        <n v="2039701" u="1"/>
        <n v="2039702" u="1"/>
        <n v="2039703" u="1"/>
        <n v="405336" u="1"/>
        <n v="2150114" u="1"/>
        <n v="665729" u="1"/>
        <n v="445810" u="1"/>
        <n v="665923" u="1"/>
        <n v="665929" u="1"/>
        <n v="408890" u="1"/>
        <n v="455515" u="1"/>
        <n v="661644" u="1"/>
        <n v="2167497" u="1"/>
        <n v="2167503" u="1"/>
        <n v="40150" u="1"/>
        <n v="665940" u="1"/>
        <n v="763853" u="1"/>
        <n v="2039764" u="1"/>
        <n v="405632" u="1"/>
        <n v="820366" u="1"/>
        <n v="662402" u="1"/>
        <n v="665949" u="1"/>
        <n v="408992" u="1"/>
        <n v="665952" u="1"/>
        <n v="661666" u="1"/>
        <n v="455527" u="1"/>
        <n v="405733" u="1"/>
        <n v="754175" u="1"/>
        <n v="408906" u="1"/>
        <n v="665967" u="1"/>
        <n v="2167490" u="1"/>
        <n v="941617" u="1"/>
        <n v="408909" u="1"/>
        <n v="2068170" u="1"/>
        <n v="941620" u="1"/>
        <n v="828791" u="1"/>
        <n v="2186335" u="1"/>
        <n v="903584" u="1"/>
        <n v="37845" u="1"/>
        <n v="408917" u="1"/>
        <n v="36225" u="1"/>
        <n v="2146085" u="1"/>
        <n v="447805" u="1"/>
        <n v="2039119" u="1"/>
        <n v="2146095" u="1"/>
        <n v="40305" u="1"/>
        <n v="2164757" u="1"/>
        <n v="938847" u="1"/>
        <n v="661709" u="1"/>
        <n v="666000" u="1"/>
        <n v="661899" u="1"/>
        <n v="666004" u="1"/>
        <n v="661529" u="1"/>
        <n v="941466" u="1"/>
        <n v="759256" u="1"/>
        <n v="661717" u="1"/>
        <n v="762243" u="1"/>
        <n v="408930" u="1"/>
        <n v="663962" u="1"/>
        <n v="2054084" u="1"/>
        <n v="2134251" u="1"/>
        <n v="2186332" u="1"/>
        <n v="405669" u="1"/>
        <n v="666019" u="1"/>
        <n v="2034325" u="1"/>
        <n v="756286" u="1"/>
        <n v="2132775" u="1"/>
        <n v="2041416" u="1"/>
        <n v="2146076" u="1"/>
        <n v="408749" u="1"/>
        <n v="409029" u="1"/>
        <n v="905864" u="1"/>
        <n v="447822" u="1"/>
        <n v="2146088" u="1"/>
        <n v="661737" u="1"/>
        <n v="661738" u="1"/>
        <n v="2164756" u="1"/>
        <n v="2164758" u="1"/>
        <n v="447825" u="1"/>
        <n v="408850" u="1"/>
        <n v="2164790" u="1"/>
        <n v="661750" u="1"/>
        <n v="895248" u="1"/>
        <n v="409037" u="1"/>
      </sharedItems>
    </cacheField>
    <cacheField name="Краткий текст товара" numFmtId="0">
      <sharedItems/>
    </cacheField>
    <cacheField name="З-д" numFmtId="0">
      <sharedItems containsSemiMixedTypes="0" containsString="0" containsNumber="1" containsInteger="1" minValue="1001" maxValue="1002" count="2">
        <n v="1001"/>
        <n v="1002"/>
      </sharedItems>
    </cacheField>
    <cacheField name="Кол/ЕИВ" numFmtId="0">
      <sharedItems containsSemiMixedTypes="0" containsString="0" containsNumber="1" containsInteger="1" minValue="1" maxValue="12"/>
    </cacheField>
    <cacheField name=" Сумма во ВВ" numFmtId="0">
      <sharedItems/>
    </cacheField>
    <cacheField name="Д/проводки" numFmtId="14">
      <sharedItems/>
    </cacheField>
    <cacheField name="ВДв" numFmtId="0">
      <sharedItems containsString="0" containsBlank="1" containsNumber="1" containsInteger="1" minValue="251" maxValue="251"/>
    </cacheField>
    <cacheField name="  ПродажнСт" numFmtId="0">
      <sharedItems containsString="0" containsBlank="1" containsNumber="1" containsInteger="1" minValue="660" maxValue="17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Konstantine SKROTCHINSKY" refreshedDate="43390.663269907411" createdVersion="4" refreshedVersion="6" minRefreshableVersion="3" recordCount="1697">
  <cacheSource type="worksheet">
    <worksheetSource name="Таблица1"/>
  </cacheSource>
  <cacheFields count="44">
    <cacheField name="Тип" numFmtId="0">
      <sharedItems count="2">
        <s v="Литые"/>
        <s v="Штамп"/>
      </sharedItems>
    </cacheField>
    <cacheField name="Товар КОД6" numFmtId="0">
      <sharedItems containsMixedTypes="1" containsNumber="1" containsInteger="1" minValue="20185" maxValue="11630102" count="1695">
        <n v="471344"/>
        <n v="405331"/>
        <n v="408751"/>
        <n v="408753"/>
        <n v="408754"/>
        <n v="408755"/>
        <n v="661770"/>
        <n v="661771"/>
        <n v="661772"/>
        <n v="661773"/>
        <n v="665886"/>
        <n v="665887"/>
        <n v="665916"/>
        <n v="405334"/>
        <n v="408769"/>
        <n v="408770"/>
        <n v="408771"/>
        <n v="408772"/>
        <n v="661748"/>
        <n v="661749"/>
        <n v="665893"/>
        <n v="665894"/>
        <n v="665917"/>
        <n v="665918"/>
        <n v="665919"/>
        <n v="405670"/>
        <n v="408858"/>
        <n v="408859"/>
        <n v="408860"/>
        <n v="408861"/>
        <n v="661792"/>
        <n v="661793"/>
        <n v="661794"/>
        <n v="665946"/>
        <n v="665958"/>
        <n v="408880"/>
        <n v="408882"/>
        <n v="408883"/>
        <n v="408884"/>
        <n v="665951"/>
        <n v="758611"/>
        <n v="405625"/>
        <n v="405651"/>
        <n v="661516"/>
        <n v="661666"/>
        <n v="661667"/>
        <n v="2155916"/>
        <n v="2155917"/>
        <n v="663958"/>
        <n v="408845"/>
        <n v="408846"/>
        <n v="408847"/>
        <n v="408848"/>
        <n v="661897"/>
        <n v="665694"/>
        <n v="665967"/>
        <n v="494903"/>
        <n v="661738"/>
        <n v="490001"/>
        <n v="661739"/>
        <n v="661740"/>
        <n v="941604"/>
        <n v="941602"/>
        <n v="2039764"/>
        <n v="661741"/>
        <n v="661742"/>
        <n v="661805"/>
        <n v="661806"/>
        <n v="661807"/>
        <n v="665732"/>
        <n v="661903"/>
        <n v="447772"/>
        <n v="408969"/>
        <n v="408970"/>
        <n v="408971"/>
        <n v="408972"/>
        <n v="665989"/>
        <n v="665990"/>
        <n v="2131831"/>
        <n v="661722"/>
        <n v="661724"/>
        <n v="661723"/>
        <n v="661725"/>
        <n v="2031780"/>
        <n v="661720"/>
        <n v="661726"/>
        <n v="408756"/>
        <n v="408757"/>
        <n v="408758"/>
        <n v="408759"/>
        <n v="665888"/>
        <n v="665889"/>
        <n v="405626"/>
        <n v="405652"/>
        <n v="661517"/>
        <n v="661668"/>
        <n v="661669"/>
        <n v="405675"/>
        <n v="408857"/>
        <n v="408853"/>
        <n v="408854"/>
        <n v="408856"/>
        <n v="661815"/>
        <n v="661816"/>
        <n v="661817"/>
        <n v="665945"/>
        <n v="665962"/>
        <n v="651890"/>
        <n v="447776"/>
        <n v="766825"/>
        <n v="672892"/>
        <n v="903584"/>
        <n v="40150"/>
        <n v="40301"/>
        <n v="2039765"/>
        <n v="2146073"/>
        <n v="447780"/>
        <n v="926897"/>
        <n v="895248"/>
        <n v="2039704"/>
        <n v="661481"/>
        <n v="2041416"/>
        <n v="405630"/>
        <n v="405657"/>
        <n v="661521"/>
        <n v="661679"/>
        <n v="661680"/>
        <n v="2131832"/>
        <n v="2146070"/>
        <n v="447782"/>
        <n v="887480"/>
        <n v="895249"/>
        <n v="763942"/>
        <n v="445813"/>
        <n v="447778"/>
        <n v="661899"/>
        <n v="408747"/>
        <n v="662539"/>
        <n v="408748"/>
        <n v="665689"/>
        <n v="408749"/>
        <n v="661767"/>
        <n v="408750"/>
        <n v="661900"/>
        <n v="661898"/>
        <n v="766940"/>
        <n v="666939"/>
        <n v="666940"/>
        <n v="752653"/>
        <n v="661768"/>
        <n v="938850"/>
        <n v="941616"/>
        <n v="941617"/>
        <n v="37846"/>
        <n v="39133"/>
        <n v="447784"/>
        <n v="858285"/>
        <n v="2164756"/>
        <n v="2146074"/>
        <n v="2164755"/>
        <n v="452781"/>
        <n v="2039643"/>
        <n v="661766"/>
        <n v="661769"/>
        <n v="661857"/>
        <n v="650321"/>
        <n v="876257"/>
        <n v="2155919"/>
        <n v="766941"/>
        <n v="664448"/>
        <n v="664449"/>
        <n v="666941"/>
        <n v="666942"/>
        <n v="895245"/>
        <n v="2039699"/>
        <n v="408841"/>
        <n v="408840"/>
        <n v="665692"/>
        <n v="677297"/>
        <n v="405669"/>
        <n v="938854"/>
        <n v="2041415"/>
        <n v="665957"/>
        <n v="408842"/>
        <n v="408843"/>
        <n v="661788"/>
        <n v="661789"/>
        <n v="661790"/>
        <n v="405623"/>
        <n v="661507"/>
        <n v="666968"/>
        <n v="408947"/>
        <n v="408948"/>
        <n v="408949"/>
        <n v="408950"/>
        <n v="665979"/>
        <n v="665981"/>
        <n v="759259"/>
        <n v="759333"/>
        <n v="827376"/>
        <n v="806340"/>
        <n v="886827"/>
        <n v="37664"/>
        <n v="2164757"/>
        <n v="754174"/>
        <n v="876255"/>
        <n v="858289"/>
        <n v="2146075"/>
        <n v="827378"/>
        <n v="827380"/>
        <n v="806339"/>
        <n v="806336"/>
        <n v="806337"/>
        <n v="806338"/>
        <n v="664153"/>
        <n v="664194"/>
        <n v="664195"/>
        <n v="752652"/>
        <n v="858199"/>
        <n v="858201"/>
        <n v="858202"/>
        <n v="37665"/>
        <n v="447779"/>
        <n v="2039700"/>
        <n v="2019860"/>
        <n v="34477"/>
        <n v="405330"/>
        <n v="2146079"/>
        <n v="760732"/>
        <n v="940253"/>
        <n v="876259"/>
        <n v="2146080"/>
        <n v="447794"/>
        <n v="667750"/>
        <n v="408904"/>
        <n v="408902"/>
        <n v="408978"/>
        <n v="408979"/>
        <n v="408980"/>
        <n v="408981"/>
        <n v="665717"/>
        <n v="665719"/>
        <n v="665720"/>
        <n v="665994"/>
        <n v="405637"/>
        <n v="661535"/>
        <n v="661536"/>
        <n v="447789"/>
        <n v="887481"/>
        <n v="2146078"/>
        <n v="763853"/>
        <n v="447788"/>
        <s v="Дубль"/>
        <n v="408873"/>
        <n v="665949"/>
        <n v="665964"/>
        <n v="792952"/>
        <n v="408872"/>
        <n v="37844"/>
        <n v="405677"/>
        <n v="408874"/>
        <n v="408875"/>
        <n v="661800"/>
        <n v="665742"/>
        <n v="665743"/>
        <n v="689131"/>
        <n v="675808"/>
        <n v="762243"/>
        <n v="763966"/>
        <n v="938855"/>
        <n v="938858"/>
        <n v="943945"/>
        <n v="941907"/>
        <n v="40302"/>
        <n v="40303"/>
        <n v="2065051"/>
        <n v="405632"/>
        <n v="405659"/>
        <n v="661510"/>
        <n v="661646"/>
        <n v="661647"/>
        <n v="765120"/>
        <n v="408956"/>
        <n v="408957"/>
        <n v="408958"/>
        <n v="408959"/>
        <n v="665984"/>
        <n v="665985"/>
        <n v="2039150"/>
        <n v="405631"/>
        <n v="36225"/>
        <n v="765118"/>
        <n v="764517"/>
        <n v="447795"/>
        <n v="447785"/>
        <n v="2039644"/>
        <n v="455527"/>
        <n v="2146085"/>
        <n v="2146090"/>
        <n v="405641"/>
        <n v="661548"/>
        <n v="661549"/>
        <n v="408829"/>
        <n v="408830"/>
        <n v="665939"/>
        <n v="408898"/>
        <n v="665956"/>
        <n v="405679"/>
        <n v="408814"/>
        <n v="408815"/>
        <n v="408899"/>
        <n v="408900"/>
        <n v="408901"/>
        <n v="661808"/>
        <n v="661809"/>
        <n v="661810"/>
        <n v="665739"/>
        <n v="665931"/>
        <n v="442084"/>
        <n v="409028"/>
        <n v="408930"/>
        <n v="665764"/>
        <n v="666015"/>
        <n v="832864"/>
        <n v="941597"/>
        <n v="408929"/>
        <n v="409027"/>
        <n v="409029"/>
        <n v="409030"/>
        <n v="665765"/>
        <n v="666016"/>
        <n v="2132774"/>
        <n v="2150114"/>
        <n v="2155913"/>
        <n v="2155918"/>
        <n v="2068170"/>
        <n v="447805"/>
        <n v="818797"/>
        <n v="754181"/>
        <n v="2039119"/>
        <n v="2039694"/>
        <n v="895246"/>
        <n v="405629"/>
        <n v="405655"/>
        <n v="661520"/>
        <n v="661675"/>
        <n v="661676"/>
        <n v="2039695"/>
        <n v="441813"/>
        <n v="405674"/>
        <n v="408850"/>
        <n v="408851"/>
        <n v="759332"/>
        <n v="665944"/>
        <n v="938846"/>
        <n v="408849"/>
        <n v="408852"/>
        <n v="661811"/>
        <n v="661812"/>
        <n v="661814"/>
        <n v="665961"/>
        <n v="447838"/>
        <n v="876262"/>
        <n v="2164758"/>
        <n v="408795"/>
        <n v="405618"/>
        <n v="661757"/>
        <n v="665929"/>
        <n v="408797"/>
        <n v="669853"/>
        <n v="941599"/>
        <n v="939664"/>
        <n v="665907"/>
        <n v="408798"/>
        <n v="408799"/>
        <n v="661758"/>
        <n v="661759"/>
        <n v="661760"/>
        <n v="665908"/>
        <n v="447809"/>
        <n v="685041"/>
        <n v="875713"/>
        <n v="447810"/>
        <n v="675811"/>
        <n v="759255"/>
        <n v="792953"/>
        <n v="820366"/>
        <n v="828791"/>
        <n v="830847"/>
        <n v="775591"/>
        <n v="672866"/>
        <n v="775592"/>
        <n v="941621"/>
        <n v="948234"/>
        <n v="40146"/>
        <n v="40147"/>
        <n v="447817"/>
        <n v="447811"/>
        <n v="2039645"/>
        <n v="2039646"/>
        <n v="2039647"/>
        <n v="2039648"/>
        <n v="2041419"/>
        <n v="405667"/>
        <n v="661661"/>
        <n v="661663"/>
        <n v="447814"/>
        <n v="887479"/>
        <n v="455513"/>
        <n v="2164759"/>
        <n v="685043"/>
        <n v="905773"/>
        <n v="408773"/>
        <n v="408775"/>
        <n v="408776"/>
        <n v="408777"/>
        <n v="665896"/>
        <n v="665897"/>
        <n v="777720"/>
        <n v="487232"/>
        <n v="405628"/>
        <n v="405654"/>
        <n v="661519"/>
        <n v="661672"/>
        <n v="661674"/>
        <n v="445811"/>
        <n v="2039701"/>
        <n v="876269"/>
        <n v="941464"/>
        <n v="2146048"/>
        <n v="405634"/>
        <n v="405666"/>
        <n v="661513"/>
        <n v="661659"/>
        <n v="661660"/>
        <n v="498828"/>
        <n v="445807"/>
        <n v="445816"/>
        <n v="408894"/>
        <n v="408895"/>
        <n v="408896"/>
        <n v="408897"/>
        <n v="665955"/>
        <n v="876270"/>
        <n v="675806"/>
        <n v="758613"/>
        <n v="672619"/>
        <n v="939666"/>
        <n v="445812"/>
        <n v="2146049"/>
        <n v="2065049"/>
        <n v="2065050"/>
        <n v="405627"/>
        <n v="405653"/>
        <n v="661518"/>
        <n v="661670"/>
        <n v="661671"/>
        <n v="2039702"/>
        <n v="661482"/>
        <n v="405619"/>
        <n v="408805"/>
        <n v="408806"/>
        <n v="408807"/>
        <n v="408808"/>
        <n v="661761"/>
        <n v="661762"/>
        <n v="661763"/>
        <n v="661764"/>
        <n v="665912"/>
        <n v="665913"/>
        <n v="665930"/>
        <n v="405620"/>
        <n v="661506"/>
        <n v="445808"/>
        <n v="941466"/>
        <n v="964285"/>
        <n v="494129"/>
        <n v="799520"/>
        <n v="665953"/>
        <n v="408890"/>
        <n v="405678"/>
        <n v="408889"/>
        <n v="2065052"/>
        <n v="408891"/>
        <n v="408893"/>
        <n v="661801"/>
        <n v="661803"/>
        <n v="661804"/>
        <n v="665966"/>
        <n v="405332"/>
        <n v="661901"/>
        <n v="408761"/>
        <n v="408760"/>
        <n v="665890"/>
        <n v="792951"/>
        <n v="895872"/>
        <n v="941598"/>
        <n v="941618"/>
        <n v="20185"/>
        <n v="447821"/>
        <n v="941465"/>
        <n v="445810"/>
        <n v="447822"/>
        <n v="2146071"/>
        <n v="2146072"/>
        <n v="408762"/>
        <n v="408764"/>
        <n v="661774"/>
        <n v="661775"/>
        <n v="661777"/>
        <n v="661778"/>
        <n v="665891"/>
        <n v="876268"/>
        <n v="661902"/>
        <n v="665741"/>
        <n v="665963"/>
        <n v="408862"/>
        <n v="665947"/>
        <n v="903563"/>
        <n v="408863"/>
        <n v="408864"/>
        <n v="408865"/>
        <n v="661818"/>
        <n v="665740"/>
        <n v="2039703"/>
        <n v="650323"/>
        <n v="445814"/>
        <n v="2146076"/>
        <n v="670675"/>
        <n v="754175"/>
        <n v="447825"/>
        <n v="662536"/>
        <n v="408963"/>
        <n v="408960"/>
        <n v="408961"/>
        <n v="408964"/>
        <n v="665986"/>
        <n v="818799"/>
        <n v="665698"/>
        <n v="408809"/>
        <n v="665914"/>
        <n v="408810"/>
        <n v="408812"/>
        <n v="408813"/>
        <n v="665915"/>
        <n v="661650"/>
        <n v="661652"/>
        <n v="675809"/>
        <n v="675810"/>
        <n v="405662"/>
        <n v="661782"/>
        <n v="408877"/>
        <n v="405671"/>
        <n v="408876"/>
        <n v="408878"/>
        <n v="408879"/>
        <n v="661779"/>
        <n v="661781"/>
        <n v="661783"/>
        <n v="665950"/>
        <n v="665959"/>
        <n v="2039696"/>
        <n v="408801"/>
        <n v="408802"/>
        <n v="408803"/>
        <n v="408804"/>
        <n v="665909"/>
        <n v="665911"/>
        <n v="2146084"/>
        <n v="885346"/>
        <n v="496767"/>
        <n v="2116378"/>
        <n v="895247"/>
        <n v="35263"/>
        <n v="661551"/>
        <n v="405642"/>
        <n v="661550"/>
        <n v="405633"/>
        <n v="405665"/>
        <n v="661512"/>
        <n v="661657"/>
        <n v="661658"/>
        <n v="405336"/>
        <n v="665923"/>
        <n v="665903"/>
        <n v="408788"/>
        <n v="941600"/>
        <n v="408787"/>
        <n v="661752"/>
        <n v="34345"/>
        <n v="675284"/>
        <n v="408789"/>
        <n v="408790"/>
        <n v="661753"/>
        <n v="665902"/>
        <n v="665924"/>
        <n v="665925"/>
        <n v="455515"/>
        <n v="941660"/>
        <n v="760733"/>
        <n v="2146077"/>
        <n v="405622"/>
        <n v="405656"/>
        <n v="661509"/>
        <n v="661677"/>
        <n v="661678"/>
        <n v="665693"/>
        <n v="661750"/>
        <n v="408783"/>
        <n v="665922"/>
        <n v="665900"/>
        <n v="408784"/>
        <n v="405335"/>
        <n v="938852"/>
        <n v="938853"/>
        <n v="941619"/>
        <n v="408782"/>
        <n v="939653"/>
        <n v="496768"/>
        <n v="895826"/>
        <n v="487234"/>
        <n v="903309"/>
        <n v="2146091"/>
        <n v="408786"/>
        <n v="661751"/>
        <n v="665901"/>
        <n v="665920"/>
        <n v="499298"/>
        <n v="2146095"/>
        <n v="2146081"/>
        <n v="496769"/>
        <n v="754177"/>
        <n v="858294"/>
        <n v="2146082"/>
        <n v="455514"/>
        <n v="405663"/>
        <n v="661653"/>
        <n v="661654"/>
        <n v="675812"/>
        <n v="759256"/>
        <n v="2041417"/>
        <n v="2054085"/>
        <n v="2065054"/>
        <n v="405636"/>
        <n v="405668"/>
        <n v="661515"/>
        <n v="661664"/>
        <n v="661665"/>
        <n v="876266"/>
        <n v="926899"/>
        <n v="2164790"/>
        <n v="2146087"/>
        <n v="2146088"/>
        <n v="756286"/>
        <n v="858291"/>
        <n v="876265"/>
        <n v="2039698"/>
        <n v="876263"/>
        <n v="451716"/>
        <n v="941661"/>
        <n v="754178"/>
        <n v="764515"/>
        <n v="447840"/>
        <n v="895250"/>
        <n v="938155"/>
        <n v="474276"/>
        <n v="2146092"/>
        <n v="447854"/>
        <n v="2146089"/>
        <n v="876264"/>
        <n v="764516"/>
        <n v="447849"/>
        <n v="40304"/>
        <n v="2031781"/>
        <n v="40305"/>
        <n v="2069230"/>
        <n v="905864"/>
        <n v="2146093"/>
        <n v="799521"/>
        <n v="2131830"/>
        <n v="818798"/>
        <n v="2164791"/>
        <n v="452783"/>
        <n v="447855"/>
        <n v="405617"/>
        <n v="408791"/>
        <n v="408792"/>
        <n v="408793"/>
        <n v="408794"/>
        <n v="661755"/>
        <n v="661756"/>
        <n v="665904"/>
        <n v="665905"/>
        <n v="665926"/>
        <n v="665927"/>
        <n v="665928"/>
        <n v="405718"/>
        <n v="661593"/>
        <n v="661594"/>
        <n v="895743"/>
        <n v="447857"/>
        <n v="471357"/>
        <n v="408952"/>
        <n v="408953"/>
        <n v="408954"/>
        <n v="408955"/>
        <n v="665982"/>
        <n v="665983"/>
        <n v="408974"/>
        <n v="408975"/>
        <n v="408976"/>
        <n v="408977"/>
        <n v="665992"/>
        <n v="665993"/>
        <n v="408766"/>
        <n v="408765"/>
        <n v="408767"/>
        <n v="408768"/>
        <n v="665690"/>
        <n v="665892"/>
        <n v="442101"/>
        <n v="408778"/>
        <n v="408779"/>
        <n v="408780"/>
        <n v="408781"/>
        <n v="665898"/>
        <n v="665899"/>
        <n v="672948"/>
        <n v="948233"/>
        <n v="405621"/>
        <n v="405664"/>
        <n v="661508"/>
        <n v="661655"/>
        <n v="661656"/>
        <n v="661786"/>
        <n v="665952"/>
        <n v="408886"/>
        <n v="405673"/>
        <n v="408885"/>
        <n v="943948"/>
        <n v="665960"/>
        <n v="408887"/>
        <n v="408888"/>
        <n v="661784"/>
        <n v="661785"/>
        <n v="661787"/>
        <n v="675807"/>
        <n v="759254"/>
        <n v="2054084"/>
        <n v="943947"/>
        <n v="941906"/>
        <n v="941904"/>
        <n v="405658"/>
        <n v="661523"/>
        <n v="661524"/>
        <n v="661681"/>
        <n v="661682"/>
        <n v="405676"/>
        <n v="665695"/>
        <n v="408868"/>
        <n v="941601"/>
        <n v="2070496"/>
        <n v="408867"/>
        <n v="408869"/>
        <n v="408871"/>
        <n v="661819"/>
        <n v="661820"/>
        <n v="661821"/>
        <n v="665948"/>
        <n v="405660"/>
        <n v="661648"/>
        <n v="661649"/>
        <n v="833990"/>
        <n v="408967"/>
        <n v="665987"/>
        <n v="408965"/>
        <n v="408966"/>
        <n v="408968"/>
        <n v="665988"/>
        <n v="666026"/>
        <n v="661856"/>
        <n v="661837"/>
        <n v="665975"/>
        <n v="405689"/>
        <n v="938857"/>
        <n v="941620"/>
        <n v="938271"/>
        <n v="2046573"/>
        <n v="2054595"/>
        <n v="34346"/>
        <n v="408834"/>
        <n v="408835"/>
        <n v="661836"/>
        <n v="661838"/>
        <n v="665941"/>
        <n v="938856"/>
        <n v="405649"/>
        <n v="661529"/>
        <n v="661530"/>
        <n v="405687"/>
        <n v="799877"/>
        <n v="661829"/>
        <n v="661830"/>
        <n v="661831"/>
        <n v="665973"/>
        <n v="405693"/>
        <n v="661583"/>
        <n v="661585"/>
        <n v="408933"/>
        <n v="408934"/>
        <n v="409036"/>
        <n v="409037"/>
        <n v="409038"/>
        <n v="409039"/>
        <n v="665769"/>
        <n v="665771"/>
        <n v="666019"/>
        <n v="666020"/>
        <n v="405695"/>
        <n v="661599"/>
        <n v="661600"/>
        <n v="405711"/>
        <n v="661576"/>
        <n v="661577"/>
        <n v="408922"/>
        <n v="408923"/>
        <n v="665758"/>
        <n v="665759"/>
        <n v="409018"/>
        <n v="409019"/>
        <n v="409020"/>
        <n v="409022"/>
        <n v="666010"/>
        <n v="666011"/>
        <n v="2054086"/>
        <n v="405744"/>
        <n v="665830"/>
        <n v="665831"/>
        <n v="661537"/>
        <n v="661538"/>
        <n v="661539"/>
        <n v="654799"/>
        <n v="663960"/>
        <n v="662538"/>
        <n v="662534"/>
        <n v="677984"/>
        <n v="408944"/>
        <n v="409055"/>
        <n v="759257"/>
        <n v="812149"/>
        <n v="830810"/>
        <n v="670398"/>
        <n v="668720"/>
        <n v="938848"/>
        <n v="941609"/>
        <n v="941594"/>
        <n v="941615"/>
        <n v="408943"/>
        <n v="939667"/>
        <n v="409056"/>
        <n v="409057"/>
        <n v="666028"/>
        <n v="661595"/>
        <n v="661596"/>
        <n v="405719"/>
        <n v="409053"/>
        <n v="665853"/>
        <n v="677298"/>
        <n v="763939"/>
        <n v="405755"/>
        <n v="941596"/>
        <n v="665854"/>
        <n v="671832"/>
        <n v="677314"/>
        <n v="677300"/>
        <n v="408816"/>
        <n v="408817"/>
        <n v="665738"/>
        <n v="665933"/>
        <n v="661531"/>
        <n v="661532"/>
        <n v="661534"/>
        <n v="405645"/>
        <n v="661558"/>
        <n v="661559"/>
        <n v="441822"/>
        <n v="668650"/>
        <n v="948230"/>
        <n v="405638"/>
        <n v="661541"/>
        <n v="661542"/>
        <n v="941607"/>
        <n v="405680"/>
        <n v="665968"/>
        <n v="661844"/>
        <n v="812148"/>
        <n v="830813"/>
        <n v="661842"/>
        <n v="661843"/>
        <n v="665940"/>
        <n v="408831"/>
        <n v="408832"/>
        <n v="661630"/>
        <n v="405723"/>
        <n v="661629"/>
        <n v="442188"/>
        <n v="405697"/>
        <n v="661613"/>
        <n v="661615"/>
        <n v="408927"/>
        <n v="408928"/>
        <n v="665762"/>
        <n v="665763"/>
        <n v="405696"/>
        <n v="661611"/>
        <n v="661612"/>
        <n v="673631"/>
        <n v="661643"/>
        <n v="661641"/>
        <n v="489999"/>
        <n v="661642"/>
        <n v="663962"/>
        <n v="677793"/>
        <n v="941611"/>
        <n v="661733"/>
        <n v="661734"/>
        <n v="665776"/>
        <n v="665777"/>
        <n v="666032"/>
        <n v="760144"/>
        <n v="759260"/>
        <n v="2123951"/>
        <n v="405713"/>
        <n v="661580"/>
        <n v="661582"/>
        <n v="661694"/>
        <n v="661696"/>
        <n v="661697"/>
        <n v="670652"/>
        <n v="662403"/>
        <n v="408917"/>
        <n v="666005"/>
        <n v="408916"/>
        <n v="409004"/>
        <n v="409005"/>
        <n v="409007"/>
        <n v="409008"/>
        <n v="665730"/>
        <n v="666006"/>
        <n v="2157020"/>
        <n v="661571"/>
        <n v="759258"/>
        <n v="818828"/>
        <n v="405708"/>
        <n v="661569"/>
        <n v="876261"/>
        <n v="405754"/>
        <n v="665850"/>
        <n v="665852"/>
        <n v="409103"/>
        <n v="409104"/>
        <n v="665735"/>
        <n v="665811"/>
        <n v="665859"/>
        <n v="665860"/>
        <n v="2132775"/>
        <n v="672771"/>
        <n v="405740"/>
        <n v="409111"/>
        <n v="409112"/>
        <n v="665823"/>
        <n v="665824"/>
        <n v="665868"/>
        <n v="665869"/>
        <n v="408818"/>
        <n v="408819"/>
        <n v="665737"/>
        <n v="665934"/>
        <n v="441949"/>
        <n v="405640"/>
        <n v="661546"/>
        <n v="661547"/>
        <n v="408983"/>
        <n v="665747"/>
        <n v="408906"/>
        <n v="675815"/>
        <n v="763967"/>
        <n v="408905"/>
        <n v="2065053"/>
        <n v="408982"/>
        <n v="408985"/>
        <n v="408986"/>
        <n v="665748"/>
        <n v="665995"/>
        <n v="665996"/>
        <n v="661617"/>
        <n v="405698"/>
        <n v="661616"/>
        <n v="11630102"/>
        <n v="405735"/>
        <n v="409105"/>
        <n v="409106"/>
        <n v="665812"/>
        <n v="665813"/>
        <n v="665861"/>
        <n v="665863"/>
        <n v="405688"/>
        <n v="408820"/>
        <n v="408821"/>
        <n v="661832"/>
        <n v="661833"/>
        <n v="661834"/>
        <n v="665935"/>
        <n v="665974"/>
        <n v="443355"/>
        <n v="670582"/>
        <n v="405643"/>
        <n v="661552"/>
        <n v="661553"/>
        <n v="490002"/>
        <n v="665970"/>
        <n v="405682"/>
        <n v="941605"/>
        <n v="408838"/>
        <n v="408839"/>
        <n v="661849"/>
        <n v="661851"/>
        <n v="661852"/>
        <n v="665942"/>
        <n v="405715"/>
        <n v="661588"/>
        <n v="661589"/>
        <n v="441327"/>
        <n v="405721"/>
        <n v="661597"/>
        <n v="661598"/>
        <n v="405699"/>
        <n v="661618"/>
        <n v="661619"/>
        <n v="661601"/>
        <n v="661602"/>
        <n v="661604"/>
        <n v="661713"/>
        <n v="661714"/>
        <n v="661715"/>
        <n v="326821"/>
        <n v="393266"/>
        <n v="408937"/>
        <n v="663959"/>
        <n v="665728"/>
        <n v="409041"/>
        <n v="409040"/>
        <n v="408935"/>
        <n v="2041414"/>
        <n v="409042"/>
        <n v="409044"/>
        <n v="666021"/>
        <n v="666022"/>
        <n v="2155914"/>
        <n v="2155915"/>
        <n v="393125"/>
        <n v="661565"/>
        <n v="661564"/>
        <n v="405706"/>
        <n v="830845"/>
        <n v="669942"/>
        <n v="37845"/>
        <n v="34343"/>
        <n v="2041418"/>
        <n v="408907"/>
        <n v="408908"/>
        <n v="408987"/>
        <n v="408988"/>
        <n v="408989"/>
        <n v="408990"/>
        <n v="665749"/>
        <n v="665750"/>
        <n v="665997"/>
        <n v="665998"/>
        <n v="408997"/>
        <n v="408912"/>
        <n v="665753"/>
        <n v="666000"/>
        <n v="775589"/>
        <n v="775590"/>
        <n v="669204"/>
        <n v="670478"/>
        <n v="673859"/>
        <n v="938849"/>
        <n v="941613"/>
        <n v="39131"/>
        <n v="408996"/>
        <n v="408911"/>
        <n v="408998"/>
        <n v="408999"/>
        <n v="665754"/>
        <n v="666001"/>
        <n v="405728"/>
        <n v="661690"/>
        <n v="661691"/>
        <n v="405736"/>
        <n v="665815"/>
        <n v="665816"/>
        <n v="405757"/>
        <n v="665855"/>
        <n v="665856"/>
        <n v="405758"/>
        <n v="665857"/>
        <n v="665858"/>
        <n v="669103"/>
        <n v="405738"/>
        <n v="673882"/>
        <n v="661744"/>
        <n v="661745"/>
        <n v="665724"/>
        <n v="665725"/>
        <n v="665819"/>
        <n v="665820"/>
        <n v="441957"/>
        <n v="408823"/>
        <n v="408824"/>
        <n v="665936"/>
        <n v="654792"/>
        <n v="665977"/>
        <n v="405690"/>
        <n v="820365"/>
        <n v="941606"/>
        <n v="408836"/>
        <n v="408837"/>
        <n v="661839"/>
        <n v="661840"/>
        <n v="661841"/>
        <n v="665684"/>
        <n v="405644"/>
        <n v="661554"/>
        <n v="661557"/>
        <n v="405684"/>
        <n v="661853"/>
        <n v="661854"/>
        <n v="661855"/>
        <n v="665971"/>
        <n v="665969"/>
        <n v="405681"/>
        <n v="408825"/>
        <n v="408826"/>
        <n v="661845"/>
        <n v="661847"/>
        <n v="661848"/>
        <n v="665937"/>
        <n v="441739"/>
        <n v="674001"/>
        <n v="675814"/>
        <n v="2123950"/>
        <n v="405647"/>
        <n v="661525"/>
        <n v="661526"/>
        <n v="665697"/>
        <n v="2066750"/>
        <n v="405685"/>
        <n v="665938"/>
        <n v="408827"/>
        <n v="408828"/>
        <n v="661822"/>
        <n v="661823"/>
        <n v="661825"/>
        <n v="405648"/>
        <n v="661527"/>
        <n v="661528"/>
        <n v="405686"/>
        <n v="661826"/>
        <n v="661827"/>
        <n v="661828"/>
        <n v="665972"/>
        <n v="669819"/>
        <n v="405639"/>
        <n v="661543"/>
        <n v="661545"/>
        <n v="405700"/>
        <n v="405730"/>
        <n v="409087"/>
        <n v="409088"/>
        <n v="661620"/>
        <n v="661621"/>
        <n v="661703"/>
        <n v="661704"/>
        <n v="665800"/>
        <n v="665801"/>
        <n v="661563"/>
        <n v="405704"/>
        <n v="661562"/>
        <n v="833992"/>
        <n v="408938"/>
        <n v="408939"/>
        <n v="409045"/>
        <n v="409046"/>
        <n v="409047"/>
        <n v="409048"/>
        <n v="665772"/>
        <n v="665773"/>
        <n v="666023"/>
        <n v="666025"/>
        <n v="408915"/>
        <n v="408913"/>
        <n v="662402"/>
        <n v="668565"/>
        <n v="669805"/>
        <n v="673764"/>
        <n v="903562"/>
        <n v="39130"/>
        <n v="39132"/>
        <n v="409000"/>
        <n v="409001"/>
        <n v="409002"/>
        <n v="409003"/>
        <n v="665731"/>
        <n v="666003"/>
        <n v="666004"/>
        <n v="661568"/>
        <n v="405707"/>
        <n v="2066751"/>
        <n v="2066752"/>
        <n v="661567"/>
        <n v="864280"/>
        <n v="806117"/>
        <n v="393178"/>
        <n v="762231"/>
        <n v="806115"/>
        <n v="819421"/>
        <n v="393267"/>
        <n v="408921"/>
        <n v="665727"/>
        <n v="673891"/>
        <n v="408920"/>
        <n v="40148"/>
        <n v="40149"/>
        <n v="409014"/>
        <n v="409015"/>
        <n v="409016"/>
        <n v="409017"/>
        <n v="665686"/>
        <n v="666008"/>
        <n v="666009"/>
        <n v="661575"/>
        <n v="661693"/>
        <n v="409084"/>
        <n v="661574"/>
        <n v="665796"/>
        <n v="941608"/>
        <n v="405710"/>
        <n v="409083"/>
        <n v="405729"/>
        <n v="661692"/>
        <n v="665797"/>
        <n v="408931"/>
        <n v="665767"/>
        <n v="408932"/>
        <n v="409031"/>
        <n v="409033"/>
        <n v="409034"/>
        <n v="409035"/>
        <n v="665768"/>
        <n v="666017"/>
        <n v="666018"/>
        <n v="405733"/>
        <n v="661708"/>
        <n v="661709"/>
        <n v="661623"/>
        <n v="766888"/>
        <n v="661719"/>
        <n v="938847"/>
        <n v="941908"/>
        <n v="830812"/>
        <n v="405701"/>
        <n v="405726"/>
        <n v="409075"/>
        <n v="409077"/>
        <n v="661622"/>
        <n v="661718"/>
        <n v="665789"/>
        <n v="665790"/>
        <n v="819422"/>
        <n v="806118"/>
        <n v="654804"/>
        <n v="408910"/>
        <n v="662537"/>
        <n v="408994"/>
        <n v="665751"/>
        <n v="408992"/>
        <n v="665729"/>
        <n v="668624"/>
        <n v="669733"/>
        <n v="669355"/>
        <n v="941593"/>
        <n v="939652"/>
        <n v="939650"/>
        <n v="408909"/>
        <n v="2039452"/>
        <n v="408991"/>
        <n v="408993"/>
        <n v="665752"/>
        <n v="665999"/>
        <n v="665687"/>
        <n v="666029"/>
        <n v="408946"/>
        <n v="409060"/>
        <n v="763968"/>
        <n v="830844"/>
        <n v="902455"/>
        <n v="408945"/>
        <n v="409058"/>
        <n v="409059"/>
        <n v="409061"/>
        <n v="665726"/>
        <n v="666030"/>
        <n v="408942"/>
        <n v="665774"/>
        <n v="672740"/>
        <n v="408941"/>
        <n v="409049"/>
        <n v="409050"/>
        <n v="409051"/>
        <n v="409052"/>
        <n v="665775"/>
        <n v="666027"/>
        <n v="661644"/>
        <n v="661645"/>
        <n v="661735"/>
        <n v="661737"/>
        <n v="665734"/>
        <n v="763969"/>
        <n v="665978"/>
        <n v="828789"/>
        <n v="811804"/>
        <n v="902421"/>
        <n v="941595"/>
        <n v="661736"/>
        <n v="2134251"/>
        <n v="665736"/>
        <n v="661635"/>
        <n v="818829"/>
        <n v="661639"/>
        <n v="941610"/>
        <n v="666031"/>
        <n v="661638"/>
        <n v="661727"/>
        <n v="661728"/>
        <n v="661729"/>
        <n v="661730"/>
        <n v="661731"/>
        <n v="661608"/>
        <n v="661610"/>
        <n v="661609"/>
        <n v="408918"/>
        <n v="409009"/>
        <n v="661858"/>
        <n v="666007"/>
        <n v="409011"/>
        <n v="669919"/>
        <n v="939651"/>
        <n v="408919"/>
        <n v="409012"/>
        <n v="409013"/>
        <n v="665688"/>
        <n v="665757"/>
        <n v="665756"/>
        <n v="405709"/>
        <n v="661572"/>
        <n v="661573"/>
        <n v="408924"/>
        <n v="408926"/>
        <n v="409023"/>
        <n v="409024"/>
        <n v="409025"/>
        <n v="409026"/>
        <n v="665760"/>
        <n v="665761"/>
        <n v="666012"/>
        <n v="666014"/>
        <n v="674944"/>
        <n v="2164792"/>
        <n v="671861"/>
        <n v="2031429"/>
        <n v="2123778"/>
        <n v="2123779"/>
        <n v="672384"/>
        <n v="677301"/>
        <n v="2031427"/>
        <n v="2034891"/>
        <n v="2034328"/>
        <n v="405748"/>
        <n v="409120"/>
        <n v="409121"/>
        <n v="665839"/>
        <n v="665841"/>
        <n v="665877"/>
        <n v="665878"/>
        <n v="684778"/>
        <n v="2031428"/>
        <n v="2034329"/>
        <n v="2054596"/>
        <n v="665866"/>
        <n v="409110"/>
        <n v="2031424"/>
        <n v="2034325"/>
        <n v="2091745"/>
        <n v="405739"/>
        <n v="409109"/>
        <n v="665821"/>
        <n v="665822"/>
        <n v="665867"/>
        <n v="2134252"/>
        <n v="661685"/>
        <n v="405756"/>
        <n v="661683"/>
        <n v="895236"/>
        <n v="819419"/>
        <n v="895235"/>
        <n v="2031425"/>
        <n v="2034326"/>
        <n v="665828"/>
        <n v="670689"/>
        <n v="677303"/>
        <n v="405743"/>
        <n v="409114"/>
        <n v="409115"/>
        <n v="665829"/>
        <n v="665870"/>
        <n v="665871"/>
        <n v="673497"/>
        <n v="409125"/>
        <n v="409126"/>
        <n v="665881"/>
        <n v="665882"/>
        <n v="409108"/>
        <n v="665817"/>
        <n v="2034327"/>
        <n v="2034890"/>
        <n v="2031426"/>
        <n v="405737"/>
        <n v="409107"/>
        <n v="665818"/>
        <n v="665864"/>
        <n v="665865"/>
        <n v="2157021"/>
        <n v="677302"/>
        <n v="405747"/>
        <n v="409118"/>
        <n v="409119"/>
        <n v="665837"/>
        <n v="665838"/>
        <n v="665875"/>
        <n v="665876"/>
        <n v="665848"/>
        <n v="405752"/>
        <n v="665849"/>
        <n v="670018"/>
        <n v="405741"/>
        <n v="665826"/>
        <n v="665827"/>
        <n v="665872"/>
        <n v="405746"/>
        <n v="409116"/>
        <n v="409117"/>
        <n v="665834"/>
        <n v="665835"/>
        <n v="665874"/>
        <n v="669227"/>
        <n v="405751"/>
        <n v="409127"/>
        <n v="409128"/>
        <n v="665846"/>
        <n v="665847"/>
        <n v="665883"/>
        <n v="665885"/>
        <n v="895237"/>
        <n v="661626"/>
        <n v="405702"/>
        <n v="661624"/>
        <n v="661631"/>
        <n v="661632"/>
        <n v="661633"/>
        <n v="661634"/>
        <n v="405714"/>
        <n v="661586"/>
        <n v="661587"/>
        <n v="405734"/>
        <n v="661686"/>
        <n v="661687"/>
        <n v="405750"/>
        <n v="409122"/>
        <n v="409123"/>
        <n v="665844"/>
        <n v="665845"/>
        <n v="665879"/>
        <n v="665880"/>
        <n v="409094"/>
        <n v="409095"/>
        <n v="665807"/>
        <n v="665808"/>
        <n v="405722"/>
        <n v="661627"/>
        <n v="661628"/>
        <n v="405703"/>
        <n v="661560"/>
        <n v="661561"/>
        <n v="409078"/>
        <n v="409079"/>
        <n v="665791"/>
        <n v="665793"/>
        <n v="405717"/>
        <n v="661590"/>
        <n v="661591"/>
        <n v="661605"/>
        <n v="661606"/>
        <n v="661607"/>
        <n v="405712"/>
        <n v="405732"/>
        <n v="409089"/>
        <n v="409090"/>
        <n v="661578"/>
        <n v="661579"/>
        <n v="661705"/>
        <n v="661707"/>
        <n v="665802"/>
        <n v="665804"/>
        <n v="2033810"/>
        <n v="2034892"/>
        <n v="672673"/>
        <n v="405745"/>
        <n v="665832"/>
        <n v="665833"/>
        <n v="405749"/>
        <n v="665842"/>
        <n v="665843"/>
        <n v="405727"/>
        <n v="409081"/>
        <n v="409082"/>
        <n v="661688"/>
        <n v="661689"/>
        <n v="665794"/>
        <n v="665795"/>
        <n v="405725"/>
        <n v="409073"/>
        <n v="409074"/>
        <n v="661716"/>
        <n v="661717"/>
        <n v="665787"/>
        <n v="665788"/>
        <n v="409085"/>
        <n v="409086"/>
        <n v="665798"/>
        <n v="665799"/>
        <n v="409092"/>
        <n v="409093"/>
        <n v="665805"/>
        <n v="665806"/>
        <n v="409096"/>
        <n v="409097"/>
        <n v="665809"/>
        <n v="665810"/>
        <n v="405691"/>
        <n v="661796"/>
        <n v="665746"/>
        <n v="405692"/>
        <n v="661795"/>
        <n v="661797"/>
        <n v="661798"/>
        <n v="661799"/>
        <n v="665745"/>
        <n v="442963"/>
        <n v="409069"/>
        <n v="409070"/>
        <n v="665785"/>
        <n v="665786"/>
        <n v="661702"/>
        <n v="661701"/>
        <n v="661700"/>
        <n v="661712"/>
        <n v="941612"/>
        <n v="405724"/>
        <n v="409071"/>
        <n v="409072"/>
        <n v="661711"/>
        <n v="665716"/>
        <n v="665718"/>
        <n v="409064"/>
        <n v="409066"/>
        <n v="665780"/>
        <n v="665782"/>
        <n v="409098"/>
        <n v="409099"/>
        <n v="666033"/>
        <n v="409100"/>
        <n v="409101"/>
        <n v="666034"/>
        <n v="409062"/>
        <n v="409063"/>
        <n v="665778"/>
        <n v="665779"/>
        <n v="409067"/>
        <n v="409068"/>
        <n v="665783"/>
        <n v="665784"/>
        <n v="665721"/>
        <n v="661747"/>
        <n v="665723"/>
        <n v="661746"/>
        <n v="761819"/>
        <n v="904491"/>
        <n v="858203"/>
        <n v="876267"/>
        <n v="2146086"/>
        <n v="2039705"/>
        <n v="938154"/>
        <n v="876272"/>
        <n v="876258"/>
        <n v="447847"/>
        <n v="895824"/>
        <n v="938153"/>
        <n v="447858"/>
        <n v="754179"/>
        <n v="447851"/>
        <n v="447852"/>
        <n v="2167449"/>
        <n v="2167490"/>
        <n v="2167491"/>
        <n v="2167492"/>
        <n v="2167493"/>
        <n v="2167494"/>
        <n v="2167495"/>
        <n v="2167496"/>
        <n v="2167497"/>
        <n v="2167498"/>
        <n v="2167499"/>
        <n v="2167500"/>
        <n v="2167501"/>
        <n v="2167502"/>
        <n v="2167503"/>
        <n v="2169551"/>
        <n v="2169552"/>
        <n v="2169553"/>
        <n v="2169554"/>
        <n v="2169555"/>
        <n v="2169556"/>
        <n v="2169557"/>
        <n v="2169558"/>
        <n v="2169559"/>
        <n v="2169560"/>
        <n v="2169561"/>
        <n v="2169562"/>
        <n v="2169563"/>
        <n v="2169564"/>
        <n v="2169565"/>
        <n v="2169566"/>
        <n v="2169567"/>
        <n v="2169568"/>
        <n v="441102"/>
        <n v="441231"/>
        <n v="441242"/>
        <n v="441336"/>
        <n v="441340"/>
        <n v="441598"/>
        <n v="441936"/>
        <n v="442191"/>
        <n v="442703"/>
        <n v="2146094"/>
        <n v="926898"/>
        <n v="2039697"/>
        <n v="447859"/>
        <n v="2146083"/>
        <n v="447861"/>
        <n v="447862"/>
        <n v="876254"/>
        <n v="651891"/>
        <n v="885347"/>
        <n v="895827"/>
        <n v="875712"/>
        <n v="446437"/>
        <n v="470708"/>
        <n v="471345"/>
        <n v="471359"/>
        <n v="895825"/>
        <n v="2186332"/>
        <n v="2186333"/>
        <n v="2186334"/>
        <n v="2186335"/>
        <n v="61033"/>
        <n v="61034"/>
        <n v="61035"/>
        <n v="61036"/>
        <n v="61037"/>
        <n v="61039"/>
        <n v="61040"/>
        <n v="61341"/>
        <n v="61342"/>
      </sharedItems>
    </cacheField>
    <cacheField name="Код Поставщика" numFmtId="1">
      <sharedItems containsBlank="1" containsMixedTypes="1" containsNumber="1" containsInteger="1" minValue="11330" maxValue="86497277369" count="1600">
        <n v="20981"/>
        <s v="72.2АМ"/>
        <s v="64.2ПЛ"/>
        <s v="64.2АМ"/>
        <s v="64.2Б"/>
        <s v="64.2Ч"/>
        <s v="72.2АБ"/>
        <s v="72.2Б"/>
        <s v="72.2ПЛ"/>
        <s v="72.2Ч"/>
        <s v="64.2Н"/>
        <s v="64.2АБ"/>
        <s v="72.2Н"/>
        <s v="72.11АМ"/>
        <s v="64.11ПЛ"/>
        <s v="64.11АМ"/>
        <s v="64.11Б"/>
        <s v="64.11Ч"/>
        <s v="72.11ПЛ"/>
        <s v="72.11Ч"/>
        <s v="64.11Н"/>
        <s v="64.11АБ"/>
        <s v="72.11Н"/>
        <s v="72.11Б"/>
        <s v="72.11АБ"/>
        <s v="78.7АМ"/>
        <s v="68.7ПЛ"/>
        <s v="68.7АМ"/>
        <s v="68.7Б"/>
        <s v="68.7Ч"/>
        <s v="78.7АБ"/>
        <s v="78.7Б"/>
        <s v="78.7Ч"/>
        <s v="68.7Н"/>
        <s v="78.7Н"/>
        <s v="68.13ПЛ"/>
        <s v="68.13АМ"/>
        <s v="68.13Б"/>
        <s v="68.13Ч"/>
        <s v="68.13Н"/>
        <s v="84.2Н"/>
        <s v="44.2ПЛ"/>
        <s v="406.16Ам"/>
        <s v="44.2Н"/>
        <s v="84.4Ам"/>
        <s v="604.19Пл"/>
        <s v="404.2Пл"/>
        <s v="404.2Ам"/>
        <s v="68.2Н"/>
        <s v="68.2ПЛ"/>
        <s v="68.2АМ"/>
        <s v="68.2Б"/>
        <s v="68.2Ч"/>
        <s v="64.1НС"/>
        <s v="80.19АМ"/>
        <s v="80.19Н"/>
        <s v="80.19АЛ"/>
        <s v="68.19АМ"/>
        <s v="80.19ПЛ"/>
        <s v="412.19Ам"/>
        <s v="68.19Н"/>
        <s v="80.19ЧMБ"/>
        <s v="80.19ЧMК"/>
        <s v="402.19H"/>
        <s v="68.19ПЛ"/>
        <s v="68.19Ч"/>
        <s v="80.19АБ"/>
        <s v="80.19Б1"/>
        <s v="80.19Ч"/>
        <s v="412.19А"/>
        <s v="80.20Н"/>
        <n v="33184"/>
        <s v="60.8ПЛ"/>
        <s v="60.8АМ"/>
        <s v="410.8Н"/>
        <s v="60.8Ч"/>
        <s v="58.8Н"/>
        <s v="60.8АБ"/>
        <s v="410.19ПЛ"/>
        <s v="60.19АМ"/>
        <s v="60.19Н"/>
        <s v="60.19Б"/>
        <s v="60.19ПЛ"/>
        <s v="58.19АМ"/>
        <s v="60.19АБ"/>
        <s v="60.19Ч"/>
        <s v="64.3ПЛ"/>
        <s v="64.3АМ"/>
        <s v="64.3Б"/>
        <s v="64.3Ч"/>
        <s v="64.3Н"/>
        <s v="64.3АБ"/>
        <s v="44.3ПЛ"/>
        <s v="SUP606.8А"/>
        <s v="44.3Н"/>
        <s v="95.30Пл"/>
        <s v="407.14Ам"/>
        <s v="80.5АМ"/>
        <s v="68.5Ч"/>
        <s v="68.5ПЛ"/>
        <s v="68.5АМ"/>
        <s v="68.5Б"/>
        <s v="80.5АБ"/>
        <s v="80.5Б"/>
        <s v="80.5Ч"/>
        <s v="68.5Н"/>
        <s v="80.5Н"/>
        <n v="46783"/>
        <n v="31101"/>
        <s v="84.8Н"/>
        <s v="S017553"/>
        <s v="84.8АМ"/>
        <s v="606.8A"/>
        <s v="606.8H"/>
        <s v="404.8Ам"/>
        <n v="14005"/>
        <s v="35619"/>
        <s v="J45541009"/>
        <s v="J45541002"/>
        <s v="14000SK"/>
        <n v="45258"/>
        <s v="84.8Пл"/>
        <s v="44.8ПЛ"/>
        <s v="411.17Чм"/>
        <s v="44.8Н"/>
        <s v="99.35Ам"/>
        <s v="412.19Н"/>
        <s v="606.8ЧМ"/>
        <n v="14000"/>
        <n v="35620"/>
        <s v="86028531830"/>
        <s v="53A43C"/>
        <m/>
        <s v="64.1Н"/>
        <s v="64.1ПЛ"/>
        <s v="72.1М"/>
        <s v="64.1АМ"/>
        <s v="64.1АБ"/>
        <s v="64.1Б"/>
        <s v="72.1Б"/>
        <s v="64.1Ч"/>
        <s v="72.1H"/>
        <s v="64.1M"/>
        <n v="44490"/>
        <n v="45946"/>
        <n v="44517"/>
        <n v="46180"/>
        <s v="72.1ПЛ"/>
        <s v="72.1ЧМК"/>
        <s v="64.1ЧБ"/>
        <s v="72.1ЧM"/>
        <s v="72.1A"/>
        <s v="64.1А"/>
        <s v="J45541003"/>
        <s v="BJ6565"/>
        <n v="14007"/>
        <s v="BJ5220"/>
        <n v="36857"/>
        <s v="00-00688743"/>
        <s v="72.1АБ"/>
        <s v="72.1Ч"/>
        <s v="84.1М"/>
        <n v="43998"/>
        <n v="86153590268"/>
        <s v="72.1А"/>
        <n v="46348"/>
        <n v="9110605"/>
        <n v="9110719"/>
        <n v="49037"/>
        <n v="46359"/>
        <s v="J45541001"/>
        <s v="14013SK"/>
        <s v="68.1АМ"/>
        <s v="68.1ПЛ"/>
        <s v="68.1Н"/>
        <s v="78.1ПЛ"/>
        <s v="78.1АМ"/>
        <s v="78.1ЧМ"/>
        <s v="68.1AБ"/>
        <s v="78.1Н"/>
        <s v="68.1Б"/>
        <s v="68.1Ч"/>
        <s v="78.1АБ"/>
        <s v="78.1Б"/>
        <s v="78.1Ч"/>
        <s v="407.29Н"/>
        <s v="406.16А"/>
        <s v="411.17Ам"/>
        <s v="60.1ПЛ"/>
        <s v="60.1АМ"/>
        <s v="60.1Б"/>
        <s v="60.1Ч"/>
        <s v="60.1Н"/>
        <s v="60.1АБ"/>
        <s v="88.1НН"/>
        <s v="88.1ПЛ"/>
        <s v="BJ6785"/>
        <n v="44604"/>
        <s v="86028511811"/>
        <n v="14013"/>
        <n v="46187"/>
        <n v="46188"/>
        <n v="46190"/>
        <n v="46388"/>
        <s v="15002BK"/>
        <s v="15002SK"/>
        <n v="86497277369"/>
        <s v="72.1АМ"/>
        <n v="15002"/>
        <n v="36202"/>
        <n v="15003"/>
        <s v="86153619222"/>
        <n v="35670"/>
        <n v="46785"/>
        <s v="55.2АМ"/>
        <s v="55.2ПЛ"/>
        <s v="61.2ПЛ"/>
        <s v="61.2АМ"/>
        <s v="61.2Б"/>
        <s v="61.2Ч"/>
        <s v="55.2H"/>
        <s v="61.2Н"/>
        <s v="55.2М"/>
        <s v="61.2АБ"/>
        <s v="411.2Н"/>
        <s v="51.1М"/>
        <s v="51.1Н"/>
        <s v="86028535505"/>
        <n v="15001"/>
        <n v="86013420972"/>
        <n v="29097"/>
        <s v="15001SK"/>
        <s v="68.10АМ"/>
        <s v="68.10Н"/>
        <s v="80.10Н"/>
        <s v="80.10ЧМБ"/>
        <s v="68.10Пл"/>
        <s v="80.10ЧMК"/>
        <s v="80.10АМ"/>
        <s v="68.10Б"/>
        <s v="68.10Ч"/>
        <s v="80.10Ч"/>
        <s v="80.10АБ"/>
        <s v="80.10Б"/>
        <s v="xxx86.10АМ (84.10)"/>
        <s v="xxx86.10Н (84.10)"/>
        <s v="84.10ПЛ"/>
        <s v="84.10Н"/>
        <s v="84.10ЧБ"/>
        <s v="84.10Т"/>
        <s v="84.10ЧM"/>
        <s v="84.10АМ"/>
        <s v="606.10A"/>
        <s v="606.10H"/>
        <s v="404.10ПЛ"/>
        <s v="406.22А"/>
        <s v="404.10А"/>
        <s v="44.10Н"/>
        <s v="56.10М"/>
        <s v="56.10Н"/>
        <n v="45259"/>
        <s v="60.5ПЛ"/>
        <s v="60.5АМ"/>
        <s v="60.5Б"/>
        <s v="60.5Ч"/>
        <s v="60.5Н"/>
        <s v="60.5АБ"/>
        <s v="44.9ПЛ"/>
        <s v="54A51R"/>
        <n v="81356"/>
        <n v="35665"/>
        <s v="BJ2406 S"/>
        <n v="36205"/>
        <n v="16000"/>
        <n v="16008"/>
        <s v="51.5ПЛ"/>
        <s v="51.5М"/>
        <s v="51.5Н"/>
        <s v="49.15ПЛ"/>
        <s v="49.15А"/>
        <s v="49.15Н"/>
        <s v="68.20ПЛ"/>
        <s v="68.20Н"/>
        <s v="80.20АМ"/>
        <s v="49.2ПЛ"/>
        <s v="49.2АМ"/>
        <s v="68.20АМ"/>
        <s v="68.20Б"/>
        <s v="68.20Ч"/>
        <s v="80.20АБ"/>
        <s v="80.20Б"/>
        <s v="80.20Ч"/>
        <s v="49.2А"/>
        <s v="49.2Н"/>
        <s v="61.21АМ"/>
        <s v="55.21АМ"/>
        <s v="55.21Н"/>
        <s v="61.21Н"/>
        <s v="61.21ЧМ"/>
        <s v="61.21ЧMК"/>
        <s v="55.21ПЛ"/>
        <s v="29362"/>
        <s v="61.21ПЛ"/>
        <s v="407.21Ам"/>
        <s v="61.21Ч"/>
        <s v="55.21М"/>
        <s v="61.21АБ"/>
        <s v="55.21ЧМ"/>
        <s v="87.21Ам"/>
        <s v="87.21Нн"/>
        <s v="87.21Пл"/>
        <n v="81353"/>
        <n v="39967"/>
        <s v="BJ7730"/>
        <s v="J55541142"/>
        <s v="44.6ПЛ"/>
        <s v="56.6ПЛ"/>
        <s v="44.6Н"/>
        <s v="56.6М"/>
        <s v="56.6Н"/>
        <s v="BJ8410"/>
        <s v="80.4АМ"/>
        <s v="68.4АМ"/>
        <s v="68.4Б"/>
        <s v="80.4ПЛ"/>
        <s v="68.4Н"/>
        <s v="80.4ЧМК"/>
        <s v="68.4ПЛ"/>
        <s v="68.4Ч"/>
        <s v="80.4АБ"/>
        <s v="80.4Б"/>
        <s v="80.4Ч"/>
        <s v="80.4Н"/>
        <s v="86153776040"/>
        <s v="BJ7985"/>
        <s v="64.17ПЛ"/>
        <s v="72.17АМ"/>
        <s v="72.17АБ"/>
        <s v="72.17Н"/>
        <s v="64.17АМ"/>
        <s v="S004904"/>
        <s v="64.17H"/>
        <s v="72.17ЧМ"/>
        <s v="64.17Б"/>
        <s v="64.17Ч"/>
        <s v="72.17Б"/>
        <s v="72.17ПЛ"/>
        <s v="72.17Ч"/>
        <s v="64.17АБ"/>
        <n v="47647"/>
        <s v="86088943937"/>
        <s v="86.19АМ"/>
        <s v="84.19АМ"/>
        <s v="84.19ЧБ"/>
        <s v="84.19Н"/>
        <s v="84.19ПЛ"/>
        <s v="80.90Ам"/>
        <s v="S014474"/>
        <s v="S017409"/>
        <s v="WHS082399"/>
        <s v="404.19AM"/>
        <s v="404.19Н"/>
        <s v="604.19А"/>
        <s v="604.19Н"/>
        <s v="00-00553651"/>
        <s v="00-00584592"/>
        <s v="00-00553649"/>
        <s v="00-00583866"/>
        <s v="402.19А"/>
        <s v="56.19ПЛ"/>
        <s v="56.19М"/>
        <s v="56.19Н"/>
        <n v="35671"/>
        <s v="86231951829"/>
        <s v="BJ8195"/>
        <n v="36201"/>
        <s v="J56041142"/>
        <s v="64.12ПЛ"/>
        <s v="64.12АМ"/>
        <s v="64.12Б"/>
        <s v="64.12Ч"/>
        <s v="64.12Н"/>
        <s v="64.12АБ"/>
        <s v="84.5Н"/>
        <n v="31779"/>
        <s v="44.5ПЛ"/>
        <s v="56.5ПЛ"/>
        <s v="44.5Н"/>
        <s v="56.5М"/>
        <s v="56.5Н"/>
        <n v="112105"/>
        <s v="102-3101015"/>
        <s v="85608364295"/>
        <s v="21030-3101015-06"/>
        <n v="13000"/>
        <s v="44.18ПЛ"/>
        <s v="56.18ПЛ"/>
        <s v="44.18Н"/>
        <s v="56.18М"/>
        <s v="56.18Н"/>
        <n v="44082"/>
        <n v="29869"/>
        <s v="68.18ПЛ"/>
        <s v="68.18АМ"/>
        <s v="68.18Б"/>
        <s v="68.18Ч"/>
        <s v="68.18Н"/>
        <s v="85760791726"/>
        <s v="86.4Н"/>
        <s v="84.4Н"/>
        <s v="S017001"/>
        <s v="84.4Б"/>
        <n v="24041"/>
        <n v="13001"/>
        <s v="404.4AM"/>
        <s v="404.4Н"/>
        <s v="44.4ПЛ"/>
        <s v="56.4ПЛ"/>
        <s v="44.4Н"/>
        <s v="56.4М"/>
        <s v="56.4Н"/>
        <s v="102.3101015-11"/>
        <n v="45256"/>
        <s v="72.19АМ"/>
        <s v="64.19ПЛ"/>
        <s v="64.19АМ"/>
        <s v="64.19Б"/>
        <s v="64.19Ч"/>
        <s v="72.19АБ"/>
        <s v="72.19Б"/>
        <s v="72.19ПЛ"/>
        <s v="72.19Ч"/>
        <s v="64.19Н"/>
        <s v="64.19АБ"/>
        <s v="72.19Н"/>
        <s v="42.2ПЛ"/>
        <s v="42.2Н"/>
        <n v="29094"/>
        <s v="42B40B"/>
        <n v="97979"/>
        <s v="68.17Н"/>
        <s v="68.17АМ"/>
        <s v="80.17АМ"/>
        <s v=" 68.17ПЛ"/>
        <s v="80.17ПЛ"/>
        <s v="68.17Б"/>
        <s v="68.17Ч"/>
        <s v="80.17АБ"/>
        <s v="80.17Б"/>
        <s v="80.17Ч"/>
        <s v="80.17Н"/>
        <s v="72.5АМ"/>
        <s v="72.5Н"/>
        <s v="64.5АМ"/>
        <s v="64.5ПЛ"/>
        <s v="64.5Н"/>
        <s v="72.5ЧМК"/>
        <s v="64.5ЧБ"/>
        <s v="64.5H"/>
        <s v="72.5ЧMК"/>
        <n v="11330"/>
        <n v="12345"/>
        <n v="29099"/>
        <n v="32711"/>
        <s v="14003 ЧЕРН"/>
        <s v="14003 СЕР"/>
        <s v="64.5Б"/>
        <s v="64.5Ч"/>
        <s v="72.5АБ"/>
        <s v="72.5Б"/>
        <s v="72.5ПЛ"/>
        <s v="72.5Ч"/>
        <s v="64.5АБ"/>
        <n v="86028509596"/>
        <s v="80.8Н"/>
        <s v="80.8Б"/>
        <s v="80.8АМ"/>
        <s v="68.8ПЛ"/>
        <s v="68.8Н"/>
        <s v="80.8ЧМК"/>
        <s v="68.8АМ"/>
        <s v="68.8Б"/>
        <s v="68.8Ч"/>
        <s v="412.8Н"/>
        <s v="412.8Ам"/>
        <s v="102-3101015-20"/>
        <n v="44084"/>
        <n v="24038"/>
        <n v="14016"/>
        <s v="S008711"/>
        <n v="36070"/>
        <n v="35676"/>
        <s v="60.6Н"/>
        <s v="60.6Б"/>
        <s v="60.6ПЛ"/>
        <s v="60.6АМ"/>
        <s v="60.6Ч"/>
        <s v="60.6АБ"/>
        <s v="88.6НН"/>
        <s v="66.1М"/>
        <s v="66.1Пл"/>
        <s v="66.1Н"/>
        <s v="66.1АМ"/>
        <s v="66.1Б"/>
        <s v="66.1Ч"/>
        <s v="66.1АБ"/>
        <s v="56.12М"/>
        <s v="56.12Н"/>
        <s v="86.12АМ"/>
        <s v="86.12Н"/>
        <s v="56.12ПЛ"/>
        <s v="78.12ПЛ"/>
        <s v="68.12АМ"/>
        <s v="78.12АМ"/>
        <s v="68.12ПЛ"/>
        <s v="68.12Б"/>
        <s v="68.12Ч"/>
        <s v="78.12АБ"/>
        <s v="78.12Б"/>
        <s v="78.12Ч"/>
        <s v="68.12Н"/>
        <s v="78.12Н"/>
        <s v="J1505"/>
        <s v="64.18ПЛ"/>
        <s v="64.18АМ"/>
        <s v="64.18Б"/>
        <s v="64.18Ч"/>
        <s v="64.18Н"/>
        <s v="64.18АБ"/>
        <n v="15007"/>
        <s v="64H38D"/>
        <s v="BJ7710"/>
        <s v="J66551052"/>
        <n v="131594"/>
        <s v="51.6Н"/>
        <s v="51.6ПЛ"/>
        <s v="51.6М"/>
        <s v="44.17ПЛ"/>
        <s v="56.17ПЛ"/>
        <s v="44.17Н"/>
        <s v="56.17М"/>
        <s v="56.17Н"/>
        <s v="72.15АМ"/>
        <s v="72.15Н"/>
        <s v="64.15АБ"/>
        <s v="64.15АМ"/>
        <s v="72.15Б"/>
        <s v="64.15ПЛ"/>
        <s v="72.15ПЛ"/>
        <n v="44086"/>
        <s v="64.15Б"/>
        <s v="64.15Ч"/>
        <s v="72.15Ч"/>
        <s v="64.15Н"/>
        <s v="72.15АБ"/>
        <n v="35607"/>
        <s v="J56051081"/>
        <n v="95746"/>
        <n v="15000"/>
        <s v="42.7ПЛ"/>
        <s v="56.7ПЛ"/>
        <s v="42.7Н"/>
        <s v="56.7М"/>
        <s v="56.7Н"/>
        <s v="72.14Н"/>
        <s v="72.14ПЛ"/>
        <s v="64.14АМ"/>
        <s v="72.14АБ"/>
        <s v="64.14Н"/>
        <s v="64.14Б"/>
        <s v="72.14Ам"/>
        <s v="72.14ЧМБ"/>
        <s v="72.14ЧМЖ"/>
        <s v="72.14ЧMК"/>
        <s v="64.14ПЛ"/>
        <s v="72.14ЧМК"/>
        <n v="44226"/>
        <s v="86050786340"/>
        <n v="39968"/>
        <s v="86028567181"/>
        <n v="16009"/>
        <s v="64.14Ч"/>
        <s v="72.14Ч"/>
        <s v="64.14АБ"/>
        <s v="72.14Б"/>
        <n v="44607"/>
        <n v="17001"/>
        <n v="15004"/>
        <n v="37086"/>
        <n v="48440"/>
        <s v="J56051121"/>
        <n v="15005"/>
        <s v="36594"/>
        <s v="56.13ПЛ"/>
        <s v="56.13М"/>
        <s v="56.13Н"/>
        <s v="xxx86.20Н (86.20)"/>
        <s v="84.20Н"/>
        <s v="84.20ПЛ"/>
        <s v="84.20AM"/>
        <s v="404.20H"/>
        <s v="44.20ПЛ"/>
        <s v="404.20А"/>
        <s v="44.20Н"/>
        <s v="56.20М"/>
        <s v="56.20Н"/>
        <s v="86028550374"/>
        <s v="J66551122"/>
        <s v="BJ8425"/>
        <n v="16005"/>
        <n v="16006"/>
        <n v="47330"/>
        <s v="J66551121"/>
        <s v="86088946896"/>
        <s v="J1601"/>
        <s v="86153782823"/>
        <n v="36326"/>
        <s v="J560511415"/>
        <n v="37016"/>
        <n v="91793"/>
        <n v="35632"/>
        <s v="54J47H"/>
        <s v="86186496160"/>
        <s v="25284 "/>
        <n v="16010"/>
        <n v="35633"/>
        <n v="16007"/>
        <s v="86028555848"/>
        <n v="95747"/>
        <n v="35682"/>
        <s v="606.22A"/>
        <s v="606.22АМ"/>
        <s v="606.22H"/>
        <s v="84.22H"/>
        <s v="J66551146"/>
        <n v="16012"/>
        <n v="91790"/>
        <s v="84.22ПЛ"/>
        <n v="91686"/>
        <s v="BJ7865"/>
        <n v="37021"/>
        <n v="35636"/>
        <s v="72.16АМ"/>
        <s v="64.16ПЛ"/>
        <s v="64.16АМ"/>
        <s v="64.16Б"/>
        <s v="64.16Ч"/>
        <s v="72.16ПЛ"/>
        <s v="72.16Ч"/>
        <s v="64.16Н"/>
        <s v="64.16АБ"/>
        <s v="72.16Н"/>
        <s v="72.16Б"/>
        <s v="72.16АБ"/>
        <s v="53.27ПЛ"/>
        <s v="53.27М"/>
        <s v="53.27Н"/>
        <s v="86231952654"/>
        <n v="35631"/>
        <n v="31441"/>
        <s v="60.3ПЛ"/>
        <s v="60.3АМ"/>
        <s v="60.3Б"/>
        <s v="60.3Ч"/>
        <s v="60.3Н"/>
        <s v="60.3АБ"/>
        <s v="60.14ПЛ"/>
        <s v="60.14АМ"/>
        <s v="60.14Б"/>
        <s v="60.14Ч"/>
        <s v="60.14Н"/>
        <s v="60.14АБ"/>
        <s v="64.6АМ"/>
        <s v="64.6ПЛ"/>
        <s v="64.6Б"/>
        <s v="64.6Ч"/>
        <s v="64.6Н"/>
        <s v="64.6АБ"/>
        <s v="64.13ПЛ"/>
        <s v="64.13АМ"/>
        <s v="64.13Б"/>
        <s v="64.13Ч"/>
        <s v="64.13Н"/>
        <s v="64.13АБ"/>
        <s v="S017726"/>
        <s v="406.16ПЛ"/>
        <s v="42.6ПЛ"/>
        <s v="56.16ПЛ"/>
        <s v="42.6Н"/>
        <s v="56.16М"/>
        <s v="56.16Н"/>
        <s v="78.16ПЛ"/>
        <s v="68.16Н"/>
        <s v="68.16Ам"/>
        <s v="78.16Ам"/>
        <s v="68.16ПЛ"/>
        <s v="406.16H"/>
        <s v="78.16Н"/>
        <s v="68.16Б"/>
        <s v="68.16Ч"/>
        <s v="78.16АБ"/>
        <s v="78.16Б"/>
        <s v="78.16Ч"/>
        <s v="xxx86.9Н (84.9)"/>
        <s v="84.9Н"/>
        <s v="84.9Пл"/>
        <s v="404.9H"/>
        <s v="84.9ЧБ"/>
        <s v="84.9АМ"/>
        <s v="56.9ПЛ"/>
        <s v="44.9АМ"/>
        <s v="44.9Н"/>
        <s v="56.9М"/>
        <s v="56.9Н"/>
        <s v="80.9АМ"/>
        <s v="80.9Н"/>
        <s v="68.9АМ"/>
        <s v="80.9ЧMК"/>
        <s v="80.9ПЛ"/>
        <s v="68.9ПЛ"/>
        <s v="68.9Б"/>
        <s v="68.9Ч"/>
        <s v="80.9АБ"/>
        <s v="80.9Б"/>
        <s v="412.9Ам"/>
        <s v="68.9Н"/>
        <s v="56.11ПЛ"/>
        <s v="56.11М"/>
        <s v="56.11Н"/>
        <s v="60.7Б"/>
        <s v="60.7Н"/>
        <s v="60.7ПЛ"/>
        <s v="60.7АМ"/>
        <s v="60.7Ч"/>
        <s v="60.7АБ"/>
        <s v="61.27H"/>
        <s v="83.1М"/>
        <s v="81.17Б"/>
        <s v="81.17Н"/>
        <s v="81.17АМ"/>
        <s v="85.17Н"/>
        <s v="85.17ПЛ"/>
        <s v="85.17H"/>
        <s v="85.17Чб"/>
        <s v="85.17АМ"/>
        <s v="81.17ПЛ"/>
        <s v="49.17ПЛ"/>
        <s v="49.17А"/>
        <s v="81.17АБ"/>
        <s v="81.17Ч"/>
        <s v="49.17Н"/>
        <s v="85.12ПЛ"/>
        <s v="51.12ПЛ"/>
        <s v="411.12H"/>
        <s v="51.12Н"/>
        <s v="81.12АМ"/>
        <s v="81.12ПЛ"/>
        <s v="81.12АБ"/>
        <s v="81.12Б"/>
        <s v="81.12Ч"/>
        <s v="81.12Н"/>
        <s v="53.1ПЛ"/>
        <s v="53.1М"/>
        <s v="53.1Н"/>
        <s v="55.24ПЛ"/>
        <s v="55.24АМ"/>
        <s v="61.24ПЛ"/>
        <s v="61.24АМ"/>
        <s v="61.24Б"/>
        <s v="61.24Ч"/>
        <s v="55.24Н"/>
        <s v="55.24М"/>
        <s v="61.24Н"/>
        <s v="61.24АБ"/>
        <s v="53.2ПЛ"/>
        <s v="53.2М"/>
        <s v="53.2Н"/>
        <s v="53.17ПЛ"/>
        <s v="53.17М"/>
        <s v="53.17Н"/>
        <s v="55.17ПЛ"/>
        <s v="55.17АМ"/>
        <s v="55.17Н"/>
        <s v="55.17М"/>
        <s v="61.17ПЛ"/>
        <s v="61.17АМ"/>
        <s v="61.17Б"/>
        <s v="61.17Ч"/>
        <s v="61.17Н"/>
        <s v="61.17АБ"/>
        <s v="93.5Н"/>
        <s v="57.17 ПЛ"/>
        <s v="57.17Н"/>
        <s v="57.17М"/>
        <s v="51.28М"/>
        <s v="51.28Н"/>
        <s v="51.28ПЛ"/>
        <s v="55.28Н"/>
        <s v="61.28Н"/>
        <s v="55.28М"/>
        <s v="61.28М"/>
        <s v="55.28АМ"/>
        <s v="61.28АМ"/>
        <s v="87.28НН"/>
        <s v="55.28ЧМБ"/>
        <s v="87.28Пл"/>
        <s v="S007849"/>
        <s v="S000499"/>
        <s v="55.28ЧМК"/>
        <s v="55.28H"/>
        <s v="55.28ЧMЖ"/>
        <s v="61.28ЧMК"/>
        <s v="55.28Пл"/>
        <s v="61.28Б"/>
        <s v="61.28Ч"/>
        <s v="61.28АБ"/>
        <s v="53.28М"/>
        <s v="53.28Н"/>
        <s v="53.28Пл"/>
        <s v="61.28Пл"/>
        <s v="57.28Н"/>
        <s v="69.28АМ"/>
        <s v="69.28Н"/>
        <s v="57.28ПЛ"/>
        <s v="57.28H"/>
        <s v="57.28М"/>
        <s v="S014807"/>
        <n v="49033"/>
        <n v="49264"/>
        <s v="49.4ПЛ"/>
        <s v="49.4АМ"/>
        <s v="49.4А"/>
        <s v="49.4Н"/>
        <s v="51.13М"/>
        <s v="51.13Н"/>
        <s v="51.13ПЛ"/>
        <s v="51.9ПЛ"/>
        <s v="51.9М"/>
        <s v="51.9Н"/>
        <s v="S000396"/>
        <s v="85.28ПЛ"/>
        <s v="51.2ПЛ"/>
        <s v="51.2М"/>
        <s v="51.2Н"/>
        <s v="51.2H"/>
        <s v="81.2АМ"/>
        <s v="81.2Н"/>
        <s v="81.2Ч"/>
        <s v="81.2ПЛ"/>
        <s v="85.2Ам"/>
        <s v="81.2АБ"/>
        <s v="81.2Б"/>
        <s v="49.16Н"/>
        <s v="49.16ПЛ"/>
        <s v="49.16А"/>
        <s v="54.2Н"/>
        <s v="95.3АМ"/>
        <s v="54.2М"/>
        <s v="53.4ПЛ"/>
        <s v="53.4М"/>
        <s v="53.4Н"/>
        <s v="55.20ПЛ"/>
        <s v="55.20АМ"/>
        <s v="55.20Н"/>
        <s v="55.20М"/>
        <s v="53.3ПЛ"/>
        <s v="53.3М"/>
        <s v="53.3Н"/>
        <s v="S019446"/>
        <s v="55.33Н"/>
        <s v="55.33АМ"/>
        <s v="55.33ПЛ"/>
        <s v="55.33М"/>
        <s v="61.33Н"/>
        <s v="55.33АБ"/>
        <s v="55.33H"/>
        <s v="61.33ПЛ"/>
        <s v="61.33Ч"/>
        <s v="61.33Б"/>
        <s v="61.33АБ"/>
        <s v="61.33АМ "/>
        <s v="89.19НН"/>
        <s v="89.19АМ"/>
        <s v="89.19HH"/>
        <s v="53.19ПЛ"/>
        <s v="53.19М"/>
        <s v="53.19Н"/>
        <s v="59.19М"/>
        <s v="59.19Н"/>
        <s v="59.19ПЛ"/>
        <s v="S008465"/>
        <s v="55.14Н"/>
        <s v="55.14АМ"/>
        <s v="61.14Н"/>
        <s v="55.14ПЛ"/>
        <s v="61.14ПЛ"/>
        <s v="61.14АМ"/>
        <s v="61.14Б"/>
        <s v="61.14Ч"/>
        <s v="55.14М"/>
        <s v="61.14АБ"/>
        <s v="87.14Нн"/>
        <s v="53.14Н"/>
        <s v="89.14АМ"/>
        <s v="89.14ПЛ"/>
        <s v="53.14ПЛ"/>
        <s v="53.14М"/>
        <s v="86109950097"/>
        <s v="57.27 ПЛ"/>
        <s v="57.27Н"/>
        <s v="57.27М"/>
        <s v="69.3ПЛ"/>
        <s v="69.3АМ"/>
        <s v="57.3М"/>
        <s v="57.3Н"/>
        <s v="69.3Н"/>
        <s v="69.3М"/>
        <s v="91.3Н"/>
        <s v="S017236"/>
        <s v="57.14 ПЛ"/>
        <s v="69.14ПЛ"/>
        <s v="69.14АМ"/>
        <s v="57.14Н"/>
        <s v="57.14М"/>
        <s v="69.14Н"/>
        <s v="69.14М"/>
        <s v="49.5ПЛ"/>
        <s v="49.5АМ"/>
        <s v="49.5А"/>
        <s v="49.5Н"/>
        <s v="51.4ПЛ"/>
        <s v="51.4М"/>
        <s v="51.4Н"/>
        <s v="61.5АМ"/>
        <s v="55.5Н"/>
        <s v="55.5АМ"/>
        <s v="61.5М"/>
        <s v="87.5АМ"/>
        <s v="55.5Пл"/>
        <s v="87.5HH"/>
        <s v="61.5ПЛ"/>
        <s v="61.5Б"/>
        <s v="61.5Ч"/>
        <s v="55.5М"/>
        <s v="61.5Н"/>
        <s v="61.5АБ"/>
        <s v="53.5Н"/>
        <s v="53.5ПЛ"/>
        <s v="53.5М"/>
        <s v="57.5 ПЛ"/>
        <s v="69.5ПЛ"/>
        <s v="69.5АМ"/>
        <s v="57.5Н"/>
        <s v="57.5М"/>
        <s v="69.5Н"/>
        <s v="69.5М"/>
        <s v="81.13АМ"/>
        <s v="49.7ПЛ"/>
        <s v="49.7А"/>
        <s v="81.13АБ"/>
        <s v="81.13Б"/>
        <s v="81.13Ч"/>
        <s v="49.7Н"/>
        <s v="81.13Н"/>
        <s v="S008146"/>
        <s v="51.7ПЛ"/>
        <s v="51.7М"/>
        <s v="51.7Н"/>
        <s v="81.7ПЛ"/>
        <s v="81.7Н"/>
        <s v="81.7АМ"/>
        <s v="81.7H"/>
        <s v="49.19ПЛ"/>
        <s v="49.19А"/>
        <s v="81.7АБ"/>
        <s v="81.7Б"/>
        <s v="81.7Ч"/>
        <s v="411.7Н"/>
        <s v="53.25ПЛ"/>
        <s v="53.25М"/>
        <s v="53.25Н"/>
        <s v="53.29ПЛ"/>
        <s v="53.29М"/>
        <s v="53.29Н"/>
        <s v="53.6ПЛ"/>
        <s v="53.6М"/>
        <s v="53.6Н"/>
        <s v="53.30М"/>
        <s v="53.30Н"/>
        <s v="53.30ПЛ"/>
        <s v="59.30М"/>
        <s v="59.30Н"/>
        <s v="59.30ПЛ"/>
        <s v="55.25АМ"/>
        <s v="55.25М"/>
        <s v="55.25Н"/>
        <s v="61.25АМ"/>
        <s v="61.25ПЛ"/>
        <s v="55.25ПЛ"/>
        <s v="55.25T"/>
        <s v="61.25Б"/>
        <s v="61.25Ч"/>
        <s v="61.25Н"/>
        <s v="61.25АБ"/>
        <s v="87.25Пл"/>
        <s v="87.25Ам"/>
        <s v="53.12Н"/>
        <s v="53.12М"/>
        <s v="53.12Пл"/>
        <s v="89.12НН"/>
        <s v="S005151"/>
        <s v="89.12AM"/>
        <s v="53.12Т"/>
        <s v="89.12ПЛ"/>
        <s v="55.6ПЛ"/>
        <s v="55.6АМ"/>
        <s v="61.6ПЛ"/>
        <s v="61.6АМ"/>
        <s v="61.6Б"/>
        <s v="61.6Ч"/>
        <s v="55.6Н"/>
        <s v="55.6М"/>
        <s v="61.6Н"/>
        <s v="61.6АБ"/>
        <s v="61.12АМ"/>
        <s v="55.12АМ"/>
        <s v="55.12Н"/>
        <s v="61.12Н"/>
        <s v="WHS074744"/>
        <s v="WHS078123"/>
        <s v="S001254"/>
        <s v="S007026"/>
        <s v="S020053"/>
        <s v="61.12ЧМБ"/>
        <s v="61.12ЧMЖ"/>
        <s v="55.12T"/>
        <s v="61.12ПЛ"/>
        <s v="55.12ПЛ"/>
        <s v="61.12Б"/>
        <s v="61.12Ч"/>
        <s v="55.12М"/>
        <s v="61.12АБ"/>
        <s v="59.12ПЛ"/>
        <s v="59.12М"/>
        <s v="59.12Н"/>
        <s v="57.6 ПЛ"/>
        <s v="57.6Н"/>
        <s v="57.6М"/>
        <s v="57.30 ПЛ"/>
        <s v="57.30Н"/>
        <s v="57.30М"/>
        <s v="57.31 ПЛ"/>
        <s v="57.31Н"/>
        <s v="57.31М"/>
        <s v="S001066"/>
        <s v="57.12 ПЛ"/>
        <s v="S020140"/>
        <s v="69.12М"/>
        <s v="69.12ПЛ"/>
        <s v="69.12Н"/>
        <s v="69.12АМ"/>
        <s v="57.12Н"/>
        <s v="57.12М"/>
        <s v="49.8ПЛ"/>
        <s v="49.8А"/>
        <s v="49.8Н"/>
        <s v="81.18Н"/>
        <s v="81.18АМ"/>
        <s v="81.18Пл"/>
        <s v="81.18H"/>
        <s v="49.18ПЛ"/>
        <s v="49.18А"/>
        <s v="81.18АБ"/>
        <s v="81.18Б"/>
        <s v="81.18Ч"/>
        <s v="49.18Н"/>
        <s v="51.8ПЛ"/>
        <s v="51.8М"/>
        <s v="51.8Н"/>
        <s v="81.8АМ"/>
        <s v="81.8АБ"/>
        <s v="81.8Б"/>
        <s v="81.8Ч"/>
        <s v="81.8Н"/>
        <s v="81.6Н"/>
        <s v="81.6АМ"/>
        <s v="49.9ПЛ"/>
        <s v="49.9А"/>
        <s v="81.6АБ"/>
        <s v="81.6Б"/>
        <s v="81.6Ч"/>
        <s v="49.9Н"/>
        <s v="S020396"/>
        <s v="85.10Н"/>
        <s v="85.10ПЛ"/>
        <s v="51.10ПЛ"/>
        <s v="51.10М"/>
        <s v="51.10Н"/>
        <s v="81.10Н"/>
        <s v="81.10ПЛ"/>
        <s v="81.10АМ"/>
        <s v="49.10Н"/>
        <s v="49.10ПЛ"/>
        <s v="49.10А"/>
        <s v="81.10АБ"/>
        <s v="81.10Б"/>
        <s v="81.10Ч"/>
        <s v="51.11ПЛ"/>
        <s v="51.11М"/>
        <s v="51.11Н"/>
        <s v="81.11АМ"/>
        <s v="81.11АБ"/>
        <s v="81.11Б"/>
        <s v="81.11Ч"/>
        <s v="81.11Н"/>
        <s v="S004802"/>
        <s v="51.3ПЛ"/>
        <s v="51.3М"/>
        <s v="51.3Н"/>
        <s v="53.7ПЛ"/>
        <s v="59.21ПЛ"/>
        <s v="71.21ПЛ"/>
        <s v="71.21АМ"/>
        <s v="53.7М"/>
        <s v="53.7Н"/>
        <s v="59.21М"/>
        <s v="59.21Н"/>
        <s v="71.21Н"/>
        <s v="71.21М"/>
        <s v="53.11Н"/>
        <s v="53.11ПЛ"/>
        <s v="53.11М"/>
        <s v="55.26ПЛ"/>
        <s v="55.26АМ"/>
        <s v="61.26ПЛ"/>
        <s v="61.26АМ"/>
        <s v="61.26Б"/>
        <s v="61.26Ч"/>
        <s v="55.26Н"/>
        <s v="55.26М"/>
        <s v="61.26Н"/>
        <s v="61.26АБ"/>
        <s v="55.13АМ"/>
        <s v="55.13ПЛ"/>
        <s v="55.13Н"/>
        <s v="S000126"/>
        <s v="S004745"/>
        <s v="S019872"/>
        <s v="55.13ЧМБ"/>
        <s v="55.13чмк"/>
        <s v="55.13ЧМЖ"/>
        <s v="61.13ПЛ"/>
        <s v="61.13АМ"/>
        <s v="61.13Б"/>
        <s v="61.13Ч"/>
        <s v="55.13М"/>
        <s v="61.13Н"/>
        <s v="87.13Ам"/>
        <s v="53.13Н"/>
        <s v="53.13ПЛ"/>
        <s v="89.13AM"/>
        <s v="89.13HH"/>
        <s v="53.13М"/>
        <s v="55.16АМ"/>
        <s v="55.16Н"/>
        <s v="S013047"/>
        <s v="55.16ПЛ"/>
        <s v="605.16A"/>
        <s v="605.16H"/>
        <s v="61.16ПЛ"/>
        <s v="61.16АМ"/>
        <s v="61.16Б"/>
        <s v="61.16Ч"/>
        <s v="55.16М"/>
        <s v="61.16Н"/>
        <s v="61.16АБ"/>
        <s v="53.16Н"/>
        <s v="59.16Н"/>
        <s v="71.16АМ"/>
        <s v="53.16М"/>
        <s v="71.16Н"/>
        <s v="53.16T"/>
        <s v="53.16ПЛ"/>
        <s v="71.16ПЛ"/>
        <s v="59.16ПЛ"/>
        <s v="89.16Ам"/>
        <s v="71.16М"/>
        <s v="55.22ПЛ"/>
        <s v="55.22Н"/>
        <s v="55.22АМ"/>
        <s v="61.22ПЛ"/>
        <s v="61.22АМ"/>
        <s v="61.22Б"/>
        <s v="61.22Ч"/>
        <s v="55.22М"/>
        <s v="61.22Н"/>
        <s v="61.22АБ"/>
        <s v="59.24ПЛ"/>
        <s v="59.24М"/>
        <s v="59.24Н"/>
        <s v="53.8Н"/>
        <s v="89.8НН"/>
        <s v="59.8Н"/>
        <s v="89.8АМ"/>
        <s v="53.8ЧМ"/>
        <s v="89.8ПЛ"/>
        <s v="53.8ПЛ"/>
        <s v="59.8ПЛ"/>
        <s v="71.8ПЛ"/>
        <s v="71.8АМ"/>
        <s v="53.8М"/>
        <s v="59.8М"/>
        <s v="71.8Н"/>
        <s v="71.8М"/>
        <s v="55.8АМ"/>
        <s v="61.8М"/>
        <s v="61.8Ч"/>
        <s v="55.8Н"/>
        <s v="61.8АМ"/>
        <s v="61.8Н"/>
        <s v="S000306"/>
        <s v="S004548"/>
        <s v="S001780"/>
        <s v="55.8ЧMБ"/>
        <s v="61.8ЧМЖ"/>
        <s v="61.8ЧМК"/>
        <s v="55.8ПЛ"/>
        <s v="55.8T"/>
        <s v="61.8ПЛ"/>
        <s v="61.8Б"/>
        <s v="55.8М"/>
        <s v="407.8Н"/>
        <s v="55.29Н"/>
        <s v="61.29Н"/>
        <s v="55.29АМ"/>
        <s v="61.29Б"/>
        <s v="87.29НН"/>
        <s v="87.29Ам"/>
        <s v="87.29ПЛ"/>
        <s v="55.29Пл"/>
        <s v="61.29ПЛ"/>
        <s v="61.29АМ"/>
        <s v="61.29Ч"/>
        <s v="55.29М"/>
        <s v="61.29АБ"/>
        <s v="55.27АМ"/>
        <s v="55.27Н"/>
        <s v="S017188"/>
        <s v="55.27ПЛ"/>
        <s v="61.27ПЛ"/>
        <s v="61.27АМ"/>
        <s v="61.27Б"/>
        <s v="61.27Ч"/>
        <s v="55.27М"/>
        <s v="61.27АБ"/>
        <s v="55.34Н"/>
        <s v="55.34ПЛ"/>
        <s v="61.34М"/>
        <s v="61.34ПЛ"/>
        <s v="61.34АМ"/>
        <s v="87.34АМ"/>
        <s v="55.34Ам"/>
        <s v="87.34ПЛ"/>
        <s v="87.34НН"/>
        <s v="55.34AM"/>
        <s v="61.34Н"/>
        <s v="87.34ЧМ"/>
        <s v="55.32Н"/>
        <s v="55.32М"/>
        <s v="55.32ЧМЖ"/>
        <s v="55.32ПЛ"/>
        <s v="55.32AM"/>
        <s v="61.32АМ"/>
        <s v="61.32АБ"/>
        <s v="61.32Б"/>
        <s v="61.32Н"/>
        <s v="61.32ПЛ"/>
        <s v="61.32Ч"/>
        <s v="53.32М"/>
        <s v="53.32Пл"/>
        <s v="53.32Н"/>
        <s v="55.15ПЛ"/>
        <s v="61.15ПЛ"/>
        <s v="55.15Л"/>
        <s v="61.15АБ"/>
        <s v="61.15АМ"/>
        <s v="S005090"/>
        <s v="55.15АМ"/>
        <s v="61.15 Б"/>
        <s v="61.15 Ч"/>
        <s v="61.15Н"/>
        <s v="55.15М"/>
        <s v="55.15Н"/>
        <s v="53.15ПЛ"/>
        <s v="53.15М"/>
        <s v="53.15Н"/>
        <s v="55.19ПЛ"/>
        <s v="55.19АМ"/>
        <s v="61.19ПЛ"/>
        <s v="61.19АМ"/>
        <s v="61.19Б"/>
        <s v="61.19Ч"/>
        <s v="55.19Н"/>
        <s v="55.19М"/>
        <s v="61.19Н"/>
        <s v="61.19АБ"/>
        <s v="S006908"/>
        <s v="BJ9655"/>
        <s v="S014841"/>
        <s v="99.36Н"/>
        <s v="99.36ПЛ"/>
        <s v="57.36H"/>
        <s v="S016428"/>
        <n v="48375"/>
        <s v="99.21Н"/>
        <s v="99.21Пл"/>
        <s v="93.21Н"/>
        <s v="57.21 ПЛ"/>
        <s v="69.21ПЛ"/>
        <s v="69.21АМ"/>
        <s v="57.21Н"/>
        <s v="57.21М"/>
        <s v="69.21Н"/>
        <s v="69.21М"/>
        <n v="43316"/>
        <s v="99.35Пл"/>
        <s v="93.35Н"/>
        <s v="93.35AM"/>
        <s v="69.13Н"/>
        <s v="69.13АМ"/>
        <s v="91.13Н"/>
        <s v="91.13ПЛ"/>
        <s v="91.13АМ"/>
        <s v="57.13 ПЛ"/>
        <s v="69.13ПЛ"/>
        <s v="57.13Н"/>
        <s v="57.13М"/>
        <s v="69.13М"/>
        <s v="91.13T"/>
        <s v="57.29Н"/>
        <s v="57.29ПЛ"/>
        <s v="57.29М"/>
        <s v="91.30Пл"/>
        <s v="91.30Н"/>
        <s v="57.16Н"/>
        <s v="S008880"/>
        <n v="48693"/>
        <s v="57.16 ПЛ"/>
        <s v="69.16ПЛ"/>
        <s v="69.16АМ"/>
        <s v="57.16М"/>
        <s v="69.16Н"/>
        <s v="69.16М"/>
        <s v="S019054"/>
        <s v="69.24ПЛ"/>
        <s v="69.24АМ"/>
        <s v="69.24Н"/>
        <s v="69.24М"/>
        <s v="69.8АМ"/>
        <s v="57.8Н"/>
        <s v="91.8Н"/>
        <s v="95.8Н"/>
        <s v="95.8Пл"/>
        <s v="57.8 ПЛ"/>
        <s v="69.8ПЛ"/>
        <s v="57.8М"/>
        <s v="69.8Н"/>
        <s v="69.8М"/>
        <s v="95.8Ам"/>
        <n v="44532"/>
        <s v="57.20 ПЛ"/>
        <s v="69.20ПЛ"/>
        <s v="69.20АМ"/>
        <s v="57.20Н"/>
        <s v="57.20М"/>
        <s v="69.20Н"/>
        <s v="69.20М"/>
        <s v="57.26Н"/>
        <s v="57.26 ПЛ"/>
        <s v="57.26М"/>
        <s v="S005535"/>
        <s v="57.15 ПЛ"/>
        <s v="57.15Н"/>
        <s v="57.15М"/>
        <s v="69.19Н"/>
        <s v="57.19 ПЛ"/>
        <s v="69.19ПЛ"/>
        <s v="69.19АМ"/>
        <s v="57.19Н"/>
        <s v="57.19М"/>
        <s v="69.19М"/>
        <s v="S001303"/>
        <s v="57.25 ПЛ"/>
        <s v="69.25ПЛ"/>
        <s v="69.25АМ"/>
        <s v="57.25Н"/>
        <s v="57.25М"/>
        <s v="69.25Н"/>
        <s v="69.25М"/>
        <s v="53.9Н"/>
        <s v="53.9ПЛ"/>
        <s v="53.9М"/>
        <s v="55.30АМ"/>
        <s v="55.30М"/>
        <s v="55.30Н"/>
        <s v="55.30ПЛ"/>
        <s v="53.23ПЛ"/>
        <s v="53.23М"/>
        <s v="53.23Н"/>
        <s v="57.3 ПЛ"/>
        <s v="57.32М"/>
        <s v="57.32Н"/>
        <s v="57.23 ПЛ"/>
        <s v="69.23ПЛ"/>
        <s v="69.23АМ"/>
        <s v="57.23Н"/>
        <s v="57.23М"/>
        <s v="69.23Н"/>
        <s v="69.23М"/>
        <s v="71.26ПЛ"/>
        <s v="71.26АМ"/>
        <s v="71.26Н"/>
        <s v="71.26М"/>
        <s v="54.16ПЛ"/>
        <s v="54.16М"/>
        <s v="54.16Н"/>
        <s v="53.10ПЛ"/>
        <s v="53.10М"/>
        <s v="53.10Н"/>
        <s v="71.9ПЛ"/>
        <s v="71.9АМ"/>
        <s v="71.9Н"/>
        <s v="71.9М"/>
        <s v="53.26ПЛ"/>
        <s v="53.26М"/>
        <s v="53.26Н"/>
        <s v="53.31М"/>
        <s v="53.31Н"/>
        <s v="53.31ПЛ"/>
        <s v="53.18ПЛ"/>
        <s v="59.22ПЛ"/>
        <s v="71.22ПЛ"/>
        <s v="71.22АМ"/>
        <s v="53.18М"/>
        <s v="53.18Н"/>
        <s v="59.22М"/>
        <s v="59.22Н"/>
        <s v="71.22Н"/>
        <s v="71.22М"/>
        <s v="99.38Пл"/>
        <s v="99.38Ам"/>
        <s v="S017086"/>
        <s v="57.18 ПЛ"/>
        <s v="57.18Н"/>
        <s v="57.18М"/>
        <s v="57.22 ПЛ"/>
        <s v="57.22Н"/>
        <s v="57.22М"/>
        <s v="59.10ПЛ"/>
        <s v="71.10ПЛ"/>
        <s v="71.10АМ"/>
        <s v="59.10М"/>
        <s v="59.10Н"/>
        <s v="71.10Н"/>
        <s v="71.10М"/>
        <s v="59.3ПЛ"/>
        <s v="71.3ПЛ"/>
        <s v="71.3АМ"/>
        <s v="59.3М"/>
        <s v="59.3Н"/>
        <s v="71.3Н"/>
        <s v="71.3М"/>
        <s v="71.17ПЛ"/>
        <s v="71.17АМ"/>
        <s v="71.17Н"/>
        <s v="71.17М"/>
        <s v="71.25ПЛ"/>
        <s v="71.25АМ"/>
        <s v="71.25Н"/>
        <s v="71.25М"/>
        <s v="71.27ПЛ"/>
        <s v="71.27АМ"/>
        <s v="71.27Н"/>
        <s v="71.27М"/>
        <s v="79.1ПЛ"/>
        <s v="79.1Н"/>
        <s v="79.2Н"/>
        <s v="79.2Л"/>
        <s v="79.1Б"/>
        <s v="79.1Ч"/>
        <s v="79.2Б"/>
        <s v="79.2Ч"/>
        <s v="79.2М"/>
        <s v="63.1ПЛ"/>
        <s v="63.1АМ"/>
        <s v="63.1Н"/>
        <s v="63.1М"/>
        <s v="59.1ПЛ"/>
        <s v="59.1Н"/>
        <s v="59.1М"/>
        <s v="59.2Н"/>
        <s v="59.2H"/>
        <s v="59.2ПЛ"/>
        <s v="71.2ПЛ"/>
        <s v="71.2АМ"/>
        <s v="59.2М"/>
        <s v="71.2M"/>
        <s v="71.2Н"/>
        <s v="70.2ПЛ"/>
        <s v="70.2АМ"/>
        <s v="70.2Н"/>
        <s v="70.2М"/>
        <s v="77.1 ПЛ"/>
        <s v="77.1 АМ"/>
        <s v="77.1Н"/>
        <s v="77.2ПЛ"/>
        <s v="77.2АМ"/>
        <s v="77.2Н"/>
        <s v="70.1ПЛ"/>
        <s v="70.1АМ"/>
        <s v="70.1Н"/>
        <s v="70.1М"/>
        <s v="70.3ПЛ"/>
        <s v="70.3АМ"/>
        <s v="70.3Н"/>
        <s v="70.3М"/>
        <s v="70.4АМ"/>
        <s v="70.4ПЛ"/>
        <s v="70.4Н"/>
        <s v="70.4М"/>
        <s v="92.6Н"/>
        <s v="92.6Пл"/>
        <s v="86225327778"/>
        <s v="86153789996"/>
        <n v="16003"/>
        <s v="16003SK"/>
        <s v="86050788499"/>
        <s v="86088947900"/>
        <s v="86153789219"/>
        <n v="35686"/>
        <s v="86231914256"/>
        <s v="85941080044"/>
        <n v="80714"/>
        <n v="35684"/>
        <s v="58.6Н"/>
        <s v="84.4Пл"/>
        <s v="85.2Пл"/>
        <s v="85.12Ам"/>
        <s v="85.28ЧБ"/>
        <s v="87.14Ам"/>
        <s v="87.28Т"/>
        <s v="80.8Пл"/>
        <s v="84.8Чм"/>
        <s v="85.17Чм"/>
        <s v="87.8Ам"/>
        <s v="87.14Пл"/>
        <s v="87.33Ам"/>
        <s v="60.21H"/>
        <s v="60.21AM"/>
        <s v="60.21Б"/>
        <s v="60.21Aб"/>
        <s v="60.21ПЛ"/>
        <s v="60.21ЧМ"/>
        <s v="408.21H"/>
        <s v="408.21AM"/>
        <s v="408.21Б"/>
        <s v="408.21Aб"/>
        <s v="408.21ПЛ"/>
        <s v="408.21ЧМ"/>
        <s v="58.21H"/>
        <s v="58.21AM"/>
        <s v="58.21Б"/>
        <s v="58.21Aб"/>
        <s v="58.21ПЛ"/>
        <s v="58.21ЧМ"/>
        <n v="17000"/>
        <s v="J56051393"/>
        <s v="J1512"/>
        <n v="15006"/>
        <n v="35674"/>
        <s v="86028551157"/>
        <n v="46786"/>
        <s v="2121"/>
        <s v="86186459762"/>
        <n v="48776370001"/>
        <n v="13859"/>
        <n v="86153788557"/>
        <s v="407.21Н"/>
        <s v="85.7Ам"/>
        <s v="85.7Пл"/>
        <s v="95.3Пл"/>
        <s v="58.8Ам"/>
        <s v="85.7Н"/>
        <s v="86.16Н"/>
        <s v="89.14Нн"/>
        <s v="411.2Ам"/>
        <s v="412.16Ам"/>
        <s v="85.2Н"/>
        <s v="406.22П"/>
        <s v="412.22Н"/>
      </sharedItems>
    </cacheField>
    <cacheField name="Тип2" numFmtId="0">
      <sharedItems/>
    </cacheField>
    <cacheField name="Товар КОД62" numFmtId="0">
      <sharedItems containsString="0" containsBlank="1" containsNumber="1" containsInteger="1" minValue="20185" maxValue="11630102"/>
    </cacheField>
    <cacheField name="Дизайн" numFmtId="0">
      <sharedItems containsBlank="1" containsMixedTypes="1" containsNumber="1" containsInteger="1" minValue="7475" maxValue="16009"/>
    </cacheField>
    <cacheField name="Цвет" numFmtId="0">
      <sharedItems containsBlank="1"/>
    </cacheField>
    <cacheField name="Бренд" numFmtId="0">
      <sharedItems containsBlank="1" count="25">
        <s v="LS"/>
        <s v="ПРОМА"/>
        <m/>
        <s v="REPLICA"/>
        <s v="Magnetto"/>
        <s v="JUST"/>
        <s v="ALESSIO"/>
        <s v="BANTAJ"/>
        <s v="Techline"/>
        <s v="Trebl"/>
        <s v="X'TRIKE"/>
        <s v="NZ"/>
        <s v="КРКЗ BLACK"/>
        <s v="SKAD"/>
        <s v="Sant"/>
        <s v="ГАЗ"/>
        <s v="Mefro"/>
        <s v="SANT|just 1001"/>
        <s v="Евродиск"/>
        <s v="MOMO"/>
        <s v="K&amp;K"/>
        <s v="+POWER"/>
        <s v="ALUTEC"/>
        <s v="КРКЗ"/>
        <s v="Eurodisk|BANTAJ"/>
      </sharedItems>
    </cacheField>
    <cacheField name="Отверстия" numFmtId="0">
      <sharedItems containsSemiMixedTypes="0" containsString="0" containsNumber="1" containsInteger="1" minValue="4" maxValue="6"/>
    </cacheField>
    <cacheField name="PCD" numFmtId="0">
      <sharedItems containsSemiMixedTypes="0" containsString="0" containsNumber="1" minValue="98" maxValue="170"/>
    </cacheField>
    <cacheField name="Диаметр" numFmtId="0">
      <sharedItems containsSemiMixedTypes="0" containsString="0" containsNumber="1" containsInteger="1" minValue="13" maxValue="18" count="6">
        <n v="15"/>
        <n v="14"/>
        <n v="13"/>
        <n v="16"/>
        <n v="17"/>
        <n v="18"/>
      </sharedItems>
    </cacheField>
    <cacheField name="Вылет" numFmtId="0">
      <sharedItems containsSemiMixedTypes="0" containsString="0" containsNumber="1" minValue="0" maxValue="105"/>
    </cacheField>
    <cacheField name="d Ступицы" numFmtId="0">
      <sharedItems containsMixedTypes="1" containsNumber="1" minValue="47.5" maxValue="130"/>
    </cacheField>
    <cacheField name="Ширина" numFmtId="0">
      <sharedItems containsSemiMixedTypes="0" containsString="0" containsNumber="1" minValue="5" maxValue="8"/>
    </cacheField>
    <cacheField name="О+PCD" numFmtId="0">
      <sharedItems/>
    </cacheField>
    <cacheField name="Название" numFmtId="0">
      <sharedItems containsBlank="1" count="1676">
        <s v="4/100/15/43/73,1/6 LS BY738"/>
        <s v="4/100/14/38/67,1/5,5 72.2АМ"/>
        <s v="4/100/14/38/67,1/5,5 64.2ПЛ"/>
        <s v="4/100/14/38/67,1/5,5 64.2АМ"/>
        <s v="4/100/14/38/67,1/5,5 64.2Б"/>
        <s v="4/100/14/38/67,1/5,5 64.2Ч"/>
        <s v="4/100/14/38/67,1/5,5 72.2АБ"/>
        <s v="4/100/14/38/67,1/5,5 72.2Б"/>
        <s v="4/100/14/38/67,1/5,5 72.2ПЛ"/>
        <s v="4/100/14/38/67,1/5,5 72.2Ч"/>
        <s v="4/100 /14/38/67,1/5.5 64.2Н"/>
        <s v="4/100 /14/38/67,1/5.5 64.2АБ"/>
        <s v="4/100 /14/38/67,1/5.5 72.2Н"/>
        <s v="4/100/14/46/67,1/5,5 72.11АМ"/>
        <s v="4/100/14/46/67,1/5,5 64.11ПЛ"/>
        <s v="4/100/14/46/67,1/5,5 64.11АМ"/>
        <s v="4/100/14/46/67,1/5,5 64.11Б"/>
        <s v="4/100/14/46/67,1/5,5 64.11Ч"/>
        <s v="4/100/14/46/67,1/5,5 72.11ПЛ"/>
        <s v="4/100/14/46/67,1/5,5 72.11Ч"/>
        <s v="4/100 /14/46/67,1/5.5 64.11Н"/>
        <s v="4/100 /14/46/67,1/5.5 64.11АБ"/>
        <s v="4/100 /14/46/67,1/5.5 72.11Н"/>
        <s v="4/100 /14/46/67,1/5.5 72.11Б"/>
        <s v="4/100 /14/46/67,1/5.5 72.11АБ"/>
        <s v="4/100/15/39/56,6/6,5 78.7АМ"/>
        <s v="4/100/15/39/56,6/6,5 68.7ПЛ"/>
        <s v="4/100/15/39/56,6/6,5 68.7АМ"/>
        <s v="4/100/15/39/56,6/6,5 68.7Б"/>
        <s v="4/100/15/39/56,6/6,5 68.7Ч"/>
        <s v="4/100/15/39/56,6/6,5 78.7АБ"/>
        <s v="4/100/15/39/56,6/6,5 78.7Б"/>
        <s v="4/100/15/39/56,6/6,5 78.7Ч"/>
        <s v="4/100 /15/39/56,6/6.5 68.7Н"/>
        <s v="4/100 /15/39/56,6/6.5 78.7Н"/>
        <s v="4/100/15/43/56,6/6,5 68.13ПЛ"/>
        <s v="4/100/15/43/56,6/6,5 68.13АМ"/>
        <s v="4/100/15/43/56,6/6,5 68.13Б"/>
        <s v="4/100/15/43/56,6/6,5 68.13Ч"/>
        <s v="4/100 /15/43/56,6/6.5 68.13Н"/>
        <s v="4/100/15/45/67,1/6 84.2Н"/>
        <s v="4/100/15/45/67,1/6 44.2ПЛ"/>
        <s v="4/100/15/45/67,1/6 406.16Ам"/>
        <s v="4/100/15/45/67,1/6 44.2Н"/>
        <s v="4/114,3/15/46/67,1/6 56.2М"/>
        <s v="4/100/15/45/67,1/6 604.19Пл"/>
        <s v="4/100/15/45/67,1/6 404.2Пл"/>
        <s v="4/100/15/45/67,1/6 404.2Ам"/>
        <s v="4/100/15/45/67,1/6,5 68,2Н"/>
        <s v="4/100/15/45/67,1/6,5 68.2ПЛ"/>
        <s v="4/100/15/45/67,1/6,5 68.2АМ"/>
        <s v="4/100/15/45/67,1/6,5 68.2Б"/>
        <s v="4/100/15/45/67,1/6,5 68.2Ч"/>
        <s v="4/98/14/35/58,6/5,5 64.1НС"/>
        <s v="4/100/15/48/54,1/6,5 80.19АМ"/>
        <s v="4/100 /15/48/54.1/6.5 80.19Н"/>
        <s v="4/100/15/48/54,1/6,5 80.19АЛ"/>
        <s v="4/100/15/48/54,1/6,5 68.19АМ"/>
        <s v="4/100/15/48/54,1/6,5 80.19ПЛ"/>
        <s v="4/100/15/48/54,1/6,5 68.19Б"/>
        <s v="4/100/15/48/54,1/6,5 68.19Н"/>
        <s v="4/100/15/48/54,1/6,5 80.19ЧМБ"/>
        <s v="4/100/15/48/54,1/6,5 80.19ЧМК"/>
        <s v="4/100/15/48/54,1/6,5 402.19H"/>
        <s v="4/100/15/48/54,1/6,5 68.19ПЛ"/>
        <s v="4/100/15/48/54,1/6,5 68.19Ч"/>
        <s v="4/100/15/48/54.1/6,5 80.19АБ"/>
        <s v="4/100/15/48/54.1/6,5 80.19Б"/>
        <s v="4/100/15/48/54.1/6,5 80.19Ч"/>
        <s v="4/100 /15/48/54.1/6.5 412.19А"/>
        <s v="4/100/15/50/54,1/6,5 80.20Н"/>
        <s v="4-100-13-45-54,1-5 ACCENT,GETS"/>
        <s v="4/100/16/45/67,1/6,5 60.8ПЛ"/>
        <s v="4/100/16/45/67,1/6,5 60.8АМ"/>
        <s v="4/100/16/45/67,1/6,5 60.8Б"/>
        <s v="4/100/16/45/67,1/6,5 60.8Ч"/>
        <s v="4/100 /16/45/67,1/6.5 58.8Н"/>
        <s v="4/100 /16/45/67,1/6.5 60.8АБ"/>
        <s v="4/100/16/48/54,1/6,5 410.19ПЛ"/>
        <s v="4/100/16/48/54,1/6,5 60.19АМ"/>
        <s v="4/100/16/48/54,1/6,5 60.19Н"/>
        <s v="4/100/16/48/54,1/6,5 60.19Б"/>
        <s v="4/100/16/48/54,1/6,5 60.19ПЛ"/>
        <s v="4/100/16/48/54,1/6,5 58.19АМ"/>
        <s v="4/100/16/48/54,1/6,5 60.19АБ"/>
        <s v="4/100/16/48/54,1/6,5 60.19Ч"/>
        <s v="4/108/14/38/67,1/5,5 64.3ПЛ"/>
        <s v="4/108/14/38/67,1/5,5 64.3АМ"/>
        <s v="4/108/14/38/67,1/5,5 64.3Б"/>
        <s v="4/108/14/38/67,1/5,5 64.3Ч"/>
        <s v="4/108 /14/38/67,1/5.5 64.3Н"/>
        <s v="4/108 /14/38/67,1/5.5 64.3АБ"/>
        <s v="4/108/15/45/67,1/6 44.3ПЛ"/>
        <s v="SUP4/108/15/45/67,1/6 606.8А"/>
        <s v="4/108/15/45/67,1/6 44.3Н"/>
        <s v="5/112/17/43/57,1/7 95.30ПЛ"/>
        <s v="5/108/16/52,5/63,4/6,5 407.14Ам"/>
        <s v="4/108/15/52,5/63,4/6,5 80.5АМ"/>
        <s v="4/108/15/52,5/63,4/6,5 68.5Ч"/>
        <s v="4/108/15/52,5/63,4/6,5 68.5ПЛ"/>
        <s v="4/108/15/52,5/63,4/6,5 68.5АМ"/>
        <s v="4/108/15/52,5/63,4/6,5 68.5Б"/>
        <s v="4/108/15/52,5/63,4/6,5 80.5АБ"/>
        <s v="4/108/15/52,5/63,4/6,5 80.5Б"/>
        <s v="4/108/15/52,5/63,4/6,5 80.5Ч"/>
        <s v="4/108 /15/52,5/63,4/6.5 68.5Н"/>
        <s v="4/108 /15/52,5/63,4/6.5 80.5Н"/>
        <s v="4-100-13-49-56,6-5 DAEWOO,OPEL"/>
        <s v="4-100-13-49-56,6-5,5 DAEW,CHEV"/>
        <s v="4/100/15/50/60,1/6 84.8Н"/>
        <s v="4/100/15/50/60,1/6 RN26"/>
        <s v="4/100/15/50/60,1/6 84.8АМ"/>
        <s v="4/100/15/50/60,1/6 606.8A"/>
        <s v="4/100/15/50/60,1/6 606.8H"/>
        <s v="4/100/15/50/60,1/6 404.8Ам"/>
        <s v="4-100-14-35-57,1-5,5 MAGNETTO"/>
        <s v="4-100-14-36-60-5,5 РЕНО ЛОГАН"/>
        <s v="4-100-14-40-54,1-5,5 KIA"/>
        <s v="4-100-14-43-60,1-5,5  LOGAN S"/>
        <s v="4-100-14-43-60,1-5,5 S"/>
        <s v="4-100-14-43-60-5,5 РЕНО ЛОГАН"/>
        <s v="4/100/15/50/60,1/6 84.8Пл"/>
        <s v="4/100/15/50/60,1/6 44.8ПЛ"/>
        <s v="5/100/15/38/57,1/6,5 411.17Чм"/>
        <s v="4/100/15/50/60,1/6 44.8Н"/>
        <s v="5/114,3/17/39/60,1/7 99.35Ам"/>
        <s v="4/100/15/48/54,1/6,5 412.19Н"/>
        <s v="4/100/15/50/60,1/6 606.8ЧМ"/>
        <s v="4-100-14-43-60,1-5,5 MAGNETTO"/>
        <s v="4-100-14-43-60-5,5 РЕНО"/>
        <s v="4-100-14-43-60,1-5,5 RENAULT"/>
        <s v="4/98/14/35/58,6/5,5 64.1Н"/>
        <s v="4/98/14/35/58,6/5,5 64.1ПЛ"/>
        <s v="4/98/14/35/58,6/5,5 72.1М"/>
        <s v="4/98/14/35/58,6/5,5 64.1АМ"/>
        <s v="4/98/14/35/58,6/5,5 64.1АБ"/>
        <s v="4/98/14/35/58,6/5,5 64.1Б"/>
        <s v="4/98/14/35/58,6/5,5 72.1Б"/>
        <s v="4/98/14/35/58,6/5,5 64.1Ч"/>
        <s v="4/98/14/35/58,6/5,5 72.1Н"/>
        <s v="4/98/14/35/58,6/5,5 64.1М"/>
        <s v="ALC 4/98/14/35/58,6/5,5 M02GMF"/>
        <s v="ALC 4/98/14/35/58,6/5,5 M01GMF"/>
        <s v="ALC 4/98/14/35/58,6/5,5 M08GMF"/>
        <s v="ALCAST 4/98/14/35/58,6 M03 MB"/>
        <s v="4/98/14/35/58,6/5,5 72.1ПЛ"/>
        <s v="4/98/14/35/58,6/5,5 72.1ЧМК"/>
        <s v="4/98/14/35/58,6/5,5 64.1ЧБ"/>
        <s v="4/98/14/35/58,6/5,5 72.1ЧМ"/>
        <s v="4/98/14/35/58,6/5,5 72.1А"/>
        <s v="4/98/14/35/58,6/5,5 64.1А"/>
        <s v="4-100-14-45-54-5,5 KIA,HY,MAZD"/>
        <s v="4-100-14-45-56,6-5,5 CHEV"/>
        <s v="4-100-14-45-56,6-5,5 BJ6565"/>
        <s v="4-100-14-45-57,1-5,5 MAGNETTO"/>
        <s v="4-100-14-46-54,1-5 BJ5220"/>
        <s v="4-100-14-46-54,1-5 KIA,HYUNDAI"/>
        <s v="4/98/14/35/58,6/5,5 1406 S"/>
        <s v="4/98/14/35/58,6/5,5 72.1АБ"/>
        <s v="4/98/14/35/58,6/5,5 72.1Ч"/>
        <s v="4/98/14/35/58,6/5,5 84.1М"/>
        <s v="4-100-14-46-54,1-5 HYUNDAI"/>
        <s v="ALC 4/98/14/35/58,6/6 M16 BKF"/>
        <s v="ALCAST 4/98/14/35/58,6/6 M16"/>
        <s v="ALCAST 4/98/14/35/58,6/6 M19"/>
        <s v="ALC 4/98/14/35/58,6/6 M15 MBF"/>
        <s v="ALC 4/98/14/35/58,6/6 M17 MBRS"/>
        <s v="4-100-14-49-56,6-5,5 OPEL BLAC"/>
        <s v="4-100-14-49-56,6-5,5 S"/>
        <s v="4/98/15/29/58,6/6,5 68.1АМ"/>
        <s v="4/98/15/29/58,6/6,5 68.1ПЛ"/>
        <s v="4/98/15/29/58,6/6,5 68.1Н"/>
        <s v="4/98/15/29/58,6/6,5 78.1ПЛ"/>
        <s v="4/98/15/29/58,6/6,5 78.1АМ"/>
        <s v="4/98/15/29/58,6/6,5 78.1ЧМ"/>
        <s v="4/98/15/29/58,6/6,5 68.1AБ"/>
        <s v="4/98/15/29/58,6/6.5 78.1Н"/>
        <s v="4/98/15/29/58,6/6,5 68.1Б"/>
        <s v="4/98/15/29/58,6/6,5 68.1Ч"/>
        <s v="4/98/15/29/58,6/6,5 78.1АБ"/>
        <s v="4/98/15/29/58,6/6,5 78.1Б"/>
        <s v="4/98/15/29/58,6/6,5 78.1Ч"/>
        <s v="5/114,3/16/47/67,1/6,5 407.29Н"/>
        <s v="4/114,3/15/40/66,1/6 406.16А"/>
        <s v="5/100/15/38/57,1/6,5 411.17Ам"/>
        <s v="4/98/16/29/58,6/6,5 60.1ПЛ"/>
        <s v="4/98/16/29/58,6/6,5 60.1АМ"/>
        <s v="4/98/16/29/58,6/6,5 60.1Б"/>
        <s v="4/98/16/29/58,6/6,5 60.1Ч"/>
        <s v="4/98/16/29/58,6/6.5 60.1Н"/>
        <s v="4/98/16/29/58,6/6.5 60.1АБ"/>
        <s v="4/98/16/29/58,6/6,5 88.1НН"/>
        <s v="4/98/16/29/58,6/6,5 88.1ПЛ"/>
        <s v="4/98/13/35/58,5/5 X-101 W"/>
        <s v="LS 4/98/13/35/58,6/5 ZT390 GM"/>
        <s v="4-98-13-35-58,5-5 --101 HS"/>
        <s v="4/98/13/35/58,5/5 Х-101HSB"/>
        <s v="4-100-14-49-56,6-5,5 BJ6785"/>
        <s v="4-100-14-49-56,6-5,5 CHEV,DAEW"/>
        <s v="4-100-14-49-56,6-5,5 DAEW/OPEL"/>
        <s v="4-100-14-49-56,6-5,5 DAEW,OPEL"/>
        <s v="4-100-14-49-56,5-5,5 MAGNETTO"/>
        <s v="4/98/13/35/58,5/5,5 X-102 BK"/>
        <s v="4/98/13/35/58,5/5,5 X-102 HSB"/>
        <s v="LS 4/98/13/35/58,6/5,5 110 GMF"/>
        <s v="LS 4/98/13/35/58,6/5,5 191 GMF"/>
        <s v="LS 4/98/13/35/58,6/5,5 189 GMF"/>
        <s v="LS 4/98/13/35/58,6/5,5 283 GMF"/>
        <s v="ALCAST 4/98/13/35/58,6/5,5 M15"/>
        <s v="ALCAST 4/98/13/35/58,6/5,5 M16"/>
        <s v="ALCAST 4/98/13/35/58,6/5,5 M17"/>
        <s v="ALCAST 4/98/13/35/58,6 M19 BKF"/>
        <s v="4/98/13/35/58,6/5,5 NZ 642MBRS"/>
        <s v="4/98/13/35/58,6/5,5 NZ 647GMF"/>
        <s v="4/98/13/35/58,6/5,5 NZ 648 GMF"/>
        <s v="4/98/13/35/58,5/5,5 X-102 HS"/>
        <s v="4-100-14-49-56,6-5,5 DAEW,CHEV"/>
        <s v="4-100-15-40-60,1-6 BK"/>
        <s v="4-100-15-40-60,1-6 LOG2 MAGNET"/>
        <s v="4-100-15-40-60,1-6 REN LOGAN 2"/>
        <s v="4/98/14/35/58,6/5,5 72.1АМ"/>
        <s v="4-100-15-40-60,1-6 MAGNETTO"/>
        <s v="4-100-15-45-56,1-6 HONDA CIVIC"/>
        <s v="4-100-15-48-54,1-6 ТЗСК HY SOL"/>
        <s v="4-100-15-48-54,1-6 HYUNDAI"/>
        <s v="4-100-15-48-54,1-6 MAGNETTO"/>
        <s v="4-100-15-49-56,6-6 DAEW,CHEV"/>
        <s v="4-100-15-49-56,5-6 OPEL ASTRA"/>
        <s v="5/100/16/45/54,1/6,5 55.2АМ"/>
        <s v="5/100/16/45/54,1/6,5 55.2ПЛ"/>
        <s v="5/100/16/45/54,1/6,5 61.2ПЛ"/>
        <s v="5/100/16/45/54,1/6,5 61.2АМ"/>
        <s v="5/100/16/45/54,1/6,5 61.2Б"/>
        <s v="5/100/16/45/54,1/6,5 61.2Ч"/>
        <s v="5/100 /16/45/54,1/6.5 55.2Н"/>
        <s v="5/100 /16/45/54,1/6.5 61.2Н"/>
        <s v="5/100 /16/45/54,1/6.5 55.2М"/>
        <s v="5/100 /16/45/54,1/6.5 61.2АБ"/>
        <s v="5/108/15/52,5/63,4/6,5 411.2Н"/>
        <s v="5/100/15/48/56,1/6 51.1М"/>
        <s v="5/100/15/48/56,1/6 51.1Н"/>
        <s v="4-100-15-50-60,1-6 RENAULT,NIS"/>
        <s v="4-100-15-50-60,1-6 MAGNETTO"/>
        <s v="4-100-15-50-60,1-6 RENAULT"/>
        <s v="4/100/15/45/60,1/6,5 68.10АМ"/>
        <s v="4/100 /15/45/60,1/6.5 68.10Н"/>
        <s v="4/100 /15/45/60,1/6.5 80.10Н"/>
        <s v="4/100/15/45/60,1/6,5 80.10ЧМБ"/>
        <s v="4/100 /15/45/60,1/6.5 68.10Пл"/>
        <s v="4/100/15/45/60,1/6,5 80.10ЧМK"/>
        <s v="4/100/15/45/60,1/6,5 80.10АМ"/>
        <s v="4/100/15/45/60,1/6,5 68.10Б"/>
        <s v="4/100/15/45/60,1/6,5 68.10Ч"/>
        <s v="4/100/15/45/60,1/6,5 80.10Ч"/>
        <s v="4/100 /15/45/60,1/6.5 80.10АБ"/>
        <s v="4/100 /15/45/60,1/6.5 80.10Б"/>
        <s v="4/100/15/45/60,1/6 86.10АМ"/>
        <s v="4/100/15/45/60,1/6 86.10Н"/>
        <s v="4/100/15/45/60,1/6 84.10ПЛ"/>
        <s v="4/100/15/45/60,1/6 84.10Н"/>
        <s v="4/100/15/45/60,1/6 84.10ЧБ"/>
        <s v="4/100/15/45/60,1/6 84.10Т"/>
        <s v="4/100/15/45/60,1/6 84.10ЧМ"/>
        <s v="4/100/15/45/60,1/6 84.10AM"/>
        <s v="4/100/15/45/60,1/6 606.10A"/>
        <s v="4/100/15/45/60,1/6 606.10H"/>
        <s v="4/100/15/45/60,1/6 404.10ПЛ"/>
        <s v="4/100/15/40/60,1/6 406.22А"/>
        <s v="4/100/15/45/60,1/6 404.10А"/>
        <s v="4/100/15/45/60,1/6 44.10Н"/>
        <s v="4/100/15/45/60,1/6 56.10М"/>
        <s v="4/100/15/45/60,1/6 56.10Н"/>
        <s v="4/100/16/40/56,6/6,5 60.5ПЛ"/>
        <s v="4/100/16/40/56,6/6,5 60.5АМ"/>
        <s v="4/100/16/40/56,6/6,5 60.5Б"/>
        <s v="4/100/16/40/56,6/6,5 60.5Ч"/>
        <s v="4/100 /16/40/56,6/6.5 60.5Н"/>
        <s v="4/100 /16/40/56,6/6.5 60.5АБ"/>
        <s v="4/114,3/15/44/56,6/6 44.9ПЛ"/>
        <s v="4-100-15-50-60,1 S 64A50C"/>
        <s v="4-100-15-51-54,1-5,5 HYUNDAI"/>
        <s v="4-100-16-52-54,1-6 HY SOLARIS"/>
        <s v="4-108-14-25-65-5,5 СИТРОЕ,ПЕЖО"/>
        <s v="4-108-14-41-63,3-5,5 FORD"/>
        <s v="4/100/15/45/60,1/5,5 BJ2406 S"/>
        <s v="4-108-15-52,5-63,3-6 FORD"/>
        <s v="4-108-16-32-65,1-7 MAGNETTO"/>
        <s v="4-108-16-37,5-63,3-6 MAGNETTO"/>
        <s v="5/114,3/15/50/67,1/6 51.5ПЛ"/>
        <s v="5/114,3/15/50/67,1/6 51.5М"/>
        <s v="5/114,3/15/50/67,1/6 51.5Н"/>
        <s v="5/114,3/15/50/67,1/6,5 49.15ПЛ"/>
        <s v="5/114,3/15/50/67,1/6,5 49.15А"/>
        <s v="5/114,3/15/50/67,1/6.5 49.15Н"/>
        <s v="4/100/15/45/54,1/6,5 68.20ПЛ"/>
        <s v="4/100 /15/45/54,1 /6.5 68.20Н"/>
        <s v="4/100/15/45/54,1/6,5 80.20АМ"/>
        <s v="4/100/15/45/54,1/6,5 49.2ПЛ"/>
        <s v="4/100/15/45/54,1/6,5 49.2АМ"/>
        <s v="4/100/15/45/54,1/6,5 68.20АМ"/>
        <s v="4/100/15/45/54,1/6,5 68.20Б"/>
        <s v="4/100/15/45/54,1/6,5 68.20Ч"/>
        <s v="4/100/15/45/54,1/6,5 80.20АБ"/>
        <s v="4/100/15/45/54,1/6,5 80.20Б"/>
        <s v="4/100/15/45/54,1/6,5 80.20Ч"/>
        <s v="4/100 /15/45/54,1/6.5 49.2А"/>
        <s v="4/100 /15/45/54,1/6.5 49.2Н"/>
        <s v="4/100/13/35/67,1/5,5 КАЛЛИС.С."/>
        <s v="5/114,3/16/51/67,1/6,5 61.21АМ"/>
        <s v="5/114,3/16/51/67,1/6,5 55.21АМ"/>
        <s v="5/114,3/16/51/67,1/6.5 55.21Н"/>
        <s v="5/114,3/16/51/67,1/6,5 61.21Н"/>
        <s v="5/114,3/16/51/67,1/6,5 61.21ЧМ"/>
        <s v="5/114,3/16/51/67,1/6,5 61.21ЧМК"/>
        <s v="5/114,3/16/51/67,1/6,5 55.21ПЛ"/>
        <s v="4-114,3-14-40-66,1-5,5 NISSAN"/>
        <s v="5/114,3/16/51/67,1/6,5 61.21ПЛ"/>
        <s v="5/114,3/16/51/67,1/6,5 61.21Б"/>
        <s v="5/114,3/16/51/67,1/6,5 61.21Ч"/>
        <s v="5/114,3/16/51/67,1/6.5 55.21М"/>
        <s v="5/114,3/16/51/67,1/6.5 61.21АБ"/>
        <s v="5/114,3/16/51/67,1/6,5 55.21ЧМ"/>
        <s v="5/114,3/16/51/67,1/6,5 87.21AM"/>
        <s v="5/114,3/16/51/67,1/6,5 87.21Нн"/>
        <s v="4-114,3-14-40-66,1-5,5 ALME S"/>
        <s v="4-114,3-14-44-56,6-5,5 CHEV"/>
        <s v="4-114,3-15-40-66,1-5,5 NISSAN"/>
        <s v="4/114,3/15/45/66,1/6 44.6ПЛ"/>
        <s v="4/114,3/15/45/66,1/6 56.6ПЛ"/>
        <s v="4/114,3/15/45/66,1/6 44.6Н"/>
        <s v="4/114,3/15/45/66,1/6 56.6М"/>
        <s v="4/114,3/15/45/66,1/6 56.6Н"/>
        <s v="4/114,3/15/45/67,1/6 ВЕРИТ.СЕ."/>
        <s v="4/114,3/15/46/67,1/6,5 80.4АМ"/>
        <s v="4/114,3/15/46/67,1/6,5 68.4АМ"/>
        <s v="4/114,3/15/46/67,1/6,5 68.4Б"/>
        <s v="4/114,3/15/45/67,1/6,5 80.4ПЛ"/>
        <s v="4/114,3/15/46/67,1/6,5 68.4Н"/>
        <s v="4/114,3/15/45/67,1/6,5 80.4ЧМК-1"/>
        <s v="4/114,3/15/46/67,1/6,5 68.4ПЛ"/>
        <s v="4/114,3/15/46/67,1/6,5 68.4Ч"/>
        <s v="4/114,3/15/46/67,1/6,5 80.4АБ"/>
        <s v="4/114,3/15/46/67,1/6,5 80.4Б"/>
        <s v="4/114,3/15/46/67,1/6,5 80.4Ч"/>
        <s v="4/114,3/15/46/67,1/6.5 80.4Н"/>
        <s v="5-114,3-15-40-67,1-6 KIA,MI,HY"/>
        <s v="4-114,3-15-43-67,1-6 KIA"/>
        <s v="4-114,3-15-44-56,6-6 BJ7985"/>
        <s v="4/100/14/46/54,1/5,5 КОЛИЗ.ПЛ."/>
        <s v="4/100/14/46/54,1/5,5 72.17АМ"/>
        <s v="4/100/14/46/54,1/5,5 72.17АБ"/>
        <s v="4/100/14/46/54,1/5,5 72.17Н"/>
        <s v="4/100/14/46/54,1/5,5 64.17АМ"/>
        <s v="4/100/14/46/54,1/5,5 HND26"/>
        <s v="4/100/14/46/54,1/5,5 64.17Н"/>
        <s v="4/100/14/46/54,1/5,5 72.17ЧМ"/>
        <s v="4/100/14/46/54,1/5,5 64.17Б"/>
        <s v="4/100/14/46/54,1/5,5 64.17Ч"/>
        <s v="4/100/14/46/54,1/5,5 72.17Б"/>
        <s v="4/100/14/46/54,1/5,5 72.17ПЛ"/>
        <s v="4/100/14/46/54,1/5,5 72.17Ч"/>
        <s v="4/100 /14/46/54,1/5.5 64.17АБ"/>
        <s v="4-114,3-15-44-56,6-6 CHEVROLET"/>
        <s v="4-114,3-15-45-56,6-6 DAE, CHEV"/>
        <s v="4/100/15/48/54,1/6 86.19АМ"/>
        <s v="4/100/15/48/54,1/6 84.19АМ"/>
        <s v="4/100/15/48/54,1/6 84.19ЧБ"/>
        <s v="4/100/15/48/54,1/6 84.19Н"/>
        <s v="4/100/15/48/54,1/6 84.19ПЛ"/>
        <s v="4/100/15/48/54,1/6 80.90Ам"/>
        <s v="4/100/15/48/54,1/6 HND62 SIL"/>
        <s v="4/100/15/48/54,1/6 HND75"/>
        <s v="4/100/15/48/54,1/6 HND144 SIL"/>
        <s v="4/100/15/48/54,1/6 404.19АМ"/>
        <s v="4/100/15/48/54,1/6/404.19Н"/>
        <s v="4/100/15/48/54,1/6 604.19A"/>
        <s v="4/100/15/48/54,1/6 604.19H"/>
        <s v="4-114,3-15-45-56,6 CHEV,CHER"/>
        <s v="4-114,3-15-45-66,1-6 NISSAN"/>
        <s v="4/100/15/48/54,1/6 BJ1411 S"/>
        <s v="4/100/15/48/54,1/6 BJ1411 SMF"/>
        <s v="4/100/15/48/54,1/6 BJ1419 GMF"/>
        <s v="4/100/15/48/54,1/6 BJ1425 GMF"/>
        <s v="4/100/15/48/54,1/6 402.19A"/>
        <s v="4/100/15/48/54,1/6 56.19ПЛ"/>
        <s v="4/100/15/48/54,1/6 56.19М"/>
        <s v="4/100/15/48/54,1/6 56.19Н"/>
        <s v="4-114,3-15-45-67,1-6 KIA,HY,MI"/>
        <s v="4-114,3-15-45-67,1-6 KIA"/>
        <s v="4-114,3-15-46-67,1-6 BJ8195"/>
        <s v="4-114,3-15-46-67,1-6 HYU, KIA"/>
        <s v="4-114,3-15-46-67,1-6 HYUNDAI"/>
        <s v="4/108/14/47,5/63,4/5,5 64.12ПЛ"/>
        <s v="4/108/14/47,5/63,4/5,5 64.12АМ"/>
        <s v="4/108/14/47,5/63,4/5,5 64.12Б"/>
        <s v="4/108/14/47,5/63,4/5,5 64.12Ч"/>
        <s v="4/108 /14/47,5/63,4/5.5 64.12Н"/>
        <s v="4/108/14/47,5/63,4/5.5 64.12АБ"/>
        <s v="4/108/15/52,5/63,4/6 84.5Н"/>
        <s v="4-98-13-29-58,6-5 ВАЗ 2101/07"/>
        <s v="4/108/15/52,5/63,4/6 44.5ПЛ"/>
        <s v="4/108/15/52,5/63,4/6 56.5ПЛ"/>
        <s v="4/108/15/52,5/63,4/6 44.5Н"/>
        <s v="4/108/15/52,5/63,4/6 56.5М"/>
        <s v="4/108/15/52,5/63,4/6 56.5Н"/>
        <s v="4-98-13-29-58,6-5 S"/>
        <s v="4-98-13-29-58,6-5 ГАЗ ВАЗ 2101"/>
        <s v="4-98-13-29-58,6-5 2103"/>
        <s v="4-98-13-29-60,1-5 MAGNETTO"/>
        <s v="4/108/15/47,5/63,4/6 44.18ПЛ"/>
        <s v="4/108/15/47,5/63,4/6 56.18ПЛ"/>
        <s v="4/108/15/47,5/63,4/6 44.18Н"/>
        <s v="4/108/15/47,5/63,4/6 56.18М"/>
        <s v="4/108/15/47,5/63,4/6 56.18Н"/>
        <s v="4-98-13-29-60,5-5 ВАЗ 2101/07"/>
        <s v="4-98-13-30-58,6-5 ВАЗ 2101/07"/>
        <s v="4-98-13-35-58,5-5 ВАЗ2108"/>
        <s v="4/108/15/47,5/63,4/6,5 68.18ПЛ"/>
        <s v="4/108/15/47,5/63,4/6,5 68.18АМ"/>
        <s v="4/108/15/47,5/63,4/6,5 68.18Б"/>
        <s v="4/108/15/47,5/63,4/6,5 68.18Ч"/>
        <s v="4/108 /15/47,5/63,4/6.5 68.18Н"/>
        <s v="4-98-13-35-58,6-5 ВАЗ 2108/13"/>
        <s v="4/114,3/15/46/67,1/6 86.4Н"/>
        <s v="4/114,3/15/46/67,1/6 84.4Н"/>
        <s v="4/114,3/15/46/67,1/6 MI42"/>
        <s v="4/114,3/15/46/67,1/6 84.4Б"/>
        <s v="4-98-13-35-58,6-5 ВАЗ 2108/15"/>
        <s v="4-98-13-35-58,5-5 MAGNETTO"/>
        <s v="4/114,3/15/46/67,1/6  404.4AM"/>
        <s v="4/114,3/15/46/67,1/6  404.4Н"/>
        <s v="4/114,3/15/46/67,1/6 44.4ПЛ"/>
        <s v="4/114,3/15/46/67,1/6 56.4ПЛ"/>
        <s v="4/114,3/15/46/67,1/6 44.4Н"/>
        <s v="4/114,3/15/46/67,1/6 56.4М"/>
        <s v="4/114,3/15/46/67,1/6 56.4Н"/>
        <s v="4-98-13-35-58,6-5 S"/>
        <s v="4-98-13-40-58,6-5 ВАЗ 2108/15"/>
        <s v="4/100/14/38/57,1/5,5 72.19АМ"/>
        <s v="4/100/14/38/57,1/5,5 64.19ПЛ"/>
        <s v="4/100/14/38/57,1/5,5 64.19АМ"/>
        <s v="4/100/14/38/57,1/5,5 64.19Б"/>
        <s v="4/100/14/38/57,1/5,5 64.19Ч"/>
        <s v="4/100/14/38/57,1/5,5 72.19АБ"/>
        <s v="4/100/14/38/57,1/5,5 72.19Б"/>
        <s v="4/100/14/38/57,1/5,5 72.19ПЛ"/>
        <s v="4/100/14/38/57,1/5,5 72.19Ч"/>
        <s v="4/100 /14/38/57,1/5.5 64.19Н"/>
        <s v="4/100 /14/38/57,1/5.5 64.19АБ"/>
        <s v="4/100 /14/38/57,1/5.5 72.19Н"/>
        <s v="4/100/15/38/67,1/6 42.2ПЛ"/>
        <s v="4/100/15/38/67,1/6 42.2Н"/>
        <s v="4-98-13-40-58,6-5ВАЗ 08-(КРЕМ)"/>
        <s v="4-98-13-40-58,6-5 S ЕВРОДИС"/>
        <s v="4-98-13-40-58,6-5 ВАЗ ЧЕРН"/>
        <s v="4-98-13-40-60,5-5 ВАЗ SAMARA"/>
        <s v="4-98-14-35-58,6-5 ВАЗ (ПЕРЕД.)"/>
        <s v="4/100 /15/45/56,6/6.5 68.17Н"/>
        <s v="4/100/15/45/56,6/6,5 68.17АМ"/>
        <s v="4/100/15/45/56,6/6,5 80.17АМ"/>
        <s v="4/100/15/45/56,6/6,5 68.17ПЛ"/>
        <s v="4/100/15/45/56,6/6,5 80.17ПЛ"/>
        <s v="4/100/15/45/56,6/6,5 68.17Б"/>
        <s v="4/100/15/45/56,6/6,5 68.17Ч"/>
        <s v="4/100/15/45/56,6/6,5 80.17АБ"/>
        <s v="4/100/15/45/56,6/6,5 80.17Б"/>
        <s v="4/100/15/45/56,6/6,5 80.17Ч"/>
        <s v="4/100 /15/45/56,6/6.5 80.17Н"/>
        <s v="4/100/14/43/60,1/5,5 72.5АМ"/>
        <s v="4/100/14/43/60,1/5,5 72.5Н"/>
        <s v="4/100/14/43/60,1/5,5 64.5АМ"/>
        <s v="4/100/14/43/60,1/5,5 64,5ПЛ"/>
        <s v="4/100 /14/43/60,1/5.5 64.5Н"/>
        <s v="4/100/14/43/60,1/5,5 72.5ЧМК"/>
        <s v="4/100 /14/43/60,1/5.5 64.5ЧБ"/>
        <s v="4/100/14/43/60,1/5,5 64.5Н"/>
        <s v="4-98-14-35-58,6-5 ВАЗ2110 СЕР"/>
        <s v="4-98-14-35-58,6-5,5 ВАЗ2108-15"/>
        <s v="4-98-14-35-58,6-5,5 ВАЗ10"/>
        <s v="4-98-14-35-58,6-5,5 ВАЗ 2110"/>
        <s v="4-98-14-35-58,5-5,5 MAGNETTO"/>
        <s v="4/100/14/43/60,1/5,5 64.5Б"/>
        <s v="4/100/14/43/60,1/5,5 64.5Ч"/>
        <s v="4/100/14/43/60,1/5,5 72.5АБ"/>
        <s v="4/100/14/43/60,1/5,5 72.5Б"/>
        <s v="4/100/14/43/60,1/5,5 72.5ПЛ"/>
        <s v="4/100/14/43/60,1/5,5 72.5Ч"/>
        <s v="4/100 /14/43/60,1/5.5 64.5АБ"/>
        <s v="4-98-14-35-58,5-5,5 ВАЗ 2110"/>
        <s v="4/100/15/50/60,1/6,5 80.8Н"/>
        <s v="4/100 /15/50/60,1/6.5 80.8Б"/>
        <s v="4/100 /15/50/60,1/6.5 80.8АМ"/>
        <s v="4/100/15/50/60,1/6,5 68.8ПЛ"/>
        <s v="4/100 /15/50/60,1/6.5 68.8Н"/>
        <s v="4/100 /15/50/60,1/6.5 80.8ЧМК"/>
        <s v="4/100/15/50/60,1/6,5 68.8АМ"/>
        <s v="4/100/15/50/60,1/6,5 68.8Б"/>
        <s v="4/100/15/50/60,1/6,5 68.8Ч"/>
        <s v="4/100/15/50/60,1/6,5 412.8H"/>
        <s v="4/100/15/50/60,1/6.5 412.8Ам"/>
        <s v="4-98-14-35-58,6-5 S"/>
        <s v="4-98-14-35-60,5 ВАЗ ПЕРЕД.ПРИВ"/>
        <s v="4-98-14-37-58,6-5 ВАЗ 2112"/>
        <s v="5-100-14-35-57,1-5 MAGNETTO"/>
        <s v="5/114,3/16/38/67,1/6,5 PG14"/>
        <s v="5-100-14-35-57,1-6 SKODA,VW"/>
        <s v="5-100-15-38-57,1-6 VW,SCODA"/>
        <s v="4/108/16/26/65,1/6,5 60.6Н"/>
        <s v="4/108/16/26/65,1/6,5 60.6Б"/>
        <s v="4/108/16/26/65,1/6,5 60.6ПЛ"/>
        <s v="4/108/16/26/65,1/6,5 60.6АМ"/>
        <s v="4/108/16/26/65,1/6,5 60.6Ч"/>
        <s v="4/108 /16/26/65,1/6.5 60.6АБ"/>
        <s v="4/108/16/26/65,1/6,5 88.6НН"/>
        <s v="4/108/14/24/65,1/5,5 66.1М"/>
        <s v="4/108/14/24/65,1/5,5 66.1Пл"/>
        <s v="4-108 -14-24-65,1-5.5 66.1Н"/>
        <s v="4/108/14/24/65,1/5,5 66.1АМ"/>
        <s v="4/108/14/24/65,1/5,5 66.1Б"/>
        <s v="4/108/14/24/65,1/5,5 66.1Ч"/>
        <s v="4/108 /14/24/65,1/5.5 66.1АБ"/>
        <s v="4/108/15/27/65,1/6 56.12М"/>
        <s v="4/108/15/27/65,1/6 56.12Н"/>
        <s v="4/108/15/27/65,1/6 86.12АМ"/>
        <s v="4/108/15/27/65,1/6 86.12Н"/>
        <s v="4/108/15/27/65,1/6 56.12ПЛ"/>
        <s v="4/108/15/27/65,1/6,5 78.12ПЛ"/>
        <s v="4/108/15/27/65,1/6,5 68.12АМ"/>
        <s v="4/108/15/27/65,1/6,5 78.12АМ"/>
        <s v="4/108/15/27/65,1/6,5 68.12ПЛ"/>
        <s v="4/108/15/27/65,1/6,5 68.12Б"/>
        <s v="4/108/15/27/65,1/6,5 68.12Ч"/>
        <s v="4/108/15/27/65,1/6,5 78.12АБ"/>
        <s v="4/108/15/27/65,1/6,5 78.12Б"/>
        <s v="4/108/15/27/65,1/6,5 78.12Ч"/>
        <s v="4/108 /15/27/65,1/6.5 68.12Н"/>
        <s v="4/108 /15/27/65,1/6.5 78.12Н"/>
        <s v="5-100-15-38-57,1-6 BK"/>
        <s v="4/108/14/34/65,1/5,5 64.18ПЛ"/>
        <s v="4/108/14/34/65,1/5,5 64.18АМ"/>
        <s v="4/108/14/34/65,1/5,5 64.18Б"/>
        <s v="4/108/14/34/65,1/5,5 64.18Ч"/>
        <s v="4/108 /14/34/65,1/5.5 64.18Н"/>
        <s v="4/108 /14/34/65,1/5.5 64.18АБ"/>
        <s v="5-100-15-38-57,1-6 MAGNETTO"/>
        <s v="5-100-15-38-57,1-6,0  64H38D"/>
        <s v="5-100-15-38-57,1-6 VW,SKODA"/>
        <s v="5-105-15-39-56,6-6 BK OLP/CRUZ"/>
        <s v="5-105-16-39-56,6-6,5 OPEL/CHEV"/>
        <s v="XLine 6,5x16 5x105 ЕТ39 d56,6 Black"/>
        <s v="5/114,3/15/46/67,1/6 51.6Н"/>
        <s v="5/114,3/15/46/67,1/6 51.6ПЛ"/>
        <s v="5/114,3/15/46/67,1/6 51.6М"/>
        <s v="4/100/15/45/56,6/6 44.17ПЛ"/>
        <s v="4/100/15/45/56,6/6 56.17ПЛ"/>
        <s v="4/100/15/45/56,6/6 44.17Н"/>
        <s v="4/100/15/45/56,6/6 56.17М"/>
        <s v="4/100/15/45/56,6/6 56.17Н"/>
        <s v="4/100/14/45/56,6/5,5 72.15АМ"/>
        <s v="4/100 /14/45/56,6/5.5 72.15Н"/>
        <s v="4/100 /14/45/56,6/5.5 64.15АБ"/>
        <s v="4/100/14/45/56,6/5,5 64.15АМ"/>
        <s v="4/100/14/45/56,6/5,5 72.15Б"/>
        <s v="4/100/14/45/56,6/5,5 64.15ПЛ"/>
        <s v="4/100/14/45/56,6/5,5 72.15ПЛ"/>
        <s v="5-108-15-45-58-6,5 ГАЗ 3110"/>
        <s v="4/100/14/45/56,6/5,5 64.15Б"/>
        <s v="4/100/14/45/56,6/5,5 64.15Ч"/>
        <s v="4/100/14/45/56,6/5,5 72.15Ч"/>
        <s v="4/100 /14/45/56,6/5.5 64.15Н"/>
        <s v="4/100 /14/45/56,6/5.5 72.15Б"/>
        <s v="4/100 /14/45/56,6/5.5 72.15АБ"/>
        <s v="5-108-15-52,5-63,3-6 FORD,VOLV"/>
        <s v="5-108-15-52,5-63,-3-6 S FORD"/>
        <s v="5-108-15-52,5-63,3-6 FORD"/>
        <s v="5-108-15-52,5-63,3-6 MAGNETTO"/>
        <s v="4/100/15/39/56,6/6 42.7ПЛ"/>
        <s v="4/100/15/39/56,6/6 56.7ПЛ"/>
        <s v="4/100/15/39/56,6/6 42.7Н"/>
        <s v="4/100/15/39/56,6/6 56.7М"/>
        <s v="4/100/15/39/56,6/6 56.7Н"/>
        <s v="4/100/14/49/56,6/5,5 72.14Н"/>
        <s v="4/100/14/49/56,6/5,5 72.14ПЛ"/>
        <s v="4/100/14/49/56,6/5,5 64.14АМ"/>
        <s v="4/100 /14/49/56,6/5.5 72.14АБ"/>
        <s v="4/100 /14/49/56,6/5.5 64.14Н"/>
        <s v="4/100/14/49/56,6/5,5 64.14Б"/>
        <s v="4/100 /14/49/56,6/5.5 72.14Ам"/>
        <s v="4/100 /14/49/56,6/5.5 72.14ЧМБ"/>
        <s v="4/100 /14/49/56,6/5.5 72.14ЧМЖ"/>
        <s v="4/100/14/49/56,6/5,5 72.14ЧМК"/>
        <s v="4/100/14/49/56,6/5,5 64.14ПЛ"/>
        <s v="5-108-15-52,5-63,3 FORD,VOLV"/>
        <s v="5-108-50-63,3-6,5 FORD"/>
        <s v="5-108-16-50-63,3-6,5 FORD"/>
        <s v="5-108-16-50-63,3-6,5 S FORD"/>
        <s v="5-108-16-50-63,3-6,5 MAGNETTO"/>
        <s v="4/100/14/49/56,6/5,5 64.14Ч"/>
        <s v="4/100/14/49/56,6/5,5 72.14Ч"/>
        <s v="4/100 /14/49/56,6/5.5 64.14АБ"/>
        <s v="4/100 /14/49/56,6/5.5 72.14Б"/>
        <s v="5-108-16-52,5-63,3-6,5 44607"/>
        <s v="5-108-17-45-63,35-7 MAGNETTO"/>
        <s v="5-112-15-43-57,1-6 MAGNETTO"/>
        <s v="5-112-15-45-57,1-6  VW, SCODA"/>
        <s v="5-112-15-47-57,1-6 SKODA"/>
        <s v="5-112-15-47-57,1-6 SKODA,VW"/>
        <s v="5-112-15-47-57,1-6 MAGNETTO"/>
        <s v="5-112-15-47-57,1-6 VW, SCODA"/>
        <s v="4/100/15/43/56,6/6 56.13ПЛ"/>
        <s v="4/100/15/43/56,6/6 56.13М"/>
        <s v="4/100/15/43/56,6/6 56.13Н"/>
        <s v="4/100/15/45/54,1/6 86.20Н"/>
        <s v="4/100/15/45/54,1/6 84.20Н"/>
        <s v="4/100/15/45/54,1/6 84.20ПЛ"/>
        <s v="4/100/15/45/54,1/6 84.20АМ"/>
        <s v="4/100/15/45/54,1/6 404.20H"/>
        <s v="4/100/15/45/54,1/6 44.20ПЛ"/>
        <s v="4/100/15/45/54,1/6 404.20А"/>
        <s v="4/100/15/45/54,1/6 44.20Н"/>
        <s v="4/100/15/45/54,1/6 56.20М"/>
        <s v="4/100/15/45/54,1/6 56.20Н"/>
        <s v="5-112-15-47-57,1-6 SKODA/VW"/>
        <s v="5-112-16-42-57,1-6,5 VW"/>
        <s v="5-112-16-42-57,1-6,5 BJ8425"/>
        <s v="5-112-16-46-57,1-6,5 MAGNETTO"/>
        <s v="5-112-16-50-57,1-6,5 MAGNETTO"/>
        <s v="5-112-16-50-57,1-6,5 VW, SKODA"/>
        <s v="5-112-16-50-57,1-6,5 SKODA"/>
        <s v="5-112-16-50-57,1-6,5 BK"/>
        <s v="5-114,3-15-40-66,1-6 B NISSAN"/>
        <s v="5-114,3-15-40-67,1-6 KIA,HY,MZ"/>
        <s v="5-114,3-15-40-67,1-6 BL KIA"/>
        <s v="5-114,3-15-45-67,1-6 HY,MI,KIA"/>
        <s v="5-114,3-15-46-67,1-6 MI,KIA,HY"/>
        <s v="5-114,3-15-47-67-5,5 KIA,HY,MI"/>
        <s v="5-114,3-15-47-67-5,5 HYUNDAI"/>
        <s v="5-114,3-15-47-67-5,5 КР KIA CE"/>
        <s v="5-114,3-16-38-67,1-6,5"/>
        <s v="5-114,3-16-38-67,1-6,5 MAGNETT"/>
        <s v="5-114,3-16-40-66,1-6,5 NISSAN"/>
        <s v="5-114,3-16-40-66,1-6,5 MAGNETT"/>
        <s v="5-114,3-16-41-67,1-6,5 KIA, MI"/>
        <s v="5-114,3-16-45-60,1-6,5 SUZ,TOY"/>
        <s v="4/100/15/40/60,1/6 606.22A"/>
        <s v="4/100/15/40/60,1/6 606.22АМ"/>
        <s v="4/100/15/40/60,1/6 606.22H"/>
        <s v="4/100/15/40/60,1/6 84.22H"/>
        <s v="5-114,3-16-45-60,1-6,5 TOYOTA"/>
        <s v="5-114,3-16-45-60,1-6,5 MAGNETT"/>
        <s v="5-114,3-16-45-64,1-6,5 HONDA"/>
        <s v="4/100/15/40/60,1/6 84.22ПЛ"/>
        <s v="5-114,3-16-45-66,1-6,5 NISSAN"/>
        <s v="5-114,3-16-45-66,1-6,5 BJ7865"/>
        <s v="5-114,3-16-45-67-6,5 KIA,HY,MI"/>
        <s v="5-114,3-16-45-67-6,5 KIA,HY,MZ"/>
        <s v="4/100/14/45/56,1/5,5 72.16АМ"/>
        <s v="4/100/14/45/56,1/5,5 64.16ПЛ"/>
        <s v="4/100/14/45/56,1/5,5 64.16АМ"/>
        <s v="4/100/14/45/56,1/5,5 64.16Б"/>
        <s v="4/100/14/45/56,1/5,5 64.16Ч"/>
        <s v="4/100/14/45/56,1/5,5 72.16ПЛ"/>
        <s v="4/100/14/45/56,1/5,5 72.16Ч"/>
        <s v="4/100 /14/45/56,1/5.5 64.16Н"/>
        <s v="4/100 /14/45/56,1/5.5 64.16АБ"/>
        <s v="4/100 /14/45/56,1/5.5 72.16Н"/>
        <s v="4/100 /14/45/56,1/5.5 72.16Б"/>
        <s v="4/100 /14/45/56,1/5.5 72.16АБ"/>
        <s v="5/112/16/45/66,6/7 53.27ПЛ"/>
        <s v="5/112/16/45/66,6/7 53.27М"/>
        <s v="5/112/16/45/66,6/7 53.27Н"/>
        <s v="5-114,3-16-45-67,1-6,5 HYUNDAI"/>
        <s v="5-114,3-16-46-67-6,5 KIA,HY,MZ"/>
        <s v="5-114,3-16-46-67-6,5"/>
        <s v="4/108/16/31/65,1/6,5 60.3ПЛ"/>
        <s v="4/108/16/31/65,1/6,5 60.3АМ"/>
        <s v="4/108/16/31/65,1/6,5 60.3Б"/>
        <s v="4/108/16/31/65,1/6,5 60.3Ч"/>
        <s v="4/108 /16/31/65,1/6.5 60.3Н"/>
        <s v="4/108 /16/31/65,1/6.5 60.3АБ"/>
        <s v="4/108/16/45/63,4/6,5 60.14ПЛ"/>
        <s v="4/108/16/45/63,4/6,5 60.14АМ"/>
        <s v="4/108/16/45/63,4/6,5 60.14Б"/>
        <s v="4/108/16/45/63,4/6,5 60.14Ч"/>
        <s v="4/108 /16/45/63,4/6.5 60.14Н"/>
        <s v="4/108 /16/45/63,4/6.5 60.14АБ"/>
        <s v="4/114,3/14/35/66,1/5,5 64.6АМ"/>
        <s v="4/114,3/14/35/66,1/5,5 64.6ПЛ"/>
        <s v="4/114,3/14/35/66,1/5,5 64.6Б"/>
        <s v="4/114,3/14/35/66,1/5,5 64.6Ч"/>
        <s v="4/114,3/14/35/66,1/5,5 64.6Н"/>
        <s v="4/114,3/14/35/66,1/5.5 64.6АБ"/>
        <s v="4/114,3/14/38/67,1/6 КАЛЛИС.С."/>
        <s v="4/114,3/14/46/67,1/5,5 64.13ПЛ"/>
        <s v="4/114,3/14/46/67,1/5,5 64.13АМ"/>
        <s v="4/114,3/14/46/67,1/5,5 64.13Б"/>
        <s v="4/114,3/14/46/67,1/5,5 64.13Ч"/>
        <s v="4/114,3/14/46/67,1/5.5 64.13Н"/>
        <s v="4/114,3/14/46/67,1/5.5 64.13АБ"/>
        <s v="4/114,3/15/40/66,1/5,5 NS65"/>
        <s v="4/114,3/15/40/66,1/6 406.16ПЛ"/>
        <s v="4/114,3/15/40/66,1/6 42.6ПЛ"/>
        <s v="4/114,3/15/40/66,1/6 56.16ПЛ"/>
        <s v="4/114,3/15/40/66,1/6 42.6Н"/>
        <s v="4/114,3/15/40/66,1/6 56.16М"/>
        <s v="4/114,3/15/40/66,1/6 56.16Н"/>
        <s v="4/114,3/15/40/66,1/6,5 78.16ПЛ"/>
        <s v="4/114,3/15/40/66,1/6.5 68.16Н"/>
        <s v="4/114,3/15/40/66,1/6.5 68.16АМ"/>
        <s v="4/114,3/15/40/66,1/6.5 78.16Ам"/>
        <s v="4/114,3/15/40/66,1/6.5 78.16ПЛ"/>
        <s v="4/114,3/15/40/66,1/6 406.16Н"/>
        <s v="4/114,3/15/40/66,1/6.5 78.16Н"/>
        <s v="4/114,3/15/40/66,1/6,5 68.16Б"/>
        <s v="4/114,3/15/40/66,1/6,5 68.16Ч"/>
        <s v="4/114,3/15/40/66,1/6,5 78.16АБ"/>
        <s v="4/114,3/15/40/66,1/6,5 78.16Б"/>
        <s v="4/114,3/15/40/66,1/6,5 78.16Ч"/>
        <s v="4/114,3/15/44/56,6/6 86.9Н"/>
        <s v="4/114,3/15/44/56,6/6 84.9Н"/>
        <s v="4/114,3/15/44/56,6/6 84.9ПЛ"/>
        <s v="4/114,3/15/44/56,6/6 404.9Н"/>
        <s v="4/114,3/15/44/56,6/6 84.9ЧБ"/>
        <s v="4/114,3/15/44/56,6/6 84.9AM"/>
        <s v="4/114,3/15/44/56,6/6 56.9ПЛ"/>
        <s v="4/114,3/15/44/56,6/6 44.9АМ"/>
        <s v="4/114,3/15/44/56,6/6 44.9Н"/>
        <s v="4/114,3/15/44/56,6/6 56.9М"/>
        <s v="4/114,3/15/44/56,6/6 56.9Н"/>
        <s v="4/114,3/15/44/56,6/6,5 80.9АМ"/>
        <s v="4/114,3/15/44/56,6/6,5 80.9Н"/>
        <s v="4/114,3/15/44/56,6/6,5 68.9АМ"/>
        <s v="4/114,3/15/44/56,6/6,5 80.9ЧМК"/>
        <s v="4/114,3/15/44/56,6/6,5 80.9ПЛ"/>
        <s v="4/114,3/15/44/56,6/6,5 68.9ПЛ"/>
        <s v="4/114,3/15/44/56,6/6,5 68.9Б"/>
        <s v="4/114,3/15/44/56,6/6,5 68.9Ч"/>
        <s v="4/114,3/15/44/56,6/6,5 80.9АБ"/>
        <s v="4/114,3/15/44/56,6/6,5 80.9Б"/>
        <s v="4/114,3/15/44/56,6/6,5 412.9Ам"/>
        <s v="4/114,3/15/44/56,6/6.5 68.9Н"/>
        <s v="4/114,3/15/49/56,6/6 56.11ПЛ"/>
        <s v="4/114,3/15/49/56,6/6 56.11М"/>
        <s v="4/114,3/15/49/56,6/6 56.11Н"/>
        <s v="4/114,3/16/39/72,3/7 MOMO M-50"/>
        <s v="4/114,3/16/46/67,1/6,5 60.7Б"/>
        <s v="4/114,3/16/46/67,1/6.5 60.7Н"/>
        <s v="4/114,3/16/46/67,1/6,5 60.7ПЛ"/>
        <s v="4/114,3/16/46/67,1/6,5 60.7АМ"/>
        <s v="4/114,3/16/46/67,1/6,5 60.7Ч"/>
        <s v="4/114,3/16/46/67,1/6.5 60.7АБ"/>
        <s v="5/114,3/16/50/60,1/6,5 "/>
        <s v="5/100/14/38/57,1/5,5 83.1М"/>
        <s v="5/100/15/38/57,1/6,5 81.17Б"/>
        <s v="5/100/15/38/57,1/6,5 81.17Н"/>
        <s v="5/100/15/38/57,1/6,5 81.17АМ"/>
        <s v="5/100/15/38/57,1/6,5 85.17Н"/>
        <s v="5/100/15/38/57,1/6 85.17ПЛ"/>
        <s v="5/100/15/38//57,1/6,5 85.17H"/>
        <s v="5/100/15/38//57,1/6,5 85.17ЧБ"/>
        <s v="5/100/15/38//57,1/6,5 85.17АМ"/>
        <s v="5/100/15/38/57,1/6,5 81.17ПЛ"/>
        <s v="5/100/15/38/57,1/6,5 49.17ПЛ"/>
        <s v="5/100/15/38/57,1/6,5 49.17А"/>
        <s v="5/100/15/38/57,1/6,5 81.17АБ"/>
        <s v="5/100/15/38/57,1/6,5 81.17Ч"/>
        <s v="5/100 /15/38/57,1/6.5 49.17Н"/>
        <s v="5/100/15/43/57,1/6 85.12ПЛ"/>
        <s v="5/100/15/43/57,1/6 51.12ПЛ"/>
        <s v="5/100/15/41/57,1/6.5 411.12H"/>
        <s v="5/100/15/43/57,1/6 51.12Н"/>
        <s v="5/100/15/43/57,1/6,5 81.12АМ"/>
        <s v="5/100/15/43/57,1/6,5 81.12АБ"/>
        <s v="5/100/15/43/57,1/6,5 81.12Б"/>
        <s v="5/100/15/43/57,1/6,5 81.12Ч"/>
        <s v="5/100 /15/43/57,1/6.5 81.12Н"/>
        <s v="5/100/16/38/67,1/7 53.1ПЛ"/>
        <s v="5/100/16/38/67,1/7 53.1М"/>
        <s v="5/100/16/38/67,1/7 53.1Н"/>
        <s v="5/100/16/42/57,1/6,5 55.24ПЛ"/>
        <s v="5/100/16/42/57,1/6,5 55.24АМ"/>
        <s v="5/100/16/42/57,1/6,5 61.24ПЛ"/>
        <s v="5/100/16/42/57,1/6,5 61.24АМ"/>
        <s v="5/100/16/42/57,1/6,5 61.24Б"/>
        <s v="5/100/16/42/57,1/6,5 61.24Ч"/>
        <s v="5/100 /16/42/57,1/6.5 55.24Н"/>
        <s v="5/100 /16/42/57,1/6.5 55.24М"/>
        <s v="5/100 /16/42/57,1/6.5 61.24Н"/>
        <s v="5/100 /16/42/57,1/6.5 61.24АБ"/>
        <s v="5/100/16/45/67,1/7 53.2ПЛ"/>
        <s v="5/100/16/45/67,1/7 53.2М"/>
        <s v="5/100/16/45/67,1/7 53.2Н"/>
        <s v="5/100/16/48/56,1/7 53.17ПЛ"/>
        <s v="5/100/16/48/56,1/7 53.17М"/>
        <s v="5/100/16/48/56,1/7 53.17Н"/>
        <s v="5/100/16/50/56,1/6,5 55.17ПЛ"/>
        <s v="5/100/16/50/56,1/6,5 55.17АМ"/>
        <s v="5/100 /16/50/56,1/6.5 55.17Н"/>
        <s v="5/100 /16/50/56,1/6.5 55.17М"/>
        <s v="5/100/16/55/56,1/6,5 61.17ПЛ"/>
        <s v="5/100/16/55/56,1/6,5 61.17АМ"/>
        <s v="5/100/16/55/56,1/6,5 61.17Б"/>
        <s v="5/100/16/55/56,1/6,5 61.17Ч"/>
        <s v="5/100 /16/55/56,1/6.5 61.17Н"/>
        <s v="5/100 /16/55/56,1/6.5 61.17АБ"/>
        <s v="5/100/17/35/65,1/7 93.5Н"/>
        <s v="5/100/17/48/56,1/7 57.17ПЛ"/>
        <s v="5/100 /17/48/56,1/7.0 57.17Н"/>
        <s v="5/100 /17/48/56,1/7.0 57.17М"/>
        <s v="5/105/15/39/56,6/6 51.28М"/>
        <s v="5/105/15/39/56,6/6 51.28Н"/>
        <s v="5/105/15/39/56,6/6 51.28ПЛ"/>
        <s v="5/105/16/38/56,6/7MOMO EU"/>
        <s v="5/105/16/39/56,6/6,5 55,28Н"/>
        <s v="5/105/16/39/56,6/6,5 61.28Н"/>
        <s v="5/105/16/39/56,6/6,5 55.28М"/>
        <s v="5/105/16/39/56,6/6,5 61.28М"/>
        <s v="5/105/16/39/56,6/6,5 55.28АМ"/>
        <s v="5/105/16/39/56,6/6,5 61.28АМ"/>
        <s v="5/105/16/39/56,6/6,5 87.28НН"/>
        <s v="5/105/16/39/56,6/6,5 55.28ЧМБ"/>
        <s v="5/105/16/39/56,6/6,5 87.28Пл"/>
        <s v="5/105/16/39/56,6/6,5 GN16"/>
        <s v="5/105/16/39/56,6/6,5 OPL4"/>
        <s v="5/105/16/39/56,6/6,5 55.28ЧМК"/>
        <s v="5/105/16/39/56,6/6,5 55.28Н"/>
        <s v="5/105/16/39/56,6/6,5 55.28ЧМЖ"/>
        <s v="5/105/16/39/56,6/6,5 61.28ЧМК"/>
        <s v="5/105/16/39/56,6/6,5 55.28ПЛ"/>
        <s v="5/105/16/39/56,6/6,5 61.28Б"/>
        <s v="5/105/16/39/56,6/6,5 61.28Ч"/>
        <s v="5/105 /16/39/56,6/6.5 61.28АБ"/>
        <s v="5/105/16/39/56,6/7 53.28М"/>
        <s v="5/105/16/39/56,6/7 53.28Н"/>
        <s v="5/105/16/39/56,6/7 53.28Пл"/>
        <s v="5/105/16/39/56,6/7 61.28Пл"/>
        <s v="5/105 /17/39/56,6/7.0 57.28Н"/>
        <s v="5/105/17/39/56,6/7 69.28АМ"/>
        <s v="5/105/17/39/56,6/7 69.28Н"/>
        <s v="5/105/17/39/56,6/17 57.28ПЛ"/>
        <s v="5/105/17/39/56,6/7 57.28Н"/>
        <s v="5/105 /17/39/56,6/7.0 57.28М"/>
        <s v="5/105/17/42/56,6/7 GN24"/>
        <s v="5/105/17/42/56,6/7 M14 MBRS"/>
        <s v="5/105/17/42/56,6/7 M19 BKF"/>
        <s v="5/108/15/38/58,1/6,5 49.4ПЛ"/>
        <s v="5/108/15/38/58,1/6,5 49.4АМ"/>
        <s v="5/108 /15/38/58,1 /6.5 49.4А"/>
        <s v="5/108 /15/38/58,1 /6.5 49.4Н"/>
        <s v="5/108/15/46/56,6/6 51.13М"/>
        <s v="5/108/15/46/56,6/6 51.13Н"/>
        <s v="5/108/15/46/56,6/6 51.13ПЛ"/>
        <s v="5/108/15/46/63,4/6 51.9ПЛ"/>
        <s v="5/108/15/46/63,4/6 51.9М"/>
        <s v="5/108/15/46/63,4/6 51.9Н"/>
        <s v="5/108/15/52,5/63,35/6 ВЕРИТ.С."/>
        <s v="5/108/15/52,5/63,3/6 FD20"/>
        <s v="5/108/15/52,5/63,4/6 85.28ПЛ"/>
        <s v="5/108/15/52,5/63,4/6 51.2ПЛ"/>
        <s v="5/108/15/52,5/63,4/6 51.2М"/>
        <s v="5/108/15/52,5/63,4/6 51.2Н"/>
        <s v="5/108/15/52,5/63,4/6 51.2H"/>
        <s v="5/108/15/52,5/63,4/6,5 81.2АМ"/>
        <s v="5/108 /15/52,5/63,4/6.5 81.2Н"/>
        <s v="5/108/15/52,5/63,4/6,5 81.2Ч"/>
        <s v="5/108/15/52,5/63,4/6,5 81.2ПЛ"/>
        <s v="5/108/15/52,5/63,4/6,5 85.2Ам"/>
        <s v="5/108/15/52,5/63,4/6,5 81.2АБ"/>
        <s v="5/108/15/52,5/63,4/6,5 81.2Б"/>
        <s v="5/108 /15/52/63,4/6.5 49.16Н"/>
        <s v="5/108/15/52/63,4/6,5 49.16ПЛ"/>
        <s v="5/108/15/52/63,4/6,5 49.16А"/>
        <s v="5/108/16/32/65,1/7 54.2Н"/>
        <s v="5/108/17/50/63,4/7 95.3Ам"/>
        <s v="5/108/16/32/65,1/7 54.2М"/>
        <s v="5/108/16/38/63,3/6,5 ЛОРД А.М."/>
        <s v="5/108/16/38/65,1/7 53.4ПЛ"/>
        <s v="5/108/16/38/65,1/7 53.4М"/>
        <s v="5/108/16/38/65,1/7 53.4Н"/>
        <s v="5/108/16/43/65,1/6,5 55.20ПЛ"/>
        <s v="5/108/16/43/65,1/6,5 55.20АМ"/>
        <s v="5/108 /16/43/65,1/6.5 55.20Н"/>
        <s v="5/108 /16/43/65,1/6.5 55.20М"/>
        <s v="5/108/16/45/67,1/7 53.3ПЛ"/>
        <s v="5/108/16/45/67,1/7 53.3М"/>
        <s v="5/108/16/45/67,1/7 53.3Н"/>
        <s v="5/108/16/50/63,3/6,5 FD26"/>
        <s v="5/108/16/50/63,4/6,5 55.33Н"/>
        <s v="5/108/16/50/63,4/6,5 55.33АМ"/>
        <s v="5/108/16/50/63,4/6,5 55.33ПЛ"/>
        <s v="5/108/16/50/63,4/6,5 55.33М"/>
        <s v="5/108/16/50/63,4/6,5 61,33Н"/>
        <s v="5/108/16/50/63,4/6,5 55.33АБ"/>
        <s v="5/108/16/50/63,4/6,5 61.33ПЛ"/>
        <s v="5/108/16/50/63,4/6,5 61.33Ч"/>
        <s v="5/108 /16/50/63,4/6.5 61.33Б"/>
        <s v="5/108 /16/50/63,4/6.5 61.33АБ"/>
        <s v="5/108 /16/50/63,4/6.5 61.33АМ"/>
        <s v="5/108/16/50/63,4/7 89.19НН"/>
        <s v="5/108/16/50/63,4/7 89.19АМ"/>
        <s v="5/108/16/50/63,4/7 89.19HH"/>
        <s v="5/108/16/50/63,4/7 53.19ПЛ"/>
        <s v="5/108/16/50/63,4/7 53.19М"/>
        <s v="5/108/16/50/63,4/7 53.19Н"/>
        <s v="5/108/16/50/63,4/7 59.19М"/>
        <s v="5/108/16/50/63,4/7 59.19Н"/>
        <s v="5/108/16/50/63,4/7 59.19ПЛ"/>
        <s v="5/108/16/52,5/63,3/6,5 FD21"/>
        <s v="5/108/16/52,5/63,4/6,5 55.14Н"/>
        <s v="5/108/16/52,5/63,4/6,5 55.14АМ"/>
        <s v="5/108 /16/52,5/63,4/6.5 61.14Н"/>
        <s v="5/108/16/52,5/63,4/6,5 55.14ПЛ"/>
        <s v="5/108/16/52,5/63,4/6,5 61.14ПЛ"/>
        <s v="5/108/16/52,5/63,4/6,5 61.14АМ"/>
        <s v="5/108/16/52,5/63,4/6,5 61.14Б"/>
        <s v="5/108/16/52,5/63,4/6,5 61.14Ч"/>
        <s v="5/108 /16/52,5/63,4/6.5 55.14М"/>
        <s v="5/108/16/52,5/63,4/6.5 61.14АБ"/>
        <s v="5/108/16/52,5/63,4/6,5 87.14Нн"/>
        <s v="5/108/16/52/63,4/7 53.14Н"/>
        <s v="5/108/16/52,5/63,4/7 89.14АМ"/>
        <s v="5/108/16/52,5/63,4/7 89.14ПЛ"/>
        <s v="5/108/16/52/63,4/7 53.14ПЛ"/>
        <s v="5/108/16/52/63,4/7 53.14М"/>
        <s v="5-114,3-16-46-67,1-6,5 HY/MITS"/>
        <s v="5/108/17/49/67,1/7 57.27ПЛ"/>
        <s v="5/108 /17/49/67,1/7.0 57.27Н"/>
        <s v="5/108 /17/49/67,1/7.0 57.27М"/>
        <s v="5/108/17/50/63,4/7 69.3ПЛ"/>
        <s v="5/108/17/50/63,4/7 69.3АМ"/>
        <s v="5/108 /17/50/63,4/7.0 57.3М"/>
        <s v="5/108 /17/50/63,4/7.0 57.3Н"/>
        <s v="5/108 /17/50/63,4/7.0 69.3Н"/>
        <s v="5/108 /17/50/63,4/7.0 69.3М"/>
        <s v="5/108/17/50/63,4/7 91.3Н"/>
        <s v="5/108/17/52,5/63,3/7 FD42"/>
        <s v="5/108/17/52,5/63,4/7 57.14ПЛ"/>
        <s v="5/108/17/52,5/63,4/7 69.14ПЛ"/>
        <s v="5/108/17/52,5/63,4/7 69.14АМ"/>
        <s v="5/108 /17/52,5/63,4/7.0 57.14Н"/>
        <s v="5/108 /17/52,5/63,4/7.0 57.14М"/>
        <s v="5/108 /17/52,5/63,4/7.0 69.14Н"/>
        <s v="5/108 /17/52,5/63,4/7.0 69.14М"/>
        <s v="5/110/15/35/65,1/6,5 49.5ПЛ"/>
        <s v="5/110/15/35/65,1/6,5 49.5АМ"/>
        <s v="5/110 /15/35/65,1/6.5 49.5А"/>
        <s v="5/110 /15/35/65,1/6.5 49.5Н"/>
        <s v="5/110/15/38/65,1/6 ДЖОК.СЕЛЕНА"/>
        <s v="5/110/15/49/65,1/6 51.4ПЛ"/>
        <s v="5/110/15/49/65,1/6 51.4М"/>
        <s v="5/110/15/49/65,1/6 51.4Н"/>
        <s v="5/110/16/37/65,1/6,5 61.5АМ"/>
        <s v="5/110 /16/37/65,1/6.5 55.5Н"/>
        <s v="5/110/16/37/65,1/6,5 55.5АМ"/>
        <s v="5/110/16/37/65,1/6,5 61.5М"/>
        <s v="5/110/16/37/65,1/6,5 87.5АМ"/>
        <s v="5/110/16/37/65,1/6,5 55.5ПЛ"/>
        <s v="5/110/16/37/65,1/6,5 87.5HH"/>
        <s v="5/110/16/37/65,1/6,5 61.5ПЛ"/>
        <s v="5/110/16/37/65,1/6,5 61.5Б"/>
        <s v="5/110/16/37/65,1/6,5 61.5Ч"/>
        <s v="5/110 /16/37/65,1/6.5 55.5М"/>
        <s v="5/110 /16/37/65,1/6.5 61.5Н"/>
        <s v="5/110 /16/37/65,1/6.5 61.5АБ"/>
        <s v="5/110/16/38/65,1/7 53.5Н"/>
        <s v="5/110/16/38/65,1/7 53.5ПЛ"/>
        <s v="5/110/16/38/65,1/7 53.5М"/>
        <s v="6,5/16/5/110/39/65,1 K&amp;K "/>
        <s v="5/110/17/37/65,1/7 57.5ПЛ"/>
        <s v="5/110/17/37/65,1/7 69.5ПЛ"/>
        <s v="5/110/17/37/65,1/7 69.5АМ"/>
        <s v="5/110 /17/37/65,1/7.0 57.5Н"/>
        <s v="5/110 /17/37/65,1/7.0 57.5М"/>
        <s v="5/110 /17/37/65,1/7.0 69.5Н"/>
        <s v="5/110 /17/37/65,1/7.0 69.5М"/>
        <s v="5/112/15/38/67,1/6,5 81.13АМ"/>
        <s v="5/112/15/38/67,1/6,5 49.7ПЛ"/>
        <s v="5/112/15/38/67,1/6,5 49.7А"/>
        <s v="5/112/15/38/67,1/6,5 81.13АБ"/>
        <s v="5/112/15/38/67,1/6,5 81.13Б"/>
        <s v="5/112/15/38/67,1/6,5 81.13Ч"/>
        <s v="5/112 /15/38/67,1/6.5 49.7Н"/>
        <s v="5/112 /15/38/67,1/6.5 81.13Н"/>
        <s v="5/112/15/39/57,1/6 ГРАНИТ"/>
        <s v="5/112/15/47/57,1/6 VV41"/>
        <s v="5/112/15/47/57,1/6 51.7ПЛ"/>
        <s v="5/112/15/47/57,1/6 51.7М"/>
        <s v="5/112/15/47/57,1/6 51.7Н"/>
        <s v="5/112/15/47/57,1/6,5 81.7ПЛ"/>
        <s v="5/112 /15/47/57,1/6.5 81.7Н"/>
        <s v="5/112/15/47/57,1/6,5 81.7АМ"/>
        <s v="5/112/15/47/57,1/6,5 81.7Н"/>
        <s v="5/112/15/47/57,1/6,5 49.19ПЛ"/>
        <s v="5/112/15/47/57,1/6,5 49.19А"/>
        <s v="5/112/15/47/57,1/6,5 81.7АБ"/>
        <s v="5/112/15/47/57,1/6,5 81.7Б"/>
        <s v="5/112/15/47/57,1/6,5 81.7Ч"/>
        <s v="5/112 /15/47/57,1/6.5 49.19Н"/>
        <s v="5/112/16/33/57,1/7 53.25ПЛ"/>
        <s v="5/112/16/33/57,1/7 53.25М"/>
        <s v="5/112/16/33/57,1/7 53.25Н"/>
        <s v="5/112/16/38/66,6/6,5 МОХИТ.АЙС"/>
        <s v="5/112/16/38/66,6/7 53.29ПЛ"/>
        <s v="5/112/16/38/66,6/7 53.29М"/>
        <s v="5/112/16/38/66,6/7 53.29Н"/>
        <s v="5/112/16/38/67,1/7 53.6ПЛ"/>
        <s v="5/112/16/38/67,1/7 53.6М"/>
        <s v="5/112/16/38/67,1/7 53.6Н"/>
        <s v="5/112/16/39,5/66,6/7 53.30М"/>
        <s v="5/112/16/39,5/66,6/7 53.30Н"/>
        <s v="5/112/16/39,5/66,6/7 53.30ПЛ"/>
        <s v="5/112/16/39,5/67.1/7 59.30М"/>
        <s v="5/112/16/39,5/67.1/7 59.30Н"/>
        <s v="5/112/16/39,5/67.1/7 59.30ПЛ"/>
        <s v="5/112/16/40/72,3/7MOMO BK"/>
        <s v="5/112/16/40/72,3/7MOMO REV"/>
        <s v="5/112/16/42/57,1/6,5 55.25АМ"/>
        <s v="5/112/16/42/57,1/6,5 55,25М"/>
        <s v="5/112 /16/42/57,1/6.5 55.25Н"/>
        <s v="5/112/16/42/57,1/6,5 61.25АМ"/>
        <s v="5/112/16/42/57,1/6,5 61.25ПЛ"/>
        <s v="5/112/16/42/57,1/6,5 55.25ПЛ"/>
        <s v="5/112/16/42/57,1/6,5 55.25Т"/>
        <s v="5/112/16/42/57,1/6,5 61.25Б"/>
        <s v="5/112/16/42/57,1/6,5 61.25Ч"/>
        <s v="5/112 /16/42/57,1/6.5 61.25Н"/>
        <s v="5/112 /16/42/57,1/6.5 61.25АБ"/>
        <s v="5/112/16/42/57,1/6,5 87.25Пл"/>
        <s v="5/112/16/42/57,1/6,5 87.25Ам"/>
        <s v="5/112/16/42/72,3/7 MOMO CORSE"/>
        <s v="5/112/16/45/57,1/7 53.12Н"/>
        <s v="5/112/16/45/57,1/7 53.12М"/>
        <s v="5/112/16/45/57,1/7 53.12ПЛ"/>
        <s v="5/112/16/45/57,1/7 89.12НН"/>
        <s v="5/112/16/45/57,1/7 VV25"/>
        <s v="5/112/16/45/57,1/7 89.12Ам"/>
        <s v="5/112/16/45/57,1/7 53.12Т"/>
        <s v="5/112/16/45/57,1/7 89.12Пл"/>
        <s v="5/112/16/46/66,6/6,5 55.6ПЛ"/>
        <s v="5/112/16/46/66,6/6,5 55.6АМ"/>
        <s v="5/112/16/46/66,6/6,5 61.6ПЛ"/>
        <s v="5/112/16/46/66,6/6,5 61.6АМ"/>
        <s v="5/112/16/46/66,6/6,5 61.6Б"/>
        <s v="5/112/16/46/66,6/6,5 61.6Ч"/>
        <s v="5/112 /16/46/66,6/6.5 55.6Н"/>
        <s v="5/112 /16/46/66,6/6.5 55.6М"/>
        <s v="5/112 /16/46/66,6/6.5 61.6Н"/>
        <s v="5/112 /16/46/66,6/6.5 61.6АБ"/>
        <s v="5/112/16/50/57,1/6,5 61.12АМ"/>
        <s v="5/112/16/50/57,1/6,5 55.12АМ"/>
        <s v="5/112 /16/50/57,1/6.5 55.12Н"/>
        <s v="5/112 /16/50/57,1/6.5 61.12Н"/>
        <s v="5/112/16/50/57,1/6,5 SK4 MB"/>
        <s v="5/112/16/50/57,1/6,5 SK44 MB"/>
        <s v="5/112/16/50/57,1/6,5 VV33"/>
        <s v="5/112/16/50/57,1/6,5 SK22"/>
        <s v="5/112/16/50/57,1/6,5 VV116"/>
        <s v="5/112 /16/50/57,1/6.5 61.12ЧМБ"/>
        <s v="5/112/16/50/57,1/6,5 61.12ЧМЖ"/>
        <s v="5/112/16/50/57,1/6,5 55.12T"/>
        <s v="5/112/16/50/57,1/6,5 61.12ПЛ"/>
        <s v="5/112/16/50/57,1/6,5 55.12ПЛ"/>
        <s v="5/112/16/50/57,1/6,5 61.12Б"/>
        <s v="5/112/16/50/57,1/6,5 61.12Ч"/>
        <s v="5/112 /16/50/57,1/6.5 55.12М"/>
        <s v="5/112 /16/50/57,1/6.5 61.12АБ"/>
        <s v="5/112/16/50/66,6/7 59.12ПЛ"/>
        <s v="5/112/16/50/66,6/7 59.12М"/>
        <s v="5/112/16/50/66,6/7 59.12Н"/>
        <s v="5/112/17/40/66,6/7 57.6ПЛ"/>
        <s v="5/112 /17/40/66,6/7.0 57.6Н"/>
        <s v="5/112 /17/40/66,6/7.0 57.6М"/>
        <s v="5/112/17/43/57,1/7 57.30ПЛ"/>
        <s v="5/112 /17/43/57,1/7.0 57.30Н"/>
        <s v="5/112 /17/43/57,1/7.0 57.30М"/>
        <s v="5/112/17/45/57,1/7 57.31ПЛ"/>
        <s v="5/112 /17/45/57,1/7.0 57.31Н"/>
        <s v="5/112 /17/45/57,1/7.0 57.31М"/>
        <s v="5/112/17/45/66,6/7,5 A28"/>
        <s v="5/112/17/46/57,1/7 57.12ПЛ"/>
        <s v="5/112/17/47/57,1/7,5 VV116"/>
        <s v="5/112/17/50/57,1/7 69.12М"/>
        <s v="5/112/17/50/57,1/7 69.12ПЛ"/>
        <s v="5/112 /17/50/57,1/7.0 69.12Н"/>
        <s v="5/112 /17/50/57,1/7.0 69.12АМ"/>
        <s v="5/112 /17/50/57,1/7.0 57.12Н"/>
        <s v="5/112 /17/50/57,1/7.0 57.12М"/>
        <s v="5/114,3/15/38/67,1/6 ДЖОК.СЕЛ."/>
        <s v="5/114,3/15/38/67,1/6,5 49.8ПЛ"/>
        <s v="5/114,3/15/38/67,1/6,5 49.8А"/>
        <s v="5/114,3/15/38/67,1/6.5 49.8Н"/>
        <s v="5/114,3/15/40/72,3/6,5 MOMO EU"/>
        <s v="5/114,3/15/43/66,1/6.5 81.18Н"/>
        <s v="5/114,3/15/43/66,1/6,5 81.18АМ"/>
        <s v="5/114,3/15/43/66,1/6,5 81.18Пл"/>
        <s v="5/114,3/15/43/66,1/6,5 81.18Н"/>
        <s v="5/114,3/15/43/66,1/6,5 49.18ПЛ"/>
        <s v="5/114,3/15/43/66,1/6,5 49.18А"/>
        <s v="5/114,3/15/43/66,1/6,5 81.18АБ"/>
        <s v="5/114,3/15/43/66,1/6,5 81.18Б"/>
        <s v="5/114,3/15/43/66,1/6,5 81.18Ч"/>
        <s v="5/114,3/15/43/66,1/6,5 49.18Н"/>
        <s v="5/114,3/15/45/60,1/6 51.8ПЛ"/>
        <s v="5/114,3/15/45/60,1/6 51.8М"/>
        <s v="5/114,3/15/45/60,1/6 51.8Н"/>
        <s v="5/114,3/15/45/60,1/6,5 81.8АМ"/>
        <s v="5/114,3/15/45/60,1/6,5 81.8АБ"/>
        <s v="5/114,3/15/45/60,1/6,5 81.8Б"/>
        <s v="5/114,3/15/45/60,1/6,5 81.8Ч"/>
        <s v="5/114,3/15/45/60,1/6.5 81.8Н"/>
        <s v="5/114,3/15/46/67,1/6.5 81.6Н"/>
        <s v="5/114,3/15/46/67,1/6,5 81.6АМ"/>
        <s v="5/114,3/15/46/67,1/6,5 49.9ПЛ"/>
        <s v="5/114,3/15/46/67,1/6,5 49.9А"/>
        <s v="5/114,3/15/46/67,1/6,5 81.6АБ"/>
        <s v="5/114,3/15/46/67,1/6,5 81.6Б"/>
        <s v="5/114,3/15/46/67,1/6,5 81.6Ч"/>
        <s v="5/114,3/15/46/67,1/6.5 49.9Н"/>
        <s v="5/114,3/15/47/47,5/5,5 БРИЗ С."/>
        <s v="5/114,3/15/47/67,1/5,5 KI74"/>
        <s v="5/114,3/15/47/67,1/6 85.10Н"/>
        <s v="5/114,3/17/35/67,1/6 85.10ПЛ"/>
        <s v="5/114,3/15/47/67,1/6 51.10ПЛ"/>
        <s v="5/114,3/15/47/67,1/6 51.10М"/>
        <s v="5/114,3/15/47/67,1/6 51.10Н"/>
        <s v="5/114,3/15/47/67,1/6,5 81.10Н"/>
        <s v="5/114,3/15/47/67,1/6,5 81.10ПЛ"/>
        <s v="5/114,3/15/47/67,1/6,5 81.10АМ"/>
        <s v="5/114,3/15/47/67,1/6.5 49.10Н"/>
        <s v="5/114,3/15/47/67,1/6,5 49.10ПЛ"/>
        <s v="5/114,3/15/47/67,1/6,5 49.10А"/>
        <s v="5/114,3/15/47/67,1/6,5 81.10АБ"/>
        <s v="5/114,3/15/47/67,1/6,5 81.10Б"/>
        <s v="5/114,3/15/47/67,1/6,5 81.10Ч"/>
        <s v="5/114,3/15/50/60,1/6 51.11ПЛ"/>
        <s v="5/114,3/15/50/60,1/6 51.11М"/>
        <s v="5/114,3/15/50/60,1/6 51.11Н"/>
        <s v="5/114,3/15/50/60,1/6,5 81.11АМ"/>
        <s v="5/114,3/15/50/60,1/6,5 81.11АБ"/>
        <s v="5/114,3/15/50/60,1/6,5 81.11Б"/>
        <s v="5/114,3/15/50/60,1/6,5 81.11Ч"/>
        <s v="5/114,3/15/50/60,1/6.5 81.11Н"/>
        <s v="5/114,3/15/52,5/67,1/6 MZ19"/>
        <s v="5/114,3/15/52,5/67,1/6 51.3ПЛ"/>
        <s v="5/114,3/15/52,5/67,1/6 51.3М"/>
        <s v="5/114,3/15/52,5/67,1/6 51.3Н"/>
        <s v="5/114,3/16/38/67,1/7 53.7ПЛ"/>
        <s v="5/114,3/16/38/67,1/7 59.21ПЛ"/>
        <s v="5/114,3/16/38/67,1/7 71.21ПЛ"/>
        <s v="5/114,3/16/38/67,1/7 71.21АМ"/>
        <s v="5/114,3/16/38/67,1/7 53.7М"/>
        <s v="5/114,3/16/38/67,1/7 53.7Н"/>
        <s v="5/114,3/16/38/67,1/7 59.21М"/>
        <s v="5/114,3/16/38/67,1/7 59.21Н"/>
        <s v="5/114,3/16/38/67,1/7.0 71.21Н"/>
        <s v="5/114,3/16/38/67,1/7.0 71.21М"/>
        <s v="5/114,3/16/38/71,6/7 53.11Н"/>
        <s v="5/114,3/16/38/71,6/7 53.11ПЛ"/>
        <s v="5/114,3/16/38/71,6/7 53.11М"/>
        <s v="5/114,3/16/38/72,3/7 MOMO WINP"/>
        <s v="5/114,3/16/39/60,1/6,5 55.26ПЛ"/>
        <s v="5/114,3/16/39/60,1/6,5 55.26АМ"/>
        <s v="5/114,3/16/39/60,1/6,5 61.26ПЛ"/>
        <s v="5/114,3/16/39/60,1/6,5 61.26АМ"/>
        <s v="5/114,3/16/39/60,1/6,5 61.26Б"/>
        <s v="5/114,3/16/39/60,1/6,5 61.26Ч"/>
        <s v="5/114,3/16/39/60,1/6.5 55.26Н"/>
        <s v="5/114,3/16/39/60,1/6.5 55.26М"/>
        <s v="5/114,3/16/39/60,1/6.5 61.26Н"/>
        <s v="5/114,3/16/39/60,1/6.5 61.26АБ"/>
        <s v="5/114,3/16/40/66,1/6,5 55.13АМ"/>
        <s v="5/114,3/16/40/66,1/6,5 55.13ПЛ"/>
        <s v="5/114,3/16/40/66,1/6,5 55.13Н"/>
        <s v="5/114,3/16/40/66,1/6,5 NS38"/>
        <s v="5/114,3/16/40/66,1/6,5 NS32"/>
        <s v="5/114,3/16/40/66,1/6,5 NS85"/>
        <s v="5/114,3/16/40/66,1/6,5 55.13ЧМБ"/>
        <s v="5/114,3/16/40/66,1/6,5 55.13ЧМK"/>
        <s v="5/114,3/16/40/66,1/6,5 55.13ЧМЖ"/>
        <s v="5/114,3/16/40/66,1/6,5 61.13ПЛ"/>
        <s v="5/114,3/16/40/66,1/6,5 61.13АМ"/>
        <s v="5/114,3/16/40/66,1/6,5 61.13Б"/>
        <s v="5/114,3/16/40/66,1/6,5 61.13Ч"/>
        <s v="5/114,3/16/40/66,1/6.5 55.13М"/>
        <s v="5/114,3/16/40/66,1/6.5 61.13Н"/>
        <s v="5/114,3/16/40/66,1/6.5 87.13Ам"/>
        <s v="5/114,3/16/40/66,1/7 53.13Н"/>
        <s v="5/114,3/16/40/66,1/7 53.13ПЛ"/>
        <s v="5/114,3/16/40/66,1/7 89.13АМ"/>
        <s v="5/114,3/16/40/66,1/7 89.13НН"/>
        <s v="5/114,3/16/40/66,1/7 53.13М"/>
        <s v="5/114/16/40/72,3/6,5 MOMO WIN2"/>
        <s v="5/114,3/16/40/72,3/7 MOMO RVNG"/>
        <s v="5/114,3/16/40/72,3/7 MOMO NEXT"/>
        <s v="5/114,3/16/40/72,3/7 MOMO BK"/>
        <s v="5/114,3/16/40/72,3/7 MOMO DRNE"/>
        <s v="5/114,3/16/40/72,3/7 MOMO DB"/>
        <s v="5/114,3/16/40/72,3/7MOMO REV"/>
        <s v="5/114,3/16/45/60,1/6,5 55.16АМ"/>
        <s v="5/114,3/16/45/60,1/6.5 55.16Н"/>
        <s v="5/114,3/16/45/60,1/6,5 TY75"/>
        <s v="5/114,3/16/45/60,1/6,5 55.16ПЛ"/>
        <s v="5/114,3/16/45/60,1/6,5 605.16A"/>
        <s v="5/114,3/16/45/60,1/6,5 605.16H"/>
        <s v="5/114,3/16/45/60,1/6,5 61.16ПЛ"/>
        <s v="5/114,3/16/45/60,1/6,5 61.16АМ"/>
        <s v="5/114,3/16/45/60,1/6,5 61.16Б"/>
        <s v="5/114,3/16/45/60,1/6,5 61.16Ч"/>
        <s v="5/114,3/16/45/60,1/6,5 55.16М"/>
        <s v="5/114,3/16/45/60,1/6.5 61.16Н"/>
        <s v="5/114,3/16/45/60,1/6.5 61.16АБ"/>
        <s v="5/114,3/16/45/60,1/7 53.16Н"/>
        <s v="5/114,3/16/45/60,1/7 59.16Н"/>
        <s v="5/114,3/16/45/60,1/7 71.16АМ"/>
        <s v="5/114,3/16/45/60,1/7 53.16М"/>
        <s v="5/114,3/16/45/60,1/7 71.16Н"/>
        <s v="5/114,3/16/45/60,1/7 53.16Т"/>
        <s v="5/114,3/16/45/60,1/7 53.16ПЛ"/>
        <s v="5/114,3/16/45/60,1/7 71.16ПЛ"/>
        <s v="5/114,3/16/45/60,1/7 59.16ПЛ"/>
        <s v="5/114,3/16/45/60,1/7 59.16М"/>
        <s v="5/114,3/16/45/60,1/7.0 71.16М"/>
        <s v="5/114,3/16/45/64,1/6,5 55.22ПЛ"/>
        <s v="5/114,3/16/45/64,1/6.5 55.22Н"/>
        <s v="5/114,3/16/45/64,1/6,5 55.22АМ"/>
        <s v="5/114,3/16/45/64,1/6,5 61.22ПЛ"/>
        <s v="5/114,3/16/45/64,1/6,5 61.22АМ"/>
        <s v="5/114,3/16/45/64,1/6,5 61.22Б"/>
        <s v="5/114,3/16/45/64,1/6,5 61.22Ч"/>
        <s v="5/114,3/16/45/64,1/6.5 55.22М"/>
        <s v="5/114,3/16/45/64,1/6.5 61.22Н"/>
        <s v="5/114,3/16/45/64,1/6.5 61.22АБ"/>
        <s v="5/114,3/16/45/66,1/7 59.24ПЛ"/>
        <s v="5/114,3/16/45/66,1/7 59.24М"/>
        <s v="5/114,3/16/45/66,1/7 59.24Н"/>
        <s v="5/114,3/16/45/67,1/7 53.8Н"/>
        <s v="5/114,3/16/45/67,1/7 89.8НН"/>
        <s v="5/114,3/16/45/67,1/7 59.8Н"/>
        <s v="5/114,3/16/45/67,1/7 89.8АМ"/>
        <s v="5/114,3/16/45/67,1/7 53.8ЧM"/>
        <s v="5/114,3/16/45/67,1/7 89.8ПЛ"/>
        <s v="5/114,3/16/45/67,1/7 53.8ПЛ"/>
        <s v="5/114,3/16/45/67,1/7 59.8ПЛ"/>
        <s v="5/114,3/16/45/67,1/7 71.8ПЛ"/>
        <s v="5/114,3/16/45/67,1/7 71.8АМ"/>
        <s v="5/114,3/16/45/67,1/7 53.8М"/>
        <s v="5/114,3/16/45/67,1/7 59.8М"/>
        <s v="5/114,3/16/45/67,1/7.0 71.8Н"/>
        <s v="5/114,3/16/45/67,1/7.0 71.8М"/>
        <s v="5/114,3/16/45/72,3/7 MOMO QUAN"/>
        <s v="5/114,3/16/45/72,3/7 MOMO STRK"/>
        <s v="5/114,3/16/45/72,3/7MOMO EU"/>
        <s v="5/114,3/16/46/67,1/6,5 55.8АМ"/>
        <s v="5/114,3/16/46/67,1/6,5 61.8М"/>
        <s v="5/114,3/16/46/67,1/6,5 61.8Ч"/>
        <s v="5/114,3/16/46/67,1/6.5 55.8Н"/>
        <s v="5/114,3/16/46/67,1/6,5 61.8АМ"/>
        <s v="5/114,3/16/46/67,1/6,5 61.8Н"/>
        <s v="5/114,3/16/46/67,1/6,5 HND19"/>
        <s v="5/114,3/16/46/67,1/6,5 MI18"/>
        <s v="5/114,3/16/46/67,1/6,5 KI26"/>
        <s v="5/114,3/16/46/67,1/6,5 55.8ЧМБ"/>
        <s v="5/114,3/16/46//6,5 61.8ЧМЖ"/>
        <s v="5/114,3/16/46/67,1/6,5 61.8ЧМК"/>
        <s v="5/114,3/16/46/67,1/6,5 55.8ПЛ"/>
        <s v="5/114,3/16/46/67,1/6,5 55.8T"/>
        <s v="5/114,3/16/46/67,1/6,5 61.8ПЛ"/>
        <s v="5/114,3/16/46/67,1/6,5 61.8Б"/>
        <s v="5/114,3/16/46/67,1/6.5 55.8М"/>
        <s v="5/114,3/16/46/67,1/6.5 61.8АБ"/>
        <s v="5/114,3/16/47/66,1/6,5 55.29Н"/>
        <s v="5/114,3/16/47/66,1/6.5 61.29Н"/>
        <s v="5/114,3/16/47/66,1/6,5 55.29АМ"/>
        <s v="5X/114,3/16/47/66,1/6,5 61.29Б"/>
        <s v="5/114,3/16/47/66,1/6,5 87.29НН"/>
        <s v="5/114,3/16/47/66,1/6,587.29Ам"/>
        <s v="5/114,3/16/47/66,1/6,587.29ПЛ"/>
        <s v="5/114,3/16/47/66,1/6,5 55.29ПЛ"/>
        <s v="5/114,3/16/47/66,1/6,5 61.29П"/>
        <s v="5/114,3/16/47/66,1/6,5 61.29А"/>
        <s v="5/114,3/16/47/66,1/6,5 61.29Ч"/>
        <s v="5/114,3/16/47/66,1/6.5 55.29М"/>
        <s v="5/114,3/16/47/66,1/6.5 61.29АБ"/>
        <s v="5/114,3/16/50/60,1/6,5 55.27АМ"/>
        <s v="5/114,3/16/50/60,1/6.5 55.27Н"/>
        <s v="5/114,3/16/50/60,1/6,5 SZ12"/>
        <s v="5/114,3/16/50/60,1/6,5 55.27ПЛ"/>
        <s v="5/114,3/16/50/60,1/6,5 61.27ПЛ"/>
        <s v="5/114,3/16/50/60,1/6,5 61.27АМ"/>
        <s v="5/114,3/16/50/60,1/6,5 61.27Б"/>
        <s v="5/114,3/16/50/60,1/6,5 61.27Ч"/>
        <s v="5/114,3/16/50/60,1/6.5 55.27М"/>
        <s v="5/114,3/16/50/60,1/6.5 61.27АБ"/>
        <s v="5/114,3/16/50/66,1/6,5 55.34Н"/>
        <s v="5/114,3/16/50/66,1/6,5 55.34ПЛ"/>
        <s v="5/114,3/16/50/66,1/6,5 61.34М"/>
        <s v="5/114,3/16/50/66,1/6,5 61.34ПЛ"/>
        <s v="5/114/16/50/66,1/6.5 61.34АМ"/>
        <s v="5/114,3/16/50/66,1/6,5 87.34АМ"/>
        <s v="5/114,3/16/50/66,1/6,5 87.34ПЛ"/>
        <s v="ALCAST 5/114,3/16/50/66,1 M30"/>
        <s v="5/114,3/16/50/66,1/6,5 87.34НН"/>
        <s v="5/114,3/16/50/66,1/6,5 55.34АМ"/>
        <s v="5/114,3/16/50/66,1/6,5 61.34Н"/>
        <s v="5/114,3/16/50/66,1/6,5 87.34ЧМ"/>
        <s v="5/114/16/50/67,1/6.5 55.32H"/>
        <s v="5/114/16/50/67,1/6.5 55.32М"/>
        <s v="5/114/16/50/67,1/6.5 55.32ЧМЖ"/>
        <s v="5/114,3/16/50/67,1/6,5 55.32ПЛ"/>
        <s v="5/114,3/16/50/67,1/6,5 55.32АМ"/>
        <s v="5/114/16/50/67,1/6.5 61.32АМ"/>
        <s v="5/114,3/16/50/67,1/6,5 55.32Н"/>
        <s v="5/114,3/16/50/67,1/6,5 61.32АБ"/>
        <s v="5/114,3/16/50/67,1/6,5 61.32Б"/>
        <s v="5/114,3/16/50/67,1/6,5 61.32Н"/>
        <s v="5/114,3/16/50/67,1/6,5 61.32ПЛ"/>
        <s v="5/114,3/16/50/67,1/6,5 61.32Ч"/>
        <s v="5/114,3/16/50/67,1/7 53.32М"/>
        <s v="5/114,3/16/50/67,1/7 53.32Пл"/>
        <s v="5/114,3/16/50/67,1/7 53.32Н"/>
        <s v="5/114,3/16/52,5/67,1/6,5 55.15"/>
        <s v="5/114,3/16/52,5/67,1/6,5 61.15"/>
        <s v="5/114,3/16/52/67,1/6.5 61.15АБ"/>
        <s v="5/114,3/16/52,5/67,1/6,5 MZ26"/>
        <s v="5/114,3/16/52,5/67,1 61.15АМ"/>
        <s v="5/114/16/52,5/67,1/6,5 61.15Н"/>
        <s v="5/114,3/16/52/67,1/6.5 55.15М"/>
        <s v="5/114,3/16/52/67,1/6.5 55.15Н"/>
        <s v="5/114,3/16/52/67,1/7 53.15ПЛ"/>
        <s v="5/114,3/16/52/67,1/7 53.15М"/>
        <s v="5/114,3/16/52/67,1/7 53.15Н"/>
        <s v="5/114,3/16/55/64,1/6,5 55.19ПЛ"/>
        <s v="5/114,3/16/55/64,1/6,5 55.19АМ"/>
        <s v="5/114,3/16/55/64,1/6,5 61.19ПЛ"/>
        <s v="5/114,3/16/55/64,1/6,5 61.19АМ"/>
        <s v="5/114,3/16/55/64,1/6,5 61.19Б"/>
        <s v="5/114,3/16/55/64,1/6,5 61.19Ч"/>
        <s v="5/114,3/16/55/64,1/6.5 55.19Н"/>
        <s v="5/114,3/16/55/64,1/6.5 55.19М"/>
        <s v="5/114,3/16/55/64,1/6.5 61.19Н"/>
        <s v="5/114,3/16/55/64,1/6.5 61.19АБ"/>
        <s v="5/114,3/16/55/64,1/7,5 H21"/>
        <s v="5-114,3-16-46-67,1-6,5 BJ9405"/>
        <s v="5/114,3/17/35/67,1/6,5 KI36"/>
        <s v="5/114,3/17/35/67,1/7 99.36Н"/>
        <s v="5/114,3/17/35/67,1/7 99.36ПЛ"/>
        <s v="5/114,3/17/35/67,1/7 57.36Н"/>
        <s v="5/114,3/17/38/67,1/6,5 MI15"/>
        <s v="5/114,3/17/38/67,1/6,5 M19 BKF"/>
        <s v="5/114,3/17/38/67,1/7 99.21Н"/>
        <s v="5/114,3/17/38/67,1/7 99.21Пл"/>
        <s v="5/114,3/17/38/67,1/7 93.21Н"/>
        <s v="5/114,3/17/38/67,1/7 57.21ПЛ"/>
        <s v="5/114,3/17/38/67,1/7 69.21ПЛ"/>
        <s v="5/114,3/17/38/67,1/7 69.21АМ"/>
        <s v="5/114,3/17/38/67,1/7.0 57.21Н"/>
        <s v="5/114,3/17/38/67,1/7.0 57.21М"/>
        <s v="5/114,3/17/38/67,1/7.0 69.21Н"/>
        <s v="5/114,3/17/38/67,1/7.0 69.21М"/>
        <s v="5/114,3/17/38/70,1/7 ALU 43316"/>
        <s v="5/114,3/17/39/60,1/7 99.35ПЛ"/>
        <s v="5/114,3/17/39/60,1/7 93.35Н"/>
        <s v="5/114,3/17/39/60,1/7 93.35АМ"/>
        <s v="5/114,3/17/40/66,1/7.0 69.13Н"/>
        <s v="5/114,3/17/40/66,1/7 91.13Н"/>
        <s v="5/114,3/17/40/66,1/7 91.13Пл"/>
        <s v="5/114,3/17/40/66,1/7 91.13АМ"/>
        <s v="5/114,3/17/40/66,1/7 57.13ПЛ"/>
        <s v="5/114,3/17/40/66,1/7 69.13ПЛ"/>
        <s v="5/114,3/17/40/66,1/7.0 57.13Н"/>
        <s v="5/114,3/17/40/66,1/7.0 57.13М"/>
        <s v="5/114,3/17/40/66,1/7.0 69.13М"/>
        <s v="5/114,3/17/40/66,1/7 91.13T"/>
        <s v="5/114,3/17/41/67,1/7 57.29Н"/>
        <s v="5/114,3/17/41/67,1/7 57.29ПЛ"/>
        <s v="5/114,3/17/41/67,1/7 57.29М"/>
        <s v="5/114,3/17/42/72,3/7MOMO REV"/>
        <s v="5/114,3/17/42/72,3/7,5 MOMO BK"/>
        <s v="5/114,3/17/42/72,3/7,5MOMO DB"/>
        <s v="5/114,3/17/43/57,1/7 91.30Пл"/>
        <s v="5/114,3/17/43/57,1/7 91.30Н"/>
        <s v="5/114,3/17/45/60,1/7.0 57.16Н"/>
        <s v="5/114,3/17/45/60,1/7 TY74"/>
        <s v="5/114,3/17/45/60,1/7 M13 BKF"/>
        <s v="5/114,3/17/45/60,1/7 57.16ПЛ"/>
        <s v="5/114,3/17/45/60,1/7 69.16ПЛ"/>
        <s v="5/114,3/17/45/60,1/7 69.16АМ"/>
        <s v="5/114,3/17/45/60,1/7.0 57.16М"/>
        <s v="5/114,3/17/45/60,1/7.0 69.16Н"/>
        <s v="5/114,3/17/45/60,1/7.0 69.16М"/>
        <s v="5/114,3/17/45/66,1/6,5 NS69"/>
        <s v="5/114,3/17/45/66,1/7 69.24ПЛ"/>
        <s v="5/114,3/17/45/66,1/7 69.24АМ"/>
        <s v="5/114,3/17/45/66,1/7.0 69.24Н"/>
        <s v="5/114,3/17/45/66,1/7.0 69.24М"/>
        <s v="5/114,3/17/46/67,1/7 ЭКСТРИМ"/>
        <s v="5/114,3/17/46/67,1/7.0 57.8Н"/>
        <s v="5/114,3/17/46/67,1/7 91.8Н"/>
        <s v="5/114,3/17/46/67,1/7 95.8Н"/>
        <s v="5/114,3/17/46/67,1/7 95.8Пл"/>
        <s v="5/114,3/17/46/67,1/7 57.8ПЛ"/>
        <s v="5/114,3/17/46/67,1/7 69.8ПЛ"/>
        <s v="5/114,3/17/46/67,1/7.0 57.8М"/>
        <s v="5/114,3/17/46/67,1/7.0 69.8Н"/>
        <s v="5/114,3/17/46/67,1/7.0 69.8М"/>
        <s v="5/114,3/17/46/67,1/7 95.8Ам"/>
        <s v="5/114,3/17/48/67,1/6,5 M4 MBRS"/>
        <s v="5/114,3/17/50/64,1/7 57.20ПЛ"/>
        <s v="5/114,3/17/50/64,1/7 69.20ПЛ"/>
        <s v="5/114,3/17/50/64,1/7 69.20АМ"/>
        <s v="5/114,3/17/50/64,1/7.0 57.20Н"/>
        <s v="5/114,3/17/50/64,1/7.0 57.20М"/>
        <s v="5/114,3/17/50/64,1/7.0 69.20Н"/>
        <s v="5/114,3/17/50/64,1/7.0 69.20М"/>
        <s v="5/114,3/17/50/66,1/7.0 57.26Н"/>
        <s v="5/114,3/17/50/66,1/7 57.26ПЛ"/>
        <s v="5/114,3/17/50/66,1/7.0 57.26М"/>
        <s v="5/114,3/17/50/67,1/7 MZ28"/>
        <s v="5/114,3//17/52,5/63,4/7 57.15П"/>
        <s v="5/114,3/17/52/67,1/7.0 57.15Н"/>
        <s v="5/114,3/17/52/67,1/7.0 57.15М"/>
        <s v="5/114,3/17/55/64,1/7.0 69.19Н"/>
        <s v="5/114,3/17/55/64,1/7 57.19ПЛ"/>
        <s v="5/114,3/17/55/64,1/7 69.19ПЛ"/>
        <s v="5/114,3/17/55/64,1/7 69.19АМ"/>
        <s v="5/114,3/17/55/64,1/7.0 57.19Н"/>
        <s v="5/114,3/17/55/64,1/7.0 57.19М"/>
        <s v="5/114,3/17/55/64,1/7.0 69.19М"/>
        <s v="5/114,3/17/55/64,1/7,5 H22"/>
        <s v="5/114,3/17/55/67,1/7 57.25ПЛ"/>
        <s v="5/114,3/17/55/67,1/7 69.25ПЛ"/>
        <s v="5/114,3/17/55/67,1/7 69.25АМ"/>
        <s v="5/114,3/17/55/67,1/7.0 57.25Н"/>
        <s v="5/114,3/17/55/67,1/7.0 57.25М"/>
        <s v="5/114,3/17/55/67,1/7.0 69.25Н"/>
        <s v="5/114,3/17/55/67,1/7.0 69.25М"/>
        <s v="5/114,3/18/42/72,3/8MOMO REV"/>
        <s v="5/115/16/38/70,3/7 53.9Н"/>
        <s v="5/115/16/38/70,3/7 53.9ПЛ"/>
        <s v="5/115/16/38/70,3/7 53.9М"/>
        <s v="5/115/16/41/70,3/6,5 55.30АМ"/>
        <s v="5/115/16/41/70,3/6,5 55.30М"/>
        <s v="5/115/16/41/70,3/6,5 55.30Н"/>
        <s v="5/115/16/41/70,3/6,5 55.30ПЛ"/>
        <s v="5/115/16/46/70,3/7 53.23ПЛ"/>
        <s v="5/115/16/46/70,3/7 53.23М"/>
        <s v="5/115/16/46/70,3/7 53.23Н"/>
        <s v="5/115/17/41/70,3/7 57.32М"/>
        <s v="5/115/17/41/70,3/7 57.32Н"/>
        <s v="5/115/17/46/70,3/7 57.23ПЛ"/>
        <s v="5/115/17/46/70,3/7 69.23ПЛ"/>
        <s v="5/115/17/46/70,3/7 69.23АМ"/>
        <s v="5/115 /17/46/70,3/7.0 57.23Н"/>
        <s v="5/115 /17/46/70,3/7.0 57.23М"/>
        <s v="5/115 /17/46/70,3/7.0 69.23Н"/>
        <s v="5/115 /17/46/70,3/7.0 69.23М"/>
        <s v="5/118/16/50/71,1/7 71.26ПЛ"/>
        <s v="5/118/16/50/71,1/7 71.26АМ"/>
        <s v="5/118 /16/50/71,1/7.0 71.26Н"/>
        <s v="5/118 /16/50/71,1/7.0 71.26М"/>
        <s v="5/120/16/34/72,6/7 54.16ПЛ"/>
        <s v="5/120/16/34/72,6/7 54.16М"/>
        <s v="5/120/16/34/72,6/7 54.16Н"/>
        <s v="5/120/16/38/72,6/7 53.10ПЛ"/>
        <s v="5/120/16/38/72,6/7 53.10М"/>
        <s v="5/120/16/38/72,6/7 53.10Н"/>
        <s v="5/120/16/40/70,1/7 71.9ПЛ"/>
        <s v="5/120/16/40/70,1/7 71.9АМ"/>
        <s v="5/120 /16/40/70,1/7.0 71.9Н"/>
        <s v="5/120 /16/40/70,1/7.0 71.9М"/>
        <s v="5/120/16/41/67,1/7 53.26ПЛ"/>
        <s v="5/120/16/41/67,1/7 53.26М"/>
        <s v="5/120/16/41/67,1/7 53.26Н"/>
        <s v="5/120/16/44/72,6/7 53.31М"/>
        <s v="5/120/16/44/72,6/7 53.31Н"/>
        <s v="5/120/16/44/72,6/7 53.31ПЛ"/>
        <s v="5/120/16/50/65,1/7 53.18ПЛ"/>
        <s v="5/120/16/50/65,1/7 59.22ПЛ"/>
        <s v="5/120/16/50/65,1/7 71.22ПЛ"/>
        <s v="5/120/16/50/65,1/7 71.22АМ"/>
        <s v="5/120/16/50/65,1/7 53.18М"/>
        <s v="5/120/16/50/65,1/7 53.18Н"/>
        <s v="5/120/16/50/65,1/7 59.22М"/>
        <s v="5/120/16/50/65,1/7 59.22Н"/>
        <s v="5/120 /16/50/65,1/7.0 71.22Н"/>
        <s v="5/120 /16/50/65,1/7.0 71.22М"/>
        <s v="5/120/17/34/72,6/7 99.38Пл"/>
        <s v="5/120/17/34/72,6/7 99.38Ам"/>
        <s v="5/120/17/34/72,6/8 B119"/>
        <s v="5/120/17/40/72,6/7 57.18ПЛ"/>
        <s v="5/120 /17/40/72,6/7.0 57.18Н"/>
        <s v="5/120 /17/40/72,6/7.0 57.18М"/>
        <s v="5/120/17/50/65,1/7 57.22ПЛ"/>
        <s v="5/120 /17/50/65,1/7.0 57.22Н"/>
        <s v="5/120 /17/50/65,1/7.0 57.22М"/>
        <s v="5/127/16/45/71,6/7 59.10ПЛ"/>
        <s v="5/127/16/45/71,6/7 71.10ПЛ"/>
        <s v="5/127/16/45/71,6/7 71.10АМ"/>
        <s v="5/127/16/45/71,6/7 59.10М"/>
        <s v="5/127/16/45/71,6/7 59.10Н"/>
        <s v="5/127 /16/45/71,6/7.0 71.10Н"/>
        <s v="5/127 /16/45/71,6/7.0 71.10М"/>
        <s v="5/130/16/43/84,1/7 59.3ПЛ"/>
        <s v="5/130/16/43/84,1/7 71.3ПЛ"/>
        <s v="5/130/16/43/84,1/7 71.3АМ"/>
        <s v="5/130/16/43/84,1/7 59.3М"/>
        <s v="5/130/16/43/84,1/7 59.3Н"/>
        <s v="5/130 /16/43/84,1/7.0 71.3Н"/>
        <s v="5/130 /16/43/84,1/7.0 71.3М"/>
        <s v="5/130/16/45/80,1/7 71.17ПЛ"/>
        <s v="5/130/16/45/80,1/7 71.17АМ"/>
        <s v="5/130 /16/45/80,1/7.0 71.17Н"/>
        <s v="5/130 /16/45/80,1/7.0 71.17М"/>
        <s v="5/130/16/55/78,1/7 71.25ПЛ"/>
        <s v="5/130/16/55/78,1/7 71.25АМ"/>
        <s v="5/130 /16/55/78,1/7.0 71.25Н"/>
        <s v="5/130 /16/55/78,1/7.0 71.25М"/>
        <s v="5/130/16/55/89,1/7 71.27ПЛ"/>
        <s v="5/130/16/55/89,1/7 71.27АМ"/>
        <s v="5/130 /16/55/89,1/7.0 71.27Н"/>
        <s v="5/130 /16/55/89,1/7.0 71.27М"/>
        <s v="5/139,7/15/35/98,1/6,5 НИВА ПЛ"/>
        <s v="5/139,7/15/35/98,1/6,5 НИВА Н"/>
        <s v="5/139,/15/35/98,1/6.5 79.2Н"/>
        <s v="5/139,7/15/35/98,1/6,5 79.2Л"/>
        <s v="5/139,7/15/35/98,1/6,5 79.1Б"/>
        <s v="5/139,7/15/35/98,1/6,5 79.1Ч"/>
        <s v="5/139,7/15/35/98,1/6,5 79.2Б"/>
        <s v="5/139,7/15/35/98,1/6,5 79.2Ч"/>
        <s v="5/139,/15/35/98,1/6.5 79.2М"/>
        <s v="5/139,7/15/40/98,5/6,5 ЮН.СЕЛ."/>
        <s v="5/139,7/16/35/109,7/7 63.1ПЛ"/>
        <s v="5/139,7/16/35/109,7/7 63.1АМ"/>
        <s v="5/139,/16/35/109,7/7.0 63.1Н"/>
        <s v="5/139,/16/35/109,7/7.0 63.1М"/>
        <s v="5/139,7/16/40/98,1/7 59.1ПЛ"/>
        <s v="5/139,7/16/40/98,1/7 59.1Н"/>
        <s v="5/139,7/16/40/98,1/7 59.1М"/>
        <s v="5/139,7/16/45/95,3/7 59.2Н"/>
        <s v="5/139,7/16/45/95,3/7 59.2ПЛ"/>
        <s v="5/139,7/16/45/95,3/7 71.2ПЛ"/>
        <s v="5/139,7/16/45/95,3/7 71.2АМ"/>
        <s v="5/139,7/16/45/95,3/7 59.2М"/>
        <s v="5/139,/16/45/95,3 /7.0 71.2М"/>
        <s v="5/139,/16/45/95,3 /7.0 71.2Н"/>
        <s v="6/114,3/16/30/66,1/7 70.2ПЛ"/>
        <s v="6/114,3/16/30/66,1/7 70.2АМ"/>
        <s v="6/114,3/16/30/66,1/7.0 70.2Н"/>
        <s v="6/114,3/16/30/66,1/7.0 70.2М"/>
        <s v="6/139,7/16/0/109,7/7 77.1ПЛ"/>
        <s v="6/139,7/16/0/109,7/7 77.1АМ"/>
        <s v="6/139,/16/0/109,7/7.0 77.1Н"/>
        <s v="6/139,7/16/10/109,7/7 77.2ПЛ"/>
        <s v="6/139,7/16/10/109,7/7 77.2АМ"/>
        <s v="6/139,/16/10/109,7/7.0 77.2Н"/>
        <s v="6/139,7/16/38/67,1/7 70.1ПЛ"/>
        <s v="6/139,7/16/38/67,1/7 70.1АМ"/>
        <s v="6/139,/16/38/67,1/7.0 70.1Н"/>
        <s v="6/139,/16/38/67,1/7.0 70.1М"/>
        <s v="6/139,7/16/40/100,1/7 70.3ПЛ"/>
        <s v="6/139,7/16/40/100,1/7 70.3АМ"/>
        <s v="6/139,/16/40/100,1/7.0 70.3Н"/>
        <s v="6/139,/16/40/100,1/7.0 70.3М"/>
        <s v="6/139,/16/50/92,5/7.0 70.4АМ"/>
        <s v="6/139,7/16/50/92,5/7 70.4ПЛ"/>
        <s v="6/139,/16/50/92,5/7.0 70.4Н"/>
        <s v="6/139,7/16/50/92,5/7 70.4М"/>
        <s v="6/139,7/17/38/100,1/7 92.6Н"/>
        <s v="6/139,7/17/38/100,1/7 92.6Пл"/>
        <s v="5-114,3-16-46-67-6,5 MITS КРЕМ"/>
        <s v="5-114,3-16-50-60,1-6 SUZ SX4"/>
        <s v="5-114,3-16-50-66,1-6,5 MAGNETT"/>
        <s v="5-114,3-16-50-66,1-6,5 S"/>
        <s v="5-114,3-16-50-66,1-6,5 S RENAU"/>
        <s v="5-114,3-16-50-66,1-6,5 RENAULT"/>
        <s v="5-114,3-16-50-67,1-6 HYUNDAI"/>
        <s v="5-114,3-16-50-67-6,5 KIA,HY,MZ"/>
        <s v="5-114,3-16-50-67,1-6,5 MAZDA"/>
        <s v="5-114,3-16-51-67-6 KIA CEE'D"/>
        <s v="5-114,3-16-51-67-6,5 KIA,MAZDA"/>
        <s v="5-114,3-16-51-67,1-6,5 KIA"/>
        <s v="5-114,3-16-52-67-6,5 KIA,MAZDA"/>
        <s v="5-114,3-16-55-64,1-6,5 HONDA"/>
        <s v="4/108/16/26/65,1/6,5 58.6Н"/>
        <s v="4/114,3/15/46/67,1/6 84.4Пл"/>
        <s v="5/108/15/52,5/63,4/6 85.2Пл"/>
        <s v="5/100/15/43/57,1/6 85.12Ам"/>
        <s v="5/105/15/39/56,6/6 85.28ЧБ"/>
        <s v="5/108/16/52,5/63,4/6,5 87.14Ам"/>
        <s v="5/105/16/39/56,6/6,5 87.28Т"/>
        <s v="4/100/15/50/60,1/6,5 80.8Пл"/>
        <s v="4/100/15/50/60,1/6 84.8Чм"/>
        <s v="5/100/15/38/57,1/6,5 85.17Чм"/>
        <s v="5/114,3/16/46/67,1/6,5 87.8Ам"/>
        <s v="5/108/16/52,5/63,4/6,5 87.14Пл"/>
        <s v="5/108/16/50/63,4/6,5 87.33Ам"/>
        <s v="4/100/16/36/60,1/6,5 60.21H"/>
        <s v="4/100/16/36/60,1/6,6 60.21AM"/>
        <s v="4/100/16/36/60,1/6,7 60.21Б"/>
        <s v="4/100/16/36/60,1/6,8 60.21Aб"/>
        <s v="4/100/16/36/60,1/6,9 60.21ПЛ"/>
        <s v="4/100/16/36/60,1/6,10 60.21ЧМ"/>
        <s v="4/100/16/36/60,1/6,11 408.21H"/>
        <s v="4/100/16/36/60,1/6,12 408.21AM"/>
        <s v="4/100/16/36/60,1/6,13 408.21Б"/>
        <s v="4/100/16/36/60,1/6,14 408.21Aб"/>
        <s v="4/100/16/36/60,1/6,15 408.21ПЛ"/>
        <s v="4/100/16/36/60,1/6,16 408.21ЧМ"/>
        <s v="4/100/16/36/60,1/6,17 58.21H"/>
        <s v="4/100/16/36/60,1/6,18 58.21AM"/>
        <s v="4/100/16/36/60,1/6,19 58.21Б"/>
        <s v="4/100/16/36/60,1/6,20 58.21Aб"/>
        <s v="4/100/16/36/60,1/6,21 58.21ПЛ"/>
        <s v="4/100/16/36/60,1/6,22 58.21ЧМ"/>
        <s v="5,5X13  4X98  ET35"/>
        <s v="6X14  4X98  ET38"/>
        <s v="4/100/14/38/67,1/6 ЛЕНИНГ.Н.КЛ"/>
        <s v="6,5X16  5X114,3  ET38"/>
        <s v="5/114/16/45/67,1/6,5 МОХИТ.АЙС"/>
        <s v="6X15  5X100  ET38"/>
        <s v="6X15  4X100  ET38"/>
        <s v="5/100/16/38/65,1/6,5 ЛОРД.АЛМ."/>
        <s v="4/98/14/35/58,6/5,5 ТАЙФУН С.С"/>
        <s v="5-114,3-17-45-66,1-7 MAGNETTO"/>
        <s v="5-139,7-15-35-98,5-6 VAZ NIVA"/>
        <s v="5-139,7-15-48-98,5-6 BK"/>
        <s v="5-139,7-15-35-98 NIVA, CHEV"/>
        <s v="5-139,7-15-40-98-6 MAGNETTO"/>
        <s v="5-139,7-15-45-100-6 NIVA, CHEV"/>
        <s v="5-139,7-15-48-98-6 NIVA, CHEV"/>
        <s v="5-139,7-15-48-98,6-6 CHEVYNIVA"/>
        <s v="5-139,7-15-49-56,6-5 ВАЗ 2123"/>
        <s v="5-139,7-16-58-98-5,0 НИВА 2121"/>
        <s v="5-139,7-58-98-5 НИВА-2121"/>
        <s v="6-170-16-105-130-5,5 ГАЗЕЛЬ"/>
        <s v="6-170-16-114,5-130-5,5 ГАЗЕЛЬ"/>
        <s v="5/105/16/38/73/5 ENKEI SH45"/>
        <s v="4/100/15/45/54,1/6 LS HND68S"/>
        <s v="4/108/16/26/65,1/6,5 LS CI14"/>
        <s v="5/114,3/16/51/67,1/6,5 407.21Н"/>
        <s v="5/112/15/47/57,1/6,5 85.7Ам"/>
        <s v="5/112/15/47/57,1/6,5 85.7Пл"/>
        <s v="5/108/17/50/63,4/7 95.3Пл"/>
        <s v="4/100 /16/45/67,1/6.5 58.8Ам"/>
        <s v="5/112/15/47/57,1/6,5 85.7Н"/>
        <s v="4/114,3/15/40/66,1/6 86.16Н"/>
        <s v="5/108/16/52,5/63,4/7 89.14Нн"/>
        <s v="5/108/15/52,5/63,4/6,5 411.2Ам"/>
        <s v="4/114,3/15/40/66,1/6,5 412.16Ам"/>
        <s v="5/108/15/52,5/63,4/6 85.2Н"/>
        <s v="4/100/15/40/60,1/6 406.22П"/>
        <s v="4/100/15/40/60,1/6,5 412.22Н"/>
        <m u="1"/>
        <s v="4/114,3/15/49/56,5/6 56.11М" u="1"/>
        <s v="5/100/15/48/56,1/6 51.1ПЛ" u="1"/>
        <s v="5/100/15/43/57,1/6 51.12М" u="1"/>
        <s v="4/114,3/15/49/56,5/6 56.11Н" u="1"/>
        <s v="4/100 /15/50/60,1/6.5 80.8АБ" u="1"/>
        <s v="4/100/15/45/67,1/6 56.2М" u="1"/>
        <s v="4/108/15/45/67,1/6 56.3Н" u="1"/>
        <s v="4/100/15/50/60,1/6 56.8М" u="1"/>
        <s v="4/100/15/50/60,1/6 56.8Н" u="1"/>
        <s v="4/98/15/34/58,6/6 42.51Б" u="1"/>
        <s v="4/100/15/45/60,1/6 56.10ПЛ" u="1"/>
        <s v="4/100/15/45/60,1/6 44.10ПЛ" u="1"/>
        <s v="4/100/15/45/54,1/6 56.20ПЛ" u="1"/>
        <s v="4/98/15/34/58,6/6 42.51Н" u="1"/>
        <s v="4/98/15/34/58,6/6 42.51ПЛ" u="1"/>
        <s v="4/114,3/15/44/56,6/6,5 80.9Ч" u="1"/>
        <s v="4/100/15/45/67,1/6,5 62.2ПЛ" u="1"/>
        <s v="4/114,3/15/49/56,5/6 56.11ПЛ" u="1"/>
        <s v="5/108/16/32/65,1/7 54.2ПЛ" u="1"/>
        <s v="4/100 /15/48/54.1/6.5 80.19Б" u="1"/>
        <s v="5/114,3/16/40/66,1/6.5 61.13АБ" u="1"/>
        <s v="4/100/15/50/60,1/6,5 80.8Ч" u="1"/>
        <s v="4/100/15/50/60,1/6 56.8ПЛ" u="1"/>
      </sharedItems>
    </cacheField>
    <cacheField name="Size" numFmtId="0">
      <sharedItems count="47">
        <s v="4/100/15"/>
        <s v="4/100/14"/>
        <s v="4/114,3/15"/>
        <s v="4/98/14"/>
        <s v="4/100/13"/>
        <s v="4/100/16"/>
        <s v="4/108/14"/>
        <s v="4/108/15"/>
        <s v="5/112/17"/>
        <s v="5/108/16"/>
        <s v="5/100/15"/>
        <s v="5/114,3/17"/>
        <s v="4/98/15"/>
        <s v="5/114,3/16"/>
        <s v="4/98/16"/>
        <s v="4/98/13"/>
        <s v="5/100/16"/>
        <s v="5/108/15"/>
        <s v="4/108/16"/>
        <s v="5/114,3/15"/>
        <s v="4/114,3/14"/>
        <s v="5/100/14"/>
        <s v="5/105/15"/>
        <s v="5/105/16"/>
        <s v="5/108/17"/>
        <s v="5/112/15"/>
        <s v="5/112/16"/>
        <s v="4/114,3/16"/>
        <s v="5/100/17"/>
        <s v="5/105/17"/>
        <s v="5/110/15"/>
        <s v="5/110/16"/>
        <s v="5/110/17"/>
        <s v="5/114,3/18"/>
        <s v="5/115/16"/>
        <s v="5/115/17"/>
        <s v="5/118/16"/>
        <s v="5/120/16"/>
        <s v="5/120/17"/>
        <s v="5/127/16"/>
        <s v="5/130/16"/>
        <s v="5/139,7/15"/>
        <s v="5/139,7/16"/>
        <s v="6/114,3/16"/>
        <s v="6/139,7/16"/>
        <s v="6/139,7/17"/>
        <s v="6/170/16"/>
      </sharedItems>
    </cacheField>
    <cacheField name="Универсальный размер" numFmtId="0">
      <sharedItems count="315">
        <s v="4/100/15/43/73,1/6"/>
        <s v="4/100/14/38/67,1/5,5"/>
        <s v="4/100/14/46/67,1/5,5"/>
        <s v="4/100/15/39/56,6/6,5"/>
        <s v="4/100/15/43/56,6/6,5"/>
        <s v="4/100/15/45/67,1/6"/>
        <s v="4/114,3/15/40/66,1/6"/>
        <s v="4/114,3/15/46/67,1/6"/>
        <s v="4/100/15/48/54,1/6"/>
        <s v="4/100/15/45/67,1/6,5"/>
        <s v="4/98/14/35/58,6/5,5"/>
        <s v="4/100/15/48/54,1/6,5"/>
        <s v="4/100/15/50/54,1/6,5"/>
        <s v="4/100/13/45/54,1/5"/>
        <s v="4/100/16/45/67,1/6,5"/>
        <s v="4/100/16/48/54,1/6"/>
        <s v="4/100/16/48/54,1/6,5"/>
        <s v="4/108/14/38/67,1/5,5"/>
        <s v="4/108/15/45/67,1/6"/>
        <s v="4/100/15/50/60,1/6"/>
        <s v="5/112/17/43/57,1/7"/>
        <s v="5/108/16/52,5/63,4/6,5"/>
        <s v="4/108/15/52,5/63,4/6,5"/>
        <s v="4/100/13/49/56,6/5"/>
        <s v="4/100/13/49/56,6/5,5"/>
        <s v="4/100/14/35/57,1/5,5"/>
        <s v="4/100/14/36/60,1/5,5"/>
        <s v="4/100/14/40/54,1/5,5"/>
        <s v="4/100/14/43/60,1/5,5"/>
        <s v="5/100/15/38/57,1/6,5"/>
        <s v="5/114,3/17/39/60,1/7"/>
        <s v="4/100/14/43/60/5,5"/>
        <s v="4/100/14/45/54/5,5"/>
        <s v="4/100/14/45/56,6/5,5"/>
        <s v="4/100/14/45/57,1/5,5"/>
        <s v="4/100/14/46/54,1/5"/>
        <s v="4/98/14/35/58,6/6"/>
        <s v="4/100/14/49/56,6/5,5"/>
        <s v="4/98/15/29/58,6/6,5"/>
        <s v="5/114,3/16/47/67,1/6,5"/>
        <s v="4/98/16/29/58,6/6,5"/>
        <s v="4/98/13/35/58,6/5"/>
        <s v="4/98/13/35/58,6/5,5"/>
        <s v="4/100/15/40/60,1/6"/>
        <s v="4/100/15/45/56,1/6"/>
        <s v="4/100/15/49/56,6/6"/>
        <s v="5/100/16/45/54,1/6,5"/>
        <s v="5/108/15/52,5/63,4/6,5"/>
        <s v="5/100/15/48/56,1/6"/>
        <s v="4/100/15/45/60,1/6,5"/>
        <s v="4/100/15/45/60,1/6"/>
        <s v="4/100/16/40/56,6/6,5"/>
        <s v="4/114,3/15/44/56,6/6"/>
        <s v="4/100/15/51/54,1/5,5"/>
        <s v="4/100/16/52/54,1/6"/>
        <s v="4/108/14/25/65/5,5"/>
        <s v="4/108/14/41/63,4/5,5"/>
        <s v="4/100/15/45/60,1/5,5"/>
        <s v="4/108/15/52,5/63,4/6"/>
        <s v="4/108/16/32/65,1/7"/>
        <s v="4/108/16/37,5/63,4/6"/>
        <s v="5/114,3/15/50/67,1/6"/>
        <s v="5/114,3/15/50/67,1/6,5"/>
        <s v="4/100/15/45/54,1/6,5"/>
        <s v="4/100/13/35/67,1/5,5"/>
        <s v="5/114,3/16/51/67,1/6,5"/>
        <s v="4/114,3/14/40/66,1/5,5"/>
        <s v="4/114,3/14/44/56,6/5,5"/>
        <s v="4/114,3/15/40/66,1/5,5"/>
        <s v="4/114,3/15/45/66,1/6"/>
        <s v="4/114,3/15/45/67,1/6"/>
        <s v="4/114,3/15/46/67,1/6,5"/>
        <s v="4/114,3/15/40/67,1/6"/>
        <s v="4/114,3/15/43/67,1/6"/>
        <s v="4/100/14/46/54,1/5,5"/>
        <s v="4/114,3/15/45/56,6/6"/>
        <s v="4/108/14/47,5/63,4/5,5"/>
        <s v="4/98/13/29/58,6/5"/>
        <s v="4/98/13/29/60,1/5"/>
        <s v="4/108/15/47,5/63,4/6"/>
        <s v="4/98/13/29/60,5/5"/>
        <s v="4/98/13/30/58,6/5"/>
        <s v="4/108/15/47,5/63,4/6,5"/>
        <s v="4/98/13/40/58,6/5"/>
        <s v="4/100/14/38/57,1/5,5"/>
        <s v="4/100/15/38/67,1/6"/>
        <s v="4/98/13/40/60,5/5"/>
        <s v="4/98/14/35/58,6/5"/>
        <s v="4/100/15/45/56,6/6,5"/>
        <s v="4/100/15/50/60,1/6,5"/>
        <s v="4/98/14/35/60,5/5"/>
        <s v="4/98/14/37/58,6/5"/>
        <s v="5/100/14/35/57,1/5"/>
        <s v="5/114,3/16/38/67,1/6,5"/>
        <s v="5/100/14/35/57,1/6"/>
        <s v="5/100/15/38/57,1/6"/>
        <s v="4/108/16/26/65,1/6,5"/>
        <s v="4/108/14/24/65,1/5,5"/>
        <s v="4/108/15/27/65,1/6"/>
        <s v="4/108/15/27/65,1/6,5"/>
        <s v="4/108/14/34/65,1/5,5"/>
        <s v="5/105/15/39/56,6/6"/>
        <s v="5/105/16/39/56,6/6,5"/>
        <s v="5/114,3/15/46/67,1/6"/>
        <s v="4/100/15/45/56,6/6"/>
        <s v="5/108/15/45/58,1/6,5"/>
        <s v="5/108/15/52,5/63,4/6"/>
        <s v="4/100/15/39/56,6/6"/>
        <s v="5/108/16/50/63,4/6,5"/>
        <s v="5/108/17/45/63,4/7"/>
        <s v="5/112/15/43/57,1/6"/>
        <s v="5/112/15/45/57,1/6"/>
        <s v="5/112/15/47/57,1/6"/>
        <s v="4/100/15/43/56,6/6"/>
        <s v="4/100/15/45/54,1/6"/>
        <s v="5/112/16/42/57,1/6,5"/>
        <s v="5/112/16/46/57,1/6,5"/>
        <s v="5/112/16/50/57,1/6,5"/>
        <s v="5/114,3/15/40/66,1/6"/>
        <s v="5/114,3/15/40/67,1/6"/>
        <s v="5/114,3/15/45/67,1/6"/>
        <s v="5/114,3/15/47/67,1/5,5"/>
        <s v="5/114,3/16/40/66,1/6,5"/>
        <s v="5/114,3/16/41/67,1/6,5"/>
        <s v="5/114,3/16/45/60,1/6,5"/>
        <s v="5/114,3/16/45/64,1/6,5"/>
        <s v="5/114,3/16/45/66,1/6,5"/>
        <s v="5/114,3/16/45/67,1/6,5"/>
        <s v="4/100/14/45/56,1/5,5"/>
        <s v="5/112/16/45/66,6/7"/>
        <s v="5/114,3/16/46/67,1/6,5"/>
        <s v="4/108/16/31/65,1/6,5"/>
        <s v="4/108/16/45/63,4/6,5"/>
        <s v="4/114,3/14/35/66,1/5,5"/>
        <s v="4/114,3/14/38/67,1/6"/>
        <s v="4/114,3/14/46/67,1/5,5"/>
        <s v="4/114,3/15/40/66,1/6,5"/>
        <s v="4/114,3/15/44/56,6/6,5"/>
        <s v="4/114,3/15/49/56,6/6"/>
        <s v="4/114,3/16/39/72,3/7"/>
        <s v="4/114,3/16/46/67,1/6,5"/>
        <s v="4/114,3/16/50/60,1/6,5"/>
        <s v="5/100/14/38/57,1/5,5"/>
        <s v="5/100/15/43/57,1/6"/>
        <s v="5/100/15/41/57,1/6,5"/>
        <s v="5/100/15/43/57,1/6,5"/>
        <s v="5/100/16/38/67,1/7"/>
        <s v="5/100/16/42/57,1/6,5"/>
        <s v="5/100/16/45/67,1/7"/>
        <s v="5/100/16/48/56,1/7"/>
        <s v="5/100/16/50/56,1/6,5"/>
        <s v="5/100/16/55/56,1/6,5"/>
        <s v="5/100/17/35/65,1/7"/>
        <s v="5/100/17/48/56,1/7"/>
        <s v="5/105/16/38/56,6/6,5"/>
        <s v="5/105/16/39/56,6/7"/>
        <s v="5/105/17/39/56,6/7"/>
        <s v="5/105/17/42/56,6/7"/>
        <s v="5/108/15/38/58,1/6,5"/>
        <s v="5/108/15/46/56,6/6"/>
        <s v="5/108/15/46/63,4/6"/>
        <s v="5/108/15/52/63,4/6,5"/>
        <s v="5/108/16/32/65,1/7"/>
        <s v="5/108/17/50/63,4/7"/>
        <s v="5/108/16/38/63,4/6,5"/>
        <s v="5/108/16/38/65,1/7"/>
        <s v="5/108/16/43/65,1/6,5"/>
        <s v="5/108/16/45/67,1/7"/>
        <s v="5/108/16/50/63,4/7"/>
        <s v="5/108/16/52,5/63,4/7"/>
        <s v="5/108/17/49/67,1/7"/>
        <s v="5/108/17/52,5/63,4/7"/>
        <s v="5/110/15/35/65,1/6,5"/>
        <s v="5/110/15/38/65,1/6"/>
        <s v="5/110/15/49/65,1/6"/>
        <s v="5/110/16/37/65,1/6,5"/>
        <s v="5/110/16/38/65,1/7"/>
        <s v="5/110/16/39/65,1/6,5"/>
        <s v="5/110/17/37/65,1/7"/>
        <s v="5/112/15/38/67,1/6,5"/>
        <s v="5/112/15/39/57,1/6"/>
        <s v="5/112/15/47/57,1/6,5"/>
        <s v="5/112/16/33/57,1/7"/>
        <s v="5/112/16/38/66,6/6,5"/>
        <s v="5/112/16/38/66,6/7"/>
        <s v="5/112/16/38/67,1/7"/>
        <s v="5/112/16/39,5/66,6/7"/>
        <s v="5/112/16/39,5/67,1/7"/>
        <s v="5/112/16/40/72,3/7"/>
        <s v="5/112/16/42/72,3/7"/>
        <s v="5/112/16/45/57,1/7"/>
        <s v="5/112/16/46/66,6/6,5"/>
        <s v="5/112/16/50/66,6/7"/>
        <s v="5/112/17/40/66,6/7"/>
        <s v="5/112/17/45/57,1/7"/>
        <s v="5/112/17/45/66,6/7,5"/>
        <s v="5/112/17/46/57,1/7"/>
        <s v="5/112/17/47/57,1/7,5"/>
        <s v="5/112/17/50/57,1/7"/>
        <s v="5/114,3/15/38/67,1/6"/>
        <s v="5/114,3/15/38/67,1/6,5"/>
        <s v="5/114,3/15/40/72,3/6,5"/>
        <s v="5/114,3/15/43/66,1/6,5"/>
        <s v="5/114,3/15/45/60,1/6"/>
        <s v="5/114,3/15/45/60,1/6,5"/>
        <s v="5/114,3/15/46/67,1/6,5"/>
        <s v="5/114,3/15/47/47,5/5,5"/>
        <s v="5/114,3/15/47/67,1/6"/>
        <s v="5/114,3/15/47/67,1/6,5"/>
        <s v="5/114,3/15/50/60,1/6"/>
        <s v="5/114,3/15/50/60,1/6,5"/>
        <s v="5/114,3/15/52,5/67,1/6"/>
        <s v="5/114,3/16/38/67,1/7"/>
        <s v="5/114,3/16/38/71,6/7"/>
        <s v="5/114,3/16/38/72,3/7"/>
        <s v="5/114,3/16/39/60,1/6,5"/>
        <s v="5/114,3/16/40/66,1/7"/>
        <s v="5/114,3/16/40/72,3/6,5"/>
        <s v="5/114,3/16/40/72,3/7"/>
        <s v="5/114,3/16/45/60,1/7"/>
        <s v="5/114,3/16/45/66,1/7"/>
        <s v="5/114,3/16/45/67,1/7"/>
        <s v="5/114,3/16/45/72,3/7"/>
        <s v="5/114,3/16/47/66,1/6,5"/>
        <s v="5/114,3/16/50/60,1/6,5"/>
        <s v="5/114,3/16/50/66,1/6,5"/>
        <s v="5/114,3/16/50/67,1/6,5"/>
        <s v="5/114,3/16/50/67,1/7"/>
        <s v="5/114,3/16/52,5/67,1/6,5"/>
        <s v="5/114,3/16/52/67,1/6,5"/>
        <s v="5/114,3/16/52/67,1/7"/>
        <s v="5/114,3/16/55/64,1/6,5"/>
        <s v="5/114,3/16/55/64,1/7,5"/>
        <s v="5/114,3/17/35/67,1/6,5"/>
        <s v="5/114,3/17/35/67,1/7"/>
        <s v="5/114,3/17/38/67,1/6,5"/>
        <s v="5/114,3/17/38/67,1/7"/>
        <s v="5/114,3/17/38/70,1/7"/>
        <s v="5/114,3/17/40/66,1/7"/>
        <s v="5/114,3/17/41/67,1/7"/>
        <s v="5/114,3/17/42/72,3/7"/>
        <s v="5/114,3/17/42/72,3/7,5"/>
        <s v="5/114,3/17/43/57,1/7"/>
        <s v="5/114,3/17/45/60,1/7"/>
        <s v="5/114,3/17/45/66,1/6,5"/>
        <s v="5/114,3/17/45/66,1/7"/>
        <s v="5/114,3/17/46/67,1/7"/>
        <s v="5/114,3/17/48/67,1/6,5"/>
        <s v="5/114,3/17/50/64,1/7"/>
        <s v="5/114,3/17/50/66,1/7"/>
        <s v="5/114,3/17/50/67,1/7"/>
        <s v="5/114,3/17/52,5/63,4/7"/>
        <s v="5/114,3/17/52/67,1/7"/>
        <s v="5/114,3/17/55/64,1/7"/>
        <s v="5/114,3/17/55/64,1/7,5"/>
        <s v="5/114,3/17/55/67,1/7"/>
        <s v="5/114,3/18/42/72,3/8"/>
        <s v="5/115/16/38/70,3/7"/>
        <s v="5/115/16/41/70,3/6,5"/>
        <s v="5/115/16/46/70,3/7"/>
        <s v="5/115/17/41/70,3/7"/>
        <s v="5/115/17/46/70,3/7"/>
        <s v="5/118/16/50/71,1/7"/>
        <s v="5/120/16/34/72,6/7"/>
        <s v="5/120/16/38/72,6/7"/>
        <s v="5/120/16/40/70,1/7"/>
        <s v="5/120/16/41/67,1/7"/>
        <s v="5/120/16/44/72,6/7"/>
        <s v="5/120/16/50/65,1/7"/>
        <s v="5/120/17/34/72,6/7"/>
        <s v="5/120/17/34/72,6/8"/>
        <s v="5/120/17/40/72,6/7"/>
        <s v="5/120/17/50/65,1/7"/>
        <s v="5/127/16/45/71,6/7"/>
        <s v="5/130/16/43/84,1/7"/>
        <s v="5/130/16/45/80,1/7"/>
        <s v="5/130/16/55/78,1/7"/>
        <s v="5/130/16/55/89,1/7"/>
        <s v="5/139,7/15/35/98,1/6,5"/>
        <s v="5/139,7/15/40/98,5/6,5"/>
        <s v="5/139,7/16/35/109,7/7"/>
        <s v="5/139,7/16/40/98,1/7"/>
        <s v="5/139,7/16/45/95,3/7"/>
        <s v="6/114,3/16/30/66,1/7"/>
        <s v="6/139,7/16/0/109,7/7"/>
        <s v="6/139,7/16/10/109,7/7"/>
        <s v="6/139,7/16/38/67,1/7"/>
        <s v="6/139,7/16/40/100,1/7"/>
        <s v="6/139,7/16/50/92,5/7"/>
        <s v="6/139,7/17/38/100,1/7"/>
        <s v="5/114,3/16/50/60,1/6"/>
        <s v="5/114,3/16/50/67,1/6"/>
        <s v="5/114,3/16/51/67,1/6"/>
        <s v="4/100/16/36/60,1/6,5"/>
        <s v="4/98/14/38/58,6/6"/>
        <s v="4/100/14/38/67,1/6"/>
        <s v="5/114,3/16/38/?/6,5"/>
        <s v="5/100/15/38/?/6"/>
        <s v="4/100/15/38/?/6"/>
        <s v="5/100/16/38/65,1/6,5"/>
        <s v="5/114,3/17/17/66,1/7"/>
        <s v="5/139,7/15/35/98,5/5"/>
        <s v="5/139,7/15/35/98,5/6"/>
        <s v="5/139,7/15/35/98/6"/>
        <s v="5/139,7/15/40/98,1/6"/>
        <s v="5/139,7/15/45/100/6"/>
        <s v="5/139,7/15/48/98,1/6"/>
        <s v="5/139,7/15/48/98,6/6"/>
        <s v="5/139,7/15/49/98,1/5"/>
        <s v="5/139,7/16/58/98,6/5"/>
        <s v="6/170/16/102/130/5,5"/>
        <s v="6/170/16/105/130/5,5"/>
        <s v="5/105/16/38/73/5"/>
        <s v="4/100/15/40/60,1/6,5"/>
        <s v="4/98/15/34/58,6/6" u="1"/>
      </sharedItems>
    </cacheField>
    <cacheField name="РАЗМЕР" numFmtId="0">
      <sharedItems containsBlank="1"/>
    </cacheField>
    <cacheField name="В матрице" numFmtId="0">
      <sharedItems containsBlank="1" count="4">
        <s v="нет"/>
        <s v="да"/>
        <m/>
        <s v="да/нет"/>
      </sharedItems>
    </cacheField>
    <cacheField name="Несезон" numFmtId="0">
      <sharedItems containsString="0" containsBlank="1" containsNumber="1" containsInteger="1" minValue="0" maxValue="20"/>
    </cacheField>
    <cacheField name="Сезон" numFmtId="0">
      <sharedItems containsString="0" containsBlank="1" containsNumber="1" containsInteger="1" minValue="0" maxValue="52" count="11">
        <m/>
        <n v="4"/>
        <n v="24"/>
        <n v="12"/>
        <n v="16"/>
        <n v="8"/>
        <n v="20"/>
        <n v="28"/>
        <n v="40"/>
        <n v="52"/>
        <n v="0"/>
      </sharedItems>
    </cacheField>
    <cacheField name="Применяемость" numFmtId="0">
      <sharedItems containsBlank="1" longText="1"/>
    </cacheField>
    <cacheField name="ЦЕНА" numFmtId="0">
      <sharedItems containsString="0" containsBlank="1" containsNumber="1" minValue="0" maxValue="6670"/>
    </cacheField>
    <cacheField name="NEW PRICE" numFmtId="0">
      <sharedItems containsString="0" containsBlank="1" containsNumber="1" containsInteger="1" minValue="660" maxValue="2266"/>
    </cacheField>
    <cacheField name="ВХОД" numFmtId="0">
      <sharedItems containsString="0" containsBlank="1" containsNumber="1" minValue="0" maxValue="4205"/>
    </cacheField>
    <cacheField name="СТОК 1001" numFmtId="1">
      <sharedItems containsSemiMixedTypes="0" containsString="0" containsNumber="1" containsInteger="1" minValue="0" maxValue="105"/>
    </cacheField>
    <cacheField name="продажи 1001, шт" numFmtId="1">
      <sharedItems containsSemiMixedTypes="0" containsString="0" containsNumber="1" containsInteger="1" minValue="0" maxValue="32"/>
    </cacheField>
    <cacheField name="СТОК 1002," numFmtId="0">
      <sharedItems containsSemiMixedTypes="0" containsString="0" containsNumber="1" containsInteger="1" minValue="0" maxValue="86"/>
    </cacheField>
    <cacheField name="продажи 1002, шт" numFmtId="1">
      <sharedItems containsSemiMixedTypes="0" containsString="0" containsNumber="1" containsInteger="1" minValue="0" maxValue="72"/>
    </cacheField>
    <cacheField name="ИТОГО" numFmtId="1">
      <sharedItems containsSemiMixedTypes="0" containsString="0" containsNumber="1" containsInteger="1" minValue="0" maxValue="183"/>
    </cacheField>
    <cacheField name="1001 заказ" numFmtId="0">
      <sharedItems containsNonDate="0" containsString="0" containsBlank="1"/>
    </cacheField>
    <cacheField name="1002 заказ" numFmtId="0">
      <sharedItems containsNonDate="0" containsString="0" containsBlank="1"/>
    </cacheField>
    <cacheField name="ИТОГО ЗАКАЗ" numFmtId="0">
      <sharedItems containsSemiMixedTypes="0" containsString="0" containsNumber="1" containsInteger="1" minValue="0" maxValue="0"/>
    </cacheField>
    <cacheField name="Применяемость2" numFmtId="0">
      <sharedItems containsString="0" containsBlank="1" containsNumber="1" containsInteger="1" minValue="1" maxValue="1"/>
    </cacheField>
    <cacheField name="ФАКТ 1001" numFmtId="0">
      <sharedItems containsString="0" containsBlank="1" containsNumber="1" containsInteger="1" minValue="2315" maxValue="4205"/>
    </cacheField>
    <cacheField name="ФАКТ 1002" numFmtId="0">
      <sharedItems containsNonDate="0" containsString="0" containsBlank="1"/>
    </cacheField>
    <cacheField name="ИТОГО ФАКТ" numFmtId="0">
      <sharedItems containsSemiMixedTypes="0" containsString="0" containsNumber="1" containsInteger="1" minValue="0" maxValue="4205"/>
    </cacheField>
    <cacheField name="Комментарии" numFmtId="0">
      <sharedItems containsBlank="1" containsMixedTypes="1" containsNumber="1" containsInteger="1" minValue="1" maxValue="1" longText="1"/>
    </cacheField>
    <cacheField name="Возврат 1001" numFmtId="0">
      <sharedItems containsString="0" containsBlank="1" containsNumber="1" containsInteger="1" minValue="1" maxValue="4"/>
    </cacheField>
    <cacheField name="Возврат 1002" numFmtId="0">
      <sharedItems containsString="0" containsBlank="1" containsNumber="1" containsInteger="1" minValue="1" maxValue="3265"/>
    </cacheField>
    <cacheField name="ИТОГО в возврате" numFmtId="0">
      <sharedItems containsSemiMixedTypes="0" containsString="0" containsNumber="1" containsInteger="1" minValue="0" maxValue="3820"/>
    </cacheField>
    <cacheField name="Проверка" numFmtId="0">
      <sharedItems containsSemiMixedTypes="0" containsString="0" containsNumber="1" containsInteger="1" minValue="0" maxValue="497" count="65">
        <n v="0"/>
        <n v="8"/>
        <n v="4"/>
        <n v="12"/>
        <n v="1"/>
        <n v="2"/>
        <n v="20"/>
        <n v="16"/>
        <n v="3"/>
        <n v="26"/>
        <n v="57"/>
        <n v="38"/>
        <n v="5"/>
        <n v="6"/>
        <n v="9"/>
        <n v="18"/>
        <n v="10"/>
        <n v="168"/>
        <n v="194"/>
        <n v="287"/>
        <n v="15"/>
        <n v="24"/>
        <n v="7"/>
        <n v="17"/>
        <n v="53" u="1"/>
        <n v="33" u="1"/>
        <n v="68" u="1"/>
        <n v="46" u="1"/>
        <n v="29" u="1"/>
        <n v="19" u="1"/>
        <n v="59" u="1"/>
        <n v="32" u="1"/>
        <n v="22" u="1"/>
        <n v="14" u="1"/>
        <n v="45" u="1"/>
        <n v="497" u="1"/>
        <n v="243" u="1"/>
        <n v="58" u="1"/>
        <n v="25" u="1"/>
        <n v="51" u="1"/>
        <n v="28" u="1"/>
        <n v="37" u="1"/>
        <n v="185" u="1"/>
        <n v="31" u="1"/>
        <n v="21" u="1"/>
        <n v="483" u="1"/>
        <n v="43" u="1"/>
        <n v="322" u="1"/>
        <n v="321" u="1"/>
        <n v="114" u="1"/>
        <n v="42" u="1"/>
        <n v="27" u="1"/>
        <n v="86" u="1"/>
        <n v="30" u="1"/>
        <n v="13" u="1"/>
        <n v="148" u="1"/>
        <n v="61" u="1"/>
        <n v="71" u="1"/>
        <n v="147" u="1"/>
        <n v="34" u="1"/>
        <n v="23" u="1"/>
        <n v="110" u="1"/>
        <n v="83" u="1"/>
        <n v="40" u="1"/>
        <n v="11" u="1"/>
      </sharedItems>
    </cacheField>
    <cacheField name="LINK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686">
  <r>
    <x v="0"/>
    <x v="0"/>
    <s v="4/100/15/48/54,1/6,5"/>
    <n v="15"/>
    <s v="4/100/15"/>
    <x v="0"/>
    <x v="0"/>
    <n v="4"/>
    <n v="7248.66"/>
    <d v="2014-09-01T00:00:00"/>
    <n v="11128"/>
    <n v="1"/>
    <x v="0"/>
    <x v="0"/>
  </r>
  <r>
    <x v="1"/>
    <x v="1"/>
    <s v="4/98/13/35/58,6/5,5"/>
    <n v="13"/>
    <s v="4/98/13"/>
    <x v="0"/>
    <x v="1"/>
    <n v="4"/>
    <n v="4403.3999999999996"/>
    <d v="2014-09-01T00:00:00"/>
    <n v="6400"/>
    <n v="1"/>
    <x v="0"/>
    <x v="0"/>
  </r>
  <r>
    <x v="2"/>
    <x v="2"/>
    <s v="5/114,3/15/47/67,1/6,5"/>
    <n v="15"/>
    <s v="5/114,3/15"/>
    <x v="0"/>
    <x v="0"/>
    <n v="4"/>
    <n v="6973.68"/>
    <d v="2014-09-02T00:00:00"/>
    <n v="10608"/>
    <n v="2"/>
    <x v="0"/>
    <x v="0"/>
  </r>
  <r>
    <x v="3"/>
    <x v="3"/>
    <s v="5/108/15/52,5/63,4/6"/>
    <n v="15"/>
    <s v="5/108/15"/>
    <x v="1"/>
    <x v="0"/>
    <n v="1"/>
    <n v="544.07000000000005"/>
    <d v="2014-09-03T00:00:00"/>
    <n v="835"/>
    <n v="3"/>
    <x v="0"/>
    <x v="0"/>
  </r>
  <r>
    <x v="4"/>
    <x v="4"/>
    <s v="6/139,7/17/38/100,1/7"/>
    <n v="17"/>
    <s v="6/139,7/17"/>
    <x v="0"/>
    <x v="0"/>
    <n v="4"/>
    <n v="9661"/>
    <d v="2014-09-03T00:00:00"/>
    <n v="14820"/>
    <n v="3"/>
    <x v="0"/>
    <x v="0"/>
  </r>
  <r>
    <x v="5"/>
    <x v="5"/>
    <s v="5/114,3/16/45/66,1/6,5"/>
    <n v="16"/>
    <s v="5/114,3/16"/>
    <x v="1"/>
    <x v="0"/>
    <n v="4"/>
    <n v="3542.36"/>
    <d v="2014-09-06T00:00:00"/>
    <n v="5432"/>
    <n v="6"/>
    <x v="0"/>
    <x v="0"/>
  </r>
  <r>
    <x v="6"/>
    <x v="6"/>
    <s v="4/98/14/35/58,6/5,5"/>
    <n v="14"/>
    <s v="4/98/14"/>
    <x v="1"/>
    <x v="0"/>
    <n v="1"/>
    <n v="587.29"/>
    <d v="2014-09-06T00:00:00"/>
    <n v="810"/>
    <n v="6"/>
    <x v="0"/>
    <x v="0"/>
  </r>
  <r>
    <x v="7"/>
    <x v="7"/>
    <s v="5/112/16/50/57,1/6,5"/>
    <n v="16"/>
    <s v="5/112/16"/>
    <x v="0"/>
    <x v="1"/>
    <n v="4"/>
    <n v="6440.68"/>
    <d v="2014-09-06T00:00:00"/>
    <n v="13380"/>
    <n v="6"/>
    <x v="0"/>
    <x v="0"/>
  </r>
  <r>
    <x v="8"/>
    <x v="8"/>
    <s v="4/98/13/35/58,6/5"/>
    <n v="13"/>
    <s v="4/98/13"/>
    <x v="1"/>
    <x v="0"/>
    <n v="4"/>
    <n v="1534.56"/>
    <d v="2014-09-08T00:00:00"/>
    <n v="2200"/>
    <n v="8"/>
    <x v="0"/>
    <x v="0"/>
  </r>
  <r>
    <x v="8"/>
    <x v="8"/>
    <s v="4/98/13/35/58,6/5"/>
    <n v="13"/>
    <s v="4/98/13"/>
    <x v="1"/>
    <x v="1"/>
    <n v="2"/>
    <n v="767.28"/>
    <d v="2014-09-08T00:00:00"/>
    <n v="1100"/>
    <n v="8"/>
    <x v="0"/>
    <x v="0"/>
  </r>
  <r>
    <x v="9"/>
    <x v="9"/>
    <s v="4/100/15/50/60,1/6"/>
    <n v="15"/>
    <s v="4/100/15"/>
    <x v="0"/>
    <x v="1"/>
    <n v="4"/>
    <n v="6920.03"/>
    <d v="2014-09-09T00:00:00"/>
    <n v="10608"/>
    <n v="9"/>
    <x v="0"/>
    <x v="0"/>
  </r>
  <r>
    <x v="10"/>
    <x v="10"/>
    <s v="4/114,3/15/40/66,1/5,5"/>
    <n v="15"/>
    <s v="4/114,3/15"/>
    <x v="1"/>
    <x v="1"/>
    <n v="4"/>
    <n v="3142.36"/>
    <d v="2014-09-11T00:00:00"/>
    <n v="4860"/>
    <n v="11"/>
    <x v="0"/>
    <x v="0"/>
  </r>
  <r>
    <x v="11"/>
    <x v="11"/>
    <s v="5/114,3/15/47/67,1/5,5"/>
    <n v="15"/>
    <s v="5/114,3/15"/>
    <x v="1"/>
    <x v="1"/>
    <n v="4"/>
    <n v="2693.4"/>
    <d v="2014-09-13T00:00:00"/>
    <n v="4232.8"/>
    <n v="13"/>
    <x v="0"/>
    <x v="0"/>
  </r>
  <r>
    <x v="12"/>
    <x v="12"/>
    <s v="5/114,3/16/46/67,1/6,5"/>
    <n v="16"/>
    <s v="5/114,3/16"/>
    <x v="0"/>
    <x v="1"/>
    <n v="4"/>
    <n v="8016.96"/>
    <d v="2014-09-13T00:00:00"/>
    <n v="12532"/>
    <n v="13"/>
    <x v="0"/>
    <x v="0"/>
  </r>
  <r>
    <x v="13"/>
    <x v="13"/>
    <s v="5/139,7/15/48/98,6/6"/>
    <n v="15"/>
    <s v="5/139,7/15"/>
    <x v="1"/>
    <x v="1"/>
    <n v="1"/>
    <n v="785.59"/>
    <d v="2014-09-13T00:00:00"/>
    <n v="1080"/>
    <n v="13"/>
    <x v="0"/>
    <x v="0"/>
  </r>
  <r>
    <x v="14"/>
    <x v="14"/>
    <s v="4/98/13/29/58,6/5"/>
    <n v="13"/>
    <s v="4/98/13"/>
    <x v="1"/>
    <x v="1"/>
    <n v="2"/>
    <n v="767.28"/>
    <d v="2014-09-13T00:00:00"/>
    <n v="1100"/>
    <n v="13"/>
    <x v="0"/>
    <x v="0"/>
  </r>
  <r>
    <x v="15"/>
    <x v="15"/>
    <s v="4/100/15/50/60,1/6"/>
    <n v="15"/>
    <s v="4/100/15"/>
    <x v="1"/>
    <x v="0"/>
    <n v="4"/>
    <n v="3440.68"/>
    <d v="2014-09-14T00:00:00"/>
    <n v="5276"/>
    <n v="14"/>
    <x v="0"/>
    <x v="0"/>
  </r>
  <r>
    <x v="16"/>
    <x v="16"/>
    <s v="4/114,3/15/44/56,6/6"/>
    <n v="15"/>
    <s v="4/114,3/15"/>
    <x v="1"/>
    <x v="0"/>
    <n v="4"/>
    <n v="3155.26"/>
    <d v="2014-09-14T00:00:00"/>
    <n v="4520"/>
    <n v="14"/>
    <x v="0"/>
    <x v="0"/>
  </r>
  <r>
    <x v="17"/>
    <x v="17"/>
    <s v="4/114,3/15/45/67,1/6"/>
    <n v="15"/>
    <s v="4/114,3/15"/>
    <x v="1"/>
    <x v="0"/>
    <n v="4"/>
    <n v="2985.08"/>
    <d v="2014-09-14T00:00:00"/>
    <n v="4520"/>
    <n v="14"/>
    <x v="0"/>
    <x v="0"/>
  </r>
  <r>
    <x v="18"/>
    <x v="18"/>
    <s v="5/100/15/38/57,1/6,5"/>
    <n v="15"/>
    <s v="5/100/15"/>
    <x v="0"/>
    <x v="1"/>
    <n v="4"/>
    <n v="6779.68"/>
    <d v="2014-09-15T00:00:00"/>
    <n v="10400"/>
    <n v="15"/>
    <x v="0"/>
    <x v="0"/>
  </r>
  <r>
    <x v="19"/>
    <x v="19"/>
    <s v="4/100/14/43/60,1/5,5"/>
    <n v="14"/>
    <s v="4/100/14"/>
    <x v="1"/>
    <x v="0"/>
    <n v="1"/>
    <n v="595.72"/>
    <d v="2014-09-16T00:00:00"/>
    <n v="900"/>
    <n v="16"/>
    <x v="0"/>
    <x v="0"/>
  </r>
  <r>
    <x v="6"/>
    <x v="6"/>
    <s v="4/98/14/35/58,6/5,5"/>
    <n v="14"/>
    <s v="4/98/14"/>
    <x v="1"/>
    <x v="1"/>
    <n v="4"/>
    <n v="2167.12"/>
    <d v="2014-09-16T00:00:00"/>
    <n v="3200"/>
    <n v="16"/>
    <x v="0"/>
    <x v="0"/>
  </r>
  <r>
    <x v="20"/>
    <x v="20"/>
    <s v="4/100/15/48/54,1/6"/>
    <n v="15"/>
    <s v="4/100/15"/>
    <x v="1"/>
    <x v="0"/>
    <n v="4"/>
    <n v="3098.52"/>
    <d v="2014-09-18T00:00:00"/>
    <n v="4520"/>
    <n v="18"/>
    <x v="0"/>
    <x v="0"/>
  </r>
  <r>
    <x v="14"/>
    <x v="14"/>
    <s v="4/98/13/29/58,6/5"/>
    <n v="13"/>
    <s v="4/98/13"/>
    <x v="1"/>
    <x v="0"/>
    <n v="4"/>
    <n v="1534.56"/>
    <d v="2014-09-19T00:00:00"/>
    <n v="2200"/>
    <n v="19"/>
    <x v="0"/>
    <x v="0"/>
  </r>
  <r>
    <x v="21"/>
    <x v="21"/>
    <s v="4/100/15/50/60,1/6"/>
    <n v="15"/>
    <s v="4/100/15"/>
    <x v="1"/>
    <x v="0"/>
    <n v="4"/>
    <n v="2956.28"/>
    <d v="2014-09-19T00:00:00"/>
    <n v="4480"/>
    <n v="19"/>
    <x v="0"/>
    <x v="0"/>
  </r>
  <r>
    <x v="22"/>
    <x v="22"/>
    <s v="5/100/15/43/57,1/6,5"/>
    <n v="15"/>
    <s v="5/100/15"/>
    <x v="0"/>
    <x v="1"/>
    <n v="4"/>
    <n v="7254.24"/>
    <d v="2014-09-19T00:00:00"/>
    <n v="11128"/>
    <n v="19"/>
    <x v="0"/>
    <x v="0"/>
  </r>
  <r>
    <x v="23"/>
    <x v="23"/>
    <s v="5/112/16/50/57,1/6,5"/>
    <n v="16"/>
    <s v="5/112/16"/>
    <x v="1"/>
    <x v="0"/>
    <n v="4"/>
    <n v="4240.68"/>
    <d v="2014-09-20T00:00:00"/>
    <n v="5840"/>
    <n v="20"/>
    <x v="0"/>
    <x v="0"/>
  </r>
  <r>
    <x v="24"/>
    <x v="24"/>
    <s v="5/114,3/15/46/67,1/6,5"/>
    <n v="15"/>
    <s v="5/114,3/15"/>
    <x v="0"/>
    <x v="1"/>
    <n v="4"/>
    <n v="6767.32"/>
    <d v="2014-09-20T00:00:00"/>
    <n v="10608"/>
    <n v="20"/>
    <x v="0"/>
    <x v="0"/>
  </r>
  <r>
    <x v="25"/>
    <x v="25"/>
    <s v="5/114,3/17/50/67,1/7"/>
    <n v="17"/>
    <s v="5/114,3/17"/>
    <x v="0"/>
    <x v="1"/>
    <n v="4"/>
    <n v="12623.72"/>
    <d v="2014-09-20T00:00:00"/>
    <n v="17876"/>
    <n v="20"/>
    <x v="0"/>
    <x v="0"/>
  </r>
  <r>
    <x v="8"/>
    <x v="8"/>
    <s v="4/98/13/35/58,6/5"/>
    <n v="13"/>
    <s v="4/98/13"/>
    <x v="1"/>
    <x v="1"/>
    <n v="2"/>
    <n v="767.28"/>
    <d v="2014-09-20T00:00:00"/>
    <n v="1100"/>
    <n v="20"/>
    <x v="0"/>
    <x v="0"/>
  </r>
  <r>
    <x v="20"/>
    <x v="20"/>
    <s v="4/100/15/48/54,1/6"/>
    <n v="15"/>
    <s v="4/100/15"/>
    <x v="1"/>
    <x v="0"/>
    <n v="3"/>
    <n v="2323.92"/>
    <d v="2014-09-21T00:00:00"/>
    <n v="3390"/>
    <n v="21"/>
    <x v="0"/>
    <x v="0"/>
  </r>
  <r>
    <x v="26"/>
    <x v="26"/>
    <s v="5/112/15/47/57,1/6"/>
    <n v="15"/>
    <s v="5/112/15"/>
    <x v="1"/>
    <x v="0"/>
    <n v="1"/>
    <n v="854.24"/>
    <d v="2014-09-21T00:00:00"/>
    <n v="1180"/>
    <n v="21"/>
    <x v="0"/>
    <x v="0"/>
  </r>
  <r>
    <x v="27"/>
    <x v="27"/>
    <s v="6/170/16/102/130/5,5"/>
    <n v="16"/>
    <s v="6/170/16"/>
    <x v="1"/>
    <x v="1"/>
    <n v="2"/>
    <n v="1876.28"/>
    <d v="2014-09-21T00:00:00"/>
    <n v="2580"/>
    <n v="21"/>
    <x v="0"/>
    <x v="0"/>
  </r>
  <r>
    <x v="6"/>
    <x v="6"/>
    <s v="4/98/14/35/58,6/5,5"/>
    <n v="14"/>
    <s v="4/98/14"/>
    <x v="1"/>
    <x v="1"/>
    <n v="4"/>
    <n v="2167.12"/>
    <d v="2014-09-21T00:00:00"/>
    <n v="3200"/>
    <n v="21"/>
    <x v="0"/>
    <x v="0"/>
  </r>
  <r>
    <x v="28"/>
    <x v="28"/>
    <s v="CODE8"/>
    <s v="CODE8"/>
    <s v="CODE8"/>
    <x v="2"/>
    <x v="0"/>
    <n v="4"/>
    <n v="13220"/>
    <d v="2014-09-22T00:00:00"/>
    <n v="18840"/>
    <n v="22"/>
    <x v="0"/>
    <x v="0"/>
  </r>
  <r>
    <x v="29"/>
    <x v="29"/>
    <s v="5/114,3/16/50/67,1/6"/>
    <n v="16"/>
    <s v="5/114,3/16"/>
    <x v="1"/>
    <x v="1"/>
    <n v="4"/>
    <n v="3802.68"/>
    <d v="2014-09-22T00:00:00"/>
    <n v="5720"/>
    <n v="22"/>
    <x v="0"/>
    <x v="0"/>
  </r>
  <r>
    <x v="6"/>
    <x v="6"/>
    <s v="4/98/14/35/58,6/5,5"/>
    <n v="14"/>
    <s v="4/98/14"/>
    <x v="1"/>
    <x v="1"/>
    <n v="4"/>
    <n v="2167.12"/>
    <d v="2014-09-22T00:00:00"/>
    <n v="3200"/>
    <n v="22"/>
    <x v="0"/>
    <x v="0"/>
  </r>
  <r>
    <x v="30"/>
    <x v="30"/>
    <s v="4/100/14/46/54,1/5,5"/>
    <n v="14"/>
    <s v="4/100/14"/>
    <x v="0"/>
    <x v="0"/>
    <n v="4"/>
    <n v="5846.19"/>
    <d v="2014-09-24T00:00:00"/>
    <n v="8972"/>
    <n v="24"/>
    <x v="0"/>
    <x v="0"/>
  </r>
  <r>
    <x v="6"/>
    <x v="6"/>
    <s v="4/98/14/35/58,6/5,5"/>
    <n v="14"/>
    <s v="4/98/14"/>
    <x v="1"/>
    <x v="0"/>
    <n v="4"/>
    <n v="2182.2800000000002"/>
    <d v="2014-09-24T00:00:00"/>
    <n v="3200"/>
    <n v="24"/>
    <x v="0"/>
    <x v="0"/>
  </r>
  <r>
    <x v="31"/>
    <x v="31"/>
    <s v="5/105/16/39/56,6/6,5"/>
    <n v="16"/>
    <s v="5/105/16"/>
    <x v="0"/>
    <x v="0"/>
    <n v="4"/>
    <n v="8170.98"/>
    <d v="2014-09-26T00:00:00"/>
    <n v="12532"/>
    <n v="26"/>
    <x v="0"/>
    <x v="0"/>
  </r>
  <r>
    <x v="32"/>
    <x v="28"/>
    <s v="CODE8"/>
    <s v="CODE8"/>
    <s v="CODE8"/>
    <x v="2"/>
    <x v="1"/>
    <n v="1"/>
    <n v="595.72"/>
    <d v="2014-09-26T00:00:00"/>
    <n v="910"/>
    <n v="26"/>
    <x v="0"/>
    <x v="0"/>
  </r>
  <r>
    <x v="33"/>
    <x v="32"/>
    <s v="4/98/14/35/58,6/5,5"/>
    <n v="14"/>
    <s v="4/98/14"/>
    <x v="0"/>
    <x v="0"/>
    <n v="4"/>
    <n v="5475.61"/>
    <d v="2014-09-27T00:00:00"/>
    <n v="8400"/>
    <n v="27"/>
    <x v="0"/>
    <x v="0"/>
  </r>
  <r>
    <x v="15"/>
    <x v="15"/>
    <s v="4/100/15/50/60,1/6"/>
    <n v="15"/>
    <s v="4/100/15"/>
    <x v="1"/>
    <x v="0"/>
    <n v="4"/>
    <n v="3440.68"/>
    <d v="2014-09-27T00:00:00"/>
    <n v="5276"/>
    <n v="27"/>
    <x v="0"/>
    <x v="0"/>
  </r>
  <r>
    <x v="20"/>
    <x v="20"/>
    <s v="4/100/15/48/54,1/6"/>
    <n v="15"/>
    <s v="4/100/15"/>
    <x v="1"/>
    <x v="0"/>
    <n v="4"/>
    <n v="3028.8"/>
    <d v="2014-09-27T00:00:00"/>
    <n v="4520"/>
    <n v="27"/>
    <x v="0"/>
    <x v="0"/>
  </r>
  <r>
    <x v="34"/>
    <x v="33"/>
    <s v="5/105/16/39/56,6/6,5"/>
    <n v="16"/>
    <s v="5/105/16"/>
    <x v="0"/>
    <x v="1"/>
    <n v="4"/>
    <n v="8603.0300000000007"/>
    <d v="2014-09-27T00:00:00"/>
    <n v="11168"/>
    <n v="27"/>
    <x v="0"/>
    <x v="0"/>
  </r>
  <r>
    <x v="17"/>
    <x v="17"/>
    <s v="4/114,3/15/45/67,1/6"/>
    <n v="15"/>
    <s v="4/114,3/15"/>
    <x v="1"/>
    <x v="1"/>
    <n v="1"/>
    <n v="746.27"/>
    <d v="2014-09-27T00:00:00"/>
    <n v="1130"/>
    <n v="27"/>
    <x v="0"/>
    <x v="0"/>
  </r>
  <r>
    <x v="35"/>
    <x v="34"/>
    <s v="5/108/16/50/63,4/6,5"/>
    <n v="16"/>
    <s v="5/108/16"/>
    <x v="1"/>
    <x v="0"/>
    <n v="4"/>
    <n v="2701.72"/>
    <d v="2014-09-28T00:00:00"/>
    <n v="3984"/>
    <n v="28"/>
    <x v="0"/>
    <x v="0"/>
  </r>
  <r>
    <x v="36"/>
    <x v="35"/>
    <s v="5/114,3/15/45/67,1/6"/>
    <n v="15"/>
    <s v="5/114,3/15"/>
    <x v="1"/>
    <x v="0"/>
    <n v="4"/>
    <n v="2850.84"/>
    <d v="2014-09-28T00:00:00"/>
    <n v="4372"/>
    <n v="28"/>
    <x v="0"/>
    <x v="0"/>
  </r>
  <r>
    <x v="37"/>
    <x v="36"/>
    <s v="4/100/15/45/60,1/6"/>
    <n v="15"/>
    <s v="4/100/15"/>
    <x v="0"/>
    <x v="1"/>
    <n v="4"/>
    <n v="7259.26"/>
    <d v="2014-09-28T00:00:00"/>
    <n v="11128"/>
    <n v="28"/>
    <x v="0"/>
    <x v="0"/>
  </r>
  <r>
    <x v="14"/>
    <x v="14"/>
    <s v="4/98/13/29/58,6/5"/>
    <n v="13"/>
    <s v="4/98/13"/>
    <x v="1"/>
    <x v="0"/>
    <n v="2"/>
    <n v="767.28"/>
    <d v="2014-09-29T00:00:00"/>
    <n v="1100"/>
    <n v="29"/>
    <x v="0"/>
    <x v="0"/>
  </r>
  <r>
    <x v="38"/>
    <x v="37"/>
    <s v="5/114,3/16/40/66,1/6,5"/>
    <n v="16"/>
    <s v="5/114,3/16"/>
    <x v="0"/>
    <x v="1"/>
    <n v="4"/>
    <n v="8565.25"/>
    <d v="2014-09-29T00:00:00"/>
    <n v="13132"/>
    <n v="29"/>
    <x v="0"/>
    <x v="0"/>
  </r>
  <r>
    <x v="39"/>
    <x v="38"/>
    <s v="5/114,3/16/51/67,1/6,5"/>
    <n v="16"/>
    <s v="5/114,3/16"/>
    <x v="0"/>
    <x v="1"/>
    <n v="4"/>
    <n v="8163.11"/>
    <d v="2014-09-29T00:00:00"/>
    <n v="12532"/>
    <n v="29"/>
    <x v="0"/>
    <x v="0"/>
  </r>
  <r>
    <x v="40"/>
    <x v="39"/>
    <s v="5/114,3/15/43/66,1/6,5"/>
    <n v="15"/>
    <s v="5/114,3/15"/>
    <x v="0"/>
    <x v="1"/>
    <n v="4"/>
    <n v="7276.24"/>
    <d v="2014-09-29T00:00:00"/>
    <n v="11116"/>
    <n v="29"/>
    <x v="0"/>
    <x v="0"/>
  </r>
  <r>
    <x v="41"/>
    <x v="40"/>
    <s v="4/114,3/15/40/66,1/6"/>
    <n v="15"/>
    <s v="4/114,3/15"/>
    <x v="0"/>
    <x v="0"/>
    <n v="4"/>
    <n v="6779.68"/>
    <d v="2014-10-01T00:00:00"/>
    <n v="10404"/>
    <n v="1"/>
    <x v="1"/>
    <x v="0"/>
  </r>
  <r>
    <x v="6"/>
    <x v="6"/>
    <s v="4/98/14/35/58,6/5,5"/>
    <n v="14"/>
    <s v="4/98/14"/>
    <x v="1"/>
    <x v="0"/>
    <n v="4"/>
    <n v="2084.7600000000002"/>
    <d v="2014-10-01T00:00:00"/>
    <n v="3200"/>
    <n v="1"/>
    <x v="1"/>
    <x v="0"/>
  </r>
  <r>
    <x v="14"/>
    <x v="14"/>
    <s v="4/98/13/29/58,6/5"/>
    <n v="13"/>
    <s v="4/98/13"/>
    <x v="1"/>
    <x v="0"/>
    <n v="2"/>
    <n v="767.28"/>
    <d v="2014-10-01T00:00:00"/>
    <n v="1100"/>
    <n v="1"/>
    <x v="1"/>
    <x v="0"/>
  </r>
  <r>
    <x v="42"/>
    <x v="41"/>
    <s v="5/110/16/37/65,1/6,5"/>
    <n v="16"/>
    <s v="5/110/16"/>
    <x v="0"/>
    <x v="1"/>
    <n v="4"/>
    <n v="8172.27"/>
    <d v="2014-10-01T00:00:00"/>
    <n v="12532"/>
    <n v="1"/>
    <x v="1"/>
    <x v="0"/>
  </r>
  <r>
    <x v="21"/>
    <x v="21"/>
    <s v="4/100/15/50/60,1/6"/>
    <n v="15"/>
    <s v="4/100/15"/>
    <x v="1"/>
    <x v="1"/>
    <n v="9"/>
    <n v="6651.54"/>
    <d v="2014-10-01T00:00:00"/>
    <n v="10377"/>
    <n v="1"/>
    <x v="1"/>
    <x v="0"/>
  </r>
  <r>
    <x v="43"/>
    <x v="42"/>
    <s v="4/98/14/35/58,6/5,5"/>
    <n v="14"/>
    <s v="4/98/14"/>
    <x v="1"/>
    <x v="0"/>
    <n v="1"/>
    <n v="489.83"/>
    <d v="2014-10-02T00:00:00"/>
    <n v="855.1"/>
    <n v="2"/>
    <x v="1"/>
    <x v="0"/>
  </r>
  <r>
    <x v="44"/>
    <x v="43"/>
    <s v="4/98/13/29/58,6/5"/>
    <n v="13"/>
    <s v="4/98/13"/>
    <x v="1"/>
    <x v="0"/>
    <n v="4"/>
    <n v="1580.32"/>
    <d v="2014-10-02T00:00:00"/>
    <n v="2160"/>
    <n v="2"/>
    <x v="1"/>
    <x v="0"/>
  </r>
  <r>
    <x v="45"/>
    <x v="44"/>
    <s v="5/114,3/17/45/60,1/7"/>
    <n v="17"/>
    <s v="5/114,3/17"/>
    <x v="0"/>
    <x v="0"/>
    <n v="4"/>
    <n v="8206.32"/>
    <d v="2014-10-02T00:00:00"/>
    <n v="13000"/>
    <n v="2"/>
    <x v="1"/>
    <x v="0"/>
  </r>
  <r>
    <x v="46"/>
    <x v="45"/>
    <s v="4/100/15/45/60,1/6"/>
    <n v="15"/>
    <s v="4/100/15"/>
    <x v="0"/>
    <x v="0"/>
    <n v="4"/>
    <n v="6916.51"/>
    <d v="2014-10-02T00:00:00"/>
    <n v="10608"/>
    <n v="2"/>
    <x v="1"/>
    <x v="0"/>
  </r>
  <r>
    <x v="14"/>
    <x v="14"/>
    <s v="4/98/13/29/58,6/5"/>
    <n v="13"/>
    <s v="4/98/13"/>
    <x v="1"/>
    <x v="0"/>
    <n v="4"/>
    <n v="1534.56"/>
    <d v="2014-10-02T00:00:00"/>
    <n v="2200"/>
    <n v="2"/>
    <x v="1"/>
    <x v="0"/>
  </r>
  <r>
    <x v="21"/>
    <x v="21"/>
    <s v="4/100/15/50/60,1/6"/>
    <n v="15"/>
    <s v="4/100/15"/>
    <x v="1"/>
    <x v="0"/>
    <n v="4"/>
    <n v="2956.24"/>
    <d v="2014-10-02T00:00:00"/>
    <n v="4612"/>
    <n v="2"/>
    <x v="1"/>
    <x v="0"/>
  </r>
  <r>
    <x v="47"/>
    <x v="46"/>
    <s v="4/98/14/35/58,6/5,5"/>
    <n v="14"/>
    <s v="4/98/14"/>
    <x v="0"/>
    <x v="1"/>
    <n v="4"/>
    <n v="5849.44"/>
    <d v="2014-10-02T00:00:00"/>
    <n v="8972"/>
    <n v="2"/>
    <x v="1"/>
    <x v="0"/>
  </r>
  <r>
    <x v="48"/>
    <x v="47"/>
    <s v="4/114,3/15/40/66,1/6,5"/>
    <n v="15"/>
    <s v="4/114,3/15"/>
    <x v="0"/>
    <x v="1"/>
    <n v="4"/>
    <n v="6917.6"/>
    <d v="2014-10-02T00:00:00"/>
    <n v="10608"/>
    <n v="2"/>
    <x v="1"/>
    <x v="0"/>
  </r>
  <r>
    <x v="49"/>
    <x v="48"/>
    <s v="4/100/14/49/56,6/5,5"/>
    <n v="14"/>
    <s v="4/100/14"/>
    <x v="1"/>
    <x v="1"/>
    <n v="4"/>
    <n v="3224.76"/>
    <d v="2014-10-02T00:00:00"/>
    <n v="4480"/>
    <n v="2"/>
    <x v="1"/>
    <x v="0"/>
  </r>
  <r>
    <x v="17"/>
    <x v="17"/>
    <s v="4/114,3/15/45/67,1/6"/>
    <n v="15"/>
    <s v="4/114,3/15"/>
    <x v="1"/>
    <x v="1"/>
    <n v="4"/>
    <n v="2985.08"/>
    <d v="2014-10-02T00:00:00"/>
    <n v="4520"/>
    <n v="2"/>
    <x v="1"/>
    <x v="0"/>
  </r>
  <r>
    <x v="44"/>
    <x v="43"/>
    <s v="4/98/13/29/58,6/5"/>
    <n v="13"/>
    <s v="4/98/13"/>
    <x v="1"/>
    <x v="0"/>
    <n v="4"/>
    <n v="1580.32"/>
    <d v="2014-10-03T00:00:00"/>
    <n v="2160"/>
    <n v="3"/>
    <x v="1"/>
    <x v="0"/>
  </r>
  <r>
    <x v="50"/>
    <x v="49"/>
    <s v="4/114,3/15/46/67,1/6"/>
    <n v="15"/>
    <s v="4/114,3/15"/>
    <x v="0"/>
    <x v="0"/>
    <n v="4"/>
    <n v="6913.76"/>
    <d v="2014-10-03T00:00:00"/>
    <n v="10608"/>
    <n v="3"/>
    <x v="1"/>
    <x v="0"/>
  </r>
  <r>
    <x v="51"/>
    <x v="50"/>
    <s v="5/114,3/16/50/66,1/6,5"/>
    <n v="16"/>
    <s v="5/114,3/16"/>
    <x v="0"/>
    <x v="0"/>
    <n v="4"/>
    <n v="8168.11"/>
    <d v="2014-10-04T00:00:00"/>
    <n v="12532"/>
    <n v="4"/>
    <x v="1"/>
    <x v="0"/>
  </r>
  <r>
    <x v="52"/>
    <x v="51"/>
    <s v="4/100/16/52/54,1/6"/>
    <n v="16"/>
    <s v="4/100/16"/>
    <x v="1"/>
    <x v="0"/>
    <n v="2"/>
    <n v="1779.66"/>
    <d v="2014-10-04T00:00:00"/>
    <n v="2730"/>
    <n v="4"/>
    <x v="1"/>
    <x v="0"/>
  </r>
  <r>
    <x v="20"/>
    <x v="20"/>
    <s v="4/100/15/48/54,1/6"/>
    <n v="15"/>
    <s v="4/100/15"/>
    <x v="1"/>
    <x v="0"/>
    <n v="4"/>
    <n v="3028.8"/>
    <d v="2014-10-04T00:00:00"/>
    <n v="4520"/>
    <n v="4"/>
    <x v="1"/>
    <x v="0"/>
  </r>
  <r>
    <x v="14"/>
    <x v="14"/>
    <s v="4/98/13/29/58,6/5"/>
    <n v="13"/>
    <s v="4/98/13"/>
    <x v="1"/>
    <x v="0"/>
    <n v="4"/>
    <n v="1534.56"/>
    <d v="2014-10-04T00:00:00"/>
    <n v="2200"/>
    <n v="4"/>
    <x v="1"/>
    <x v="0"/>
  </r>
  <r>
    <x v="8"/>
    <x v="8"/>
    <s v="4/98/13/35/58,6/5"/>
    <n v="13"/>
    <s v="4/98/13"/>
    <x v="1"/>
    <x v="0"/>
    <n v="4"/>
    <n v="1534.56"/>
    <d v="2014-10-04T00:00:00"/>
    <n v="2200"/>
    <n v="4"/>
    <x v="1"/>
    <x v="0"/>
  </r>
  <r>
    <x v="53"/>
    <x v="52"/>
    <s v="4/98/13/35/58,6/5"/>
    <n v="13"/>
    <s v="4/98/13"/>
    <x v="1"/>
    <x v="1"/>
    <n v="4"/>
    <n v="1580.32"/>
    <d v="2014-10-04T00:00:00"/>
    <n v="2160"/>
    <n v="4"/>
    <x v="1"/>
    <x v="0"/>
  </r>
  <r>
    <x v="35"/>
    <x v="34"/>
    <s v="5/108/16/50/63,4/6,5"/>
    <n v="16"/>
    <s v="5/108/16"/>
    <x v="1"/>
    <x v="1"/>
    <n v="2"/>
    <n v="1351.6"/>
    <d v="2014-10-04T00:00:00"/>
    <n v="1992"/>
    <n v="4"/>
    <x v="1"/>
    <x v="0"/>
  </r>
  <r>
    <x v="20"/>
    <x v="20"/>
    <s v="4/100/15/48/54,1/6"/>
    <n v="15"/>
    <s v="4/100/15"/>
    <x v="1"/>
    <x v="1"/>
    <n v="4"/>
    <n v="2985.2"/>
    <d v="2014-10-04T00:00:00"/>
    <n v="4520"/>
    <n v="4"/>
    <x v="1"/>
    <x v="0"/>
  </r>
  <r>
    <x v="54"/>
    <x v="53"/>
    <s v="5/114,3/16/46/67,1/6,5"/>
    <n v="16"/>
    <s v="5/114,3/16"/>
    <x v="1"/>
    <x v="1"/>
    <n v="4"/>
    <n v="3711.36"/>
    <d v="2014-10-04T00:00:00"/>
    <n v="5480"/>
    <n v="4"/>
    <x v="1"/>
    <x v="0"/>
  </r>
  <r>
    <x v="6"/>
    <x v="6"/>
    <s v="4/98/14/35/58,6/5,5"/>
    <n v="14"/>
    <s v="4/98/14"/>
    <x v="1"/>
    <x v="1"/>
    <n v="4"/>
    <n v="2066"/>
    <d v="2014-10-04T00:00:00"/>
    <n v="3240"/>
    <n v="4"/>
    <x v="1"/>
    <x v="0"/>
  </r>
  <r>
    <x v="14"/>
    <x v="14"/>
    <s v="4/98/13/29/58,6/5"/>
    <n v="13"/>
    <s v="4/98/13"/>
    <x v="1"/>
    <x v="1"/>
    <n v="4"/>
    <n v="1534.56"/>
    <d v="2014-10-04T00:00:00"/>
    <n v="2200"/>
    <n v="4"/>
    <x v="1"/>
    <x v="0"/>
  </r>
  <r>
    <x v="55"/>
    <x v="54"/>
    <s v="5/100/15/38/57,1/6"/>
    <n v="15"/>
    <s v="5/100/15"/>
    <x v="1"/>
    <x v="1"/>
    <n v="4"/>
    <n v="3610.16"/>
    <d v="2014-10-04T00:00:00"/>
    <n v="5572"/>
    <n v="4"/>
    <x v="1"/>
    <x v="0"/>
  </r>
  <r>
    <x v="21"/>
    <x v="21"/>
    <s v="4/100/15/50/60,1/6"/>
    <n v="15"/>
    <s v="4/100/15"/>
    <x v="1"/>
    <x v="1"/>
    <n v="4"/>
    <n v="2956.24"/>
    <d v="2014-10-04T00:00:00"/>
    <n v="4612"/>
    <n v="4"/>
    <x v="1"/>
    <x v="0"/>
  </r>
  <r>
    <x v="56"/>
    <x v="55"/>
    <s v="5/112/16/50/57,1/6,5"/>
    <n v="16"/>
    <s v="5/112/16"/>
    <x v="0"/>
    <x v="0"/>
    <n v="4"/>
    <n v="8560.89"/>
    <d v="2014-10-05T00:00:00"/>
    <n v="13132"/>
    <n v="5"/>
    <x v="1"/>
    <x v="0"/>
  </r>
  <r>
    <x v="20"/>
    <x v="20"/>
    <s v="4/100/15/48/54,1/6"/>
    <n v="15"/>
    <s v="4/100/15"/>
    <x v="1"/>
    <x v="0"/>
    <n v="4"/>
    <n v="3028.76"/>
    <d v="2014-10-05T00:00:00"/>
    <n v="4520"/>
    <n v="5"/>
    <x v="1"/>
    <x v="0"/>
  </r>
  <r>
    <x v="57"/>
    <x v="28"/>
    <s v="CODE8"/>
    <s v="CODE8"/>
    <s v="CODE8"/>
    <x v="2"/>
    <x v="0"/>
    <n v="4"/>
    <n v="10613.2"/>
    <d v="2014-10-05T00:00:00"/>
    <n v="14700"/>
    <n v="5"/>
    <x v="1"/>
    <x v="0"/>
  </r>
  <r>
    <x v="20"/>
    <x v="20"/>
    <s v="4/100/15/48/54,1/6"/>
    <n v="15"/>
    <s v="4/100/15"/>
    <x v="1"/>
    <x v="1"/>
    <n v="8"/>
    <n v="5970.4"/>
    <d v="2014-10-05T00:00:00"/>
    <n v="9040"/>
    <n v="5"/>
    <x v="1"/>
    <x v="0"/>
  </r>
  <r>
    <x v="14"/>
    <x v="14"/>
    <s v="4/98/13/29/58,6/5"/>
    <n v="13"/>
    <s v="4/98/13"/>
    <x v="1"/>
    <x v="1"/>
    <n v="4"/>
    <n v="1534.56"/>
    <d v="2014-10-05T00:00:00"/>
    <n v="2200"/>
    <n v="5"/>
    <x v="1"/>
    <x v="0"/>
  </r>
  <r>
    <x v="8"/>
    <x v="8"/>
    <s v="4/98/13/35/58,6/5"/>
    <n v="13"/>
    <s v="4/98/13"/>
    <x v="1"/>
    <x v="1"/>
    <n v="2"/>
    <n v="767.28"/>
    <d v="2014-10-05T00:00:00"/>
    <n v="1100"/>
    <n v="5"/>
    <x v="1"/>
    <x v="0"/>
  </r>
  <r>
    <x v="58"/>
    <x v="56"/>
    <s v="4/100/15/51/54,1/5,5"/>
    <n v="15"/>
    <s v="4/100/15"/>
    <x v="1"/>
    <x v="0"/>
    <n v="2"/>
    <n v="2208"/>
    <d v="2014-10-06T00:00:00"/>
    <n v="3386"/>
    <n v="6"/>
    <x v="1"/>
    <x v="0"/>
  </r>
  <r>
    <x v="59"/>
    <x v="57"/>
    <s v="5/114,3/16/40/72,3/7"/>
    <n v="16"/>
    <s v="5/114,3/16"/>
    <x v="0"/>
    <x v="1"/>
    <n v="4"/>
    <n v="11689.8"/>
    <d v="2014-10-06T00:00:00"/>
    <n v="16400"/>
    <n v="6"/>
    <x v="1"/>
    <x v="0"/>
  </r>
  <r>
    <x v="60"/>
    <x v="58"/>
    <s v="4/100/14/43/60,1/5,5"/>
    <n v="14"/>
    <s v="4/100/14"/>
    <x v="1"/>
    <x v="1"/>
    <n v="4"/>
    <n v="2382.88"/>
    <d v="2014-10-06T00:00:00"/>
    <n v="3640"/>
    <n v="6"/>
    <x v="1"/>
    <x v="0"/>
  </r>
  <r>
    <x v="6"/>
    <x v="6"/>
    <s v="4/98/14/35/58,6/5,5"/>
    <n v="14"/>
    <s v="4/98/14"/>
    <x v="1"/>
    <x v="0"/>
    <n v="4"/>
    <n v="2084.7600000000002"/>
    <d v="2014-10-07T00:00:00"/>
    <n v="3240"/>
    <n v="7"/>
    <x v="1"/>
    <x v="0"/>
  </r>
  <r>
    <x v="21"/>
    <x v="21"/>
    <s v="4/100/15/50/60,1/6"/>
    <n v="15"/>
    <s v="4/100/15"/>
    <x v="1"/>
    <x v="0"/>
    <n v="8"/>
    <n v="5912.48"/>
    <d v="2014-10-07T00:00:00"/>
    <n v="9224"/>
    <n v="7"/>
    <x v="1"/>
    <x v="0"/>
  </r>
  <r>
    <x v="21"/>
    <x v="21"/>
    <s v="4/100/15/50/60,1/6"/>
    <n v="15"/>
    <s v="4/100/15"/>
    <x v="1"/>
    <x v="1"/>
    <n v="4"/>
    <n v="2956.24"/>
    <d v="2014-10-07T00:00:00"/>
    <n v="4612"/>
    <n v="7"/>
    <x v="1"/>
    <x v="0"/>
  </r>
  <r>
    <x v="61"/>
    <x v="28"/>
    <s v="CODE8"/>
    <s v="CODE8"/>
    <s v="CODE8"/>
    <x v="2"/>
    <x v="1"/>
    <n v="4"/>
    <n v="8243.2000000000007"/>
    <d v="2014-10-07T00:00:00"/>
    <n v="11880"/>
    <n v="7"/>
    <x v="1"/>
    <x v="0"/>
  </r>
  <r>
    <x v="62"/>
    <x v="59"/>
    <s v="5/114,3/16/47/66,1/6,5"/>
    <n v="16"/>
    <s v="5/114,3/16"/>
    <x v="0"/>
    <x v="1"/>
    <n v="4"/>
    <n v="8562.25"/>
    <d v="2014-10-08T00:00:00"/>
    <n v="13132"/>
    <n v="8"/>
    <x v="1"/>
    <x v="0"/>
  </r>
  <r>
    <x v="53"/>
    <x v="52"/>
    <s v="4/98/13/35/58,6/5"/>
    <n v="13"/>
    <s v="4/98/13"/>
    <x v="1"/>
    <x v="1"/>
    <n v="2"/>
    <n v="790.16"/>
    <d v="2014-10-08T00:00:00"/>
    <n v="1080"/>
    <n v="8"/>
    <x v="1"/>
    <x v="0"/>
  </r>
  <r>
    <x v="4"/>
    <x v="4"/>
    <s v="6/139,7/17/38/100,1/7"/>
    <n v="17"/>
    <s v="6/139,7/17"/>
    <x v="0"/>
    <x v="1"/>
    <n v="4"/>
    <n v="9664.36"/>
    <d v="2014-10-08T00:00:00"/>
    <n v="14820"/>
    <n v="8"/>
    <x v="1"/>
    <x v="0"/>
  </r>
  <r>
    <x v="52"/>
    <x v="51"/>
    <s v="4/100/16/52/54,1/6"/>
    <n v="16"/>
    <s v="4/100/16"/>
    <x v="1"/>
    <x v="1"/>
    <n v="4"/>
    <n v="3570.77"/>
    <d v="2014-10-08T00:00:00"/>
    <n v="5460"/>
    <n v="8"/>
    <x v="1"/>
    <x v="0"/>
  </r>
  <r>
    <x v="16"/>
    <x v="16"/>
    <s v="4/114,3/15/44/56,6/6"/>
    <n v="15"/>
    <s v="4/114,3/15"/>
    <x v="1"/>
    <x v="1"/>
    <n v="2"/>
    <n v="1492.54"/>
    <d v="2014-10-08T00:00:00"/>
    <n v="2280"/>
    <n v="8"/>
    <x v="1"/>
    <x v="0"/>
  </r>
  <r>
    <x v="54"/>
    <x v="53"/>
    <s v="5/114,3/16/46/67,1/6,5"/>
    <n v="16"/>
    <s v="5/114,3/16"/>
    <x v="1"/>
    <x v="1"/>
    <n v="4"/>
    <n v="3711.33"/>
    <d v="2014-10-08T00:00:00"/>
    <n v="5480"/>
    <n v="8"/>
    <x v="1"/>
    <x v="0"/>
  </r>
  <r>
    <x v="63"/>
    <x v="60"/>
    <s v="4/100/14/49/56,6/5,5"/>
    <n v="14"/>
    <s v="4/100/14"/>
    <x v="1"/>
    <x v="1"/>
    <n v="1"/>
    <n v="595.72"/>
    <d v="2014-10-08T00:00:00"/>
    <n v="910"/>
    <n v="8"/>
    <x v="1"/>
    <x v="0"/>
  </r>
  <r>
    <x v="64"/>
    <x v="28"/>
    <s v="CODE8"/>
    <s v="CODE8"/>
    <s v="CODE8"/>
    <x v="2"/>
    <x v="1"/>
    <n v="4"/>
    <n v="8572.7999999999993"/>
    <d v="2014-10-08T00:00:00"/>
    <n v="9600"/>
    <n v="8"/>
    <x v="1"/>
    <x v="0"/>
  </r>
  <r>
    <x v="11"/>
    <x v="11"/>
    <s v="5/114,3/15/47/67,1/5,5"/>
    <n v="15"/>
    <s v="5/114,3/15"/>
    <x v="1"/>
    <x v="0"/>
    <n v="2"/>
    <n v="1342.38"/>
    <d v="2014-10-09T00:00:00"/>
    <n v="2116.4"/>
    <n v="9"/>
    <x v="1"/>
    <x v="0"/>
  </r>
  <r>
    <x v="16"/>
    <x v="16"/>
    <s v="4/114,3/15/44/56,6/6"/>
    <n v="15"/>
    <s v="4/114,3/15"/>
    <x v="1"/>
    <x v="0"/>
    <n v="4"/>
    <n v="2985.08"/>
    <d v="2014-10-09T00:00:00"/>
    <n v="4560"/>
    <n v="9"/>
    <x v="1"/>
    <x v="0"/>
  </r>
  <r>
    <x v="63"/>
    <x v="60"/>
    <s v="4/100/14/49/56,6/5,5"/>
    <n v="14"/>
    <s v="4/100/14"/>
    <x v="1"/>
    <x v="0"/>
    <n v="4"/>
    <n v="2382.88"/>
    <d v="2014-10-09T00:00:00"/>
    <n v="3640"/>
    <n v="9"/>
    <x v="1"/>
    <x v="0"/>
  </r>
  <r>
    <x v="65"/>
    <x v="61"/>
    <s v="4/100/15/50/54,1/6,5"/>
    <n v="15"/>
    <s v="4/100/15"/>
    <x v="0"/>
    <x v="1"/>
    <n v="4"/>
    <n v="6779.68"/>
    <d v="2014-10-09T00:00:00"/>
    <n v="10608"/>
    <n v="9"/>
    <x v="1"/>
    <x v="0"/>
  </r>
  <r>
    <x v="20"/>
    <x v="20"/>
    <s v="4/100/15/48/54,1/6"/>
    <n v="15"/>
    <s v="4/100/15"/>
    <x v="1"/>
    <x v="1"/>
    <n v="4"/>
    <n v="2985.2"/>
    <d v="2014-10-09T00:00:00"/>
    <n v="4520"/>
    <n v="9"/>
    <x v="1"/>
    <x v="0"/>
  </r>
  <r>
    <x v="66"/>
    <x v="28"/>
    <s v="CODE8"/>
    <s v="CODE8"/>
    <s v="CODE8"/>
    <x v="2"/>
    <x v="1"/>
    <n v="4"/>
    <n v="10800"/>
    <d v="2014-10-09T00:00:00"/>
    <n v="14780"/>
    <n v="9"/>
    <x v="1"/>
    <x v="0"/>
  </r>
  <r>
    <x v="13"/>
    <x v="13"/>
    <s v="5/139,7/15/48/98,6/6"/>
    <n v="15"/>
    <s v="5/139,7/15"/>
    <x v="1"/>
    <x v="0"/>
    <n v="4"/>
    <n v="3142.36"/>
    <d v="2014-10-10T00:00:00"/>
    <n v="4320"/>
    <n v="10"/>
    <x v="1"/>
    <x v="0"/>
  </r>
  <r>
    <x v="53"/>
    <x v="52"/>
    <s v="4/98/13/35/58,6/5"/>
    <n v="13"/>
    <s v="4/98/13"/>
    <x v="1"/>
    <x v="1"/>
    <n v="4"/>
    <n v="1580.32"/>
    <d v="2014-10-10T00:00:00"/>
    <n v="2160"/>
    <n v="10"/>
    <x v="1"/>
    <x v="0"/>
  </r>
  <r>
    <x v="44"/>
    <x v="43"/>
    <s v="4/98/13/29/58,6/5"/>
    <n v="13"/>
    <s v="4/98/13"/>
    <x v="1"/>
    <x v="1"/>
    <n v="4"/>
    <n v="1612.72"/>
    <d v="2014-10-10T00:00:00"/>
    <n v="2160"/>
    <n v="10"/>
    <x v="1"/>
    <x v="0"/>
  </r>
  <r>
    <x v="35"/>
    <x v="34"/>
    <s v="5/108/16/50/63,4/6,5"/>
    <n v="16"/>
    <s v="5/108/16"/>
    <x v="1"/>
    <x v="1"/>
    <n v="2"/>
    <n v="1351.58"/>
    <d v="2014-10-10T00:00:00"/>
    <n v="1992"/>
    <n v="10"/>
    <x v="1"/>
    <x v="0"/>
  </r>
  <r>
    <x v="67"/>
    <x v="62"/>
    <s v="4/98/14/35/58,6/5"/>
    <n v="14"/>
    <s v="4/98/14"/>
    <x v="1"/>
    <x v="1"/>
    <n v="1"/>
    <n v="584.32000000000005"/>
    <d v="2014-10-10T00:00:00"/>
    <n v="894"/>
    <n v="10"/>
    <x v="1"/>
    <x v="0"/>
  </r>
  <r>
    <x v="15"/>
    <x v="15"/>
    <s v="4/100/15/50/60,1/6"/>
    <n v="15"/>
    <s v="4/100/15"/>
    <x v="1"/>
    <x v="0"/>
    <n v="4"/>
    <n v="3440.68"/>
    <d v="2014-10-11T00:00:00"/>
    <n v="5276"/>
    <n v="11"/>
    <x v="1"/>
    <x v="0"/>
  </r>
  <r>
    <x v="68"/>
    <x v="63"/>
    <s v="4/100/14/43/60,1/5,5"/>
    <n v="14"/>
    <s v="4/100/14"/>
    <x v="0"/>
    <x v="1"/>
    <n v="4"/>
    <n v="5851.49"/>
    <d v="2014-10-11T00:00:00"/>
    <n v="8972"/>
    <n v="11"/>
    <x v="1"/>
    <x v="0"/>
  </r>
  <r>
    <x v="51"/>
    <x v="50"/>
    <s v="5/114,3/16/50/66,1/6,5"/>
    <n v="16"/>
    <s v="5/114,3/16"/>
    <x v="0"/>
    <x v="1"/>
    <n v="4"/>
    <n v="8172.27"/>
    <d v="2014-10-11T00:00:00"/>
    <n v="12532"/>
    <n v="11"/>
    <x v="1"/>
    <x v="0"/>
  </r>
  <r>
    <x v="69"/>
    <x v="64"/>
    <s v="5/114,3/16/50/60,1/6"/>
    <n v="16"/>
    <s v="5/114,3/16"/>
    <x v="1"/>
    <x v="1"/>
    <n v="4"/>
    <n v="4197.12"/>
    <d v="2014-10-11T00:00:00"/>
    <n v="6080"/>
    <n v="11"/>
    <x v="1"/>
    <x v="0"/>
  </r>
  <r>
    <x v="6"/>
    <x v="6"/>
    <s v="4/98/14/35/58,6/5,5"/>
    <n v="14"/>
    <s v="4/98/14"/>
    <x v="1"/>
    <x v="1"/>
    <n v="4"/>
    <n v="2066"/>
    <d v="2014-10-11T00:00:00"/>
    <n v="3240"/>
    <n v="11"/>
    <x v="1"/>
    <x v="0"/>
  </r>
  <r>
    <x v="8"/>
    <x v="8"/>
    <s v="4/98/13/35/58,6/5"/>
    <n v="13"/>
    <s v="4/98/13"/>
    <x v="1"/>
    <x v="1"/>
    <n v="1"/>
    <n v="383.64"/>
    <d v="2014-10-11T00:00:00"/>
    <n v="550"/>
    <n v="11"/>
    <x v="1"/>
    <x v="0"/>
  </r>
  <r>
    <x v="21"/>
    <x v="21"/>
    <s v="4/100/15/50/60,1/6"/>
    <n v="15"/>
    <s v="4/100/15"/>
    <x v="1"/>
    <x v="1"/>
    <n v="4"/>
    <n v="2956.24"/>
    <d v="2014-10-11T00:00:00"/>
    <n v="4612"/>
    <n v="11"/>
    <x v="1"/>
    <x v="0"/>
  </r>
  <r>
    <x v="59"/>
    <x v="57"/>
    <s v="5/114,3/16/40/72,3/7"/>
    <n v="16"/>
    <s v="5/114,3/16"/>
    <x v="0"/>
    <x v="0"/>
    <n v="4"/>
    <n v="11689.8"/>
    <d v="2014-10-12T00:00:00"/>
    <n v="16400"/>
    <n v="12"/>
    <x v="1"/>
    <x v="0"/>
  </r>
  <r>
    <x v="44"/>
    <x v="43"/>
    <s v="4/98/13/29/58,6/5"/>
    <n v="13"/>
    <s v="4/98/13"/>
    <x v="1"/>
    <x v="0"/>
    <n v="4"/>
    <n v="1580.32"/>
    <d v="2014-10-12T00:00:00"/>
    <n v="2160"/>
    <n v="12"/>
    <x v="1"/>
    <x v="0"/>
  </r>
  <r>
    <x v="70"/>
    <x v="65"/>
    <s v="5/114,3/16/50/66,1/6,5"/>
    <n v="16"/>
    <s v="5/114,3/16"/>
    <x v="1"/>
    <x v="0"/>
    <n v="4"/>
    <n v="3813.56"/>
    <d v="2014-10-12T00:00:00"/>
    <n v="5240"/>
    <n v="12"/>
    <x v="1"/>
    <x v="0"/>
  </r>
  <r>
    <x v="71"/>
    <x v="66"/>
    <s v="5/108/16/52,5/63,4/6,5"/>
    <n v="16"/>
    <s v="5/108/16"/>
    <x v="1"/>
    <x v="1"/>
    <n v="4"/>
    <n v="3157.48"/>
    <d v="2014-10-12T00:00:00"/>
    <n v="5016"/>
    <n v="12"/>
    <x v="1"/>
    <x v="0"/>
  </r>
  <r>
    <x v="6"/>
    <x v="6"/>
    <s v="4/98/14/35/58,6/5,5"/>
    <n v="14"/>
    <s v="4/98/14"/>
    <x v="1"/>
    <x v="1"/>
    <n v="2"/>
    <n v="1033"/>
    <d v="2014-10-12T00:00:00"/>
    <n v="1620"/>
    <n v="12"/>
    <x v="1"/>
    <x v="0"/>
  </r>
  <r>
    <x v="21"/>
    <x v="21"/>
    <s v="4/100/15/50/60,1/6"/>
    <n v="15"/>
    <s v="4/100/15"/>
    <x v="1"/>
    <x v="1"/>
    <n v="6"/>
    <n v="4434.42"/>
    <d v="2014-10-12T00:00:00"/>
    <n v="6918"/>
    <n v="12"/>
    <x v="1"/>
    <x v="0"/>
  </r>
  <r>
    <x v="72"/>
    <x v="28"/>
    <s v="CODE8"/>
    <s v="CODE8"/>
    <s v="CODE8"/>
    <x v="2"/>
    <x v="1"/>
    <n v="4"/>
    <n v="11535.6"/>
    <d v="2014-10-12T00:00:00"/>
    <n v="15212"/>
    <n v="12"/>
    <x v="1"/>
    <x v="0"/>
  </r>
  <r>
    <x v="73"/>
    <x v="67"/>
    <s v="5/114,3/15/47/47,5/5,5"/>
    <n v="15"/>
    <s v="5/114,3/15"/>
    <x v="0"/>
    <x v="0"/>
    <n v="4"/>
    <n v="7928.8"/>
    <d v="2014-10-13T00:00:00"/>
    <n v="11508"/>
    <n v="13"/>
    <x v="1"/>
    <x v="0"/>
  </r>
  <r>
    <x v="43"/>
    <x v="42"/>
    <s v="4/98/14/35/58,6/5,5"/>
    <n v="14"/>
    <s v="4/98/14"/>
    <x v="1"/>
    <x v="0"/>
    <n v="2"/>
    <n v="979.66"/>
    <d v="2014-10-13T00:00:00"/>
    <n v="1710.2"/>
    <n v="13"/>
    <x v="1"/>
    <x v="0"/>
  </r>
  <r>
    <x v="74"/>
    <x v="68"/>
    <s v="5/114,3/16/45/67,1/7"/>
    <n v="16"/>
    <s v="5/114,3/16"/>
    <x v="0"/>
    <x v="0"/>
    <n v="4"/>
    <n v="8385.14"/>
    <d v="2014-10-13T00:00:00"/>
    <n v="12872"/>
    <n v="13"/>
    <x v="1"/>
    <x v="0"/>
  </r>
  <r>
    <x v="75"/>
    <x v="69"/>
    <s v="5/114,3/16/46/67,1/6,5"/>
    <n v="16"/>
    <s v="5/114,3/16"/>
    <x v="1"/>
    <x v="0"/>
    <n v="2"/>
    <n v="2078.8000000000002"/>
    <d v="2014-10-13T00:00:00"/>
    <n v="2317.86"/>
    <n v="13"/>
    <x v="1"/>
    <x v="0"/>
  </r>
  <r>
    <x v="14"/>
    <x v="14"/>
    <s v="4/98/13/29/58,6/5"/>
    <n v="13"/>
    <s v="4/98/13"/>
    <x v="1"/>
    <x v="0"/>
    <n v="2"/>
    <n v="767.28"/>
    <d v="2014-10-13T00:00:00"/>
    <n v="1100"/>
    <n v="13"/>
    <x v="1"/>
    <x v="0"/>
  </r>
  <r>
    <x v="44"/>
    <x v="43"/>
    <s v="4/98/13/29/58,6/5"/>
    <n v="13"/>
    <s v="4/98/13"/>
    <x v="1"/>
    <x v="1"/>
    <n v="4"/>
    <n v="1612.72"/>
    <d v="2014-10-13T00:00:00"/>
    <n v="2160"/>
    <n v="13"/>
    <x v="1"/>
    <x v="0"/>
  </r>
  <r>
    <x v="76"/>
    <x v="70"/>
    <s v="5/108/15/52,5/63,4/6,5"/>
    <n v="15"/>
    <s v="5/108/15"/>
    <x v="1"/>
    <x v="1"/>
    <n v="2"/>
    <n v="1311.86"/>
    <d v="2014-10-13T00:00:00"/>
    <n v="1958"/>
    <n v="13"/>
    <x v="1"/>
    <x v="0"/>
  </r>
  <r>
    <x v="77"/>
    <x v="71"/>
    <s v="5/114,3/15/40/66,1/6"/>
    <n v="15"/>
    <s v="5/114,3/15"/>
    <x v="1"/>
    <x v="0"/>
    <n v="4"/>
    <n v="3213.16"/>
    <d v="2014-10-14T00:00:00"/>
    <n v="4680"/>
    <n v="14"/>
    <x v="1"/>
    <x v="0"/>
  </r>
  <r>
    <x v="14"/>
    <x v="14"/>
    <s v="4/98/13/29/58,6/5"/>
    <n v="13"/>
    <s v="4/98/13"/>
    <x v="1"/>
    <x v="0"/>
    <n v="2"/>
    <n v="767.28"/>
    <d v="2014-10-14T00:00:00"/>
    <n v="1100"/>
    <n v="14"/>
    <x v="1"/>
    <x v="0"/>
  </r>
  <r>
    <x v="60"/>
    <x v="58"/>
    <s v="4/100/14/43/60,1/5,5"/>
    <n v="14"/>
    <s v="4/100/14"/>
    <x v="1"/>
    <x v="0"/>
    <n v="2"/>
    <n v="1191.44"/>
    <d v="2014-10-14T00:00:00"/>
    <n v="1820"/>
    <n v="14"/>
    <x v="1"/>
    <x v="0"/>
  </r>
  <r>
    <x v="78"/>
    <x v="72"/>
    <s v="4/100/14/43/60,1/5,5"/>
    <n v="14"/>
    <s v="4/100/14"/>
    <x v="1"/>
    <x v="1"/>
    <n v="2"/>
    <n v="1587.98"/>
    <d v="2014-10-14T00:00:00"/>
    <n v="2352"/>
    <n v="14"/>
    <x v="1"/>
    <x v="0"/>
  </r>
  <r>
    <x v="79"/>
    <x v="73"/>
    <s v="5/114,3/16/50/66,1/6,5"/>
    <n v="16"/>
    <s v="5/114,3/16"/>
    <x v="0"/>
    <x v="1"/>
    <n v="4"/>
    <n v="8562.25"/>
    <d v="2014-10-14T00:00:00"/>
    <n v="13132"/>
    <n v="14"/>
    <x v="1"/>
    <x v="0"/>
  </r>
  <r>
    <x v="21"/>
    <x v="21"/>
    <s v="4/100/15/50/60,1/6"/>
    <n v="15"/>
    <s v="4/100/15"/>
    <x v="1"/>
    <x v="1"/>
    <n v="4"/>
    <n v="2956.24"/>
    <d v="2014-10-14T00:00:00"/>
    <n v="4612"/>
    <n v="14"/>
    <x v="1"/>
    <x v="0"/>
  </r>
  <r>
    <x v="80"/>
    <x v="74"/>
    <s v="5/114,3/16/45/72,3/7"/>
    <n v="16"/>
    <s v="5/114,3/16"/>
    <x v="0"/>
    <x v="0"/>
    <n v="4"/>
    <n v="12237.28"/>
    <d v="2014-10-15T00:00:00"/>
    <n v="19760"/>
    <n v="15"/>
    <x v="1"/>
    <x v="0"/>
  </r>
  <r>
    <x v="6"/>
    <x v="6"/>
    <s v="4/98/14/35/58,6/5,5"/>
    <n v="14"/>
    <s v="4/98/14"/>
    <x v="1"/>
    <x v="0"/>
    <n v="2"/>
    <n v="1042.3800000000001"/>
    <d v="2014-10-15T00:00:00"/>
    <n v="1620"/>
    <n v="15"/>
    <x v="1"/>
    <x v="0"/>
  </r>
  <r>
    <x v="21"/>
    <x v="21"/>
    <s v="4/100/15/50/60,1/6"/>
    <n v="15"/>
    <s v="4/100/15"/>
    <x v="1"/>
    <x v="0"/>
    <n v="4"/>
    <n v="2956.24"/>
    <d v="2014-10-15T00:00:00"/>
    <n v="4612"/>
    <n v="15"/>
    <x v="1"/>
    <x v="0"/>
  </r>
  <r>
    <x v="53"/>
    <x v="52"/>
    <s v="4/98/13/35/58,6/5"/>
    <n v="13"/>
    <s v="4/98/13"/>
    <x v="1"/>
    <x v="1"/>
    <n v="4"/>
    <n v="1580.32"/>
    <d v="2014-10-15T00:00:00"/>
    <n v="2160"/>
    <n v="15"/>
    <x v="1"/>
    <x v="0"/>
  </r>
  <r>
    <x v="78"/>
    <x v="72"/>
    <s v="4/100/14/43/60,1/5,5"/>
    <n v="14"/>
    <s v="4/100/14"/>
    <x v="1"/>
    <x v="1"/>
    <n v="4"/>
    <n v="3175.96"/>
    <d v="2014-10-15T00:00:00"/>
    <n v="4704"/>
    <n v="15"/>
    <x v="1"/>
    <x v="0"/>
  </r>
  <r>
    <x v="81"/>
    <x v="75"/>
    <s v="4/98/13/35/58,6/5"/>
    <n v="13"/>
    <s v="4/98/13"/>
    <x v="0"/>
    <x v="1"/>
    <n v="4"/>
    <n v="4403.3999999999996"/>
    <d v="2014-10-15T00:00:00"/>
    <n v="6400"/>
    <n v="15"/>
    <x v="1"/>
    <x v="0"/>
  </r>
  <r>
    <x v="6"/>
    <x v="6"/>
    <s v="4/98/14/35/58,6/5,5"/>
    <n v="14"/>
    <s v="4/98/14"/>
    <x v="1"/>
    <x v="1"/>
    <n v="5"/>
    <n v="2582.5"/>
    <d v="2014-10-15T00:00:00"/>
    <n v="4050"/>
    <n v="15"/>
    <x v="1"/>
    <x v="0"/>
  </r>
  <r>
    <x v="47"/>
    <x v="46"/>
    <s v="4/98/14/35/58,6/5,5"/>
    <n v="14"/>
    <s v="4/98/14"/>
    <x v="0"/>
    <x v="0"/>
    <n v="4"/>
    <n v="5848.52"/>
    <d v="2014-10-16T00:00:00"/>
    <n v="8972"/>
    <n v="16"/>
    <x v="1"/>
    <x v="0"/>
  </r>
  <r>
    <x v="82"/>
    <x v="76"/>
    <s v="4/98/15/29/58,6/6,5"/>
    <n v="15"/>
    <s v="4/98/15"/>
    <x v="0"/>
    <x v="0"/>
    <n v="4"/>
    <n v="7250.18"/>
    <d v="2014-10-16T00:00:00"/>
    <n v="11128"/>
    <n v="16"/>
    <x v="1"/>
    <x v="0"/>
  </r>
  <r>
    <x v="53"/>
    <x v="52"/>
    <s v="4/98/13/35/58,6/5"/>
    <n v="13"/>
    <s v="4/98/13"/>
    <x v="1"/>
    <x v="0"/>
    <n v="2"/>
    <n v="790.16"/>
    <d v="2014-10-16T00:00:00"/>
    <n v="1080"/>
    <n v="16"/>
    <x v="1"/>
    <x v="0"/>
  </r>
  <r>
    <x v="83"/>
    <x v="77"/>
    <s v="5/112/15/47/57,1/6"/>
    <n v="15"/>
    <s v="5/112/15"/>
    <x v="1"/>
    <x v="0"/>
    <n v="4"/>
    <n v="3606.8"/>
    <d v="2014-10-16T00:00:00"/>
    <n v="5532"/>
    <n v="16"/>
    <x v="1"/>
    <x v="0"/>
  </r>
  <r>
    <x v="84"/>
    <x v="78"/>
    <s v="5/114,3/16/40/66,1/6,5"/>
    <n v="16"/>
    <s v="5/114,3/16"/>
    <x v="1"/>
    <x v="0"/>
    <n v="4"/>
    <n v="3676.18"/>
    <d v="2014-10-16T00:00:00"/>
    <n v="5320"/>
    <n v="16"/>
    <x v="1"/>
    <x v="0"/>
  </r>
  <r>
    <x v="6"/>
    <x v="6"/>
    <s v="4/98/14/35/58,6/5,5"/>
    <n v="14"/>
    <s v="4/98/14"/>
    <x v="1"/>
    <x v="0"/>
    <n v="2"/>
    <n v="1042.3800000000001"/>
    <d v="2014-10-16T00:00:00"/>
    <n v="1620"/>
    <n v="16"/>
    <x v="1"/>
    <x v="0"/>
  </r>
  <r>
    <x v="85"/>
    <x v="79"/>
    <s v="4/98/13/35/58,6/5"/>
    <n v="13"/>
    <s v="4/98/13"/>
    <x v="0"/>
    <x v="0"/>
    <n v="4"/>
    <n v="4271.28"/>
    <d v="2014-10-16T00:00:00"/>
    <n v="6396"/>
    <n v="16"/>
    <x v="1"/>
    <x v="0"/>
  </r>
  <r>
    <x v="86"/>
    <x v="19"/>
    <s v="4/100/14/43/60,1/5,5"/>
    <n v="14"/>
    <s v="4/100/14"/>
    <x v="1"/>
    <x v="0"/>
    <n v="4"/>
    <n v="3069.16"/>
    <d v="2014-10-16T00:00:00"/>
    <n v="4720"/>
    <n v="16"/>
    <x v="1"/>
    <x v="0"/>
  </r>
  <r>
    <x v="30"/>
    <x v="30"/>
    <s v="4/100/14/46/54,1/5,5"/>
    <n v="14"/>
    <s v="4/100/14"/>
    <x v="0"/>
    <x v="1"/>
    <n v="4"/>
    <n v="5849.44"/>
    <d v="2014-10-16T00:00:00"/>
    <n v="8972"/>
    <n v="16"/>
    <x v="1"/>
    <x v="0"/>
  </r>
  <r>
    <x v="53"/>
    <x v="52"/>
    <s v="4/98/13/35/58,6/5"/>
    <n v="13"/>
    <s v="4/98/13"/>
    <x v="1"/>
    <x v="1"/>
    <n v="2"/>
    <n v="790.16"/>
    <d v="2014-10-16T00:00:00"/>
    <n v="1080"/>
    <n v="16"/>
    <x v="1"/>
    <x v="0"/>
  </r>
  <r>
    <x v="87"/>
    <x v="80"/>
    <s v="5/114,3/15/43/66,1/6,5"/>
    <n v="15"/>
    <s v="5/114,3/15"/>
    <x v="0"/>
    <x v="1"/>
    <n v="4"/>
    <n v="6920.03"/>
    <d v="2014-10-16T00:00:00"/>
    <n v="10608"/>
    <n v="16"/>
    <x v="1"/>
    <x v="0"/>
  </r>
  <r>
    <x v="88"/>
    <x v="81"/>
    <s v="4/114,3/15/43/67,1/6"/>
    <n v="15"/>
    <s v="4/114,3/15"/>
    <x v="1"/>
    <x v="1"/>
    <n v="4"/>
    <n v="3325.44"/>
    <d v="2014-10-16T00:00:00"/>
    <n v="4560"/>
    <n v="16"/>
    <x v="1"/>
    <x v="0"/>
  </r>
  <r>
    <x v="6"/>
    <x v="6"/>
    <s v="4/98/14/35/58,6/5,5"/>
    <n v="14"/>
    <s v="4/98/14"/>
    <x v="1"/>
    <x v="1"/>
    <n v="6"/>
    <n v="3099"/>
    <d v="2014-10-16T00:00:00"/>
    <n v="4860"/>
    <n v="16"/>
    <x v="1"/>
    <x v="0"/>
  </r>
  <r>
    <x v="70"/>
    <x v="65"/>
    <s v="5/114,3/16/50/66,1/6,5"/>
    <n v="16"/>
    <s v="5/114,3/16"/>
    <x v="1"/>
    <x v="1"/>
    <n v="4"/>
    <n v="3423.04"/>
    <d v="2014-10-16T00:00:00"/>
    <n v="5240"/>
    <n v="16"/>
    <x v="1"/>
    <x v="0"/>
  </r>
  <r>
    <x v="21"/>
    <x v="21"/>
    <s v="4/100/15/50/60,1/6"/>
    <n v="15"/>
    <s v="4/100/15"/>
    <x v="1"/>
    <x v="1"/>
    <n v="8"/>
    <n v="5912.56"/>
    <d v="2014-10-16T00:00:00"/>
    <n v="9224"/>
    <n v="16"/>
    <x v="1"/>
    <x v="0"/>
  </r>
  <r>
    <x v="89"/>
    <x v="10"/>
    <s v="4/114,3/15/40/66,1/5,5"/>
    <n v="15"/>
    <s v="4/114,3/15"/>
    <x v="1"/>
    <x v="1"/>
    <n v="4"/>
    <n v="3284.76"/>
    <d v="2014-10-16T00:00:00"/>
    <n v="5040"/>
    <n v="16"/>
    <x v="1"/>
    <x v="0"/>
  </r>
  <r>
    <x v="90"/>
    <x v="82"/>
    <s v="4/114,3/15/44/56,6/6"/>
    <n v="15"/>
    <s v="4/114,3/15"/>
    <x v="0"/>
    <x v="0"/>
    <n v="4"/>
    <n v="6916.51"/>
    <d v="2014-10-17T00:00:00"/>
    <n v="10608"/>
    <n v="17"/>
    <x v="1"/>
    <x v="0"/>
  </r>
  <r>
    <x v="23"/>
    <x v="23"/>
    <s v="5/112/16/50/57,1/6,5"/>
    <n v="16"/>
    <s v="5/112/16"/>
    <x v="1"/>
    <x v="0"/>
    <n v="4"/>
    <n v="3806.28"/>
    <d v="2014-10-17T00:00:00"/>
    <n v="5840"/>
    <n v="17"/>
    <x v="1"/>
    <x v="0"/>
  </r>
  <r>
    <x v="6"/>
    <x v="6"/>
    <s v="4/98/14/35/58,6/5,5"/>
    <n v="14"/>
    <s v="4/98/14"/>
    <x v="1"/>
    <x v="0"/>
    <n v="12"/>
    <n v="6254.28"/>
    <d v="2014-10-17T00:00:00"/>
    <n v="9720"/>
    <n v="17"/>
    <x v="1"/>
    <x v="0"/>
  </r>
  <r>
    <x v="63"/>
    <x v="60"/>
    <s v="4/100/14/49/56,6/5,5"/>
    <n v="14"/>
    <s v="4/100/14"/>
    <x v="1"/>
    <x v="0"/>
    <n v="1"/>
    <n v="595.72"/>
    <d v="2014-10-17T00:00:00"/>
    <n v="910"/>
    <n v="17"/>
    <x v="1"/>
    <x v="0"/>
  </r>
  <r>
    <x v="91"/>
    <x v="28"/>
    <s v="CODE8"/>
    <s v="CODE8"/>
    <s v="CODE8"/>
    <x v="2"/>
    <x v="0"/>
    <n v="4"/>
    <n v="12206.8"/>
    <d v="2014-10-17T00:00:00"/>
    <n v="16676"/>
    <n v="17"/>
    <x v="1"/>
    <x v="0"/>
  </r>
  <r>
    <x v="78"/>
    <x v="72"/>
    <s v="4/100/14/43/60,1/5,5"/>
    <n v="14"/>
    <s v="4/100/14"/>
    <x v="1"/>
    <x v="1"/>
    <n v="2"/>
    <n v="1587.98"/>
    <d v="2014-10-17T00:00:00"/>
    <n v="2352"/>
    <n v="17"/>
    <x v="1"/>
    <x v="0"/>
  </r>
  <r>
    <x v="25"/>
    <x v="25"/>
    <s v="5/114,3/17/50/67,1/7"/>
    <n v="17"/>
    <s v="5/114,3/17"/>
    <x v="0"/>
    <x v="1"/>
    <n v="4"/>
    <n v="12623.72"/>
    <d v="2014-10-17T00:00:00"/>
    <n v="17876"/>
    <n v="17"/>
    <x v="1"/>
    <x v="0"/>
  </r>
  <r>
    <x v="16"/>
    <x v="16"/>
    <s v="4/114,3/15/44/56,6/6"/>
    <n v="15"/>
    <s v="4/114,3/15"/>
    <x v="1"/>
    <x v="1"/>
    <n v="2"/>
    <n v="1492.54"/>
    <d v="2014-10-17T00:00:00"/>
    <n v="2280"/>
    <n v="17"/>
    <x v="1"/>
    <x v="0"/>
  </r>
  <r>
    <x v="92"/>
    <x v="28"/>
    <s v="CODE8"/>
    <s v="CODE8"/>
    <s v="CODE8"/>
    <x v="2"/>
    <x v="1"/>
    <n v="4"/>
    <n v="3389.84"/>
    <d v="2014-10-17T00:00:00"/>
    <n v="4800"/>
    <n v="17"/>
    <x v="1"/>
    <x v="0"/>
  </r>
  <r>
    <x v="53"/>
    <x v="52"/>
    <s v="4/98/13/35/58,6/5"/>
    <n v="13"/>
    <s v="4/98/13"/>
    <x v="1"/>
    <x v="0"/>
    <n v="4"/>
    <n v="1580.32"/>
    <d v="2014-10-18T00:00:00"/>
    <n v="2160"/>
    <n v="18"/>
    <x v="1"/>
    <x v="0"/>
  </r>
  <r>
    <x v="93"/>
    <x v="83"/>
    <s v="4/100/15/48/54,1/6,5"/>
    <n v="15"/>
    <s v="4/100/15"/>
    <x v="0"/>
    <x v="0"/>
    <n v="4"/>
    <n v="7255.57"/>
    <d v="2014-10-18T00:00:00"/>
    <n v="11128"/>
    <n v="18"/>
    <x v="1"/>
    <x v="0"/>
  </r>
  <r>
    <x v="31"/>
    <x v="31"/>
    <s v="5/105/16/39/56,6/6,5"/>
    <n v="16"/>
    <s v="5/105/16"/>
    <x v="0"/>
    <x v="0"/>
    <n v="4"/>
    <n v="7932.2"/>
    <d v="2014-10-18T00:00:00"/>
    <n v="12532"/>
    <n v="18"/>
    <x v="1"/>
    <x v="0"/>
  </r>
  <r>
    <x v="94"/>
    <x v="84"/>
    <s v="5/114,3/16/50/60,1/6,5"/>
    <n v="16"/>
    <s v="5/114,3/16"/>
    <x v="0"/>
    <x v="0"/>
    <n v="4"/>
    <n v="8016.96"/>
    <d v="2014-10-18T00:00:00"/>
    <n v="12532"/>
    <n v="18"/>
    <x v="1"/>
    <x v="0"/>
  </r>
  <r>
    <x v="95"/>
    <x v="85"/>
    <s v="5/108/16/52,5/63,4/7"/>
    <n v="16"/>
    <s v="5/108/16"/>
    <x v="0"/>
    <x v="0"/>
    <n v="4"/>
    <n v="8665.7999999999993"/>
    <d v="2014-10-18T00:00:00"/>
    <n v="13180"/>
    <n v="18"/>
    <x v="1"/>
    <x v="0"/>
  </r>
  <r>
    <x v="96"/>
    <x v="86"/>
    <s v="5/114,3/16/50/66,1/6,5"/>
    <n v="16"/>
    <s v="5/114,3/16"/>
    <x v="0"/>
    <x v="0"/>
    <n v="4"/>
    <n v="8588.42"/>
    <d v="2014-10-18T00:00:00"/>
    <n v="13180"/>
    <n v="18"/>
    <x v="1"/>
    <x v="0"/>
  </r>
  <r>
    <x v="97"/>
    <x v="87"/>
    <s v="4/100/15/48/54,1/6"/>
    <n v="15"/>
    <s v="4/100/15"/>
    <x v="0"/>
    <x v="0"/>
    <n v="4"/>
    <n v="7267.13"/>
    <d v="2014-10-18T00:00:00"/>
    <n v="11152"/>
    <n v="18"/>
    <x v="1"/>
    <x v="0"/>
  </r>
  <r>
    <x v="26"/>
    <x v="26"/>
    <s v="5/112/15/47/57,1/6"/>
    <n v="15"/>
    <s v="5/112/15"/>
    <x v="1"/>
    <x v="0"/>
    <n v="4"/>
    <n v="3329.16"/>
    <d v="2014-10-18T00:00:00"/>
    <n v="4720"/>
    <n v="18"/>
    <x v="1"/>
    <x v="0"/>
  </r>
  <r>
    <x v="69"/>
    <x v="64"/>
    <s v="5/114,3/16/50/60,1/6"/>
    <n v="16"/>
    <s v="5/114,3/16"/>
    <x v="1"/>
    <x v="0"/>
    <n v="4"/>
    <n v="4197.12"/>
    <d v="2014-10-18T00:00:00"/>
    <n v="6080"/>
    <n v="18"/>
    <x v="1"/>
    <x v="0"/>
  </r>
  <r>
    <x v="6"/>
    <x v="6"/>
    <s v="4/98/14/35/58,6/5,5"/>
    <n v="14"/>
    <s v="4/98/14"/>
    <x v="1"/>
    <x v="0"/>
    <n v="12"/>
    <n v="6254.28"/>
    <d v="2014-10-18T00:00:00"/>
    <n v="9720"/>
    <n v="18"/>
    <x v="1"/>
    <x v="0"/>
  </r>
  <r>
    <x v="14"/>
    <x v="14"/>
    <s v="4/98/13/29/58,6/5"/>
    <n v="13"/>
    <s v="4/98/13"/>
    <x v="1"/>
    <x v="0"/>
    <n v="4"/>
    <n v="1534.56"/>
    <d v="2014-10-18T00:00:00"/>
    <n v="2200"/>
    <n v="18"/>
    <x v="1"/>
    <x v="0"/>
  </r>
  <r>
    <x v="21"/>
    <x v="21"/>
    <s v="4/100/15/50/60,1/6"/>
    <n v="15"/>
    <s v="4/100/15"/>
    <x v="1"/>
    <x v="0"/>
    <n v="4"/>
    <n v="2956.24"/>
    <d v="2014-10-18T00:00:00"/>
    <n v="4612"/>
    <n v="18"/>
    <x v="1"/>
    <x v="0"/>
  </r>
  <r>
    <x v="98"/>
    <x v="88"/>
    <s v="5/105/16/39/56,6/6,5"/>
    <n v="16"/>
    <s v="5/105/16"/>
    <x v="1"/>
    <x v="0"/>
    <n v="4"/>
    <n v="3696.76"/>
    <d v="2014-10-18T00:00:00"/>
    <n v="5680"/>
    <n v="18"/>
    <x v="1"/>
    <x v="0"/>
  </r>
  <r>
    <x v="44"/>
    <x v="43"/>
    <s v="4/98/13/29/58,6/5"/>
    <n v="13"/>
    <s v="4/98/13"/>
    <x v="1"/>
    <x v="1"/>
    <n v="4"/>
    <n v="1612.76"/>
    <d v="2014-10-18T00:00:00"/>
    <n v="2160"/>
    <n v="18"/>
    <x v="1"/>
    <x v="0"/>
  </r>
  <r>
    <x v="99"/>
    <x v="89"/>
    <s v="5/100/15/43/57,1/6"/>
    <n v="15"/>
    <s v="5/100/15"/>
    <x v="0"/>
    <x v="1"/>
    <n v="4"/>
    <n v="6779.68"/>
    <d v="2014-10-18T00:00:00"/>
    <n v="10608"/>
    <n v="18"/>
    <x v="1"/>
    <x v="0"/>
  </r>
  <r>
    <x v="100"/>
    <x v="90"/>
    <s v="5/114,3/16/40/66,1/7"/>
    <n v="16"/>
    <s v="5/114,3/16"/>
    <x v="0"/>
    <x v="1"/>
    <n v="4"/>
    <n v="8016.96"/>
    <d v="2014-10-18T00:00:00"/>
    <n v="12532"/>
    <n v="18"/>
    <x v="1"/>
    <x v="0"/>
  </r>
  <r>
    <x v="42"/>
    <x v="41"/>
    <s v="5/110/16/37/65,1/6,5"/>
    <n v="16"/>
    <s v="5/110/16"/>
    <x v="0"/>
    <x v="1"/>
    <n v="4"/>
    <n v="7932.2"/>
    <d v="2014-10-18T00:00:00"/>
    <n v="12532"/>
    <n v="18"/>
    <x v="1"/>
    <x v="0"/>
  </r>
  <r>
    <x v="101"/>
    <x v="91"/>
    <s v="4/108/14/24/65,1/5,5"/>
    <n v="14"/>
    <s v="4/108/14"/>
    <x v="0"/>
    <x v="1"/>
    <n v="4"/>
    <n v="5447.32"/>
    <d v="2014-10-18T00:00:00"/>
    <n v="8556"/>
    <n v="18"/>
    <x v="1"/>
    <x v="0"/>
  </r>
  <r>
    <x v="48"/>
    <x v="47"/>
    <s v="4/114,3/15/40/66,1/6,5"/>
    <n v="15"/>
    <s v="4/114,3/15"/>
    <x v="0"/>
    <x v="1"/>
    <n v="4"/>
    <n v="6711.88"/>
    <d v="2014-10-18T00:00:00"/>
    <n v="10608"/>
    <n v="18"/>
    <x v="1"/>
    <x v="0"/>
  </r>
  <r>
    <x v="102"/>
    <x v="92"/>
    <s v="4/100/15/48/54,1/6"/>
    <n v="15"/>
    <s v="4/100/15"/>
    <x v="0"/>
    <x v="1"/>
    <n v="4"/>
    <n v="7267.53"/>
    <d v="2014-10-18T00:00:00"/>
    <n v="11128"/>
    <n v="18"/>
    <x v="1"/>
    <x v="0"/>
  </r>
  <r>
    <x v="4"/>
    <x v="4"/>
    <s v="6/139,7/17/38/100,1/7"/>
    <n v="17"/>
    <s v="6/139,7/17"/>
    <x v="0"/>
    <x v="1"/>
    <n v="8"/>
    <n v="19054.169999999998"/>
    <d v="2014-10-18T00:00:00"/>
    <n v="29640"/>
    <n v="18"/>
    <x v="1"/>
    <x v="0"/>
  </r>
  <r>
    <x v="103"/>
    <x v="93"/>
    <s v="5/114,3/16/51/67,1/6,5"/>
    <n v="16"/>
    <s v="5/114,3/16"/>
    <x v="0"/>
    <x v="1"/>
    <n v="4"/>
    <n v="9315.7199999999993"/>
    <d v="2014-10-18T00:00:00"/>
    <n v="14276"/>
    <n v="18"/>
    <x v="1"/>
    <x v="0"/>
  </r>
  <r>
    <x v="6"/>
    <x v="6"/>
    <s v="4/98/14/35/58,6/5,5"/>
    <n v="14"/>
    <s v="4/98/14"/>
    <x v="1"/>
    <x v="1"/>
    <n v="4"/>
    <n v="2065.96"/>
    <d v="2014-10-18T00:00:00"/>
    <n v="3240"/>
    <n v="18"/>
    <x v="1"/>
    <x v="0"/>
  </r>
  <r>
    <x v="8"/>
    <x v="8"/>
    <s v="4/98/13/35/58,6/5"/>
    <n v="13"/>
    <s v="4/98/13"/>
    <x v="1"/>
    <x v="1"/>
    <n v="4"/>
    <n v="1534.56"/>
    <d v="2014-10-18T00:00:00"/>
    <n v="2200"/>
    <n v="18"/>
    <x v="1"/>
    <x v="0"/>
  </r>
  <r>
    <x v="85"/>
    <x v="79"/>
    <s v="4/98/13/35/58,6/5"/>
    <n v="13"/>
    <s v="4/98/13"/>
    <x v="0"/>
    <x v="1"/>
    <n v="4"/>
    <n v="4271.28"/>
    <d v="2014-10-18T00:00:00"/>
    <n v="6396"/>
    <n v="18"/>
    <x v="1"/>
    <x v="0"/>
  </r>
  <r>
    <x v="63"/>
    <x v="60"/>
    <s v="4/100/14/49/56,6/5,5"/>
    <n v="14"/>
    <s v="4/100/14"/>
    <x v="1"/>
    <x v="1"/>
    <n v="4"/>
    <n v="2382.88"/>
    <d v="2014-10-18T00:00:00"/>
    <n v="3640"/>
    <n v="18"/>
    <x v="1"/>
    <x v="0"/>
  </r>
  <r>
    <x v="104"/>
    <x v="22"/>
    <s v="5/100/15/43/57,1/6,5"/>
    <n v="15"/>
    <s v="5/100/15"/>
    <x v="0"/>
    <x v="0"/>
    <n v="4"/>
    <n v="6983.08"/>
    <d v="2014-10-19T00:00:00"/>
    <n v="11128"/>
    <n v="19"/>
    <x v="1"/>
    <x v="0"/>
  </r>
  <r>
    <x v="105"/>
    <x v="94"/>
    <s v="4/100/15/45/56,6/6,5"/>
    <n v="15"/>
    <s v="4/100/15"/>
    <x v="0"/>
    <x v="0"/>
    <n v="4"/>
    <n v="7272.54"/>
    <d v="2014-10-19T00:00:00"/>
    <n v="11128"/>
    <n v="19"/>
    <x v="1"/>
    <x v="0"/>
  </r>
  <r>
    <x v="44"/>
    <x v="43"/>
    <s v="4/98/13/29/58,6/5"/>
    <n v="13"/>
    <s v="4/98/13"/>
    <x v="1"/>
    <x v="0"/>
    <n v="2"/>
    <n v="790.16"/>
    <d v="2014-10-19T00:00:00"/>
    <n v="1080"/>
    <n v="19"/>
    <x v="1"/>
    <x v="0"/>
  </r>
  <r>
    <x v="106"/>
    <x v="95"/>
    <s v="4/100/15/48/54,1/6,5"/>
    <n v="15"/>
    <s v="4/100/15"/>
    <x v="0"/>
    <x v="0"/>
    <n v="4"/>
    <n v="7050.84"/>
    <d v="2014-10-19T00:00:00"/>
    <n v="11128"/>
    <n v="19"/>
    <x v="1"/>
    <x v="0"/>
  </r>
  <r>
    <x v="51"/>
    <x v="50"/>
    <s v="5/114,3/16/50/66,1/6,5"/>
    <n v="16"/>
    <s v="5/114,3/16"/>
    <x v="0"/>
    <x v="0"/>
    <n v="4"/>
    <n v="7932.2"/>
    <d v="2014-10-19T00:00:00"/>
    <n v="12532"/>
    <n v="19"/>
    <x v="1"/>
    <x v="0"/>
  </r>
  <r>
    <x v="107"/>
    <x v="96"/>
    <s v="4/100/15/48/54,1/6,5"/>
    <n v="15"/>
    <s v="4/100/15"/>
    <x v="0"/>
    <x v="0"/>
    <n v="4"/>
    <n v="6845.53"/>
    <d v="2014-10-19T00:00:00"/>
    <n v="10608"/>
    <n v="19"/>
    <x v="1"/>
    <x v="0"/>
  </r>
  <r>
    <x v="108"/>
    <x v="97"/>
    <s v="5/114,3/16/47/66,1/6,5"/>
    <n v="16"/>
    <s v="5/114,3/16"/>
    <x v="0"/>
    <x v="0"/>
    <n v="4"/>
    <n v="8016.96"/>
    <d v="2014-10-19T00:00:00"/>
    <n v="12532"/>
    <n v="19"/>
    <x v="1"/>
    <x v="0"/>
  </r>
  <r>
    <x v="42"/>
    <x v="41"/>
    <s v="5/110/16/37/65,1/6,5"/>
    <n v="16"/>
    <s v="5/110/16"/>
    <x v="0"/>
    <x v="0"/>
    <n v="4"/>
    <n v="8170.98"/>
    <d v="2014-10-19T00:00:00"/>
    <n v="12532"/>
    <n v="19"/>
    <x v="1"/>
    <x v="0"/>
  </r>
  <r>
    <x v="3"/>
    <x v="3"/>
    <s v="5/108/15/52,5/63,4/6"/>
    <n v="15"/>
    <s v="5/108/15"/>
    <x v="1"/>
    <x v="0"/>
    <n v="4"/>
    <n v="2176.2800000000002"/>
    <d v="2014-10-19T00:00:00"/>
    <n v="3340"/>
    <n v="19"/>
    <x v="1"/>
    <x v="0"/>
  </r>
  <r>
    <x v="109"/>
    <x v="98"/>
    <s v="5/105/16/39/56,6/6,5"/>
    <n v="16"/>
    <s v="5/105/16"/>
    <x v="0"/>
    <x v="0"/>
    <n v="4"/>
    <n v="9302.48"/>
    <d v="2014-10-19T00:00:00"/>
    <n v="14276"/>
    <n v="19"/>
    <x v="1"/>
    <x v="0"/>
  </r>
  <r>
    <x v="75"/>
    <x v="69"/>
    <s v="5/114,3/16/46/67,1/6,5"/>
    <n v="16"/>
    <s v="5/114,3/16"/>
    <x v="1"/>
    <x v="0"/>
    <n v="4"/>
    <n v="4157.6000000000004"/>
    <d v="2014-10-19T00:00:00"/>
    <n v="4635.72"/>
    <n v="19"/>
    <x v="1"/>
    <x v="0"/>
  </r>
  <r>
    <x v="29"/>
    <x v="29"/>
    <s v="5/114,3/16/50/67,1/6"/>
    <n v="16"/>
    <s v="5/114,3/16"/>
    <x v="1"/>
    <x v="0"/>
    <n v="4"/>
    <n v="3722.72"/>
    <d v="2014-10-19T00:00:00"/>
    <n v="5720"/>
    <n v="19"/>
    <x v="1"/>
    <x v="0"/>
  </r>
  <r>
    <x v="6"/>
    <x v="6"/>
    <s v="4/98/14/35/58,6/5,5"/>
    <n v="14"/>
    <s v="4/98/14"/>
    <x v="1"/>
    <x v="0"/>
    <n v="8"/>
    <n v="4169.6000000000004"/>
    <d v="2014-10-19T00:00:00"/>
    <n v="6480"/>
    <n v="19"/>
    <x v="1"/>
    <x v="0"/>
  </r>
  <r>
    <x v="14"/>
    <x v="14"/>
    <s v="4/98/13/29/58,6/5"/>
    <n v="13"/>
    <s v="4/98/13"/>
    <x v="1"/>
    <x v="0"/>
    <n v="8"/>
    <n v="3069.12"/>
    <d v="2014-10-19T00:00:00"/>
    <n v="4400"/>
    <n v="19"/>
    <x v="1"/>
    <x v="0"/>
  </r>
  <r>
    <x v="17"/>
    <x v="17"/>
    <s v="4/114,3/15/45/67,1/6"/>
    <n v="15"/>
    <s v="4/114,3/15"/>
    <x v="1"/>
    <x v="0"/>
    <n v="2"/>
    <n v="1492.54"/>
    <d v="2014-10-19T00:00:00"/>
    <n v="2260"/>
    <n v="19"/>
    <x v="1"/>
    <x v="0"/>
  </r>
  <r>
    <x v="63"/>
    <x v="60"/>
    <s v="4/100/14/49/56,6/5,5"/>
    <n v="14"/>
    <s v="4/100/14"/>
    <x v="1"/>
    <x v="0"/>
    <n v="2"/>
    <n v="1191.44"/>
    <d v="2014-10-19T00:00:00"/>
    <n v="1820"/>
    <n v="19"/>
    <x v="1"/>
    <x v="0"/>
  </r>
  <r>
    <x v="60"/>
    <x v="58"/>
    <s v="4/100/14/43/60,1/5,5"/>
    <n v="14"/>
    <s v="4/100/14"/>
    <x v="1"/>
    <x v="0"/>
    <n v="1"/>
    <n v="595.72"/>
    <d v="2014-10-19T00:00:00"/>
    <n v="910"/>
    <n v="19"/>
    <x v="1"/>
    <x v="0"/>
  </r>
  <r>
    <x v="110"/>
    <x v="99"/>
    <s v="5/114,3/16/50/67,1/6,5"/>
    <n v="16"/>
    <s v="5/114,3/16"/>
    <x v="1"/>
    <x v="0"/>
    <n v="4"/>
    <n v="3910"/>
    <d v="2014-10-19T00:00:00"/>
    <n v="5680"/>
    <n v="19"/>
    <x v="1"/>
    <x v="0"/>
  </r>
  <r>
    <x v="111"/>
    <x v="100"/>
    <s v="5/114,3/16/46/67,1/6,5"/>
    <n v="16"/>
    <s v="5/114,3/16"/>
    <x v="0"/>
    <x v="1"/>
    <n v="4"/>
    <n v="8254.24"/>
    <d v="2014-10-19T00:00:00"/>
    <n v="13132"/>
    <n v="19"/>
    <x v="1"/>
    <x v="0"/>
  </r>
  <r>
    <x v="56"/>
    <x v="55"/>
    <s v="5/112/16/50/57,1/6,5"/>
    <n v="16"/>
    <s v="5/112/16"/>
    <x v="0"/>
    <x v="1"/>
    <n v="4"/>
    <n v="8562.25"/>
    <d v="2014-10-19T00:00:00"/>
    <n v="13132"/>
    <n v="19"/>
    <x v="1"/>
    <x v="0"/>
  </r>
  <r>
    <x v="44"/>
    <x v="43"/>
    <s v="4/98/13/29/58,6/5"/>
    <n v="13"/>
    <s v="4/98/13"/>
    <x v="1"/>
    <x v="1"/>
    <n v="2"/>
    <n v="806.36"/>
    <d v="2014-10-19T00:00:00"/>
    <n v="1080"/>
    <n v="19"/>
    <x v="1"/>
    <x v="0"/>
  </r>
  <r>
    <x v="78"/>
    <x v="72"/>
    <s v="4/100/14/43/60,1/5,5"/>
    <n v="14"/>
    <s v="4/100/14"/>
    <x v="1"/>
    <x v="1"/>
    <n v="1"/>
    <n v="793.99"/>
    <d v="2014-10-19T00:00:00"/>
    <n v="1176"/>
    <n v="19"/>
    <x v="1"/>
    <x v="0"/>
  </r>
  <r>
    <x v="112"/>
    <x v="101"/>
    <s v="5/108/15/45/58,1/6,5"/>
    <n v="15"/>
    <s v="5/108/15"/>
    <x v="1"/>
    <x v="1"/>
    <n v="4"/>
    <n v="3037.28"/>
    <d v="2014-10-19T00:00:00"/>
    <n v="4484"/>
    <n v="19"/>
    <x v="1"/>
    <x v="0"/>
  </r>
  <r>
    <x v="46"/>
    <x v="45"/>
    <s v="4/100/15/45/60,1/6"/>
    <n v="15"/>
    <s v="4/100/15"/>
    <x v="0"/>
    <x v="1"/>
    <n v="4"/>
    <n v="6917.6"/>
    <d v="2014-10-19T00:00:00"/>
    <n v="10608"/>
    <n v="19"/>
    <x v="1"/>
    <x v="0"/>
  </r>
  <r>
    <x v="67"/>
    <x v="62"/>
    <s v="4/98/14/35/58,6/5"/>
    <n v="14"/>
    <s v="4/98/14"/>
    <x v="1"/>
    <x v="1"/>
    <n v="1"/>
    <n v="584.32000000000005"/>
    <d v="2014-10-19T00:00:00"/>
    <n v="894"/>
    <n v="19"/>
    <x v="1"/>
    <x v="0"/>
  </r>
  <r>
    <x v="26"/>
    <x v="26"/>
    <s v="5/112/15/47/57,1/6"/>
    <n v="15"/>
    <s v="5/112/15"/>
    <x v="1"/>
    <x v="1"/>
    <n v="4"/>
    <n v="3416.96"/>
    <d v="2014-10-19T00:00:00"/>
    <n v="4720"/>
    <n v="19"/>
    <x v="1"/>
    <x v="0"/>
  </r>
  <r>
    <x v="6"/>
    <x v="6"/>
    <s v="4/98/14/35/58,6/5,5"/>
    <n v="14"/>
    <s v="4/98/14"/>
    <x v="1"/>
    <x v="1"/>
    <n v="1"/>
    <n v="516.49"/>
    <d v="2014-10-19T00:00:00"/>
    <n v="810"/>
    <n v="19"/>
    <x v="1"/>
    <x v="0"/>
  </r>
  <r>
    <x v="113"/>
    <x v="102"/>
    <s v="5/114,3/16/45/67,1/6,5"/>
    <n v="16"/>
    <s v="5/114,3/16"/>
    <x v="1"/>
    <x v="1"/>
    <n v="4"/>
    <n v="3650.68"/>
    <d v="2014-10-19T00:00:00"/>
    <n v="5320"/>
    <n v="19"/>
    <x v="1"/>
    <x v="0"/>
  </r>
  <r>
    <x v="114"/>
    <x v="103"/>
    <s v="5/114,3/16/46/67,1/6,5"/>
    <n v="16"/>
    <s v="5/114,3/16"/>
    <x v="0"/>
    <x v="0"/>
    <n v="4"/>
    <n v="8560.89"/>
    <d v="2014-10-20T00:00:00"/>
    <n v="13132"/>
    <n v="20"/>
    <x v="1"/>
    <x v="0"/>
  </r>
  <r>
    <x v="9"/>
    <x v="9"/>
    <s v="4/100/15/50/60,1/6"/>
    <n v="15"/>
    <s v="4/100/15"/>
    <x v="0"/>
    <x v="0"/>
    <n v="4"/>
    <n v="6916.51"/>
    <d v="2014-10-20T00:00:00"/>
    <n v="10608"/>
    <n v="20"/>
    <x v="1"/>
    <x v="0"/>
  </r>
  <r>
    <x v="23"/>
    <x v="23"/>
    <s v="5/112/16/50/57,1/6,5"/>
    <n v="16"/>
    <s v="5/112/16"/>
    <x v="1"/>
    <x v="0"/>
    <n v="4"/>
    <n v="3806.28"/>
    <d v="2014-10-20T00:00:00"/>
    <n v="5840"/>
    <n v="20"/>
    <x v="1"/>
    <x v="0"/>
  </r>
  <r>
    <x v="14"/>
    <x v="14"/>
    <s v="4/98/13/29/58,6/5"/>
    <n v="13"/>
    <s v="4/98/13"/>
    <x v="1"/>
    <x v="0"/>
    <n v="6"/>
    <n v="2301.84"/>
    <d v="2014-10-20T00:00:00"/>
    <n v="3300"/>
    <n v="20"/>
    <x v="1"/>
    <x v="0"/>
  </r>
  <r>
    <x v="17"/>
    <x v="17"/>
    <s v="4/114,3/15/45/67,1/6"/>
    <n v="15"/>
    <s v="4/114,3/15"/>
    <x v="1"/>
    <x v="0"/>
    <n v="2"/>
    <n v="1492.54"/>
    <d v="2014-10-20T00:00:00"/>
    <n v="2260"/>
    <n v="20"/>
    <x v="1"/>
    <x v="0"/>
  </r>
  <r>
    <x v="98"/>
    <x v="88"/>
    <s v="5/105/16/39/56,6/6,5"/>
    <n v="16"/>
    <s v="5/105/16"/>
    <x v="1"/>
    <x v="0"/>
    <n v="4"/>
    <n v="3696.76"/>
    <d v="2014-10-20T00:00:00"/>
    <n v="5680"/>
    <n v="20"/>
    <x v="1"/>
    <x v="0"/>
  </r>
  <r>
    <x v="115"/>
    <x v="104"/>
    <s v="4/98/14/35/58,6/5,5"/>
    <n v="14"/>
    <s v="4/98/14"/>
    <x v="0"/>
    <x v="1"/>
    <n v="4"/>
    <n v="5677.96"/>
    <d v="2014-10-20T00:00:00"/>
    <n v="8972"/>
    <n v="20"/>
    <x v="1"/>
    <x v="0"/>
  </r>
  <r>
    <x v="116"/>
    <x v="105"/>
    <s v="5/114,3/16/45/60,1/6,5"/>
    <n v="16"/>
    <s v="5/114,3/16"/>
    <x v="0"/>
    <x v="1"/>
    <n v="4"/>
    <n v="8322.0400000000009"/>
    <d v="2014-10-20T00:00:00"/>
    <n v="13132"/>
    <n v="20"/>
    <x v="1"/>
    <x v="0"/>
  </r>
  <r>
    <x v="44"/>
    <x v="43"/>
    <s v="4/98/13/29/58,6/5"/>
    <n v="13"/>
    <s v="4/98/13"/>
    <x v="1"/>
    <x v="1"/>
    <n v="4"/>
    <n v="1612.72"/>
    <d v="2014-10-20T00:00:00"/>
    <n v="2160"/>
    <n v="20"/>
    <x v="1"/>
    <x v="0"/>
  </r>
  <r>
    <x v="78"/>
    <x v="72"/>
    <s v="4/100/14/43/60,1/5,5"/>
    <n v="14"/>
    <s v="4/100/14"/>
    <x v="1"/>
    <x v="1"/>
    <n v="4"/>
    <n v="3176"/>
    <d v="2014-10-20T00:00:00"/>
    <n v="4704"/>
    <n v="20"/>
    <x v="1"/>
    <x v="0"/>
  </r>
  <r>
    <x v="90"/>
    <x v="82"/>
    <s v="4/114,3/15/44/56,6/6"/>
    <n v="15"/>
    <s v="4/114,3/15"/>
    <x v="0"/>
    <x v="1"/>
    <n v="4"/>
    <n v="6917.6"/>
    <d v="2014-10-20T00:00:00"/>
    <n v="10608"/>
    <n v="20"/>
    <x v="1"/>
    <x v="0"/>
  </r>
  <r>
    <x v="40"/>
    <x v="39"/>
    <s v="5/114,3/15/43/66,1/6,5"/>
    <n v="15"/>
    <s v="5/114,3/15"/>
    <x v="0"/>
    <x v="1"/>
    <n v="4"/>
    <n v="7276.24"/>
    <d v="2014-10-20T00:00:00"/>
    <n v="11116"/>
    <n v="20"/>
    <x v="1"/>
    <x v="0"/>
  </r>
  <r>
    <x v="117"/>
    <x v="106"/>
    <s v="4/100/14/46/54,1/5"/>
    <n v="14"/>
    <s v="4/100/14"/>
    <x v="1"/>
    <x v="1"/>
    <n v="4"/>
    <n v="2501"/>
    <d v="2014-10-20T00:00:00"/>
    <n v="3640"/>
    <n v="20"/>
    <x v="1"/>
    <x v="0"/>
  </r>
  <r>
    <x v="6"/>
    <x v="6"/>
    <s v="4/98/14/35/58,6/5,5"/>
    <n v="14"/>
    <s v="4/98/14"/>
    <x v="1"/>
    <x v="1"/>
    <n v="8"/>
    <n v="4132"/>
    <d v="2014-10-20T00:00:00"/>
    <n v="6480"/>
    <n v="20"/>
    <x v="1"/>
    <x v="0"/>
  </r>
  <r>
    <x v="63"/>
    <x v="60"/>
    <s v="4/100/14/49/56,6/5,5"/>
    <n v="14"/>
    <s v="4/100/14"/>
    <x v="1"/>
    <x v="1"/>
    <n v="3"/>
    <n v="1787.16"/>
    <d v="2014-10-20T00:00:00"/>
    <n v="2730"/>
    <n v="20"/>
    <x v="1"/>
    <x v="0"/>
  </r>
  <r>
    <x v="118"/>
    <x v="107"/>
    <s v="5/114,3/15/47/67,1/5,5"/>
    <n v="15"/>
    <s v="5/114,3/15"/>
    <x v="1"/>
    <x v="1"/>
    <n v="4"/>
    <n v="4140"/>
    <d v="2014-10-20T00:00:00"/>
    <n v="6388"/>
    <n v="20"/>
    <x v="1"/>
    <x v="0"/>
  </r>
  <r>
    <x v="119"/>
    <x v="108"/>
    <s v="4/100/14/45/56,6/5,5"/>
    <n v="14"/>
    <s v="4/100/14"/>
    <x v="0"/>
    <x v="0"/>
    <n v="4"/>
    <n v="5848.52"/>
    <d v="2014-10-21T00:00:00"/>
    <n v="8972"/>
    <n v="21"/>
    <x v="1"/>
    <x v="0"/>
  </r>
  <r>
    <x v="53"/>
    <x v="52"/>
    <s v="4/98/13/35/58,6/5"/>
    <n v="13"/>
    <s v="4/98/13"/>
    <x v="1"/>
    <x v="0"/>
    <n v="4"/>
    <n v="1580.32"/>
    <d v="2014-10-21T00:00:00"/>
    <n v="2160"/>
    <n v="21"/>
    <x v="1"/>
    <x v="0"/>
  </r>
  <r>
    <x v="120"/>
    <x v="109"/>
    <s v="5/114,3/16/51/67,1/6,5"/>
    <n v="16"/>
    <s v="5/114,3/16"/>
    <x v="1"/>
    <x v="0"/>
    <n v="4"/>
    <n v="3542.36"/>
    <d v="2014-10-21T00:00:00"/>
    <n v="5220"/>
    <n v="21"/>
    <x v="1"/>
    <x v="0"/>
  </r>
  <r>
    <x v="121"/>
    <x v="110"/>
    <s v="4/100/14/45/56,6/5,5"/>
    <n v="14"/>
    <s v="4/100/14"/>
    <x v="1"/>
    <x v="0"/>
    <n v="1"/>
    <n v="700.4"/>
    <d v="2014-10-21T00:00:00"/>
    <n v="1074"/>
    <n v="21"/>
    <x v="1"/>
    <x v="0"/>
  </r>
  <r>
    <x v="117"/>
    <x v="106"/>
    <s v="4/100/14/46/54,1/5"/>
    <n v="14"/>
    <s v="4/100/14"/>
    <x v="1"/>
    <x v="0"/>
    <n v="4"/>
    <n v="2501"/>
    <d v="2014-10-21T00:00:00"/>
    <n v="3640"/>
    <n v="21"/>
    <x v="1"/>
    <x v="0"/>
  </r>
  <r>
    <x v="8"/>
    <x v="8"/>
    <s v="4/98/13/35/58,6/5"/>
    <n v="13"/>
    <s v="4/98/13"/>
    <x v="1"/>
    <x v="0"/>
    <n v="4"/>
    <n v="1534.56"/>
    <d v="2014-10-21T00:00:00"/>
    <n v="2200"/>
    <n v="21"/>
    <x v="1"/>
    <x v="0"/>
  </r>
  <r>
    <x v="85"/>
    <x v="79"/>
    <s v="4/98/13/35/58,6/5"/>
    <n v="13"/>
    <s v="4/98/13"/>
    <x v="0"/>
    <x v="0"/>
    <n v="4"/>
    <n v="4271.28"/>
    <d v="2014-10-21T00:00:00"/>
    <n v="6396"/>
    <n v="21"/>
    <x v="1"/>
    <x v="0"/>
  </r>
  <r>
    <x v="21"/>
    <x v="21"/>
    <s v="4/100/15/50/60,1/6"/>
    <n v="15"/>
    <s v="4/100/15"/>
    <x v="1"/>
    <x v="0"/>
    <n v="4"/>
    <n v="2956.24"/>
    <d v="2014-10-21T00:00:00"/>
    <n v="4612"/>
    <n v="21"/>
    <x v="1"/>
    <x v="0"/>
  </r>
  <r>
    <x v="89"/>
    <x v="10"/>
    <s v="4/114,3/15/40/66,1/5,5"/>
    <n v="15"/>
    <s v="4/114,3/15"/>
    <x v="1"/>
    <x v="0"/>
    <n v="4"/>
    <n v="3284.76"/>
    <d v="2014-10-21T00:00:00"/>
    <n v="5040"/>
    <n v="21"/>
    <x v="1"/>
    <x v="0"/>
  </r>
  <r>
    <x v="60"/>
    <x v="58"/>
    <s v="4/100/14/43/60,1/5,5"/>
    <n v="14"/>
    <s v="4/100/14"/>
    <x v="1"/>
    <x v="0"/>
    <n v="1"/>
    <n v="595.72"/>
    <d v="2014-10-21T00:00:00"/>
    <n v="910"/>
    <n v="21"/>
    <x v="1"/>
    <x v="0"/>
  </r>
  <r>
    <x v="86"/>
    <x v="19"/>
    <s v="4/100/14/43/60,1/5,5"/>
    <n v="14"/>
    <s v="4/100/14"/>
    <x v="1"/>
    <x v="0"/>
    <n v="3"/>
    <n v="2301.87"/>
    <d v="2014-10-21T00:00:00"/>
    <n v="3540"/>
    <n v="21"/>
    <x v="1"/>
    <x v="0"/>
  </r>
  <r>
    <x v="122"/>
    <x v="28"/>
    <s v="CODE8"/>
    <s v="CODE8"/>
    <s v="CODE8"/>
    <x v="2"/>
    <x v="0"/>
    <n v="4"/>
    <n v="10471.200000000001"/>
    <d v="2014-10-21T00:00:00"/>
    <n v="13764"/>
    <n v="21"/>
    <x v="1"/>
    <x v="0"/>
  </r>
  <r>
    <x v="123"/>
    <x v="111"/>
    <s v="4/100/15/50/60,1/6,5"/>
    <n v="15"/>
    <s v="4/100/15"/>
    <x v="0"/>
    <x v="1"/>
    <n v="4"/>
    <n v="6711.88"/>
    <d v="2014-10-21T00:00:00"/>
    <n v="10608"/>
    <n v="21"/>
    <x v="1"/>
    <x v="0"/>
  </r>
  <r>
    <x v="3"/>
    <x v="3"/>
    <s v="5/108/15/52,5/63,4/6"/>
    <n v="15"/>
    <s v="5/108/15"/>
    <x v="1"/>
    <x v="1"/>
    <n v="1"/>
    <n v="544.79"/>
    <d v="2014-10-21T00:00:00"/>
    <n v="835"/>
    <n v="21"/>
    <x v="1"/>
    <x v="0"/>
  </r>
  <r>
    <x v="6"/>
    <x v="6"/>
    <s v="4/98/14/35/58,6/5,5"/>
    <n v="14"/>
    <s v="4/98/14"/>
    <x v="1"/>
    <x v="1"/>
    <n v="8"/>
    <n v="4131.92"/>
    <d v="2014-10-21T00:00:00"/>
    <n v="6480"/>
    <n v="21"/>
    <x v="1"/>
    <x v="0"/>
  </r>
  <r>
    <x v="124"/>
    <x v="112"/>
    <s v="4/114,3/15/44/56,6/6,5"/>
    <n v="15"/>
    <s v="4/114,3/15"/>
    <x v="0"/>
    <x v="0"/>
    <n v="4"/>
    <n v="6983.08"/>
    <d v="2014-10-22T00:00:00"/>
    <n v="11128"/>
    <n v="22"/>
    <x v="1"/>
    <x v="0"/>
  </r>
  <r>
    <x v="53"/>
    <x v="52"/>
    <s v="4/98/13/35/58,6/5"/>
    <n v="13"/>
    <s v="4/98/13"/>
    <x v="1"/>
    <x v="0"/>
    <n v="8"/>
    <n v="3160.64"/>
    <d v="2014-10-22T00:00:00"/>
    <n v="4320"/>
    <n v="22"/>
    <x v="1"/>
    <x v="0"/>
  </r>
  <r>
    <x v="18"/>
    <x v="18"/>
    <s v="5/100/15/38/57,1/6,5"/>
    <n v="15"/>
    <s v="5/100/15"/>
    <x v="0"/>
    <x v="0"/>
    <n v="4"/>
    <n v="6576.28"/>
    <d v="2014-10-22T00:00:00"/>
    <n v="10400"/>
    <n v="22"/>
    <x v="1"/>
    <x v="0"/>
  </r>
  <r>
    <x v="29"/>
    <x v="29"/>
    <s v="5/114,3/16/50/67,1/6"/>
    <n v="16"/>
    <s v="5/114,3/16"/>
    <x v="1"/>
    <x v="0"/>
    <n v="4"/>
    <n v="3722.72"/>
    <d v="2014-10-22T00:00:00"/>
    <n v="5720"/>
    <n v="22"/>
    <x v="1"/>
    <x v="0"/>
  </r>
  <r>
    <x v="6"/>
    <x v="6"/>
    <s v="4/98/14/35/58,6/5,5"/>
    <n v="14"/>
    <s v="4/98/14"/>
    <x v="1"/>
    <x v="0"/>
    <n v="4"/>
    <n v="2084.7600000000002"/>
    <d v="2014-10-22T00:00:00"/>
    <n v="3240"/>
    <n v="22"/>
    <x v="1"/>
    <x v="0"/>
  </r>
  <r>
    <x v="86"/>
    <x v="19"/>
    <s v="4/100/14/43/60,1/5,5"/>
    <n v="14"/>
    <s v="4/100/14"/>
    <x v="1"/>
    <x v="0"/>
    <n v="4"/>
    <n v="3069.16"/>
    <d v="2014-10-22T00:00:00"/>
    <n v="4720"/>
    <n v="22"/>
    <x v="1"/>
    <x v="0"/>
  </r>
  <r>
    <x v="125"/>
    <x v="113"/>
    <s v="5/112/16/50/57,1/6,5"/>
    <n v="16"/>
    <s v="5/112/16"/>
    <x v="0"/>
    <x v="1"/>
    <n v="4"/>
    <n v="7932.2"/>
    <d v="2014-10-22T00:00:00"/>
    <n v="12532"/>
    <n v="22"/>
    <x v="1"/>
    <x v="0"/>
  </r>
  <r>
    <x v="4"/>
    <x v="4"/>
    <s v="6/139,7/17/38/100,1/7"/>
    <n v="17"/>
    <s v="6/139,7/17"/>
    <x v="0"/>
    <x v="1"/>
    <n v="4"/>
    <n v="9389.84"/>
    <d v="2014-10-22T00:00:00"/>
    <n v="14820"/>
    <n v="22"/>
    <x v="1"/>
    <x v="0"/>
  </r>
  <r>
    <x v="29"/>
    <x v="29"/>
    <s v="5/114,3/16/50/67,1/6"/>
    <n v="16"/>
    <s v="5/114,3/16"/>
    <x v="1"/>
    <x v="1"/>
    <n v="4"/>
    <n v="3802.68"/>
    <d v="2014-10-22T00:00:00"/>
    <n v="5720"/>
    <n v="22"/>
    <x v="1"/>
    <x v="0"/>
  </r>
  <r>
    <x v="85"/>
    <x v="79"/>
    <s v="4/98/13/35/58,6/5"/>
    <n v="13"/>
    <s v="4/98/13"/>
    <x v="0"/>
    <x v="1"/>
    <n v="4"/>
    <n v="4271.28"/>
    <d v="2014-10-22T00:00:00"/>
    <n v="6396"/>
    <n v="22"/>
    <x v="1"/>
    <x v="0"/>
  </r>
  <r>
    <x v="17"/>
    <x v="17"/>
    <s v="4/114,3/15/45/67,1/6"/>
    <n v="15"/>
    <s v="4/114,3/15"/>
    <x v="1"/>
    <x v="1"/>
    <n v="2"/>
    <n v="1492.54"/>
    <d v="2014-10-22T00:00:00"/>
    <n v="2260"/>
    <n v="22"/>
    <x v="1"/>
    <x v="0"/>
  </r>
  <r>
    <x v="98"/>
    <x v="88"/>
    <s v="5/105/16/39/56,6/6,5"/>
    <n v="16"/>
    <s v="5/105/16"/>
    <x v="1"/>
    <x v="1"/>
    <n v="4"/>
    <n v="3696.76"/>
    <d v="2014-10-22T00:00:00"/>
    <n v="5680"/>
    <n v="22"/>
    <x v="1"/>
    <x v="0"/>
  </r>
  <r>
    <x v="126"/>
    <x v="114"/>
    <s v="4/98/13/40/58,6/5"/>
    <n v="13"/>
    <s v="4/98/13"/>
    <x v="1"/>
    <x v="0"/>
    <n v="2"/>
    <n v="5898.94"/>
    <d v="2014-10-23T00:00:00"/>
    <n v="1354"/>
    <n v="23"/>
    <x v="1"/>
    <x v="0"/>
  </r>
  <r>
    <x v="15"/>
    <x v="15"/>
    <s v="4/100/15/50/60,1/6"/>
    <n v="15"/>
    <s v="4/100/15"/>
    <x v="1"/>
    <x v="0"/>
    <n v="4"/>
    <n v="12224.24"/>
    <d v="2014-10-23T00:00:00"/>
    <n v="4512"/>
    <n v="23"/>
    <x v="1"/>
    <x v="0"/>
  </r>
  <r>
    <x v="114"/>
    <x v="103"/>
    <s v="5/114,3/16/46/67,1/6,5"/>
    <n v="16"/>
    <s v="5/114,3/16"/>
    <x v="0"/>
    <x v="1"/>
    <n v="4"/>
    <n v="8562.25"/>
    <d v="2014-10-23T00:00:00"/>
    <n v="13132"/>
    <n v="23"/>
    <x v="1"/>
    <x v="0"/>
  </r>
  <r>
    <x v="127"/>
    <x v="115"/>
    <s v="5/114,3/17/46/67,1/7"/>
    <n v="17"/>
    <s v="5/114,3/17"/>
    <x v="0"/>
    <x v="1"/>
    <n v="4"/>
    <n v="9681.0499999999993"/>
    <d v="2014-10-23T00:00:00"/>
    <n v="14820"/>
    <n v="23"/>
    <x v="1"/>
    <x v="0"/>
  </r>
  <r>
    <x v="69"/>
    <x v="64"/>
    <s v="5/114,3/16/50/60,1/6"/>
    <n v="16"/>
    <s v="5/114,3/16"/>
    <x v="1"/>
    <x v="1"/>
    <n v="4"/>
    <n v="4197.12"/>
    <d v="2014-10-23T00:00:00"/>
    <n v="6080"/>
    <n v="23"/>
    <x v="1"/>
    <x v="0"/>
  </r>
  <r>
    <x v="6"/>
    <x v="6"/>
    <s v="4/98/14/35/58,6/5,5"/>
    <n v="14"/>
    <s v="4/98/14"/>
    <x v="1"/>
    <x v="1"/>
    <n v="1"/>
    <n v="516.5"/>
    <d v="2014-10-23T00:00:00"/>
    <n v="810"/>
    <n v="23"/>
    <x v="1"/>
    <x v="0"/>
  </r>
  <r>
    <x v="128"/>
    <x v="28"/>
    <s v="CODE8"/>
    <s v="CODE8"/>
    <s v="CODE8"/>
    <x v="2"/>
    <x v="1"/>
    <n v="4"/>
    <n v="3942.36"/>
    <d v="2014-10-23T00:00:00"/>
    <n v="5120"/>
    <n v="23"/>
    <x v="1"/>
    <x v="0"/>
  </r>
  <r>
    <x v="129"/>
    <x v="116"/>
    <s v="4/98/13/29/60,5/5"/>
    <n v="13"/>
    <s v="4/98/13"/>
    <x v="1"/>
    <x v="0"/>
    <n v="6"/>
    <n v="2603.4"/>
    <d v="2014-10-24T00:00:00"/>
    <n v="3840"/>
    <n v="24"/>
    <x v="1"/>
    <x v="0"/>
  </r>
  <r>
    <x v="126"/>
    <x v="114"/>
    <s v="4/98/13/40/58,6/5"/>
    <n v="13"/>
    <s v="4/98/13"/>
    <x v="1"/>
    <x v="0"/>
    <n v="2"/>
    <n v="751.2"/>
    <d v="2014-10-24T00:00:00"/>
    <n v="1354"/>
    <n v="24"/>
    <x v="1"/>
    <x v="0"/>
  </r>
  <r>
    <x v="130"/>
    <x v="117"/>
    <s v="5/112/16/42/57,1/6,5"/>
    <n v="16"/>
    <s v="5/112/16"/>
    <x v="0"/>
    <x v="0"/>
    <n v="4"/>
    <n v="8016.96"/>
    <d v="2014-10-24T00:00:00"/>
    <n v="12532"/>
    <n v="24"/>
    <x v="1"/>
    <x v="0"/>
  </r>
  <r>
    <x v="131"/>
    <x v="118"/>
    <s v="5/112/15/47/57,1/6"/>
    <n v="15"/>
    <s v="5/112/15"/>
    <x v="1"/>
    <x v="0"/>
    <n v="2"/>
    <n v="1588.14"/>
    <d v="2014-10-24T00:00:00"/>
    <n v="2342"/>
    <n v="24"/>
    <x v="1"/>
    <x v="0"/>
  </r>
  <r>
    <x v="132"/>
    <x v="28"/>
    <s v="CODE8"/>
    <s v="CODE8"/>
    <s v="CODE8"/>
    <x v="2"/>
    <x v="0"/>
    <n v="4"/>
    <n v="15908.4"/>
    <d v="2014-10-24T00:00:00"/>
    <n v="20188"/>
    <n v="24"/>
    <x v="1"/>
    <x v="0"/>
  </r>
  <r>
    <x v="38"/>
    <x v="37"/>
    <s v="5/114,3/16/40/66,1/6,5"/>
    <n v="16"/>
    <s v="5/114,3/16"/>
    <x v="0"/>
    <x v="1"/>
    <n v="4"/>
    <n v="8322.0400000000009"/>
    <d v="2014-10-24T00:00:00"/>
    <n v="13132"/>
    <n v="24"/>
    <x v="1"/>
    <x v="0"/>
  </r>
  <r>
    <x v="129"/>
    <x v="116"/>
    <s v="4/98/13/29/60,5/5"/>
    <n v="13"/>
    <s v="4/98/13"/>
    <x v="1"/>
    <x v="1"/>
    <n v="2"/>
    <n v="876.78"/>
    <d v="2014-10-24T00:00:00"/>
    <n v="1280"/>
    <n v="24"/>
    <x v="1"/>
    <x v="0"/>
  </r>
  <r>
    <x v="58"/>
    <x v="56"/>
    <s v="4/100/15/51/54,1/5,5"/>
    <n v="15"/>
    <s v="4/100/15"/>
    <x v="1"/>
    <x v="1"/>
    <n v="4"/>
    <n v="4416"/>
    <d v="2014-10-24T00:00:00"/>
    <n v="6772"/>
    <n v="24"/>
    <x v="1"/>
    <x v="0"/>
  </r>
  <r>
    <x v="67"/>
    <x v="62"/>
    <s v="4/98/14/35/58,6/5"/>
    <n v="14"/>
    <s v="4/98/14"/>
    <x v="1"/>
    <x v="1"/>
    <n v="2"/>
    <n v="1196.8599999999999"/>
    <d v="2014-10-24T00:00:00"/>
    <n v="1788"/>
    <n v="24"/>
    <x v="1"/>
    <x v="0"/>
  </r>
  <r>
    <x v="6"/>
    <x v="6"/>
    <s v="4/98/14/35/58,6/5,5"/>
    <n v="14"/>
    <s v="4/98/14"/>
    <x v="1"/>
    <x v="1"/>
    <n v="2"/>
    <n v="1032.98"/>
    <d v="2014-10-24T00:00:00"/>
    <n v="1620"/>
    <n v="24"/>
    <x v="1"/>
    <x v="0"/>
  </r>
  <r>
    <x v="111"/>
    <x v="100"/>
    <s v="5/114,3/16/46/67,1/6,5"/>
    <n v="16"/>
    <s v="5/114,3/16"/>
    <x v="0"/>
    <x v="0"/>
    <n v="4"/>
    <n v="8557.49"/>
    <d v="2014-10-25T00:00:00"/>
    <n v="13132"/>
    <n v="25"/>
    <x v="1"/>
    <x v="0"/>
  </r>
  <r>
    <x v="129"/>
    <x v="116"/>
    <s v="4/98/13/29/60,5/5"/>
    <n v="13"/>
    <s v="4/98/13"/>
    <x v="1"/>
    <x v="0"/>
    <n v="8"/>
    <n v="3516.16"/>
    <d v="2014-10-25T00:00:00"/>
    <n v="5120"/>
    <n v="25"/>
    <x v="1"/>
    <x v="0"/>
  </r>
  <r>
    <x v="133"/>
    <x v="119"/>
    <s v="4/100/15/43/56,6/6"/>
    <n v="15"/>
    <s v="4/100/15"/>
    <x v="0"/>
    <x v="0"/>
    <n v="4"/>
    <n v="6779.68"/>
    <d v="2014-10-25T00:00:00"/>
    <n v="10404"/>
    <n v="25"/>
    <x v="1"/>
    <x v="0"/>
  </r>
  <r>
    <x v="125"/>
    <x v="113"/>
    <s v="5/112/16/50/57,1/6,5"/>
    <n v="16"/>
    <s v="5/112/16"/>
    <x v="0"/>
    <x v="0"/>
    <n v="4"/>
    <n v="8170.98"/>
    <d v="2014-10-25T00:00:00"/>
    <n v="12532"/>
    <n v="25"/>
    <x v="1"/>
    <x v="0"/>
  </r>
  <r>
    <x v="15"/>
    <x v="15"/>
    <s v="4/100/15/50/60,1/6"/>
    <n v="15"/>
    <s v="4/100/15"/>
    <x v="1"/>
    <x v="0"/>
    <n v="4"/>
    <n v="3061"/>
    <d v="2014-10-25T00:00:00"/>
    <n v="4512"/>
    <n v="25"/>
    <x v="1"/>
    <x v="0"/>
  </r>
  <r>
    <x v="97"/>
    <x v="87"/>
    <s v="4/100/15/48/54,1/6"/>
    <n v="15"/>
    <s v="4/100/15"/>
    <x v="0"/>
    <x v="0"/>
    <n v="4"/>
    <n v="7050.84"/>
    <d v="2014-10-25T00:00:00"/>
    <n v="11152"/>
    <n v="25"/>
    <x v="1"/>
    <x v="0"/>
  </r>
  <r>
    <x v="134"/>
    <x v="120"/>
    <s v="4/100/15/49/56,6/6"/>
    <n v="15"/>
    <s v="4/100/15"/>
    <x v="1"/>
    <x v="1"/>
    <n v="2"/>
    <n v="1347.46"/>
    <d v="2014-10-25T00:00:00"/>
    <n v="2112"/>
    <n v="25"/>
    <x v="1"/>
    <x v="0"/>
  </r>
  <r>
    <x v="129"/>
    <x v="116"/>
    <s v="4/98/13/29/60,5/5"/>
    <n v="13"/>
    <s v="4/98/13"/>
    <x v="1"/>
    <x v="1"/>
    <n v="8"/>
    <n v="3507.12"/>
    <d v="2014-10-25T00:00:00"/>
    <n v="5120"/>
    <n v="25"/>
    <x v="1"/>
    <x v="0"/>
  </r>
  <r>
    <x v="126"/>
    <x v="114"/>
    <s v="4/98/13/40/58,6/5"/>
    <n v="13"/>
    <s v="4/98/13"/>
    <x v="1"/>
    <x v="1"/>
    <n v="4"/>
    <n v="1835.84"/>
    <d v="2014-10-25T00:00:00"/>
    <n v="2708"/>
    <n v="25"/>
    <x v="1"/>
    <x v="0"/>
  </r>
  <r>
    <x v="135"/>
    <x v="121"/>
    <s v="5/105/16/39/56,6/6,5"/>
    <n v="16"/>
    <s v="5/105/16"/>
    <x v="0"/>
    <x v="1"/>
    <n v="4"/>
    <n v="7932.2"/>
    <d v="2014-10-25T00:00:00"/>
    <n v="12532"/>
    <n v="25"/>
    <x v="1"/>
    <x v="0"/>
  </r>
  <r>
    <x v="15"/>
    <x v="15"/>
    <s v="4/100/15/50/60,1/6"/>
    <n v="15"/>
    <s v="4/100/15"/>
    <x v="1"/>
    <x v="1"/>
    <n v="8"/>
    <n v="6158.16"/>
    <d v="2014-10-25T00:00:00"/>
    <n v="9024"/>
    <n v="25"/>
    <x v="1"/>
    <x v="0"/>
  </r>
  <r>
    <x v="136"/>
    <x v="122"/>
    <s v="5/114,3/17/46/67,1/7"/>
    <n v="17"/>
    <s v="5/114,3/17"/>
    <x v="0"/>
    <x v="0"/>
    <n v="4"/>
    <n v="9762.7199999999993"/>
    <d v="2014-10-26T00:00:00"/>
    <n v="15548"/>
    <n v="26"/>
    <x v="1"/>
    <x v="0"/>
  </r>
  <r>
    <x v="53"/>
    <x v="52"/>
    <s v="4/98/13/35/58,6/5"/>
    <n v="13"/>
    <s v="4/98/13"/>
    <x v="1"/>
    <x v="0"/>
    <n v="2"/>
    <n v="790.16"/>
    <d v="2014-10-26T00:00:00"/>
    <n v="1080"/>
    <n v="26"/>
    <x v="1"/>
    <x v="0"/>
  </r>
  <r>
    <x v="126"/>
    <x v="114"/>
    <s v="4/98/13/40/58,6/5"/>
    <n v="13"/>
    <s v="4/98/13"/>
    <x v="1"/>
    <x v="0"/>
    <n v="4"/>
    <n v="1502.4"/>
    <d v="2014-10-26T00:00:00"/>
    <n v="2708"/>
    <n v="26"/>
    <x v="1"/>
    <x v="0"/>
  </r>
  <r>
    <x v="51"/>
    <x v="50"/>
    <s v="5/114,3/16/50/66,1/6,5"/>
    <n v="16"/>
    <s v="5/114,3/16"/>
    <x v="0"/>
    <x v="0"/>
    <n v="4"/>
    <n v="7932.2"/>
    <d v="2014-10-26T00:00:00"/>
    <n v="12532"/>
    <n v="26"/>
    <x v="1"/>
    <x v="0"/>
  </r>
  <r>
    <x v="67"/>
    <x v="62"/>
    <s v="4/98/14/35/58,6/5"/>
    <n v="14"/>
    <s v="4/98/14"/>
    <x v="1"/>
    <x v="0"/>
    <n v="4"/>
    <n v="2397.96"/>
    <d v="2014-10-26T00:00:00"/>
    <n v="3576"/>
    <n v="26"/>
    <x v="1"/>
    <x v="0"/>
  </r>
  <r>
    <x v="6"/>
    <x v="6"/>
    <s v="4/98/14/35/58,6/5,5"/>
    <n v="14"/>
    <s v="4/98/14"/>
    <x v="1"/>
    <x v="0"/>
    <n v="2"/>
    <n v="1042.4000000000001"/>
    <d v="2014-10-26T00:00:00"/>
    <n v="1620"/>
    <n v="26"/>
    <x v="1"/>
    <x v="0"/>
  </r>
  <r>
    <x v="85"/>
    <x v="79"/>
    <s v="4/98/13/35/58,6/5"/>
    <n v="13"/>
    <s v="4/98/13"/>
    <x v="0"/>
    <x v="0"/>
    <n v="2"/>
    <n v="2135.64"/>
    <d v="2014-10-26T00:00:00"/>
    <n v="3198"/>
    <n v="26"/>
    <x v="1"/>
    <x v="0"/>
  </r>
  <r>
    <x v="137"/>
    <x v="123"/>
    <s v="5/114,3/16/40/66,1/6,5"/>
    <n v="16"/>
    <s v="5/114,3/16"/>
    <x v="0"/>
    <x v="1"/>
    <n v="4"/>
    <n v="8262.5300000000007"/>
    <d v="2014-10-26T00:00:00"/>
    <n v="12532"/>
    <n v="26"/>
    <x v="1"/>
    <x v="0"/>
  </r>
  <r>
    <x v="12"/>
    <x v="12"/>
    <s v="5/114,3/16/46/67,1/6,5"/>
    <n v="16"/>
    <s v="5/114,3/16"/>
    <x v="0"/>
    <x v="1"/>
    <n v="4"/>
    <n v="7985.16"/>
    <d v="2014-10-26T00:00:00"/>
    <n v="12532"/>
    <n v="26"/>
    <x v="1"/>
    <x v="0"/>
  </r>
  <r>
    <x v="67"/>
    <x v="62"/>
    <s v="4/98/14/35/58,6/5"/>
    <n v="14"/>
    <s v="4/98/14"/>
    <x v="1"/>
    <x v="1"/>
    <n v="4"/>
    <n v="2393.7199999999998"/>
    <d v="2014-10-26T00:00:00"/>
    <n v="3576"/>
    <n v="26"/>
    <x v="1"/>
    <x v="0"/>
  </r>
  <r>
    <x v="129"/>
    <x v="116"/>
    <s v="4/98/13/29/60,5/5"/>
    <n v="13"/>
    <s v="4/98/13"/>
    <x v="1"/>
    <x v="0"/>
    <n v="4"/>
    <n v="1758.08"/>
    <d v="2014-10-27T00:00:00"/>
    <n v="2560"/>
    <n v="27"/>
    <x v="1"/>
    <x v="0"/>
  </r>
  <r>
    <x v="138"/>
    <x v="124"/>
    <s v="5/108/16/50/63,4/6,5"/>
    <n v="16"/>
    <s v="5/108/16"/>
    <x v="1"/>
    <x v="0"/>
    <n v="4"/>
    <n v="3535.44"/>
    <d v="2014-10-27T00:00:00"/>
    <n v="5004"/>
    <n v="27"/>
    <x v="1"/>
    <x v="0"/>
  </r>
  <r>
    <x v="15"/>
    <x v="15"/>
    <s v="4/100/15/50/60,1/6"/>
    <n v="15"/>
    <s v="4/100/15"/>
    <x v="1"/>
    <x v="1"/>
    <n v="8"/>
    <n v="6158.16"/>
    <d v="2014-10-27T00:00:00"/>
    <n v="9024"/>
    <n v="27"/>
    <x v="1"/>
    <x v="0"/>
  </r>
  <r>
    <x v="139"/>
    <x v="125"/>
    <s v="5/114,3/16/55/64,1/6,5"/>
    <n v="16"/>
    <s v="5/114,3/16"/>
    <x v="1"/>
    <x v="0"/>
    <n v="4"/>
    <n v="3586.44"/>
    <d v="2014-10-28T00:00:00"/>
    <n v="4953.6000000000004"/>
    <n v="28"/>
    <x v="1"/>
    <x v="0"/>
  </r>
  <r>
    <x v="67"/>
    <x v="62"/>
    <s v="4/98/14/35/58,6/5"/>
    <n v="14"/>
    <s v="4/98/14"/>
    <x v="1"/>
    <x v="0"/>
    <n v="4"/>
    <n v="2397.96"/>
    <d v="2014-10-28T00:00:00"/>
    <n v="3576"/>
    <n v="28"/>
    <x v="1"/>
    <x v="0"/>
  </r>
  <r>
    <x v="54"/>
    <x v="53"/>
    <s v="5/114,3/16/46/67,1/6,5"/>
    <n v="16"/>
    <s v="5/114,3/16"/>
    <x v="1"/>
    <x v="0"/>
    <n v="4"/>
    <n v="3558.48"/>
    <d v="2014-10-28T00:00:00"/>
    <n v="5480"/>
    <n v="28"/>
    <x v="1"/>
    <x v="0"/>
  </r>
  <r>
    <x v="140"/>
    <x v="126"/>
    <s v="5/105/17/39/56,6/7"/>
    <n v="17"/>
    <s v="5/105/17"/>
    <x v="0"/>
    <x v="1"/>
    <n v="4"/>
    <n v="10139.07"/>
    <d v="2014-10-28T00:00:00"/>
    <n v="15548"/>
    <n v="28"/>
    <x v="1"/>
    <x v="0"/>
  </r>
  <r>
    <x v="15"/>
    <x v="15"/>
    <s v="4/100/15/50/60,1/6"/>
    <n v="15"/>
    <s v="4/100/15"/>
    <x v="1"/>
    <x v="1"/>
    <n v="4"/>
    <n v="3079.08"/>
    <d v="2014-10-28T00:00:00"/>
    <n v="4512"/>
    <n v="28"/>
    <x v="1"/>
    <x v="0"/>
  </r>
  <r>
    <x v="129"/>
    <x v="116"/>
    <s v="4/98/13/29/60,5/5"/>
    <n v="13"/>
    <s v="4/98/13"/>
    <x v="1"/>
    <x v="0"/>
    <n v="1"/>
    <n v="439.52"/>
    <d v="2014-10-29T00:00:00"/>
    <n v="640"/>
    <n v="29"/>
    <x v="1"/>
    <x v="0"/>
  </r>
  <r>
    <x v="135"/>
    <x v="121"/>
    <s v="5/105/16/39/56,6/6,5"/>
    <n v="16"/>
    <s v="5/105/16"/>
    <x v="0"/>
    <x v="0"/>
    <n v="4"/>
    <n v="7932.2"/>
    <d v="2014-10-29T00:00:00"/>
    <n v="12532"/>
    <n v="29"/>
    <x v="1"/>
    <x v="0"/>
  </r>
  <r>
    <x v="15"/>
    <x v="15"/>
    <s v="4/100/15/50/60,1/6"/>
    <n v="15"/>
    <s v="4/100/15"/>
    <x v="1"/>
    <x v="1"/>
    <n v="4"/>
    <n v="3079.08"/>
    <d v="2014-10-29T00:00:00"/>
    <n v="4512"/>
    <n v="29"/>
    <x v="1"/>
    <x v="0"/>
  </r>
  <r>
    <x v="126"/>
    <x v="114"/>
    <s v="4/98/13/40/58,6/5"/>
    <n v="13"/>
    <s v="4/98/13"/>
    <x v="1"/>
    <x v="1"/>
    <n v="4"/>
    <n v="1835.84"/>
    <d v="2014-10-30T00:00:00"/>
    <n v="2708"/>
    <n v="30"/>
    <x v="1"/>
    <x v="0"/>
  </r>
  <r>
    <x v="15"/>
    <x v="15"/>
    <s v="4/100/15/50/60,1/6"/>
    <n v="15"/>
    <s v="4/100/15"/>
    <x v="1"/>
    <x v="1"/>
    <n v="8"/>
    <n v="6158.16"/>
    <d v="2014-10-30T00:00:00"/>
    <n v="9024"/>
    <n v="30"/>
    <x v="1"/>
    <x v="0"/>
  </r>
  <r>
    <x v="129"/>
    <x v="116"/>
    <s v="4/98/13/29/60,5/5"/>
    <n v="13"/>
    <s v="4/98/13"/>
    <x v="1"/>
    <x v="0"/>
    <n v="4"/>
    <n v="1759.92"/>
    <d v="2014-10-31T00:00:00"/>
    <n v="2560"/>
    <n v="31"/>
    <x v="1"/>
    <x v="0"/>
  </r>
  <r>
    <x v="126"/>
    <x v="114"/>
    <s v="4/98/13/40/58,6/5"/>
    <n v="13"/>
    <s v="4/98/13"/>
    <x v="1"/>
    <x v="0"/>
    <n v="4"/>
    <n v="1502.4"/>
    <d v="2014-10-31T00:00:00"/>
    <n v="2708"/>
    <n v="31"/>
    <x v="1"/>
    <x v="0"/>
  </r>
  <r>
    <x v="67"/>
    <x v="62"/>
    <s v="4/98/14/35/58,6/5"/>
    <n v="14"/>
    <s v="4/98/14"/>
    <x v="1"/>
    <x v="0"/>
    <n v="4"/>
    <n v="2402.2800000000002"/>
    <d v="2014-10-31T00:00:00"/>
    <n v="3576"/>
    <n v="31"/>
    <x v="1"/>
    <x v="0"/>
  </r>
  <r>
    <x v="26"/>
    <x v="26"/>
    <s v="5/112/15/47/57,1/6"/>
    <n v="15"/>
    <s v="5/112/15"/>
    <x v="1"/>
    <x v="0"/>
    <n v="4"/>
    <n v="3224.28"/>
    <d v="2014-10-31T00:00:00"/>
    <n v="4720"/>
    <n v="31"/>
    <x v="1"/>
    <x v="0"/>
  </r>
  <r>
    <x v="113"/>
    <x v="102"/>
    <s v="5/114,3/16/45/67,1/6,5"/>
    <n v="16"/>
    <s v="5/114,3/16"/>
    <x v="1"/>
    <x v="0"/>
    <n v="4"/>
    <n v="3650.68"/>
    <d v="2014-10-31T00:00:00"/>
    <n v="5164"/>
    <n v="31"/>
    <x v="1"/>
    <x v="0"/>
  </r>
  <r>
    <x v="141"/>
    <x v="127"/>
    <s v="4/100/14/36/60,1/5,5"/>
    <n v="14"/>
    <s v="4/100/14"/>
    <x v="1"/>
    <x v="1"/>
    <n v="4"/>
    <n v="2549.16"/>
    <d v="2014-10-31T00:00:00"/>
    <n v="3760"/>
    <n v="31"/>
    <x v="1"/>
    <x v="0"/>
  </r>
  <r>
    <x v="126"/>
    <x v="114"/>
    <s v="4/98/13/40/58,6/5"/>
    <n v="13"/>
    <s v="4/98/13"/>
    <x v="1"/>
    <x v="1"/>
    <n v="6"/>
    <n v="2753.76"/>
    <d v="2014-10-31T00:00:00"/>
    <n v="4062"/>
    <n v="31"/>
    <x v="1"/>
    <x v="0"/>
  </r>
  <r>
    <x v="4"/>
    <x v="4"/>
    <s v="6/139,7/17/38/100,1/7"/>
    <n v="17"/>
    <s v="6/139,7/17"/>
    <x v="0"/>
    <x v="1"/>
    <n v="4"/>
    <n v="9419.2800000000007"/>
    <d v="2014-10-31T00:00:00"/>
    <n v="14820"/>
    <n v="31"/>
    <x v="1"/>
    <x v="0"/>
  </r>
  <r>
    <x v="15"/>
    <x v="15"/>
    <s v="4/100/15/50/60,1/6"/>
    <n v="15"/>
    <s v="4/100/15"/>
    <x v="1"/>
    <x v="1"/>
    <n v="1"/>
    <n v="769.77"/>
    <d v="2014-10-31T00:00:00"/>
    <n v="1128"/>
    <n v="31"/>
    <x v="1"/>
    <x v="0"/>
  </r>
  <r>
    <x v="142"/>
    <x v="28"/>
    <s v="CODE8"/>
    <s v="CODE8"/>
    <s v="CODE8"/>
    <x v="2"/>
    <x v="1"/>
    <n v="4"/>
    <n v="11304.8"/>
    <d v="2014-10-31T00:00:00"/>
    <n v="14612"/>
    <n v="31"/>
    <x v="1"/>
    <x v="0"/>
  </r>
  <r>
    <x v="143"/>
    <x v="28"/>
    <s v="CODE8"/>
    <s v="CODE8"/>
    <s v="CODE8"/>
    <x v="2"/>
    <x v="1"/>
    <n v="4"/>
    <n v="10037.200000000001"/>
    <d v="2014-10-31T00:00:00"/>
    <n v="13712"/>
    <n v="31"/>
    <x v="1"/>
    <x v="0"/>
  </r>
  <r>
    <x v="144"/>
    <x v="128"/>
    <s v="4/100/15/45/67,1/6,5"/>
    <n v="15"/>
    <s v="4/100/15"/>
    <x v="0"/>
    <x v="0"/>
    <n v="4"/>
    <n v="6779.68"/>
    <d v="2014-11-01T00:00:00"/>
    <n v="10608"/>
    <n v="1"/>
    <x v="2"/>
    <x v="0"/>
  </r>
  <r>
    <x v="4"/>
    <x v="4"/>
    <s v="6/139,7/17/38/100,1/7"/>
    <n v="17"/>
    <s v="6/139,7/17"/>
    <x v="0"/>
    <x v="0"/>
    <n v="4"/>
    <n v="9526.32"/>
    <d v="2014-11-01T00:00:00"/>
    <n v="14820"/>
    <n v="1"/>
    <x v="2"/>
    <x v="0"/>
  </r>
  <r>
    <x v="145"/>
    <x v="129"/>
    <s v="4/100/14/49/56,6/5,5"/>
    <n v="14"/>
    <s v="4/100/14"/>
    <x v="1"/>
    <x v="0"/>
    <n v="1"/>
    <n v="670.44"/>
    <d v="2014-11-01T00:00:00"/>
    <n v="910"/>
    <n v="1"/>
    <x v="2"/>
    <x v="0"/>
  </r>
  <r>
    <x v="15"/>
    <x v="15"/>
    <s v="4/100/15/50/60,1/6"/>
    <n v="15"/>
    <s v="4/100/15"/>
    <x v="1"/>
    <x v="1"/>
    <n v="4"/>
    <n v="3079.08"/>
    <d v="2014-11-01T00:00:00"/>
    <n v="4512"/>
    <n v="1"/>
    <x v="2"/>
    <x v="0"/>
  </r>
  <r>
    <x v="29"/>
    <x v="29"/>
    <s v="5/114,3/16/50/67,1/6"/>
    <n v="16"/>
    <s v="5/114,3/16"/>
    <x v="1"/>
    <x v="1"/>
    <n v="4"/>
    <n v="3802.68"/>
    <d v="2014-11-01T00:00:00"/>
    <n v="5720"/>
    <n v="1"/>
    <x v="2"/>
    <x v="0"/>
  </r>
  <r>
    <x v="134"/>
    <x v="120"/>
    <s v="4/100/15/49/56,6/6"/>
    <n v="15"/>
    <s v="4/100/15"/>
    <x v="1"/>
    <x v="0"/>
    <n v="2"/>
    <n v="1364.42"/>
    <d v="2014-11-02T00:00:00"/>
    <n v="2112"/>
    <n v="2"/>
    <x v="2"/>
    <x v="0"/>
  </r>
  <r>
    <x v="146"/>
    <x v="130"/>
    <s v="5/108/16/52,5/63,4/6,5"/>
    <n v="16"/>
    <s v="5/108/16"/>
    <x v="0"/>
    <x v="0"/>
    <n v="4"/>
    <n v="8164.91"/>
    <d v="2014-11-02T00:00:00"/>
    <n v="12532"/>
    <n v="2"/>
    <x v="2"/>
    <x v="0"/>
  </r>
  <r>
    <x v="67"/>
    <x v="62"/>
    <s v="4/98/14/35/58,6/5"/>
    <n v="14"/>
    <s v="4/98/14"/>
    <x v="1"/>
    <x v="1"/>
    <n v="4"/>
    <n v="2392.64"/>
    <d v="2014-11-02T00:00:00"/>
    <n v="3576"/>
    <n v="2"/>
    <x v="2"/>
    <x v="0"/>
  </r>
  <r>
    <x v="70"/>
    <x v="65"/>
    <s v="5/114,3/16/50/66,1/6,5"/>
    <n v="16"/>
    <s v="5/114,3/16"/>
    <x v="1"/>
    <x v="1"/>
    <n v="8"/>
    <n v="7186.08"/>
    <d v="2014-11-02T00:00:00"/>
    <n v="10480"/>
    <n v="2"/>
    <x v="2"/>
    <x v="0"/>
  </r>
  <r>
    <x v="98"/>
    <x v="88"/>
    <s v="5/105/16/39/56,6/6,5"/>
    <n v="16"/>
    <s v="5/105/16"/>
    <x v="1"/>
    <x v="1"/>
    <n v="4"/>
    <n v="3696.76"/>
    <d v="2014-11-02T00:00:00"/>
    <n v="5680"/>
    <n v="2"/>
    <x v="2"/>
    <x v="0"/>
  </r>
  <r>
    <x v="129"/>
    <x v="116"/>
    <s v="4/98/13/29/60,5/5"/>
    <n v="13"/>
    <s v="4/98/13"/>
    <x v="1"/>
    <x v="0"/>
    <n v="2"/>
    <n v="879.96"/>
    <d v="2014-11-03T00:00:00"/>
    <n v="1280"/>
    <n v="3"/>
    <x v="2"/>
    <x v="0"/>
  </r>
  <r>
    <x v="51"/>
    <x v="50"/>
    <s v="5/114,3/16/50/66,1/6,5"/>
    <n v="16"/>
    <s v="5/114,3/16"/>
    <x v="0"/>
    <x v="0"/>
    <n v="4"/>
    <n v="7914.21"/>
    <d v="2014-11-03T00:00:00"/>
    <n v="12532"/>
    <n v="3"/>
    <x v="2"/>
    <x v="0"/>
  </r>
  <r>
    <x v="6"/>
    <x v="6"/>
    <s v="4/98/14/35/58,6/5,5"/>
    <n v="14"/>
    <s v="4/98/14"/>
    <x v="1"/>
    <x v="0"/>
    <n v="4"/>
    <n v="2084.8000000000002"/>
    <d v="2014-11-03T00:00:00"/>
    <n v="3240"/>
    <n v="3"/>
    <x v="2"/>
    <x v="0"/>
  </r>
  <r>
    <x v="86"/>
    <x v="19"/>
    <s v="4/100/14/43/60,1/5,5"/>
    <n v="14"/>
    <s v="4/100/14"/>
    <x v="1"/>
    <x v="0"/>
    <n v="4"/>
    <n v="3069.16"/>
    <d v="2014-11-03T00:00:00"/>
    <n v="4720"/>
    <n v="3"/>
    <x v="2"/>
    <x v="0"/>
  </r>
  <r>
    <x v="147"/>
    <x v="131"/>
    <s v="5/114,3/16/50/66,1/6,5"/>
    <n v="16"/>
    <s v="5/114,3/16"/>
    <x v="0"/>
    <x v="0"/>
    <n v="4"/>
    <n v="7923.2"/>
    <d v="2014-11-03T00:00:00"/>
    <n v="11512"/>
    <n v="3"/>
    <x v="2"/>
    <x v="0"/>
  </r>
  <r>
    <x v="76"/>
    <x v="70"/>
    <s v="5/108/15/52,5/63,4/6,5"/>
    <n v="15"/>
    <s v="5/108/15"/>
    <x v="1"/>
    <x v="1"/>
    <n v="2"/>
    <n v="1311.86"/>
    <d v="2014-11-03T00:00:00"/>
    <n v="1958"/>
    <n v="3"/>
    <x v="2"/>
    <x v="0"/>
  </r>
  <r>
    <x v="148"/>
    <x v="132"/>
    <s v="4/108/15/27/65,1/6"/>
    <n v="15"/>
    <s v="4/108/15"/>
    <x v="0"/>
    <x v="1"/>
    <n v="4"/>
    <n v="6272.15"/>
    <d v="2014-11-03T00:00:00"/>
    <n v="10404"/>
    <n v="3"/>
    <x v="2"/>
    <x v="0"/>
  </r>
  <r>
    <x v="149"/>
    <x v="133"/>
    <s v="4/100/15/50/60,1/6,5"/>
    <n v="15"/>
    <s v="4/100/15"/>
    <x v="0"/>
    <x v="1"/>
    <n v="4"/>
    <n v="7259.25"/>
    <d v="2014-11-03T00:00:00"/>
    <n v="11128"/>
    <n v="3"/>
    <x v="2"/>
    <x v="0"/>
  </r>
  <r>
    <x v="15"/>
    <x v="15"/>
    <s v="4/100/15/50/60,1/6"/>
    <n v="15"/>
    <s v="4/100/15"/>
    <x v="1"/>
    <x v="1"/>
    <n v="4"/>
    <n v="3079.08"/>
    <d v="2014-11-03T00:00:00"/>
    <n v="4512"/>
    <n v="3"/>
    <x v="2"/>
    <x v="0"/>
  </r>
  <r>
    <x v="150"/>
    <x v="134"/>
    <s v="4/114,3/14/44/56,6/5,5"/>
    <n v="14"/>
    <s v="4/114,3/14"/>
    <x v="1"/>
    <x v="1"/>
    <n v="4"/>
    <n v="2972.88"/>
    <d v="2014-11-03T00:00:00"/>
    <n v="4332"/>
    <n v="3"/>
    <x v="2"/>
    <x v="0"/>
  </r>
  <r>
    <x v="70"/>
    <x v="65"/>
    <s v="5/114,3/16/50/66,1/6,5"/>
    <n v="16"/>
    <s v="5/114,3/16"/>
    <x v="1"/>
    <x v="1"/>
    <n v="4"/>
    <n v="3593.08"/>
    <d v="2014-11-03T00:00:00"/>
    <n v="5240"/>
    <n v="3"/>
    <x v="2"/>
    <x v="0"/>
  </r>
  <r>
    <x v="67"/>
    <x v="62"/>
    <s v="4/98/14/35/58,6/5"/>
    <n v="14"/>
    <s v="4/98/14"/>
    <x v="1"/>
    <x v="0"/>
    <n v="4"/>
    <n v="2402.2800000000002"/>
    <d v="2014-11-04T00:00:00"/>
    <n v="3576"/>
    <n v="4"/>
    <x v="2"/>
    <x v="0"/>
  </r>
  <r>
    <x v="6"/>
    <x v="6"/>
    <s v="4/98/14/35/58,6/5,5"/>
    <n v="14"/>
    <s v="4/98/14"/>
    <x v="1"/>
    <x v="0"/>
    <n v="2"/>
    <n v="1042.3599999999999"/>
    <d v="2014-11-04T00:00:00"/>
    <n v="1620"/>
    <n v="4"/>
    <x v="2"/>
    <x v="0"/>
  </r>
  <r>
    <x v="129"/>
    <x v="116"/>
    <s v="4/98/13/29/60,5/5"/>
    <n v="13"/>
    <s v="4/98/13"/>
    <x v="1"/>
    <x v="1"/>
    <n v="4"/>
    <n v="1753.16"/>
    <d v="2014-11-04T00:00:00"/>
    <n v="2560"/>
    <n v="4"/>
    <x v="2"/>
    <x v="0"/>
  </r>
  <r>
    <x v="151"/>
    <x v="135"/>
    <s v="5/139,7/16/40/98,1/7"/>
    <n v="16"/>
    <s v="5/139,7/16"/>
    <x v="0"/>
    <x v="1"/>
    <n v="4"/>
    <n v="8474.6"/>
    <d v="2014-11-04T00:00:00"/>
    <n v="13132"/>
    <n v="4"/>
    <x v="2"/>
    <x v="0"/>
  </r>
  <r>
    <x v="70"/>
    <x v="65"/>
    <s v="5/114,3/16/50/66,1/6,5"/>
    <n v="16"/>
    <s v="5/114,3/16"/>
    <x v="1"/>
    <x v="1"/>
    <n v="4"/>
    <n v="3593.04"/>
    <d v="2014-11-04T00:00:00"/>
    <n v="5240"/>
    <n v="4"/>
    <x v="2"/>
    <x v="0"/>
  </r>
  <r>
    <x v="152"/>
    <x v="28"/>
    <s v="CODE8"/>
    <s v="CODE8"/>
    <s v="CODE8"/>
    <x v="2"/>
    <x v="1"/>
    <n v="4"/>
    <n v="13200"/>
    <d v="2014-11-04T00:00:00"/>
    <n v="17584"/>
    <n v="4"/>
    <x v="2"/>
    <x v="0"/>
  </r>
  <r>
    <x v="126"/>
    <x v="114"/>
    <s v="4/98/13/40/58,6/5"/>
    <n v="13"/>
    <s v="4/98/13"/>
    <x v="1"/>
    <x v="0"/>
    <n v="4"/>
    <n v="1502.4"/>
    <d v="2014-11-05T00:00:00"/>
    <n v="2708"/>
    <n v="5"/>
    <x v="2"/>
    <x v="0"/>
  </r>
  <r>
    <x v="67"/>
    <x v="62"/>
    <s v="4/98/14/35/58,6/5"/>
    <n v="14"/>
    <s v="4/98/14"/>
    <x v="1"/>
    <x v="0"/>
    <n v="4"/>
    <n v="2402.2800000000002"/>
    <d v="2014-11-05T00:00:00"/>
    <n v="3576"/>
    <n v="5"/>
    <x v="2"/>
    <x v="0"/>
  </r>
  <r>
    <x v="54"/>
    <x v="53"/>
    <s v="5/114,3/16/46/67,1/6,5"/>
    <n v="16"/>
    <s v="5/114,3/16"/>
    <x v="1"/>
    <x v="0"/>
    <n v="4"/>
    <n v="3558.48"/>
    <d v="2014-11-05T00:00:00"/>
    <n v="5480"/>
    <n v="5"/>
    <x v="2"/>
    <x v="0"/>
  </r>
  <r>
    <x v="129"/>
    <x v="116"/>
    <s v="4/98/13/29/60,5/5"/>
    <n v="13"/>
    <s v="4/98/13"/>
    <x v="1"/>
    <x v="0"/>
    <n v="2"/>
    <n v="879.96"/>
    <d v="2014-11-06T00:00:00"/>
    <n v="1280"/>
    <n v="6"/>
    <x v="2"/>
    <x v="0"/>
  </r>
  <r>
    <x v="126"/>
    <x v="114"/>
    <s v="4/98/13/40/58,6/5"/>
    <n v="13"/>
    <s v="4/98/13"/>
    <x v="1"/>
    <x v="0"/>
    <n v="4"/>
    <n v="1502.4"/>
    <d v="2014-11-06T00:00:00"/>
    <n v="2708"/>
    <n v="6"/>
    <x v="2"/>
    <x v="0"/>
  </r>
  <r>
    <x v="126"/>
    <x v="114"/>
    <s v="4/98/13/40/58,6/5"/>
    <n v="13"/>
    <s v="4/98/13"/>
    <x v="1"/>
    <x v="1"/>
    <n v="4"/>
    <n v="1835.84"/>
    <d v="2014-11-06T00:00:00"/>
    <n v="2708"/>
    <n v="6"/>
    <x v="2"/>
    <x v="0"/>
  </r>
  <r>
    <x v="90"/>
    <x v="82"/>
    <s v="4/114,3/15/44/56,6/6"/>
    <n v="15"/>
    <s v="4/114,3/15"/>
    <x v="0"/>
    <x v="1"/>
    <n v="4"/>
    <n v="6711.88"/>
    <d v="2014-11-06T00:00:00"/>
    <n v="10608"/>
    <n v="6"/>
    <x v="2"/>
    <x v="0"/>
  </r>
  <r>
    <x v="129"/>
    <x v="116"/>
    <s v="4/98/13/29/60,5/5"/>
    <n v="13"/>
    <s v="4/98/13"/>
    <x v="1"/>
    <x v="0"/>
    <n v="4"/>
    <n v="1759.92"/>
    <d v="2014-11-07T00:00:00"/>
    <n v="2560"/>
    <n v="7"/>
    <x v="2"/>
    <x v="0"/>
  </r>
  <r>
    <x v="70"/>
    <x v="65"/>
    <s v="5/114,3/16/50/66,1/6,5"/>
    <n v="16"/>
    <s v="5/114,3/16"/>
    <x v="1"/>
    <x v="0"/>
    <n v="4"/>
    <n v="3593.04"/>
    <d v="2014-11-07T00:00:00"/>
    <n v="5240"/>
    <n v="7"/>
    <x v="2"/>
    <x v="0"/>
  </r>
  <r>
    <x v="153"/>
    <x v="28"/>
    <s v="CODE8"/>
    <s v="CODE8"/>
    <s v="CODE8"/>
    <x v="2"/>
    <x v="0"/>
    <n v="4"/>
    <n v="11426.8"/>
    <d v="2014-11-07T00:00:00"/>
    <n v="15020"/>
    <n v="7"/>
    <x v="2"/>
    <x v="0"/>
  </r>
  <r>
    <x v="154"/>
    <x v="28"/>
    <s v="CODE8"/>
    <s v="CODE8"/>
    <s v="CODE8"/>
    <x v="2"/>
    <x v="0"/>
    <n v="4"/>
    <n v="13660.8"/>
    <d v="2014-11-07T00:00:00"/>
    <n v="18200"/>
    <n v="7"/>
    <x v="2"/>
    <x v="0"/>
  </r>
  <r>
    <x v="155"/>
    <x v="28"/>
    <s v="CODE8"/>
    <s v="CODE8"/>
    <s v="CODE8"/>
    <x v="2"/>
    <x v="0"/>
    <n v="4"/>
    <n v="9152.4"/>
    <d v="2014-11-07T00:00:00"/>
    <n v="12904"/>
    <n v="7"/>
    <x v="2"/>
    <x v="0"/>
  </r>
  <r>
    <x v="156"/>
    <x v="136"/>
    <s v="5/100/15/38/57,1/6,5"/>
    <n v="15"/>
    <s v="5/100/15"/>
    <x v="0"/>
    <x v="1"/>
    <n v="4"/>
    <n v="6711.88"/>
    <d v="2014-11-07T00:00:00"/>
    <n v="10608"/>
    <n v="7"/>
    <x v="2"/>
    <x v="0"/>
  </r>
  <r>
    <x v="126"/>
    <x v="114"/>
    <s v="4/98/13/40/58,6/5"/>
    <n v="13"/>
    <s v="4/98/13"/>
    <x v="1"/>
    <x v="0"/>
    <n v="4"/>
    <n v="1502.36"/>
    <d v="2014-11-08T00:00:00"/>
    <n v="2708"/>
    <n v="8"/>
    <x v="2"/>
    <x v="0"/>
  </r>
  <r>
    <x v="15"/>
    <x v="15"/>
    <s v="4/100/15/50/60,1/6"/>
    <n v="15"/>
    <s v="4/100/15"/>
    <x v="1"/>
    <x v="0"/>
    <n v="4"/>
    <n v="3061.04"/>
    <d v="2014-11-08T00:00:00"/>
    <n v="4512"/>
    <n v="8"/>
    <x v="2"/>
    <x v="0"/>
  </r>
  <r>
    <x v="29"/>
    <x v="29"/>
    <s v="5/114,3/16/50/67,1/6"/>
    <n v="16"/>
    <s v="5/114,3/16"/>
    <x v="1"/>
    <x v="0"/>
    <n v="8"/>
    <n v="7445.44"/>
    <d v="2014-11-08T00:00:00"/>
    <n v="11440"/>
    <n v="8"/>
    <x v="2"/>
    <x v="0"/>
  </r>
  <r>
    <x v="157"/>
    <x v="137"/>
    <s v="4/98/14/35/58,6/5,5"/>
    <n v="14"/>
    <s v="4/98/14"/>
    <x v="0"/>
    <x v="1"/>
    <n v="4"/>
    <n v="5476.47"/>
    <d v="2014-11-08T00:00:00"/>
    <n v="8400"/>
    <n v="8"/>
    <x v="2"/>
    <x v="0"/>
  </r>
  <r>
    <x v="117"/>
    <x v="106"/>
    <s v="4/100/14/46/54,1/5"/>
    <n v="14"/>
    <s v="4/100/14"/>
    <x v="1"/>
    <x v="1"/>
    <n v="8"/>
    <n v="5002"/>
    <d v="2014-11-08T00:00:00"/>
    <n v="7280"/>
    <n v="8"/>
    <x v="2"/>
    <x v="0"/>
  </r>
  <r>
    <x v="26"/>
    <x v="26"/>
    <s v="5/112/15/47/57,1/6"/>
    <n v="15"/>
    <s v="5/112/15"/>
    <x v="1"/>
    <x v="1"/>
    <n v="4"/>
    <n v="3217"/>
    <d v="2014-11-08T00:00:00"/>
    <n v="4720"/>
    <n v="8"/>
    <x v="2"/>
    <x v="0"/>
  </r>
  <r>
    <x v="158"/>
    <x v="28"/>
    <s v="CODE8"/>
    <s v="CODE8"/>
    <s v="CODE8"/>
    <x v="2"/>
    <x v="1"/>
    <n v="4"/>
    <n v="4310.3999999999996"/>
    <d v="2014-11-08T00:00:00"/>
    <n v="6680"/>
    <n v="8"/>
    <x v="2"/>
    <x v="0"/>
  </r>
  <r>
    <x v="67"/>
    <x v="62"/>
    <s v="4/98/14/35/58,6/5"/>
    <n v="14"/>
    <s v="4/98/14"/>
    <x v="1"/>
    <x v="0"/>
    <n v="2"/>
    <n v="1201.1400000000001"/>
    <d v="2014-11-09T00:00:00"/>
    <n v="1788"/>
    <n v="9"/>
    <x v="2"/>
    <x v="0"/>
  </r>
  <r>
    <x v="159"/>
    <x v="138"/>
    <s v="5/112/16/42/57,1/6,5"/>
    <n v="16"/>
    <s v="5/112/16"/>
    <x v="0"/>
    <x v="1"/>
    <n v="4"/>
    <n v="8562.25"/>
    <d v="2014-11-09T00:00:00"/>
    <n v="13132"/>
    <n v="9"/>
    <x v="2"/>
    <x v="0"/>
  </r>
  <r>
    <x v="160"/>
    <x v="139"/>
    <s v="5/110/16/37/65,1/6,5"/>
    <n v="16"/>
    <s v="5/110/16"/>
    <x v="0"/>
    <x v="0"/>
    <n v="4"/>
    <n v="8322.0400000000009"/>
    <d v="2014-11-10T00:00:00"/>
    <n v="13132"/>
    <n v="10"/>
    <x v="2"/>
    <x v="0"/>
  </r>
  <r>
    <x v="161"/>
    <x v="140"/>
    <s v="6/170/16/105/130/5,5"/>
    <n v="16"/>
    <s v="6/170/16"/>
    <x v="1"/>
    <x v="1"/>
    <n v="2"/>
    <n v="1940.6"/>
    <d v="2014-11-10T00:00:00"/>
    <n v="2820"/>
    <n v="10"/>
    <x v="2"/>
    <x v="0"/>
  </r>
  <r>
    <x v="141"/>
    <x v="127"/>
    <s v="4/100/14/36/60,1/5,5"/>
    <n v="14"/>
    <s v="4/100/14"/>
    <x v="1"/>
    <x v="0"/>
    <n v="2"/>
    <n v="1274.58"/>
    <d v="2014-11-11T00:00:00"/>
    <n v="1880"/>
    <n v="11"/>
    <x v="2"/>
    <x v="0"/>
  </r>
  <r>
    <x v="162"/>
    <x v="28"/>
    <s v="CODE8"/>
    <s v="CODE8"/>
    <s v="CODE8"/>
    <x v="2"/>
    <x v="0"/>
    <n v="4"/>
    <n v="13660.8"/>
    <d v="2014-11-11T00:00:00"/>
    <n v="15988"/>
    <n v="11"/>
    <x v="2"/>
    <x v="0"/>
  </r>
  <r>
    <x v="126"/>
    <x v="114"/>
    <s v="4/98/13/40/58,6/5"/>
    <n v="13"/>
    <s v="4/98/13"/>
    <x v="1"/>
    <x v="1"/>
    <n v="4"/>
    <n v="1835.84"/>
    <d v="2014-11-11T00:00:00"/>
    <n v="2708"/>
    <n v="11"/>
    <x v="2"/>
    <x v="0"/>
  </r>
  <r>
    <x v="141"/>
    <x v="127"/>
    <s v="4/100/14/36/60,1/5,5"/>
    <n v="14"/>
    <s v="4/100/14"/>
    <x v="1"/>
    <x v="0"/>
    <n v="2"/>
    <n v="1274.58"/>
    <d v="2014-11-12T00:00:00"/>
    <n v="1880"/>
    <n v="12"/>
    <x v="2"/>
    <x v="0"/>
  </r>
  <r>
    <x v="163"/>
    <x v="141"/>
    <s v="4/114,3/15/40/66,1/6,5"/>
    <n v="15"/>
    <s v="4/114,3/15"/>
    <x v="0"/>
    <x v="1"/>
    <n v="4"/>
    <n v="7072.96"/>
    <d v="2014-11-13T00:00:00"/>
    <n v="11128"/>
    <n v="13"/>
    <x v="2"/>
    <x v="0"/>
  </r>
  <r>
    <x v="29"/>
    <x v="29"/>
    <s v="5/114,3/16/50/67,1/6"/>
    <n v="16"/>
    <s v="5/114,3/16"/>
    <x v="1"/>
    <x v="1"/>
    <n v="4"/>
    <n v="3802.67"/>
    <d v="2014-11-13T00:00:00"/>
    <n v="5720"/>
    <n v="13"/>
    <x v="2"/>
    <x v="0"/>
  </r>
  <r>
    <x v="63"/>
    <x v="60"/>
    <s v="4/100/14/49/56,6/5,5"/>
    <n v="14"/>
    <s v="4/100/14"/>
    <x v="1"/>
    <x v="1"/>
    <n v="4"/>
    <n v="2501"/>
    <d v="2014-11-13T00:00:00"/>
    <n v="3640"/>
    <n v="13"/>
    <x v="2"/>
    <x v="0"/>
  </r>
  <r>
    <x v="129"/>
    <x v="116"/>
    <s v="4/98/13/29/60,5/5"/>
    <n v="13"/>
    <s v="4/98/13"/>
    <x v="1"/>
    <x v="0"/>
    <n v="2"/>
    <n v="879.96"/>
    <d v="2014-11-14T00:00:00"/>
    <n v="1280"/>
    <n v="14"/>
    <x v="2"/>
    <x v="0"/>
  </r>
  <r>
    <x v="164"/>
    <x v="28"/>
    <s v="CODE8"/>
    <s v="CODE8"/>
    <s v="CODE8"/>
    <x v="2"/>
    <x v="0"/>
    <n v="4"/>
    <n v="3457.64"/>
    <d v="2014-11-14T00:00:00"/>
    <n v="4200"/>
    <n v="14"/>
    <x v="2"/>
    <x v="0"/>
  </r>
  <r>
    <x v="165"/>
    <x v="142"/>
    <s v="4/114,3/15/46/67,1/6,5"/>
    <n v="15"/>
    <s v="4/114,3/15"/>
    <x v="0"/>
    <x v="1"/>
    <n v="4"/>
    <n v="7047.66"/>
    <d v="2014-11-14T00:00:00"/>
    <n v="11128"/>
    <n v="14"/>
    <x v="2"/>
    <x v="0"/>
  </r>
  <r>
    <x v="141"/>
    <x v="127"/>
    <s v="4/100/14/36/60,1/5,5"/>
    <n v="14"/>
    <s v="4/100/14"/>
    <x v="1"/>
    <x v="1"/>
    <n v="4"/>
    <n v="2549.16"/>
    <d v="2014-11-14T00:00:00"/>
    <n v="3760"/>
    <n v="14"/>
    <x v="2"/>
    <x v="0"/>
  </r>
  <r>
    <x v="78"/>
    <x v="72"/>
    <s v="4/100/14/43/60,1/5,5"/>
    <n v="14"/>
    <s v="4/100/14"/>
    <x v="1"/>
    <x v="1"/>
    <n v="2"/>
    <n v="1587.97"/>
    <d v="2014-11-14T00:00:00"/>
    <n v="2352"/>
    <n v="14"/>
    <x v="2"/>
    <x v="0"/>
  </r>
  <r>
    <x v="126"/>
    <x v="114"/>
    <s v="4/98/13/40/58,6/5"/>
    <n v="13"/>
    <s v="4/98/13"/>
    <x v="1"/>
    <x v="1"/>
    <n v="6"/>
    <n v="2753.76"/>
    <d v="2014-11-14T00:00:00"/>
    <n v="4062"/>
    <n v="14"/>
    <x v="2"/>
    <x v="0"/>
  </r>
  <r>
    <x v="149"/>
    <x v="133"/>
    <s v="4/100/15/50/60,1/6,5"/>
    <n v="15"/>
    <s v="4/100/15"/>
    <x v="0"/>
    <x v="1"/>
    <n v="4"/>
    <n v="7050.84"/>
    <d v="2014-11-14T00:00:00"/>
    <n v="11128"/>
    <n v="14"/>
    <x v="2"/>
    <x v="0"/>
  </r>
  <r>
    <x v="67"/>
    <x v="62"/>
    <s v="4/98/14/35/58,6/5"/>
    <n v="14"/>
    <s v="4/98/14"/>
    <x v="1"/>
    <x v="1"/>
    <n v="4"/>
    <n v="2392.64"/>
    <d v="2014-11-14T00:00:00"/>
    <n v="3576"/>
    <n v="14"/>
    <x v="2"/>
    <x v="0"/>
  </r>
  <r>
    <x v="13"/>
    <x v="13"/>
    <s v="5/139,7/15/48/98,6/6"/>
    <n v="15"/>
    <s v="5/139,7/15"/>
    <x v="1"/>
    <x v="1"/>
    <n v="4"/>
    <n v="3077.11"/>
    <d v="2014-11-14T00:00:00"/>
    <n v="4320"/>
    <n v="14"/>
    <x v="2"/>
    <x v="0"/>
  </r>
  <r>
    <x v="129"/>
    <x v="116"/>
    <s v="4/98/13/29/60,5/5"/>
    <n v="13"/>
    <s v="4/98/13"/>
    <x v="1"/>
    <x v="0"/>
    <n v="2"/>
    <n v="879.96"/>
    <d v="2014-11-15T00:00:00"/>
    <n v="1280"/>
    <n v="15"/>
    <x v="2"/>
    <x v="0"/>
  </r>
  <r>
    <x v="67"/>
    <x v="62"/>
    <s v="4/98/14/35/58,6/5"/>
    <n v="14"/>
    <s v="4/98/14"/>
    <x v="1"/>
    <x v="0"/>
    <n v="4"/>
    <n v="2402.2800000000002"/>
    <d v="2014-11-15T00:00:00"/>
    <n v="3576"/>
    <n v="15"/>
    <x v="2"/>
    <x v="0"/>
  </r>
  <r>
    <x v="117"/>
    <x v="106"/>
    <s v="4/100/14/46/54,1/5"/>
    <n v="14"/>
    <s v="4/100/14"/>
    <x v="1"/>
    <x v="0"/>
    <n v="2"/>
    <n v="1250.5"/>
    <d v="2014-11-15T00:00:00"/>
    <n v="1820"/>
    <n v="15"/>
    <x v="2"/>
    <x v="0"/>
  </r>
  <r>
    <x v="131"/>
    <x v="118"/>
    <s v="5/112/15/47/57,1/6"/>
    <n v="15"/>
    <s v="5/112/15"/>
    <x v="1"/>
    <x v="1"/>
    <n v="6"/>
    <n v="4764.42"/>
    <d v="2014-11-15T00:00:00"/>
    <n v="7026"/>
    <n v="15"/>
    <x v="2"/>
    <x v="0"/>
  </r>
  <r>
    <x v="63"/>
    <x v="60"/>
    <s v="4/100/14/49/56,6/5,5"/>
    <n v="14"/>
    <s v="4/100/14"/>
    <x v="1"/>
    <x v="1"/>
    <n v="2"/>
    <n v="1250.5"/>
    <d v="2014-11-15T00:00:00"/>
    <n v="1820"/>
    <n v="15"/>
    <x v="2"/>
    <x v="0"/>
  </r>
  <r>
    <x v="129"/>
    <x v="116"/>
    <s v="4/98/13/29/60,5/5"/>
    <n v="13"/>
    <s v="4/98/13"/>
    <x v="1"/>
    <x v="0"/>
    <n v="4"/>
    <n v="1759.92"/>
    <d v="2014-11-16T00:00:00"/>
    <n v="2560"/>
    <n v="16"/>
    <x v="2"/>
    <x v="0"/>
  </r>
  <r>
    <x v="67"/>
    <x v="62"/>
    <s v="4/98/14/35/58,6/5"/>
    <n v="14"/>
    <s v="4/98/14"/>
    <x v="1"/>
    <x v="0"/>
    <n v="4"/>
    <n v="2402.2800000000002"/>
    <d v="2014-11-16T00:00:00"/>
    <n v="3576"/>
    <n v="16"/>
    <x v="2"/>
    <x v="0"/>
  </r>
  <r>
    <x v="145"/>
    <x v="129"/>
    <s v="4/100/14/49/56,6/5,5"/>
    <n v="14"/>
    <s v="4/100/14"/>
    <x v="1"/>
    <x v="0"/>
    <n v="1"/>
    <n v="670.44"/>
    <d v="2014-11-16T00:00:00"/>
    <n v="910"/>
    <n v="16"/>
    <x v="2"/>
    <x v="0"/>
  </r>
  <r>
    <x v="67"/>
    <x v="62"/>
    <s v="4/98/14/35/58,6/5"/>
    <n v="14"/>
    <s v="4/98/14"/>
    <x v="1"/>
    <x v="1"/>
    <n v="4"/>
    <n v="2392.64"/>
    <d v="2014-11-16T00:00:00"/>
    <n v="3576"/>
    <n v="16"/>
    <x v="2"/>
    <x v="0"/>
  </r>
  <r>
    <x v="70"/>
    <x v="65"/>
    <s v="5/114,3/16/50/66,1/6,5"/>
    <n v="16"/>
    <s v="5/114,3/16"/>
    <x v="1"/>
    <x v="1"/>
    <n v="4"/>
    <n v="3423.04"/>
    <d v="2014-11-16T00:00:00"/>
    <n v="5240"/>
    <n v="16"/>
    <x v="2"/>
    <x v="0"/>
  </r>
  <r>
    <x v="129"/>
    <x v="116"/>
    <s v="4/98/13/29/60,5/5"/>
    <n v="13"/>
    <s v="4/98/13"/>
    <x v="1"/>
    <x v="0"/>
    <n v="4"/>
    <n v="1759.92"/>
    <d v="2014-11-17T00:00:00"/>
    <n v="2560"/>
    <n v="17"/>
    <x v="2"/>
    <x v="0"/>
  </r>
  <r>
    <x v="67"/>
    <x v="62"/>
    <s v="4/98/14/35/58,6/5"/>
    <n v="14"/>
    <s v="4/98/14"/>
    <x v="1"/>
    <x v="0"/>
    <n v="4"/>
    <n v="2399.2800000000002"/>
    <d v="2014-11-17T00:00:00"/>
    <n v="3576"/>
    <n v="17"/>
    <x v="2"/>
    <x v="0"/>
  </r>
  <r>
    <x v="166"/>
    <x v="143"/>
    <s v="5/112/16/45/57,1/7"/>
    <n v="16"/>
    <s v="5/112/16"/>
    <x v="0"/>
    <x v="0"/>
    <n v="4"/>
    <n v="8343.68"/>
    <d v="2014-11-18T00:00:00"/>
    <n v="13132"/>
    <n v="18"/>
    <x v="2"/>
    <x v="0"/>
  </r>
  <r>
    <x v="126"/>
    <x v="114"/>
    <s v="4/98/13/40/58,6/5"/>
    <n v="13"/>
    <s v="4/98/13"/>
    <x v="1"/>
    <x v="0"/>
    <n v="2"/>
    <n v="751.2"/>
    <d v="2014-11-18T00:00:00"/>
    <n v="1354"/>
    <n v="18"/>
    <x v="2"/>
    <x v="0"/>
  </r>
  <r>
    <x v="4"/>
    <x v="4"/>
    <s v="6/139,7/17/38/100,1/7"/>
    <n v="17"/>
    <s v="6/139,7/17"/>
    <x v="0"/>
    <x v="0"/>
    <n v="4"/>
    <n v="9550.7099999999991"/>
    <d v="2014-11-18T00:00:00"/>
    <n v="14820"/>
    <n v="18"/>
    <x v="2"/>
    <x v="0"/>
  </r>
  <r>
    <x v="129"/>
    <x v="116"/>
    <s v="4/98/13/29/60,5/5"/>
    <n v="13"/>
    <s v="4/98/13"/>
    <x v="1"/>
    <x v="0"/>
    <n v="4"/>
    <n v="1759.92"/>
    <d v="2014-11-19T00:00:00"/>
    <n v="2560"/>
    <n v="19"/>
    <x v="2"/>
    <x v="0"/>
  </r>
  <r>
    <x v="63"/>
    <x v="60"/>
    <s v="4/100/14/49/56,6/5,5"/>
    <n v="14"/>
    <s v="4/100/14"/>
    <x v="1"/>
    <x v="1"/>
    <n v="4"/>
    <n v="2501"/>
    <d v="2014-11-19T00:00:00"/>
    <n v="3640"/>
    <n v="19"/>
    <x v="2"/>
    <x v="0"/>
  </r>
  <r>
    <x v="129"/>
    <x v="116"/>
    <s v="4/98/13/29/60,5/5"/>
    <n v="13"/>
    <s v="4/98/13"/>
    <x v="1"/>
    <x v="0"/>
    <n v="4"/>
    <n v="1759.92"/>
    <d v="2014-11-20T00:00:00"/>
    <n v="2560"/>
    <n v="20"/>
    <x v="2"/>
    <x v="0"/>
  </r>
  <r>
    <x v="167"/>
    <x v="28"/>
    <s v="CODE8"/>
    <s v="CODE8"/>
    <s v="CODE8"/>
    <x v="2"/>
    <x v="0"/>
    <n v="4"/>
    <n v="14711.6"/>
    <d v="2014-11-20T00:00:00"/>
    <n v="18200"/>
    <n v="20"/>
    <x v="2"/>
    <x v="0"/>
  </r>
  <r>
    <x v="141"/>
    <x v="127"/>
    <s v="4/100/14/36/60,1/5,5"/>
    <n v="14"/>
    <s v="4/100/14"/>
    <x v="1"/>
    <x v="0"/>
    <n v="2"/>
    <n v="1274.58"/>
    <d v="2014-11-21T00:00:00"/>
    <n v="1880"/>
    <n v="21"/>
    <x v="2"/>
    <x v="0"/>
  </r>
  <r>
    <x v="129"/>
    <x v="116"/>
    <s v="4/98/13/29/60,5/5"/>
    <n v="13"/>
    <s v="4/98/13"/>
    <x v="1"/>
    <x v="0"/>
    <n v="2"/>
    <n v="879.98"/>
    <d v="2014-11-22T00:00:00"/>
    <n v="1280"/>
    <n v="22"/>
    <x v="2"/>
    <x v="0"/>
  </r>
  <r>
    <x v="15"/>
    <x v="15"/>
    <s v="4/100/15/50/60,1/6"/>
    <n v="15"/>
    <s v="4/100/15"/>
    <x v="1"/>
    <x v="0"/>
    <n v="4"/>
    <n v="3061"/>
    <d v="2014-11-22T00:00:00"/>
    <n v="4512"/>
    <n v="22"/>
    <x v="2"/>
    <x v="0"/>
  </r>
  <r>
    <x v="67"/>
    <x v="62"/>
    <s v="4/98/14/35/58,6/5"/>
    <n v="14"/>
    <s v="4/98/14"/>
    <x v="1"/>
    <x v="0"/>
    <n v="2"/>
    <n v="1199.6400000000001"/>
    <d v="2014-11-22T00:00:00"/>
    <n v="1788"/>
    <n v="22"/>
    <x v="2"/>
    <x v="0"/>
  </r>
  <r>
    <x v="84"/>
    <x v="78"/>
    <s v="5/114,3/16/40/66,1/6,5"/>
    <n v="16"/>
    <s v="5/114,3/16"/>
    <x v="1"/>
    <x v="1"/>
    <n v="4"/>
    <n v="3650.64"/>
    <d v="2014-11-22T00:00:00"/>
    <n v="5320"/>
    <n v="22"/>
    <x v="2"/>
    <x v="0"/>
  </r>
  <r>
    <x v="126"/>
    <x v="114"/>
    <s v="4/98/13/40/58,6/5"/>
    <n v="13"/>
    <s v="4/98/13"/>
    <x v="1"/>
    <x v="0"/>
    <n v="4"/>
    <n v="1502.4"/>
    <d v="2014-11-23T00:00:00"/>
    <n v="2708"/>
    <n v="23"/>
    <x v="2"/>
    <x v="0"/>
  </r>
  <r>
    <x v="113"/>
    <x v="102"/>
    <s v="5/114,3/16/45/67,1/6,5"/>
    <n v="16"/>
    <s v="5/114,3/16"/>
    <x v="1"/>
    <x v="0"/>
    <n v="4"/>
    <n v="3650.68"/>
    <d v="2014-11-23T00:00:00"/>
    <n v="5164"/>
    <n v="23"/>
    <x v="2"/>
    <x v="0"/>
  </r>
  <r>
    <x v="168"/>
    <x v="28"/>
    <s v="CODE8"/>
    <s v="CODE8"/>
    <s v="CODE8"/>
    <x v="2"/>
    <x v="0"/>
    <n v="4"/>
    <n v="13786.4"/>
    <d v="2014-11-23T00:00:00"/>
    <n v="18368"/>
    <n v="23"/>
    <x v="2"/>
    <x v="0"/>
  </r>
  <r>
    <x v="67"/>
    <x v="62"/>
    <s v="4/98/14/35/58,6/5"/>
    <n v="14"/>
    <s v="4/98/14"/>
    <x v="1"/>
    <x v="1"/>
    <n v="4"/>
    <n v="2392.64"/>
    <d v="2014-11-23T00:00:00"/>
    <n v="3576"/>
    <n v="23"/>
    <x v="2"/>
    <x v="0"/>
  </r>
  <r>
    <x v="126"/>
    <x v="114"/>
    <s v="4/98/13/40/58,6/5"/>
    <n v="13"/>
    <s v="4/98/13"/>
    <x v="1"/>
    <x v="0"/>
    <n v="2"/>
    <n v="751.18"/>
    <d v="2014-11-24T00:00:00"/>
    <n v="1354"/>
    <n v="24"/>
    <x v="2"/>
    <x v="0"/>
  </r>
  <r>
    <x v="117"/>
    <x v="106"/>
    <s v="4/100/14/46/54,1/5"/>
    <n v="14"/>
    <s v="4/100/14"/>
    <x v="1"/>
    <x v="0"/>
    <n v="4"/>
    <n v="2501"/>
    <d v="2014-11-24T00:00:00"/>
    <n v="3640"/>
    <n v="24"/>
    <x v="2"/>
    <x v="0"/>
  </r>
  <r>
    <x v="126"/>
    <x v="114"/>
    <s v="4/98/13/40/58,6/5"/>
    <n v="13"/>
    <s v="4/98/13"/>
    <x v="1"/>
    <x v="1"/>
    <n v="4"/>
    <n v="1835.84"/>
    <d v="2014-11-24T00:00:00"/>
    <n v="2708"/>
    <n v="24"/>
    <x v="2"/>
    <x v="0"/>
  </r>
  <r>
    <x v="67"/>
    <x v="62"/>
    <s v="4/98/14/35/58,6/5"/>
    <n v="14"/>
    <s v="4/98/14"/>
    <x v="1"/>
    <x v="1"/>
    <n v="4"/>
    <n v="2392.64"/>
    <d v="2014-11-24T00:00:00"/>
    <n v="3576"/>
    <n v="24"/>
    <x v="2"/>
    <x v="0"/>
  </r>
  <r>
    <x v="169"/>
    <x v="28"/>
    <s v="CODE8"/>
    <s v="CODE8"/>
    <s v="CODE8"/>
    <x v="2"/>
    <x v="1"/>
    <n v="4"/>
    <n v="12060.8"/>
    <d v="2014-11-24T00:00:00"/>
    <n v="16052"/>
    <n v="24"/>
    <x v="2"/>
    <x v="0"/>
  </r>
  <r>
    <x v="129"/>
    <x v="116"/>
    <s v="4/98/13/29/60,5/5"/>
    <n v="13"/>
    <s v="4/98/13"/>
    <x v="1"/>
    <x v="0"/>
    <n v="4"/>
    <n v="1759.92"/>
    <d v="2014-11-25T00:00:00"/>
    <n v="2560"/>
    <n v="25"/>
    <x v="2"/>
    <x v="0"/>
  </r>
  <r>
    <x v="126"/>
    <x v="114"/>
    <s v="4/98/13/40/58,6/5"/>
    <n v="13"/>
    <s v="4/98/13"/>
    <x v="1"/>
    <x v="0"/>
    <n v="4"/>
    <n v="1502.36"/>
    <d v="2014-11-25T00:00:00"/>
    <n v="2708"/>
    <n v="25"/>
    <x v="2"/>
    <x v="0"/>
  </r>
  <r>
    <x v="129"/>
    <x v="116"/>
    <s v="4/98/13/29/60,5/5"/>
    <n v="13"/>
    <s v="4/98/13"/>
    <x v="1"/>
    <x v="1"/>
    <n v="4"/>
    <n v="1753.16"/>
    <d v="2014-11-25T00:00:00"/>
    <n v="2560"/>
    <n v="25"/>
    <x v="2"/>
    <x v="0"/>
  </r>
  <r>
    <x v="4"/>
    <x v="4"/>
    <s v="6/139,7/17/38/100,1/7"/>
    <n v="17"/>
    <s v="6/139,7/17"/>
    <x v="0"/>
    <x v="1"/>
    <n v="4"/>
    <n v="9415.08"/>
    <d v="2014-11-25T00:00:00"/>
    <n v="14820"/>
    <n v="25"/>
    <x v="2"/>
    <x v="0"/>
  </r>
  <r>
    <x v="117"/>
    <x v="106"/>
    <s v="4/100/14/46/54,1/5"/>
    <n v="14"/>
    <s v="4/100/14"/>
    <x v="1"/>
    <x v="0"/>
    <n v="4"/>
    <n v="2501"/>
    <d v="2014-11-26T00:00:00"/>
    <n v="3640"/>
    <n v="26"/>
    <x v="2"/>
    <x v="0"/>
  </r>
  <r>
    <x v="170"/>
    <x v="144"/>
    <s v="4/100/14/49/56,6/5,5"/>
    <n v="14"/>
    <s v="4/100/14"/>
    <x v="0"/>
    <x v="0"/>
    <n v="4"/>
    <n v="5760.7"/>
    <d v="2014-11-27T00:00:00"/>
    <n v="8972"/>
    <n v="27"/>
    <x v="2"/>
    <x v="0"/>
  </r>
  <r>
    <x v="171"/>
    <x v="145"/>
    <s v="4/98/13/40/58,6/5"/>
    <n v="13"/>
    <s v="4/98/13"/>
    <x v="1"/>
    <x v="0"/>
    <n v="4"/>
    <n v="1784.88"/>
    <d v="2014-11-27T00:00:00"/>
    <n v="2700"/>
    <n v="27"/>
    <x v="2"/>
    <x v="0"/>
  </r>
  <r>
    <x v="129"/>
    <x v="116"/>
    <s v="4/98/13/29/60,5/5"/>
    <n v="13"/>
    <s v="4/98/13"/>
    <x v="1"/>
    <x v="0"/>
    <n v="4"/>
    <n v="1759.96"/>
    <d v="2014-11-27T00:00:00"/>
    <n v="2560"/>
    <n v="27"/>
    <x v="2"/>
    <x v="0"/>
  </r>
  <r>
    <x v="126"/>
    <x v="114"/>
    <s v="4/98/13/40/58,6/5"/>
    <n v="13"/>
    <s v="4/98/13"/>
    <x v="1"/>
    <x v="0"/>
    <n v="6"/>
    <n v="2253.6"/>
    <d v="2014-11-27T00:00:00"/>
    <n v="4062"/>
    <n v="27"/>
    <x v="2"/>
    <x v="0"/>
  </r>
  <r>
    <x v="172"/>
    <x v="146"/>
    <s v="5/108/16/50/63,4/6,5"/>
    <n v="16"/>
    <s v="5/108/16"/>
    <x v="0"/>
    <x v="0"/>
    <n v="4"/>
    <n v="8016.96"/>
    <d v="2014-11-27T00:00:00"/>
    <n v="12532"/>
    <n v="27"/>
    <x v="2"/>
    <x v="0"/>
  </r>
  <r>
    <x v="173"/>
    <x v="147"/>
    <s v="4/98/14/35/58,6/5,5"/>
    <n v="14"/>
    <s v="4/98/14"/>
    <x v="0"/>
    <x v="0"/>
    <n v="4"/>
    <n v="5865.48"/>
    <d v="2014-11-27T00:00:00"/>
    <n v="8972"/>
    <n v="27"/>
    <x v="2"/>
    <x v="0"/>
  </r>
  <r>
    <x v="174"/>
    <x v="16"/>
    <s v="4/114,3/15/44/56,6/6"/>
    <n v="15"/>
    <s v="4/114,3/15"/>
    <x v="1"/>
    <x v="0"/>
    <n v="4"/>
    <n v="3493.39"/>
    <d v="2014-11-27T00:00:00"/>
    <n v="4344"/>
    <n v="27"/>
    <x v="2"/>
    <x v="0"/>
  </r>
  <r>
    <x v="117"/>
    <x v="106"/>
    <s v="4/100/14/46/54,1/5"/>
    <n v="14"/>
    <s v="4/100/14"/>
    <x v="1"/>
    <x v="1"/>
    <n v="2"/>
    <n v="1250.5"/>
    <d v="2014-11-27T00:00:00"/>
    <n v="1820"/>
    <n v="27"/>
    <x v="2"/>
    <x v="0"/>
  </r>
  <r>
    <x v="175"/>
    <x v="148"/>
    <s v="5/112/15/47/57,1/6,5"/>
    <n v="15"/>
    <s v="5/112/15"/>
    <x v="0"/>
    <x v="0"/>
    <n v="4"/>
    <n v="7253.03"/>
    <d v="2014-11-28T00:00:00"/>
    <n v="11128"/>
    <n v="28"/>
    <x v="2"/>
    <x v="0"/>
  </r>
  <r>
    <x v="176"/>
    <x v="149"/>
    <s v="4/108/16/26/65,1/6,5"/>
    <n v="16"/>
    <s v="4/108/16"/>
    <x v="0"/>
    <x v="0"/>
    <n v="4"/>
    <n v="8170.98"/>
    <d v="2014-11-28T00:00:00"/>
    <n v="12532"/>
    <n v="28"/>
    <x v="2"/>
    <x v="0"/>
  </r>
  <r>
    <x v="177"/>
    <x v="150"/>
    <s v="5/114,3/17/42/72,3/7"/>
    <n v="17"/>
    <s v="5/114,3/17"/>
    <x v="0"/>
    <x v="1"/>
    <n v="4"/>
    <n v="14105.08"/>
    <d v="2014-11-28T00:00:00"/>
    <n v="22760"/>
    <n v="28"/>
    <x v="2"/>
    <x v="0"/>
  </r>
  <r>
    <x v="113"/>
    <x v="102"/>
    <s v="5/114,3/16/45/67,1/6,5"/>
    <n v="16"/>
    <s v="5/114,3/16"/>
    <x v="1"/>
    <x v="1"/>
    <n v="4"/>
    <n v="3649.84"/>
    <d v="2014-11-28T00:00:00"/>
    <n v="5164"/>
    <n v="28"/>
    <x v="2"/>
    <x v="0"/>
  </r>
  <r>
    <x v="67"/>
    <x v="62"/>
    <s v="4/98/14/35/58,6/5"/>
    <n v="14"/>
    <s v="4/98/14"/>
    <x v="1"/>
    <x v="0"/>
    <n v="1"/>
    <n v="599.82000000000005"/>
    <d v="2014-11-29T00:00:00"/>
    <n v="894"/>
    <n v="29"/>
    <x v="2"/>
    <x v="0"/>
  </r>
  <r>
    <x v="126"/>
    <x v="114"/>
    <s v="4/98/13/40/58,6/5"/>
    <n v="13"/>
    <s v="4/98/13"/>
    <x v="1"/>
    <x v="1"/>
    <n v="4"/>
    <n v="1835.84"/>
    <d v="2014-11-29T00:00:00"/>
    <n v="2708"/>
    <n v="29"/>
    <x v="2"/>
    <x v="0"/>
  </r>
  <r>
    <x v="110"/>
    <x v="99"/>
    <s v="5/114,3/16/50/67,1/6,5"/>
    <n v="16"/>
    <s v="5/114,3/16"/>
    <x v="1"/>
    <x v="1"/>
    <n v="4"/>
    <n v="3910"/>
    <d v="2014-11-29T00:00:00"/>
    <n v="5680"/>
    <n v="29"/>
    <x v="2"/>
    <x v="0"/>
  </r>
  <r>
    <x v="178"/>
    <x v="28"/>
    <s v="CODE8"/>
    <s v="CODE8"/>
    <s v="CODE8"/>
    <x v="2"/>
    <x v="1"/>
    <n v="4"/>
    <n v="13732"/>
    <d v="2014-11-29T00:00:00"/>
    <n v="18000"/>
    <n v="29"/>
    <x v="2"/>
    <x v="0"/>
  </r>
  <r>
    <x v="179"/>
    <x v="151"/>
    <s v="5/114,3/17/35/67,1/6,5"/>
    <n v="17"/>
    <s v="5/114,3/17"/>
    <x v="0"/>
    <x v="1"/>
    <n v="4"/>
    <n v="12736.44"/>
    <d v="2014-11-30T00:00:00"/>
    <n v="18036"/>
    <n v="30"/>
    <x v="2"/>
    <x v="0"/>
  </r>
  <r>
    <x v="67"/>
    <x v="62"/>
    <s v="4/98/14/35/58,6/5"/>
    <n v="14"/>
    <s v="4/98/14"/>
    <x v="1"/>
    <x v="1"/>
    <n v="1"/>
    <n v="598.16"/>
    <d v="2014-11-30T00:00:00"/>
    <n v="894"/>
    <n v="30"/>
    <x v="2"/>
    <x v="0"/>
  </r>
  <r>
    <x v="121"/>
    <x v="110"/>
    <s v="4/100/14/45/56,6/5,5"/>
    <n v="14"/>
    <s v="4/100/14"/>
    <x v="1"/>
    <x v="1"/>
    <n v="1"/>
    <n v="700.4"/>
    <d v="2014-11-30T00:00:00"/>
    <n v="1074"/>
    <n v="30"/>
    <x v="2"/>
    <x v="0"/>
  </r>
  <r>
    <x v="86"/>
    <x v="19"/>
    <s v="4/100/14/43/60,1/5,5"/>
    <n v="14"/>
    <s v="4/100/14"/>
    <x v="1"/>
    <x v="1"/>
    <n v="1"/>
    <n v="809.36"/>
    <d v="2014-11-30T00:00:00"/>
    <n v="1180"/>
    <n v="30"/>
    <x v="2"/>
    <x v="0"/>
  </r>
  <r>
    <x v="129"/>
    <x v="116"/>
    <s v="4/98/13/29/60,5/5"/>
    <n v="13"/>
    <s v="4/98/13"/>
    <x v="1"/>
    <x v="0"/>
    <n v="4"/>
    <n v="1759.92"/>
    <d v="2014-12-01T00:00:00"/>
    <n v="2560"/>
    <n v="1"/>
    <x v="3"/>
    <x v="0"/>
  </r>
  <r>
    <x v="113"/>
    <x v="102"/>
    <s v="5/114,3/16/45/67,1/6,5"/>
    <n v="16"/>
    <s v="5/114,3/16"/>
    <x v="1"/>
    <x v="0"/>
    <n v="4"/>
    <n v="3650.68"/>
    <d v="2014-12-01T00:00:00"/>
    <n v="5164"/>
    <n v="1"/>
    <x v="3"/>
    <x v="0"/>
  </r>
  <r>
    <x v="129"/>
    <x v="116"/>
    <s v="4/98/13/29/60,5/5"/>
    <n v="13"/>
    <s v="4/98/13"/>
    <x v="1"/>
    <x v="0"/>
    <n v="4"/>
    <n v="1759.96"/>
    <d v="2014-12-02T00:00:00"/>
    <n v="2560"/>
    <n v="2"/>
    <x v="3"/>
    <x v="0"/>
  </r>
  <r>
    <x v="137"/>
    <x v="123"/>
    <s v="5/114,3/16/40/66,1/6,5"/>
    <n v="16"/>
    <s v="5/114,3/16"/>
    <x v="0"/>
    <x v="1"/>
    <n v="4"/>
    <n v="7932.2"/>
    <d v="2014-12-02T00:00:00"/>
    <n v="12532"/>
    <n v="2"/>
    <x v="3"/>
    <x v="0"/>
  </r>
  <r>
    <x v="67"/>
    <x v="62"/>
    <s v="4/98/14/35/58,6/5"/>
    <n v="14"/>
    <s v="4/98/14"/>
    <x v="1"/>
    <x v="1"/>
    <n v="4"/>
    <n v="2392.64"/>
    <d v="2014-12-02T00:00:00"/>
    <n v="3576"/>
    <n v="2"/>
    <x v="3"/>
    <x v="0"/>
  </r>
  <r>
    <x v="161"/>
    <x v="140"/>
    <s v="6/170/16/105/130/5,5"/>
    <n v="16"/>
    <s v="6/170/16"/>
    <x v="1"/>
    <x v="1"/>
    <n v="2"/>
    <n v="1940.6"/>
    <d v="2014-12-02T00:00:00"/>
    <n v="2820"/>
    <n v="2"/>
    <x v="3"/>
    <x v="0"/>
  </r>
  <r>
    <x v="129"/>
    <x v="116"/>
    <s v="4/98/13/29/60,5/5"/>
    <n v="13"/>
    <s v="4/98/13"/>
    <x v="1"/>
    <x v="0"/>
    <n v="2"/>
    <n v="879.96"/>
    <d v="2014-12-03T00:00:00"/>
    <n v="1280"/>
    <n v="3"/>
    <x v="3"/>
    <x v="0"/>
  </r>
  <r>
    <x v="117"/>
    <x v="106"/>
    <s v="4/100/14/46/54,1/5"/>
    <n v="14"/>
    <s v="4/100/14"/>
    <x v="1"/>
    <x v="0"/>
    <n v="2"/>
    <n v="1250.5"/>
    <d v="2014-12-03T00:00:00"/>
    <n v="1820"/>
    <n v="3"/>
    <x v="3"/>
    <x v="0"/>
  </r>
  <r>
    <x v="51"/>
    <x v="50"/>
    <s v="5/114,3/16/50/66,1/6,5"/>
    <n v="16"/>
    <s v="5/114,3/16"/>
    <x v="0"/>
    <x v="1"/>
    <n v="4"/>
    <n v="7957.08"/>
    <d v="2014-12-03T00:00:00"/>
    <n v="12532"/>
    <n v="3"/>
    <x v="3"/>
    <x v="0"/>
  </r>
  <r>
    <x v="180"/>
    <x v="152"/>
    <s v="5/114,3/16/45/60,1/7"/>
    <n v="16"/>
    <s v="5/114,3/16"/>
    <x v="0"/>
    <x v="1"/>
    <n v="4"/>
    <n v="8474.6"/>
    <d v="2014-12-04T00:00:00"/>
    <n v="13496"/>
    <n v="4"/>
    <x v="3"/>
    <x v="0"/>
  </r>
  <r>
    <x v="113"/>
    <x v="102"/>
    <s v="5/114,3/16/45/67,1/6,5"/>
    <n v="16"/>
    <s v="5/114,3/16"/>
    <x v="1"/>
    <x v="1"/>
    <n v="4"/>
    <n v="3649.86"/>
    <d v="2014-12-04T00:00:00"/>
    <n v="5164"/>
    <n v="4"/>
    <x v="3"/>
    <x v="0"/>
  </r>
  <r>
    <x v="181"/>
    <x v="28"/>
    <s v="CODE8"/>
    <s v="CODE8"/>
    <s v="CODE8"/>
    <x v="2"/>
    <x v="1"/>
    <n v="4"/>
    <n v="10298"/>
    <d v="2014-12-04T00:00:00"/>
    <n v="13132"/>
    <n v="4"/>
    <x v="3"/>
    <x v="0"/>
  </r>
  <r>
    <x v="50"/>
    <x v="49"/>
    <s v="4/114,3/15/46/67,1/6"/>
    <n v="15"/>
    <s v="4/114,3/15"/>
    <x v="0"/>
    <x v="1"/>
    <n v="2"/>
    <n v="3389.84"/>
    <d v="2014-12-05T00:00:00"/>
    <n v="5304"/>
    <n v="5"/>
    <x v="3"/>
    <x v="0"/>
  </r>
  <r>
    <x v="129"/>
    <x v="116"/>
    <s v="4/98/13/29/60,5/5"/>
    <n v="13"/>
    <s v="4/98/13"/>
    <x v="1"/>
    <x v="0"/>
    <n v="2"/>
    <n v="879.98"/>
    <d v="2014-12-06T00:00:00"/>
    <n v="1280"/>
    <n v="6"/>
    <x v="3"/>
    <x v="0"/>
  </r>
  <r>
    <x v="126"/>
    <x v="114"/>
    <s v="4/98/13/40/58,6/5"/>
    <n v="13"/>
    <s v="4/98/13"/>
    <x v="1"/>
    <x v="0"/>
    <n v="1"/>
    <n v="375.59"/>
    <d v="2014-12-06T00:00:00"/>
    <n v="677"/>
    <n v="6"/>
    <x v="3"/>
    <x v="0"/>
  </r>
  <r>
    <x v="182"/>
    <x v="153"/>
    <s v="4/100/14/46/54,1/5,5"/>
    <n v="14"/>
    <s v="4/100/14"/>
    <x v="0"/>
    <x v="0"/>
    <n v="4"/>
    <n v="5532.68"/>
    <d v="2014-12-06T00:00:00"/>
    <n v="8556"/>
    <n v="6"/>
    <x v="3"/>
    <x v="0"/>
  </r>
  <r>
    <x v="86"/>
    <x v="19"/>
    <s v="4/100/14/43/60,1/5,5"/>
    <n v="14"/>
    <s v="4/100/14"/>
    <x v="1"/>
    <x v="1"/>
    <n v="4"/>
    <n v="3237.44"/>
    <d v="2014-12-06T00:00:00"/>
    <n v="4720"/>
    <n v="6"/>
    <x v="3"/>
    <x v="0"/>
  </r>
  <r>
    <x v="183"/>
    <x v="154"/>
    <s v="5/114,3/15/43/66,1/6,5"/>
    <n v="15"/>
    <s v="5/114,3/15"/>
    <x v="0"/>
    <x v="0"/>
    <n v="4"/>
    <n v="7255.57"/>
    <d v="2014-12-07T00:00:00"/>
    <n v="11128"/>
    <n v="7"/>
    <x v="3"/>
    <x v="0"/>
  </r>
  <r>
    <x v="62"/>
    <x v="59"/>
    <s v="5/114,3/16/47/66,1/6,5"/>
    <n v="16"/>
    <s v="5/114,3/16"/>
    <x v="0"/>
    <x v="1"/>
    <n v="4"/>
    <n v="8318.2900000000009"/>
    <d v="2014-12-07T00:00:00"/>
    <n v="13132"/>
    <n v="7"/>
    <x v="3"/>
    <x v="0"/>
  </r>
  <r>
    <x v="171"/>
    <x v="145"/>
    <s v="4/98/13/40/58,6/5"/>
    <n v="13"/>
    <s v="4/98/13"/>
    <x v="1"/>
    <x v="0"/>
    <n v="4"/>
    <n v="1784.88"/>
    <d v="2014-12-08T00:00:00"/>
    <n v="2700"/>
    <n v="8"/>
    <x v="3"/>
    <x v="0"/>
  </r>
  <r>
    <x v="77"/>
    <x v="71"/>
    <s v="5/114,3/15/40/66,1/6"/>
    <n v="15"/>
    <s v="5/114,3/15"/>
    <x v="1"/>
    <x v="0"/>
    <n v="4"/>
    <n v="3208.2"/>
    <d v="2014-12-08T00:00:00"/>
    <n v="4680"/>
    <n v="8"/>
    <x v="3"/>
    <x v="0"/>
  </r>
  <r>
    <x v="147"/>
    <x v="131"/>
    <s v="5/114,3/16/50/66,1/6,5"/>
    <n v="16"/>
    <s v="5/114,3/16"/>
    <x v="0"/>
    <x v="0"/>
    <n v="4"/>
    <n v="8144.44"/>
    <d v="2014-12-09T00:00:00"/>
    <n v="13132"/>
    <n v="9"/>
    <x v="3"/>
    <x v="0"/>
  </r>
  <r>
    <x v="171"/>
    <x v="145"/>
    <s v="4/98/13/40/58,6/5"/>
    <n v="13"/>
    <s v="4/98/13"/>
    <x v="1"/>
    <x v="0"/>
    <n v="2"/>
    <n v="892.44"/>
    <d v="2014-12-10T00:00:00"/>
    <n v="1350"/>
    <n v="10"/>
    <x v="3"/>
    <x v="0"/>
  </r>
  <r>
    <x v="129"/>
    <x v="116"/>
    <s v="4/98/13/29/60,5/5"/>
    <n v="13"/>
    <s v="4/98/13"/>
    <x v="1"/>
    <x v="0"/>
    <n v="2"/>
    <n v="879.96"/>
    <d v="2014-12-10T00:00:00"/>
    <n v="1280"/>
    <n v="10"/>
    <x v="3"/>
    <x v="0"/>
  </r>
  <r>
    <x v="184"/>
    <x v="155"/>
    <s v="5/105/16/38/56,6/6,5"/>
    <n v="16"/>
    <s v="5/105/16"/>
    <x v="0"/>
    <x v="0"/>
    <n v="4"/>
    <n v="12237.28"/>
    <d v="2014-12-10T00:00:00"/>
    <n v="19760"/>
    <n v="10"/>
    <x v="3"/>
    <x v="0"/>
  </r>
  <r>
    <x v="26"/>
    <x v="26"/>
    <s v="5/112/15/47/57,1/6"/>
    <n v="15"/>
    <s v="5/112/15"/>
    <x v="1"/>
    <x v="0"/>
    <n v="4"/>
    <n v="3224.26"/>
    <d v="2014-12-10T00:00:00"/>
    <n v="4720"/>
    <n v="10"/>
    <x v="3"/>
    <x v="0"/>
  </r>
  <r>
    <x v="85"/>
    <x v="79"/>
    <s v="4/98/13/35/58,6/5"/>
    <n v="13"/>
    <s v="4/98/13"/>
    <x v="0"/>
    <x v="1"/>
    <n v="4"/>
    <n v="4271.28"/>
    <d v="2014-12-10T00:00:00"/>
    <n v="6396"/>
    <n v="10"/>
    <x v="3"/>
    <x v="0"/>
  </r>
  <r>
    <x v="138"/>
    <x v="124"/>
    <s v="5/108/16/50/63,4/6,5"/>
    <n v="16"/>
    <s v="5/108/16"/>
    <x v="1"/>
    <x v="1"/>
    <n v="1"/>
    <n v="883.46"/>
    <d v="2014-12-10T00:00:00"/>
    <n v="1251"/>
    <n v="10"/>
    <x v="3"/>
    <x v="0"/>
  </r>
  <r>
    <x v="171"/>
    <x v="145"/>
    <s v="4/98/13/40/58,6/5"/>
    <n v="13"/>
    <s v="4/98/13"/>
    <x v="1"/>
    <x v="0"/>
    <n v="3"/>
    <n v="1338.66"/>
    <d v="2014-12-11T00:00:00"/>
    <n v="2025"/>
    <n v="11"/>
    <x v="3"/>
    <x v="0"/>
  </r>
  <r>
    <x v="129"/>
    <x v="116"/>
    <s v="4/98/13/29/60,5/5"/>
    <n v="13"/>
    <s v="4/98/13"/>
    <x v="1"/>
    <x v="0"/>
    <n v="2"/>
    <n v="879.98"/>
    <d v="2014-12-11T00:00:00"/>
    <n v="1280"/>
    <n v="11"/>
    <x v="3"/>
    <x v="0"/>
  </r>
  <r>
    <x v="117"/>
    <x v="106"/>
    <s v="4/100/14/46/54,1/5"/>
    <n v="14"/>
    <s v="4/100/14"/>
    <x v="1"/>
    <x v="0"/>
    <n v="5"/>
    <n v="3126.25"/>
    <d v="2014-12-11T00:00:00"/>
    <n v="4550"/>
    <n v="11"/>
    <x v="3"/>
    <x v="0"/>
  </r>
  <r>
    <x v="185"/>
    <x v="156"/>
    <s v="4/100/14/43/60,1/5,5"/>
    <n v="14"/>
    <s v="4/100/14"/>
    <x v="0"/>
    <x v="0"/>
    <n v="4"/>
    <n v="5862.61"/>
    <d v="2014-12-12T00:00:00"/>
    <n v="8972"/>
    <n v="12"/>
    <x v="3"/>
    <x v="0"/>
  </r>
  <r>
    <x v="171"/>
    <x v="145"/>
    <s v="4/98/13/40/58,6/5"/>
    <n v="13"/>
    <s v="4/98/13"/>
    <x v="1"/>
    <x v="0"/>
    <n v="4"/>
    <n v="1784.88"/>
    <d v="2014-12-12T00:00:00"/>
    <n v="2700"/>
    <n v="12"/>
    <x v="3"/>
    <x v="0"/>
  </r>
  <r>
    <x v="18"/>
    <x v="18"/>
    <s v="5/100/15/38/57,1/6,5"/>
    <n v="15"/>
    <s v="5/100/15"/>
    <x v="0"/>
    <x v="0"/>
    <n v="4"/>
    <n v="6951.47"/>
    <d v="2014-12-12T00:00:00"/>
    <n v="10400"/>
    <n v="12"/>
    <x v="3"/>
    <x v="0"/>
  </r>
  <r>
    <x v="15"/>
    <x v="15"/>
    <s v="4/100/15/50/60,1/6"/>
    <n v="15"/>
    <s v="4/100/15"/>
    <x v="1"/>
    <x v="0"/>
    <n v="1"/>
    <n v="765.26"/>
    <d v="2014-12-12T00:00:00"/>
    <n v="1128"/>
    <n v="12"/>
    <x v="3"/>
    <x v="0"/>
  </r>
  <r>
    <x v="147"/>
    <x v="131"/>
    <s v="5/114,3/16/50/66,1/6,5"/>
    <n v="16"/>
    <s v="5/114,3/16"/>
    <x v="0"/>
    <x v="0"/>
    <n v="4"/>
    <n v="8144.43"/>
    <d v="2014-12-12T00:00:00"/>
    <n v="13132"/>
    <n v="12"/>
    <x v="3"/>
    <x v="0"/>
  </r>
  <r>
    <x v="90"/>
    <x v="82"/>
    <s v="4/114,3/15/44/56,6/6"/>
    <n v="15"/>
    <s v="4/114,3/15"/>
    <x v="0"/>
    <x v="1"/>
    <n v="4"/>
    <n v="6910.74"/>
    <d v="2014-12-12T00:00:00"/>
    <n v="10608"/>
    <n v="12"/>
    <x v="3"/>
    <x v="0"/>
  </r>
  <r>
    <x v="89"/>
    <x v="10"/>
    <s v="4/114,3/15/40/66,1/5,5"/>
    <n v="15"/>
    <s v="4/114,3/15"/>
    <x v="1"/>
    <x v="1"/>
    <n v="4"/>
    <n v="3462.6"/>
    <d v="2014-12-12T00:00:00"/>
    <n v="5040"/>
    <n v="12"/>
    <x v="3"/>
    <x v="0"/>
  </r>
  <r>
    <x v="38"/>
    <x v="37"/>
    <s v="5/114,3/16/40/66,1/6,5"/>
    <n v="16"/>
    <s v="5/114,3/16"/>
    <x v="0"/>
    <x v="0"/>
    <n v="4"/>
    <n v="8343.68"/>
    <d v="2014-12-13T00:00:00"/>
    <n v="13132"/>
    <n v="13"/>
    <x v="3"/>
    <x v="0"/>
  </r>
  <r>
    <x v="186"/>
    <x v="157"/>
    <s v="4/100/14/49/56,6/5,5"/>
    <n v="14"/>
    <s v="4/100/14"/>
    <x v="0"/>
    <x v="0"/>
    <n v="4"/>
    <n v="5420.82"/>
    <d v="2014-12-13T00:00:00"/>
    <n v="8556"/>
    <n v="13"/>
    <x v="3"/>
    <x v="0"/>
  </r>
  <r>
    <x v="131"/>
    <x v="118"/>
    <s v="5/112/15/47/57,1/6"/>
    <n v="15"/>
    <s v="5/112/15"/>
    <x v="1"/>
    <x v="0"/>
    <n v="4"/>
    <n v="3176.28"/>
    <d v="2014-12-13T00:00:00"/>
    <n v="4684"/>
    <n v="13"/>
    <x v="3"/>
    <x v="0"/>
  </r>
  <r>
    <x v="67"/>
    <x v="62"/>
    <s v="4/98/14/35/58,6/5"/>
    <n v="14"/>
    <s v="4/98/14"/>
    <x v="1"/>
    <x v="0"/>
    <n v="4"/>
    <n v="2399.2800000000002"/>
    <d v="2014-12-13T00:00:00"/>
    <n v="3576"/>
    <n v="13"/>
    <x v="3"/>
    <x v="0"/>
  </r>
  <r>
    <x v="187"/>
    <x v="28"/>
    <s v="CODE8"/>
    <s v="CODE8"/>
    <s v="CODE8"/>
    <x v="2"/>
    <x v="0"/>
    <n v="4"/>
    <n v="0"/>
    <d v="2014-12-13T00:00:00"/>
    <n v="12860"/>
    <n v="13"/>
    <x v="3"/>
    <x v="0"/>
  </r>
  <r>
    <x v="37"/>
    <x v="36"/>
    <s v="4/100/15/45/60,1/6"/>
    <n v="15"/>
    <s v="4/100/15"/>
    <x v="0"/>
    <x v="1"/>
    <n v="4"/>
    <n v="7047.66"/>
    <d v="2014-12-13T00:00:00"/>
    <n v="11128"/>
    <n v="13"/>
    <x v="3"/>
    <x v="0"/>
  </r>
  <r>
    <x v="138"/>
    <x v="124"/>
    <s v="5/108/16/50/63,4/6,5"/>
    <n v="16"/>
    <s v="5/108/16"/>
    <x v="1"/>
    <x v="1"/>
    <n v="2"/>
    <n v="1766.92"/>
    <d v="2014-12-13T00:00:00"/>
    <n v="2502"/>
    <n v="13"/>
    <x v="3"/>
    <x v="0"/>
  </r>
  <r>
    <x v="77"/>
    <x v="71"/>
    <s v="5/114,3/15/40/66,1/6"/>
    <n v="15"/>
    <s v="5/114,3/15"/>
    <x v="1"/>
    <x v="1"/>
    <n v="4"/>
    <n v="3090.28"/>
    <d v="2014-12-14T00:00:00"/>
    <n v="4680"/>
    <n v="14"/>
    <x v="3"/>
    <x v="0"/>
  </r>
  <r>
    <x v="188"/>
    <x v="28"/>
    <s v="CODE8"/>
    <s v="CODE8"/>
    <s v="CODE8"/>
    <x v="2"/>
    <x v="1"/>
    <n v="4"/>
    <n v="10948.8"/>
    <d v="2014-12-16T00:00:00"/>
    <n v="12920"/>
    <n v="16"/>
    <x v="3"/>
    <x v="0"/>
  </r>
  <r>
    <x v="84"/>
    <x v="78"/>
    <s v="5/114,3/16/40/66,1/6,5"/>
    <n v="16"/>
    <s v="5/114,3/16"/>
    <x v="1"/>
    <x v="0"/>
    <n v="4"/>
    <n v="3650.64"/>
    <d v="2014-12-17T00:00:00"/>
    <n v="5320"/>
    <n v="17"/>
    <x v="3"/>
    <x v="0"/>
  </r>
  <r>
    <x v="189"/>
    <x v="158"/>
    <s v="5/114,3/16/40/72,3/7"/>
    <n v="16"/>
    <s v="5/114,3/16"/>
    <x v="0"/>
    <x v="1"/>
    <n v="4"/>
    <n v="10627.12"/>
    <d v="2014-12-17T00:00:00"/>
    <n v="17840"/>
    <n v="17"/>
    <x v="3"/>
    <x v="0"/>
  </r>
  <r>
    <x v="56"/>
    <x v="55"/>
    <s v="5/112/16/50/57,1/6,5"/>
    <n v="16"/>
    <s v="5/112/16"/>
    <x v="0"/>
    <x v="0"/>
    <n v="4"/>
    <n v="8343.68"/>
    <d v="2014-12-18T00:00:00"/>
    <n v="13132"/>
    <n v="18"/>
    <x v="3"/>
    <x v="0"/>
  </r>
  <r>
    <x v="126"/>
    <x v="114"/>
    <s v="4/98/13/40/58,6/5"/>
    <n v="13"/>
    <s v="4/98/13"/>
    <x v="1"/>
    <x v="1"/>
    <n v="4"/>
    <n v="1835.84"/>
    <d v="2014-12-18T00:00:00"/>
    <n v="2708"/>
    <n v="18"/>
    <x v="3"/>
    <x v="0"/>
  </r>
  <r>
    <x v="86"/>
    <x v="19"/>
    <s v="4/100/14/43/60,1/5,5"/>
    <n v="14"/>
    <s v="4/100/14"/>
    <x v="1"/>
    <x v="1"/>
    <n v="4"/>
    <n v="3237.44"/>
    <d v="2014-12-18T00:00:00"/>
    <n v="4720"/>
    <n v="18"/>
    <x v="3"/>
    <x v="0"/>
  </r>
  <r>
    <x v="175"/>
    <x v="148"/>
    <s v="5/112/15/47/57,1/6,5"/>
    <n v="15"/>
    <s v="5/112/15"/>
    <x v="0"/>
    <x v="0"/>
    <n v="4"/>
    <n v="7389.84"/>
    <d v="2014-12-19T00:00:00"/>
    <n v="11128"/>
    <n v="19"/>
    <x v="3"/>
    <x v="0"/>
  </r>
  <r>
    <x v="116"/>
    <x v="105"/>
    <s v="5/114,3/16/45/60,1/6,5"/>
    <n v="16"/>
    <s v="5/114,3/16"/>
    <x v="0"/>
    <x v="0"/>
    <n v="4"/>
    <n v="8254.24"/>
    <d v="2014-12-19T00:00:00"/>
    <n v="13132"/>
    <n v="19"/>
    <x v="3"/>
    <x v="0"/>
  </r>
  <r>
    <x v="190"/>
    <x v="159"/>
    <s v="5/114,3/16/50/67,1/6,5"/>
    <n v="16"/>
    <s v="5/114,3/16"/>
    <x v="0"/>
    <x v="0"/>
    <n v="4"/>
    <n v="8594.82"/>
    <d v="2014-12-19T00:00:00"/>
    <n v="13132"/>
    <n v="19"/>
    <x v="3"/>
    <x v="0"/>
  </r>
  <r>
    <x v="156"/>
    <x v="136"/>
    <s v="5/100/15/38/57,1/6,5"/>
    <n v="15"/>
    <s v="5/100/15"/>
    <x v="0"/>
    <x v="0"/>
    <n v="4"/>
    <n v="6729.33"/>
    <d v="2014-12-19T00:00:00"/>
    <n v="10608"/>
    <n v="19"/>
    <x v="3"/>
    <x v="0"/>
  </r>
  <r>
    <x v="67"/>
    <x v="62"/>
    <s v="4/98/14/35/58,6/5"/>
    <n v="14"/>
    <s v="4/98/14"/>
    <x v="1"/>
    <x v="0"/>
    <n v="4"/>
    <n v="2399.3200000000002"/>
    <d v="2014-12-19T00:00:00"/>
    <n v="3576"/>
    <n v="19"/>
    <x v="3"/>
    <x v="0"/>
  </r>
  <r>
    <x v="163"/>
    <x v="141"/>
    <s v="4/114,3/15/40/66,1/6,5"/>
    <n v="15"/>
    <s v="4/114,3/15"/>
    <x v="0"/>
    <x v="1"/>
    <n v="4"/>
    <n v="7243.01"/>
    <d v="2014-12-19T00:00:00"/>
    <n v="11128"/>
    <n v="19"/>
    <x v="3"/>
    <x v="0"/>
  </r>
  <r>
    <x v="166"/>
    <x v="143"/>
    <s v="5/112/16/45/57,1/7"/>
    <n v="16"/>
    <s v="5/112/16"/>
    <x v="0"/>
    <x v="0"/>
    <n v="4"/>
    <n v="8728.7999999999993"/>
    <d v="2014-12-20T00:00:00"/>
    <n v="13132"/>
    <n v="20"/>
    <x v="3"/>
    <x v="0"/>
  </r>
  <r>
    <x v="51"/>
    <x v="50"/>
    <s v="5/114,3/16/50/66,1/6,5"/>
    <n v="16"/>
    <s v="5/114,3/16"/>
    <x v="0"/>
    <x v="0"/>
    <n v="4"/>
    <n v="8322.0400000000009"/>
    <d v="2014-12-20T00:00:00"/>
    <n v="12532"/>
    <n v="20"/>
    <x v="3"/>
    <x v="0"/>
  </r>
  <r>
    <x v="191"/>
    <x v="160"/>
    <s v="4/100/15/48/54,1/6,5"/>
    <n v="15"/>
    <s v="4/100/15"/>
    <x v="0"/>
    <x v="0"/>
    <n v="4"/>
    <n v="6911.37"/>
    <d v="2014-12-20T00:00:00"/>
    <n v="10608"/>
    <n v="20"/>
    <x v="3"/>
    <x v="0"/>
  </r>
  <r>
    <x v="135"/>
    <x v="121"/>
    <s v="5/105/16/39/56,6/6,5"/>
    <n v="16"/>
    <s v="5/105/16"/>
    <x v="0"/>
    <x v="0"/>
    <n v="4"/>
    <n v="7932.2"/>
    <d v="2014-12-20T00:00:00"/>
    <n v="12532"/>
    <n v="20"/>
    <x v="3"/>
    <x v="0"/>
  </r>
  <r>
    <x v="67"/>
    <x v="62"/>
    <s v="4/98/14/35/58,6/5"/>
    <n v="14"/>
    <s v="4/98/14"/>
    <x v="1"/>
    <x v="0"/>
    <n v="4"/>
    <n v="2399.2800000000002"/>
    <d v="2014-12-20T00:00:00"/>
    <n v="3576"/>
    <n v="20"/>
    <x v="3"/>
    <x v="0"/>
  </r>
  <r>
    <x v="138"/>
    <x v="124"/>
    <s v="5/108/16/50/63,4/6,5"/>
    <n v="16"/>
    <s v="5/108/16"/>
    <x v="1"/>
    <x v="0"/>
    <n v="4"/>
    <n v="3541.8"/>
    <d v="2014-12-20T00:00:00"/>
    <n v="5004"/>
    <n v="20"/>
    <x v="3"/>
    <x v="0"/>
  </r>
  <r>
    <x v="126"/>
    <x v="114"/>
    <s v="4/98/13/40/58,6/5"/>
    <n v="13"/>
    <s v="4/98/13"/>
    <x v="1"/>
    <x v="1"/>
    <n v="2"/>
    <n v="917.92"/>
    <d v="2014-12-20T00:00:00"/>
    <n v="1354"/>
    <n v="20"/>
    <x v="3"/>
    <x v="0"/>
  </r>
  <r>
    <x v="3"/>
    <x v="3"/>
    <s v="5/108/15/52,5/63,4/6"/>
    <n v="15"/>
    <s v="5/108/15"/>
    <x v="1"/>
    <x v="1"/>
    <n v="2"/>
    <n v="1089.58"/>
    <d v="2014-12-20T00:00:00"/>
    <n v="1670"/>
    <n v="20"/>
    <x v="3"/>
    <x v="0"/>
  </r>
  <r>
    <x v="192"/>
    <x v="161"/>
    <s v="4/98/13/35/58,6/5,5"/>
    <n v="13"/>
    <s v="4/98/13"/>
    <x v="0"/>
    <x v="0"/>
    <n v="4"/>
    <n v="4271.28"/>
    <d v="2014-12-21T00:00:00"/>
    <n v="6400"/>
    <n v="21"/>
    <x v="3"/>
    <x v="0"/>
  </r>
  <r>
    <x v="63"/>
    <x v="60"/>
    <s v="4/100/14/49/56,6/5,5"/>
    <n v="14"/>
    <s v="4/100/14"/>
    <x v="1"/>
    <x v="0"/>
    <n v="4"/>
    <n v="2495.36"/>
    <d v="2014-12-21T00:00:00"/>
    <n v="3640"/>
    <n v="21"/>
    <x v="3"/>
    <x v="0"/>
  </r>
  <r>
    <x v="149"/>
    <x v="133"/>
    <s v="4/100/15/50/60,1/6,5"/>
    <n v="15"/>
    <s v="4/100/15"/>
    <x v="0"/>
    <x v="1"/>
    <n v="4"/>
    <n v="7389.84"/>
    <d v="2014-12-21T00:00:00"/>
    <n v="11128"/>
    <n v="21"/>
    <x v="3"/>
    <x v="0"/>
  </r>
  <r>
    <x v="171"/>
    <x v="145"/>
    <s v="4/98/13/40/58,6/5"/>
    <n v="13"/>
    <s v="4/98/13"/>
    <x v="1"/>
    <x v="0"/>
    <n v="4"/>
    <n v="1784.88"/>
    <d v="2014-12-22T00:00:00"/>
    <n v="2700"/>
    <n v="22"/>
    <x v="3"/>
    <x v="0"/>
  </r>
  <r>
    <x v="63"/>
    <x v="60"/>
    <s v="4/100/14/49/56,6/5,5"/>
    <n v="14"/>
    <s v="4/100/14"/>
    <x v="1"/>
    <x v="0"/>
    <n v="4"/>
    <n v="2495.36"/>
    <d v="2014-12-22T00:00:00"/>
    <n v="3640"/>
    <n v="22"/>
    <x v="3"/>
    <x v="0"/>
  </r>
  <r>
    <x v="129"/>
    <x v="116"/>
    <s v="4/98/13/29/60,5/5"/>
    <n v="13"/>
    <s v="4/98/13"/>
    <x v="1"/>
    <x v="0"/>
    <n v="4"/>
    <n v="1759.92"/>
    <d v="2014-12-23T00:00:00"/>
    <n v="2560"/>
    <n v="23"/>
    <x v="3"/>
    <x v="0"/>
  </r>
  <r>
    <x v="126"/>
    <x v="114"/>
    <s v="4/98/13/40/58,6/5"/>
    <n v="13"/>
    <s v="4/98/13"/>
    <x v="1"/>
    <x v="0"/>
    <n v="4"/>
    <n v="1502.36"/>
    <d v="2014-12-23T00:00:00"/>
    <n v="2708"/>
    <n v="23"/>
    <x v="3"/>
    <x v="0"/>
  </r>
  <r>
    <x v="13"/>
    <x v="13"/>
    <s v="5/139,7/15/48/98,6/6"/>
    <n v="15"/>
    <s v="5/139,7/15"/>
    <x v="1"/>
    <x v="0"/>
    <n v="4"/>
    <n v="3030.88"/>
    <d v="2014-12-23T00:00:00"/>
    <n v="4320"/>
    <n v="23"/>
    <x v="3"/>
    <x v="0"/>
  </r>
  <r>
    <x v="117"/>
    <x v="106"/>
    <s v="4/100/14/46/54,1/5"/>
    <n v="14"/>
    <s v="4/100/14"/>
    <x v="1"/>
    <x v="0"/>
    <n v="1"/>
    <n v="625.25"/>
    <d v="2014-12-23T00:00:00"/>
    <n v="910"/>
    <n v="23"/>
    <x v="3"/>
    <x v="0"/>
  </r>
  <r>
    <x v="86"/>
    <x v="19"/>
    <s v="4/100/14/43/60,1/5,5"/>
    <n v="14"/>
    <s v="4/100/14"/>
    <x v="1"/>
    <x v="0"/>
    <n v="4"/>
    <n v="3205.76"/>
    <d v="2014-12-23T00:00:00"/>
    <n v="4720"/>
    <n v="23"/>
    <x v="3"/>
    <x v="0"/>
  </r>
  <r>
    <x v="171"/>
    <x v="145"/>
    <s v="4/98/13/40/58,6/5"/>
    <n v="13"/>
    <s v="4/98/13"/>
    <x v="1"/>
    <x v="0"/>
    <n v="4"/>
    <n v="1784.88"/>
    <d v="2014-12-24T00:00:00"/>
    <n v="2700"/>
    <n v="24"/>
    <x v="3"/>
    <x v="0"/>
  </r>
  <r>
    <x v="129"/>
    <x v="116"/>
    <s v="4/98/13/29/60,5/5"/>
    <n v="13"/>
    <s v="4/98/13"/>
    <x v="1"/>
    <x v="0"/>
    <n v="2"/>
    <n v="879.98"/>
    <d v="2014-12-24T00:00:00"/>
    <n v="1280"/>
    <n v="24"/>
    <x v="3"/>
    <x v="0"/>
  </r>
  <r>
    <x v="193"/>
    <x v="162"/>
    <s v="5/139,7/16/58/98,6/5"/>
    <n v="16"/>
    <s v="5/139,7/16"/>
    <x v="1"/>
    <x v="1"/>
    <n v="4"/>
    <n v="3636.6"/>
    <d v="2014-12-24T00:00:00"/>
    <n v="5120"/>
    <n v="24"/>
    <x v="3"/>
    <x v="0"/>
  </r>
  <r>
    <x v="129"/>
    <x v="116"/>
    <s v="4/98/13/29/60,5/5"/>
    <n v="13"/>
    <s v="4/98/13"/>
    <x v="1"/>
    <x v="1"/>
    <n v="4"/>
    <n v="1753.16"/>
    <d v="2014-12-25T00:00:00"/>
    <n v="2560"/>
    <n v="25"/>
    <x v="3"/>
    <x v="0"/>
  </r>
  <r>
    <x v="63"/>
    <x v="60"/>
    <s v="4/100/14/49/56,6/5,5"/>
    <n v="14"/>
    <s v="4/100/14"/>
    <x v="1"/>
    <x v="0"/>
    <n v="2"/>
    <n v="1247.7"/>
    <d v="2014-12-26T00:00:00"/>
    <n v="1820"/>
    <n v="26"/>
    <x v="3"/>
    <x v="0"/>
  </r>
  <r>
    <x v="131"/>
    <x v="118"/>
    <s v="5/112/15/47/57,1/6"/>
    <n v="15"/>
    <s v="5/112/15"/>
    <x v="1"/>
    <x v="1"/>
    <n v="2"/>
    <n v="1588.14"/>
    <d v="2014-12-26T00:00:00"/>
    <n v="2342"/>
    <n v="26"/>
    <x v="3"/>
    <x v="0"/>
  </r>
  <r>
    <x v="15"/>
    <x v="15"/>
    <s v="4/100/15/50/60,1/6"/>
    <n v="15"/>
    <s v="4/100/15"/>
    <x v="1"/>
    <x v="1"/>
    <n v="1"/>
    <n v="769.77"/>
    <d v="2014-12-26T00:00:00"/>
    <n v="1128"/>
    <n v="26"/>
    <x v="3"/>
    <x v="0"/>
  </r>
  <r>
    <x v="126"/>
    <x v="114"/>
    <s v="4/98/13/40/58,6/5"/>
    <n v="13"/>
    <s v="4/98/13"/>
    <x v="1"/>
    <x v="0"/>
    <n v="4"/>
    <n v="1502.4"/>
    <d v="2014-12-27T00:00:00"/>
    <n v="2708"/>
    <n v="27"/>
    <x v="3"/>
    <x v="0"/>
  </r>
  <r>
    <x v="194"/>
    <x v="163"/>
    <s v="5/108/16/50/63,4/6,5"/>
    <n v="16"/>
    <s v="5/108/16"/>
    <x v="0"/>
    <x v="0"/>
    <n v="4"/>
    <n v="8167.19"/>
    <d v="2014-12-27T00:00:00"/>
    <n v="12532"/>
    <n v="27"/>
    <x v="3"/>
    <x v="0"/>
  </r>
  <r>
    <x v="9"/>
    <x v="9"/>
    <s v="4/100/15/50/60,1/6"/>
    <n v="15"/>
    <s v="4/100/15"/>
    <x v="0"/>
    <x v="0"/>
    <n v="4"/>
    <n v="6916.52"/>
    <d v="2014-12-27T00:00:00"/>
    <n v="10608"/>
    <n v="27"/>
    <x v="3"/>
    <x v="0"/>
  </r>
  <r>
    <x v="176"/>
    <x v="149"/>
    <s v="4/108/16/26/65,1/6,5"/>
    <n v="16"/>
    <s v="4/108/16"/>
    <x v="0"/>
    <x v="1"/>
    <n v="4"/>
    <n v="8178.79"/>
    <d v="2014-12-27T00:00:00"/>
    <n v="12532"/>
    <n v="27"/>
    <x v="3"/>
    <x v="0"/>
  </r>
  <r>
    <x v="67"/>
    <x v="62"/>
    <s v="4/98/14/35/58,6/5"/>
    <n v="14"/>
    <s v="4/98/14"/>
    <x v="1"/>
    <x v="0"/>
    <n v="4"/>
    <n v="2399.3200000000002"/>
    <d v="2014-12-28T00:00:00"/>
    <n v="3576"/>
    <n v="28"/>
    <x v="3"/>
    <x v="0"/>
  </r>
  <r>
    <x v="46"/>
    <x v="45"/>
    <s v="4/100/15/45/60,1/6"/>
    <n v="15"/>
    <s v="4/100/15"/>
    <x v="0"/>
    <x v="1"/>
    <n v="4"/>
    <n v="6732.94"/>
    <d v="2014-12-28T00:00:00"/>
    <n v="10608"/>
    <n v="28"/>
    <x v="3"/>
    <x v="0"/>
  </r>
  <r>
    <x v="115"/>
    <x v="104"/>
    <s v="4/98/14/35/58,6/5,5"/>
    <n v="14"/>
    <s v="4/98/14"/>
    <x v="0"/>
    <x v="0"/>
    <n v="4"/>
    <n v="5692.72"/>
    <d v="2014-12-29T00:00:00"/>
    <n v="8972"/>
    <n v="29"/>
    <x v="3"/>
    <x v="0"/>
  </r>
  <r>
    <x v="195"/>
    <x v="164"/>
    <s v="5/114,3/16/45/60,1/7"/>
    <n v="16"/>
    <s v="5/114,3/16"/>
    <x v="0"/>
    <x v="0"/>
    <n v="4"/>
    <n v="8167.2"/>
    <d v="2014-12-29T00:00:00"/>
    <n v="12532"/>
    <n v="29"/>
    <x v="3"/>
    <x v="0"/>
  </r>
  <r>
    <x v="67"/>
    <x v="62"/>
    <s v="4/98/14/35/58,6/5"/>
    <n v="14"/>
    <s v="4/98/14"/>
    <x v="1"/>
    <x v="0"/>
    <n v="4"/>
    <n v="2399.2800000000002"/>
    <d v="2014-12-29T00:00:00"/>
    <n v="3129"/>
    <n v="29"/>
    <x v="3"/>
    <x v="0"/>
  </r>
  <r>
    <x v="97"/>
    <x v="87"/>
    <s v="4/100/15/48/54,1/6"/>
    <n v="15"/>
    <s v="4/100/15"/>
    <x v="0"/>
    <x v="1"/>
    <n v="4"/>
    <n v="7072.96"/>
    <d v="2014-12-29T00:00:00"/>
    <n v="11152"/>
    <n v="29"/>
    <x v="3"/>
    <x v="0"/>
  </r>
  <r>
    <x v="196"/>
    <x v="165"/>
    <s v="5/139,7/15/35/98,1/6,5"/>
    <n v="15"/>
    <s v="5/139,7/15"/>
    <x v="0"/>
    <x v="0"/>
    <n v="4"/>
    <n v="6645.3"/>
    <d v="2014-12-30T00:00:00"/>
    <n v="10192"/>
    <n v="30"/>
    <x v="3"/>
    <x v="0"/>
  </r>
  <r>
    <x v="114"/>
    <x v="103"/>
    <s v="5/114,3/16/46/67,1/6,5"/>
    <n v="16"/>
    <s v="5/114,3/16"/>
    <x v="0"/>
    <x v="1"/>
    <n v="4"/>
    <n v="8322.0400000000009"/>
    <d v="2014-12-31T00:00:00"/>
    <n v="13132"/>
    <n v="31"/>
    <x v="3"/>
    <x v="0"/>
  </r>
  <r>
    <x v="63"/>
    <x v="60"/>
    <s v="4/100/14/49/56,6/5,5"/>
    <n v="14"/>
    <s v="4/100/14"/>
    <x v="1"/>
    <x v="1"/>
    <n v="4"/>
    <n v="2501"/>
    <d v="2014-12-31T00:00:00"/>
    <n v="3640"/>
    <n v="31"/>
    <x v="3"/>
    <x v="0"/>
  </r>
  <r>
    <x v="129"/>
    <x v="116"/>
    <s v="4/98/13/29/60,5/5"/>
    <n v="13"/>
    <s v="4/98/13"/>
    <x v="1"/>
    <x v="0"/>
    <n v="4"/>
    <n v="1759.96"/>
    <d v="2015-01-02T00:00:00"/>
    <n v="2560"/>
    <n v="2"/>
    <x v="4"/>
    <x v="1"/>
  </r>
  <r>
    <x v="126"/>
    <x v="114"/>
    <s v="4/98/13/40/58,6/5"/>
    <n v="13"/>
    <s v="4/98/13"/>
    <x v="1"/>
    <x v="0"/>
    <n v="3"/>
    <n v="1126.77"/>
    <d v="2015-01-03T00:00:00"/>
    <n v="2031"/>
    <n v="3"/>
    <x v="4"/>
    <x v="1"/>
  </r>
  <r>
    <x v="197"/>
    <x v="166"/>
    <s v="5/114,3/16/45/60,1/7"/>
    <n v="16"/>
    <s v="5/114,3/16"/>
    <x v="0"/>
    <x v="0"/>
    <n v="1"/>
    <n v="2097.0100000000002"/>
    <d v="2015-01-03T00:00:00"/>
    <n v="3218"/>
    <n v="3"/>
    <x v="4"/>
    <x v="1"/>
  </r>
  <r>
    <x v="198"/>
    <x v="167"/>
    <s v="5/114,3/16/45/60,1/7"/>
    <n v="16"/>
    <s v="5/114,3/16"/>
    <x v="0"/>
    <x v="1"/>
    <n v="4"/>
    <n v="8559.32"/>
    <d v="2015-01-03T00:00:00"/>
    <n v="12532"/>
    <n v="3"/>
    <x v="4"/>
    <x v="1"/>
  </r>
  <r>
    <x v="170"/>
    <x v="144"/>
    <s v="4/100/14/49/56,6/5,5"/>
    <n v="14"/>
    <s v="4/100/14"/>
    <x v="0"/>
    <x v="0"/>
    <n v="4"/>
    <n v="5966.12"/>
    <d v="2015-01-04T00:00:00"/>
    <n v="8972"/>
    <n v="4"/>
    <x v="4"/>
    <x v="1"/>
  </r>
  <r>
    <x v="6"/>
    <x v="6"/>
    <s v="4/98/14/35/58,6/5,5"/>
    <n v="14"/>
    <s v="4/98/14"/>
    <x v="1"/>
    <x v="0"/>
    <n v="4"/>
    <n v="2084.7199999999998"/>
    <d v="2015-01-04T00:00:00"/>
    <n v="3240"/>
    <n v="4"/>
    <x v="4"/>
    <x v="1"/>
  </r>
  <r>
    <x v="4"/>
    <x v="4"/>
    <s v="6/139,7/17/38/100,1/7"/>
    <n v="17"/>
    <s v="6/139,7/17"/>
    <x v="0"/>
    <x v="1"/>
    <n v="4"/>
    <n v="9864.4"/>
    <d v="2015-01-04T00:00:00"/>
    <n v="14820"/>
    <n v="4"/>
    <x v="4"/>
    <x v="1"/>
  </r>
  <r>
    <x v="67"/>
    <x v="62"/>
    <s v="4/98/14/35/58,6/5"/>
    <n v="14"/>
    <s v="4/98/14"/>
    <x v="1"/>
    <x v="1"/>
    <n v="4"/>
    <n v="2392.64"/>
    <d v="2015-01-05T00:00:00"/>
    <n v="3576"/>
    <n v="5"/>
    <x v="4"/>
    <x v="1"/>
  </r>
  <r>
    <x v="23"/>
    <x v="23"/>
    <s v="5/112/16/50/57,1/6,5"/>
    <n v="16"/>
    <s v="5/112/16"/>
    <x v="1"/>
    <x v="0"/>
    <n v="4"/>
    <n v="3610.36"/>
    <d v="2015-01-06T00:00:00"/>
    <n v="5840"/>
    <n v="6"/>
    <x v="4"/>
    <x v="1"/>
  </r>
  <r>
    <x v="199"/>
    <x v="168"/>
    <s v="5/114,3/16/45/64,1/6,5"/>
    <n v="16"/>
    <s v="5/114,3/16"/>
    <x v="1"/>
    <x v="1"/>
    <n v="1"/>
    <n v="944.92"/>
    <d v="2015-01-08T00:00:00"/>
    <n v="1394"/>
    <n v="8"/>
    <x v="4"/>
    <x v="1"/>
  </r>
  <r>
    <x v="37"/>
    <x v="36"/>
    <s v="4/100/15/45/60,1/6"/>
    <n v="15"/>
    <s v="4/100/15"/>
    <x v="0"/>
    <x v="0"/>
    <n v="4"/>
    <n v="7069.17"/>
    <d v="2015-01-09T00:00:00"/>
    <n v="11128"/>
    <n v="9"/>
    <x v="4"/>
    <x v="1"/>
  </r>
  <r>
    <x v="20"/>
    <x v="20"/>
    <s v="4/100/15/48/54,1/6"/>
    <n v="15"/>
    <s v="4/100/15"/>
    <x v="1"/>
    <x v="0"/>
    <n v="1"/>
    <n v="757.2"/>
    <d v="2015-01-11T00:00:00"/>
    <n v="1130"/>
    <n v="11"/>
    <x v="4"/>
    <x v="1"/>
  </r>
  <r>
    <x v="129"/>
    <x v="116"/>
    <s v="4/98/13/29/60,5/5"/>
    <n v="13"/>
    <s v="4/98/13"/>
    <x v="1"/>
    <x v="1"/>
    <n v="6"/>
    <n v="2629.74"/>
    <d v="2015-01-11T00:00:00"/>
    <n v="3840"/>
    <n v="11"/>
    <x v="4"/>
    <x v="1"/>
  </r>
  <r>
    <x v="126"/>
    <x v="114"/>
    <s v="4/98/13/40/58,6/5"/>
    <n v="13"/>
    <s v="4/98/13"/>
    <x v="1"/>
    <x v="0"/>
    <n v="4"/>
    <n v="1502.36"/>
    <d v="2015-01-13T00:00:00"/>
    <n v="2708"/>
    <n v="13"/>
    <x v="4"/>
    <x v="1"/>
  </r>
  <r>
    <x v="17"/>
    <x v="17"/>
    <s v="4/114,3/15/45/67,1/6"/>
    <n v="15"/>
    <s v="4/114,3/15"/>
    <x v="1"/>
    <x v="0"/>
    <n v="2"/>
    <n v="1492.54"/>
    <d v="2015-01-13T00:00:00"/>
    <n v="2260"/>
    <n v="13"/>
    <x v="4"/>
    <x v="1"/>
  </r>
  <r>
    <x v="166"/>
    <x v="143"/>
    <s v="5/112/16/45/57,1/7"/>
    <n v="16"/>
    <s v="5/112/16"/>
    <x v="0"/>
    <x v="1"/>
    <n v="4"/>
    <n v="8254.24"/>
    <d v="2015-01-13T00:00:00"/>
    <n v="13132"/>
    <n v="13"/>
    <x v="4"/>
    <x v="1"/>
  </r>
  <r>
    <x v="126"/>
    <x v="114"/>
    <s v="4/98/13/40/58,6/5"/>
    <n v="13"/>
    <s v="4/98/13"/>
    <x v="1"/>
    <x v="0"/>
    <n v="2"/>
    <n v="751.2"/>
    <d v="2015-01-15T00:00:00"/>
    <n v="1354"/>
    <n v="15"/>
    <x v="4"/>
    <x v="1"/>
  </r>
  <r>
    <x v="126"/>
    <x v="114"/>
    <s v="4/98/13/40/58,6/5"/>
    <n v="13"/>
    <s v="4/98/13"/>
    <x v="1"/>
    <x v="0"/>
    <n v="4"/>
    <n v="1502.4"/>
    <d v="2015-01-16T00:00:00"/>
    <n v="2708"/>
    <n v="16"/>
    <x v="4"/>
    <x v="1"/>
  </r>
  <r>
    <x v="129"/>
    <x v="116"/>
    <s v="4/98/13/29/60,5/5"/>
    <n v="13"/>
    <s v="4/98/13"/>
    <x v="1"/>
    <x v="0"/>
    <n v="1"/>
    <n v="439.97"/>
    <d v="2015-01-18T00:00:00"/>
    <n v="640"/>
    <n v="18"/>
    <x v="4"/>
    <x v="1"/>
  </r>
  <r>
    <x v="200"/>
    <x v="169"/>
    <s v="5/112/15/47/57,1/6"/>
    <n v="15"/>
    <s v="5/112/15"/>
    <x v="0"/>
    <x v="1"/>
    <n v="4"/>
    <n v="6983.08"/>
    <d v="2015-01-18T00:00:00"/>
    <n v="11128"/>
    <n v="18"/>
    <x v="4"/>
    <x v="1"/>
  </r>
  <r>
    <x v="86"/>
    <x v="19"/>
    <s v="4/100/14/43/60,1/5,5"/>
    <n v="14"/>
    <s v="4/100/14"/>
    <x v="1"/>
    <x v="0"/>
    <n v="4"/>
    <n v="3205.76"/>
    <d v="2015-01-19T00:00:00"/>
    <n v="4720"/>
    <n v="19"/>
    <x v="4"/>
    <x v="1"/>
  </r>
  <r>
    <x v="171"/>
    <x v="145"/>
    <s v="4/98/13/40/58,6/5"/>
    <n v="13"/>
    <s v="4/98/13"/>
    <x v="1"/>
    <x v="0"/>
    <n v="4"/>
    <n v="1784.88"/>
    <d v="2015-01-21T00:00:00"/>
    <n v="2700"/>
    <n v="21"/>
    <x v="4"/>
    <x v="1"/>
  </r>
  <r>
    <x v="201"/>
    <x v="170"/>
    <s v="5/139,7/16/58/98,6/5"/>
    <n v="16"/>
    <s v="5/139,7/16"/>
    <x v="1"/>
    <x v="0"/>
    <n v="2"/>
    <n v="1818.3"/>
    <d v="2015-01-21T00:00:00"/>
    <n v="2560"/>
    <n v="21"/>
    <x v="4"/>
    <x v="1"/>
  </r>
  <r>
    <x v="17"/>
    <x v="17"/>
    <s v="4/114,3/15/45/67,1/6"/>
    <n v="15"/>
    <s v="4/114,3/15"/>
    <x v="1"/>
    <x v="1"/>
    <n v="1"/>
    <n v="746.27"/>
    <d v="2015-01-21T00:00:00"/>
    <n v="1130"/>
    <n v="21"/>
    <x v="4"/>
    <x v="1"/>
  </r>
  <r>
    <x v="202"/>
    <x v="28"/>
    <s v="CODE8"/>
    <s v="CODE8"/>
    <s v="CODE8"/>
    <x v="2"/>
    <x v="1"/>
    <n v="4"/>
    <n v="14501.6"/>
    <d v="2015-01-21T00:00:00"/>
    <n v="19320"/>
    <n v="21"/>
    <x v="4"/>
    <x v="1"/>
  </r>
  <r>
    <x v="203"/>
    <x v="28"/>
    <s v="CODE8"/>
    <s v="CODE8"/>
    <s v="CODE8"/>
    <x v="2"/>
    <x v="1"/>
    <n v="4"/>
    <n v="5593.2"/>
    <d v="2015-01-21T00:00:00"/>
    <n v="6920"/>
    <n v="21"/>
    <x v="4"/>
    <x v="1"/>
  </r>
  <r>
    <x v="204"/>
    <x v="140"/>
    <s v="6/170/16/105/130/5,5"/>
    <n v="16"/>
    <s v="6/170/16"/>
    <x v="1"/>
    <x v="0"/>
    <n v="2"/>
    <n v="2322.02"/>
    <d v="2015-01-22T00:00:00"/>
    <n v="3425"/>
    <n v="22"/>
    <x v="4"/>
    <x v="1"/>
  </r>
  <r>
    <x v="107"/>
    <x v="96"/>
    <s v="4/100/15/48/54,1/6,5"/>
    <n v="15"/>
    <s v="4/100/15"/>
    <x v="0"/>
    <x v="1"/>
    <n v="4"/>
    <n v="6779.68"/>
    <d v="2015-01-22T00:00:00"/>
    <n v="10608"/>
    <n v="22"/>
    <x v="4"/>
    <x v="1"/>
  </r>
  <r>
    <x v="170"/>
    <x v="144"/>
    <s v="4/100/14/49/56,6/5,5"/>
    <n v="14"/>
    <s v="4/100/14"/>
    <x v="0"/>
    <x v="1"/>
    <n v="4"/>
    <n v="5796.32"/>
    <d v="2015-01-24T00:00:00"/>
    <n v="8972"/>
    <n v="24"/>
    <x v="4"/>
    <x v="1"/>
  </r>
  <r>
    <x v="126"/>
    <x v="114"/>
    <s v="4/98/13/40/58,6/5"/>
    <n v="13"/>
    <s v="4/98/13"/>
    <x v="1"/>
    <x v="1"/>
    <n v="4"/>
    <n v="1835.84"/>
    <d v="2015-01-24T00:00:00"/>
    <n v="2708"/>
    <n v="24"/>
    <x v="4"/>
    <x v="1"/>
  </r>
  <r>
    <x v="183"/>
    <x v="154"/>
    <s v="5/114,3/15/43/66,1/6,5"/>
    <n v="15"/>
    <s v="5/114,3/15"/>
    <x v="0"/>
    <x v="0"/>
    <n v="4"/>
    <n v="7389.84"/>
    <d v="2015-01-26T00:00:00"/>
    <n v="11128"/>
    <n v="26"/>
    <x v="4"/>
    <x v="1"/>
  </r>
  <r>
    <x v="67"/>
    <x v="62"/>
    <s v="4/98/14/35/58,6/5"/>
    <n v="14"/>
    <s v="4/98/14"/>
    <x v="1"/>
    <x v="1"/>
    <n v="2"/>
    <n v="1196.32"/>
    <d v="2015-01-30T00:00:00"/>
    <n v="1788"/>
    <n v="30"/>
    <x v="4"/>
    <x v="1"/>
  </r>
  <r>
    <x v="111"/>
    <x v="100"/>
    <s v="5/114,3/16/46/67,1/6,5"/>
    <n v="16"/>
    <s v="5/114,3/16"/>
    <x v="0"/>
    <x v="1"/>
    <n v="4"/>
    <n v="8322.0400000000009"/>
    <d v="2015-01-31T00:00:00"/>
    <n v="13132"/>
    <n v="31"/>
    <x v="4"/>
    <x v="1"/>
  </r>
  <r>
    <x v="93"/>
    <x v="83"/>
    <s v="4/100/15/48/54,1/6,5"/>
    <n v="15"/>
    <s v="4/100/15"/>
    <x v="0"/>
    <x v="0"/>
    <n v="4"/>
    <n v="7050.84"/>
    <d v="2015-02-01T00:00:00"/>
    <n v="11128"/>
    <n v="1"/>
    <x v="5"/>
    <x v="1"/>
  </r>
  <r>
    <x v="160"/>
    <x v="139"/>
    <s v="5/110/16/37/65,1/6,5"/>
    <n v="16"/>
    <s v="5/110/16"/>
    <x v="0"/>
    <x v="0"/>
    <n v="4"/>
    <n v="8774.5300000000007"/>
    <d v="2015-02-01T00:00:00"/>
    <n v="13132"/>
    <n v="1"/>
    <x v="5"/>
    <x v="1"/>
  </r>
  <r>
    <x v="205"/>
    <x v="171"/>
    <s v="5/112/16/50/57,1/6,5"/>
    <n v="16"/>
    <s v="5/112/16"/>
    <x v="0"/>
    <x v="1"/>
    <n v="4"/>
    <n v="7957.08"/>
    <d v="2015-02-01T00:00:00"/>
    <n v="12532"/>
    <n v="1"/>
    <x v="5"/>
    <x v="1"/>
  </r>
  <r>
    <x v="206"/>
    <x v="172"/>
    <s v="5/114,3/17/38/67,1/6,5"/>
    <n v="17"/>
    <s v="5/114,3/17"/>
    <x v="0"/>
    <x v="1"/>
    <n v="4"/>
    <n v="12623.72"/>
    <d v="2015-02-01T00:00:00"/>
    <n v="17876"/>
    <n v="1"/>
    <x v="5"/>
    <x v="1"/>
  </r>
  <r>
    <x v="207"/>
    <x v="173"/>
    <s v="4/98/14/35/60,5/5"/>
    <n v="14"/>
    <s v="4/98/14"/>
    <x v="1"/>
    <x v="0"/>
    <n v="2"/>
    <n v="1133.1400000000001"/>
    <d v="2015-02-02T00:00:00"/>
    <n v="100"/>
    <n v="2"/>
    <x v="5"/>
    <x v="1"/>
  </r>
  <r>
    <x v="8"/>
    <x v="8"/>
    <s v="4/98/13/35/58,6/5"/>
    <n v="13"/>
    <s v="4/98/13"/>
    <x v="1"/>
    <x v="0"/>
    <n v="2"/>
    <n v="872.68"/>
    <d v="2015-02-02T00:00:00"/>
    <n v="1192"/>
    <n v="2"/>
    <x v="5"/>
    <x v="1"/>
  </r>
  <r>
    <x v="138"/>
    <x v="124"/>
    <s v="5/108/16/50/63,4/6,5"/>
    <n v="16"/>
    <s v="5/108/16"/>
    <x v="1"/>
    <x v="1"/>
    <n v="2"/>
    <n v="1766.92"/>
    <d v="2015-02-02T00:00:00"/>
    <n v="2502"/>
    <n v="2"/>
    <x v="5"/>
    <x v="1"/>
  </r>
  <r>
    <x v="208"/>
    <x v="28"/>
    <s v="CODE8"/>
    <s v="CODE8"/>
    <s v="CODE8"/>
    <x v="2"/>
    <x v="0"/>
    <n v="4"/>
    <n v="13555.6"/>
    <d v="2015-02-03T00:00:00"/>
    <n v="17288"/>
    <n v="3"/>
    <x v="5"/>
    <x v="1"/>
  </r>
  <r>
    <x v="141"/>
    <x v="127"/>
    <s v="4/100/14/36/60,1/5,5"/>
    <n v="14"/>
    <s v="4/100/14"/>
    <x v="1"/>
    <x v="1"/>
    <n v="4"/>
    <n v="2549.16"/>
    <d v="2015-02-03T00:00:00"/>
    <n v="3760"/>
    <n v="3"/>
    <x v="5"/>
    <x v="1"/>
  </r>
  <r>
    <x v="141"/>
    <x v="127"/>
    <s v="4/100/14/36/60,1/5,5"/>
    <n v="14"/>
    <s v="4/100/14"/>
    <x v="1"/>
    <x v="1"/>
    <n v="4"/>
    <n v="2549.16"/>
    <d v="2015-02-03T00:00:00"/>
    <n v="3760"/>
    <n v="3"/>
    <x v="5"/>
    <x v="1"/>
  </r>
  <r>
    <x v="86"/>
    <x v="19"/>
    <s v="4/100/14/43/60,1/5,5"/>
    <n v="14"/>
    <s v="4/100/14"/>
    <x v="1"/>
    <x v="1"/>
    <n v="4"/>
    <n v="3237.44"/>
    <d v="2015-02-04T00:00:00"/>
    <n v="4720"/>
    <n v="4"/>
    <x v="5"/>
    <x v="1"/>
  </r>
  <r>
    <x v="209"/>
    <x v="174"/>
    <s v="4/100/15/45/60,1/6,5"/>
    <n v="15"/>
    <s v="4/100/15"/>
    <x v="0"/>
    <x v="0"/>
    <n v="1"/>
    <n v="1847.46"/>
    <d v="2015-02-07T00:00:00"/>
    <n v="20"/>
    <n v="7"/>
    <x v="5"/>
    <x v="1"/>
  </r>
  <r>
    <x v="210"/>
    <x v="175"/>
    <s v="4/100/15/45/60,1/6,5"/>
    <n v="15"/>
    <s v="4/100/15"/>
    <x v="0"/>
    <x v="0"/>
    <n v="4"/>
    <n v="6779.68"/>
    <d v="2015-02-07T00:00:00"/>
    <n v="10608"/>
    <n v="7"/>
    <x v="5"/>
    <x v="1"/>
  </r>
  <r>
    <x v="8"/>
    <x v="8"/>
    <s v="4/98/13/35/58,6/5"/>
    <n v="13"/>
    <s v="4/98/13"/>
    <x v="1"/>
    <x v="0"/>
    <n v="4"/>
    <n v="1745.4"/>
    <d v="2015-02-07T00:00:00"/>
    <n v="2384"/>
    <n v="7"/>
    <x v="5"/>
    <x v="1"/>
  </r>
  <r>
    <x v="97"/>
    <x v="87"/>
    <s v="4/100/15/48/54,1/6"/>
    <n v="15"/>
    <s v="4/100/15"/>
    <x v="0"/>
    <x v="1"/>
    <n v="4"/>
    <n v="7072.96"/>
    <d v="2015-02-07T00:00:00"/>
    <n v="11152"/>
    <n v="7"/>
    <x v="5"/>
    <x v="1"/>
  </r>
  <r>
    <x v="63"/>
    <x v="60"/>
    <s v="4/100/14/49/56,6/5,5"/>
    <n v="14"/>
    <s v="4/100/14"/>
    <x v="1"/>
    <x v="1"/>
    <n v="4"/>
    <n v="2501"/>
    <d v="2015-02-07T00:00:00"/>
    <n v="3640"/>
    <n v="7"/>
    <x v="5"/>
    <x v="1"/>
  </r>
  <r>
    <x v="40"/>
    <x v="39"/>
    <s v="5/114,3/15/43/66,1/6,5"/>
    <n v="15"/>
    <s v="5/114,3/15"/>
    <x v="0"/>
    <x v="1"/>
    <n v="4"/>
    <n v="7050.84"/>
    <d v="2015-02-10T00:00:00"/>
    <n v="11116"/>
    <n v="10"/>
    <x v="5"/>
    <x v="1"/>
  </r>
  <r>
    <x v="211"/>
    <x v="176"/>
    <s v="4/98/14/35/58,6/5,5"/>
    <n v="14"/>
    <s v="4/98/14"/>
    <x v="1"/>
    <x v="1"/>
    <n v="2"/>
    <n v="1245.76"/>
    <d v="2015-02-11T00:00:00"/>
    <n v="1690"/>
    <n v="11"/>
    <x v="5"/>
    <x v="1"/>
  </r>
  <r>
    <x v="129"/>
    <x v="116"/>
    <s v="4/98/13/29/60,5/5"/>
    <n v="13"/>
    <s v="4/98/13"/>
    <x v="1"/>
    <x v="1"/>
    <n v="4"/>
    <n v="1753.2"/>
    <d v="2015-02-11T00:00:00"/>
    <n v="2560"/>
    <n v="11"/>
    <x v="5"/>
    <x v="1"/>
  </r>
  <r>
    <x v="9"/>
    <x v="9"/>
    <s v="4/100/15/50/60,1/6"/>
    <n v="15"/>
    <s v="4/100/15"/>
    <x v="0"/>
    <x v="1"/>
    <n v="4"/>
    <n v="7610.16"/>
    <d v="2015-02-11T00:00:00"/>
    <n v="11676"/>
    <n v="11"/>
    <x v="5"/>
    <x v="1"/>
  </r>
  <r>
    <x v="15"/>
    <x v="15"/>
    <s v="4/100/15/50/60,1/6"/>
    <n v="15"/>
    <s v="4/100/15"/>
    <x v="1"/>
    <x v="0"/>
    <n v="1"/>
    <n v="765.25"/>
    <d v="2015-02-12T00:00:00"/>
    <n v="1128"/>
    <n v="12"/>
    <x v="5"/>
    <x v="1"/>
  </r>
  <r>
    <x v="192"/>
    <x v="161"/>
    <s v="4/98/13/35/58,6/5,5"/>
    <n v="13"/>
    <s v="4/98/13"/>
    <x v="0"/>
    <x v="1"/>
    <n v="4"/>
    <n v="4271.28"/>
    <d v="2015-02-12T00:00:00"/>
    <n v="6400"/>
    <n v="12"/>
    <x v="5"/>
    <x v="1"/>
  </r>
  <r>
    <x v="8"/>
    <x v="8"/>
    <s v="4/98/13/35/58,6/5"/>
    <n v="13"/>
    <s v="4/98/13"/>
    <x v="1"/>
    <x v="1"/>
    <n v="4"/>
    <n v="1745.36"/>
    <d v="2015-02-12T00:00:00"/>
    <n v="2384"/>
    <n v="12"/>
    <x v="5"/>
    <x v="1"/>
  </r>
  <r>
    <x v="8"/>
    <x v="8"/>
    <s v="4/98/13/35/58,6/5"/>
    <n v="13"/>
    <s v="4/98/13"/>
    <x v="1"/>
    <x v="0"/>
    <n v="2"/>
    <n v="872.68"/>
    <d v="2015-02-13T00:00:00"/>
    <n v="1192"/>
    <n v="13"/>
    <x v="5"/>
    <x v="1"/>
  </r>
  <r>
    <x v="212"/>
    <x v="28"/>
    <s v="CODE8"/>
    <s v="CODE8"/>
    <s v="CODE8"/>
    <x v="2"/>
    <x v="1"/>
    <n v="1"/>
    <n v="0"/>
    <d v="2015-02-14T00:00:00"/>
    <n v="2853"/>
    <n v="14"/>
    <x v="5"/>
    <x v="1"/>
  </r>
  <r>
    <x v="213"/>
    <x v="177"/>
    <s v="5/114,3/15/45/60,1/6"/>
    <n v="15"/>
    <s v="5/114,3/15"/>
    <x v="0"/>
    <x v="1"/>
    <n v="4"/>
    <n v="7196.39"/>
    <d v="2015-02-15T00:00:00"/>
    <n v="11128"/>
    <n v="15"/>
    <x v="5"/>
    <x v="1"/>
  </r>
  <r>
    <x v="21"/>
    <x v="21"/>
    <s v="4/100/15/50/60,1/6"/>
    <n v="15"/>
    <s v="4/100/15"/>
    <x v="1"/>
    <x v="0"/>
    <n v="1"/>
    <n v="739.07"/>
    <d v="2015-02-18T00:00:00"/>
    <n v="1153"/>
    <n v="18"/>
    <x v="5"/>
    <x v="1"/>
  </r>
  <r>
    <x v="126"/>
    <x v="114"/>
    <s v="4/98/13/40/58,6/5"/>
    <n v="13"/>
    <s v="4/98/13"/>
    <x v="1"/>
    <x v="1"/>
    <n v="1"/>
    <n v="458.96"/>
    <d v="2015-02-19T00:00:00"/>
    <n v="677"/>
    <n v="19"/>
    <x v="5"/>
    <x v="1"/>
  </r>
  <r>
    <x v="115"/>
    <x v="104"/>
    <s v="4/98/14/35/58,6/5,5"/>
    <n v="14"/>
    <s v="4/98/14"/>
    <x v="0"/>
    <x v="0"/>
    <n v="1"/>
    <n v="1423.18"/>
    <d v="2015-02-21T00:00:00"/>
    <n v="2243"/>
    <n v="21"/>
    <x v="5"/>
    <x v="1"/>
  </r>
  <r>
    <x v="214"/>
    <x v="178"/>
    <s v="4/98/14/35/58,6/5,5"/>
    <n v="14"/>
    <s v="4/98/14"/>
    <x v="0"/>
    <x v="0"/>
    <n v="3"/>
    <n v="4065.63"/>
    <d v="2015-02-21T00:00:00"/>
    <n v="6417"/>
    <n v="21"/>
    <x v="5"/>
    <x v="1"/>
  </r>
  <r>
    <x v="137"/>
    <x v="123"/>
    <s v="5/114,3/16/40/66,1/6,5"/>
    <n v="16"/>
    <s v="5/114,3/16"/>
    <x v="0"/>
    <x v="1"/>
    <n v="4"/>
    <n v="8322.0400000000009"/>
    <d v="2015-02-21T00:00:00"/>
    <n v="12532"/>
    <n v="21"/>
    <x v="5"/>
    <x v="1"/>
  </r>
  <r>
    <x v="102"/>
    <x v="92"/>
    <s v="4/100/15/48/54,1/6"/>
    <n v="15"/>
    <s v="4/100/15"/>
    <x v="0"/>
    <x v="1"/>
    <n v="4"/>
    <n v="7107.99"/>
    <d v="2015-02-21T00:00:00"/>
    <n v="11128"/>
    <n v="21"/>
    <x v="5"/>
    <x v="1"/>
  </r>
  <r>
    <x v="63"/>
    <x v="60"/>
    <s v="4/100/14/49/56,6/5,5"/>
    <n v="14"/>
    <s v="4/100/14"/>
    <x v="1"/>
    <x v="1"/>
    <n v="2"/>
    <n v="1250.5"/>
    <d v="2015-02-21T00:00:00"/>
    <n v="1820"/>
    <n v="21"/>
    <x v="5"/>
    <x v="1"/>
  </r>
  <r>
    <x v="215"/>
    <x v="179"/>
    <s v="5/112/16/45/57,1/7"/>
    <n v="16"/>
    <s v="5/112/16"/>
    <x v="0"/>
    <x v="0"/>
    <n v="4"/>
    <n v="8170.98"/>
    <d v="2015-02-22T00:00:00"/>
    <n v="12532"/>
    <n v="22"/>
    <x v="5"/>
    <x v="1"/>
  </r>
  <r>
    <x v="216"/>
    <x v="180"/>
    <s v="5/108/16/50/63,4/6,5"/>
    <n v="16"/>
    <s v="5/108/16"/>
    <x v="0"/>
    <x v="1"/>
    <n v="4"/>
    <n v="8318.2900000000009"/>
    <d v="2015-02-23T00:00:00"/>
    <n v="13132"/>
    <n v="23"/>
    <x v="5"/>
    <x v="1"/>
  </r>
  <r>
    <x v="79"/>
    <x v="73"/>
    <s v="5/114,3/16/50/66,1/6,5"/>
    <n v="16"/>
    <s v="5/114,3/16"/>
    <x v="0"/>
    <x v="1"/>
    <n v="4"/>
    <n v="7957.08"/>
    <d v="2015-02-23T00:00:00"/>
    <n v="13132"/>
    <n v="23"/>
    <x v="5"/>
    <x v="1"/>
  </r>
  <r>
    <x v="217"/>
    <x v="28"/>
    <s v="CODE8"/>
    <s v="CODE8"/>
    <s v="CODE8"/>
    <x v="2"/>
    <x v="1"/>
    <n v="4"/>
    <n v="8891.2000000000007"/>
    <d v="2015-02-23T00:00:00"/>
    <n v="11544"/>
    <n v="23"/>
    <x v="5"/>
    <x v="1"/>
  </r>
  <r>
    <x v="34"/>
    <x v="33"/>
    <s v="5/105/16/39/56,6/6,5"/>
    <n v="16"/>
    <s v="5/105/16"/>
    <x v="0"/>
    <x v="0"/>
    <n v="4"/>
    <n v="8322.0400000000009"/>
    <d v="2015-02-24T00:00:00"/>
    <n v="13392"/>
    <n v="24"/>
    <x v="5"/>
    <x v="1"/>
  </r>
  <r>
    <x v="211"/>
    <x v="176"/>
    <s v="4/98/14/35/58,6/5,5"/>
    <n v="14"/>
    <s v="4/98/14"/>
    <x v="1"/>
    <x v="1"/>
    <n v="2"/>
    <n v="1245.76"/>
    <d v="2015-02-24T00:00:00"/>
    <n v="1690"/>
    <n v="24"/>
    <x v="5"/>
    <x v="1"/>
  </r>
  <r>
    <x v="97"/>
    <x v="87"/>
    <s v="4/100/15/48/54,1/6"/>
    <n v="15"/>
    <s v="4/100/15"/>
    <x v="0"/>
    <x v="0"/>
    <n v="4"/>
    <n v="7050.84"/>
    <d v="2015-02-26T00:00:00"/>
    <n v="11152"/>
    <n v="26"/>
    <x v="5"/>
    <x v="1"/>
  </r>
  <r>
    <x v="218"/>
    <x v="28"/>
    <s v="CODE8"/>
    <s v="CODE8"/>
    <s v="CODE8"/>
    <x v="2"/>
    <x v="0"/>
    <n v="4"/>
    <n v="22234"/>
    <d v="2015-02-27T00:00:00"/>
    <n v="28356"/>
    <n v="27"/>
    <x v="5"/>
    <x v="1"/>
  </r>
  <r>
    <x v="123"/>
    <x v="111"/>
    <s v="4/100/15/50/60,1/6,5"/>
    <n v="15"/>
    <s v="4/100/15"/>
    <x v="0"/>
    <x v="0"/>
    <n v="4"/>
    <n v="6916.51"/>
    <d v="2015-02-28T00:00:00"/>
    <n v="10608"/>
    <n v="28"/>
    <x v="5"/>
    <x v="1"/>
  </r>
  <r>
    <x v="63"/>
    <x v="60"/>
    <s v="4/100/14/49/56,6/5,5"/>
    <n v="14"/>
    <s v="4/100/14"/>
    <x v="1"/>
    <x v="0"/>
    <n v="1"/>
    <n v="623.85"/>
    <d v="2015-02-28T00:00:00"/>
    <n v="910"/>
    <n v="28"/>
    <x v="5"/>
    <x v="1"/>
  </r>
  <r>
    <x v="46"/>
    <x v="45"/>
    <s v="4/100/15/45/60,1/6"/>
    <n v="15"/>
    <s v="4/100/15"/>
    <x v="0"/>
    <x v="1"/>
    <n v="4"/>
    <n v="7610.16"/>
    <d v="2015-02-28T00:00:00"/>
    <n v="11676"/>
    <n v="28"/>
    <x v="5"/>
    <x v="1"/>
  </r>
  <r>
    <x v="114"/>
    <x v="103"/>
    <s v="5/114,3/16/46/67,1/6,5"/>
    <n v="16"/>
    <s v="5/114,3/16"/>
    <x v="0"/>
    <x v="0"/>
    <n v="4"/>
    <n v="8303.17"/>
    <d v="2015-03-01T00:00:00"/>
    <n v="13132"/>
    <n v="1"/>
    <x v="6"/>
    <x v="1"/>
  </r>
  <r>
    <x v="46"/>
    <x v="45"/>
    <s v="4/100/15/45/60,1/6"/>
    <n v="15"/>
    <s v="4/100/15"/>
    <x v="0"/>
    <x v="1"/>
    <n v="4"/>
    <n v="7610.16"/>
    <d v="2015-03-01T00:00:00"/>
    <n v="11676"/>
    <n v="1"/>
    <x v="6"/>
    <x v="1"/>
  </r>
  <r>
    <x v="84"/>
    <x v="78"/>
    <s v="5/114,3/16/40/66,1/6,5"/>
    <n v="16"/>
    <s v="5/114,3/16"/>
    <x v="1"/>
    <x v="0"/>
    <n v="4"/>
    <n v="5593.24"/>
    <d v="2015-03-04T00:00:00"/>
    <n v="7588"/>
    <n v="4"/>
    <x v="6"/>
    <x v="1"/>
  </r>
  <r>
    <x v="23"/>
    <x v="23"/>
    <s v="5/112/16/50/57,1/6,5"/>
    <n v="16"/>
    <s v="5/112/16"/>
    <x v="1"/>
    <x v="0"/>
    <n v="1"/>
    <n v="902.59"/>
    <d v="2015-03-04T00:00:00"/>
    <n v="1460"/>
    <n v="4"/>
    <x v="6"/>
    <x v="1"/>
  </r>
  <r>
    <x v="106"/>
    <x v="95"/>
    <s v="4/100/15/48/54,1/6,5"/>
    <n v="15"/>
    <s v="4/100/15"/>
    <x v="0"/>
    <x v="0"/>
    <n v="4"/>
    <n v="7069.17"/>
    <d v="2015-03-06T00:00:00"/>
    <n v="11128"/>
    <n v="6"/>
    <x v="6"/>
    <x v="1"/>
  </r>
  <r>
    <x v="141"/>
    <x v="127"/>
    <s v="4/100/14/36/60,1/5,5"/>
    <n v="14"/>
    <s v="4/100/14"/>
    <x v="1"/>
    <x v="0"/>
    <n v="4"/>
    <n v="2549.16"/>
    <d v="2015-03-09T00:00:00"/>
    <n v="3760"/>
    <n v="9"/>
    <x v="6"/>
    <x v="1"/>
  </r>
  <r>
    <x v="82"/>
    <x v="76"/>
    <s v="4/98/15/29/58,6/6,5"/>
    <n v="15"/>
    <s v="4/98/15"/>
    <x v="0"/>
    <x v="0"/>
    <n v="4"/>
    <n v="7050.84"/>
    <d v="2015-03-10T00:00:00"/>
    <n v="11128"/>
    <n v="10"/>
    <x v="6"/>
    <x v="1"/>
  </r>
  <r>
    <x v="219"/>
    <x v="181"/>
    <s v="5/114,3/16/51/67,1/6,5"/>
    <n v="16"/>
    <s v="5/114,3/16"/>
    <x v="0"/>
    <x v="0"/>
    <n v="4"/>
    <n v="8167.74"/>
    <d v="2015-03-10T00:00:00"/>
    <n v="12532"/>
    <n v="10"/>
    <x v="6"/>
    <x v="1"/>
  </r>
  <r>
    <x v="8"/>
    <x v="8"/>
    <s v="4/98/13/35/58,6/5"/>
    <n v="13"/>
    <s v="4/98/13"/>
    <x v="1"/>
    <x v="0"/>
    <n v="1"/>
    <n v="436.34"/>
    <d v="2015-03-10T00:00:00"/>
    <n v="596"/>
    <n v="10"/>
    <x v="6"/>
    <x v="1"/>
  </r>
  <r>
    <x v="220"/>
    <x v="182"/>
    <s v="4/100/15/45/54,1/6"/>
    <n v="15"/>
    <s v="4/100/15"/>
    <x v="0"/>
    <x v="1"/>
    <n v="4"/>
    <n v="6915.24"/>
    <d v="2015-03-10T00:00:00"/>
    <n v="10608"/>
    <n v="10"/>
    <x v="6"/>
    <x v="1"/>
  </r>
  <r>
    <x v="85"/>
    <x v="79"/>
    <s v="4/98/13/35/58,6/5"/>
    <n v="13"/>
    <s v="4/98/13"/>
    <x v="0"/>
    <x v="1"/>
    <n v="4"/>
    <n v="4271.28"/>
    <d v="2015-03-10T00:00:00"/>
    <n v="6396"/>
    <n v="10"/>
    <x v="6"/>
    <x v="1"/>
  </r>
  <r>
    <x v="89"/>
    <x v="10"/>
    <s v="4/114,3/15/40/66,1/5,5"/>
    <n v="15"/>
    <s v="4/114,3/15"/>
    <x v="1"/>
    <x v="0"/>
    <n v="4"/>
    <n v="3449"/>
    <d v="2015-03-11T00:00:00"/>
    <n v="5040"/>
    <n v="11"/>
    <x v="6"/>
    <x v="1"/>
  </r>
  <r>
    <x v="8"/>
    <x v="8"/>
    <s v="4/98/13/35/58,6/5"/>
    <n v="13"/>
    <s v="4/98/13"/>
    <x v="1"/>
    <x v="0"/>
    <n v="4"/>
    <n v="1745.4"/>
    <d v="2015-03-12T00:00:00"/>
    <n v="2384"/>
    <n v="12"/>
    <x v="6"/>
    <x v="1"/>
  </r>
  <r>
    <x v="221"/>
    <x v="183"/>
    <s v="4/100/14/49/56,6/5,5"/>
    <n v="14"/>
    <s v="4/100/14"/>
    <x v="0"/>
    <x v="0"/>
    <n v="4"/>
    <n v="5576.79"/>
    <d v="2015-03-13T00:00:00"/>
    <n v="8556"/>
    <n v="13"/>
    <x v="6"/>
    <x v="1"/>
  </r>
  <r>
    <x v="8"/>
    <x v="8"/>
    <s v="4/98/13/35/58,6/5"/>
    <n v="13"/>
    <s v="4/98/13"/>
    <x v="1"/>
    <x v="0"/>
    <n v="4"/>
    <n v="1745.36"/>
    <d v="2015-03-13T00:00:00"/>
    <n v="2384"/>
    <n v="13"/>
    <x v="6"/>
    <x v="1"/>
  </r>
  <r>
    <x v="119"/>
    <x v="108"/>
    <s v="4/100/14/45/56,6/5,5"/>
    <n v="14"/>
    <s v="4/100/14"/>
    <x v="0"/>
    <x v="1"/>
    <n v="4"/>
    <n v="5849.44"/>
    <d v="2015-03-13T00:00:00"/>
    <n v="8972"/>
    <n v="13"/>
    <x v="6"/>
    <x v="1"/>
  </r>
  <r>
    <x v="222"/>
    <x v="15"/>
    <s v="4/100/15/50/60,1/6"/>
    <n v="15"/>
    <s v="4/100/15"/>
    <x v="1"/>
    <x v="1"/>
    <n v="4"/>
    <n v="3820.04"/>
    <d v="2015-03-13T00:00:00"/>
    <n v="4920"/>
    <n v="13"/>
    <x v="6"/>
    <x v="1"/>
  </r>
  <r>
    <x v="26"/>
    <x v="26"/>
    <s v="5/112/15/47/57,1/6"/>
    <n v="15"/>
    <s v="5/112/15"/>
    <x v="1"/>
    <x v="1"/>
    <n v="4"/>
    <n v="3217.03"/>
    <d v="2015-03-13T00:00:00"/>
    <n v="4720"/>
    <n v="13"/>
    <x v="6"/>
    <x v="1"/>
  </r>
  <r>
    <x v="99"/>
    <x v="89"/>
    <s v="5/100/15/43/57,1/6"/>
    <n v="15"/>
    <s v="5/100/15"/>
    <x v="0"/>
    <x v="0"/>
    <n v="4"/>
    <n v="6779.68"/>
    <d v="2015-03-14T00:00:00"/>
    <n v="10608"/>
    <n v="14"/>
    <x v="6"/>
    <x v="1"/>
  </r>
  <r>
    <x v="37"/>
    <x v="36"/>
    <s v="4/100/15/45/60,1/6"/>
    <n v="15"/>
    <s v="4/100/15"/>
    <x v="0"/>
    <x v="0"/>
    <n v="4"/>
    <n v="9000"/>
    <d v="2015-03-14T00:00:00"/>
    <n v="13276"/>
    <n v="14"/>
    <x v="6"/>
    <x v="1"/>
  </r>
  <r>
    <x v="90"/>
    <x v="82"/>
    <s v="4/114,3/15/44/56,6/6"/>
    <n v="15"/>
    <s v="4/114,3/15"/>
    <x v="0"/>
    <x v="0"/>
    <n v="4"/>
    <n v="6696.68"/>
    <d v="2015-03-14T00:00:00"/>
    <n v="10608"/>
    <n v="14"/>
    <x v="6"/>
    <x v="1"/>
  </r>
  <r>
    <x v="223"/>
    <x v="184"/>
    <s v="5/114,3/16/40/72,3/7"/>
    <n v="16"/>
    <s v="5/114,3/16"/>
    <x v="0"/>
    <x v="0"/>
    <n v="4"/>
    <n v="12237.28"/>
    <d v="2015-03-14T00:00:00"/>
    <n v="19760"/>
    <n v="14"/>
    <x v="6"/>
    <x v="1"/>
  </r>
  <r>
    <x v="192"/>
    <x v="161"/>
    <s v="4/98/13/35/58,6/5,5"/>
    <n v="13"/>
    <s v="4/98/13"/>
    <x v="0"/>
    <x v="0"/>
    <n v="4"/>
    <n v="4271.28"/>
    <d v="2015-03-14T00:00:00"/>
    <n v="6400"/>
    <n v="14"/>
    <x v="6"/>
    <x v="1"/>
  </r>
  <r>
    <x v="224"/>
    <x v="185"/>
    <s v="5/114,3/16/45/60,1/7"/>
    <n v="16"/>
    <s v="5/114,3/16"/>
    <x v="0"/>
    <x v="1"/>
    <n v="4"/>
    <n v="8175.14"/>
    <d v="2015-03-14T00:00:00"/>
    <n v="12532"/>
    <n v="14"/>
    <x v="6"/>
    <x v="1"/>
  </r>
  <r>
    <x v="225"/>
    <x v="186"/>
    <s v="4/100/15/50/60,1/6,5"/>
    <n v="15"/>
    <s v="4/100/15"/>
    <x v="0"/>
    <x v="1"/>
    <n v="4"/>
    <n v="7627.08"/>
    <d v="2015-03-14T00:00:00"/>
    <n v="11248"/>
    <n v="14"/>
    <x v="6"/>
    <x v="1"/>
  </r>
  <r>
    <x v="226"/>
    <x v="28"/>
    <s v="CODE8"/>
    <s v="CODE8"/>
    <s v="CODE8"/>
    <x v="2"/>
    <x v="1"/>
    <n v="4"/>
    <n v="0"/>
    <d v="2015-03-14T00:00:00"/>
    <n v="12412"/>
    <n v="14"/>
    <x v="6"/>
    <x v="1"/>
  </r>
  <r>
    <x v="30"/>
    <x v="30"/>
    <s v="4/100/14/46/54,1/5,5"/>
    <n v="14"/>
    <s v="4/100/14"/>
    <x v="0"/>
    <x v="0"/>
    <n v="4"/>
    <n v="5997.4"/>
    <d v="2015-03-15T00:00:00"/>
    <n v="8972"/>
    <n v="15"/>
    <x v="6"/>
    <x v="1"/>
  </r>
  <r>
    <x v="114"/>
    <x v="103"/>
    <s v="5/114,3/16/46/67,1/6,5"/>
    <n v="16"/>
    <s v="5/114,3/16"/>
    <x v="0"/>
    <x v="0"/>
    <n v="4"/>
    <n v="8303.16"/>
    <d v="2015-03-15T00:00:00"/>
    <n v="13132"/>
    <n v="15"/>
    <x v="6"/>
    <x v="1"/>
  </r>
  <r>
    <x v="182"/>
    <x v="153"/>
    <s v="4/100/14/46/54,1/5,5"/>
    <n v="14"/>
    <s v="4/100/14"/>
    <x v="0"/>
    <x v="0"/>
    <n v="4"/>
    <n v="5532.7"/>
    <d v="2015-03-15T00:00:00"/>
    <n v="8556"/>
    <n v="15"/>
    <x v="6"/>
    <x v="1"/>
  </r>
  <r>
    <x v="227"/>
    <x v="187"/>
    <s v="4/100/15/45/56,6/6,5"/>
    <n v="15"/>
    <s v="4/100/15"/>
    <x v="0"/>
    <x v="0"/>
    <n v="4"/>
    <n v="6711.88"/>
    <d v="2015-03-15T00:00:00"/>
    <n v="10608"/>
    <n v="15"/>
    <x v="6"/>
    <x v="1"/>
  </r>
  <r>
    <x v="228"/>
    <x v="188"/>
    <s v="5/114,3/17/42/72,3/7,5"/>
    <n v="17"/>
    <s v="5/114,3/17"/>
    <x v="0"/>
    <x v="0"/>
    <n v="2"/>
    <n v="6931.78"/>
    <d v="2015-03-15T00:00:00"/>
    <n v="11720"/>
    <n v="15"/>
    <x v="6"/>
    <x v="1"/>
  </r>
  <r>
    <x v="70"/>
    <x v="65"/>
    <s v="5/114,3/16/50/66,1/6,5"/>
    <n v="16"/>
    <s v="5/114,3/16"/>
    <x v="1"/>
    <x v="0"/>
    <n v="4"/>
    <n v="3593.04"/>
    <d v="2015-03-15T00:00:00"/>
    <n v="7452"/>
    <n v="15"/>
    <x v="6"/>
    <x v="1"/>
  </r>
  <r>
    <x v="229"/>
    <x v="73"/>
    <s v="5/114,3/16/50/66,1/6,5"/>
    <n v="16"/>
    <s v="5/114,3/16"/>
    <x v="0"/>
    <x v="1"/>
    <n v="4"/>
    <n v="10847.44"/>
    <d v="2015-03-15T00:00:00"/>
    <n v="13132"/>
    <n v="15"/>
    <x v="6"/>
    <x v="1"/>
  </r>
  <r>
    <x v="222"/>
    <x v="15"/>
    <s v="4/100/15/50/60,1/6"/>
    <n v="15"/>
    <s v="4/100/15"/>
    <x v="1"/>
    <x v="1"/>
    <n v="4"/>
    <n v="3820.04"/>
    <d v="2015-03-15T00:00:00"/>
    <n v="4920"/>
    <n v="15"/>
    <x v="6"/>
    <x v="1"/>
  </r>
  <r>
    <x v="230"/>
    <x v="189"/>
    <s v="5/114,3/16/40/72,3/7"/>
    <n v="16"/>
    <s v="5/114,3/16"/>
    <x v="0"/>
    <x v="1"/>
    <n v="4"/>
    <n v="12237.28"/>
    <d v="2015-03-15T00:00:00"/>
    <n v="19760"/>
    <n v="15"/>
    <x v="6"/>
    <x v="1"/>
  </r>
  <r>
    <x v="8"/>
    <x v="8"/>
    <s v="4/98/13/35/58,6/5"/>
    <n v="13"/>
    <s v="4/98/13"/>
    <x v="1"/>
    <x v="1"/>
    <n v="4"/>
    <n v="1745.4"/>
    <d v="2015-03-15T00:00:00"/>
    <n v="2384"/>
    <n v="15"/>
    <x v="6"/>
    <x v="1"/>
  </r>
  <r>
    <x v="107"/>
    <x v="96"/>
    <s v="4/100/15/48/54,1/6,5"/>
    <n v="15"/>
    <s v="4/100/15"/>
    <x v="0"/>
    <x v="0"/>
    <n v="4"/>
    <n v="6696.66"/>
    <d v="2015-03-16T00:00:00"/>
    <n v="10608"/>
    <n v="16"/>
    <x v="6"/>
    <x v="1"/>
  </r>
  <r>
    <x v="85"/>
    <x v="79"/>
    <s v="4/98/13/35/58,6/5"/>
    <n v="13"/>
    <s v="4/98/13"/>
    <x v="0"/>
    <x v="0"/>
    <n v="4"/>
    <n v="4271.28"/>
    <d v="2015-03-16T00:00:00"/>
    <n v="6396"/>
    <n v="16"/>
    <x v="6"/>
    <x v="1"/>
  </r>
  <r>
    <x v="86"/>
    <x v="19"/>
    <s v="4/100/14/43/60,1/5,5"/>
    <n v="14"/>
    <s v="4/100/14"/>
    <x v="1"/>
    <x v="0"/>
    <n v="4"/>
    <n v="3205.76"/>
    <d v="2015-03-16T00:00:00"/>
    <n v="4720"/>
    <n v="16"/>
    <x v="6"/>
    <x v="1"/>
  </r>
  <r>
    <x v="108"/>
    <x v="97"/>
    <s v="5/114,3/16/47/66,1/6,5"/>
    <n v="16"/>
    <s v="5/114,3/16"/>
    <x v="0"/>
    <x v="0"/>
    <n v="4"/>
    <n v="8365.64"/>
    <d v="2015-03-17T00:00:00"/>
    <n v="12532"/>
    <n v="17"/>
    <x v="6"/>
    <x v="1"/>
  </r>
  <r>
    <x v="86"/>
    <x v="19"/>
    <s v="4/100/14/43/60,1/5,5"/>
    <n v="14"/>
    <s v="4/100/14"/>
    <x v="1"/>
    <x v="0"/>
    <n v="2"/>
    <n v="1602.88"/>
    <d v="2015-03-17T00:00:00"/>
    <n v="2360"/>
    <n v="17"/>
    <x v="6"/>
    <x v="1"/>
  </r>
  <r>
    <x v="146"/>
    <x v="130"/>
    <s v="5/108/16/52,5/63,4/6,5"/>
    <n v="16"/>
    <s v="5/108/16"/>
    <x v="0"/>
    <x v="1"/>
    <n v="4"/>
    <n v="8175.14"/>
    <d v="2015-03-17T00:00:00"/>
    <n v="12532"/>
    <n v="17"/>
    <x v="6"/>
    <x v="1"/>
  </r>
  <r>
    <x v="174"/>
    <x v="16"/>
    <s v="4/114,3/15/44/56,6/6"/>
    <n v="15"/>
    <s v="4/114,3/15"/>
    <x v="1"/>
    <x v="1"/>
    <n v="4"/>
    <n v="3827"/>
    <d v="2015-03-17T00:00:00"/>
    <n v="4920"/>
    <n v="17"/>
    <x v="6"/>
    <x v="1"/>
  </r>
  <r>
    <x v="231"/>
    <x v="190"/>
    <s v="4/100/14/45/56,6/5,5"/>
    <n v="14"/>
    <s v="4/100/14"/>
    <x v="0"/>
    <x v="0"/>
    <n v="4"/>
    <n v="5665.08"/>
    <d v="2015-03-18T00:00:00"/>
    <n v="8972"/>
    <n v="18"/>
    <x v="6"/>
    <x v="1"/>
  </r>
  <r>
    <x v="111"/>
    <x v="100"/>
    <s v="5/114,3/16/46/67,1/6,5"/>
    <n v="16"/>
    <s v="5/114,3/16"/>
    <x v="0"/>
    <x v="0"/>
    <n v="4"/>
    <n v="8303.17"/>
    <d v="2015-03-18T00:00:00"/>
    <n v="13132"/>
    <n v="18"/>
    <x v="6"/>
    <x v="1"/>
  </r>
  <r>
    <x v="43"/>
    <x v="42"/>
    <s v="4/98/14/35/58,6/5,5"/>
    <n v="14"/>
    <s v="4/98/14"/>
    <x v="1"/>
    <x v="1"/>
    <n v="2"/>
    <n v="1285.6199999999999"/>
    <d v="2015-03-18T00:00:00"/>
    <n v="1780"/>
    <n v="18"/>
    <x v="6"/>
    <x v="1"/>
  </r>
  <r>
    <x v="222"/>
    <x v="15"/>
    <s v="4/100/15/50/60,1/6"/>
    <n v="15"/>
    <s v="4/100/15"/>
    <x v="1"/>
    <x v="1"/>
    <n v="4"/>
    <n v="3820.04"/>
    <d v="2015-03-18T00:00:00"/>
    <n v="4920"/>
    <n v="18"/>
    <x v="6"/>
    <x v="1"/>
  </r>
  <r>
    <x v="20"/>
    <x v="20"/>
    <s v="4/100/15/48/54,1/6"/>
    <n v="15"/>
    <s v="4/100/15"/>
    <x v="1"/>
    <x v="1"/>
    <n v="4"/>
    <n v="3584.48"/>
    <d v="2015-03-18T00:00:00"/>
    <n v="4760"/>
    <n v="18"/>
    <x v="6"/>
    <x v="1"/>
  </r>
  <r>
    <x v="232"/>
    <x v="191"/>
    <s v="5/112/16/40/72,3/7"/>
    <n v="16"/>
    <s v="5/112/16"/>
    <x v="0"/>
    <x v="0"/>
    <n v="4"/>
    <n v="11689.8"/>
    <d v="2015-03-19T00:00:00"/>
    <n v="18880"/>
    <n v="19"/>
    <x v="6"/>
    <x v="1"/>
  </r>
  <r>
    <x v="124"/>
    <x v="112"/>
    <s v="4/114,3/15/44/56,6/6,5"/>
    <n v="15"/>
    <s v="4/114,3/15"/>
    <x v="0"/>
    <x v="0"/>
    <n v="4"/>
    <n v="7268.2"/>
    <d v="2015-03-19T00:00:00"/>
    <n v="11128"/>
    <n v="19"/>
    <x v="6"/>
    <x v="1"/>
  </r>
  <r>
    <x v="44"/>
    <x v="43"/>
    <s v="4/98/13/29/58,6/5"/>
    <n v="13"/>
    <s v="4/98/13"/>
    <x v="1"/>
    <x v="0"/>
    <n v="2"/>
    <n v="877.96"/>
    <d v="2015-03-19T00:00:00"/>
    <n v="1192"/>
    <n v="19"/>
    <x v="6"/>
    <x v="1"/>
  </r>
  <r>
    <x v="130"/>
    <x v="117"/>
    <s v="5/112/16/42/57,1/6,5"/>
    <n v="16"/>
    <s v="5/112/16"/>
    <x v="0"/>
    <x v="0"/>
    <n v="4"/>
    <n v="7914.21"/>
    <d v="2015-03-19T00:00:00"/>
    <n v="12532"/>
    <n v="19"/>
    <x v="6"/>
    <x v="1"/>
  </r>
  <r>
    <x v="8"/>
    <x v="8"/>
    <s v="4/98/13/35/58,6/5"/>
    <n v="13"/>
    <s v="4/98/13"/>
    <x v="1"/>
    <x v="0"/>
    <n v="4"/>
    <n v="1745.38"/>
    <d v="2015-03-19T00:00:00"/>
    <n v="2384"/>
    <n v="19"/>
    <x v="6"/>
    <x v="1"/>
  </r>
  <r>
    <x v="165"/>
    <x v="142"/>
    <s v="4/114,3/15/46/67,1/6,5"/>
    <n v="15"/>
    <s v="4/114,3/15"/>
    <x v="0"/>
    <x v="1"/>
    <n v="4"/>
    <n v="7389.84"/>
    <d v="2015-03-19T00:00:00"/>
    <n v="11128"/>
    <n v="19"/>
    <x v="6"/>
    <x v="1"/>
  </r>
  <r>
    <x v="211"/>
    <x v="176"/>
    <s v="4/98/14/35/58,6/5,5"/>
    <n v="14"/>
    <s v="4/98/14"/>
    <x v="1"/>
    <x v="1"/>
    <n v="4"/>
    <n v="2491.52"/>
    <d v="2015-03-19T00:00:00"/>
    <n v="3380"/>
    <n v="19"/>
    <x v="6"/>
    <x v="1"/>
  </r>
  <r>
    <x v="233"/>
    <x v="192"/>
    <s v="5/108/16/52,5/63,4/7"/>
    <n v="16"/>
    <s v="5/108/16"/>
    <x v="0"/>
    <x v="1"/>
    <n v="4"/>
    <n v="8175.16"/>
    <d v="2015-03-19T00:00:00"/>
    <n v="12532"/>
    <n v="19"/>
    <x v="6"/>
    <x v="1"/>
  </r>
  <r>
    <x v="33"/>
    <x v="32"/>
    <s v="4/98/14/35/58,6/5,5"/>
    <n v="14"/>
    <s v="4/98/14"/>
    <x v="0"/>
    <x v="1"/>
    <n v="4"/>
    <n v="5404.32"/>
    <d v="2015-03-19T00:00:00"/>
    <n v="8400"/>
    <n v="19"/>
    <x v="6"/>
    <x v="1"/>
  </r>
  <r>
    <x v="31"/>
    <x v="31"/>
    <s v="5/105/16/39/56,6/6,5"/>
    <n v="16"/>
    <s v="5/105/16"/>
    <x v="0"/>
    <x v="1"/>
    <n v="4"/>
    <n v="8172.27"/>
    <d v="2015-03-19T00:00:00"/>
    <n v="12532"/>
    <n v="19"/>
    <x v="6"/>
    <x v="1"/>
  </r>
  <r>
    <x v="1"/>
    <x v="1"/>
    <s v="4/98/13/35/58,6/5,5"/>
    <n v="13"/>
    <s v="4/98/13"/>
    <x v="0"/>
    <x v="1"/>
    <n v="4"/>
    <n v="4403.3999999999996"/>
    <d v="2015-03-19T00:00:00"/>
    <n v="6400"/>
    <n v="19"/>
    <x v="6"/>
    <x v="1"/>
  </r>
  <r>
    <x v="8"/>
    <x v="8"/>
    <s v="4/98/13/35/58,6/5"/>
    <n v="13"/>
    <s v="4/98/13"/>
    <x v="1"/>
    <x v="1"/>
    <n v="2"/>
    <n v="872.68"/>
    <d v="2015-03-19T00:00:00"/>
    <n v="1192"/>
    <n v="19"/>
    <x v="6"/>
    <x v="1"/>
  </r>
  <r>
    <x v="234"/>
    <x v="193"/>
    <s v="5/100/15/38/57,1/6,5"/>
    <n v="15"/>
    <s v="5/100/15"/>
    <x v="0"/>
    <x v="1"/>
    <n v="4"/>
    <n v="8156.64"/>
    <d v="2015-03-20T00:00:00"/>
    <n v="11128"/>
    <n v="20"/>
    <x v="6"/>
    <x v="1"/>
  </r>
  <r>
    <x v="185"/>
    <x v="156"/>
    <s v="4/100/14/43/60,1/5,5"/>
    <n v="14"/>
    <s v="4/100/14"/>
    <x v="0"/>
    <x v="1"/>
    <n v="4"/>
    <n v="5695.77"/>
    <d v="2015-03-20T00:00:00"/>
    <n v="8972"/>
    <n v="20"/>
    <x v="6"/>
    <x v="1"/>
  </r>
  <r>
    <x v="182"/>
    <x v="153"/>
    <s v="4/100/14/46/54,1/5,5"/>
    <n v="14"/>
    <s v="4/100/14"/>
    <x v="0"/>
    <x v="1"/>
    <n v="4"/>
    <n v="5578.19"/>
    <d v="2015-03-20T00:00:00"/>
    <n v="8556"/>
    <n v="20"/>
    <x v="6"/>
    <x v="1"/>
  </r>
  <r>
    <x v="37"/>
    <x v="36"/>
    <s v="4/100/15/45/60,1/6"/>
    <n v="15"/>
    <s v="4/100/15"/>
    <x v="0"/>
    <x v="1"/>
    <n v="4"/>
    <n v="9000"/>
    <d v="2015-03-20T00:00:00"/>
    <n v="13276"/>
    <n v="20"/>
    <x v="6"/>
    <x v="1"/>
  </r>
  <r>
    <x v="235"/>
    <x v="194"/>
    <s v="5/108/16/50/63,4/7"/>
    <n v="16"/>
    <s v="5/108/16"/>
    <x v="0"/>
    <x v="1"/>
    <n v="4"/>
    <n v="8254.24"/>
    <d v="2015-03-20T00:00:00"/>
    <n v="13132"/>
    <n v="20"/>
    <x v="6"/>
    <x v="1"/>
  </r>
  <r>
    <x v="72"/>
    <x v="28"/>
    <s v="CODE8"/>
    <s v="CODE8"/>
    <s v="CODE8"/>
    <x v="2"/>
    <x v="1"/>
    <n v="4"/>
    <n v="11768.57"/>
    <d v="2015-03-20T00:00:00"/>
    <n v="15212"/>
    <n v="20"/>
    <x v="6"/>
    <x v="1"/>
  </r>
  <r>
    <x v="236"/>
    <x v="195"/>
    <s v="4/114,3/14/35/66,1/5,5"/>
    <n v="14"/>
    <s v="4/114,3/14"/>
    <x v="0"/>
    <x v="0"/>
    <n v="4"/>
    <n v="5627.12"/>
    <d v="2015-03-21T00:00:00"/>
    <n v="8972"/>
    <n v="21"/>
    <x v="6"/>
    <x v="1"/>
  </r>
  <r>
    <x v="43"/>
    <x v="42"/>
    <s v="4/98/14/35/58,6/5,5"/>
    <n v="14"/>
    <s v="4/98/14"/>
    <x v="1"/>
    <x v="0"/>
    <n v="4"/>
    <n v="2571.2399999999998"/>
    <d v="2015-03-21T00:00:00"/>
    <n v="3560"/>
    <n v="21"/>
    <x v="6"/>
    <x v="1"/>
  </r>
  <r>
    <x v="8"/>
    <x v="8"/>
    <s v="4/98/13/35/58,6/5"/>
    <n v="13"/>
    <s v="4/98/13"/>
    <x v="1"/>
    <x v="0"/>
    <n v="4"/>
    <n v="1745.4"/>
    <d v="2015-03-21T00:00:00"/>
    <n v="2384"/>
    <n v="21"/>
    <x v="6"/>
    <x v="1"/>
  </r>
  <r>
    <x v="86"/>
    <x v="19"/>
    <s v="4/100/14/43/60,1/5,5"/>
    <n v="14"/>
    <s v="4/100/14"/>
    <x v="1"/>
    <x v="0"/>
    <n v="1"/>
    <n v="801.44"/>
    <d v="2015-03-21T00:00:00"/>
    <n v="1180"/>
    <n v="21"/>
    <x v="6"/>
    <x v="1"/>
  </r>
  <r>
    <x v="237"/>
    <x v="28"/>
    <s v="CODE8"/>
    <s v="CODE8"/>
    <s v="CODE8"/>
    <x v="2"/>
    <x v="0"/>
    <n v="4"/>
    <n v="15179.6"/>
    <d v="2015-03-21T00:00:00"/>
    <n v="20428"/>
    <n v="21"/>
    <x v="6"/>
    <x v="1"/>
  </r>
  <r>
    <x v="163"/>
    <x v="141"/>
    <s v="4/114,3/15/40/66,1/6,5"/>
    <n v="15"/>
    <s v="4/114,3/15"/>
    <x v="0"/>
    <x v="1"/>
    <n v="4"/>
    <n v="7983.04"/>
    <d v="2015-03-21T00:00:00"/>
    <n v="12248"/>
    <n v="21"/>
    <x v="6"/>
    <x v="1"/>
  </r>
  <r>
    <x v="172"/>
    <x v="146"/>
    <s v="5/108/16/50/63,4/6,5"/>
    <n v="16"/>
    <s v="5/108/16"/>
    <x v="0"/>
    <x v="1"/>
    <n v="4"/>
    <n v="8169.48"/>
    <d v="2015-03-21T00:00:00"/>
    <n v="12532"/>
    <n v="21"/>
    <x v="6"/>
    <x v="1"/>
  </r>
  <r>
    <x v="87"/>
    <x v="80"/>
    <s v="5/114,3/15/43/66,1/6,5"/>
    <n v="15"/>
    <s v="5/114,3/15"/>
    <x v="0"/>
    <x v="1"/>
    <n v="4"/>
    <n v="6732.94"/>
    <d v="2015-03-21T00:00:00"/>
    <n v="10608"/>
    <n v="21"/>
    <x v="6"/>
    <x v="1"/>
  </r>
  <r>
    <x v="238"/>
    <x v="196"/>
    <s v="5/114,3/16/52,5/67,1/6,5"/>
    <n v="16"/>
    <s v="5/114,3/16"/>
    <x v="0"/>
    <x v="0"/>
    <n v="4"/>
    <n v="8343.68"/>
    <d v="2015-03-22T00:00:00"/>
    <n v="13132"/>
    <n v="22"/>
    <x v="6"/>
    <x v="1"/>
  </r>
  <r>
    <x v="8"/>
    <x v="8"/>
    <s v="4/98/13/35/58,6/5"/>
    <n v="13"/>
    <s v="4/98/13"/>
    <x v="1"/>
    <x v="0"/>
    <n v="1"/>
    <n v="436.35"/>
    <d v="2015-03-22T00:00:00"/>
    <n v="596"/>
    <n v="22"/>
    <x v="6"/>
    <x v="1"/>
  </r>
  <r>
    <x v="239"/>
    <x v="197"/>
    <s v="5/114,3/16/47/66,1/6,5"/>
    <n v="16"/>
    <s v="5/114,3/16"/>
    <x v="0"/>
    <x v="0"/>
    <n v="4"/>
    <n v="8322"/>
    <d v="2015-03-22T00:00:00"/>
    <n v="13392"/>
    <n v="22"/>
    <x v="6"/>
    <x v="1"/>
  </r>
  <r>
    <x v="108"/>
    <x v="97"/>
    <s v="5/114,3/16/47/66,1/6,5"/>
    <n v="16"/>
    <s v="5/114,3/16"/>
    <x v="0"/>
    <x v="1"/>
    <n v="4"/>
    <n v="8322.0400000000009"/>
    <d v="2015-03-22T00:00:00"/>
    <n v="12532"/>
    <n v="22"/>
    <x v="6"/>
    <x v="1"/>
  </r>
  <r>
    <x v="135"/>
    <x v="121"/>
    <s v="5/105/16/39/56,6/6,5"/>
    <n v="16"/>
    <s v="5/105/16"/>
    <x v="0"/>
    <x v="1"/>
    <n v="4"/>
    <n v="7992.91"/>
    <d v="2015-03-22T00:00:00"/>
    <n v="12532"/>
    <n v="22"/>
    <x v="6"/>
    <x v="1"/>
  </r>
  <r>
    <x v="141"/>
    <x v="127"/>
    <s v="4/100/14/36/60,1/5,5"/>
    <n v="14"/>
    <s v="4/100/14"/>
    <x v="1"/>
    <x v="0"/>
    <n v="4"/>
    <n v="2549.16"/>
    <d v="2015-03-23T00:00:00"/>
    <n v="3760"/>
    <n v="23"/>
    <x v="6"/>
    <x v="1"/>
  </r>
  <r>
    <x v="233"/>
    <x v="192"/>
    <s v="5/108/16/52,5/63,4/7"/>
    <n v="16"/>
    <s v="5/108/16"/>
    <x v="0"/>
    <x v="0"/>
    <n v="4"/>
    <n v="8164.92"/>
    <d v="2015-03-23T00:00:00"/>
    <n v="12532"/>
    <n v="23"/>
    <x v="6"/>
    <x v="1"/>
  </r>
  <r>
    <x v="107"/>
    <x v="96"/>
    <s v="4/100/15/48/54,1/6,5"/>
    <n v="15"/>
    <s v="4/100/15"/>
    <x v="0"/>
    <x v="0"/>
    <n v="4"/>
    <n v="6696.68"/>
    <d v="2015-03-23T00:00:00"/>
    <n v="10608"/>
    <n v="23"/>
    <x v="6"/>
    <x v="1"/>
  </r>
  <r>
    <x v="240"/>
    <x v="198"/>
    <s v="5/100/15/38/57,1/6,5"/>
    <n v="15"/>
    <s v="5/100/15"/>
    <x v="0"/>
    <x v="0"/>
    <n v="4"/>
    <n v="8576.24"/>
    <d v="2015-03-23T00:00:00"/>
    <n v="12648"/>
    <n v="23"/>
    <x v="6"/>
    <x v="1"/>
  </r>
  <r>
    <x v="241"/>
    <x v="28"/>
    <s v="CODE8"/>
    <s v="CODE8"/>
    <s v="CODE8"/>
    <x v="2"/>
    <x v="0"/>
    <n v="4"/>
    <n v="11620"/>
    <d v="2015-03-23T00:00:00"/>
    <n v="16120"/>
    <n v="23"/>
    <x v="6"/>
    <x v="1"/>
  </r>
  <r>
    <x v="126"/>
    <x v="114"/>
    <s v="4/98/13/40/58,6/5"/>
    <n v="13"/>
    <s v="4/98/13"/>
    <x v="1"/>
    <x v="1"/>
    <n v="2"/>
    <n v="917.92"/>
    <d v="2015-03-23T00:00:00"/>
    <n v="1354"/>
    <n v="23"/>
    <x v="6"/>
    <x v="1"/>
  </r>
  <r>
    <x v="50"/>
    <x v="49"/>
    <s v="4/114,3/15/46/67,1/6"/>
    <n v="15"/>
    <s v="4/114,3/15"/>
    <x v="0"/>
    <x v="1"/>
    <n v="4"/>
    <n v="6915.26"/>
    <d v="2015-03-23T00:00:00"/>
    <n v="10608"/>
    <n v="23"/>
    <x v="6"/>
    <x v="1"/>
  </r>
  <r>
    <x v="43"/>
    <x v="42"/>
    <s v="4/98/14/35/58,6/5,5"/>
    <n v="14"/>
    <s v="4/98/14"/>
    <x v="1"/>
    <x v="0"/>
    <n v="4"/>
    <n v="2571.2399999999998"/>
    <d v="2015-03-24T00:00:00"/>
    <n v="3560"/>
    <n v="24"/>
    <x v="6"/>
    <x v="1"/>
  </r>
  <r>
    <x v="240"/>
    <x v="198"/>
    <s v="5/100/15/38/57,1/6,5"/>
    <n v="15"/>
    <s v="5/100/15"/>
    <x v="0"/>
    <x v="0"/>
    <n v="4"/>
    <n v="8576.24"/>
    <d v="2015-03-24T00:00:00"/>
    <n v="12648"/>
    <n v="24"/>
    <x v="6"/>
    <x v="1"/>
  </r>
  <r>
    <x v="85"/>
    <x v="79"/>
    <s v="4/98/13/35/58,6/5"/>
    <n v="13"/>
    <s v="4/98/13"/>
    <x v="0"/>
    <x v="1"/>
    <n v="4"/>
    <n v="4271.28"/>
    <d v="2015-03-24T00:00:00"/>
    <n v="6396"/>
    <n v="24"/>
    <x v="6"/>
    <x v="1"/>
  </r>
  <r>
    <x v="232"/>
    <x v="191"/>
    <s v="5/112/16/40/72,3/7"/>
    <n v="16"/>
    <s v="5/112/16"/>
    <x v="0"/>
    <x v="1"/>
    <n v="4"/>
    <n v="11689.8"/>
    <d v="2015-03-25T00:00:00"/>
    <n v="18880"/>
    <n v="25"/>
    <x v="6"/>
    <x v="1"/>
  </r>
  <r>
    <x v="242"/>
    <x v="199"/>
    <s v="4/114,3/14/40/66,1/5,5"/>
    <n v="14"/>
    <s v="4/114,3/14"/>
    <x v="1"/>
    <x v="1"/>
    <n v="4"/>
    <n v="3410.16"/>
    <d v="2015-03-25T00:00:00"/>
    <n v="4628"/>
    <n v="25"/>
    <x v="6"/>
    <x v="1"/>
  </r>
  <r>
    <x v="43"/>
    <x v="42"/>
    <s v="4/98/14/35/58,6/5,5"/>
    <n v="14"/>
    <s v="4/98/14"/>
    <x v="1"/>
    <x v="1"/>
    <n v="4"/>
    <n v="2571.2399999999998"/>
    <d v="2015-03-25T00:00:00"/>
    <n v="3560"/>
    <n v="25"/>
    <x v="6"/>
    <x v="1"/>
  </r>
  <r>
    <x v="126"/>
    <x v="114"/>
    <s v="4/98/13/40/58,6/5"/>
    <n v="13"/>
    <s v="4/98/13"/>
    <x v="1"/>
    <x v="1"/>
    <n v="2"/>
    <n v="917.92"/>
    <d v="2015-03-25T00:00:00"/>
    <n v="1354"/>
    <n v="25"/>
    <x v="6"/>
    <x v="1"/>
  </r>
  <r>
    <x v="195"/>
    <x v="164"/>
    <s v="5/114,3/16/45/60,1/7"/>
    <n v="16"/>
    <s v="5/114,3/16"/>
    <x v="0"/>
    <x v="1"/>
    <n v="4"/>
    <n v="8262.52"/>
    <d v="2015-03-25T00:00:00"/>
    <n v="12532"/>
    <n v="25"/>
    <x v="6"/>
    <x v="1"/>
  </r>
  <r>
    <x v="196"/>
    <x v="165"/>
    <s v="5/139,7/15/35/98,1/6,5"/>
    <n v="15"/>
    <s v="5/139,7/15"/>
    <x v="0"/>
    <x v="1"/>
    <n v="4"/>
    <n v="6646.35"/>
    <d v="2015-03-25T00:00:00"/>
    <n v="10192"/>
    <n v="25"/>
    <x v="6"/>
    <x v="1"/>
  </r>
  <r>
    <x v="8"/>
    <x v="8"/>
    <s v="4/98/13/35/58,6/5"/>
    <n v="13"/>
    <s v="4/98/13"/>
    <x v="1"/>
    <x v="1"/>
    <n v="4"/>
    <n v="1745.4"/>
    <d v="2015-03-25T00:00:00"/>
    <n v="2384"/>
    <n v="25"/>
    <x v="6"/>
    <x v="1"/>
  </r>
  <r>
    <x v="147"/>
    <x v="131"/>
    <s v="5/114,3/16/50/66,1/6,5"/>
    <n v="16"/>
    <s v="5/114,3/16"/>
    <x v="0"/>
    <x v="1"/>
    <n v="4"/>
    <n v="7957.08"/>
    <d v="2015-03-25T00:00:00"/>
    <n v="15252"/>
    <n v="25"/>
    <x v="6"/>
    <x v="1"/>
  </r>
  <r>
    <x v="44"/>
    <x v="43"/>
    <s v="4/98/13/29/58,6/5"/>
    <n v="13"/>
    <s v="4/98/13"/>
    <x v="1"/>
    <x v="0"/>
    <n v="4"/>
    <n v="1755.92"/>
    <d v="2015-03-26T00:00:00"/>
    <n v="2384"/>
    <n v="26"/>
    <x v="6"/>
    <x v="1"/>
  </r>
  <r>
    <x v="90"/>
    <x v="82"/>
    <s v="4/114,3/15/44/56,6/6"/>
    <n v="15"/>
    <s v="4/114,3/15"/>
    <x v="0"/>
    <x v="0"/>
    <n v="4"/>
    <n v="6696.64"/>
    <d v="2015-03-26T00:00:00"/>
    <n v="10608"/>
    <n v="26"/>
    <x v="6"/>
    <x v="1"/>
  </r>
  <r>
    <x v="243"/>
    <x v="28"/>
    <s v="CODE8"/>
    <s v="CODE8"/>
    <s v="CODE8"/>
    <x v="2"/>
    <x v="0"/>
    <n v="4"/>
    <n v="8935.6"/>
    <d v="2015-03-26T00:00:00"/>
    <n v="11728"/>
    <n v="26"/>
    <x v="6"/>
    <x v="1"/>
  </r>
  <r>
    <x v="244"/>
    <x v="28"/>
    <s v="CODE8"/>
    <s v="CODE8"/>
    <s v="CODE8"/>
    <x v="2"/>
    <x v="1"/>
    <n v="4"/>
    <n v="12427.64"/>
    <d v="2015-03-26T00:00:00"/>
    <n v="16016"/>
    <n v="26"/>
    <x v="6"/>
    <x v="1"/>
  </r>
  <r>
    <x v="182"/>
    <x v="153"/>
    <s v="4/100/14/46/54,1/5,5"/>
    <n v="14"/>
    <s v="4/100/14"/>
    <x v="0"/>
    <x v="0"/>
    <n v="4"/>
    <n v="7050.84"/>
    <d v="2015-03-27T00:00:00"/>
    <n v="10400"/>
    <n v="27"/>
    <x v="6"/>
    <x v="1"/>
  </r>
  <r>
    <x v="87"/>
    <x v="80"/>
    <s v="5/114,3/15/43/66,1/6,5"/>
    <n v="15"/>
    <s v="5/114,3/15"/>
    <x v="0"/>
    <x v="0"/>
    <n v="4"/>
    <n v="8576.2800000000007"/>
    <d v="2015-03-27T00:00:00"/>
    <n v="12652"/>
    <n v="27"/>
    <x v="6"/>
    <x v="1"/>
  </r>
  <r>
    <x v="245"/>
    <x v="28"/>
    <s v="CODE8"/>
    <s v="CODE8"/>
    <s v="CODE8"/>
    <x v="2"/>
    <x v="0"/>
    <n v="4"/>
    <n v="9444"/>
    <d v="2015-03-27T00:00:00"/>
    <n v="12708"/>
    <n v="27"/>
    <x v="6"/>
    <x v="1"/>
  </r>
  <r>
    <x v="8"/>
    <x v="8"/>
    <s v="4/98/13/35/58,6/5"/>
    <n v="13"/>
    <s v="4/98/13"/>
    <x v="1"/>
    <x v="1"/>
    <n v="2"/>
    <n v="872.68"/>
    <d v="2015-03-27T00:00:00"/>
    <n v="1192"/>
    <n v="27"/>
    <x v="6"/>
    <x v="1"/>
  </r>
  <r>
    <x v="43"/>
    <x v="42"/>
    <s v="4/98/14/35/58,6/5,5"/>
    <n v="14"/>
    <s v="4/98/14"/>
    <x v="1"/>
    <x v="0"/>
    <n v="4"/>
    <n v="2571.2399999999998"/>
    <d v="2015-03-28T00:00:00"/>
    <n v="3560"/>
    <n v="28"/>
    <x v="6"/>
    <x v="1"/>
  </r>
  <r>
    <x v="147"/>
    <x v="131"/>
    <s v="5/114,3/16/50/66,1/6,5"/>
    <n v="16"/>
    <s v="5/114,3/16"/>
    <x v="0"/>
    <x v="0"/>
    <n v="4"/>
    <n v="10339"/>
    <d v="2015-03-28T00:00:00"/>
    <n v="15252"/>
    <n v="28"/>
    <x v="6"/>
    <x v="1"/>
  </r>
  <r>
    <x v="246"/>
    <x v="28"/>
    <s v="CODE8"/>
    <s v="CODE8"/>
    <s v="CODE8"/>
    <x v="2"/>
    <x v="0"/>
    <n v="4"/>
    <n v="9081.2000000000007"/>
    <d v="2015-03-28T00:00:00"/>
    <n v="12220"/>
    <n v="28"/>
    <x v="6"/>
    <x v="1"/>
  </r>
  <r>
    <x v="247"/>
    <x v="28"/>
    <s v="CODE8"/>
    <s v="CODE8"/>
    <s v="CODE8"/>
    <x v="2"/>
    <x v="0"/>
    <n v="4"/>
    <n v="9908.4"/>
    <d v="2015-03-28T00:00:00"/>
    <n v="13336"/>
    <n v="28"/>
    <x v="6"/>
    <x v="1"/>
  </r>
  <r>
    <x v="233"/>
    <x v="192"/>
    <s v="5/108/16/52,5/63,4/7"/>
    <n v="16"/>
    <s v="5/108/16"/>
    <x v="0"/>
    <x v="1"/>
    <n v="4"/>
    <n v="8175.12"/>
    <d v="2015-03-28T00:00:00"/>
    <n v="12532"/>
    <n v="28"/>
    <x v="6"/>
    <x v="1"/>
  </r>
  <r>
    <x v="8"/>
    <x v="8"/>
    <s v="4/98/13/35/58,6/5"/>
    <n v="13"/>
    <s v="4/98/13"/>
    <x v="1"/>
    <x v="1"/>
    <n v="2"/>
    <n v="872.68"/>
    <d v="2015-03-28T00:00:00"/>
    <n v="1192"/>
    <n v="28"/>
    <x v="6"/>
    <x v="1"/>
  </r>
  <r>
    <x v="24"/>
    <x v="24"/>
    <s v="5/114,3/15/46/67,1/6,5"/>
    <n v="15"/>
    <s v="5/114,3/15"/>
    <x v="0"/>
    <x v="0"/>
    <n v="4"/>
    <n v="6779.68"/>
    <d v="2015-03-29T00:00:00"/>
    <n v="10608"/>
    <n v="29"/>
    <x v="6"/>
    <x v="1"/>
  </r>
  <r>
    <x v="215"/>
    <x v="179"/>
    <s v="5/112/16/45/57,1/7"/>
    <n v="16"/>
    <s v="5/112/16"/>
    <x v="0"/>
    <x v="0"/>
    <n v="4"/>
    <n v="10339"/>
    <d v="2015-03-30T00:00:00"/>
    <n v="15252"/>
    <n v="30"/>
    <x v="6"/>
    <x v="1"/>
  </r>
  <r>
    <x v="43"/>
    <x v="42"/>
    <s v="4/98/14/35/58,6/5,5"/>
    <n v="14"/>
    <s v="4/98/14"/>
    <x v="1"/>
    <x v="1"/>
    <n v="4"/>
    <n v="2571.2399999999998"/>
    <d v="2015-03-30T00:00:00"/>
    <n v="3560"/>
    <n v="30"/>
    <x v="6"/>
    <x v="1"/>
  </r>
  <r>
    <x v="18"/>
    <x v="18"/>
    <s v="5/100/15/38/57,1/6,5"/>
    <n v="15"/>
    <s v="5/100/15"/>
    <x v="0"/>
    <x v="1"/>
    <n v="4"/>
    <n v="6573.31"/>
    <d v="2015-03-30T00:00:00"/>
    <n v="10400"/>
    <n v="30"/>
    <x v="6"/>
    <x v="1"/>
  </r>
  <r>
    <x v="248"/>
    <x v="200"/>
    <s v="5/112/15/47/57,1/6,5"/>
    <n v="15"/>
    <s v="5/112/15"/>
    <x v="0"/>
    <x v="0"/>
    <n v="4"/>
    <n v="6779.68"/>
    <d v="2015-03-31T00:00:00"/>
    <n v="10608"/>
    <n v="31"/>
    <x v="6"/>
    <x v="1"/>
  </r>
  <r>
    <x v="63"/>
    <x v="60"/>
    <s v="4/100/14/49/56,6/5,5"/>
    <n v="14"/>
    <s v="4/100/14"/>
    <x v="1"/>
    <x v="0"/>
    <n v="2"/>
    <n v="1247.7"/>
    <d v="2015-03-31T00:00:00"/>
    <n v="1820"/>
    <n v="31"/>
    <x v="6"/>
    <x v="1"/>
  </r>
  <r>
    <x v="111"/>
    <x v="100"/>
    <s v="5/114,3/16/46/67,1/6,5"/>
    <n v="16"/>
    <s v="5/114,3/16"/>
    <x v="0"/>
    <x v="1"/>
    <n v="4"/>
    <n v="10847.44"/>
    <d v="2015-03-31T00:00:00"/>
    <n v="16000"/>
    <n v="31"/>
    <x v="6"/>
    <x v="1"/>
  </r>
  <r>
    <x v="222"/>
    <x v="15"/>
    <s v="4/100/15/50/60,1/6"/>
    <n v="15"/>
    <s v="4/100/15"/>
    <x v="1"/>
    <x v="1"/>
    <n v="4"/>
    <n v="3820.04"/>
    <d v="2015-03-31T00:00:00"/>
    <n v="4920"/>
    <n v="31"/>
    <x v="6"/>
    <x v="1"/>
  </r>
  <r>
    <x v="27"/>
    <x v="27"/>
    <s v="6/170/16/102/130/5,5"/>
    <n v="16"/>
    <s v="6/170/16"/>
    <x v="1"/>
    <x v="1"/>
    <n v="4"/>
    <n v="4152.5600000000004"/>
    <d v="2015-03-31T00:00:00"/>
    <n v="5636"/>
    <n v="31"/>
    <x v="6"/>
    <x v="1"/>
  </r>
  <r>
    <x v="63"/>
    <x v="60"/>
    <s v="4/100/14/49/56,6/5,5"/>
    <n v="14"/>
    <s v="4/100/14"/>
    <x v="1"/>
    <x v="0"/>
    <n v="1"/>
    <n v="623.84"/>
    <d v="2015-04-01T00:00:00"/>
    <n v="910"/>
    <n v="1"/>
    <x v="7"/>
    <x v="1"/>
  </r>
  <r>
    <x v="126"/>
    <x v="114"/>
    <s v="4/98/13/40/58,6/5"/>
    <n v="13"/>
    <s v="4/98/13"/>
    <x v="1"/>
    <x v="1"/>
    <n v="4"/>
    <n v="1835.84"/>
    <d v="2015-04-01T00:00:00"/>
    <n v="2708"/>
    <n v="1"/>
    <x v="7"/>
    <x v="1"/>
  </r>
  <r>
    <x v="141"/>
    <x v="127"/>
    <s v="4/100/14/36/60,1/5,5"/>
    <n v="14"/>
    <s v="4/100/14"/>
    <x v="1"/>
    <x v="0"/>
    <n v="1"/>
    <n v="637.29"/>
    <d v="2015-04-02T00:00:00"/>
    <n v="940"/>
    <n v="2"/>
    <x v="7"/>
    <x v="1"/>
  </r>
  <r>
    <x v="249"/>
    <x v="28"/>
    <s v="CODE8"/>
    <s v="CODE8"/>
    <s v="CODE8"/>
    <x v="2"/>
    <x v="0"/>
    <n v="4"/>
    <n v="10908.4"/>
    <d v="2015-04-02T00:00:00"/>
    <n v="13676"/>
    <n v="2"/>
    <x v="7"/>
    <x v="1"/>
  </r>
  <r>
    <x v="129"/>
    <x v="116"/>
    <s v="4/98/13/29/60,5/5"/>
    <n v="13"/>
    <s v="4/98/13"/>
    <x v="1"/>
    <x v="1"/>
    <n v="1"/>
    <n v="438.29"/>
    <d v="2015-04-02T00:00:00"/>
    <n v="640"/>
    <n v="2"/>
    <x v="7"/>
    <x v="1"/>
  </r>
  <r>
    <x v="67"/>
    <x v="62"/>
    <s v="4/98/14/35/58,6/5"/>
    <n v="14"/>
    <s v="4/98/14"/>
    <x v="1"/>
    <x v="1"/>
    <n v="4"/>
    <n v="2392.64"/>
    <d v="2015-04-02T00:00:00"/>
    <n v="3576"/>
    <n v="2"/>
    <x v="7"/>
    <x v="1"/>
  </r>
  <r>
    <x v="44"/>
    <x v="43"/>
    <s v="4/98/13/29/58,6/5"/>
    <n v="13"/>
    <s v="4/98/13"/>
    <x v="1"/>
    <x v="0"/>
    <n v="4"/>
    <n v="1755.92"/>
    <d v="2015-04-03T00:00:00"/>
    <n v="2384"/>
    <n v="3"/>
    <x v="7"/>
    <x v="1"/>
  </r>
  <r>
    <x v="250"/>
    <x v="28"/>
    <s v="CODE8"/>
    <s v="CODE8"/>
    <s v="CODE8"/>
    <x v="2"/>
    <x v="0"/>
    <n v="4"/>
    <n v="11057.6"/>
    <d v="2015-04-03T00:00:00"/>
    <n v="14000"/>
    <n v="3"/>
    <x v="7"/>
    <x v="1"/>
  </r>
  <r>
    <x v="222"/>
    <x v="15"/>
    <s v="4/100/15/50/60,1/6"/>
    <n v="15"/>
    <s v="4/100/15"/>
    <x v="1"/>
    <x v="1"/>
    <n v="4"/>
    <n v="3820.04"/>
    <d v="2015-04-03T00:00:00"/>
    <n v="4920"/>
    <n v="3"/>
    <x v="7"/>
    <x v="1"/>
  </r>
  <r>
    <x v="54"/>
    <x v="53"/>
    <s v="5/114,3/16/46/67,1/6,5"/>
    <n v="16"/>
    <s v="5/114,3/16"/>
    <x v="1"/>
    <x v="0"/>
    <n v="4"/>
    <n v="5728.8"/>
    <d v="2015-04-04T00:00:00"/>
    <n v="7772"/>
    <n v="4"/>
    <x v="7"/>
    <x v="1"/>
  </r>
  <r>
    <x v="86"/>
    <x v="19"/>
    <s v="4/100/14/43/60,1/5,5"/>
    <n v="14"/>
    <s v="4/100/14"/>
    <x v="1"/>
    <x v="0"/>
    <n v="1"/>
    <n v="801.44"/>
    <d v="2015-04-04T00:00:00"/>
    <n v="1180"/>
    <n v="4"/>
    <x v="7"/>
    <x v="1"/>
  </r>
  <r>
    <x v="251"/>
    <x v="201"/>
    <s v="4/98/14/35/58,6/5,5"/>
    <n v="14"/>
    <s v="4/98/14"/>
    <x v="0"/>
    <x v="1"/>
    <n v="4"/>
    <n v="5848.52"/>
    <d v="2015-04-04T00:00:00"/>
    <n v="8972"/>
    <n v="4"/>
    <x v="7"/>
    <x v="1"/>
  </r>
  <r>
    <x v="43"/>
    <x v="42"/>
    <s v="4/98/14/35/58,6/5,5"/>
    <n v="14"/>
    <s v="4/98/14"/>
    <x v="1"/>
    <x v="1"/>
    <n v="4"/>
    <n v="2571.2399999999998"/>
    <d v="2015-04-04T00:00:00"/>
    <n v="3560"/>
    <n v="4"/>
    <x v="7"/>
    <x v="1"/>
  </r>
  <r>
    <x v="102"/>
    <x v="92"/>
    <s v="4/100/15/48/54,1/6"/>
    <n v="15"/>
    <s v="4/100/15"/>
    <x v="0"/>
    <x v="1"/>
    <n v="4"/>
    <n v="9000"/>
    <d v="2015-04-04T00:00:00"/>
    <n v="13276"/>
    <n v="4"/>
    <x v="7"/>
    <x v="1"/>
  </r>
  <r>
    <x v="252"/>
    <x v="202"/>
    <s v="4/114,3/16/39/72,3/7"/>
    <n v="16"/>
    <s v="4/114,3/16"/>
    <x v="0"/>
    <x v="0"/>
    <n v="4"/>
    <n v="11979.64"/>
    <d v="2015-04-05T00:00:00"/>
    <n v="20080"/>
    <n v="5"/>
    <x v="7"/>
    <x v="1"/>
  </r>
  <r>
    <x v="253"/>
    <x v="203"/>
    <s v="4/100/15/45/60,1/6"/>
    <n v="15"/>
    <s v="4/100/15"/>
    <x v="0"/>
    <x v="0"/>
    <n v="4"/>
    <n v="9762.7199999999993"/>
    <d v="2015-04-05T00:00:00"/>
    <n v="14404"/>
    <n v="5"/>
    <x v="7"/>
    <x v="1"/>
  </r>
  <r>
    <x v="254"/>
    <x v="204"/>
    <s v="5/108/15/52/63,4/6,5"/>
    <n v="15"/>
    <s v="5/108/15"/>
    <x v="0"/>
    <x v="1"/>
    <n v="4"/>
    <n v="6782"/>
    <d v="2015-04-05T00:00:00"/>
    <n v="10400"/>
    <n v="5"/>
    <x v="7"/>
    <x v="1"/>
  </r>
  <r>
    <x v="67"/>
    <x v="62"/>
    <s v="4/98/14/35/58,6/5"/>
    <n v="14"/>
    <s v="4/98/14"/>
    <x v="1"/>
    <x v="1"/>
    <n v="4"/>
    <n v="2392.6"/>
    <d v="2015-04-05T00:00:00"/>
    <n v="3576"/>
    <n v="5"/>
    <x v="7"/>
    <x v="1"/>
  </r>
  <r>
    <x v="255"/>
    <x v="205"/>
    <s v="4/100/14/49/56,6/5,5"/>
    <n v="14"/>
    <s v="4/100/14"/>
    <x v="1"/>
    <x v="1"/>
    <n v="1"/>
    <n v="700.4"/>
    <d v="2015-04-05T00:00:00"/>
    <n v="1074"/>
    <n v="5"/>
    <x v="7"/>
    <x v="1"/>
  </r>
  <r>
    <x v="85"/>
    <x v="79"/>
    <s v="4/98/13/35/58,6/5"/>
    <n v="13"/>
    <s v="4/98/13"/>
    <x v="0"/>
    <x v="1"/>
    <n v="4"/>
    <n v="4271.28"/>
    <d v="2015-04-05T00:00:00"/>
    <n v="6396"/>
    <n v="5"/>
    <x v="7"/>
    <x v="1"/>
  </r>
  <r>
    <x v="44"/>
    <x v="43"/>
    <s v="4/98/13/29/58,6/5"/>
    <n v="13"/>
    <s v="4/98/13"/>
    <x v="1"/>
    <x v="0"/>
    <n v="4"/>
    <n v="1755.92"/>
    <d v="2015-04-06T00:00:00"/>
    <n v="2384"/>
    <n v="6"/>
    <x v="7"/>
    <x v="1"/>
  </r>
  <r>
    <x v="256"/>
    <x v="206"/>
    <s v="4/100/14/43/60,1/5,5"/>
    <n v="14"/>
    <s v="4/100/14"/>
    <x v="0"/>
    <x v="1"/>
    <n v="4"/>
    <n v="5851.49"/>
    <d v="2015-04-06T00:00:00"/>
    <n v="8972"/>
    <n v="6"/>
    <x v="7"/>
    <x v="1"/>
  </r>
  <r>
    <x v="43"/>
    <x v="42"/>
    <s v="4/98/14/35/58,6/5,5"/>
    <n v="14"/>
    <s v="4/98/14"/>
    <x v="1"/>
    <x v="1"/>
    <n v="6"/>
    <n v="3856.86"/>
    <d v="2015-04-06T00:00:00"/>
    <n v="5340"/>
    <n v="6"/>
    <x v="7"/>
    <x v="1"/>
  </r>
  <r>
    <x v="257"/>
    <x v="207"/>
    <s v="5/114,3/16/50/67,1/6,5"/>
    <n v="16"/>
    <s v="5/114,3/16"/>
    <x v="0"/>
    <x v="1"/>
    <n v="4"/>
    <n v="8033.6"/>
    <d v="2015-04-06T00:00:00"/>
    <n v="12300"/>
    <n v="6"/>
    <x v="7"/>
    <x v="1"/>
  </r>
  <r>
    <x v="44"/>
    <x v="43"/>
    <s v="4/98/13/29/58,6/5"/>
    <n v="13"/>
    <s v="4/98/13"/>
    <x v="1"/>
    <x v="0"/>
    <n v="6"/>
    <n v="2633.88"/>
    <d v="2015-04-07T00:00:00"/>
    <n v="3576"/>
    <n v="7"/>
    <x v="7"/>
    <x v="1"/>
  </r>
  <r>
    <x v="129"/>
    <x v="116"/>
    <s v="4/98/13/29/60,5/5"/>
    <n v="13"/>
    <s v="4/98/13"/>
    <x v="1"/>
    <x v="0"/>
    <n v="2"/>
    <n v="879.94"/>
    <d v="2015-04-07T00:00:00"/>
    <n v="1280"/>
    <n v="7"/>
    <x v="7"/>
    <x v="1"/>
  </r>
  <r>
    <x v="258"/>
    <x v="208"/>
    <s v="5/108/16/50/63,4/7"/>
    <n v="16"/>
    <s v="5/108/16"/>
    <x v="0"/>
    <x v="0"/>
    <n v="4"/>
    <n v="7932.2"/>
    <d v="2015-04-07T00:00:00"/>
    <n v="12168"/>
    <n v="7"/>
    <x v="7"/>
    <x v="1"/>
  </r>
  <r>
    <x v="8"/>
    <x v="8"/>
    <s v="4/98/13/35/58,6/5"/>
    <n v="13"/>
    <s v="4/98/13"/>
    <x v="1"/>
    <x v="0"/>
    <n v="1"/>
    <n v="436.35"/>
    <d v="2015-04-07T00:00:00"/>
    <n v="596"/>
    <n v="7"/>
    <x v="7"/>
    <x v="1"/>
  </r>
  <r>
    <x v="259"/>
    <x v="209"/>
    <s v="5/112/16/42/57,1/6,5"/>
    <n v="16"/>
    <s v="5/112/16"/>
    <x v="1"/>
    <x v="0"/>
    <n v="4"/>
    <n v="6101.68"/>
    <d v="2015-04-07T00:00:00"/>
    <n v="8280"/>
    <n v="7"/>
    <x v="7"/>
    <x v="1"/>
  </r>
  <r>
    <x v="117"/>
    <x v="106"/>
    <s v="4/100/14/46/54,1/5"/>
    <n v="14"/>
    <s v="4/100/14"/>
    <x v="1"/>
    <x v="1"/>
    <n v="4"/>
    <n v="2501"/>
    <d v="2015-04-07T00:00:00"/>
    <n v="3640"/>
    <n v="7"/>
    <x v="7"/>
    <x v="1"/>
  </r>
  <r>
    <x v="44"/>
    <x v="43"/>
    <s v="4/98/13/29/58,6/5"/>
    <n v="13"/>
    <s v="4/98/13"/>
    <x v="1"/>
    <x v="0"/>
    <n v="4"/>
    <n v="1755.92"/>
    <d v="2015-04-08T00:00:00"/>
    <n v="2384"/>
    <n v="8"/>
    <x v="7"/>
    <x v="1"/>
  </r>
  <r>
    <x v="126"/>
    <x v="114"/>
    <s v="4/98/13/40/58,6/5"/>
    <n v="13"/>
    <s v="4/98/13"/>
    <x v="1"/>
    <x v="0"/>
    <n v="2"/>
    <n v="751.18"/>
    <d v="2015-04-08T00:00:00"/>
    <n v="1354"/>
    <n v="8"/>
    <x v="7"/>
    <x v="1"/>
  </r>
  <r>
    <x v="8"/>
    <x v="8"/>
    <s v="4/98/13/35/58,6/5"/>
    <n v="13"/>
    <s v="4/98/13"/>
    <x v="1"/>
    <x v="0"/>
    <n v="2"/>
    <n v="872.7"/>
    <d v="2015-04-08T00:00:00"/>
    <n v="1192"/>
    <n v="8"/>
    <x v="7"/>
    <x v="1"/>
  </r>
  <r>
    <x v="260"/>
    <x v="210"/>
    <s v="5/139,7/16/45/95,3/7"/>
    <n v="16"/>
    <s v="5/139,7/16"/>
    <x v="0"/>
    <x v="1"/>
    <n v="4"/>
    <n v="8237.32"/>
    <d v="2015-04-08T00:00:00"/>
    <n v="12872"/>
    <n v="8"/>
    <x v="7"/>
    <x v="1"/>
  </r>
  <r>
    <x v="219"/>
    <x v="181"/>
    <s v="5/114,3/16/51/67,1/6,5"/>
    <n v="16"/>
    <s v="5/114,3/16"/>
    <x v="0"/>
    <x v="1"/>
    <n v="4"/>
    <n v="8178.79"/>
    <d v="2015-04-08T00:00:00"/>
    <n v="12532"/>
    <n v="8"/>
    <x v="7"/>
    <x v="1"/>
  </r>
  <r>
    <x v="261"/>
    <x v="211"/>
    <s v="5/100/15/38/57,1/6,5"/>
    <n v="15"/>
    <s v="5/100/15"/>
    <x v="0"/>
    <x v="1"/>
    <n v="4"/>
    <n v="8576.2800000000007"/>
    <d v="2015-04-08T00:00:00"/>
    <n v="12652"/>
    <n v="8"/>
    <x v="7"/>
    <x v="1"/>
  </r>
  <r>
    <x v="44"/>
    <x v="43"/>
    <s v="4/98/13/29/58,6/5"/>
    <n v="13"/>
    <s v="4/98/13"/>
    <x v="1"/>
    <x v="0"/>
    <n v="4"/>
    <n v="1755.92"/>
    <d v="2015-04-09T00:00:00"/>
    <n v="2384"/>
    <n v="9"/>
    <x v="7"/>
    <x v="1"/>
  </r>
  <r>
    <x v="262"/>
    <x v="212"/>
    <s v="5/105/17/39/56,6/7"/>
    <n v="17"/>
    <s v="5/105/17"/>
    <x v="0"/>
    <x v="0"/>
    <n v="4"/>
    <n v="9491.52"/>
    <d v="2015-04-09T00:00:00"/>
    <n v="14820"/>
    <n v="9"/>
    <x v="7"/>
    <x v="1"/>
  </r>
  <r>
    <x v="8"/>
    <x v="8"/>
    <s v="4/98/13/35/58,6/5"/>
    <n v="13"/>
    <s v="4/98/13"/>
    <x v="1"/>
    <x v="0"/>
    <n v="4"/>
    <n v="1745.4"/>
    <d v="2015-04-09T00:00:00"/>
    <n v="2384"/>
    <n v="9"/>
    <x v="7"/>
    <x v="1"/>
  </r>
  <r>
    <x v="263"/>
    <x v="28"/>
    <s v="CODE8"/>
    <s v="CODE8"/>
    <s v="CODE8"/>
    <x v="2"/>
    <x v="0"/>
    <n v="4"/>
    <n v="10847.2"/>
    <d v="2015-04-09T00:00:00"/>
    <n v="13200"/>
    <n v="9"/>
    <x v="7"/>
    <x v="1"/>
  </r>
  <r>
    <x v="56"/>
    <x v="55"/>
    <s v="5/112/16/50/57,1/6,5"/>
    <n v="16"/>
    <s v="5/112/16"/>
    <x v="0"/>
    <x v="1"/>
    <n v="4"/>
    <n v="8376"/>
    <d v="2015-04-09T00:00:00"/>
    <n v="13132"/>
    <n v="9"/>
    <x v="7"/>
    <x v="1"/>
  </r>
  <r>
    <x v="43"/>
    <x v="42"/>
    <s v="4/98/14/35/58,6/5,5"/>
    <n v="14"/>
    <s v="4/98/14"/>
    <x v="1"/>
    <x v="0"/>
    <n v="4"/>
    <n v="2571.2399999999998"/>
    <d v="2015-04-10T00:00:00"/>
    <n v="3560"/>
    <n v="10"/>
    <x v="7"/>
    <x v="1"/>
  </r>
  <r>
    <x v="264"/>
    <x v="213"/>
    <s v="5/114,3/16/46/67,1/6,5"/>
    <n v="16"/>
    <s v="5/114,3/16"/>
    <x v="0"/>
    <x v="0"/>
    <n v="4"/>
    <n v="10339"/>
    <d v="2015-04-10T00:00:00"/>
    <n v="15252"/>
    <n v="10"/>
    <x v="7"/>
    <x v="1"/>
  </r>
  <r>
    <x v="262"/>
    <x v="212"/>
    <s v="5/105/17/39/56,6/7"/>
    <n v="17"/>
    <s v="5/105/17"/>
    <x v="0"/>
    <x v="1"/>
    <n v="4"/>
    <n v="9533.44"/>
    <d v="2015-04-10T00:00:00"/>
    <n v="14820"/>
    <n v="10"/>
    <x v="7"/>
    <x v="1"/>
  </r>
  <r>
    <x v="40"/>
    <x v="39"/>
    <s v="5/114,3/15/43/66,1/6,5"/>
    <n v="15"/>
    <s v="5/114,3/15"/>
    <x v="0"/>
    <x v="1"/>
    <n v="4"/>
    <n v="9000"/>
    <d v="2015-04-10T00:00:00"/>
    <n v="13276"/>
    <n v="10"/>
    <x v="7"/>
    <x v="1"/>
  </r>
  <r>
    <x v="265"/>
    <x v="214"/>
    <s v="5/108/15/52,5/63,4/6"/>
    <n v="15"/>
    <s v="5/108/15"/>
    <x v="0"/>
    <x v="0"/>
    <n v="4"/>
    <n v="7877.96"/>
    <d v="2015-04-11T00:00:00"/>
    <n v="11436"/>
    <n v="11"/>
    <x v="7"/>
    <x v="1"/>
  </r>
  <r>
    <x v="266"/>
    <x v="215"/>
    <s v="5/108/16/50/63,4/6,5"/>
    <n v="16"/>
    <s v="5/108/16"/>
    <x v="0"/>
    <x v="0"/>
    <n v="4"/>
    <n v="10847.44"/>
    <d v="2015-04-11T00:00:00"/>
    <n v="16000"/>
    <n v="11"/>
    <x v="7"/>
    <x v="1"/>
  </r>
  <r>
    <x v="65"/>
    <x v="61"/>
    <s v="4/100/15/50/54,1/6,5"/>
    <n v="15"/>
    <s v="4/100/15"/>
    <x v="0"/>
    <x v="0"/>
    <n v="4"/>
    <n v="6779.68"/>
    <d v="2015-04-11T00:00:00"/>
    <n v="10608"/>
    <n v="11"/>
    <x v="7"/>
    <x v="1"/>
  </r>
  <r>
    <x v="31"/>
    <x v="31"/>
    <s v="5/105/16/39/56,6/6,5"/>
    <n v="16"/>
    <s v="5/105/16"/>
    <x v="0"/>
    <x v="0"/>
    <n v="4"/>
    <n v="7934.83"/>
    <d v="2015-04-11T00:00:00"/>
    <n v="12532"/>
    <n v="11"/>
    <x v="7"/>
    <x v="1"/>
  </r>
  <r>
    <x v="0"/>
    <x v="0"/>
    <s v="4/100/15/48/54,1/6,5"/>
    <n v="15"/>
    <s v="4/100/15"/>
    <x v="0"/>
    <x v="0"/>
    <n v="4"/>
    <n v="9000"/>
    <d v="2015-04-11T00:00:00"/>
    <n v="13276"/>
    <n v="11"/>
    <x v="7"/>
    <x v="1"/>
  </r>
  <r>
    <x v="130"/>
    <x v="117"/>
    <s v="5/112/16/42/57,1/6,5"/>
    <n v="16"/>
    <s v="5/112/16"/>
    <x v="0"/>
    <x v="0"/>
    <n v="4"/>
    <n v="10339"/>
    <d v="2015-04-11T00:00:00"/>
    <n v="15252"/>
    <n v="11"/>
    <x v="7"/>
    <x v="1"/>
  </r>
  <r>
    <x v="267"/>
    <x v="216"/>
    <s v="4/100/15/48/54,1/6"/>
    <n v="15"/>
    <s v="4/100/15"/>
    <x v="0"/>
    <x v="0"/>
    <n v="4"/>
    <n v="9762.7199999999993"/>
    <d v="2015-04-11T00:00:00"/>
    <n v="14400"/>
    <n v="11"/>
    <x v="7"/>
    <x v="1"/>
  </r>
  <r>
    <x v="8"/>
    <x v="8"/>
    <s v="4/98/13/35/58,6/5"/>
    <n v="13"/>
    <s v="4/98/13"/>
    <x v="1"/>
    <x v="0"/>
    <n v="2"/>
    <n v="872.7"/>
    <d v="2015-04-11T00:00:00"/>
    <n v="1192"/>
    <n v="11"/>
    <x v="7"/>
    <x v="1"/>
  </r>
  <r>
    <x v="268"/>
    <x v="217"/>
    <s v="5/114,3/17/42/72,3/7,5"/>
    <n v="17"/>
    <s v="5/114,3/17"/>
    <x v="0"/>
    <x v="0"/>
    <n v="4"/>
    <n v="14523.72"/>
    <d v="2015-04-11T00:00:00"/>
    <n v="23440"/>
    <n v="11"/>
    <x v="7"/>
    <x v="1"/>
  </r>
  <r>
    <x v="63"/>
    <x v="60"/>
    <s v="4/100/14/49/56,6/5,5"/>
    <n v="14"/>
    <s v="4/100/14"/>
    <x v="1"/>
    <x v="0"/>
    <n v="4"/>
    <n v="2495.36"/>
    <d v="2015-04-11T00:00:00"/>
    <n v="3640"/>
    <n v="11"/>
    <x v="7"/>
    <x v="1"/>
  </r>
  <r>
    <x v="86"/>
    <x v="19"/>
    <s v="4/100/14/43/60,1/5,5"/>
    <n v="14"/>
    <s v="4/100/14"/>
    <x v="1"/>
    <x v="0"/>
    <n v="8"/>
    <n v="6411.52"/>
    <d v="2015-04-11T00:00:00"/>
    <n v="9440"/>
    <n v="11"/>
    <x v="7"/>
    <x v="1"/>
  </r>
  <r>
    <x v="240"/>
    <x v="198"/>
    <s v="5/100/15/38/57,1/6,5"/>
    <n v="15"/>
    <s v="5/100/15"/>
    <x v="0"/>
    <x v="0"/>
    <n v="4"/>
    <n v="8576.24"/>
    <d v="2015-04-11T00:00:00"/>
    <n v="12648"/>
    <n v="11"/>
    <x v="7"/>
    <x v="1"/>
  </r>
  <r>
    <x v="269"/>
    <x v="218"/>
    <s v="5/105/16/39/56,6/6,5"/>
    <n v="16"/>
    <s v="5/105/16"/>
    <x v="0"/>
    <x v="0"/>
    <n v="4"/>
    <n v="11762.72"/>
    <d v="2015-04-11T00:00:00"/>
    <n v="17352"/>
    <n v="11"/>
    <x v="7"/>
    <x v="1"/>
  </r>
  <r>
    <x v="270"/>
    <x v="219"/>
    <s v="4/100/14/49/56,6/5,5"/>
    <n v="14"/>
    <s v="4/100/14"/>
    <x v="0"/>
    <x v="0"/>
    <n v="4"/>
    <n v="8016.96"/>
    <d v="2015-04-11T00:00:00"/>
    <n v="11828"/>
    <n v="11"/>
    <x v="7"/>
    <x v="1"/>
  </r>
  <r>
    <x v="185"/>
    <x v="156"/>
    <s v="4/100/14/43/60,1/5,5"/>
    <n v="14"/>
    <s v="4/100/14"/>
    <x v="0"/>
    <x v="1"/>
    <n v="4"/>
    <n v="5695.76"/>
    <d v="2015-04-11T00:00:00"/>
    <n v="8972"/>
    <n v="11"/>
    <x v="7"/>
    <x v="1"/>
  </r>
  <r>
    <x v="129"/>
    <x v="116"/>
    <s v="4/98/13/29/60,5/5"/>
    <n v="13"/>
    <s v="4/98/13"/>
    <x v="1"/>
    <x v="1"/>
    <n v="4"/>
    <n v="1753.16"/>
    <d v="2015-04-11T00:00:00"/>
    <n v="2560"/>
    <n v="11"/>
    <x v="7"/>
    <x v="1"/>
  </r>
  <r>
    <x v="126"/>
    <x v="114"/>
    <s v="4/98/13/40/58,6/5"/>
    <n v="13"/>
    <s v="4/98/13"/>
    <x v="1"/>
    <x v="1"/>
    <n v="4"/>
    <n v="1835.8"/>
    <d v="2015-04-11T00:00:00"/>
    <n v="2708"/>
    <n v="11"/>
    <x v="7"/>
    <x v="1"/>
  </r>
  <r>
    <x v="271"/>
    <x v="220"/>
    <s v="4/108/15/52,5/63,4/6"/>
    <n v="15"/>
    <s v="4/108/15"/>
    <x v="0"/>
    <x v="1"/>
    <n v="4"/>
    <n v="6661.04"/>
    <d v="2015-04-11T00:00:00"/>
    <n v="10220"/>
    <n v="11"/>
    <x v="7"/>
    <x v="1"/>
  </r>
  <r>
    <x v="87"/>
    <x v="80"/>
    <s v="5/114,3/15/43/66,1/6,5"/>
    <n v="15"/>
    <s v="5/114,3/15"/>
    <x v="0"/>
    <x v="1"/>
    <n v="4"/>
    <n v="8576.2800000000007"/>
    <d v="2015-04-11T00:00:00"/>
    <n v="12652"/>
    <n v="11"/>
    <x v="7"/>
    <x v="1"/>
  </r>
  <r>
    <x v="37"/>
    <x v="36"/>
    <s v="4/100/15/45/60,1/6"/>
    <n v="15"/>
    <s v="4/100/15"/>
    <x v="0"/>
    <x v="1"/>
    <n v="4"/>
    <n v="9000"/>
    <d v="2015-04-11T00:00:00"/>
    <n v="13276"/>
    <n v="11"/>
    <x v="7"/>
    <x v="1"/>
  </r>
  <r>
    <x v="272"/>
    <x v="221"/>
    <s v="4/100/15/45/60,1/6,5"/>
    <n v="15"/>
    <s v="4/100/15"/>
    <x v="0"/>
    <x v="1"/>
    <n v="4"/>
    <n v="9762.7199999999993"/>
    <d v="2015-04-11T00:00:00"/>
    <n v="14400"/>
    <n v="11"/>
    <x v="7"/>
    <x v="1"/>
  </r>
  <r>
    <x v="67"/>
    <x v="62"/>
    <s v="4/98/14/35/58,6/5"/>
    <n v="14"/>
    <s v="4/98/14"/>
    <x v="1"/>
    <x v="1"/>
    <n v="4"/>
    <n v="2392.64"/>
    <d v="2015-04-11T00:00:00"/>
    <n v="3576"/>
    <n v="11"/>
    <x v="7"/>
    <x v="1"/>
  </r>
  <r>
    <x v="97"/>
    <x v="87"/>
    <s v="4/100/15/48/54,1/6"/>
    <n v="15"/>
    <s v="4/100/15"/>
    <x v="0"/>
    <x v="1"/>
    <n v="4"/>
    <n v="9000"/>
    <d v="2015-04-11T00:00:00"/>
    <n v="13276"/>
    <n v="11"/>
    <x v="7"/>
    <x v="1"/>
  </r>
  <r>
    <x v="273"/>
    <x v="23"/>
    <s v="5/112/16/50/57,1/6,5"/>
    <n v="16"/>
    <s v="5/112/16"/>
    <x v="1"/>
    <x v="1"/>
    <n v="4"/>
    <n v="4476.24"/>
    <d v="2015-04-11T00:00:00"/>
    <n v="6868"/>
    <n v="11"/>
    <x v="7"/>
    <x v="1"/>
  </r>
  <r>
    <x v="115"/>
    <x v="104"/>
    <s v="4/98/14/35/58,6/5,5"/>
    <n v="14"/>
    <s v="4/98/14"/>
    <x v="0"/>
    <x v="1"/>
    <n v="4"/>
    <n v="5675.4"/>
    <d v="2015-04-12T00:00:00"/>
    <n v="10924"/>
    <n v="12"/>
    <x v="7"/>
    <x v="1"/>
  </r>
  <r>
    <x v="114"/>
    <x v="103"/>
    <s v="5/114,3/16/46/67,1/6,5"/>
    <n v="16"/>
    <s v="5/114,3/16"/>
    <x v="0"/>
    <x v="1"/>
    <n v="4"/>
    <n v="10847.44"/>
    <d v="2015-04-12T00:00:00"/>
    <n v="16000"/>
    <n v="12"/>
    <x v="7"/>
    <x v="1"/>
  </r>
  <r>
    <x v="126"/>
    <x v="114"/>
    <s v="4/98/13/40/58,6/5"/>
    <n v="13"/>
    <s v="4/98/13"/>
    <x v="1"/>
    <x v="1"/>
    <n v="4"/>
    <n v="1835.84"/>
    <d v="2015-04-12T00:00:00"/>
    <n v="2708"/>
    <n v="12"/>
    <x v="7"/>
    <x v="1"/>
  </r>
  <r>
    <x v="173"/>
    <x v="147"/>
    <s v="4/98/14/35/58,6/5,5"/>
    <n v="14"/>
    <s v="4/98/14"/>
    <x v="0"/>
    <x v="1"/>
    <n v="4"/>
    <n v="5866.41"/>
    <d v="2015-04-12T00:00:00"/>
    <n v="8972"/>
    <n v="12"/>
    <x v="7"/>
    <x v="1"/>
  </r>
  <r>
    <x v="85"/>
    <x v="79"/>
    <s v="4/98/13/35/58,6/5"/>
    <n v="13"/>
    <s v="4/98/13"/>
    <x v="0"/>
    <x v="1"/>
    <n v="4"/>
    <n v="4271.28"/>
    <d v="2015-04-12T00:00:00"/>
    <n v="6396"/>
    <n v="12"/>
    <x v="7"/>
    <x v="1"/>
  </r>
  <r>
    <x v="274"/>
    <x v="222"/>
    <s v="4/114,3/15/46/67,1/6"/>
    <n v="15"/>
    <s v="4/114,3/15"/>
    <x v="0"/>
    <x v="1"/>
    <n v="4"/>
    <n v="8576.2800000000007"/>
    <d v="2015-04-12T00:00:00"/>
    <n v="12652"/>
    <n v="12"/>
    <x v="7"/>
    <x v="1"/>
  </r>
  <r>
    <x v="43"/>
    <x v="42"/>
    <s v="4/98/14/35/58,6/5,5"/>
    <n v="14"/>
    <s v="4/98/14"/>
    <x v="1"/>
    <x v="0"/>
    <n v="2"/>
    <n v="1285.6199999999999"/>
    <d v="2015-04-13T00:00:00"/>
    <n v="1780"/>
    <n v="13"/>
    <x v="7"/>
    <x v="1"/>
  </r>
  <r>
    <x v="221"/>
    <x v="183"/>
    <s v="4/100/14/49/56,6/5,5"/>
    <n v="14"/>
    <s v="4/100/14"/>
    <x v="0"/>
    <x v="0"/>
    <n v="4"/>
    <n v="7050.84"/>
    <d v="2015-04-13T00:00:00"/>
    <n v="10400"/>
    <n v="13"/>
    <x v="7"/>
    <x v="1"/>
  </r>
  <r>
    <x v="174"/>
    <x v="16"/>
    <s v="4/114,3/15/44/56,6/6"/>
    <n v="15"/>
    <s v="4/114,3/15"/>
    <x v="1"/>
    <x v="0"/>
    <n v="4"/>
    <n v="3827"/>
    <d v="2015-04-13T00:00:00"/>
    <n v="4920"/>
    <n v="13"/>
    <x v="7"/>
    <x v="1"/>
  </r>
  <r>
    <x v="275"/>
    <x v="223"/>
    <s v="4/100/15/48/54,1/6"/>
    <n v="15"/>
    <s v="4/100/15"/>
    <x v="0"/>
    <x v="0"/>
    <n v="4"/>
    <n v="8576.2800000000007"/>
    <d v="2015-04-13T00:00:00"/>
    <n v="12652"/>
    <n v="13"/>
    <x v="7"/>
    <x v="1"/>
  </r>
  <r>
    <x v="251"/>
    <x v="201"/>
    <s v="4/98/14/35/58,6/5,5"/>
    <n v="14"/>
    <s v="4/98/14"/>
    <x v="0"/>
    <x v="1"/>
    <n v="2"/>
    <n v="2924.24"/>
    <d v="2015-04-13T00:00:00"/>
    <n v="4200"/>
    <n v="13"/>
    <x v="7"/>
    <x v="1"/>
  </r>
  <r>
    <x v="129"/>
    <x v="116"/>
    <s v="4/98/13/29/60,5/5"/>
    <n v="13"/>
    <s v="4/98/13"/>
    <x v="1"/>
    <x v="1"/>
    <n v="8"/>
    <n v="3506.4"/>
    <d v="2015-04-13T00:00:00"/>
    <n v="5120"/>
    <n v="13"/>
    <x v="7"/>
    <x v="1"/>
  </r>
  <r>
    <x v="157"/>
    <x v="137"/>
    <s v="4/98/14/35/58,6/5,5"/>
    <n v="14"/>
    <s v="4/98/14"/>
    <x v="0"/>
    <x v="1"/>
    <n v="2"/>
    <n v="2738.24"/>
    <d v="2015-04-13T00:00:00"/>
    <n v="4200"/>
    <n v="13"/>
    <x v="7"/>
    <x v="1"/>
  </r>
  <r>
    <x v="276"/>
    <x v="224"/>
    <s v="4/98/14/35/58,6/5,5"/>
    <n v="14"/>
    <s v="4/98/14"/>
    <x v="0"/>
    <x v="1"/>
    <n v="4"/>
    <n v="5849.44"/>
    <d v="2015-04-13T00:00:00"/>
    <n v="8972"/>
    <n v="13"/>
    <x v="7"/>
    <x v="1"/>
  </r>
  <r>
    <x v="94"/>
    <x v="84"/>
    <s v="5/114,3/16/50/60,1/6,5"/>
    <n v="16"/>
    <s v="5/114,3/16"/>
    <x v="0"/>
    <x v="1"/>
    <n v="4"/>
    <n v="8172.27"/>
    <d v="2015-04-13T00:00:00"/>
    <n v="12532"/>
    <n v="13"/>
    <x v="7"/>
    <x v="1"/>
  </r>
  <r>
    <x v="277"/>
    <x v="225"/>
    <s v="4/100/15/45/54,1/6,5"/>
    <n v="15"/>
    <s v="4/100/15"/>
    <x v="0"/>
    <x v="1"/>
    <n v="4"/>
    <n v="6779.68"/>
    <d v="2015-04-13T00:00:00"/>
    <n v="10608"/>
    <n v="13"/>
    <x v="7"/>
    <x v="1"/>
  </r>
  <r>
    <x v="8"/>
    <x v="8"/>
    <s v="4/98/13/35/58,6/5"/>
    <n v="13"/>
    <s v="4/98/13"/>
    <x v="1"/>
    <x v="1"/>
    <n v="2"/>
    <n v="872.7"/>
    <d v="2015-04-13T00:00:00"/>
    <n v="1192"/>
    <n v="13"/>
    <x v="7"/>
    <x v="1"/>
  </r>
  <r>
    <x v="85"/>
    <x v="79"/>
    <s v="4/98/13/35/58,6/5"/>
    <n v="13"/>
    <s v="4/98/13"/>
    <x v="0"/>
    <x v="1"/>
    <n v="4"/>
    <n v="4271.28"/>
    <d v="2015-04-13T00:00:00"/>
    <n v="6396"/>
    <n v="13"/>
    <x v="7"/>
    <x v="1"/>
  </r>
  <r>
    <x v="278"/>
    <x v="226"/>
    <s v="5/114,3/18/42/72,3/8"/>
    <n v="18"/>
    <s v="5/114,3/18"/>
    <x v="0"/>
    <x v="1"/>
    <n v="4"/>
    <n v="16616.919999999998"/>
    <d v="2015-04-13T00:00:00"/>
    <n v="26680"/>
    <n v="13"/>
    <x v="7"/>
    <x v="1"/>
  </r>
  <r>
    <x v="149"/>
    <x v="133"/>
    <s v="4/100/15/50/60,1/6,5"/>
    <n v="15"/>
    <s v="4/100/15"/>
    <x v="0"/>
    <x v="0"/>
    <n v="4"/>
    <n v="9000"/>
    <d v="2015-04-14T00:00:00"/>
    <n v="13276"/>
    <n v="14"/>
    <x v="7"/>
    <x v="1"/>
  </r>
  <r>
    <x v="102"/>
    <x v="92"/>
    <s v="4/100/15/48/54,1/6"/>
    <n v="15"/>
    <s v="4/100/15"/>
    <x v="0"/>
    <x v="0"/>
    <n v="4"/>
    <n v="7255.57"/>
    <d v="2015-04-14T00:00:00"/>
    <n v="13276"/>
    <n v="14"/>
    <x v="7"/>
    <x v="1"/>
  </r>
  <r>
    <x v="279"/>
    <x v="227"/>
    <s v="5/114,3/16/45/72,3/7"/>
    <n v="16"/>
    <s v="5/114,3/16"/>
    <x v="0"/>
    <x v="0"/>
    <n v="4"/>
    <n v="11158.44"/>
    <d v="2015-04-14T00:00:00"/>
    <n v="18880"/>
    <n v="14"/>
    <x v="7"/>
    <x v="1"/>
  </r>
  <r>
    <x v="20"/>
    <x v="20"/>
    <s v="4/100/15/48/54,1/6"/>
    <n v="15"/>
    <s v="4/100/15"/>
    <x v="1"/>
    <x v="0"/>
    <n v="4"/>
    <n v="3584.48"/>
    <d v="2015-04-14T00:00:00"/>
    <n v="4760"/>
    <n v="14"/>
    <x v="7"/>
    <x v="1"/>
  </r>
  <r>
    <x v="86"/>
    <x v="19"/>
    <s v="4/100/14/43/60,1/5,5"/>
    <n v="14"/>
    <s v="4/100/14"/>
    <x v="1"/>
    <x v="0"/>
    <n v="4"/>
    <n v="3205.72"/>
    <d v="2015-04-14T00:00:00"/>
    <n v="4720"/>
    <n v="14"/>
    <x v="7"/>
    <x v="1"/>
  </r>
  <r>
    <x v="280"/>
    <x v="228"/>
    <s v="4/98/13/40/58,6/5"/>
    <n v="13"/>
    <s v="4/98/13"/>
    <x v="1"/>
    <x v="0"/>
    <n v="4"/>
    <n v="2333"/>
    <d v="2015-04-14T00:00:00"/>
    <n v="3164"/>
    <n v="14"/>
    <x v="7"/>
    <x v="1"/>
  </r>
  <r>
    <x v="139"/>
    <x v="125"/>
    <s v="5/114,3/16/55/64,1/6,5"/>
    <n v="16"/>
    <s v="5/114,3/16"/>
    <x v="1"/>
    <x v="1"/>
    <n v="4"/>
    <n v="3414.56"/>
    <d v="2015-04-14T00:00:00"/>
    <n v="4952"/>
    <n v="14"/>
    <x v="7"/>
    <x v="1"/>
  </r>
  <r>
    <x v="129"/>
    <x v="116"/>
    <s v="4/98/13/29/60,5/5"/>
    <n v="13"/>
    <s v="4/98/13"/>
    <x v="1"/>
    <x v="1"/>
    <n v="4"/>
    <n v="1753.16"/>
    <d v="2015-04-14T00:00:00"/>
    <n v="2560"/>
    <n v="14"/>
    <x v="7"/>
    <x v="1"/>
  </r>
  <r>
    <x v="95"/>
    <x v="85"/>
    <s v="5/108/16/52,5/63,4/7"/>
    <n v="16"/>
    <s v="5/108/16"/>
    <x v="0"/>
    <x v="1"/>
    <n v="4"/>
    <n v="8586.49"/>
    <d v="2015-04-14T00:00:00"/>
    <n v="11203"/>
    <n v="14"/>
    <x v="7"/>
    <x v="1"/>
  </r>
  <r>
    <x v="281"/>
    <x v="229"/>
    <s v="4/100/15/50/60,1/6"/>
    <n v="15"/>
    <s v="4/100/15"/>
    <x v="0"/>
    <x v="1"/>
    <n v="4"/>
    <n v="9000"/>
    <d v="2015-04-14T00:00:00"/>
    <n v="13276"/>
    <n v="14"/>
    <x v="7"/>
    <x v="1"/>
  </r>
  <r>
    <x v="280"/>
    <x v="228"/>
    <s v="4/98/13/40/58,6/5"/>
    <n v="13"/>
    <s v="4/98/13"/>
    <x v="1"/>
    <x v="1"/>
    <n v="4"/>
    <n v="2332.08"/>
    <d v="2015-04-14T00:00:00"/>
    <n v="3164"/>
    <n v="14"/>
    <x v="7"/>
    <x v="1"/>
  </r>
  <r>
    <x v="282"/>
    <x v="28"/>
    <s v="CODE8"/>
    <s v="CODE8"/>
    <s v="CODE8"/>
    <x v="2"/>
    <x v="1"/>
    <n v="4"/>
    <n v="0"/>
    <d v="2015-04-14T00:00:00"/>
    <n v="5720"/>
    <n v="14"/>
    <x v="7"/>
    <x v="1"/>
  </r>
  <r>
    <x v="124"/>
    <x v="112"/>
    <s v="4/114,3/15/44/56,6/6,5"/>
    <n v="15"/>
    <s v="4/114,3/15"/>
    <x v="0"/>
    <x v="1"/>
    <n v="4"/>
    <n v="9000"/>
    <d v="2015-04-15T00:00:00"/>
    <n v="13276"/>
    <n v="15"/>
    <x v="7"/>
    <x v="1"/>
  </r>
  <r>
    <x v="48"/>
    <x v="47"/>
    <s v="4/114,3/15/40/66,1/6,5"/>
    <n v="15"/>
    <s v="4/114,3/15"/>
    <x v="0"/>
    <x v="1"/>
    <n v="4"/>
    <n v="8576.2800000000007"/>
    <d v="2015-04-15T00:00:00"/>
    <n v="12652"/>
    <n v="15"/>
    <x v="7"/>
    <x v="1"/>
  </r>
  <r>
    <x v="280"/>
    <x v="228"/>
    <s v="4/98/13/40/58,6/5"/>
    <n v="13"/>
    <s v="4/98/13"/>
    <x v="1"/>
    <x v="0"/>
    <n v="4"/>
    <n v="2333"/>
    <d v="2015-04-16T00:00:00"/>
    <n v="3164"/>
    <n v="16"/>
    <x v="7"/>
    <x v="1"/>
  </r>
  <r>
    <x v="283"/>
    <x v="28"/>
    <s v="CODE8"/>
    <s v="CODE8"/>
    <s v="CODE8"/>
    <x v="2"/>
    <x v="0"/>
    <n v="4"/>
    <n v="9101.6"/>
    <d v="2015-04-16T00:00:00"/>
    <n v="11184"/>
    <n v="16"/>
    <x v="7"/>
    <x v="1"/>
  </r>
  <r>
    <x v="129"/>
    <x v="116"/>
    <s v="4/98/13/29/60,5/5"/>
    <n v="13"/>
    <s v="4/98/13"/>
    <x v="1"/>
    <x v="1"/>
    <n v="4"/>
    <n v="1753.16"/>
    <d v="2015-04-16T00:00:00"/>
    <n v="2560"/>
    <n v="16"/>
    <x v="7"/>
    <x v="1"/>
  </r>
  <r>
    <x v="51"/>
    <x v="50"/>
    <s v="5/114,3/16/50/66,1/6,5"/>
    <n v="16"/>
    <s v="5/114,3/16"/>
    <x v="0"/>
    <x v="1"/>
    <n v="4"/>
    <n v="10339"/>
    <d v="2015-04-16T00:00:00"/>
    <n v="15252"/>
    <n v="16"/>
    <x v="7"/>
    <x v="1"/>
  </r>
  <r>
    <x v="186"/>
    <x v="157"/>
    <s v="4/100/14/49/56,6/5,5"/>
    <n v="14"/>
    <s v="4/100/14"/>
    <x v="0"/>
    <x v="1"/>
    <n v="4"/>
    <n v="5578.19"/>
    <d v="2015-04-16T00:00:00"/>
    <n v="8556"/>
    <n v="16"/>
    <x v="7"/>
    <x v="1"/>
  </r>
  <r>
    <x v="90"/>
    <x v="82"/>
    <s v="4/114,3/15/44/56,6/6"/>
    <n v="15"/>
    <s v="4/114,3/15"/>
    <x v="0"/>
    <x v="1"/>
    <n v="4"/>
    <n v="8576.2800000000007"/>
    <d v="2015-04-16T00:00:00"/>
    <n v="12652"/>
    <n v="16"/>
    <x v="7"/>
    <x v="1"/>
  </r>
  <r>
    <x v="279"/>
    <x v="227"/>
    <s v="5/114,3/16/45/72,3/7"/>
    <n v="16"/>
    <s v="5/114,3/16"/>
    <x v="0"/>
    <x v="1"/>
    <n v="4"/>
    <n v="11689.8"/>
    <d v="2015-04-16T00:00:00"/>
    <n v="18880"/>
    <n v="16"/>
    <x v="7"/>
    <x v="1"/>
  </r>
  <r>
    <x v="284"/>
    <x v="230"/>
    <s v="4/100/14/49/56,6/5,5"/>
    <n v="14"/>
    <s v="4/100/14"/>
    <x v="0"/>
    <x v="1"/>
    <n v="4"/>
    <n v="8016.96"/>
    <d v="2015-04-16T00:00:00"/>
    <n v="11824"/>
    <n v="16"/>
    <x v="7"/>
    <x v="1"/>
  </r>
  <r>
    <x v="285"/>
    <x v="231"/>
    <s v="4/100/14/43/60,1/5,5"/>
    <n v="14"/>
    <s v="4/100/14"/>
    <x v="0"/>
    <x v="0"/>
    <n v="4"/>
    <n v="7050.84"/>
    <d v="2015-04-17T00:00:00"/>
    <n v="10400"/>
    <n v="17"/>
    <x v="7"/>
    <x v="1"/>
  </r>
  <r>
    <x v="286"/>
    <x v="232"/>
    <s v="4/114,3/15/46/67,1/6,5"/>
    <n v="15"/>
    <s v="4/114,3/15"/>
    <x v="0"/>
    <x v="0"/>
    <n v="4"/>
    <n v="6973.68"/>
    <d v="2015-04-17T00:00:00"/>
    <n v="10608"/>
    <n v="17"/>
    <x v="7"/>
    <x v="1"/>
  </r>
  <r>
    <x v="287"/>
    <x v="233"/>
    <s v="5/114,3/16/38/72,3/7"/>
    <n v="16"/>
    <s v="5/114,3/16"/>
    <x v="0"/>
    <x v="0"/>
    <n v="4"/>
    <n v="10627.12"/>
    <d v="2015-04-17T00:00:00"/>
    <n v="17840"/>
    <n v="17"/>
    <x v="7"/>
    <x v="1"/>
  </r>
  <r>
    <x v="288"/>
    <x v="33"/>
    <s v="5/105/16/39/56,6/6,5"/>
    <n v="16"/>
    <s v="5/105/16"/>
    <x v="0"/>
    <x v="1"/>
    <n v="4"/>
    <n v="10847.44"/>
    <d v="2015-04-17T00:00:00"/>
    <n v="16000"/>
    <n v="17"/>
    <x v="7"/>
    <x v="1"/>
  </r>
  <r>
    <x v="289"/>
    <x v="234"/>
    <s v="4/100/15/48/54,1/6"/>
    <n v="15"/>
    <s v="4/100/15"/>
    <x v="1"/>
    <x v="1"/>
    <n v="4"/>
    <n v="4318.6400000000003"/>
    <d v="2015-04-17T00:00:00"/>
    <n v="5720"/>
    <n v="17"/>
    <x v="7"/>
    <x v="1"/>
  </r>
  <r>
    <x v="290"/>
    <x v="28"/>
    <s v="CODE8"/>
    <s v="CODE8"/>
    <s v="CODE8"/>
    <x v="2"/>
    <x v="1"/>
    <n v="4"/>
    <n v="8298"/>
    <d v="2015-04-17T00:00:00"/>
    <n v="14000"/>
    <n v="17"/>
    <x v="7"/>
    <x v="1"/>
  </r>
  <r>
    <x v="141"/>
    <x v="127"/>
    <s v="4/100/14/36/60,1/5,5"/>
    <n v="14"/>
    <s v="4/100/14"/>
    <x v="1"/>
    <x v="0"/>
    <n v="4"/>
    <n v="2549.16"/>
    <d v="2015-04-18T00:00:00"/>
    <n v="3760"/>
    <n v="18"/>
    <x v="7"/>
    <x v="1"/>
  </r>
  <r>
    <x v="291"/>
    <x v="235"/>
    <s v="4/100/14/45/56,6/5,5"/>
    <n v="14"/>
    <s v="4/100/14"/>
    <x v="0"/>
    <x v="0"/>
    <n v="4"/>
    <n v="7406.76"/>
    <d v="2015-04-18T00:00:00"/>
    <n v="10924"/>
    <n v="18"/>
    <x v="7"/>
    <x v="1"/>
  </r>
  <r>
    <x v="135"/>
    <x v="121"/>
    <s v="5/105/16/39/56,6/6,5"/>
    <n v="16"/>
    <s v="5/105/16"/>
    <x v="0"/>
    <x v="0"/>
    <n v="4"/>
    <n v="10339"/>
    <d v="2015-04-18T00:00:00"/>
    <n v="15252"/>
    <n v="18"/>
    <x v="7"/>
    <x v="1"/>
  </r>
  <r>
    <x v="292"/>
    <x v="236"/>
    <s v="5/114,3/16/45/67,1/7"/>
    <n v="16"/>
    <s v="5/114,3/16"/>
    <x v="0"/>
    <x v="0"/>
    <n v="4"/>
    <n v="7932.2"/>
    <d v="2015-04-18T00:00:00"/>
    <n v="12168"/>
    <n v="18"/>
    <x v="7"/>
    <x v="1"/>
  </r>
  <r>
    <x v="40"/>
    <x v="39"/>
    <s v="5/114,3/15/43/66,1/6,5"/>
    <n v="15"/>
    <s v="5/114,3/15"/>
    <x v="0"/>
    <x v="0"/>
    <n v="4"/>
    <n v="7269.98"/>
    <d v="2015-04-18T00:00:00"/>
    <n v="13276"/>
    <n v="18"/>
    <x v="7"/>
    <x v="1"/>
  </r>
  <r>
    <x v="293"/>
    <x v="237"/>
    <s v="4/98/13/29/58,6/5"/>
    <n v="13"/>
    <s v="4/98/13"/>
    <x v="1"/>
    <x v="0"/>
    <n v="1"/>
    <n v="506.81"/>
    <d v="2015-04-18T00:00:00"/>
    <n v="688"/>
    <n v="18"/>
    <x v="7"/>
    <x v="1"/>
  </r>
  <r>
    <x v="280"/>
    <x v="228"/>
    <s v="4/98/13/40/58,6/5"/>
    <n v="13"/>
    <s v="4/98/13"/>
    <x v="1"/>
    <x v="0"/>
    <n v="2"/>
    <n v="1166.5"/>
    <d v="2015-04-18T00:00:00"/>
    <n v="1582"/>
    <n v="18"/>
    <x v="7"/>
    <x v="1"/>
  </r>
  <r>
    <x v="294"/>
    <x v="238"/>
    <s v="4/100/15/48/54,1/6,5"/>
    <n v="15"/>
    <s v="4/100/15"/>
    <x v="0"/>
    <x v="0"/>
    <n v="4"/>
    <n v="9762.7199999999993"/>
    <d v="2015-04-18T00:00:00"/>
    <n v="14400"/>
    <n v="18"/>
    <x v="7"/>
    <x v="1"/>
  </r>
  <r>
    <x v="295"/>
    <x v="28"/>
    <s v="CODE8"/>
    <s v="CODE8"/>
    <s v="CODE8"/>
    <x v="2"/>
    <x v="0"/>
    <n v="4"/>
    <n v="10355.6"/>
    <d v="2015-04-18T00:00:00"/>
    <n v="12908"/>
    <n v="18"/>
    <x v="7"/>
    <x v="1"/>
  </r>
  <r>
    <x v="30"/>
    <x v="30"/>
    <s v="4/100/14/46/54,1/5,5"/>
    <n v="14"/>
    <s v="4/100/14"/>
    <x v="0"/>
    <x v="1"/>
    <n v="4"/>
    <n v="5695.77"/>
    <d v="2015-04-18T00:00:00"/>
    <n v="8972"/>
    <n v="18"/>
    <x v="7"/>
    <x v="1"/>
  </r>
  <r>
    <x v="296"/>
    <x v="15"/>
    <s v="4/100/15/50/60,1/6"/>
    <n v="15"/>
    <s v="4/100/15"/>
    <x v="1"/>
    <x v="1"/>
    <n v="4"/>
    <n v="4116"/>
    <d v="2015-04-18T00:00:00"/>
    <n v="5680"/>
    <n v="18"/>
    <x v="7"/>
    <x v="1"/>
  </r>
  <r>
    <x v="297"/>
    <x v="239"/>
    <s v="5/108/15/52,5/63,4/6"/>
    <n v="15"/>
    <s v="5/108/15"/>
    <x v="0"/>
    <x v="1"/>
    <n v="4"/>
    <n v="6779.68"/>
    <d v="2015-04-18T00:00:00"/>
    <n v="10608"/>
    <n v="18"/>
    <x v="7"/>
    <x v="1"/>
  </r>
  <r>
    <x v="298"/>
    <x v="240"/>
    <s v="4/100/16/48/54,1/6,5"/>
    <n v="16"/>
    <s v="4/100/16"/>
    <x v="0"/>
    <x v="1"/>
    <n v="4"/>
    <n v="7617.38"/>
    <d v="2015-04-18T00:00:00"/>
    <n v="12532"/>
    <n v="18"/>
    <x v="7"/>
    <x v="1"/>
  </r>
  <r>
    <x v="228"/>
    <x v="188"/>
    <s v="5/114,3/17/42/72,3/7,5"/>
    <n v="17"/>
    <s v="5/114,3/17"/>
    <x v="0"/>
    <x v="1"/>
    <n v="4"/>
    <n v="14523.72"/>
    <d v="2015-04-18T00:00:00"/>
    <n v="23440"/>
    <n v="18"/>
    <x v="7"/>
    <x v="1"/>
  </r>
  <r>
    <x v="280"/>
    <x v="228"/>
    <s v="4/98/13/40/58,6/5"/>
    <n v="13"/>
    <s v="4/98/13"/>
    <x v="1"/>
    <x v="1"/>
    <n v="4"/>
    <n v="2332.08"/>
    <d v="2015-04-18T00:00:00"/>
    <n v="3164"/>
    <n v="18"/>
    <x v="7"/>
    <x v="1"/>
  </r>
  <r>
    <x v="299"/>
    <x v="241"/>
    <s v="4/98/14/35/58,6/5,5"/>
    <n v="14"/>
    <s v="4/98/14"/>
    <x v="0"/>
    <x v="1"/>
    <n v="4"/>
    <n v="8016.96"/>
    <d v="2015-04-18T00:00:00"/>
    <n v="11824"/>
    <n v="18"/>
    <x v="7"/>
    <x v="1"/>
  </r>
  <r>
    <x v="300"/>
    <x v="242"/>
    <s v="5/114,3/16/45/60,1/6,5"/>
    <n v="16"/>
    <s v="5/114,3/16"/>
    <x v="0"/>
    <x v="0"/>
    <n v="4"/>
    <n v="10847.44"/>
    <d v="2015-04-19T00:00:00"/>
    <n v="16000"/>
    <n v="19"/>
    <x v="7"/>
    <x v="1"/>
  </r>
  <r>
    <x v="228"/>
    <x v="188"/>
    <s v="5/114,3/17/42/72,3/7,5"/>
    <n v="17"/>
    <s v="5/114,3/17"/>
    <x v="0"/>
    <x v="0"/>
    <n v="4"/>
    <n v="13863.52"/>
    <d v="2015-04-19T00:00:00"/>
    <n v="23440"/>
    <n v="19"/>
    <x v="7"/>
    <x v="1"/>
  </r>
  <r>
    <x v="301"/>
    <x v="243"/>
    <s v="4/98/14/35/58,6/5,5"/>
    <n v="14"/>
    <s v="4/98/14"/>
    <x v="1"/>
    <x v="0"/>
    <n v="4"/>
    <n v="2542.36"/>
    <d v="2015-04-19T00:00:00"/>
    <n v="3452"/>
    <n v="19"/>
    <x v="7"/>
    <x v="1"/>
  </r>
  <r>
    <x v="280"/>
    <x v="228"/>
    <s v="4/98/13/40/58,6/5"/>
    <n v="13"/>
    <s v="4/98/13"/>
    <x v="1"/>
    <x v="0"/>
    <n v="2"/>
    <n v="1166.5"/>
    <d v="2015-04-19T00:00:00"/>
    <n v="1582"/>
    <n v="19"/>
    <x v="7"/>
    <x v="1"/>
  </r>
  <r>
    <x v="119"/>
    <x v="108"/>
    <s v="4/100/14/45/56,6/5,5"/>
    <n v="14"/>
    <s v="4/100/14"/>
    <x v="0"/>
    <x v="1"/>
    <n v="4"/>
    <n v="7406.76"/>
    <d v="2015-04-19T00:00:00"/>
    <n v="10924"/>
    <n v="19"/>
    <x v="7"/>
    <x v="1"/>
  </r>
  <r>
    <x v="301"/>
    <x v="243"/>
    <s v="4/98/14/35/58,6/5,5"/>
    <n v="14"/>
    <s v="4/98/14"/>
    <x v="1"/>
    <x v="1"/>
    <n v="4"/>
    <n v="2541.36"/>
    <d v="2015-04-19T00:00:00"/>
    <n v="3452"/>
    <n v="19"/>
    <x v="7"/>
    <x v="1"/>
  </r>
  <r>
    <x v="302"/>
    <x v="244"/>
    <s v="5/114,3/16/50/67,1/6,5"/>
    <n v="16"/>
    <s v="5/114,3/16"/>
    <x v="0"/>
    <x v="1"/>
    <n v="4"/>
    <n v="10847.44"/>
    <d v="2015-04-19T00:00:00"/>
    <n v="16000"/>
    <n v="19"/>
    <x v="7"/>
    <x v="1"/>
  </r>
  <r>
    <x v="303"/>
    <x v="245"/>
    <s v="4/100/15/48/54,1/6"/>
    <n v="15"/>
    <s v="4/100/15"/>
    <x v="0"/>
    <x v="1"/>
    <n v="4"/>
    <n v="9000"/>
    <d v="2015-04-19T00:00:00"/>
    <n v="13276"/>
    <n v="19"/>
    <x v="7"/>
    <x v="1"/>
  </r>
  <r>
    <x v="105"/>
    <x v="94"/>
    <s v="4/100/15/45/56,6/6,5"/>
    <n v="15"/>
    <s v="4/100/15"/>
    <x v="0"/>
    <x v="0"/>
    <n v="4"/>
    <n v="9000"/>
    <d v="2015-04-20T00:00:00"/>
    <n v="13276"/>
    <n v="20"/>
    <x v="7"/>
    <x v="1"/>
  </r>
  <r>
    <x v="70"/>
    <x v="65"/>
    <s v="5/114,3/16/50/66,1/6,5"/>
    <n v="16"/>
    <s v="5/114,3/16"/>
    <x v="1"/>
    <x v="0"/>
    <n v="4"/>
    <n v="3593.08"/>
    <d v="2015-04-20T00:00:00"/>
    <n v="7452"/>
    <n v="20"/>
    <x v="7"/>
    <x v="1"/>
  </r>
  <r>
    <x v="46"/>
    <x v="45"/>
    <s v="4/100/15/45/60,1/6"/>
    <n v="15"/>
    <s v="4/100/15"/>
    <x v="0"/>
    <x v="1"/>
    <n v="4"/>
    <n v="8576.2800000000007"/>
    <d v="2015-04-20T00:00:00"/>
    <n v="12652"/>
    <n v="20"/>
    <x v="7"/>
    <x v="1"/>
  </r>
  <r>
    <x v="304"/>
    <x v="246"/>
    <s v="4/100/14/43/60,1/5,5"/>
    <n v="14"/>
    <s v="4/100/14"/>
    <x v="0"/>
    <x v="1"/>
    <n v="4"/>
    <n v="7050.84"/>
    <d v="2015-04-20T00:00:00"/>
    <n v="10400"/>
    <n v="20"/>
    <x v="7"/>
    <x v="1"/>
  </r>
  <r>
    <x v="293"/>
    <x v="237"/>
    <s v="4/98/13/29/58,6/5"/>
    <n v="13"/>
    <s v="4/98/13"/>
    <x v="1"/>
    <x v="0"/>
    <n v="4"/>
    <n v="2026.44"/>
    <d v="2015-04-21T00:00:00"/>
    <n v="2752"/>
    <n v="21"/>
    <x v="7"/>
    <x v="1"/>
  </r>
  <r>
    <x v="305"/>
    <x v="28"/>
    <s v="CODE8"/>
    <s v="CODE8"/>
    <s v="CODE8"/>
    <x v="2"/>
    <x v="1"/>
    <n v="1"/>
    <n v="1844"/>
    <d v="2015-04-21T00:00:00"/>
    <n v="3100"/>
    <n v="21"/>
    <x v="7"/>
    <x v="1"/>
  </r>
  <r>
    <x v="296"/>
    <x v="15"/>
    <s v="4/100/15/50/60,1/6"/>
    <n v="15"/>
    <s v="4/100/15"/>
    <x v="1"/>
    <x v="0"/>
    <n v="4"/>
    <n v="4116"/>
    <d v="2015-04-22T00:00:00"/>
    <n v="5680"/>
    <n v="22"/>
    <x v="7"/>
    <x v="1"/>
  </r>
  <r>
    <x v="306"/>
    <x v="247"/>
    <s v="4/100/14/43/60,1/5,5"/>
    <n v="14"/>
    <s v="4/100/14"/>
    <x v="0"/>
    <x v="1"/>
    <n v="4"/>
    <n v="8016.96"/>
    <d v="2015-04-22T00:00:00"/>
    <n v="11824"/>
    <n v="22"/>
    <x v="7"/>
    <x v="1"/>
  </r>
  <r>
    <x v="293"/>
    <x v="237"/>
    <s v="4/98/13/29/58,6/5"/>
    <n v="13"/>
    <s v="4/98/13"/>
    <x v="1"/>
    <x v="0"/>
    <n v="4"/>
    <n v="2026.44"/>
    <d v="2015-04-23T00:00:00"/>
    <n v="2752"/>
    <n v="23"/>
    <x v="7"/>
    <x v="1"/>
  </r>
  <r>
    <x v="280"/>
    <x v="228"/>
    <s v="4/98/13/40/58,6/5"/>
    <n v="13"/>
    <s v="4/98/13"/>
    <x v="1"/>
    <x v="0"/>
    <n v="2"/>
    <n v="1166.04"/>
    <d v="2015-04-23T00:00:00"/>
    <n v="1582"/>
    <n v="23"/>
    <x v="7"/>
    <x v="1"/>
  </r>
  <r>
    <x v="124"/>
    <x v="112"/>
    <s v="4/114,3/15/44/56,6/6,5"/>
    <n v="15"/>
    <s v="4/114,3/15"/>
    <x v="0"/>
    <x v="0"/>
    <n v="4"/>
    <n v="8653.64"/>
    <d v="2015-04-24T00:00:00"/>
    <n v="13276"/>
    <n v="24"/>
    <x v="7"/>
    <x v="1"/>
  </r>
  <r>
    <x v="145"/>
    <x v="129"/>
    <s v="4/100/14/49/56,6/5,5"/>
    <n v="14"/>
    <s v="4/100/14"/>
    <x v="1"/>
    <x v="0"/>
    <n v="2"/>
    <n v="1340.88"/>
    <d v="2015-04-24T00:00:00"/>
    <n v="1820"/>
    <n v="24"/>
    <x v="7"/>
    <x v="1"/>
  </r>
  <r>
    <x v="307"/>
    <x v="248"/>
    <s v="5/114,3/16/46/67,1/6,5"/>
    <n v="16"/>
    <s v="5/114,3/16"/>
    <x v="0"/>
    <x v="0"/>
    <n v="4"/>
    <n v="11762.72"/>
    <d v="2015-04-24T00:00:00"/>
    <n v="17352"/>
    <n v="24"/>
    <x v="7"/>
    <x v="1"/>
  </r>
  <r>
    <x v="293"/>
    <x v="237"/>
    <s v="4/98/13/29/58,6/5"/>
    <n v="13"/>
    <s v="4/98/13"/>
    <x v="1"/>
    <x v="0"/>
    <n v="4"/>
    <n v="2026.44"/>
    <d v="2015-04-24T00:00:00"/>
    <n v="2752"/>
    <n v="24"/>
    <x v="7"/>
    <x v="1"/>
  </r>
  <r>
    <x v="0"/>
    <x v="0"/>
    <s v="4/100/15/48/54,1/6,5"/>
    <n v="15"/>
    <s v="4/100/15"/>
    <x v="0"/>
    <x v="1"/>
    <n v="4"/>
    <n v="7259.26"/>
    <d v="2015-04-24T00:00:00"/>
    <n v="13276"/>
    <n v="24"/>
    <x v="7"/>
    <x v="1"/>
  </r>
  <r>
    <x v="308"/>
    <x v="28"/>
    <s v="CODE8"/>
    <s v="CODE8"/>
    <s v="CODE8"/>
    <x v="2"/>
    <x v="1"/>
    <n v="4"/>
    <n v="12332"/>
    <d v="2015-04-24T00:00:00"/>
    <n v="15728"/>
    <n v="24"/>
    <x v="7"/>
    <x v="1"/>
  </r>
  <r>
    <x v="309"/>
    <x v="249"/>
    <s v="5/105/16/39/56,6/6,5"/>
    <n v="16"/>
    <s v="5/105/16"/>
    <x v="0"/>
    <x v="0"/>
    <n v="4"/>
    <n v="10847.44"/>
    <d v="2015-04-25T00:00:00"/>
    <n v="16000"/>
    <n v="25"/>
    <x v="7"/>
    <x v="1"/>
  </r>
  <r>
    <x v="40"/>
    <x v="39"/>
    <s v="5/114,3/15/43/66,1/6,5"/>
    <n v="15"/>
    <s v="5/114,3/15"/>
    <x v="0"/>
    <x v="0"/>
    <n v="4"/>
    <n v="7270"/>
    <d v="2015-04-25T00:00:00"/>
    <n v="13276"/>
    <n v="25"/>
    <x v="7"/>
    <x v="1"/>
  </r>
  <r>
    <x v="310"/>
    <x v="250"/>
    <s v="4/100/14/49/56,6/5,5"/>
    <n v="14"/>
    <s v="4/100/14"/>
    <x v="0"/>
    <x v="0"/>
    <n v="4"/>
    <n v="8016.96"/>
    <d v="2015-04-25T00:00:00"/>
    <n v="11824"/>
    <n v="25"/>
    <x v="7"/>
    <x v="1"/>
  </r>
  <r>
    <x v="49"/>
    <x v="48"/>
    <s v="4/100/14/49/56,6/5,5"/>
    <n v="14"/>
    <s v="4/100/14"/>
    <x v="1"/>
    <x v="1"/>
    <n v="4"/>
    <n v="4152.5600000000004"/>
    <d v="2015-04-25T00:00:00"/>
    <n v="5520"/>
    <n v="25"/>
    <x v="7"/>
    <x v="1"/>
  </r>
  <r>
    <x v="85"/>
    <x v="79"/>
    <s v="4/98/13/35/58,6/5"/>
    <n v="13"/>
    <s v="4/98/13"/>
    <x v="0"/>
    <x v="1"/>
    <n v="4"/>
    <n v="4271.28"/>
    <d v="2015-04-25T00:00:00"/>
    <n v="7816"/>
    <n v="25"/>
    <x v="7"/>
    <x v="1"/>
  </r>
  <r>
    <x v="269"/>
    <x v="218"/>
    <s v="5/105/16/39/56,6/6,5"/>
    <n v="16"/>
    <s v="5/105/16"/>
    <x v="0"/>
    <x v="1"/>
    <n v="4"/>
    <n v="11762.72"/>
    <d v="2015-04-25T00:00:00"/>
    <n v="17352"/>
    <n v="25"/>
    <x v="7"/>
    <x v="1"/>
  </r>
  <r>
    <x v="149"/>
    <x v="133"/>
    <s v="4/100/15/50/60,1/6,5"/>
    <n v="15"/>
    <s v="4/100/15"/>
    <x v="0"/>
    <x v="0"/>
    <n v="4"/>
    <n v="9000"/>
    <d v="2015-04-26T00:00:00"/>
    <n v="13276"/>
    <n v="26"/>
    <x v="7"/>
    <x v="1"/>
  </r>
  <r>
    <x v="20"/>
    <x v="20"/>
    <s v="4/100/15/48/54,1/6"/>
    <n v="15"/>
    <s v="4/100/15"/>
    <x v="1"/>
    <x v="0"/>
    <n v="4"/>
    <n v="3584.48"/>
    <d v="2015-04-26T00:00:00"/>
    <n v="4760"/>
    <n v="26"/>
    <x v="7"/>
    <x v="1"/>
  </r>
  <r>
    <x v="191"/>
    <x v="160"/>
    <s v="4/100/15/48/54,1/6,5"/>
    <n v="15"/>
    <s v="4/100/15"/>
    <x v="0"/>
    <x v="1"/>
    <n v="4"/>
    <n v="7713.08"/>
    <d v="2015-04-26T00:00:00"/>
    <n v="12652"/>
    <n v="26"/>
    <x v="7"/>
    <x v="1"/>
  </r>
  <r>
    <x v="220"/>
    <x v="182"/>
    <s v="4/100/15/45/54,1/6"/>
    <n v="15"/>
    <s v="4/100/15"/>
    <x v="0"/>
    <x v="1"/>
    <n v="4"/>
    <n v="8576.2800000000007"/>
    <d v="2015-04-26T00:00:00"/>
    <n v="12652"/>
    <n v="26"/>
    <x v="7"/>
    <x v="1"/>
  </r>
  <r>
    <x v="96"/>
    <x v="86"/>
    <s v="5/114,3/16/50/66,1/6,5"/>
    <n v="16"/>
    <s v="5/114,3/16"/>
    <x v="0"/>
    <x v="1"/>
    <n v="4"/>
    <n v="10847.44"/>
    <d v="2015-04-26T00:00:00"/>
    <n v="16000"/>
    <n v="26"/>
    <x v="7"/>
    <x v="1"/>
  </r>
  <r>
    <x v="198"/>
    <x v="167"/>
    <s v="5/114,3/16/45/60,1/7"/>
    <n v="16"/>
    <s v="5/114,3/16"/>
    <x v="0"/>
    <x v="1"/>
    <n v="4"/>
    <n v="10762.72"/>
    <d v="2015-04-27T00:00:00"/>
    <n v="15876"/>
    <n v="27"/>
    <x v="7"/>
    <x v="1"/>
  </r>
  <r>
    <x v="166"/>
    <x v="143"/>
    <s v="5/112/16/45/57,1/7"/>
    <n v="16"/>
    <s v="5/112/16"/>
    <x v="0"/>
    <x v="0"/>
    <n v="4"/>
    <n v="10847.44"/>
    <d v="2015-04-28T00:00:00"/>
    <n v="16000"/>
    <n v="28"/>
    <x v="7"/>
    <x v="1"/>
  </r>
  <r>
    <x v="311"/>
    <x v="251"/>
    <s v="5/114,3/16/45/67,1/7"/>
    <n v="16"/>
    <s v="5/114,3/16"/>
    <x v="0"/>
    <x v="1"/>
    <n v="4"/>
    <n v="8172.27"/>
    <d v="2015-04-28T00:00:00"/>
    <n v="12532"/>
    <n v="28"/>
    <x v="7"/>
    <x v="1"/>
  </r>
  <r>
    <x v="157"/>
    <x v="137"/>
    <s v="4/98/14/35/58,6/5,5"/>
    <n v="14"/>
    <s v="4/98/14"/>
    <x v="0"/>
    <x v="1"/>
    <n v="4"/>
    <n v="7050.84"/>
    <d v="2015-04-28T00:00:00"/>
    <n v="10400"/>
    <n v="28"/>
    <x v="7"/>
    <x v="1"/>
  </r>
  <r>
    <x v="280"/>
    <x v="228"/>
    <s v="4/98/13/40/58,6/5"/>
    <n v="13"/>
    <s v="4/98/13"/>
    <x v="1"/>
    <x v="1"/>
    <n v="4"/>
    <n v="2332.08"/>
    <d v="2015-04-28T00:00:00"/>
    <n v="3164"/>
    <n v="28"/>
    <x v="7"/>
    <x v="1"/>
  </r>
  <r>
    <x v="296"/>
    <x v="15"/>
    <s v="4/100/15/50/60,1/6"/>
    <n v="15"/>
    <s v="4/100/15"/>
    <x v="1"/>
    <x v="0"/>
    <n v="4"/>
    <n v="4116"/>
    <d v="2015-04-29T00:00:00"/>
    <n v="5680"/>
    <n v="29"/>
    <x v="7"/>
    <x v="1"/>
  </r>
  <r>
    <x v="86"/>
    <x v="19"/>
    <s v="4/100/14/43/60,1/5,5"/>
    <n v="14"/>
    <s v="4/100/14"/>
    <x v="1"/>
    <x v="0"/>
    <n v="4"/>
    <n v="3205.72"/>
    <d v="2015-04-29T00:00:00"/>
    <n v="4720"/>
    <n v="29"/>
    <x v="7"/>
    <x v="1"/>
  </r>
  <r>
    <x v="161"/>
    <x v="140"/>
    <s v="6/170/16/105/130/5,5"/>
    <n v="16"/>
    <s v="6/170/16"/>
    <x v="1"/>
    <x v="1"/>
    <n v="2"/>
    <n v="1940.6"/>
    <d v="2015-04-29T00:00:00"/>
    <n v="2820"/>
    <n v="29"/>
    <x v="7"/>
    <x v="1"/>
  </r>
  <r>
    <x v="301"/>
    <x v="243"/>
    <s v="4/98/14/35/58,6/5,5"/>
    <n v="14"/>
    <s v="4/98/14"/>
    <x v="1"/>
    <x v="1"/>
    <n v="8"/>
    <n v="5082.72"/>
    <d v="2015-04-29T00:00:00"/>
    <n v="6904"/>
    <n v="29"/>
    <x v="7"/>
    <x v="1"/>
  </r>
  <r>
    <x v="43"/>
    <x v="42"/>
    <s v="4/98/14/35/58,6/5,5"/>
    <n v="14"/>
    <s v="4/98/14"/>
    <x v="1"/>
    <x v="0"/>
    <n v="4"/>
    <n v="2571.2399999999998"/>
    <d v="2015-04-30T00:00:00"/>
    <n v="3560"/>
    <n v="30"/>
    <x v="7"/>
    <x v="1"/>
  </r>
  <r>
    <x v="293"/>
    <x v="237"/>
    <s v="4/98/13/29/58,6/5"/>
    <n v="13"/>
    <s v="4/98/13"/>
    <x v="1"/>
    <x v="0"/>
    <n v="4"/>
    <n v="2026.44"/>
    <d v="2015-04-30T00:00:00"/>
    <n v="2752"/>
    <n v="30"/>
    <x v="7"/>
    <x v="1"/>
  </r>
  <r>
    <x v="312"/>
    <x v="28"/>
    <s v="CODE8"/>
    <s v="CODE8"/>
    <s v="CODE8"/>
    <x v="2"/>
    <x v="0"/>
    <n v="4"/>
    <n v="9800"/>
    <d v="2015-04-30T00:00:00"/>
    <n v="12436"/>
    <n v="30"/>
    <x v="7"/>
    <x v="1"/>
  </r>
  <r>
    <x v="313"/>
    <x v="28"/>
    <s v="CODE8"/>
    <s v="CODE8"/>
    <s v="CODE8"/>
    <x v="2"/>
    <x v="0"/>
    <n v="4"/>
    <n v="17481.2"/>
    <d v="2015-04-30T00:00:00"/>
    <n v="22184"/>
    <n v="30"/>
    <x v="7"/>
    <x v="1"/>
  </r>
  <r>
    <x v="126"/>
    <x v="114"/>
    <s v="4/98/13/40/58,6/5"/>
    <n v="13"/>
    <s v="4/98/13"/>
    <x v="1"/>
    <x v="1"/>
    <n v="2"/>
    <n v="917.9"/>
    <d v="2015-04-30T00:00:00"/>
    <n v="1354"/>
    <n v="30"/>
    <x v="7"/>
    <x v="1"/>
  </r>
  <r>
    <x v="266"/>
    <x v="215"/>
    <s v="5/108/16/50/63,4/6,5"/>
    <n v="16"/>
    <s v="5/108/16"/>
    <x v="0"/>
    <x v="1"/>
    <n v="4"/>
    <n v="10847.44"/>
    <d v="2015-04-30T00:00:00"/>
    <n v="16000"/>
    <n v="30"/>
    <x v="7"/>
    <x v="1"/>
  </r>
  <r>
    <x v="273"/>
    <x v="23"/>
    <s v="5/112/16/50/57,1/6,5"/>
    <n v="16"/>
    <s v="5/112/16"/>
    <x v="1"/>
    <x v="1"/>
    <n v="4"/>
    <n v="4476.24"/>
    <d v="2015-04-30T00:00:00"/>
    <n v="6868"/>
    <n v="30"/>
    <x v="7"/>
    <x v="1"/>
  </r>
  <r>
    <x v="165"/>
    <x v="142"/>
    <s v="4/114,3/15/46/67,1/6,5"/>
    <n v="15"/>
    <s v="4/114,3/15"/>
    <x v="0"/>
    <x v="0"/>
    <n v="4"/>
    <n v="6983.08"/>
    <d v="2015-05-01T00:00:00"/>
    <n v="11128"/>
    <n v="1"/>
    <x v="8"/>
    <x v="1"/>
  </r>
  <r>
    <x v="86"/>
    <x v="19"/>
    <s v="4/100/14/43/60,1/5,5"/>
    <n v="14"/>
    <s v="4/100/14"/>
    <x v="1"/>
    <x v="0"/>
    <n v="4"/>
    <n v="3205.72"/>
    <d v="2015-05-01T00:00:00"/>
    <n v="4720"/>
    <n v="1"/>
    <x v="8"/>
    <x v="1"/>
  </r>
  <r>
    <x v="314"/>
    <x v="252"/>
    <s v="4/100/14/40/54,1/5,5"/>
    <n v="14"/>
    <s v="4/100/14"/>
    <x v="1"/>
    <x v="0"/>
    <n v="4"/>
    <n v="4271.2"/>
    <d v="2015-05-01T00:00:00"/>
    <n v="5796"/>
    <n v="1"/>
    <x v="8"/>
    <x v="1"/>
  </r>
  <r>
    <x v="293"/>
    <x v="237"/>
    <s v="4/98/13/29/58,6/5"/>
    <n v="13"/>
    <s v="4/98/13"/>
    <x v="1"/>
    <x v="0"/>
    <n v="4"/>
    <n v="2026.44"/>
    <d v="2015-05-01T00:00:00"/>
    <n v="2752"/>
    <n v="1"/>
    <x v="8"/>
    <x v="1"/>
  </r>
  <r>
    <x v="297"/>
    <x v="239"/>
    <s v="5/108/15/52,5/63,4/6"/>
    <n v="15"/>
    <s v="5/108/15"/>
    <x v="0"/>
    <x v="1"/>
    <n v="4"/>
    <n v="7228.84"/>
    <d v="2015-05-01T00:00:00"/>
    <n v="10608"/>
    <n v="1"/>
    <x v="8"/>
    <x v="1"/>
  </r>
  <r>
    <x v="233"/>
    <x v="192"/>
    <s v="5/108/16/52,5/63,4/7"/>
    <n v="16"/>
    <s v="5/108/16"/>
    <x v="0"/>
    <x v="0"/>
    <n v="4"/>
    <n v="8164.89"/>
    <d v="2015-05-02T00:00:00"/>
    <n v="12532"/>
    <n v="2"/>
    <x v="8"/>
    <x v="1"/>
  </r>
  <r>
    <x v="301"/>
    <x v="243"/>
    <s v="4/98/14/35/58,6/5,5"/>
    <n v="14"/>
    <s v="4/98/14"/>
    <x v="1"/>
    <x v="0"/>
    <n v="4"/>
    <n v="2541.36"/>
    <d v="2015-05-02T00:00:00"/>
    <n v="3452"/>
    <n v="2"/>
    <x v="8"/>
    <x v="1"/>
  </r>
  <r>
    <x v="315"/>
    <x v="253"/>
    <s v="5/105/16/39/56,6/6,5"/>
    <n v="16"/>
    <s v="5/105/16"/>
    <x v="0"/>
    <x v="0"/>
    <n v="4"/>
    <n v="11762.72"/>
    <d v="2015-05-02T00:00:00"/>
    <n v="17352"/>
    <n v="2"/>
    <x v="8"/>
    <x v="1"/>
  </r>
  <r>
    <x v="251"/>
    <x v="201"/>
    <s v="4/98/14/35/58,6/5,5"/>
    <n v="14"/>
    <s v="4/98/14"/>
    <x v="0"/>
    <x v="1"/>
    <n v="4"/>
    <n v="7406.76"/>
    <d v="2015-05-02T00:00:00"/>
    <n v="10924"/>
    <n v="2"/>
    <x v="8"/>
    <x v="1"/>
  </r>
  <r>
    <x v="174"/>
    <x v="16"/>
    <s v="4/114,3/15/44/56,6/6"/>
    <n v="15"/>
    <s v="4/114,3/15"/>
    <x v="1"/>
    <x v="1"/>
    <n v="2"/>
    <n v="1930.1"/>
    <d v="2015-05-02T00:00:00"/>
    <n v="2680"/>
    <n v="2"/>
    <x v="8"/>
    <x v="1"/>
  </r>
  <r>
    <x v="102"/>
    <x v="92"/>
    <s v="4/100/15/48/54,1/6"/>
    <n v="15"/>
    <s v="4/100/15"/>
    <x v="0"/>
    <x v="1"/>
    <n v="4"/>
    <n v="9000"/>
    <d v="2015-05-02T00:00:00"/>
    <n v="13276"/>
    <n v="2"/>
    <x v="8"/>
    <x v="1"/>
  </r>
  <r>
    <x v="280"/>
    <x v="228"/>
    <s v="4/98/13/40/58,6/5"/>
    <n v="13"/>
    <s v="4/98/13"/>
    <x v="1"/>
    <x v="1"/>
    <n v="4"/>
    <n v="2332.08"/>
    <d v="2015-05-02T00:00:00"/>
    <n v="3164"/>
    <n v="2"/>
    <x v="8"/>
    <x v="1"/>
  </r>
  <r>
    <x v="316"/>
    <x v="254"/>
    <s v="4/114,3/15/44/56,6/6"/>
    <n v="15"/>
    <s v="4/114,3/15"/>
    <x v="0"/>
    <x v="1"/>
    <n v="4"/>
    <n v="9000"/>
    <d v="2015-05-02T00:00:00"/>
    <n v="13276"/>
    <n v="2"/>
    <x v="8"/>
    <x v="1"/>
  </r>
  <r>
    <x v="317"/>
    <x v="255"/>
    <s v="4/114,3/15/40/66,1/6,5"/>
    <n v="15"/>
    <s v="4/114,3/15"/>
    <x v="0"/>
    <x v="1"/>
    <n v="4"/>
    <n v="8576.24"/>
    <d v="2015-05-02T00:00:00"/>
    <n v="12648"/>
    <n v="2"/>
    <x v="8"/>
    <x v="1"/>
  </r>
  <r>
    <x v="318"/>
    <x v="256"/>
    <s v="5/114,3/16/45/67,1/6,5"/>
    <n v="16"/>
    <s v="5/114,3/16"/>
    <x v="1"/>
    <x v="0"/>
    <n v="1"/>
    <n v="764.41"/>
    <d v="2015-05-03T00:00:00"/>
    <n v="1238.4000000000001"/>
    <n v="3"/>
    <x v="8"/>
    <x v="1"/>
  </r>
  <r>
    <x v="63"/>
    <x v="60"/>
    <s v="4/100/14/49/56,6/5,5"/>
    <n v="14"/>
    <s v="4/100/14"/>
    <x v="1"/>
    <x v="0"/>
    <n v="1"/>
    <n v="623.85"/>
    <d v="2015-05-03T00:00:00"/>
    <n v="910"/>
    <n v="3"/>
    <x v="8"/>
    <x v="1"/>
  </r>
  <r>
    <x v="301"/>
    <x v="243"/>
    <s v="4/98/14/35/58,6/5,5"/>
    <n v="14"/>
    <s v="4/98/14"/>
    <x v="1"/>
    <x v="0"/>
    <n v="4"/>
    <n v="2541.36"/>
    <d v="2015-05-03T00:00:00"/>
    <n v="3452"/>
    <n v="3"/>
    <x v="8"/>
    <x v="1"/>
  </r>
  <r>
    <x v="280"/>
    <x v="228"/>
    <s v="4/98/13/40/58,6/5"/>
    <n v="13"/>
    <s v="4/98/13"/>
    <x v="1"/>
    <x v="0"/>
    <n v="2"/>
    <n v="1166.04"/>
    <d v="2015-05-03T00:00:00"/>
    <n v="1582"/>
    <n v="3"/>
    <x v="8"/>
    <x v="1"/>
  </r>
  <r>
    <x v="280"/>
    <x v="228"/>
    <s v="4/98/13/40/58,6/5"/>
    <n v="13"/>
    <s v="4/98/13"/>
    <x v="1"/>
    <x v="1"/>
    <n v="8"/>
    <n v="4664.16"/>
    <d v="2015-05-03T00:00:00"/>
    <n v="6328"/>
    <n v="3"/>
    <x v="8"/>
    <x v="1"/>
  </r>
  <r>
    <x v="145"/>
    <x v="129"/>
    <s v="4/100/14/49/56,6/5,5"/>
    <n v="14"/>
    <s v="4/100/14"/>
    <x v="1"/>
    <x v="0"/>
    <n v="4"/>
    <n v="2681.74"/>
    <d v="2015-05-04T00:00:00"/>
    <n v="3640"/>
    <n v="4"/>
    <x v="8"/>
    <x v="1"/>
  </r>
  <r>
    <x v="293"/>
    <x v="237"/>
    <s v="4/98/13/29/58,6/5"/>
    <n v="13"/>
    <s v="4/98/13"/>
    <x v="1"/>
    <x v="0"/>
    <n v="2"/>
    <n v="1013.22"/>
    <d v="2015-05-04T00:00:00"/>
    <n v="1376"/>
    <n v="4"/>
    <x v="8"/>
    <x v="1"/>
  </r>
  <r>
    <x v="166"/>
    <x v="143"/>
    <s v="5/112/16/45/57,1/7"/>
    <n v="16"/>
    <s v="5/112/16"/>
    <x v="0"/>
    <x v="1"/>
    <n v="4"/>
    <n v="10847.44"/>
    <d v="2015-05-05T00:00:00"/>
    <n v="16000"/>
    <n v="5"/>
    <x v="8"/>
    <x v="1"/>
  </r>
  <r>
    <x v="280"/>
    <x v="228"/>
    <s v="4/98/13/40/58,6/5"/>
    <n v="13"/>
    <s v="4/98/13"/>
    <x v="1"/>
    <x v="0"/>
    <n v="6"/>
    <n v="3498.12"/>
    <d v="2015-05-06T00:00:00"/>
    <n v="4746"/>
    <n v="6"/>
    <x v="8"/>
    <x v="1"/>
  </r>
  <r>
    <x v="176"/>
    <x v="149"/>
    <s v="4/108/16/26/65,1/6,5"/>
    <n v="16"/>
    <s v="4/108/16"/>
    <x v="0"/>
    <x v="1"/>
    <n v="4"/>
    <n v="9000"/>
    <d v="2015-05-06T00:00:00"/>
    <n v="13808"/>
    <n v="6"/>
    <x v="8"/>
    <x v="1"/>
  </r>
  <r>
    <x v="301"/>
    <x v="243"/>
    <s v="4/98/14/35/58,6/5,5"/>
    <n v="14"/>
    <s v="4/98/14"/>
    <x v="1"/>
    <x v="0"/>
    <n v="4"/>
    <n v="2541.36"/>
    <d v="2015-05-07T00:00:00"/>
    <n v="3452"/>
    <n v="7"/>
    <x v="8"/>
    <x v="1"/>
  </r>
  <r>
    <x v="319"/>
    <x v="28"/>
    <s v="CODE8"/>
    <s v="CODE8"/>
    <s v="CODE8"/>
    <x v="2"/>
    <x v="0"/>
    <n v="4"/>
    <n v="0"/>
    <d v="2015-05-07T00:00:00"/>
    <n v="33616"/>
    <n v="7"/>
    <x v="8"/>
    <x v="1"/>
  </r>
  <r>
    <x v="320"/>
    <x v="28"/>
    <s v="CODE8"/>
    <s v="CODE8"/>
    <s v="CODE8"/>
    <x v="2"/>
    <x v="1"/>
    <n v="4"/>
    <n v="11054"/>
    <d v="2015-05-07T00:00:00"/>
    <n v="14416"/>
    <n v="7"/>
    <x v="8"/>
    <x v="1"/>
  </r>
  <r>
    <x v="293"/>
    <x v="237"/>
    <s v="4/98/13/29/58,6/5"/>
    <n v="13"/>
    <s v="4/98/13"/>
    <x v="1"/>
    <x v="0"/>
    <n v="4"/>
    <n v="2026.44"/>
    <d v="2015-05-08T00:00:00"/>
    <n v="2752"/>
    <n v="8"/>
    <x v="8"/>
    <x v="1"/>
  </r>
  <r>
    <x v="321"/>
    <x v="257"/>
    <s v="4/100/15/45/56,6/6,5"/>
    <n v="15"/>
    <s v="4/100/15"/>
    <x v="0"/>
    <x v="1"/>
    <n v="4"/>
    <n v="9000"/>
    <d v="2015-05-08T00:00:00"/>
    <n v="13276"/>
    <n v="8"/>
    <x v="8"/>
    <x v="1"/>
  </r>
  <r>
    <x v="13"/>
    <x v="13"/>
    <s v="5/139,7/15/48/98,6/6"/>
    <n v="15"/>
    <s v="5/139,7/15"/>
    <x v="1"/>
    <x v="1"/>
    <n v="4"/>
    <n v="4644.08"/>
    <d v="2015-05-09T00:00:00"/>
    <n v="6300"/>
    <n v="9"/>
    <x v="8"/>
    <x v="1"/>
  </r>
  <r>
    <x v="156"/>
    <x v="136"/>
    <s v="5/100/15/38/57,1/6,5"/>
    <n v="15"/>
    <s v="5/100/15"/>
    <x v="0"/>
    <x v="0"/>
    <n v="4"/>
    <n v="8576.2800000000007"/>
    <d v="2015-05-10T00:00:00"/>
    <n v="12652"/>
    <n v="10"/>
    <x v="8"/>
    <x v="1"/>
  </r>
  <r>
    <x v="322"/>
    <x v="258"/>
    <s v="5/112/16/50/57,1/6,5"/>
    <n v="16"/>
    <s v="5/112/16"/>
    <x v="1"/>
    <x v="0"/>
    <n v="4"/>
    <n v="5600.96"/>
    <d v="2015-05-10T00:00:00"/>
    <n v="7760"/>
    <n v="10"/>
    <x v="8"/>
    <x v="1"/>
  </r>
  <r>
    <x v="323"/>
    <x v="259"/>
    <s v="4/100/15/48/54,1/6,5"/>
    <n v="15"/>
    <s v="4/100/15"/>
    <x v="0"/>
    <x v="0"/>
    <n v="4"/>
    <n v="9762.7199999999993"/>
    <d v="2015-05-10T00:00:00"/>
    <n v="14400"/>
    <n v="10"/>
    <x v="8"/>
    <x v="1"/>
  </r>
  <r>
    <x v="102"/>
    <x v="92"/>
    <s v="4/100/15/48/54,1/6"/>
    <n v="15"/>
    <s v="4/100/15"/>
    <x v="0"/>
    <x v="1"/>
    <n v="4"/>
    <n v="9000"/>
    <d v="2015-05-10T00:00:00"/>
    <n v="13276"/>
    <n v="10"/>
    <x v="8"/>
    <x v="1"/>
  </r>
  <r>
    <x v="324"/>
    <x v="210"/>
    <s v="5/139,7/16/45/95,3/7"/>
    <n v="16"/>
    <s v="5/139,7/16"/>
    <x v="0"/>
    <x v="1"/>
    <n v="4"/>
    <n v="10576.28"/>
    <d v="2015-05-10T00:00:00"/>
    <n v="15600"/>
    <n v="10"/>
    <x v="8"/>
    <x v="1"/>
  </r>
  <r>
    <x v="115"/>
    <x v="104"/>
    <s v="4/98/14/35/58,6/5,5"/>
    <n v="14"/>
    <s v="4/98/14"/>
    <x v="0"/>
    <x v="0"/>
    <n v="4"/>
    <n v="7406.76"/>
    <d v="2015-05-11T00:00:00"/>
    <n v="10924"/>
    <n v="11"/>
    <x v="8"/>
    <x v="1"/>
  </r>
  <r>
    <x v="33"/>
    <x v="32"/>
    <s v="4/98/14/35/58,6/5,5"/>
    <n v="14"/>
    <s v="4/98/14"/>
    <x v="0"/>
    <x v="0"/>
    <n v="4"/>
    <n v="5420.82"/>
    <d v="2015-05-11T00:00:00"/>
    <n v="8400"/>
    <n v="11"/>
    <x v="8"/>
    <x v="1"/>
  </r>
  <r>
    <x v="280"/>
    <x v="228"/>
    <s v="4/98/13/40/58,6/5"/>
    <n v="13"/>
    <s v="4/98/13"/>
    <x v="1"/>
    <x v="0"/>
    <n v="4"/>
    <n v="2332.08"/>
    <d v="2015-05-11T00:00:00"/>
    <n v="3164"/>
    <n v="11"/>
    <x v="8"/>
    <x v="1"/>
  </r>
  <r>
    <x v="174"/>
    <x v="16"/>
    <s v="4/114,3/15/44/56,6/6"/>
    <n v="15"/>
    <s v="4/114,3/15"/>
    <x v="1"/>
    <x v="1"/>
    <n v="1"/>
    <n v="965.05"/>
    <d v="2015-05-11T00:00:00"/>
    <n v="1340"/>
    <n v="11"/>
    <x v="8"/>
    <x v="1"/>
  </r>
  <r>
    <x v="301"/>
    <x v="243"/>
    <s v="4/98/14/35/58,6/5,5"/>
    <n v="14"/>
    <s v="4/98/14"/>
    <x v="1"/>
    <x v="0"/>
    <n v="4"/>
    <n v="2541.36"/>
    <d v="2015-05-12T00:00:00"/>
    <n v="3452"/>
    <n v="12"/>
    <x v="8"/>
    <x v="1"/>
  </r>
  <r>
    <x v="44"/>
    <x v="43"/>
    <s v="4/98/13/29/58,6/5"/>
    <n v="13"/>
    <s v="4/98/13"/>
    <x v="1"/>
    <x v="0"/>
    <n v="1"/>
    <n v="438.98"/>
    <d v="2015-05-13T00:00:00"/>
    <n v="596"/>
    <n v="13"/>
    <x v="8"/>
    <x v="1"/>
  </r>
  <r>
    <x v="301"/>
    <x v="243"/>
    <s v="4/98/14/35/58,6/5,5"/>
    <n v="14"/>
    <s v="4/98/14"/>
    <x v="1"/>
    <x v="0"/>
    <n v="4"/>
    <n v="2541.36"/>
    <d v="2015-05-13T00:00:00"/>
    <n v="3452"/>
    <n v="13"/>
    <x v="8"/>
    <x v="1"/>
  </r>
  <r>
    <x v="68"/>
    <x v="63"/>
    <s v="4/100/14/43/60,1/5,5"/>
    <n v="14"/>
    <s v="4/100/14"/>
    <x v="0"/>
    <x v="1"/>
    <n v="4"/>
    <n v="7406.76"/>
    <d v="2015-05-13T00:00:00"/>
    <n v="10924"/>
    <n v="13"/>
    <x v="8"/>
    <x v="1"/>
  </r>
  <r>
    <x v="301"/>
    <x v="243"/>
    <s v="4/98/14/35/58,6/5,5"/>
    <n v="14"/>
    <s v="4/98/14"/>
    <x v="1"/>
    <x v="1"/>
    <n v="4"/>
    <n v="2541.36"/>
    <d v="2015-05-13T00:00:00"/>
    <n v="3452"/>
    <n v="13"/>
    <x v="8"/>
    <x v="1"/>
  </r>
  <r>
    <x v="280"/>
    <x v="228"/>
    <s v="4/98/13/40/58,6/5"/>
    <n v="13"/>
    <s v="4/98/13"/>
    <x v="1"/>
    <x v="1"/>
    <n v="1"/>
    <n v="583.01"/>
    <d v="2015-05-13T00:00:00"/>
    <n v="791"/>
    <n v="13"/>
    <x v="8"/>
    <x v="1"/>
  </r>
  <r>
    <x v="289"/>
    <x v="234"/>
    <s v="4/100/15/48/54,1/6"/>
    <n v="15"/>
    <s v="4/100/15"/>
    <x v="1"/>
    <x v="0"/>
    <n v="4"/>
    <n v="4318.6400000000003"/>
    <d v="2015-05-14T00:00:00"/>
    <n v="5720"/>
    <n v="14"/>
    <x v="8"/>
    <x v="1"/>
  </r>
  <r>
    <x v="149"/>
    <x v="133"/>
    <s v="4/100/15/50/60,1/6,5"/>
    <n v="15"/>
    <s v="4/100/15"/>
    <x v="0"/>
    <x v="0"/>
    <n v="4"/>
    <n v="9000"/>
    <d v="2015-05-15T00:00:00"/>
    <n v="13276"/>
    <n v="15"/>
    <x v="8"/>
    <x v="1"/>
  </r>
  <r>
    <x v="325"/>
    <x v="260"/>
    <s v="4/114,3/15/44/56,6/6"/>
    <n v="15"/>
    <s v="4/114,3/15"/>
    <x v="0"/>
    <x v="1"/>
    <n v="4"/>
    <n v="8576.24"/>
    <d v="2015-05-15T00:00:00"/>
    <n v="12648"/>
    <n v="15"/>
    <x v="8"/>
    <x v="1"/>
  </r>
  <r>
    <x v="135"/>
    <x v="121"/>
    <s v="5/105/16/39/56,6/6,5"/>
    <n v="16"/>
    <s v="5/105/16"/>
    <x v="0"/>
    <x v="0"/>
    <n v="4"/>
    <n v="10339"/>
    <d v="2015-05-16T00:00:00"/>
    <n v="14640"/>
    <n v="16"/>
    <x v="8"/>
    <x v="1"/>
  </r>
  <r>
    <x v="4"/>
    <x v="4"/>
    <s v="6/139,7/17/38/100,1/7"/>
    <n v="17"/>
    <s v="6/139,7/17"/>
    <x v="0"/>
    <x v="0"/>
    <n v="4"/>
    <n v="9916.08"/>
    <d v="2015-05-16T00:00:00"/>
    <n v="16332"/>
    <n v="16"/>
    <x v="8"/>
    <x v="1"/>
  </r>
  <r>
    <x v="86"/>
    <x v="19"/>
    <s v="4/100/14/43/60,1/5,5"/>
    <n v="14"/>
    <s v="4/100/14"/>
    <x v="1"/>
    <x v="0"/>
    <n v="1"/>
    <n v="801.43"/>
    <d v="2015-05-17T00:00:00"/>
    <n v="1180"/>
    <n v="17"/>
    <x v="8"/>
    <x v="1"/>
  </r>
  <r>
    <x v="326"/>
    <x v="261"/>
    <s v="4/100/15/45/60,1/6"/>
    <n v="15"/>
    <s v="4/100/15"/>
    <x v="0"/>
    <x v="0"/>
    <n v="4"/>
    <n v="9000"/>
    <d v="2015-05-17T00:00:00"/>
    <n v="13276"/>
    <n v="17"/>
    <x v="8"/>
    <x v="1"/>
  </r>
  <r>
    <x v="227"/>
    <x v="187"/>
    <s v="4/100/15/45/56,6/6,5"/>
    <n v="15"/>
    <s v="4/100/15"/>
    <x v="0"/>
    <x v="1"/>
    <n v="4"/>
    <n v="6779.68"/>
    <d v="2015-05-17T00:00:00"/>
    <n v="10608"/>
    <n v="17"/>
    <x v="8"/>
    <x v="1"/>
  </r>
  <r>
    <x v="86"/>
    <x v="19"/>
    <s v="4/100/14/43/60,1/5,5"/>
    <n v="14"/>
    <s v="4/100/14"/>
    <x v="1"/>
    <x v="1"/>
    <n v="4"/>
    <n v="3237.44"/>
    <d v="2015-05-17T00:00:00"/>
    <n v="4720"/>
    <n v="17"/>
    <x v="8"/>
    <x v="1"/>
  </r>
  <r>
    <x v="327"/>
    <x v="28"/>
    <s v="CODE8"/>
    <s v="CODE8"/>
    <s v="CODE8"/>
    <x v="2"/>
    <x v="0"/>
    <n v="4"/>
    <n v="14335.6"/>
    <d v="2015-05-19T00:00:00"/>
    <n v="18700"/>
    <n v="19"/>
    <x v="8"/>
    <x v="1"/>
  </r>
  <r>
    <x v="280"/>
    <x v="228"/>
    <s v="4/98/13/40/58,6/5"/>
    <n v="13"/>
    <s v="4/98/13"/>
    <x v="1"/>
    <x v="1"/>
    <n v="1"/>
    <n v="583.01"/>
    <d v="2015-05-19T00:00:00"/>
    <n v="791"/>
    <n v="19"/>
    <x v="8"/>
    <x v="1"/>
  </r>
  <r>
    <x v="107"/>
    <x v="96"/>
    <s v="4/100/15/48/54,1/6,5"/>
    <n v="15"/>
    <s v="4/100/15"/>
    <x v="0"/>
    <x v="0"/>
    <n v="4"/>
    <n v="8576.2800000000007"/>
    <d v="2015-05-20T00:00:00"/>
    <n v="12652"/>
    <n v="20"/>
    <x v="8"/>
    <x v="1"/>
  </r>
  <r>
    <x v="293"/>
    <x v="237"/>
    <s v="4/98/13/29/58,6/5"/>
    <n v="13"/>
    <s v="4/98/13"/>
    <x v="1"/>
    <x v="0"/>
    <n v="2"/>
    <n v="1013.22"/>
    <d v="2015-05-20T00:00:00"/>
    <n v="1376"/>
    <n v="20"/>
    <x v="8"/>
    <x v="1"/>
  </r>
  <r>
    <x v="129"/>
    <x v="116"/>
    <s v="4/98/13/29/60,5/5"/>
    <n v="13"/>
    <s v="4/98/13"/>
    <x v="1"/>
    <x v="1"/>
    <n v="4"/>
    <n v="1753.2"/>
    <d v="2015-05-20T00:00:00"/>
    <n v="2560"/>
    <n v="20"/>
    <x v="8"/>
    <x v="1"/>
  </r>
  <r>
    <x v="280"/>
    <x v="228"/>
    <s v="4/98/13/40/58,6/5"/>
    <n v="13"/>
    <s v="4/98/13"/>
    <x v="1"/>
    <x v="0"/>
    <n v="4"/>
    <n v="2332.04"/>
    <d v="2015-05-21T00:00:00"/>
    <n v="3164"/>
    <n v="21"/>
    <x v="8"/>
    <x v="1"/>
  </r>
  <r>
    <x v="192"/>
    <x v="161"/>
    <s v="4/98/13/35/58,6/5,5"/>
    <n v="13"/>
    <s v="4/98/13"/>
    <x v="0"/>
    <x v="1"/>
    <n v="4"/>
    <n v="4271.28"/>
    <d v="2015-05-21T00:00:00"/>
    <n v="6400"/>
    <n v="21"/>
    <x v="8"/>
    <x v="1"/>
  </r>
  <r>
    <x v="301"/>
    <x v="243"/>
    <s v="4/98/14/35/58,6/5,5"/>
    <n v="14"/>
    <s v="4/98/14"/>
    <x v="1"/>
    <x v="0"/>
    <n v="4"/>
    <n v="2541.36"/>
    <d v="2015-05-22T00:00:00"/>
    <n v="3452"/>
    <n v="22"/>
    <x v="8"/>
    <x v="1"/>
  </r>
  <r>
    <x v="280"/>
    <x v="228"/>
    <s v="4/98/13/40/58,6/5"/>
    <n v="13"/>
    <s v="4/98/13"/>
    <x v="1"/>
    <x v="0"/>
    <n v="5"/>
    <n v="2915.1"/>
    <d v="2015-05-22T00:00:00"/>
    <n v="3955"/>
    <n v="22"/>
    <x v="8"/>
    <x v="1"/>
  </r>
  <r>
    <x v="328"/>
    <x v="262"/>
    <s v="4/100/14/46/54,1/5,5"/>
    <n v="14"/>
    <s v="4/100/14"/>
    <x v="0"/>
    <x v="0"/>
    <n v="4"/>
    <n v="7050.84"/>
    <d v="2015-05-22T00:00:00"/>
    <n v="10400"/>
    <n v="22"/>
    <x v="8"/>
    <x v="1"/>
  </r>
  <r>
    <x v="43"/>
    <x v="42"/>
    <s v="4/98/14/35/58,6/5,5"/>
    <n v="14"/>
    <s v="4/98/14"/>
    <x v="1"/>
    <x v="0"/>
    <n v="1"/>
    <n v="642.80999999999995"/>
    <d v="2015-05-23T00:00:00"/>
    <n v="890"/>
    <n v="23"/>
    <x v="8"/>
    <x v="1"/>
  </r>
  <r>
    <x v="280"/>
    <x v="228"/>
    <s v="4/98/13/40/58,6/5"/>
    <n v="13"/>
    <s v="4/98/13"/>
    <x v="1"/>
    <x v="0"/>
    <n v="4"/>
    <n v="2332.04"/>
    <d v="2015-05-23T00:00:00"/>
    <n v="3164"/>
    <n v="23"/>
    <x v="8"/>
    <x v="1"/>
  </r>
  <r>
    <x v="280"/>
    <x v="228"/>
    <s v="4/98/13/40/58,6/5"/>
    <n v="13"/>
    <s v="4/98/13"/>
    <x v="1"/>
    <x v="1"/>
    <n v="2"/>
    <n v="1166.02"/>
    <d v="2015-05-23T00:00:00"/>
    <n v="1582"/>
    <n v="23"/>
    <x v="8"/>
    <x v="1"/>
  </r>
  <r>
    <x v="329"/>
    <x v="146"/>
    <s v="5/108/16/50/63,4/6,5"/>
    <n v="16"/>
    <s v="5/108/16"/>
    <x v="0"/>
    <x v="1"/>
    <n v="4"/>
    <n v="10339"/>
    <d v="2015-05-23T00:00:00"/>
    <n v="15252"/>
    <n v="23"/>
    <x v="8"/>
    <x v="1"/>
  </r>
  <r>
    <x v="261"/>
    <x v="211"/>
    <s v="5/100/15/38/57,1/6,5"/>
    <n v="15"/>
    <s v="5/100/15"/>
    <x v="0"/>
    <x v="0"/>
    <n v="4"/>
    <n v="8576.2800000000007"/>
    <d v="2015-05-24T00:00:00"/>
    <n v="12652"/>
    <n v="24"/>
    <x v="8"/>
    <x v="1"/>
  </r>
  <r>
    <x v="280"/>
    <x v="228"/>
    <s v="4/98/13/40/58,6/5"/>
    <n v="13"/>
    <s v="4/98/13"/>
    <x v="1"/>
    <x v="0"/>
    <n v="6"/>
    <n v="3498.12"/>
    <d v="2015-05-26T00:00:00"/>
    <n v="4746"/>
    <n v="26"/>
    <x v="8"/>
    <x v="1"/>
  </r>
  <r>
    <x v="86"/>
    <x v="19"/>
    <s v="4/100/14/43/60,1/5,5"/>
    <n v="14"/>
    <s v="4/100/14"/>
    <x v="1"/>
    <x v="1"/>
    <n v="1"/>
    <n v="809.36"/>
    <d v="2015-05-26T00:00:00"/>
    <n v="1180"/>
    <n v="26"/>
    <x v="8"/>
    <x v="1"/>
  </r>
  <r>
    <x v="114"/>
    <x v="103"/>
    <s v="5/114,3/16/46/67,1/6,5"/>
    <n v="16"/>
    <s v="5/114,3/16"/>
    <x v="0"/>
    <x v="0"/>
    <n v="4"/>
    <n v="10847.44"/>
    <d v="2015-05-27T00:00:00"/>
    <n v="16000"/>
    <n v="27"/>
    <x v="8"/>
    <x v="1"/>
  </r>
  <r>
    <x v="330"/>
    <x v="263"/>
    <s v="4/100/16/48/54,1/6,5"/>
    <n v="16"/>
    <s v="4/100/16"/>
    <x v="0"/>
    <x v="1"/>
    <n v="4"/>
    <n v="10847.44"/>
    <d v="2015-05-28T00:00:00"/>
    <n v="16000"/>
    <n v="28"/>
    <x v="8"/>
    <x v="1"/>
  </r>
  <r>
    <x v="118"/>
    <x v="107"/>
    <s v="5/114,3/15/47/67,1/5,5"/>
    <n v="15"/>
    <s v="5/114,3/15"/>
    <x v="1"/>
    <x v="0"/>
    <n v="1"/>
    <n v="1035"/>
    <d v="2015-05-30T00:00:00"/>
    <n v="1597"/>
    <n v="30"/>
    <x v="8"/>
    <x v="1"/>
  </r>
  <r>
    <x v="280"/>
    <x v="228"/>
    <s v="4/98/13/40/58,6/5"/>
    <n v="13"/>
    <s v="4/98/13"/>
    <x v="1"/>
    <x v="0"/>
    <n v="2"/>
    <n v="1166.04"/>
    <d v="2015-05-31T00:00:00"/>
    <n v="1582"/>
    <n v="31"/>
    <x v="8"/>
    <x v="1"/>
  </r>
  <r>
    <x v="183"/>
    <x v="154"/>
    <s v="5/114,3/15/43/66,1/6,5"/>
    <n v="15"/>
    <s v="5/114,3/15"/>
    <x v="0"/>
    <x v="1"/>
    <n v="4"/>
    <n v="9000"/>
    <d v="2015-05-31T00:00:00"/>
    <n v="13276"/>
    <n v="31"/>
    <x v="8"/>
    <x v="1"/>
  </r>
  <r>
    <x v="68"/>
    <x v="63"/>
    <s v="4/100/14/43/60,1/5,5"/>
    <n v="14"/>
    <s v="4/100/14"/>
    <x v="0"/>
    <x v="1"/>
    <n v="4"/>
    <n v="7406.76"/>
    <d v="2015-05-31T00:00:00"/>
    <n v="10488"/>
    <n v="31"/>
    <x v="8"/>
    <x v="1"/>
  </r>
  <r>
    <x v="331"/>
    <x v="264"/>
    <s v="5/114,3/16/46/67,1/6,5"/>
    <n v="16"/>
    <s v="5/114,3/16"/>
    <x v="0"/>
    <x v="1"/>
    <n v="4"/>
    <n v="11762.72"/>
    <d v="2015-05-31T00:00:00"/>
    <n v="17352"/>
    <n v="31"/>
    <x v="8"/>
    <x v="1"/>
  </r>
  <r>
    <x v="301"/>
    <x v="243"/>
    <s v="4/98/14/35/58,6/5,5"/>
    <n v="14"/>
    <s v="4/98/14"/>
    <x v="1"/>
    <x v="1"/>
    <n v="4"/>
    <n v="2541.36"/>
    <d v="2015-05-31T00:00:00"/>
    <n v="3452"/>
    <n v="31"/>
    <x v="8"/>
    <x v="1"/>
  </r>
  <r>
    <x v="332"/>
    <x v="265"/>
    <s v="5/105/15/39/56,6/6"/>
    <n v="15"/>
    <s v="5/105/15"/>
    <x v="0"/>
    <x v="0"/>
    <n v="4"/>
    <n v="6779.68"/>
    <d v="2015-06-01T00:00:00"/>
    <n v="10608"/>
    <n v="1"/>
    <x v="9"/>
    <x v="1"/>
  </r>
  <r>
    <x v="301"/>
    <x v="243"/>
    <s v="4/98/14/35/58,6/5,5"/>
    <n v="14"/>
    <s v="4/98/14"/>
    <x v="1"/>
    <x v="0"/>
    <n v="4"/>
    <n v="2541.36"/>
    <d v="2015-06-01T00:00:00"/>
    <n v="3452"/>
    <n v="1"/>
    <x v="9"/>
    <x v="1"/>
  </r>
  <r>
    <x v="333"/>
    <x v="266"/>
    <s v="5/112/15/47/57,1/6"/>
    <n v="15"/>
    <s v="5/112/15"/>
    <x v="1"/>
    <x v="1"/>
    <n v="4"/>
    <n v="4601"/>
    <d v="2015-06-01T00:00:00"/>
    <n v="6360"/>
    <n v="1"/>
    <x v="9"/>
    <x v="1"/>
  </r>
  <r>
    <x v="43"/>
    <x v="42"/>
    <s v="4/98/14/35/58,6/5,5"/>
    <n v="14"/>
    <s v="4/98/14"/>
    <x v="1"/>
    <x v="0"/>
    <n v="2"/>
    <n v="1285.6199999999999"/>
    <d v="2015-06-02T00:00:00"/>
    <n v="1780"/>
    <n v="2"/>
    <x v="9"/>
    <x v="1"/>
  </r>
  <r>
    <x v="334"/>
    <x v="267"/>
    <s v="5/110/15/49/65,1/6"/>
    <n v="15"/>
    <s v="5/110/15"/>
    <x v="0"/>
    <x v="0"/>
    <n v="4"/>
    <n v="6779.68"/>
    <d v="2015-06-02T00:00:00"/>
    <n v="10608"/>
    <n v="2"/>
    <x v="9"/>
    <x v="1"/>
  </r>
  <r>
    <x v="43"/>
    <x v="42"/>
    <s v="4/98/14/35/58,6/5,5"/>
    <n v="14"/>
    <s v="4/98/14"/>
    <x v="1"/>
    <x v="0"/>
    <n v="4"/>
    <n v="2571.2399999999998"/>
    <d v="2015-06-03T00:00:00"/>
    <n v="3560"/>
    <n v="3"/>
    <x v="9"/>
    <x v="1"/>
  </r>
  <r>
    <x v="85"/>
    <x v="79"/>
    <s v="4/98/13/35/58,6/5"/>
    <n v="13"/>
    <s v="4/98/13"/>
    <x v="0"/>
    <x v="1"/>
    <n v="4"/>
    <n v="4271.28"/>
    <d v="2015-06-03T00:00:00"/>
    <n v="7816"/>
    <n v="3"/>
    <x v="9"/>
    <x v="1"/>
  </r>
  <r>
    <x v="280"/>
    <x v="228"/>
    <s v="4/98/13/40/58,6/5"/>
    <n v="13"/>
    <s v="4/98/13"/>
    <x v="1"/>
    <x v="1"/>
    <n v="4"/>
    <n v="2332.04"/>
    <d v="2015-06-03T00:00:00"/>
    <n v="3164"/>
    <n v="3"/>
    <x v="9"/>
    <x v="1"/>
  </r>
  <r>
    <x v="149"/>
    <x v="133"/>
    <s v="4/100/15/50/60,1/6,5"/>
    <n v="15"/>
    <s v="4/100/15"/>
    <x v="0"/>
    <x v="1"/>
    <n v="4"/>
    <n v="9000"/>
    <d v="2015-06-04T00:00:00"/>
    <n v="12744"/>
    <n v="4"/>
    <x v="9"/>
    <x v="1"/>
  </r>
  <r>
    <x v="301"/>
    <x v="243"/>
    <s v="4/98/14/35/58,6/5,5"/>
    <n v="14"/>
    <s v="4/98/14"/>
    <x v="1"/>
    <x v="0"/>
    <n v="1"/>
    <n v="635.34"/>
    <d v="2015-06-05T00:00:00"/>
    <n v="863"/>
    <n v="5"/>
    <x v="9"/>
    <x v="1"/>
  </r>
  <r>
    <x v="293"/>
    <x v="237"/>
    <s v="4/98/13/29/58,6/5"/>
    <n v="13"/>
    <s v="4/98/13"/>
    <x v="1"/>
    <x v="0"/>
    <n v="2"/>
    <n v="1013.22"/>
    <d v="2015-06-07T00:00:00"/>
    <n v="1376"/>
    <n v="7"/>
    <x v="9"/>
    <x v="1"/>
  </r>
  <r>
    <x v="335"/>
    <x v="268"/>
    <s v="4/100/15/45/56,6/6,5"/>
    <n v="15"/>
    <s v="4/100/15"/>
    <x v="0"/>
    <x v="1"/>
    <n v="4"/>
    <n v="9000"/>
    <d v="2015-06-07T00:00:00"/>
    <n v="12744"/>
    <n v="7"/>
    <x v="9"/>
    <x v="1"/>
  </r>
  <r>
    <x v="328"/>
    <x v="262"/>
    <s v="4/100/14/46/54,1/5,5"/>
    <n v="14"/>
    <s v="4/100/14"/>
    <x v="0"/>
    <x v="1"/>
    <n v="4"/>
    <n v="7050.84"/>
    <d v="2015-06-07T00:00:00"/>
    <n v="10400"/>
    <n v="7"/>
    <x v="9"/>
    <x v="1"/>
  </r>
  <r>
    <x v="301"/>
    <x v="243"/>
    <s v="4/98/14/35/58,6/5,5"/>
    <n v="14"/>
    <s v="4/98/14"/>
    <x v="1"/>
    <x v="0"/>
    <n v="4"/>
    <n v="2541.36"/>
    <d v="2015-06-08T00:00:00"/>
    <n v="3452"/>
    <n v="8"/>
    <x v="9"/>
    <x v="1"/>
  </r>
  <r>
    <x v="280"/>
    <x v="228"/>
    <s v="4/98/13/40/58,6/5"/>
    <n v="13"/>
    <s v="4/98/13"/>
    <x v="1"/>
    <x v="1"/>
    <n v="2"/>
    <n v="1166.04"/>
    <d v="2015-06-10T00:00:00"/>
    <n v="1582"/>
    <n v="10"/>
    <x v="9"/>
    <x v="1"/>
  </r>
  <r>
    <x v="293"/>
    <x v="237"/>
    <s v="4/98/13/29/58,6/5"/>
    <n v="13"/>
    <s v="4/98/13"/>
    <x v="1"/>
    <x v="0"/>
    <n v="2"/>
    <n v="1013.22"/>
    <d v="2015-06-11T00:00:00"/>
    <n v="1376"/>
    <n v="11"/>
    <x v="9"/>
    <x v="1"/>
  </r>
  <r>
    <x v="93"/>
    <x v="83"/>
    <s v="4/100/15/48/54,1/6,5"/>
    <n v="15"/>
    <s v="4/100/15"/>
    <x v="0"/>
    <x v="1"/>
    <n v="4"/>
    <n v="7256.72"/>
    <d v="2015-06-12T00:00:00"/>
    <n v="13276"/>
    <n v="12"/>
    <x v="9"/>
    <x v="1"/>
  </r>
  <r>
    <x v="166"/>
    <x v="143"/>
    <s v="5/112/16/45/57,1/7"/>
    <n v="16"/>
    <s v="5/112/16"/>
    <x v="0"/>
    <x v="0"/>
    <n v="4"/>
    <n v="10847.44"/>
    <d v="2015-06-13T00:00:00"/>
    <n v="16000"/>
    <n v="13"/>
    <x v="9"/>
    <x v="1"/>
  </r>
  <r>
    <x v="44"/>
    <x v="43"/>
    <s v="4/98/13/29/58,6/5"/>
    <n v="13"/>
    <s v="4/98/13"/>
    <x v="1"/>
    <x v="0"/>
    <n v="1"/>
    <n v="438.98"/>
    <d v="2015-06-13T00:00:00"/>
    <n v="596"/>
    <n v="13"/>
    <x v="9"/>
    <x v="1"/>
  </r>
  <r>
    <x v="293"/>
    <x v="237"/>
    <s v="4/98/13/29/58,6/5"/>
    <n v="13"/>
    <s v="4/98/13"/>
    <x v="1"/>
    <x v="0"/>
    <n v="2"/>
    <n v="1013.23"/>
    <d v="2015-06-15T00:00:00"/>
    <n v="1376"/>
    <n v="15"/>
    <x v="9"/>
    <x v="1"/>
  </r>
  <r>
    <x v="129"/>
    <x v="116"/>
    <s v="4/98/13/29/60,5/5"/>
    <n v="13"/>
    <s v="4/98/13"/>
    <x v="1"/>
    <x v="1"/>
    <n v="4"/>
    <n v="1753.16"/>
    <d v="2015-06-15T00:00:00"/>
    <n v="2560"/>
    <n v="15"/>
    <x v="9"/>
    <x v="1"/>
  </r>
  <r>
    <x v="46"/>
    <x v="45"/>
    <s v="4/100/15/45/60,1/6"/>
    <n v="15"/>
    <s v="4/100/15"/>
    <x v="0"/>
    <x v="1"/>
    <n v="4"/>
    <n v="8576.2800000000007"/>
    <d v="2015-06-15T00:00:00"/>
    <n v="12144"/>
    <n v="15"/>
    <x v="9"/>
    <x v="1"/>
  </r>
  <r>
    <x v="251"/>
    <x v="201"/>
    <s v="4/98/14/35/58,6/5,5"/>
    <n v="14"/>
    <s v="4/98/14"/>
    <x v="0"/>
    <x v="0"/>
    <n v="4"/>
    <n v="5813.92"/>
    <d v="2015-06-16T00:00:00"/>
    <n v="10924"/>
    <n v="16"/>
    <x v="9"/>
    <x v="1"/>
  </r>
  <r>
    <x v="336"/>
    <x v="269"/>
    <s v="4/98/13/40/58,6/5"/>
    <n v="13"/>
    <s v="4/98/13"/>
    <x v="1"/>
    <x v="0"/>
    <n v="2"/>
    <n v="1063.04"/>
    <d v="2015-06-16T00:00:00"/>
    <n v="1376"/>
    <n v="16"/>
    <x v="9"/>
    <x v="1"/>
  </r>
  <r>
    <x v="337"/>
    <x v="270"/>
    <s v="5/112/16/45/57,1/7"/>
    <n v="16"/>
    <s v="5/112/16"/>
    <x v="0"/>
    <x v="0"/>
    <n v="4"/>
    <n v="10339"/>
    <d v="2015-06-18T00:00:00"/>
    <n v="14640"/>
    <n v="18"/>
    <x v="9"/>
    <x v="1"/>
  </r>
  <r>
    <x v="98"/>
    <x v="88"/>
    <s v="5/105/16/39/56,6/6,5"/>
    <n v="16"/>
    <s v="5/105/16"/>
    <x v="1"/>
    <x v="0"/>
    <n v="1"/>
    <n v="1453.39"/>
    <d v="2015-06-18T00:00:00"/>
    <n v="1830"/>
    <n v="18"/>
    <x v="9"/>
    <x v="1"/>
  </r>
  <r>
    <x v="336"/>
    <x v="269"/>
    <s v="4/98/13/40/58,6/5"/>
    <n v="13"/>
    <s v="4/98/13"/>
    <x v="1"/>
    <x v="0"/>
    <n v="2"/>
    <n v="1063.04"/>
    <d v="2015-06-19T00:00:00"/>
    <n v="1390"/>
    <n v="19"/>
    <x v="9"/>
    <x v="1"/>
  </r>
  <r>
    <x v="8"/>
    <x v="8"/>
    <s v="4/98/13/35/58,6/5"/>
    <n v="13"/>
    <s v="4/98/13"/>
    <x v="1"/>
    <x v="1"/>
    <n v="1"/>
    <n v="436.34"/>
    <d v="2015-06-19T00:00:00"/>
    <n v="596"/>
    <n v="19"/>
    <x v="9"/>
    <x v="1"/>
  </r>
  <r>
    <x v="301"/>
    <x v="243"/>
    <s v="4/98/14/35/58,6/5,5"/>
    <n v="14"/>
    <s v="4/98/14"/>
    <x v="1"/>
    <x v="1"/>
    <n v="6"/>
    <n v="3812.04"/>
    <d v="2015-06-19T00:00:00"/>
    <n v="5178"/>
    <n v="19"/>
    <x v="9"/>
    <x v="1"/>
  </r>
  <r>
    <x v="86"/>
    <x v="19"/>
    <s v="4/100/14/43/60,1/5,5"/>
    <n v="14"/>
    <s v="4/100/14"/>
    <x v="1"/>
    <x v="0"/>
    <n v="4"/>
    <n v="3205.76"/>
    <d v="2015-06-26T00:00:00"/>
    <n v="4720"/>
    <n v="26"/>
    <x v="9"/>
    <x v="1"/>
  </r>
  <r>
    <x v="301"/>
    <x v="243"/>
    <s v="4/98/14/35/58,6/5,5"/>
    <n v="14"/>
    <s v="4/98/14"/>
    <x v="1"/>
    <x v="0"/>
    <n v="4"/>
    <n v="2541.36"/>
    <d v="2015-06-27T00:00:00"/>
    <n v="3452"/>
    <n v="27"/>
    <x v="9"/>
    <x v="1"/>
  </r>
  <r>
    <x v="336"/>
    <x v="269"/>
    <s v="4/98/13/40/58,6/5"/>
    <n v="13"/>
    <s v="4/98/13"/>
    <x v="1"/>
    <x v="0"/>
    <n v="2"/>
    <n v="1063.04"/>
    <d v="2015-06-30T00:00:00"/>
    <n v="1390"/>
    <n v="30"/>
    <x v="9"/>
    <x v="1"/>
  </r>
  <r>
    <x v="296"/>
    <x v="15"/>
    <s v="4/100/15/50/60,1/6"/>
    <n v="15"/>
    <s v="4/100/15"/>
    <x v="1"/>
    <x v="1"/>
    <n v="1"/>
    <n v="1029"/>
    <d v="2015-07-01T00:00:00"/>
    <n v="1420"/>
    <n v="1"/>
    <x v="10"/>
    <x v="1"/>
  </r>
  <r>
    <x v="301"/>
    <x v="243"/>
    <s v="4/98/14/35/58,6/5,5"/>
    <n v="14"/>
    <s v="4/98/14"/>
    <x v="1"/>
    <x v="0"/>
    <n v="4"/>
    <n v="2541.36"/>
    <d v="2015-07-02T00:00:00"/>
    <n v="3452"/>
    <n v="2"/>
    <x v="10"/>
    <x v="1"/>
  </r>
  <r>
    <x v="86"/>
    <x v="19"/>
    <s v="4/100/14/43/60,1/5,5"/>
    <n v="14"/>
    <s v="4/100/14"/>
    <x v="1"/>
    <x v="1"/>
    <n v="4"/>
    <n v="3237.44"/>
    <d v="2015-07-02T00:00:00"/>
    <n v="4720"/>
    <n v="2"/>
    <x v="10"/>
    <x v="1"/>
  </r>
  <r>
    <x v="336"/>
    <x v="269"/>
    <s v="4/98/13/40/58,6/5"/>
    <n v="13"/>
    <s v="4/98/13"/>
    <x v="1"/>
    <x v="0"/>
    <n v="4"/>
    <n v="2126.08"/>
    <d v="2015-07-04T00:00:00"/>
    <n v="2780"/>
    <n v="4"/>
    <x v="10"/>
    <x v="1"/>
  </r>
  <r>
    <x v="301"/>
    <x v="243"/>
    <s v="4/98/14/35/58,6/5,5"/>
    <n v="14"/>
    <s v="4/98/14"/>
    <x v="1"/>
    <x v="0"/>
    <n v="4"/>
    <n v="2541.3200000000002"/>
    <d v="2015-07-05T00:00:00"/>
    <n v="3452"/>
    <n v="5"/>
    <x v="10"/>
    <x v="1"/>
  </r>
  <r>
    <x v="126"/>
    <x v="114"/>
    <s v="4/98/13/40/58,6/5"/>
    <n v="13"/>
    <s v="4/98/13"/>
    <x v="1"/>
    <x v="1"/>
    <n v="4"/>
    <n v="1837.2"/>
    <d v="2015-07-05T00:00:00"/>
    <n v="2708"/>
    <n v="5"/>
    <x v="10"/>
    <x v="1"/>
  </r>
  <r>
    <x v="88"/>
    <x v="81"/>
    <s v="4/114,3/15/43/67,1/6"/>
    <n v="15"/>
    <s v="4/114,3/15"/>
    <x v="1"/>
    <x v="1"/>
    <n v="2"/>
    <n v="2389.84"/>
    <d v="2015-07-06T00:00:00"/>
    <n v="3242"/>
    <n v="6"/>
    <x v="10"/>
    <x v="1"/>
  </r>
  <r>
    <x v="301"/>
    <x v="243"/>
    <s v="4/98/14/35/58,6/5,5"/>
    <n v="14"/>
    <s v="4/98/14"/>
    <x v="1"/>
    <x v="0"/>
    <n v="2"/>
    <n v="1270.68"/>
    <d v="2015-07-07T00:00:00"/>
    <n v="1726"/>
    <n v="7"/>
    <x v="10"/>
    <x v="1"/>
  </r>
  <r>
    <x v="64"/>
    <x v="28"/>
    <s v="CODE8"/>
    <s v="CODE8"/>
    <s v="CODE8"/>
    <x v="2"/>
    <x v="1"/>
    <n v="4"/>
    <n v="6582.8"/>
    <d v="2015-07-08T00:00:00"/>
    <n v="9600"/>
    <n v="8"/>
    <x v="10"/>
    <x v="1"/>
  </r>
  <r>
    <x v="336"/>
    <x v="269"/>
    <s v="4/98/13/40/58,6/5"/>
    <n v="13"/>
    <s v="4/98/13"/>
    <x v="1"/>
    <x v="0"/>
    <n v="2"/>
    <n v="1063.04"/>
    <d v="2015-07-09T00:00:00"/>
    <n v="1536"/>
    <n v="9"/>
    <x v="10"/>
    <x v="1"/>
  </r>
  <r>
    <x v="84"/>
    <x v="78"/>
    <s v="5/114,3/16/40/66,1/6,5"/>
    <n v="16"/>
    <s v="5/114,3/16"/>
    <x v="1"/>
    <x v="1"/>
    <n v="1"/>
    <n v="1398.31"/>
    <d v="2015-07-09T00:00:00"/>
    <n v="1730"/>
    <n v="9"/>
    <x v="10"/>
    <x v="1"/>
  </r>
  <r>
    <x v="23"/>
    <x v="23"/>
    <s v="5/112/16/50/57,1/6,5"/>
    <n v="16"/>
    <s v="5/112/16"/>
    <x v="1"/>
    <x v="0"/>
    <n v="4"/>
    <n v="3610.35"/>
    <d v="2015-07-10T00:00:00"/>
    <n v="5840"/>
    <n v="10"/>
    <x v="10"/>
    <x v="1"/>
  </r>
  <r>
    <x v="338"/>
    <x v="271"/>
    <s v="5/114,3/16/51/67,1/6,5"/>
    <n v="16"/>
    <s v="5/114,3/16"/>
    <x v="0"/>
    <x v="1"/>
    <n v="4"/>
    <n v="10847.44"/>
    <d v="2015-07-10T00:00:00"/>
    <n v="16000"/>
    <n v="10"/>
    <x v="10"/>
    <x v="1"/>
  </r>
  <r>
    <x v="102"/>
    <x v="92"/>
    <s v="4/100/15/48/54,1/6"/>
    <n v="15"/>
    <s v="4/100/15"/>
    <x v="0"/>
    <x v="1"/>
    <n v="4"/>
    <n v="9000"/>
    <d v="2015-07-11T00:00:00"/>
    <n v="13276"/>
    <n v="11"/>
    <x v="10"/>
    <x v="1"/>
  </r>
  <r>
    <x v="301"/>
    <x v="243"/>
    <s v="4/98/14/35/58,6/5,5"/>
    <n v="14"/>
    <s v="4/98/14"/>
    <x v="1"/>
    <x v="0"/>
    <n v="1"/>
    <n v="635.34"/>
    <d v="2015-07-12T00:00:00"/>
    <n v="863"/>
    <n v="12"/>
    <x v="10"/>
    <x v="1"/>
  </r>
  <r>
    <x v="86"/>
    <x v="19"/>
    <s v="4/100/14/43/60,1/5,5"/>
    <n v="14"/>
    <s v="4/100/14"/>
    <x v="1"/>
    <x v="1"/>
    <n v="4"/>
    <n v="3237.44"/>
    <d v="2015-07-12T00:00:00"/>
    <n v="4720"/>
    <n v="12"/>
    <x v="10"/>
    <x v="1"/>
  </r>
  <r>
    <x v="86"/>
    <x v="19"/>
    <s v="4/100/14/43/60,1/5,5"/>
    <n v="14"/>
    <s v="4/100/14"/>
    <x v="1"/>
    <x v="0"/>
    <n v="1"/>
    <n v="801.43"/>
    <d v="2015-07-13T00:00:00"/>
    <n v="1180"/>
    <n v="13"/>
    <x v="10"/>
    <x v="1"/>
  </r>
  <r>
    <x v="339"/>
    <x v="272"/>
    <s v="5/112/16/50/57,1/6,5"/>
    <n v="16"/>
    <s v="5/112/16"/>
    <x v="0"/>
    <x v="1"/>
    <n v="4"/>
    <n v="6440.68"/>
    <d v="2015-07-13T00:00:00"/>
    <n v="13380"/>
    <n v="13"/>
    <x v="10"/>
    <x v="1"/>
  </r>
  <r>
    <x v="301"/>
    <x v="243"/>
    <s v="4/98/14/35/58,6/5,5"/>
    <n v="14"/>
    <s v="4/98/14"/>
    <x v="1"/>
    <x v="1"/>
    <n v="2"/>
    <n v="1270.68"/>
    <d v="2015-07-13T00:00:00"/>
    <n v="1726"/>
    <n v="13"/>
    <x v="10"/>
    <x v="1"/>
  </r>
  <r>
    <x v="340"/>
    <x v="273"/>
    <s v="4/98/14/35/58,6/5"/>
    <n v="14"/>
    <s v="4/98/14"/>
    <x v="1"/>
    <x v="0"/>
    <n v="2"/>
    <n v="1305.08"/>
    <d v="2015-07-15T00:00:00"/>
    <n v="1848"/>
    <n v="15"/>
    <x v="10"/>
    <x v="1"/>
  </r>
  <r>
    <x v="333"/>
    <x v="266"/>
    <s v="5/112/15/47/57,1/6"/>
    <n v="15"/>
    <s v="5/112/15"/>
    <x v="1"/>
    <x v="1"/>
    <n v="1"/>
    <n v="1150.25"/>
    <d v="2015-07-15T00:00:00"/>
    <n v="1590"/>
    <n v="15"/>
    <x v="10"/>
    <x v="1"/>
  </r>
  <r>
    <x v="129"/>
    <x v="116"/>
    <s v="4/98/13/29/60,5/5"/>
    <n v="13"/>
    <s v="4/98/13"/>
    <x v="1"/>
    <x v="1"/>
    <n v="1"/>
    <n v="438.3"/>
    <d v="2015-07-15T00:00:00"/>
    <n v="640"/>
    <n v="15"/>
    <x v="10"/>
    <x v="1"/>
  </r>
  <r>
    <x v="341"/>
    <x v="274"/>
    <s v="4/100/15/45/54,1/6,5"/>
    <n v="15"/>
    <s v="4/100/15"/>
    <x v="0"/>
    <x v="0"/>
    <n v="4"/>
    <n v="9000"/>
    <d v="2015-07-17T00:00:00"/>
    <n v="13276"/>
    <n v="17"/>
    <x v="10"/>
    <x v="1"/>
  </r>
  <r>
    <x v="336"/>
    <x v="269"/>
    <s v="4/98/13/40/58,6/5"/>
    <n v="13"/>
    <s v="4/98/13"/>
    <x v="1"/>
    <x v="0"/>
    <n v="1"/>
    <n v="538.29999999999995"/>
    <d v="2015-07-17T00:00:00"/>
    <n v="768"/>
    <n v="17"/>
    <x v="10"/>
    <x v="1"/>
  </r>
  <r>
    <x v="342"/>
    <x v="28"/>
    <s v="CODE8"/>
    <s v="CODE8"/>
    <s v="CODE8"/>
    <x v="2"/>
    <x v="0"/>
    <n v="4"/>
    <n v="14318.8"/>
    <d v="2015-07-17T00:00:00"/>
    <n v="19536"/>
    <n v="17"/>
    <x v="10"/>
    <x v="1"/>
  </r>
  <r>
    <x v="343"/>
    <x v="275"/>
    <s v="5/114,3/16/51/67,1/6,5"/>
    <n v="16"/>
    <s v="5/114,3/16"/>
    <x v="0"/>
    <x v="0"/>
    <n v="4"/>
    <n v="11762.72"/>
    <d v="2015-07-19T00:00:00"/>
    <n v="17352"/>
    <n v="19"/>
    <x v="10"/>
    <x v="1"/>
  </r>
  <r>
    <x v="129"/>
    <x v="116"/>
    <s v="4/98/13/29/60,5/5"/>
    <n v="13"/>
    <s v="4/98/13"/>
    <x v="1"/>
    <x v="1"/>
    <n v="4"/>
    <n v="1753.16"/>
    <d v="2015-07-21T00:00:00"/>
    <n v="2560"/>
    <n v="21"/>
    <x v="10"/>
    <x v="1"/>
  </r>
  <r>
    <x v="340"/>
    <x v="273"/>
    <s v="4/98/14/35/58,6/5"/>
    <n v="14"/>
    <s v="4/98/14"/>
    <x v="1"/>
    <x v="1"/>
    <n v="4"/>
    <n v="2610.16"/>
    <d v="2015-07-22T00:00:00"/>
    <n v="3696"/>
    <n v="22"/>
    <x v="10"/>
    <x v="1"/>
  </r>
  <r>
    <x v="296"/>
    <x v="15"/>
    <s v="4/100/15/50/60,1/6"/>
    <n v="15"/>
    <s v="4/100/15"/>
    <x v="1"/>
    <x v="1"/>
    <n v="4"/>
    <n v="4116"/>
    <d v="2015-07-22T00:00:00"/>
    <n v="5680"/>
    <n v="22"/>
    <x v="10"/>
    <x v="1"/>
  </r>
  <r>
    <x v="301"/>
    <x v="243"/>
    <s v="4/98/14/35/58,6/5,5"/>
    <n v="14"/>
    <s v="4/98/14"/>
    <x v="1"/>
    <x v="1"/>
    <n v="4"/>
    <n v="2541.36"/>
    <d v="2015-07-22T00:00:00"/>
    <n v="3452"/>
    <n v="22"/>
    <x v="10"/>
    <x v="1"/>
  </r>
  <r>
    <x v="344"/>
    <x v="276"/>
    <s v="4/100/15/45/60,1/6"/>
    <n v="15"/>
    <s v="4/100/15"/>
    <x v="0"/>
    <x v="1"/>
    <n v="4"/>
    <n v="9000"/>
    <d v="2015-07-23T00:00:00"/>
    <n v="13276"/>
    <n v="23"/>
    <x v="10"/>
    <x v="1"/>
  </r>
  <r>
    <x v="301"/>
    <x v="243"/>
    <s v="4/98/14/35/58,6/5,5"/>
    <n v="14"/>
    <s v="4/98/14"/>
    <x v="1"/>
    <x v="1"/>
    <n v="4"/>
    <n v="2541.36"/>
    <d v="2015-07-24T00:00:00"/>
    <n v="3452"/>
    <n v="24"/>
    <x v="10"/>
    <x v="1"/>
  </r>
  <r>
    <x v="129"/>
    <x v="116"/>
    <s v="4/98/13/29/60,5/5"/>
    <n v="13"/>
    <s v="4/98/13"/>
    <x v="1"/>
    <x v="1"/>
    <n v="1"/>
    <n v="438.3"/>
    <d v="2015-07-25T00:00:00"/>
    <n v="640"/>
    <n v="25"/>
    <x v="10"/>
    <x v="1"/>
  </r>
  <r>
    <x v="95"/>
    <x v="85"/>
    <s v="5/108/16/52,5/63,4/7"/>
    <n v="16"/>
    <s v="5/108/16"/>
    <x v="0"/>
    <x v="0"/>
    <n v="4"/>
    <n v="10847.44"/>
    <d v="2015-07-28T00:00:00"/>
    <n v="15360"/>
    <n v="28"/>
    <x v="10"/>
    <x v="1"/>
  </r>
  <r>
    <x v="85"/>
    <x v="79"/>
    <s v="4/98/13/35/58,6/5"/>
    <n v="13"/>
    <s v="4/98/13"/>
    <x v="0"/>
    <x v="0"/>
    <n v="4"/>
    <n v="4271.28"/>
    <d v="2015-07-28T00:00:00"/>
    <n v="7816"/>
    <n v="28"/>
    <x v="10"/>
    <x v="1"/>
  </r>
  <r>
    <x v="129"/>
    <x v="116"/>
    <s v="4/98/13/29/60,5/5"/>
    <n v="13"/>
    <s v="4/98/13"/>
    <x v="1"/>
    <x v="1"/>
    <n v="2"/>
    <n v="876.6"/>
    <d v="2015-07-28T00:00:00"/>
    <n v="1280"/>
    <n v="28"/>
    <x v="10"/>
    <x v="1"/>
  </r>
  <r>
    <x v="336"/>
    <x v="269"/>
    <s v="4/98/13/40/58,6/5"/>
    <n v="13"/>
    <s v="4/98/13"/>
    <x v="1"/>
    <x v="0"/>
    <n v="4"/>
    <n v="2153.1999999999998"/>
    <d v="2015-07-29T00:00:00"/>
    <n v="3072"/>
    <n v="29"/>
    <x v="10"/>
    <x v="1"/>
  </r>
  <r>
    <x v="79"/>
    <x v="73"/>
    <s v="5/114,3/16/50/66,1/6,5"/>
    <n v="16"/>
    <s v="5/114,3/16"/>
    <x v="0"/>
    <x v="1"/>
    <n v="4"/>
    <n v="10847.44"/>
    <d v="2015-07-31T00:00:00"/>
    <n v="16000"/>
    <n v="31"/>
    <x v="10"/>
    <x v="1"/>
  </r>
  <r>
    <x v="297"/>
    <x v="239"/>
    <s v="5/108/15/52,5/63,4/6"/>
    <n v="15"/>
    <s v="5/108/15"/>
    <x v="0"/>
    <x v="1"/>
    <n v="4"/>
    <n v="7228.8"/>
    <d v="2015-08-01T00:00:00"/>
    <n v="10608"/>
    <n v="1"/>
    <x v="11"/>
    <x v="1"/>
  </r>
  <r>
    <x v="345"/>
    <x v="277"/>
    <s v="5/114,3/16/46/67,1/6,5"/>
    <n v="16"/>
    <s v="5/114,3/16"/>
    <x v="0"/>
    <x v="1"/>
    <n v="4"/>
    <n v="11762.72"/>
    <d v="2015-08-01T00:00:00"/>
    <n v="17352"/>
    <n v="1"/>
    <x v="11"/>
    <x v="1"/>
  </r>
  <r>
    <x v="336"/>
    <x v="269"/>
    <s v="4/98/13/40/58,6/5"/>
    <n v="13"/>
    <s v="4/98/13"/>
    <x v="1"/>
    <x v="0"/>
    <n v="2"/>
    <n v="1076.5999999999999"/>
    <d v="2015-08-02T00:00:00"/>
    <n v="1536"/>
    <n v="2"/>
    <x v="11"/>
    <x v="1"/>
  </r>
  <r>
    <x v="126"/>
    <x v="114"/>
    <s v="4/98/13/40/58,6/5"/>
    <n v="13"/>
    <s v="4/98/13"/>
    <x v="1"/>
    <x v="1"/>
    <n v="2"/>
    <n v="918.6"/>
    <d v="2015-08-02T00:00:00"/>
    <n v="1354"/>
    <n v="2"/>
    <x v="11"/>
    <x v="1"/>
  </r>
  <r>
    <x v="63"/>
    <x v="60"/>
    <s v="4/100/14/49/56,6/5,5"/>
    <n v="14"/>
    <s v="4/100/14"/>
    <x v="1"/>
    <x v="0"/>
    <n v="1"/>
    <n v="623.85"/>
    <d v="2015-08-04T00:00:00"/>
    <n v="910"/>
    <n v="4"/>
    <x v="11"/>
    <x v="1"/>
  </r>
  <r>
    <x v="346"/>
    <x v="278"/>
    <s v="5/114,3/16/45/60,1/7"/>
    <n v="16"/>
    <s v="5/114,3/16"/>
    <x v="0"/>
    <x v="1"/>
    <n v="4"/>
    <n v="10847.44"/>
    <d v="2015-08-04T00:00:00"/>
    <n v="16000"/>
    <n v="4"/>
    <x v="11"/>
    <x v="1"/>
  </r>
  <r>
    <x v="347"/>
    <x v="279"/>
    <s v="5/114,3/16/50/67,1/6,5"/>
    <n v="16"/>
    <s v="5/114,3/16"/>
    <x v="0"/>
    <x v="0"/>
    <n v="4"/>
    <n v="9383.7199999999993"/>
    <d v="2015-08-06T00:00:00"/>
    <n v="14272"/>
    <n v="6"/>
    <x v="11"/>
    <x v="1"/>
  </r>
  <r>
    <x v="123"/>
    <x v="111"/>
    <s v="4/100/15/50/60,1/6,5"/>
    <n v="15"/>
    <s v="4/100/15"/>
    <x v="0"/>
    <x v="1"/>
    <n v="4"/>
    <n v="8576.2800000000007"/>
    <d v="2015-08-06T00:00:00"/>
    <n v="12652"/>
    <n v="6"/>
    <x v="11"/>
    <x v="1"/>
  </r>
  <r>
    <x v="301"/>
    <x v="243"/>
    <s v="4/98/14/35/58,6/5,5"/>
    <n v="14"/>
    <s v="4/98/14"/>
    <x v="1"/>
    <x v="1"/>
    <n v="4"/>
    <n v="2541.3200000000002"/>
    <d v="2015-08-06T00:00:00"/>
    <n v="3452"/>
    <n v="6"/>
    <x v="11"/>
    <x v="1"/>
  </r>
  <r>
    <x v="289"/>
    <x v="234"/>
    <s v="4/100/15/48/54,1/6"/>
    <n v="15"/>
    <s v="4/100/15"/>
    <x v="1"/>
    <x v="1"/>
    <n v="4"/>
    <n v="4318.6400000000003"/>
    <d v="2015-08-07T00:00:00"/>
    <n v="5720"/>
    <n v="7"/>
    <x v="11"/>
    <x v="1"/>
  </r>
  <r>
    <x v="333"/>
    <x v="266"/>
    <s v="5/112/15/47/57,1/6"/>
    <n v="15"/>
    <s v="5/112/15"/>
    <x v="1"/>
    <x v="0"/>
    <n v="1"/>
    <n v="1150.25"/>
    <d v="2015-08-08T00:00:00"/>
    <n v="1590"/>
    <n v="8"/>
    <x v="11"/>
    <x v="1"/>
  </r>
  <r>
    <x v="126"/>
    <x v="114"/>
    <s v="4/98/13/40/58,6/5"/>
    <n v="13"/>
    <s v="4/98/13"/>
    <x v="1"/>
    <x v="1"/>
    <n v="1"/>
    <n v="459.3"/>
    <d v="2015-08-11T00:00:00"/>
    <n v="677"/>
    <n v="11"/>
    <x v="11"/>
    <x v="1"/>
  </r>
  <r>
    <x v="129"/>
    <x v="116"/>
    <s v="4/98/13/29/60,5/5"/>
    <n v="13"/>
    <s v="4/98/13"/>
    <x v="1"/>
    <x v="1"/>
    <n v="2"/>
    <n v="876.6"/>
    <d v="2015-08-13T00:00:00"/>
    <n v="1280"/>
    <n v="13"/>
    <x v="11"/>
    <x v="1"/>
  </r>
  <r>
    <x v="36"/>
    <x v="35"/>
    <s v="5/114,3/15/45/67,1/6"/>
    <n v="15"/>
    <s v="5/114,3/15"/>
    <x v="1"/>
    <x v="0"/>
    <n v="1"/>
    <n v="712.71"/>
    <d v="2015-08-15T00:00:00"/>
    <n v="1093"/>
    <n v="15"/>
    <x v="11"/>
    <x v="1"/>
  </r>
  <r>
    <x v="86"/>
    <x v="19"/>
    <s v="4/100/14/43/60,1/5,5"/>
    <n v="14"/>
    <s v="4/100/14"/>
    <x v="1"/>
    <x v="0"/>
    <n v="1"/>
    <n v="801.43"/>
    <d v="2015-08-15T00:00:00"/>
    <n v="1180"/>
    <n v="15"/>
    <x v="11"/>
    <x v="1"/>
  </r>
  <r>
    <x v="36"/>
    <x v="35"/>
    <s v="5/114,3/15/45/67,1/6"/>
    <n v="15"/>
    <s v="5/114,3/15"/>
    <x v="1"/>
    <x v="0"/>
    <n v="1"/>
    <n v="712.71"/>
    <d v="2015-08-16T00:00:00"/>
    <n v="1093"/>
    <n v="16"/>
    <x v="11"/>
    <x v="1"/>
  </r>
  <r>
    <x v="340"/>
    <x v="273"/>
    <s v="4/98/14/35/58,6/5"/>
    <n v="14"/>
    <s v="4/98/14"/>
    <x v="1"/>
    <x v="1"/>
    <n v="4"/>
    <n v="2610.16"/>
    <d v="2015-08-17T00:00:00"/>
    <n v="3696"/>
    <n v="17"/>
    <x v="11"/>
    <x v="1"/>
  </r>
  <r>
    <x v="98"/>
    <x v="88"/>
    <s v="5/105/16/39/56,6/6,5"/>
    <n v="16"/>
    <s v="5/105/16"/>
    <x v="1"/>
    <x v="1"/>
    <n v="2"/>
    <n v="2906.78"/>
    <d v="2015-08-17T00:00:00"/>
    <n v="3660"/>
    <n v="17"/>
    <x v="11"/>
    <x v="1"/>
  </r>
  <r>
    <x v="348"/>
    <x v="42"/>
    <s v="4/98/14/35/58,6/5,5"/>
    <n v="14"/>
    <s v="4/98/14"/>
    <x v="1"/>
    <x v="1"/>
    <n v="4"/>
    <n v="2453.56"/>
    <d v="2015-08-18T00:00:00"/>
    <n v="3480"/>
    <n v="18"/>
    <x v="11"/>
    <x v="1"/>
  </r>
  <r>
    <x v="129"/>
    <x v="116"/>
    <s v="4/98/13/29/60,5/5"/>
    <n v="13"/>
    <s v="4/98/13"/>
    <x v="1"/>
    <x v="1"/>
    <n v="4"/>
    <n v="1753.16"/>
    <d v="2015-08-18T00:00:00"/>
    <n v="2560"/>
    <n v="18"/>
    <x v="11"/>
    <x v="1"/>
  </r>
  <r>
    <x v="336"/>
    <x v="269"/>
    <s v="4/98/13/40/58,6/5"/>
    <n v="13"/>
    <s v="4/98/13"/>
    <x v="1"/>
    <x v="1"/>
    <n v="4"/>
    <n v="2077.88"/>
    <d v="2015-08-19T00:00:00"/>
    <n v="2880"/>
    <n v="19"/>
    <x v="11"/>
    <x v="1"/>
  </r>
  <r>
    <x v="349"/>
    <x v="28"/>
    <s v="CODE8"/>
    <s v="CODE8"/>
    <s v="CODE8"/>
    <x v="2"/>
    <x v="0"/>
    <n v="4"/>
    <n v="9362.4"/>
    <d v="2015-08-20T00:00:00"/>
    <n v="12360"/>
    <n v="20"/>
    <x v="11"/>
    <x v="1"/>
  </r>
  <r>
    <x v="350"/>
    <x v="28"/>
    <s v="CODE8"/>
    <s v="CODE8"/>
    <s v="CODE8"/>
    <x v="2"/>
    <x v="0"/>
    <n v="4"/>
    <n v="13044"/>
    <d v="2015-08-20T00:00:00"/>
    <n v="17836"/>
    <n v="20"/>
    <x v="11"/>
    <x v="1"/>
  </r>
  <r>
    <x v="351"/>
    <x v="28"/>
    <s v="CODE8"/>
    <s v="CODE8"/>
    <s v="CODE8"/>
    <x v="2"/>
    <x v="0"/>
    <n v="4"/>
    <n v="9800"/>
    <d v="2015-08-20T00:00:00"/>
    <n v="12436"/>
    <n v="20"/>
    <x v="11"/>
    <x v="1"/>
  </r>
  <r>
    <x v="352"/>
    <x v="28"/>
    <s v="CODE8"/>
    <s v="CODE8"/>
    <s v="CODE8"/>
    <x v="2"/>
    <x v="0"/>
    <n v="4"/>
    <n v="12904.8"/>
    <d v="2015-08-20T00:00:00"/>
    <n v="16504"/>
    <n v="20"/>
    <x v="11"/>
    <x v="1"/>
  </r>
  <r>
    <x v="129"/>
    <x v="116"/>
    <s v="4/98/13/29/60,5/5"/>
    <n v="13"/>
    <s v="4/98/13"/>
    <x v="1"/>
    <x v="1"/>
    <n v="2"/>
    <n v="876.6"/>
    <d v="2015-08-20T00:00:00"/>
    <n v="1280"/>
    <n v="20"/>
    <x v="11"/>
    <x v="1"/>
  </r>
  <r>
    <x v="353"/>
    <x v="280"/>
    <s v="4/114,3/15/46/67,1/6,5"/>
    <n v="15"/>
    <s v="4/114,3/15"/>
    <x v="0"/>
    <x v="1"/>
    <n v="4"/>
    <n v="9000"/>
    <d v="2015-08-20T00:00:00"/>
    <n v="13276"/>
    <n v="20"/>
    <x v="11"/>
    <x v="1"/>
  </r>
  <r>
    <x v="348"/>
    <x v="42"/>
    <s v="4/98/14/35/58,6/5,5"/>
    <n v="14"/>
    <s v="4/98/14"/>
    <x v="1"/>
    <x v="1"/>
    <n v="4"/>
    <n v="2453.56"/>
    <d v="2015-08-21T00:00:00"/>
    <n v="3480"/>
    <n v="21"/>
    <x v="11"/>
    <x v="1"/>
  </r>
  <r>
    <x v="129"/>
    <x v="116"/>
    <s v="4/98/13/29/60,5/5"/>
    <n v="13"/>
    <s v="4/98/13"/>
    <x v="1"/>
    <x v="1"/>
    <n v="2"/>
    <n v="876.6"/>
    <d v="2015-08-21T00:00:00"/>
    <n v="1280"/>
    <n v="21"/>
    <x v="11"/>
    <x v="1"/>
  </r>
  <r>
    <x v="273"/>
    <x v="23"/>
    <s v="5/112/16/50/57,1/6,5"/>
    <n v="16"/>
    <s v="5/112/16"/>
    <x v="1"/>
    <x v="0"/>
    <n v="1"/>
    <n v="1119.06"/>
    <d v="2015-08-22T00:00:00"/>
    <n v="1717"/>
    <n v="22"/>
    <x v="11"/>
    <x v="1"/>
  </r>
  <r>
    <x v="354"/>
    <x v="28"/>
    <s v="CODE8"/>
    <s v="CODE8"/>
    <s v="CODE8"/>
    <x v="2"/>
    <x v="0"/>
    <n v="4"/>
    <n v="10576"/>
    <d v="2015-08-22T00:00:00"/>
    <n v="16240"/>
    <n v="22"/>
    <x v="11"/>
    <x v="1"/>
  </r>
  <r>
    <x v="355"/>
    <x v="281"/>
    <s v="5/105/16/39/56,6/7"/>
    <n v="16"/>
    <s v="5/105/16"/>
    <x v="0"/>
    <x v="1"/>
    <n v="4"/>
    <n v="8254.24"/>
    <d v="2015-08-22T00:00:00"/>
    <n v="13132"/>
    <n v="22"/>
    <x v="11"/>
    <x v="1"/>
  </r>
  <r>
    <x v="356"/>
    <x v="282"/>
    <s v="5/108/15/52,5/63,4/6"/>
    <n v="15"/>
    <s v="5/108/15"/>
    <x v="0"/>
    <x v="1"/>
    <n v="4"/>
    <n v="9000"/>
    <d v="2015-08-22T00:00:00"/>
    <n v="12744"/>
    <n v="22"/>
    <x v="11"/>
    <x v="1"/>
  </r>
  <r>
    <x v="293"/>
    <x v="237"/>
    <s v="4/98/13/29/58,6/5"/>
    <n v="13"/>
    <s v="4/98/13"/>
    <x v="1"/>
    <x v="0"/>
    <n v="2"/>
    <n v="1042.8599999999999"/>
    <d v="2015-08-23T00:00:00"/>
    <n v="1440"/>
    <n v="23"/>
    <x v="11"/>
    <x v="1"/>
  </r>
  <r>
    <x v="340"/>
    <x v="273"/>
    <s v="4/98/14/35/58,6/5"/>
    <n v="14"/>
    <s v="4/98/14"/>
    <x v="1"/>
    <x v="1"/>
    <n v="4"/>
    <n v="2610.16"/>
    <d v="2015-08-23T00:00:00"/>
    <n v="3696"/>
    <n v="23"/>
    <x v="11"/>
    <x v="1"/>
  </r>
  <r>
    <x v="296"/>
    <x v="15"/>
    <s v="4/100/15/50/60,1/6"/>
    <n v="15"/>
    <s v="4/100/15"/>
    <x v="1"/>
    <x v="1"/>
    <n v="4"/>
    <n v="4116"/>
    <d v="2015-08-23T00:00:00"/>
    <n v="5680"/>
    <n v="23"/>
    <x v="11"/>
    <x v="1"/>
  </r>
  <r>
    <x v="97"/>
    <x v="87"/>
    <s v="4/100/15/48/54,1/6"/>
    <n v="15"/>
    <s v="4/100/15"/>
    <x v="0"/>
    <x v="1"/>
    <n v="4"/>
    <n v="9000"/>
    <d v="2015-08-24T00:00:00"/>
    <n v="13276"/>
    <n v="24"/>
    <x v="11"/>
    <x v="1"/>
  </r>
  <r>
    <x v="357"/>
    <x v="283"/>
    <s v="4/98/14/35/58,6/5,5"/>
    <n v="14"/>
    <s v="4/98/14"/>
    <x v="0"/>
    <x v="0"/>
    <n v="4"/>
    <n v="8016.96"/>
    <d v="2015-08-26T00:00:00"/>
    <n v="11828"/>
    <n v="26"/>
    <x v="11"/>
    <x v="1"/>
  </r>
  <r>
    <x v="170"/>
    <x v="144"/>
    <s v="4/100/14/49/56,6/5,5"/>
    <n v="14"/>
    <s v="4/100/14"/>
    <x v="0"/>
    <x v="0"/>
    <n v="4"/>
    <n v="7406.76"/>
    <d v="2015-08-29T00:00:00"/>
    <n v="10924"/>
    <n v="29"/>
    <x v="11"/>
    <x v="1"/>
  </r>
  <r>
    <x v="281"/>
    <x v="229"/>
    <s v="4/100/15/50/60,1/6"/>
    <n v="15"/>
    <s v="4/100/15"/>
    <x v="0"/>
    <x v="1"/>
    <n v="4"/>
    <n v="9000"/>
    <d v="2015-08-30T00:00:00"/>
    <n v="13276"/>
    <n v="30"/>
    <x v="11"/>
    <x v="1"/>
  </r>
  <r>
    <x v="336"/>
    <x v="269"/>
    <s v="4/98/13/40/58,6/5"/>
    <n v="13"/>
    <s v="4/98/13"/>
    <x v="1"/>
    <x v="1"/>
    <n v="2"/>
    <n v="1038.94"/>
    <d v="2015-08-30T00:00:00"/>
    <n v="1440"/>
    <n v="30"/>
    <x v="11"/>
    <x v="1"/>
  </r>
  <r>
    <x v="296"/>
    <x v="15"/>
    <s v="4/100/15/50/60,1/6"/>
    <n v="15"/>
    <s v="4/100/15"/>
    <x v="1"/>
    <x v="0"/>
    <n v="4"/>
    <n v="4116"/>
    <d v="2015-09-01T00:00:00"/>
    <n v="5680"/>
    <n v="1"/>
    <x v="0"/>
    <x v="1"/>
  </r>
  <r>
    <x v="37"/>
    <x v="36"/>
    <s v="4/100/15/45/60,1/6"/>
    <n v="15"/>
    <s v="4/100/15"/>
    <x v="0"/>
    <x v="0"/>
    <n v="4"/>
    <n v="9000"/>
    <d v="2015-09-01T00:00:00"/>
    <n v="13276"/>
    <n v="1"/>
    <x v="0"/>
    <x v="1"/>
  </r>
  <r>
    <x v="6"/>
    <x v="6"/>
    <s v="4/98/14/35/58,6/5,5"/>
    <n v="14"/>
    <s v="4/98/14"/>
    <x v="1"/>
    <x v="1"/>
    <n v="2"/>
    <n v="1033"/>
    <d v="2015-09-01T00:00:00"/>
    <n v="1620"/>
    <n v="1"/>
    <x v="0"/>
    <x v="1"/>
  </r>
  <r>
    <x v="296"/>
    <x v="15"/>
    <s v="4/100/15/50/60,1/6"/>
    <n v="15"/>
    <s v="4/100/15"/>
    <x v="1"/>
    <x v="0"/>
    <n v="1"/>
    <n v="1029"/>
    <d v="2015-09-02T00:00:00"/>
    <n v="1420"/>
    <n v="2"/>
    <x v="0"/>
    <x v="1"/>
  </r>
  <r>
    <x v="149"/>
    <x v="133"/>
    <s v="4/100/15/50/60,1/6,5"/>
    <n v="15"/>
    <s v="4/100/15"/>
    <x v="0"/>
    <x v="0"/>
    <n v="4"/>
    <n v="9000"/>
    <d v="2015-09-02T00:00:00"/>
    <n v="13276"/>
    <n v="2"/>
    <x v="0"/>
    <x v="1"/>
  </r>
  <r>
    <x v="348"/>
    <x v="42"/>
    <s v="4/98/14/35/58,6/5,5"/>
    <n v="14"/>
    <s v="4/98/14"/>
    <x v="1"/>
    <x v="0"/>
    <n v="4"/>
    <n v="2453.56"/>
    <d v="2015-09-03T00:00:00"/>
    <n v="3480"/>
    <n v="3"/>
    <x v="0"/>
    <x v="1"/>
  </r>
  <r>
    <x v="358"/>
    <x v="284"/>
    <s v="5/114,3/15/40/72,3/6,5"/>
    <n v="15"/>
    <s v="5/114,3/15"/>
    <x v="0"/>
    <x v="0"/>
    <n v="4"/>
    <n v="9661"/>
    <d v="2015-09-05T00:00:00"/>
    <n v="16200"/>
    <n v="5"/>
    <x v="0"/>
    <x v="1"/>
  </r>
  <r>
    <x v="293"/>
    <x v="237"/>
    <s v="4/98/13/29/58,6/5"/>
    <n v="13"/>
    <s v="4/98/13"/>
    <x v="1"/>
    <x v="0"/>
    <n v="1"/>
    <n v="521.42999999999995"/>
    <d v="2015-09-05T00:00:00"/>
    <n v="720"/>
    <n v="5"/>
    <x v="0"/>
    <x v="1"/>
  </r>
  <r>
    <x v="201"/>
    <x v="170"/>
    <s v="5/139,7/16/58/98,6/5"/>
    <n v="16"/>
    <s v="5/139,7/16"/>
    <x v="1"/>
    <x v="0"/>
    <n v="2"/>
    <n v="1818.3"/>
    <d v="2015-09-06T00:00:00"/>
    <n v="2560"/>
    <n v="6"/>
    <x v="0"/>
    <x v="1"/>
  </r>
  <r>
    <x v="348"/>
    <x v="42"/>
    <s v="4/98/14/35/58,6/5,5"/>
    <n v="14"/>
    <s v="4/98/14"/>
    <x v="1"/>
    <x v="1"/>
    <n v="4"/>
    <n v="2453.56"/>
    <d v="2015-09-06T00:00:00"/>
    <n v="3480"/>
    <n v="6"/>
    <x v="0"/>
    <x v="1"/>
  </r>
  <r>
    <x v="97"/>
    <x v="87"/>
    <s v="4/100/15/48/54,1/6"/>
    <n v="15"/>
    <s v="4/100/15"/>
    <x v="0"/>
    <x v="1"/>
    <n v="4"/>
    <n v="9000"/>
    <d v="2015-09-06T00:00:00"/>
    <n v="13276"/>
    <n v="6"/>
    <x v="0"/>
    <x v="1"/>
  </r>
  <r>
    <x v="119"/>
    <x v="108"/>
    <s v="4/100/14/45/56,6/5,5"/>
    <n v="14"/>
    <s v="4/100/14"/>
    <x v="0"/>
    <x v="1"/>
    <n v="4"/>
    <n v="7406.76"/>
    <d v="2015-09-08T00:00:00"/>
    <n v="10488"/>
    <n v="8"/>
    <x v="0"/>
    <x v="1"/>
  </r>
  <r>
    <x v="80"/>
    <x v="74"/>
    <s v="5/114,3/16/45/72,3/7"/>
    <n v="16"/>
    <s v="5/114,3/16"/>
    <x v="0"/>
    <x v="1"/>
    <n v="4"/>
    <n v="12237.28"/>
    <d v="2015-09-09T00:00:00"/>
    <n v="19760"/>
    <n v="9"/>
    <x v="0"/>
    <x v="1"/>
  </r>
  <r>
    <x v="23"/>
    <x v="23"/>
    <s v="5/112/16/50/57,1/6,5"/>
    <n v="16"/>
    <s v="5/112/16"/>
    <x v="1"/>
    <x v="0"/>
    <n v="1"/>
    <n v="902.59"/>
    <d v="2015-09-10T00:00:00"/>
    <n v="1460"/>
    <n v="10"/>
    <x v="0"/>
    <x v="1"/>
  </r>
  <r>
    <x v="359"/>
    <x v="285"/>
    <s v="5/114,3/16/47/66,1/6,5"/>
    <n v="16"/>
    <s v="5/114,3/16"/>
    <x v="0"/>
    <x v="1"/>
    <n v="4"/>
    <n v="10847.44"/>
    <d v="2015-09-11T00:00:00"/>
    <n v="16000"/>
    <n v="11"/>
    <x v="0"/>
    <x v="1"/>
  </r>
  <r>
    <x v="348"/>
    <x v="42"/>
    <s v="4/98/14/35/58,6/5,5"/>
    <n v="14"/>
    <s v="4/98/14"/>
    <x v="1"/>
    <x v="1"/>
    <n v="4"/>
    <n v="2453.56"/>
    <d v="2015-09-12T00:00:00"/>
    <n v="3480"/>
    <n v="12"/>
    <x v="0"/>
    <x v="1"/>
  </r>
  <r>
    <x v="348"/>
    <x v="42"/>
    <s v="4/98/14/35/58,6/5,5"/>
    <n v="14"/>
    <s v="4/98/14"/>
    <x v="1"/>
    <x v="0"/>
    <n v="4"/>
    <n v="2453.56"/>
    <d v="2015-09-13T00:00:00"/>
    <n v="3480"/>
    <n v="13"/>
    <x v="0"/>
    <x v="1"/>
  </r>
  <r>
    <x v="275"/>
    <x v="223"/>
    <s v="4/100/15/48/54,1/6"/>
    <n v="15"/>
    <s v="4/100/15"/>
    <x v="0"/>
    <x v="0"/>
    <n v="4"/>
    <n v="8576.2800000000007"/>
    <d v="2015-09-14T00:00:00"/>
    <n v="12652"/>
    <n v="14"/>
    <x v="0"/>
    <x v="1"/>
  </r>
  <r>
    <x v="86"/>
    <x v="19"/>
    <s v="4/100/14/43/60,1/5,5"/>
    <n v="14"/>
    <s v="4/100/14"/>
    <x v="1"/>
    <x v="0"/>
    <n v="1"/>
    <n v="801.43"/>
    <d v="2015-09-14T00:00:00"/>
    <n v="1180"/>
    <n v="14"/>
    <x v="0"/>
    <x v="1"/>
  </r>
  <r>
    <x v="86"/>
    <x v="19"/>
    <s v="4/100/14/43/60,1/5,5"/>
    <n v="14"/>
    <s v="4/100/14"/>
    <x v="1"/>
    <x v="1"/>
    <n v="4"/>
    <n v="3237.4"/>
    <d v="2015-09-14T00:00:00"/>
    <n v="4720"/>
    <n v="14"/>
    <x v="0"/>
    <x v="1"/>
  </r>
  <r>
    <x v="360"/>
    <x v="286"/>
    <s v="5/114,3/16/40/66,1/6,5"/>
    <n v="16"/>
    <s v="5/114,3/16"/>
    <x v="0"/>
    <x v="1"/>
    <n v="4"/>
    <n v="9016.9599999999991"/>
    <d v="2015-09-14T00:00:00"/>
    <n v="14532"/>
    <n v="14"/>
    <x v="0"/>
    <x v="1"/>
  </r>
  <r>
    <x v="348"/>
    <x v="42"/>
    <s v="4/98/14/35/58,6/5,5"/>
    <n v="14"/>
    <s v="4/98/14"/>
    <x v="1"/>
    <x v="1"/>
    <n v="6"/>
    <n v="3680.34"/>
    <d v="2015-09-15T00:00:00"/>
    <n v="5220"/>
    <n v="15"/>
    <x v="0"/>
    <x v="1"/>
  </r>
  <r>
    <x v="129"/>
    <x v="116"/>
    <s v="4/98/13/29/60,5/5"/>
    <n v="13"/>
    <s v="4/98/13"/>
    <x v="1"/>
    <x v="1"/>
    <n v="1"/>
    <n v="438.29"/>
    <d v="2015-09-15T00:00:00"/>
    <n v="640"/>
    <n v="15"/>
    <x v="0"/>
    <x v="1"/>
  </r>
  <r>
    <x v="126"/>
    <x v="114"/>
    <s v="4/98/13/40/58,6/5"/>
    <n v="13"/>
    <s v="4/98/13"/>
    <x v="1"/>
    <x v="1"/>
    <n v="1"/>
    <n v="459.29"/>
    <d v="2015-09-15T00:00:00"/>
    <n v="677"/>
    <n v="15"/>
    <x v="0"/>
    <x v="1"/>
  </r>
  <r>
    <x v="47"/>
    <x v="46"/>
    <s v="4/98/14/35/58,6/5,5"/>
    <n v="14"/>
    <s v="4/98/14"/>
    <x v="0"/>
    <x v="1"/>
    <n v="4"/>
    <n v="7406.76"/>
    <d v="2015-09-16T00:00:00"/>
    <n v="10924"/>
    <n v="16"/>
    <x v="0"/>
    <x v="1"/>
  </r>
  <r>
    <x v="361"/>
    <x v="287"/>
    <s v="5/114,3/15/47/67,1/6"/>
    <n v="15"/>
    <s v="5/114,3/15"/>
    <x v="0"/>
    <x v="1"/>
    <n v="4"/>
    <n v="6779.68"/>
    <d v="2015-09-16T00:00:00"/>
    <n v="10608"/>
    <n v="16"/>
    <x v="0"/>
    <x v="1"/>
  </r>
  <r>
    <x v="336"/>
    <x v="269"/>
    <s v="4/98/13/40/58,6/5"/>
    <n v="13"/>
    <s v="4/98/13"/>
    <x v="1"/>
    <x v="0"/>
    <n v="6"/>
    <n v="3106.98"/>
    <d v="2015-09-17T00:00:00"/>
    <n v="4320"/>
    <n v="17"/>
    <x v="0"/>
    <x v="1"/>
  </r>
  <r>
    <x v="298"/>
    <x v="240"/>
    <s v="4/100/16/48/54,1/6,5"/>
    <n v="16"/>
    <s v="4/100/16"/>
    <x v="0"/>
    <x v="1"/>
    <n v="4"/>
    <n v="10339"/>
    <d v="2015-09-17T00:00:00"/>
    <n v="15252"/>
    <n v="17"/>
    <x v="0"/>
    <x v="1"/>
  </r>
  <r>
    <x v="15"/>
    <x v="15"/>
    <s v="4/100/15/50/60,1/6"/>
    <n v="15"/>
    <s v="4/100/15"/>
    <x v="1"/>
    <x v="1"/>
    <n v="4"/>
    <n v="3735.6"/>
    <d v="2015-09-17T00:00:00"/>
    <n v="5512"/>
    <n v="17"/>
    <x v="0"/>
    <x v="1"/>
  </r>
  <r>
    <x v="15"/>
    <x v="15"/>
    <s v="4/100/15/50/60,1/6"/>
    <n v="15"/>
    <s v="4/100/15"/>
    <x v="1"/>
    <x v="1"/>
    <n v="4"/>
    <n v="3735.6"/>
    <d v="2015-09-18T00:00:00"/>
    <n v="5512"/>
    <n v="18"/>
    <x v="0"/>
    <x v="1"/>
  </r>
  <r>
    <x v="336"/>
    <x v="269"/>
    <s v="4/98/13/40/58,6/5"/>
    <n v="13"/>
    <s v="4/98/13"/>
    <x v="1"/>
    <x v="1"/>
    <n v="4"/>
    <n v="2057.96"/>
    <d v="2015-09-20T00:00:00"/>
    <n v="2880"/>
    <n v="20"/>
    <x v="0"/>
    <x v="1"/>
  </r>
  <r>
    <x v="348"/>
    <x v="42"/>
    <s v="4/98/14/35/58,6/5,5"/>
    <n v="14"/>
    <s v="4/98/14"/>
    <x v="1"/>
    <x v="1"/>
    <n v="1"/>
    <n v="613.39"/>
    <d v="2015-09-21T00:00:00"/>
    <n v="870"/>
    <n v="21"/>
    <x v="0"/>
    <x v="1"/>
  </r>
  <r>
    <x v="336"/>
    <x v="269"/>
    <s v="4/98/13/40/58,6/5"/>
    <n v="13"/>
    <s v="4/98/13"/>
    <x v="1"/>
    <x v="1"/>
    <n v="4"/>
    <n v="2057.96"/>
    <d v="2015-09-21T00:00:00"/>
    <n v="2880"/>
    <n v="21"/>
    <x v="0"/>
    <x v="1"/>
  </r>
  <r>
    <x v="293"/>
    <x v="237"/>
    <s v="4/98/13/29/58,6/5"/>
    <n v="13"/>
    <s v="4/98/13"/>
    <x v="1"/>
    <x v="0"/>
    <n v="2"/>
    <n v="1035.3399999999999"/>
    <d v="2015-09-22T00:00:00"/>
    <n v="1440"/>
    <n v="22"/>
    <x v="0"/>
    <x v="1"/>
  </r>
  <r>
    <x v="33"/>
    <x v="32"/>
    <s v="4/98/14/35/58,6/5,5"/>
    <n v="14"/>
    <s v="4/98/14"/>
    <x v="0"/>
    <x v="1"/>
    <n v="4"/>
    <n v="7050.84"/>
    <d v="2015-09-22T00:00:00"/>
    <n v="10400"/>
    <n v="22"/>
    <x v="0"/>
    <x v="1"/>
  </r>
  <r>
    <x v="289"/>
    <x v="234"/>
    <s v="4/100/15/48/54,1/6"/>
    <n v="15"/>
    <s v="4/100/15"/>
    <x v="1"/>
    <x v="1"/>
    <n v="1"/>
    <n v="1079.6600000000001"/>
    <d v="2015-09-22T00:00:00"/>
    <n v="1430"/>
    <n v="22"/>
    <x v="0"/>
    <x v="1"/>
  </r>
  <r>
    <x v="340"/>
    <x v="273"/>
    <s v="4/98/14/35/58,6/5"/>
    <n v="14"/>
    <s v="4/98/14"/>
    <x v="1"/>
    <x v="0"/>
    <n v="1"/>
    <n v="652.54"/>
    <d v="2015-09-23T00:00:00"/>
    <n v="924"/>
    <n v="23"/>
    <x v="0"/>
    <x v="1"/>
  </r>
  <r>
    <x v="293"/>
    <x v="237"/>
    <s v="4/98/13/29/58,6/5"/>
    <n v="13"/>
    <s v="4/98/13"/>
    <x v="1"/>
    <x v="0"/>
    <n v="2"/>
    <n v="1035.3399999999999"/>
    <d v="2015-09-23T00:00:00"/>
    <n v="1440"/>
    <n v="23"/>
    <x v="0"/>
    <x v="1"/>
  </r>
  <r>
    <x v="348"/>
    <x v="42"/>
    <s v="4/98/14/35/58,6/5,5"/>
    <n v="14"/>
    <s v="4/98/14"/>
    <x v="1"/>
    <x v="1"/>
    <n v="2"/>
    <n v="1226.78"/>
    <d v="2015-09-24T00:00:00"/>
    <n v="1740"/>
    <n v="24"/>
    <x v="0"/>
    <x v="1"/>
  </r>
  <r>
    <x v="348"/>
    <x v="42"/>
    <s v="4/98/14/35/58,6/5,5"/>
    <n v="14"/>
    <s v="4/98/14"/>
    <x v="1"/>
    <x v="0"/>
    <n v="4"/>
    <n v="2453.56"/>
    <d v="2015-09-25T00:00:00"/>
    <n v="3480"/>
    <n v="25"/>
    <x v="0"/>
    <x v="1"/>
  </r>
  <r>
    <x v="138"/>
    <x v="124"/>
    <s v="5/108/16/50/63,4/6,5"/>
    <n v="16"/>
    <s v="5/108/16"/>
    <x v="1"/>
    <x v="1"/>
    <n v="2"/>
    <n v="1766.91"/>
    <d v="2015-09-25T00:00:00"/>
    <n v="2502"/>
    <n v="25"/>
    <x v="0"/>
    <x v="1"/>
  </r>
  <r>
    <x v="299"/>
    <x v="241"/>
    <s v="4/98/14/35/58,6/5,5"/>
    <n v="14"/>
    <s v="4/98/14"/>
    <x v="0"/>
    <x v="1"/>
    <n v="4"/>
    <n v="8016.96"/>
    <d v="2015-09-25T00:00:00"/>
    <n v="11824"/>
    <n v="25"/>
    <x v="0"/>
    <x v="1"/>
  </r>
  <r>
    <x v="362"/>
    <x v="28"/>
    <s v="CODE8"/>
    <s v="CODE8"/>
    <s v="CODE8"/>
    <x v="2"/>
    <x v="0"/>
    <n v="4"/>
    <n v="14582.8"/>
    <d v="2015-09-26T00:00:00"/>
    <n v="20024"/>
    <n v="26"/>
    <x v="0"/>
    <x v="1"/>
  </r>
  <r>
    <x v="348"/>
    <x v="42"/>
    <s v="4/98/14/35/58,6/5,5"/>
    <n v="14"/>
    <s v="4/98/14"/>
    <x v="1"/>
    <x v="1"/>
    <n v="8"/>
    <n v="4907.12"/>
    <d v="2015-09-26T00:00:00"/>
    <n v="6960"/>
    <n v="26"/>
    <x v="0"/>
    <x v="1"/>
  </r>
  <r>
    <x v="336"/>
    <x v="269"/>
    <s v="4/98/13/40/58,6/5"/>
    <n v="13"/>
    <s v="4/98/13"/>
    <x v="1"/>
    <x v="1"/>
    <n v="5"/>
    <n v="2572.5"/>
    <d v="2015-09-26T00:00:00"/>
    <n v="3600"/>
    <n v="26"/>
    <x v="0"/>
    <x v="1"/>
  </r>
  <r>
    <x v="363"/>
    <x v="28"/>
    <s v="CODE8"/>
    <s v="CODE8"/>
    <s v="CODE8"/>
    <x v="2"/>
    <x v="1"/>
    <n v="4"/>
    <n v="17247.2"/>
    <d v="2015-09-26T00:00:00"/>
    <n v="23684"/>
    <n v="26"/>
    <x v="0"/>
    <x v="1"/>
  </r>
  <r>
    <x v="333"/>
    <x v="266"/>
    <s v="5/112/15/47/57,1/6"/>
    <n v="15"/>
    <s v="5/112/15"/>
    <x v="1"/>
    <x v="0"/>
    <n v="4"/>
    <n v="4150.76"/>
    <d v="2015-09-27T00:00:00"/>
    <n v="4132"/>
    <n v="27"/>
    <x v="0"/>
    <x v="1"/>
  </r>
  <r>
    <x v="293"/>
    <x v="237"/>
    <s v="4/98/13/29/58,6/5"/>
    <n v="13"/>
    <s v="4/98/13"/>
    <x v="1"/>
    <x v="0"/>
    <n v="2"/>
    <n v="1035.3399999999999"/>
    <d v="2015-09-27T00:00:00"/>
    <n v="1440"/>
    <n v="27"/>
    <x v="0"/>
    <x v="1"/>
  </r>
  <r>
    <x v="301"/>
    <x v="243"/>
    <s v="4/98/14/35/58,6/5,5"/>
    <n v="14"/>
    <s v="4/98/14"/>
    <x v="1"/>
    <x v="1"/>
    <n v="4"/>
    <n v="2541.3200000000002"/>
    <d v="2015-09-27T00:00:00"/>
    <n v="3452"/>
    <n v="27"/>
    <x v="0"/>
    <x v="1"/>
  </r>
  <r>
    <x v="129"/>
    <x v="116"/>
    <s v="4/98/13/29/60,5/5"/>
    <n v="13"/>
    <s v="4/98/13"/>
    <x v="1"/>
    <x v="1"/>
    <n v="4"/>
    <n v="1753.2"/>
    <d v="2015-09-28T00:00:00"/>
    <n v="2560"/>
    <n v="28"/>
    <x v="0"/>
    <x v="1"/>
  </r>
  <r>
    <x v="336"/>
    <x v="269"/>
    <s v="4/98/13/40/58,6/5"/>
    <n v="13"/>
    <s v="4/98/13"/>
    <x v="1"/>
    <x v="1"/>
    <n v="4"/>
    <n v="2057.96"/>
    <d v="2015-09-28T00:00:00"/>
    <n v="2880"/>
    <n v="28"/>
    <x v="0"/>
    <x v="1"/>
  </r>
  <r>
    <x v="364"/>
    <x v="28"/>
    <s v="CODE8"/>
    <s v="CODE8"/>
    <s v="CODE8"/>
    <x v="2"/>
    <x v="1"/>
    <n v="4"/>
    <n v="8471.2000000000007"/>
    <d v="2015-09-28T00:00:00"/>
    <n v="10976"/>
    <n v="28"/>
    <x v="0"/>
    <x v="1"/>
  </r>
  <r>
    <x v="348"/>
    <x v="42"/>
    <s v="4/98/14/35/58,6/5,5"/>
    <n v="14"/>
    <s v="4/98/14"/>
    <x v="1"/>
    <x v="0"/>
    <n v="4"/>
    <n v="2453.56"/>
    <d v="2015-09-29T00:00:00"/>
    <n v="3480"/>
    <n v="29"/>
    <x v="0"/>
    <x v="1"/>
  </r>
  <r>
    <x v="301"/>
    <x v="243"/>
    <s v="4/98/14/35/58,6/5,5"/>
    <n v="14"/>
    <s v="4/98/14"/>
    <x v="1"/>
    <x v="0"/>
    <n v="1"/>
    <n v="635.34"/>
    <d v="2015-09-29T00:00:00"/>
    <n v="863"/>
    <n v="29"/>
    <x v="0"/>
    <x v="1"/>
  </r>
  <r>
    <x v="365"/>
    <x v="288"/>
    <s v="4/100/15/40/60,1/6"/>
    <n v="15"/>
    <s v="4/100/15"/>
    <x v="1"/>
    <x v="1"/>
    <n v="4"/>
    <n v="3467.8"/>
    <d v="2015-09-29T00:00:00"/>
    <n v="5112"/>
    <n v="29"/>
    <x v="0"/>
    <x v="1"/>
  </r>
  <r>
    <x v="183"/>
    <x v="154"/>
    <s v="5/114,3/15/43/66,1/6,5"/>
    <n v="15"/>
    <s v="5/114,3/15"/>
    <x v="0"/>
    <x v="1"/>
    <n v="4"/>
    <n v="9000"/>
    <d v="2015-09-29T00:00:00"/>
    <n v="13276"/>
    <n v="29"/>
    <x v="0"/>
    <x v="1"/>
  </r>
  <r>
    <x v="366"/>
    <x v="28"/>
    <s v="CODE8"/>
    <s v="CODE8"/>
    <s v="CODE8"/>
    <x v="2"/>
    <x v="1"/>
    <n v="4"/>
    <n v="20955.599999999999"/>
    <d v="2015-09-29T00:00:00"/>
    <n v="27380"/>
    <n v="29"/>
    <x v="0"/>
    <x v="1"/>
  </r>
  <r>
    <x v="367"/>
    <x v="289"/>
    <s v="4/100/15/50/60,1/6"/>
    <n v="15"/>
    <s v="4/100/15"/>
    <x v="1"/>
    <x v="1"/>
    <n v="4"/>
    <n v="3615.96"/>
    <d v="2015-09-30T00:00:00"/>
    <n v="5332"/>
    <n v="30"/>
    <x v="0"/>
    <x v="1"/>
  </r>
  <r>
    <x v="201"/>
    <x v="170"/>
    <s v="5/139,7/16/58/98,6/5"/>
    <n v="16"/>
    <s v="5/139,7/16"/>
    <x v="1"/>
    <x v="0"/>
    <n v="1"/>
    <n v="909.15"/>
    <d v="2015-10-01T00:00:00"/>
    <n v="1280"/>
    <n v="1"/>
    <x v="1"/>
    <x v="1"/>
  </r>
  <r>
    <x v="215"/>
    <x v="179"/>
    <s v="5/112/16/45/57,1/7"/>
    <n v="16"/>
    <s v="5/112/16"/>
    <x v="0"/>
    <x v="1"/>
    <n v="4"/>
    <n v="8016.96"/>
    <d v="2015-10-01T00:00:00"/>
    <n v="15252"/>
    <n v="1"/>
    <x v="1"/>
    <x v="1"/>
  </r>
  <r>
    <x v="289"/>
    <x v="234"/>
    <s v="4/100/15/48/54,1/6"/>
    <n v="15"/>
    <s v="4/100/15"/>
    <x v="1"/>
    <x v="0"/>
    <n v="1"/>
    <n v="1079.6600000000001"/>
    <d v="2015-10-02T00:00:00"/>
    <n v="1430"/>
    <n v="2"/>
    <x v="1"/>
    <x v="1"/>
  </r>
  <r>
    <x v="174"/>
    <x v="16"/>
    <s v="4/114,3/15/44/56,6/6"/>
    <n v="15"/>
    <s v="4/114,3/15"/>
    <x v="1"/>
    <x v="0"/>
    <n v="4"/>
    <n v="3400"/>
    <d v="2015-10-03T00:00:00"/>
    <n v="5016"/>
    <n v="3"/>
    <x v="1"/>
    <x v="1"/>
  </r>
  <r>
    <x v="0"/>
    <x v="0"/>
    <s v="4/100/15/48/54,1/6,5"/>
    <n v="15"/>
    <s v="4/100/15"/>
    <x v="0"/>
    <x v="1"/>
    <n v="4"/>
    <n v="9000"/>
    <d v="2015-10-03T00:00:00"/>
    <n v="13276"/>
    <n v="3"/>
    <x v="1"/>
    <x v="1"/>
  </r>
  <r>
    <x v="44"/>
    <x v="43"/>
    <s v="4/98/13/29/58,6/5"/>
    <n v="13"/>
    <s v="4/98/13"/>
    <x v="1"/>
    <x v="0"/>
    <n v="1"/>
    <n v="438.98"/>
    <d v="2015-10-04T00:00:00"/>
    <n v="596"/>
    <n v="4"/>
    <x v="1"/>
    <x v="1"/>
  </r>
  <r>
    <x v="86"/>
    <x v="19"/>
    <s v="4/100/14/43/60,1/5,5"/>
    <n v="14"/>
    <s v="4/100/14"/>
    <x v="1"/>
    <x v="0"/>
    <n v="1"/>
    <n v="801.43"/>
    <d v="2015-10-04T00:00:00"/>
    <n v="1180"/>
    <n v="4"/>
    <x v="1"/>
    <x v="1"/>
  </r>
  <r>
    <x v="348"/>
    <x v="42"/>
    <s v="4/98/14/35/58,6/5,5"/>
    <n v="14"/>
    <s v="4/98/14"/>
    <x v="1"/>
    <x v="1"/>
    <n v="4"/>
    <n v="2453.56"/>
    <d v="2015-10-04T00:00:00"/>
    <n v="3480"/>
    <n v="4"/>
    <x v="1"/>
    <x v="1"/>
  </r>
  <r>
    <x v="340"/>
    <x v="273"/>
    <s v="4/98/14/35/58,6/5"/>
    <n v="14"/>
    <s v="4/98/14"/>
    <x v="1"/>
    <x v="0"/>
    <n v="4"/>
    <n v="2610.16"/>
    <d v="2015-10-05T00:00:00"/>
    <n v="3696"/>
    <n v="5"/>
    <x v="1"/>
    <x v="1"/>
  </r>
  <r>
    <x v="86"/>
    <x v="19"/>
    <s v="4/100/14/43/60,1/5,5"/>
    <n v="14"/>
    <s v="4/100/14"/>
    <x v="1"/>
    <x v="0"/>
    <n v="4"/>
    <n v="3205.72"/>
    <d v="2015-10-05T00:00:00"/>
    <n v="4720"/>
    <n v="5"/>
    <x v="1"/>
    <x v="1"/>
  </r>
  <r>
    <x v="261"/>
    <x v="211"/>
    <s v="5/100/15/38/57,1/6,5"/>
    <n v="15"/>
    <s v="5/100/15"/>
    <x v="0"/>
    <x v="0"/>
    <n v="4"/>
    <n v="8576.2800000000007"/>
    <d v="2015-10-05T00:00:00"/>
    <n v="12652"/>
    <n v="5"/>
    <x v="1"/>
    <x v="1"/>
  </r>
  <r>
    <x v="368"/>
    <x v="290"/>
    <s v="4/98/13/35/58,6/5,5"/>
    <n v="13"/>
    <s v="4/98/13"/>
    <x v="0"/>
    <x v="1"/>
    <n v="4"/>
    <n v="5464.4"/>
    <d v="2015-10-05T00:00:00"/>
    <n v="8060"/>
    <n v="5"/>
    <x v="1"/>
    <x v="1"/>
  </r>
  <r>
    <x v="369"/>
    <x v="291"/>
    <s v="4/114,3/15/40/66,1/6"/>
    <n v="15"/>
    <s v="4/114,3/15"/>
    <x v="0"/>
    <x v="1"/>
    <n v="4"/>
    <n v="9000"/>
    <d v="2015-10-05T00:00:00"/>
    <n v="12744"/>
    <n v="5"/>
    <x v="1"/>
    <x v="1"/>
  </r>
  <r>
    <x v="340"/>
    <x v="273"/>
    <s v="4/98/14/35/58,6/5"/>
    <n v="14"/>
    <s v="4/98/14"/>
    <x v="1"/>
    <x v="0"/>
    <n v="4"/>
    <n v="2610.16"/>
    <d v="2015-10-06T00:00:00"/>
    <n v="3696"/>
    <n v="6"/>
    <x v="1"/>
    <x v="1"/>
  </r>
  <r>
    <x v="365"/>
    <x v="288"/>
    <s v="4/100/15/40/60,1/6"/>
    <n v="15"/>
    <s v="4/100/15"/>
    <x v="1"/>
    <x v="1"/>
    <n v="4"/>
    <n v="3467.8"/>
    <d v="2015-10-06T00:00:00"/>
    <n v="5112"/>
    <n v="6"/>
    <x v="1"/>
    <x v="1"/>
  </r>
  <r>
    <x v="348"/>
    <x v="42"/>
    <s v="4/98/14/35/58,6/5,5"/>
    <n v="14"/>
    <s v="4/98/14"/>
    <x v="1"/>
    <x v="1"/>
    <n v="4"/>
    <n v="2453.56"/>
    <d v="2015-10-06T00:00:00"/>
    <n v="3480"/>
    <n v="6"/>
    <x v="1"/>
    <x v="1"/>
  </r>
  <r>
    <x v="370"/>
    <x v="292"/>
    <s v="5/139,7/15/48/98,1/6"/>
    <n v="15"/>
    <s v="5/139,7/15"/>
    <x v="1"/>
    <x v="1"/>
    <n v="1"/>
    <n v="976.68"/>
    <d v="2015-10-06T00:00:00"/>
    <n v="1350"/>
    <n v="6"/>
    <x v="1"/>
    <x v="1"/>
  </r>
  <r>
    <x v="229"/>
    <x v="73"/>
    <s v="5/114,3/16/50/66,1/6,5"/>
    <n v="16"/>
    <s v="5/114,3/16"/>
    <x v="0"/>
    <x v="1"/>
    <n v="4"/>
    <n v="10847.44"/>
    <d v="2015-10-06T00:00:00"/>
    <n v="16000"/>
    <n v="6"/>
    <x v="1"/>
    <x v="1"/>
  </r>
  <r>
    <x v="174"/>
    <x v="16"/>
    <s v="4/114,3/15/44/56,6/6"/>
    <n v="15"/>
    <s v="4/114,3/15"/>
    <x v="1"/>
    <x v="1"/>
    <n v="6"/>
    <n v="5153.1000000000004"/>
    <d v="2015-10-06T00:00:00"/>
    <n v="7524"/>
    <n v="6"/>
    <x v="1"/>
    <x v="1"/>
  </r>
  <r>
    <x v="371"/>
    <x v="28"/>
    <s v="CODE8"/>
    <s v="CODE8"/>
    <s v="CODE8"/>
    <x v="2"/>
    <x v="1"/>
    <n v="4"/>
    <n v="12237.2"/>
    <d v="2015-10-06T00:00:00"/>
    <n v="18000"/>
    <n v="6"/>
    <x v="1"/>
    <x v="1"/>
  </r>
  <r>
    <x v="372"/>
    <x v="293"/>
    <s v="5/114,3/16/51/67,1/6,5"/>
    <n v="16"/>
    <s v="5/114,3/16"/>
    <x v="0"/>
    <x v="0"/>
    <n v="4"/>
    <n v="10847.44"/>
    <d v="2015-10-07T00:00:00"/>
    <n v="16000"/>
    <n v="7"/>
    <x v="1"/>
    <x v="1"/>
  </r>
  <r>
    <x v="123"/>
    <x v="111"/>
    <s v="4/100/15/50/60,1/6,5"/>
    <n v="15"/>
    <s v="4/100/15"/>
    <x v="0"/>
    <x v="0"/>
    <n v="4"/>
    <n v="8576.2800000000007"/>
    <d v="2015-10-07T00:00:00"/>
    <n v="12652"/>
    <n v="7"/>
    <x v="1"/>
    <x v="1"/>
  </r>
  <r>
    <x v="174"/>
    <x v="16"/>
    <s v="4/114,3/15/44/56,6/6"/>
    <n v="15"/>
    <s v="4/114,3/15"/>
    <x v="1"/>
    <x v="0"/>
    <n v="2"/>
    <n v="1700"/>
    <d v="2015-10-07T00:00:00"/>
    <n v="2508"/>
    <n v="7"/>
    <x v="1"/>
    <x v="1"/>
  </r>
  <r>
    <x v="293"/>
    <x v="237"/>
    <s v="4/98/13/29/58,6/5"/>
    <n v="13"/>
    <s v="4/98/13"/>
    <x v="1"/>
    <x v="0"/>
    <n v="2"/>
    <n v="1035.3399999999999"/>
    <d v="2015-10-07T00:00:00"/>
    <n v="1440"/>
    <n v="7"/>
    <x v="1"/>
    <x v="1"/>
  </r>
  <r>
    <x v="373"/>
    <x v="294"/>
    <s v="5/114,3/16/45/67,1/7"/>
    <n v="16"/>
    <s v="5/114,3/16"/>
    <x v="0"/>
    <x v="0"/>
    <n v="4"/>
    <n v="10339"/>
    <d v="2015-10-07T00:00:00"/>
    <n v="15252"/>
    <n v="7"/>
    <x v="1"/>
    <x v="1"/>
  </r>
  <r>
    <x v="336"/>
    <x v="269"/>
    <s v="4/98/13/40/58,6/5"/>
    <n v="13"/>
    <s v="4/98/13"/>
    <x v="1"/>
    <x v="0"/>
    <n v="4"/>
    <n v="2071.3200000000002"/>
    <d v="2015-10-07T00:00:00"/>
    <n v="2880"/>
    <n v="7"/>
    <x v="1"/>
    <x v="1"/>
  </r>
  <r>
    <x v="367"/>
    <x v="289"/>
    <s v="4/100/15/50/60,1/6"/>
    <n v="15"/>
    <s v="4/100/15"/>
    <x v="1"/>
    <x v="1"/>
    <n v="4"/>
    <n v="3615.96"/>
    <d v="2015-10-07T00:00:00"/>
    <n v="5332"/>
    <n v="7"/>
    <x v="1"/>
    <x v="1"/>
  </r>
  <r>
    <x v="236"/>
    <x v="195"/>
    <s v="4/114,3/14/35/66,1/5,5"/>
    <n v="14"/>
    <s v="4/114,3/14"/>
    <x v="0"/>
    <x v="1"/>
    <n v="2"/>
    <n v="2799.54"/>
    <d v="2015-10-07T00:00:00"/>
    <n v="5462"/>
    <n v="7"/>
    <x v="1"/>
    <x v="1"/>
  </r>
  <r>
    <x v="174"/>
    <x v="16"/>
    <s v="4/114,3/15/44/56,6/6"/>
    <n v="15"/>
    <s v="4/114,3/15"/>
    <x v="1"/>
    <x v="1"/>
    <n v="4"/>
    <n v="3435.4"/>
    <d v="2015-10-07T00:00:00"/>
    <n v="5016"/>
    <n v="7"/>
    <x v="1"/>
    <x v="1"/>
  </r>
  <r>
    <x v="336"/>
    <x v="269"/>
    <s v="4/98/13/40/58,6/5"/>
    <n v="13"/>
    <s v="4/98/13"/>
    <x v="1"/>
    <x v="1"/>
    <n v="2"/>
    <n v="1028.98"/>
    <d v="2015-10-07T00:00:00"/>
    <n v="1440"/>
    <n v="7"/>
    <x v="1"/>
    <x v="1"/>
  </r>
  <r>
    <x v="293"/>
    <x v="237"/>
    <s v="4/98/13/29/58,6/5"/>
    <n v="13"/>
    <s v="4/98/13"/>
    <x v="1"/>
    <x v="0"/>
    <n v="2"/>
    <n v="1035.3399999999999"/>
    <d v="2015-10-08T00:00:00"/>
    <n v="1440"/>
    <n v="8"/>
    <x v="1"/>
    <x v="1"/>
  </r>
  <r>
    <x v="348"/>
    <x v="42"/>
    <s v="4/98/14/35/58,6/5,5"/>
    <n v="14"/>
    <s v="4/98/14"/>
    <x v="1"/>
    <x v="1"/>
    <n v="4"/>
    <n v="2453.56"/>
    <d v="2015-10-08T00:00:00"/>
    <n v="3480"/>
    <n v="8"/>
    <x v="1"/>
    <x v="1"/>
  </r>
  <r>
    <x v="78"/>
    <x v="72"/>
    <s v="4/100/14/43/60,1/5,5"/>
    <n v="14"/>
    <s v="4/100/14"/>
    <x v="1"/>
    <x v="1"/>
    <n v="4"/>
    <n v="3186.48"/>
    <d v="2015-10-08T00:00:00"/>
    <n v="4700"/>
    <n v="8"/>
    <x v="1"/>
    <x v="1"/>
  </r>
  <r>
    <x v="374"/>
    <x v="295"/>
    <s v="5/108/16/50/63,4/6,5"/>
    <n v="16"/>
    <s v="5/108/16"/>
    <x v="1"/>
    <x v="1"/>
    <n v="2"/>
    <n v="2401.6999999999998"/>
    <d v="2015-10-08T00:00:00"/>
    <n v="3320"/>
    <n v="8"/>
    <x v="1"/>
    <x v="1"/>
  </r>
  <r>
    <x v="336"/>
    <x v="269"/>
    <s v="4/98/13/40/58,6/5"/>
    <n v="13"/>
    <s v="4/98/13"/>
    <x v="1"/>
    <x v="1"/>
    <n v="4"/>
    <n v="2058"/>
    <d v="2015-10-08T00:00:00"/>
    <n v="2880"/>
    <n v="8"/>
    <x v="1"/>
    <x v="1"/>
  </r>
  <r>
    <x v="94"/>
    <x v="84"/>
    <s v="5/114,3/16/50/60,1/6,5"/>
    <n v="16"/>
    <s v="5/114,3/16"/>
    <x v="0"/>
    <x v="0"/>
    <n v="4"/>
    <n v="7932.2"/>
    <d v="2015-10-09T00:00:00"/>
    <n v="12532"/>
    <n v="9"/>
    <x v="1"/>
    <x v="1"/>
  </r>
  <r>
    <x v="220"/>
    <x v="182"/>
    <s v="4/100/15/45/54,1/6"/>
    <n v="15"/>
    <s v="4/100/15"/>
    <x v="0"/>
    <x v="0"/>
    <n v="4"/>
    <n v="8576.2800000000007"/>
    <d v="2015-10-09T00:00:00"/>
    <n v="12652"/>
    <n v="9"/>
    <x v="1"/>
    <x v="1"/>
  </r>
  <r>
    <x v="86"/>
    <x v="19"/>
    <s v="4/100/14/43/60,1/5,5"/>
    <n v="14"/>
    <s v="4/100/14"/>
    <x v="1"/>
    <x v="0"/>
    <n v="6"/>
    <n v="4808.6400000000003"/>
    <d v="2015-10-09T00:00:00"/>
    <n v="7080"/>
    <n v="9"/>
    <x v="1"/>
    <x v="1"/>
  </r>
  <r>
    <x v="336"/>
    <x v="269"/>
    <s v="4/98/13/40/58,6/5"/>
    <n v="13"/>
    <s v="4/98/13"/>
    <x v="1"/>
    <x v="0"/>
    <n v="4"/>
    <n v="2071.3200000000002"/>
    <d v="2015-10-09T00:00:00"/>
    <n v="2880"/>
    <n v="9"/>
    <x v="1"/>
    <x v="1"/>
  </r>
  <r>
    <x v="139"/>
    <x v="125"/>
    <s v="5/114,3/16/55/64,1/6,5"/>
    <n v="16"/>
    <s v="5/114,3/16"/>
    <x v="1"/>
    <x v="1"/>
    <n v="4"/>
    <n v="3414.56"/>
    <d v="2015-10-09T00:00:00"/>
    <n v="4952"/>
    <n v="9"/>
    <x v="1"/>
    <x v="1"/>
  </r>
  <r>
    <x v="102"/>
    <x v="92"/>
    <s v="4/100/15/48/54,1/6"/>
    <n v="15"/>
    <s v="4/100/15"/>
    <x v="0"/>
    <x v="1"/>
    <n v="4"/>
    <n v="9000"/>
    <d v="2015-10-09T00:00:00"/>
    <n v="13276"/>
    <n v="9"/>
    <x v="1"/>
    <x v="1"/>
  </r>
  <r>
    <x v="293"/>
    <x v="237"/>
    <s v="4/98/13/29/58,6/5"/>
    <n v="13"/>
    <s v="4/98/13"/>
    <x v="1"/>
    <x v="1"/>
    <n v="4"/>
    <n v="2039.32"/>
    <d v="2015-10-09T00:00:00"/>
    <n v="2880"/>
    <n v="9"/>
    <x v="1"/>
    <x v="1"/>
  </r>
  <r>
    <x v="336"/>
    <x v="269"/>
    <s v="4/98/13/40/58,6/5"/>
    <n v="13"/>
    <s v="4/98/13"/>
    <x v="1"/>
    <x v="1"/>
    <n v="4"/>
    <n v="2057.96"/>
    <d v="2015-10-09T00:00:00"/>
    <n v="2880"/>
    <n v="9"/>
    <x v="1"/>
    <x v="1"/>
  </r>
  <r>
    <x v="375"/>
    <x v="28"/>
    <s v="CODE8"/>
    <s v="CODE8"/>
    <s v="CODE8"/>
    <x v="2"/>
    <x v="1"/>
    <n v="4"/>
    <n v="14176"/>
    <d v="2015-10-09T00:00:00"/>
    <n v="18368"/>
    <n v="9"/>
    <x v="1"/>
    <x v="1"/>
  </r>
  <r>
    <x v="340"/>
    <x v="273"/>
    <s v="4/98/14/35/58,6/5"/>
    <n v="14"/>
    <s v="4/98/14"/>
    <x v="1"/>
    <x v="0"/>
    <n v="4"/>
    <n v="2610.16"/>
    <d v="2015-10-10T00:00:00"/>
    <n v="3696"/>
    <n v="10"/>
    <x v="1"/>
    <x v="1"/>
  </r>
  <r>
    <x v="86"/>
    <x v="19"/>
    <s v="4/100/14/43/60,1/5,5"/>
    <n v="14"/>
    <s v="4/100/14"/>
    <x v="1"/>
    <x v="0"/>
    <n v="2"/>
    <n v="1602.86"/>
    <d v="2015-10-10T00:00:00"/>
    <n v="2360"/>
    <n v="10"/>
    <x v="1"/>
    <x v="1"/>
  </r>
  <r>
    <x v="374"/>
    <x v="295"/>
    <s v="5/108/16/50/63,4/6,5"/>
    <n v="16"/>
    <s v="5/108/16"/>
    <x v="1"/>
    <x v="0"/>
    <n v="2"/>
    <n v="2161.52"/>
    <d v="2015-10-10T00:00:00"/>
    <n v="3320"/>
    <n v="10"/>
    <x v="1"/>
    <x v="1"/>
  </r>
  <r>
    <x v="301"/>
    <x v="243"/>
    <s v="4/98/14/35/58,6/5,5"/>
    <n v="14"/>
    <s v="4/98/14"/>
    <x v="1"/>
    <x v="0"/>
    <n v="4"/>
    <n v="2541.3200000000002"/>
    <d v="2015-10-10T00:00:00"/>
    <n v="3452"/>
    <n v="10"/>
    <x v="1"/>
    <x v="1"/>
  </r>
  <r>
    <x v="365"/>
    <x v="288"/>
    <s v="4/100/15/40/60,1/6"/>
    <n v="15"/>
    <s v="4/100/15"/>
    <x v="1"/>
    <x v="1"/>
    <n v="4"/>
    <n v="3467.8"/>
    <d v="2015-10-10T00:00:00"/>
    <n v="5112"/>
    <n v="10"/>
    <x v="1"/>
    <x v="1"/>
  </r>
  <r>
    <x v="348"/>
    <x v="42"/>
    <s v="4/98/14/35/58,6/5,5"/>
    <n v="14"/>
    <s v="4/98/14"/>
    <x v="1"/>
    <x v="1"/>
    <n v="8"/>
    <n v="4907.12"/>
    <d v="2015-10-10T00:00:00"/>
    <n v="6960"/>
    <n v="10"/>
    <x v="1"/>
    <x v="1"/>
  </r>
  <r>
    <x v="333"/>
    <x v="266"/>
    <s v="5/112/15/47/57,1/6"/>
    <n v="15"/>
    <s v="5/112/15"/>
    <x v="1"/>
    <x v="1"/>
    <n v="4"/>
    <n v="4601"/>
    <d v="2015-10-10T00:00:00"/>
    <n v="5748"/>
    <n v="10"/>
    <x v="1"/>
    <x v="1"/>
  </r>
  <r>
    <x v="129"/>
    <x v="116"/>
    <s v="4/98/13/29/60,5/5"/>
    <n v="13"/>
    <s v="4/98/13"/>
    <x v="1"/>
    <x v="1"/>
    <n v="2"/>
    <n v="876.58"/>
    <d v="2015-10-10T00:00:00"/>
    <n v="1280"/>
    <n v="10"/>
    <x v="1"/>
    <x v="1"/>
  </r>
  <r>
    <x v="126"/>
    <x v="114"/>
    <s v="4/98/13/40/58,6/5"/>
    <n v="13"/>
    <s v="4/98/13"/>
    <x v="1"/>
    <x v="1"/>
    <n v="2"/>
    <n v="918.59"/>
    <d v="2015-10-10T00:00:00"/>
    <n v="1354"/>
    <n v="10"/>
    <x v="1"/>
    <x v="1"/>
  </r>
  <r>
    <x v="160"/>
    <x v="139"/>
    <s v="5/110/16/37/65,1/6,5"/>
    <n v="16"/>
    <s v="5/110/16"/>
    <x v="0"/>
    <x v="1"/>
    <n v="4"/>
    <n v="8348.15"/>
    <d v="2015-10-10T00:00:00"/>
    <n v="16000"/>
    <n v="10"/>
    <x v="1"/>
    <x v="1"/>
  </r>
  <r>
    <x v="273"/>
    <x v="23"/>
    <s v="5/112/16/50/57,1/6,5"/>
    <n v="16"/>
    <s v="5/112/16"/>
    <x v="1"/>
    <x v="1"/>
    <n v="4"/>
    <n v="4476.24"/>
    <d v="2015-10-10T00:00:00"/>
    <n v="6868"/>
    <n v="10"/>
    <x v="1"/>
    <x v="1"/>
  </r>
  <r>
    <x v="365"/>
    <x v="288"/>
    <s v="4/100/15/40/60,1/6"/>
    <n v="15"/>
    <s v="4/100/15"/>
    <x v="1"/>
    <x v="0"/>
    <n v="4"/>
    <n v="3467.8"/>
    <d v="2015-10-11T00:00:00"/>
    <n v="5112"/>
    <n v="11"/>
    <x v="1"/>
    <x v="1"/>
  </r>
  <r>
    <x v="348"/>
    <x v="42"/>
    <s v="4/98/14/35/58,6/5,5"/>
    <n v="14"/>
    <s v="4/98/14"/>
    <x v="1"/>
    <x v="0"/>
    <n v="4"/>
    <n v="2453.56"/>
    <d v="2015-10-11T00:00:00"/>
    <n v="3480"/>
    <n v="11"/>
    <x v="1"/>
    <x v="1"/>
  </r>
  <r>
    <x v="125"/>
    <x v="113"/>
    <s v="5/112/16/50/57,1/6,5"/>
    <n v="16"/>
    <s v="5/112/16"/>
    <x v="0"/>
    <x v="0"/>
    <n v="4"/>
    <n v="7914.21"/>
    <d v="2015-10-11T00:00:00"/>
    <n v="15252"/>
    <n v="11"/>
    <x v="1"/>
    <x v="1"/>
  </r>
  <r>
    <x v="52"/>
    <x v="51"/>
    <s v="4/100/16/52/54,1/6"/>
    <n v="16"/>
    <s v="4/100/16"/>
    <x v="1"/>
    <x v="0"/>
    <n v="4"/>
    <n v="3559.32"/>
    <d v="2015-10-11T00:00:00"/>
    <n v="5460"/>
    <n v="11"/>
    <x v="1"/>
    <x v="1"/>
  </r>
  <r>
    <x v="15"/>
    <x v="15"/>
    <s v="4/100/15/50/60,1/6"/>
    <n v="15"/>
    <s v="4/100/15"/>
    <x v="1"/>
    <x v="0"/>
    <n v="4"/>
    <n v="3623.16"/>
    <d v="2015-10-11T00:00:00"/>
    <n v="5512"/>
    <n v="11"/>
    <x v="1"/>
    <x v="1"/>
  </r>
  <r>
    <x v="172"/>
    <x v="146"/>
    <s v="5/108/16/50/63,4/6,5"/>
    <n v="16"/>
    <s v="5/108/16"/>
    <x v="0"/>
    <x v="1"/>
    <n v="4"/>
    <n v="10339"/>
    <d v="2015-10-11T00:00:00"/>
    <n v="15252"/>
    <n v="11"/>
    <x v="1"/>
    <x v="1"/>
  </r>
  <r>
    <x v="376"/>
    <x v="296"/>
    <s v="5/114,3/16/50/67,1/6,5"/>
    <n v="16"/>
    <s v="5/114,3/16"/>
    <x v="0"/>
    <x v="1"/>
    <n v="4"/>
    <n v="10847.44"/>
    <d v="2015-10-11T00:00:00"/>
    <n v="15360"/>
    <n v="11"/>
    <x v="1"/>
    <x v="1"/>
  </r>
  <r>
    <x v="275"/>
    <x v="223"/>
    <s v="4/100/15/48/54,1/6"/>
    <n v="15"/>
    <s v="4/100/15"/>
    <x v="0"/>
    <x v="1"/>
    <n v="4"/>
    <n v="8576.2800000000007"/>
    <d v="2015-10-11T00:00:00"/>
    <n v="12652"/>
    <n v="11"/>
    <x v="1"/>
    <x v="1"/>
  </r>
  <r>
    <x v="110"/>
    <x v="99"/>
    <s v="5/114,3/16/50/67,1/6,5"/>
    <n v="16"/>
    <s v="5/114,3/16"/>
    <x v="1"/>
    <x v="1"/>
    <n v="2"/>
    <n v="2983.04"/>
    <d v="2015-10-11T00:00:00"/>
    <n v="4048"/>
    <n v="11"/>
    <x v="1"/>
    <x v="1"/>
  </r>
  <r>
    <x v="377"/>
    <x v="297"/>
    <s v="4/98/14/35/58,6/5,5"/>
    <n v="14"/>
    <s v="4/98/14"/>
    <x v="0"/>
    <x v="1"/>
    <n v="4"/>
    <n v="7050.84"/>
    <d v="2015-10-11T00:00:00"/>
    <n v="10400"/>
    <n v="11"/>
    <x v="1"/>
    <x v="1"/>
  </r>
  <r>
    <x v="378"/>
    <x v="298"/>
    <s v="5/100/15/38/57,1/6,5"/>
    <n v="15"/>
    <s v="5/100/15"/>
    <x v="0"/>
    <x v="0"/>
    <n v="4"/>
    <n v="9000"/>
    <d v="2015-10-12T00:00:00"/>
    <n v="13276"/>
    <n v="12"/>
    <x v="1"/>
    <x v="1"/>
  </r>
  <r>
    <x v="86"/>
    <x v="19"/>
    <s v="4/100/14/43/60,1/5,5"/>
    <n v="14"/>
    <s v="4/100/14"/>
    <x v="1"/>
    <x v="0"/>
    <n v="2"/>
    <n v="1602.86"/>
    <d v="2015-10-12T00:00:00"/>
    <n v="2360"/>
    <n v="12"/>
    <x v="1"/>
    <x v="1"/>
  </r>
  <r>
    <x v="293"/>
    <x v="237"/>
    <s v="4/98/13/29/58,6/5"/>
    <n v="13"/>
    <s v="4/98/13"/>
    <x v="1"/>
    <x v="0"/>
    <n v="4"/>
    <n v="2070.6799999999998"/>
    <d v="2015-10-12T00:00:00"/>
    <n v="2880"/>
    <n v="12"/>
    <x v="1"/>
    <x v="1"/>
  </r>
  <r>
    <x v="336"/>
    <x v="269"/>
    <s v="4/98/13/40/58,6/5"/>
    <n v="13"/>
    <s v="4/98/13"/>
    <x v="1"/>
    <x v="1"/>
    <n v="4"/>
    <n v="2058"/>
    <d v="2015-10-12T00:00:00"/>
    <n v="2880"/>
    <n v="12"/>
    <x v="1"/>
    <x v="1"/>
  </r>
  <r>
    <x v="379"/>
    <x v="28"/>
    <s v="CODE8"/>
    <s v="CODE8"/>
    <s v="CODE8"/>
    <x v="2"/>
    <x v="1"/>
    <n v="4"/>
    <n v="11752.4"/>
    <d v="2015-10-12T00:00:00"/>
    <n v="20812"/>
    <n v="12"/>
    <x v="1"/>
    <x v="1"/>
  </r>
  <r>
    <x v="380"/>
    <x v="299"/>
    <s v="5/112/16/42/72,3/7"/>
    <n v="16"/>
    <s v="5/112/16"/>
    <x v="0"/>
    <x v="0"/>
    <n v="4"/>
    <n v="11979.64"/>
    <d v="2015-10-13T00:00:00"/>
    <n v="20080"/>
    <n v="13"/>
    <x v="1"/>
    <x v="1"/>
  </r>
  <r>
    <x v="293"/>
    <x v="237"/>
    <s v="4/98/13/29/58,6/5"/>
    <n v="13"/>
    <s v="4/98/13"/>
    <x v="1"/>
    <x v="0"/>
    <n v="2"/>
    <n v="1035.3399999999999"/>
    <d v="2015-10-13T00:00:00"/>
    <n v="1440"/>
    <n v="13"/>
    <x v="1"/>
    <x v="1"/>
  </r>
  <r>
    <x v="255"/>
    <x v="205"/>
    <s v="4/100/14/49/56,6/5,5"/>
    <n v="14"/>
    <s v="4/100/14"/>
    <x v="1"/>
    <x v="1"/>
    <n v="4"/>
    <n v="3348"/>
    <d v="2015-10-13T00:00:00"/>
    <n v="4936"/>
    <n v="13"/>
    <x v="1"/>
    <x v="1"/>
  </r>
  <r>
    <x v="381"/>
    <x v="300"/>
    <s v="5/114,3/16/50/60,1/6,5"/>
    <n v="16"/>
    <s v="5/114,3/16"/>
    <x v="0"/>
    <x v="0"/>
    <n v="4"/>
    <n v="10847.44"/>
    <d v="2015-10-14T00:00:00"/>
    <n v="16000"/>
    <n v="14"/>
    <x v="1"/>
    <x v="1"/>
  </r>
  <r>
    <x v="293"/>
    <x v="237"/>
    <s v="4/98/13/29/58,6/5"/>
    <n v="13"/>
    <s v="4/98/13"/>
    <x v="1"/>
    <x v="0"/>
    <n v="4"/>
    <n v="2070.6799999999998"/>
    <d v="2015-10-14T00:00:00"/>
    <n v="2880"/>
    <n v="14"/>
    <x v="1"/>
    <x v="1"/>
  </r>
  <r>
    <x v="114"/>
    <x v="103"/>
    <s v="5/114,3/16/46/67,1/6,5"/>
    <n v="16"/>
    <s v="5/114,3/16"/>
    <x v="0"/>
    <x v="1"/>
    <n v="4"/>
    <n v="10847.44"/>
    <d v="2015-10-14T00:00:00"/>
    <n v="16000"/>
    <n v="14"/>
    <x v="1"/>
    <x v="1"/>
  </r>
  <r>
    <x v="340"/>
    <x v="273"/>
    <s v="4/98/14/35/58,6/5"/>
    <n v="14"/>
    <s v="4/98/14"/>
    <x v="1"/>
    <x v="0"/>
    <n v="4"/>
    <n v="2462.7600000000002"/>
    <d v="2015-10-15T00:00:00"/>
    <n v="3620"/>
    <n v="15"/>
    <x v="1"/>
    <x v="1"/>
  </r>
  <r>
    <x v="97"/>
    <x v="87"/>
    <s v="4/100/15/48/54,1/6"/>
    <n v="15"/>
    <s v="4/100/15"/>
    <x v="0"/>
    <x v="0"/>
    <n v="4"/>
    <n v="9000"/>
    <d v="2015-10-15T00:00:00"/>
    <n v="13276"/>
    <n v="15"/>
    <x v="1"/>
    <x v="1"/>
  </r>
  <r>
    <x v="88"/>
    <x v="81"/>
    <s v="4/114,3/15/43/67,1/6"/>
    <n v="15"/>
    <s v="4/114,3/15"/>
    <x v="1"/>
    <x v="1"/>
    <n v="2"/>
    <n v="2389.84"/>
    <d v="2015-10-15T00:00:00"/>
    <n v="3242"/>
    <n v="15"/>
    <x v="1"/>
    <x v="1"/>
  </r>
  <r>
    <x v="293"/>
    <x v="237"/>
    <s v="4/98/13/29/58,6/5"/>
    <n v="13"/>
    <s v="4/98/13"/>
    <x v="1"/>
    <x v="1"/>
    <n v="4"/>
    <n v="2039.32"/>
    <d v="2015-10-15T00:00:00"/>
    <n v="2880"/>
    <n v="15"/>
    <x v="1"/>
    <x v="1"/>
  </r>
  <r>
    <x v="255"/>
    <x v="205"/>
    <s v="4/100/14/49/56,6/5,5"/>
    <n v="14"/>
    <s v="4/100/14"/>
    <x v="1"/>
    <x v="0"/>
    <n v="4"/>
    <n v="3348"/>
    <d v="2015-10-16T00:00:00"/>
    <n v="4936"/>
    <n v="16"/>
    <x v="1"/>
    <x v="1"/>
  </r>
  <r>
    <x v="293"/>
    <x v="237"/>
    <s v="4/98/13/29/58,6/5"/>
    <n v="13"/>
    <s v="4/98/13"/>
    <x v="1"/>
    <x v="0"/>
    <n v="4"/>
    <n v="2070.6799999999998"/>
    <d v="2015-10-16T00:00:00"/>
    <n v="2880"/>
    <n v="16"/>
    <x v="1"/>
    <x v="1"/>
  </r>
  <r>
    <x v="235"/>
    <x v="194"/>
    <s v="5/108/16/50/63,4/7"/>
    <n v="16"/>
    <s v="5/108/16"/>
    <x v="0"/>
    <x v="1"/>
    <n v="4"/>
    <n v="10847.44"/>
    <d v="2015-10-16T00:00:00"/>
    <n v="16000"/>
    <n v="16"/>
    <x v="1"/>
    <x v="1"/>
  </r>
  <r>
    <x v="9"/>
    <x v="9"/>
    <s v="4/100/15/50/60,1/6"/>
    <n v="15"/>
    <s v="4/100/15"/>
    <x v="0"/>
    <x v="1"/>
    <n v="4"/>
    <n v="8576.2800000000007"/>
    <d v="2015-10-16T00:00:00"/>
    <n v="12652"/>
    <n v="16"/>
    <x v="1"/>
    <x v="1"/>
  </r>
  <r>
    <x v="336"/>
    <x v="269"/>
    <s v="4/98/13/40/58,6/5"/>
    <n v="13"/>
    <s v="4/98/13"/>
    <x v="1"/>
    <x v="1"/>
    <n v="4"/>
    <n v="2048.2399999999998"/>
    <d v="2015-10-16T00:00:00"/>
    <n v="3008"/>
    <n v="16"/>
    <x v="1"/>
    <x v="1"/>
  </r>
  <r>
    <x v="382"/>
    <x v="28"/>
    <s v="CODE8"/>
    <s v="CODE8"/>
    <s v="CODE8"/>
    <x v="2"/>
    <x v="1"/>
    <n v="4"/>
    <n v="11752.4"/>
    <d v="2015-10-16T00:00:00"/>
    <n v="14912"/>
    <n v="16"/>
    <x v="1"/>
    <x v="1"/>
  </r>
  <r>
    <x v="383"/>
    <x v="28"/>
    <s v="CODE8"/>
    <s v="CODE8"/>
    <s v="CODE8"/>
    <x v="2"/>
    <x v="1"/>
    <n v="4"/>
    <n v="10847.2"/>
    <d v="2015-10-16T00:00:00"/>
    <n v="15960"/>
    <n v="16"/>
    <x v="1"/>
    <x v="1"/>
  </r>
  <r>
    <x v="384"/>
    <x v="301"/>
    <s v="5/105/16/39/56,6/6,5"/>
    <n v="16"/>
    <s v="5/105/16"/>
    <x v="1"/>
    <x v="0"/>
    <n v="4"/>
    <n v="3352.52"/>
    <d v="2015-10-17T00:00:00"/>
    <n v="4944"/>
    <n v="17"/>
    <x v="1"/>
    <x v="1"/>
  </r>
  <r>
    <x v="293"/>
    <x v="237"/>
    <s v="4/98/13/29/58,6/5"/>
    <n v="13"/>
    <s v="4/98/13"/>
    <x v="1"/>
    <x v="0"/>
    <n v="8"/>
    <n v="4141.3599999999997"/>
    <d v="2015-10-17T00:00:00"/>
    <n v="5760"/>
    <n v="17"/>
    <x v="1"/>
    <x v="1"/>
  </r>
  <r>
    <x v="348"/>
    <x v="42"/>
    <s v="4/98/14/35/58,6/5,5"/>
    <n v="14"/>
    <s v="4/98/14"/>
    <x v="1"/>
    <x v="1"/>
    <n v="4"/>
    <n v="2453.56"/>
    <d v="2015-10-17T00:00:00"/>
    <n v="3480"/>
    <n v="17"/>
    <x v="1"/>
    <x v="1"/>
  </r>
  <r>
    <x v="69"/>
    <x v="64"/>
    <s v="5/114,3/16/50/60,1/6"/>
    <n v="16"/>
    <s v="5/114,3/16"/>
    <x v="1"/>
    <x v="1"/>
    <n v="4"/>
    <n v="6287.92"/>
    <d v="2015-10-17T00:00:00"/>
    <n v="7920"/>
    <n v="17"/>
    <x v="1"/>
    <x v="1"/>
  </r>
  <r>
    <x v="289"/>
    <x v="234"/>
    <s v="4/100/15/48/54,1/6"/>
    <n v="15"/>
    <s v="4/100/15"/>
    <x v="1"/>
    <x v="1"/>
    <n v="3"/>
    <n v="3238.98"/>
    <d v="2015-10-17T00:00:00"/>
    <n v="4290"/>
    <n v="17"/>
    <x v="1"/>
    <x v="1"/>
  </r>
  <r>
    <x v="340"/>
    <x v="273"/>
    <s v="4/98/14/35/58,6/5"/>
    <n v="14"/>
    <s v="4/98/14"/>
    <x v="1"/>
    <x v="0"/>
    <n v="4"/>
    <n v="2462.7600000000002"/>
    <d v="2015-10-18T00:00:00"/>
    <n v="3620"/>
    <n v="18"/>
    <x v="1"/>
    <x v="1"/>
  </r>
  <r>
    <x v="385"/>
    <x v="302"/>
    <s v="4/98/14/35/58,6/5,5"/>
    <n v="14"/>
    <s v="4/98/14"/>
    <x v="0"/>
    <x v="0"/>
    <n v="4"/>
    <n v="7406.76"/>
    <d v="2015-10-18T00:00:00"/>
    <n v="10924"/>
    <n v="18"/>
    <x v="1"/>
    <x v="1"/>
  </r>
  <r>
    <x v="348"/>
    <x v="42"/>
    <s v="4/98/14/35/58,6/5,5"/>
    <n v="14"/>
    <s v="4/98/14"/>
    <x v="1"/>
    <x v="0"/>
    <n v="4"/>
    <n v="2453.56"/>
    <d v="2015-10-18T00:00:00"/>
    <n v="3480"/>
    <n v="18"/>
    <x v="1"/>
    <x v="1"/>
  </r>
  <r>
    <x v="13"/>
    <x v="13"/>
    <s v="5/139,7/15/48/98,6/6"/>
    <n v="15"/>
    <s v="5/139,7/15"/>
    <x v="1"/>
    <x v="0"/>
    <n v="4"/>
    <n v="4644.08"/>
    <d v="2015-10-18T00:00:00"/>
    <n v="6300"/>
    <n v="18"/>
    <x v="1"/>
    <x v="1"/>
  </r>
  <r>
    <x v="70"/>
    <x v="65"/>
    <s v="5/114,3/16/50/66,1/6,5"/>
    <n v="16"/>
    <s v="5/114,3/16"/>
    <x v="1"/>
    <x v="0"/>
    <n v="4"/>
    <n v="3593.04"/>
    <d v="2015-10-18T00:00:00"/>
    <n v="7452"/>
    <n v="18"/>
    <x v="1"/>
    <x v="1"/>
  </r>
  <r>
    <x v="174"/>
    <x v="16"/>
    <s v="4/114,3/15/44/56,6/6"/>
    <n v="15"/>
    <s v="4/114,3/15"/>
    <x v="1"/>
    <x v="0"/>
    <n v="4"/>
    <n v="3400"/>
    <d v="2015-10-19T00:00:00"/>
    <n v="5016"/>
    <n v="19"/>
    <x v="1"/>
    <x v="1"/>
  </r>
  <r>
    <x v="386"/>
    <x v="303"/>
    <s v="5/114,3/15/46/67,1/6"/>
    <n v="15"/>
    <s v="5/114,3/15"/>
    <x v="1"/>
    <x v="0"/>
    <n v="2"/>
    <n v="1305.08"/>
    <d v="2015-10-19T00:00:00"/>
    <n v="1718"/>
    <n v="19"/>
    <x v="1"/>
    <x v="1"/>
  </r>
  <r>
    <x v="86"/>
    <x v="19"/>
    <s v="4/100/14/43/60,1/5,5"/>
    <n v="14"/>
    <s v="4/100/14"/>
    <x v="1"/>
    <x v="0"/>
    <n v="2"/>
    <n v="1602.86"/>
    <d v="2015-10-19T00:00:00"/>
    <n v="2360"/>
    <n v="19"/>
    <x v="1"/>
    <x v="1"/>
  </r>
  <r>
    <x v="107"/>
    <x v="96"/>
    <s v="4/100/15/48/54,1/6,5"/>
    <n v="15"/>
    <s v="4/100/15"/>
    <x v="0"/>
    <x v="1"/>
    <n v="4"/>
    <n v="8576.2800000000007"/>
    <d v="2015-10-19T00:00:00"/>
    <n v="12652"/>
    <n v="19"/>
    <x v="1"/>
    <x v="1"/>
  </r>
  <r>
    <x v="43"/>
    <x v="42"/>
    <s v="4/98/14/35/58,6/5,5"/>
    <n v="14"/>
    <s v="4/98/14"/>
    <x v="1"/>
    <x v="0"/>
    <n v="1"/>
    <n v="642.80999999999995"/>
    <d v="2015-10-20T00:00:00"/>
    <n v="890"/>
    <n v="20"/>
    <x v="1"/>
    <x v="1"/>
  </r>
  <r>
    <x v="33"/>
    <x v="32"/>
    <s v="4/98/14/35/58,6/5,5"/>
    <n v="14"/>
    <s v="4/98/14"/>
    <x v="0"/>
    <x v="0"/>
    <n v="4"/>
    <n v="7050.84"/>
    <d v="2015-10-20T00:00:00"/>
    <n v="10400"/>
    <n v="20"/>
    <x v="1"/>
    <x v="1"/>
  </r>
  <r>
    <x v="15"/>
    <x v="15"/>
    <s v="4/100/15/50/60,1/6"/>
    <n v="15"/>
    <s v="4/100/15"/>
    <x v="1"/>
    <x v="0"/>
    <n v="4"/>
    <n v="3623.16"/>
    <d v="2015-10-20T00:00:00"/>
    <n v="5512"/>
    <n v="20"/>
    <x v="1"/>
    <x v="1"/>
  </r>
  <r>
    <x v="293"/>
    <x v="237"/>
    <s v="4/98/13/29/58,6/5"/>
    <n v="13"/>
    <s v="4/98/13"/>
    <x v="1"/>
    <x v="0"/>
    <n v="4"/>
    <n v="2070.6799999999998"/>
    <d v="2015-10-20T00:00:00"/>
    <n v="2880"/>
    <n v="20"/>
    <x v="1"/>
    <x v="1"/>
  </r>
  <r>
    <x v="21"/>
    <x v="21"/>
    <s v="4/100/15/50/60,1/6"/>
    <n v="15"/>
    <s v="4/100/15"/>
    <x v="1"/>
    <x v="1"/>
    <n v="1"/>
    <n v="739.04"/>
    <d v="2015-10-20T00:00:00"/>
    <n v="1153"/>
    <n v="20"/>
    <x v="1"/>
    <x v="1"/>
  </r>
  <r>
    <x v="340"/>
    <x v="273"/>
    <s v="4/98/14/35/58,6/5"/>
    <n v="14"/>
    <s v="4/98/14"/>
    <x v="1"/>
    <x v="0"/>
    <n v="4"/>
    <n v="2462.7600000000002"/>
    <d v="2015-10-21T00:00:00"/>
    <n v="3620"/>
    <n v="21"/>
    <x v="1"/>
    <x v="1"/>
  </r>
  <r>
    <x v="365"/>
    <x v="288"/>
    <s v="4/100/15/40/60,1/6"/>
    <n v="15"/>
    <s v="4/100/15"/>
    <x v="1"/>
    <x v="0"/>
    <n v="4"/>
    <n v="3467.8"/>
    <d v="2015-10-21T00:00:00"/>
    <n v="5388"/>
    <n v="21"/>
    <x v="1"/>
    <x v="1"/>
  </r>
  <r>
    <x v="296"/>
    <x v="15"/>
    <s v="4/100/15/50/60,1/6"/>
    <n v="15"/>
    <s v="4/100/15"/>
    <x v="1"/>
    <x v="0"/>
    <n v="1"/>
    <n v="1029"/>
    <d v="2015-10-21T00:00:00"/>
    <n v="1420"/>
    <n v="21"/>
    <x v="1"/>
    <x v="1"/>
  </r>
  <r>
    <x v="340"/>
    <x v="273"/>
    <s v="4/98/14/35/58,6/5"/>
    <n v="14"/>
    <s v="4/98/14"/>
    <x v="1"/>
    <x v="1"/>
    <n v="4"/>
    <n v="2465.6"/>
    <d v="2015-10-21T00:00:00"/>
    <n v="3620"/>
    <n v="21"/>
    <x v="1"/>
    <x v="1"/>
  </r>
  <r>
    <x v="15"/>
    <x v="15"/>
    <s v="4/100/15/50/60,1/6"/>
    <n v="15"/>
    <s v="4/100/15"/>
    <x v="1"/>
    <x v="1"/>
    <n v="12"/>
    <n v="11044.08"/>
    <d v="2015-10-21T00:00:00"/>
    <n v="16536"/>
    <n v="21"/>
    <x v="1"/>
    <x v="1"/>
  </r>
  <r>
    <x v="88"/>
    <x v="81"/>
    <s v="4/114,3/15/43/67,1/6"/>
    <n v="15"/>
    <s v="4/114,3/15"/>
    <x v="1"/>
    <x v="1"/>
    <n v="4"/>
    <n v="4779.68"/>
    <d v="2015-10-21T00:00:00"/>
    <n v="6484"/>
    <n v="21"/>
    <x v="1"/>
    <x v="1"/>
  </r>
  <r>
    <x v="387"/>
    <x v="28"/>
    <s v="CODE8"/>
    <s v="CODE8"/>
    <s v="CODE8"/>
    <x v="2"/>
    <x v="1"/>
    <n v="4"/>
    <n v="16959.2"/>
    <d v="2015-10-21T00:00:00"/>
    <n v="21520"/>
    <n v="21"/>
    <x v="1"/>
    <x v="1"/>
  </r>
  <r>
    <x v="348"/>
    <x v="42"/>
    <s v="4/98/14/35/58,6/5,5"/>
    <n v="14"/>
    <s v="4/98/14"/>
    <x v="1"/>
    <x v="0"/>
    <n v="4"/>
    <n v="2453.56"/>
    <d v="2015-10-22T00:00:00"/>
    <n v="3480"/>
    <n v="22"/>
    <x v="1"/>
    <x v="1"/>
  </r>
  <r>
    <x v="289"/>
    <x v="234"/>
    <s v="4/100/15/48/54,1/6"/>
    <n v="15"/>
    <s v="4/100/15"/>
    <x v="1"/>
    <x v="0"/>
    <n v="3"/>
    <n v="3238.98"/>
    <d v="2015-10-22T00:00:00"/>
    <n v="4290"/>
    <n v="22"/>
    <x v="1"/>
    <x v="1"/>
  </r>
  <r>
    <x v="78"/>
    <x v="72"/>
    <s v="4/100/14/43/60,1/5,5"/>
    <n v="14"/>
    <s v="4/100/14"/>
    <x v="1"/>
    <x v="1"/>
    <n v="4"/>
    <n v="3186.48"/>
    <d v="2015-10-22T00:00:00"/>
    <n v="4700"/>
    <n v="22"/>
    <x v="1"/>
    <x v="1"/>
  </r>
  <r>
    <x v="276"/>
    <x v="224"/>
    <s v="4/98/14/35/58,6/5,5"/>
    <n v="14"/>
    <s v="4/98/14"/>
    <x v="0"/>
    <x v="1"/>
    <n v="4"/>
    <n v="7406.76"/>
    <d v="2015-10-22T00:00:00"/>
    <n v="10924"/>
    <n v="22"/>
    <x v="1"/>
    <x v="1"/>
  </r>
  <r>
    <x v="388"/>
    <x v="28"/>
    <s v="CODE8"/>
    <s v="CODE8"/>
    <s v="CODE8"/>
    <x v="2"/>
    <x v="1"/>
    <n v="4"/>
    <n v="15060.8"/>
    <d v="2015-10-22T00:00:00"/>
    <n v="19112"/>
    <n v="22"/>
    <x v="1"/>
    <x v="1"/>
  </r>
  <r>
    <x v="389"/>
    <x v="28"/>
    <s v="CODE8"/>
    <s v="CODE8"/>
    <s v="CODE8"/>
    <x v="2"/>
    <x v="1"/>
    <n v="4"/>
    <n v="16006.8"/>
    <d v="2015-10-22T00:00:00"/>
    <n v="21976"/>
    <n v="22"/>
    <x v="1"/>
    <x v="1"/>
  </r>
  <r>
    <x v="340"/>
    <x v="273"/>
    <s v="4/98/14/35/58,6/5"/>
    <n v="14"/>
    <s v="4/98/14"/>
    <x v="1"/>
    <x v="0"/>
    <n v="2"/>
    <n v="1231.3800000000001"/>
    <d v="2015-10-23T00:00:00"/>
    <n v="1810"/>
    <n v="23"/>
    <x v="1"/>
    <x v="1"/>
  </r>
  <r>
    <x v="51"/>
    <x v="50"/>
    <s v="5/114,3/16/50/66,1/6,5"/>
    <n v="16"/>
    <s v="5/114,3/16"/>
    <x v="0"/>
    <x v="0"/>
    <n v="4"/>
    <n v="10339"/>
    <d v="2015-10-23T00:00:00"/>
    <n v="15252"/>
    <n v="23"/>
    <x v="1"/>
    <x v="1"/>
  </r>
  <r>
    <x v="84"/>
    <x v="78"/>
    <s v="5/114,3/16/40/66,1/6,5"/>
    <n v="16"/>
    <s v="5/114,3/16"/>
    <x v="1"/>
    <x v="0"/>
    <n v="4"/>
    <n v="5481.36"/>
    <d v="2015-10-23T00:00:00"/>
    <n v="6920"/>
    <n v="23"/>
    <x v="1"/>
    <x v="1"/>
  </r>
  <r>
    <x v="390"/>
    <x v="304"/>
    <s v="4/98/15/29/58,6/6,5"/>
    <n v="15"/>
    <s v="4/98/15"/>
    <x v="0"/>
    <x v="0"/>
    <n v="4"/>
    <n v="8576.2800000000007"/>
    <d v="2015-10-23T00:00:00"/>
    <n v="12652"/>
    <n v="23"/>
    <x v="1"/>
    <x v="1"/>
  </r>
  <r>
    <x v="293"/>
    <x v="237"/>
    <s v="4/98/13/29/58,6/5"/>
    <n v="13"/>
    <s v="4/98/13"/>
    <x v="1"/>
    <x v="0"/>
    <n v="4"/>
    <n v="2070.6799999999998"/>
    <d v="2015-10-23T00:00:00"/>
    <n v="2880"/>
    <n v="23"/>
    <x v="1"/>
    <x v="1"/>
  </r>
  <r>
    <x v="340"/>
    <x v="273"/>
    <s v="4/98/14/35/58,6/5"/>
    <n v="14"/>
    <s v="4/98/14"/>
    <x v="1"/>
    <x v="1"/>
    <n v="10"/>
    <n v="6164"/>
    <d v="2015-10-23T00:00:00"/>
    <n v="9050"/>
    <n v="23"/>
    <x v="1"/>
    <x v="1"/>
  </r>
  <r>
    <x v="391"/>
    <x v="305"/>
    <s v="4/98/13/35/58,6/5"/>
    <n v="13"/>
    <s v="4/98/13"/>
    <x v="0"/>
    <x v="1"/>
    <n v="4"/>
    <n v="5464.4"/>
    <d v="2015-10-23T00:00:00"/>
    <n v="8060"/>
    <n v="23"/>
    <x v="1"/>
    <x v="1"/>
  </r>
  <r>
    <x v="129"/>
    <x v="116"/>
    <s v="4/98/13/29/60,5/5"/>
    <n v="13"/>
    <s v="4/98/13"/>
    <x v="1"/>
    <x v="1"/>
    <n v="4"/>
    <n v="1753.16"/>
    <d v="2015-10-23T00:00:00"/>
    <n v="2560"/>
    <n v="23"/>
    <x v="1"/>
    <x v="1"/>
  </r>
  <r>
    <x v="78"/>
    <x v="72"/>
    <s v="4/100/14/43/60,1/5,5"/>
    <n v="14"/>
    <s v="4/100/14"/>
    <x v="1"/>
    <x v="1"/>
    <n v="4"/>
    <n v="3186.48"/>
    <d v="2015-10-23T00:00:00"/>
    <n v="4700"/>
    <n v="23"/>
    <x v="1"/>
    <x v="1"/>
  </r>
  <r>
    <x v="174"/>
    <x v="16"/>
    <s v="4/114,3/15/44/56,6/6"/>
    <n v="15"/>
    <s v="4/114,3/15"/>
    <x v="1"/>
    <x v="1"/>
    <n v="1"/>
    <n v="858.85"/>
    <d v="2015-10-23T00:00:00"/>
    <n v="1254"/>
    <n v="23"/>
    <x v="1"/>
    <x v="1"/>
  </r>
  <r>
    <x v="86"/>
    <x v="19"/>
    <s v="4/100/14/43/60,1/5,5"/>
    <n v="14"/>
    <s v="4/100/14"/>
    <x v="1"/>
    <x v="1"/>
    <n v="1"/>
    <n v="809.36"/>
    <d v="2015-10-23T00:00:00"/>
    <n v="1180"/>
    <n v="23"/>
    <x v="1"/>
    <x v="1"/>
  </r>
  <r>
    <x v="336"/>
    <x v="269"/>
    <s v="4/98/13/40/58,6/5"/>
    <n v="13"/>
    <s v="4/98/13"/>
    <x v="1"/>
    <x v="1"/>
    <n v="8"/>
    <n v="4096.4799999999996"/>
    <d v="2015-10-23T00:00:00"/>
    <n v="6016"/>
    <n v="23"/>
    <x v="1"/>
    <x v="1"/>
  </r>
  <r>
    <x v="392"/>
    <x v="28"/>
    <s v="CODE8"/>
    <s v="CODE8"/>
    <s v="CODE8"/>
    <x v="2"/>
    <x v="1"/>
    <n v="4"/>
    <n v="17654"/>
    <d v="2015-10-23T00:00:00"/>
    <n v="23064"/>
    <n v="23"/>
    <x v="1"/>
    <x v="1"/>
  </r>
  <r>
    <x v="384"/>
    <x v="301"/>
    <s v="5/105/16/39/56,6/6,5"/>
    <n v="16"/>
    <s v="5/105/16"/>
    <x v="1"/>
    <x v="0"/>
    <n v="4"/>
    <n v="3352.52"/>
    <d v="2015-10-24T00:00:00"/>
    <n v="4944"/>
    <n v="24"/>
    <x v="1"/>
    <x v="1"/>
  </r>
  <r>
    <x v="174"/>
    <x v="16"/>
    <s v="4/114,3/15/44/56,6/6"/>
    <n v="15"/>
    <s v="4/114,3/15"/>
    <x v="1"/>
    <x v="0"/>
    <n v="2"/>
    <n v="1700"/>
    <d v="2015-10-24T00:00:00"/>
    <n v="2508"/>
    <n v="24"/>
    <x v="1"/>
    <x v="1"/>
  </r>
  <r>
    <x v="293"/>
    <x v="237"/>
    <s v="4/98/13/29/58,6/5"/>
    <n v="13"/>
    <s v="4/98/13"/>
    <x v="1"/>
    <x v="0"/>
    <n v="4"/>
    <n v="2070.6799999999998"/>
    <d v="2015-10-24T00:00:00"/>
    <n v="2880"/>
    <n v="24"/>
    <x v="1"/>
    <x v="1"/>
  </r>
  <r>
    <x v="336"/>
    <x v="269"/>
    <s v="4/98/13/40/58,6/5"/>
    <n v="13"/>
    <s v="4/98/13"/>
    <x v="1"/>
    <x v="0"/>
    <n v="4"/>
    <n v="2062.6"/>
    <d v="2015-10-24T00:00:00"/>
    <n v="3008"/>
    <n v="24"/>
    <x v="1"/>
    <x v="1"/>
  </r>
  <r>
    <x v="340"/>
    <x v="273"/>
    <s v="4/98/14/35/58,6/5"/>
    <n v="14"/>
    <s v="4/98/14"/>
    <x v="1"/>
    <x v="1"/>
    <n v="5"/>
    <n v="3082"/>
    <d v="2015-10-24T00:00:00"/>
    <n v="4525"/>
    <n v="24"/>
    <x v="1"/>
    <x v="1"/>
  </r>
  <r>
    <x v="160"/>
    <x v="139"/>
    <s v="5/110/16/37/65,1/6,5"/>
    <n v="16"/>
    <s v="5/110/16"/>
    <x v="0"/>
    <x v="1"/>
    <n v="4"/>
    <n v="10847.44"/>
    <d v="2015-10-24T00:00:00"/>
    <n v="16000"/>
    <n v="24"/>
    <x v="1"/>
    <x v="1"/>
  </r>
  <r>
    <x v="331"/>
    <x v="264"/>
    <s v="5/114,3/16/46/67,1/6,5"/>
    <n v="16"/>
    <s v="5/114,3/16"/>
    <x v="0"/>
    <x v="1"/>
    <n v="4"/>
    <n v="11762.72"/>
    <d v="2015-10-24T00:00:00"/>
    <n v="17352"/>
    <n v="24"/>
    <x v="1"/>
    <x v="1"/>
  </r>
  <r>
    <x v="344"/>
    <x v="276"/>
    <s v="4/100/15/45/60,1/6"/>
    <n v="15"/>
    <s v="4/100/15"/>
    <x v="0"/>
    <x v="1"/>
    <n v="4"/>
    <n v="9000"/>
    <d v="2015-10-24T00:00:00"/>
    <n v="13276"/>
    <n v="24"/>
    <x v="1"/>
    <x v="1"/>
  </r>
  <r>
    <x v="336"/>
    <x v="269"/>
    <s v="4/98/13/40/58,6/5"/>
    <n v="13"/>
    <s v="4/98/13"/>
    <x v="1"/>
    <x v="1"/>
    <n v="4"/>
    <n v="2048.2399999999998"/>
    <d v="2015-10-24T00:00:00"/>
    <n v="3008"/>
    <n v="24"/>
    <x v="1"/>
    <x v="1"/>
  </r>
  <r>
    <x v="322"/>
    <x v="258"/>
    <s v="5/112/16/50/57,1/6,5"/>
    <n v="16"/>
    <s v="5/112/16"/>
    <x v="1"/>
    <x v="0"/>
    <n v="4"/>
    <n v="5321.48"/>
    <d v="2015-10-25T00:00:00"/>
    <n v="7848"/>
    <n v="25"/>
    <x v="1"/>
    <x v="1"/>
  </r>
  <r>
    <x v="365"/>
    <x v="288"/>
    <s v="4/100/15/40/60,1/6"/>
    <n v="15"/>
    <s v="4/100/15"/>
    <x v="1"/>
    <x v="1"/>
    <n v="4"/>
    <n v="3467.8"/>
    <d v="2015-10-25T00:00:00"/>
    <n v="5388"/>
    <n v="25"/>
    <x v="1"/>
    <x v="1"/>
  </r>
  <r>
    <x v="367"/>
    <x v="289"/>
    <s v="4/100/15/50/60,1/6"/>
    <n v="15"/>
    <s v="4/100/15"/>
    <x v="1"/>
    <x v="1"/>
    <n v="4"/>
    <n v="3955.92"/>
    <d v="2015-10-25T00:00:00"/>
    <n v="5916"/>
    <n v="25"/>
    <x v="1"/>
    <x v="1"/>
  </r>
  <r>
    <x v="174"/>
    <x v="16"/>
    <s v="4/114,3/15/44/56,6/6"/>
    <n v="15"/>
    <s v="4/114,3/15"/>
    <x v="1"/>
    <x v="1"/>
    <n v="1"/>
    <n v="858.85"/>
    <d v="2015-10-25T00:00:00"/>
    <n v="1254"/>
    <n v="25"/>
    <x v="1"/>
    <x v="1"/>
  </r>
  <r>
    <x v="4"/>
    <x v="4"/>
    <s v="6/139,7/17/38/100,1/7"/>
    <n v="17"/>
    <s v="6/139,7/17"/>
    <x v="0"/>
    <x v="1"/>
    <n v="4"/>
    <n v="10644.08"/>
    <d v="2015-10-25T00:00:00"/>
    <n v="16332"/>
    <n v="25"/>
    <x v="1"/>
    <x v="1"/>
  </r>
  <r>
    <x v="70"/>
    <x v="65"/>
    <s v="5/114,3/16/50/66,1/6,5"/>
    <n v="16"/>
    <s v="5/114,3/16"/>
    <x v="1"/>
    <x v="1"/>
    <n v="4"/>
    <n v="5491.52"/>
    <d v="2015-10-25T00:00:00"/>
    <n v="7452"/>
    <n v="25"/>
    <x v="1"/>
    <x v="1"/>
  </r>
  <r>
    <x v="293"/>
    <x v="237"/>
    <s v="4/98/13/29/58,6/5"/>
    <n v="13"/>
    <s v="4/98/13"/>
    <x v="1"/>
    <x v="1"/>
    <n v="4"/>
    <n v="2039.32"/>
    <d v="2015-10-25T00:00:00"/>
    <n v="2880"/>
    <n v="25"/>
    <x v="1"/>
    <x v="1"/>
  </r>
  <r>
    <x v="110"/>
    <x v="99"/>
    <s v="5/114,3/16/50/67,1/6,5"/>
    <n v="16"/>
    <s v="5/114,3/16"/>
    <x v="1"/>
    <x v="0"/>
    <n v="1"/>
    <n v="1491.52"/>
    <d v="2015-10-26T00:00:00"/>
    <n v="2024"/>
    <n v="26"/>
    <x v="1"/>
    <x v="1"/>
  </r>
  <r>
    <x v="393"/>
    <x v="306"/>
    <s v="5/114,3/16/50/66,1/6,5"/>
    <n v="16"/>
    <s v="5/114,3/16"/>
    <x v="0"/>
    <x v="0"/>
    <n v="4"/>
    <n v="10847.44"/>
    <d v="2015-10-26T00:00:00"/>
    <n v="16000"/>
    <n v="26"/>
    <x v="1"/>
    <x v="1"/>
  </r>
  <r>
    <x v="336"/>
    <x v="269"/>
    <s v="4/98/13/40/58,6/5"/>
    <n v="13"/>
    <s v="4/98/13"/>
    <x v="1"/>
    <x v="0"/>
    <n v="4"/>
    <n v="2062.6"/>
    <d v="2015-10-26T00:00:00"/>
    <n v="3008"/>
    <n v="26"/>
    <x v="1"/>
    <x v="1"/>
  </r>
  <r>
    <x v="293"/>
    <x v="237"/>
    <s v="4/98/13/29/58,6/5"/>
    <n v="13"/>
    <s v="4/98/13"/>
    <x v="1"/>
    <x v="1"/>
    <n v="4"/>
    <n v="2039.32"/>
    <d v="2015-10-26T00:00:00"/>
    <n v="2880"/>
    <n v="26"/>
    <x v="1"/>
    <x v="1"/>
  </r>
  <r>
    <x v="336"/>
    <x v="269"/>
    <s v="4/98/13/40/58,6/5"/>
    <n v="13"/>
    <s v="4/98/13"/>
    <x v="1"/>
    <x v="1"/>
    <n v="10"/>
    <n v="5120.6000000000004"/>
    <d v="2015-10-26T00:00:00"/>
    <n v="7520"/>
    <n v="26"/>
    <x v="1"/>
    <x v="1"/>
  </r>
  <r>
    <x v="394"/>
    <x v="28"/>
    <s v="CODE8"/>
    <s v="CODE8"/>
    <s v="CODE8"/>
    <x v="2"/>
    <x v="1"/>
    <n v="4"/>
    <n v="11006.8"/>
    <d v="2015-10-26T00:00:00"/>
    <n v="15144"/>
    <n v="26"/>
    <x v="1"/>
    <x v="1"/>
  </r>
  <r>
    <x v="395"/>
    <x v="28"/>
    <s v="CODE8"/>
    <s v="CODE8"/>
    <s v="CODE8"/>
    <x v="2"/>
    <x v="0"/>
    <n v="4"/>
    <n v="11322"/>
    <d v="2015-10-27T00:00:00"/>
    <n v="14652"/>
    <n v="27"/>
    <x v="1"/>
    <x v="1"/>
  </r>
  <r>
    <x v="340"/>
    <x v="273"/>
    <s v="4/98/14/35/58,6/5"/>
    <n v="14"/>
    <s v="4/98/14"/>
    <x v="1"/>
    <x v="1"/>
    <n v="2"/>
    <n v="1232.8"/>
    <d v="2015-10-27T00:00:00"/>
    <n v="1810"/>
    <n v="27"/>
    <x v="1"/>
    <x v="1"/>
  </r>
  <r>
    <x v="298"/>
    <x v="240"/>
    <s v="4/100/16/48/54,1/6,5"/>
    <n v="16"/>
    <s v="4/100/16"/>
    <x v="0"/>
    <x v="1"/>
    <n v="4"/>
    <n v="10339"/>
    <d v="2015-10-27T00:00:00"/>
    <n v="15252"/>
    <n v="27"/>
    <x v="1"/>
    <x v="1"/>
  </r>
  <r>
    <x v="219"/>
    <x v="181"/>
    <s v="5/114,3/16/51/67,1/6,5"/>
    <n v="16"/>
    <s v="5/114,3/16"/>
    <x v="0"/>
    <x v="1"/>
    <n v="4"/>
    <n v="10339"/>
    <d v="2015-10-27T00:00:00"/>
    <n v="15252"/>
    <n v="27"/>
    <x v="1"/>
    <x v="1"/>
  </r>
  <r>
    <x v="281"/>
    <x v="229"/>
    <s v="4/100/15/50/60,1/6"/>
    <n v="15"/>
    <s v="4/100/15"/>
    <x v="0"/>
    <x v="1"/>
    <n v="4"/>
    <n v="9000"/>
    <d v="2015-10-27T00:00:00"/>
    <n v="13276"/>
    <n v="27"/>
    <x v="1"/>
    <x v="1"/>
  </r>
  <r>
    <x v="340"/>
    <x v="273"/>
    <s v="4/98/14/35/58,6/5"/>
    <n v="14"/>
    <s v="4/98/14"/>
    <x v="1"/>
    <x v="0"/>
    <n v="4"/>
    <n v="2462.7600000000002"/>
    <d v="2015-10-28T00:00:00"/>
    <n v="3620"/>
    <n v="28"/>
    <x v="1"/>
    <x v="1"/>
  </r>
  <r>
    <x v="348"/>
    <x v="42"/>
    <s v="4/98/14/35/58,6/5,5"/>
    <n v="14"/>
    <s v="4/98/14"/>
    <x v="1"/>
    <x v="0"/>
    <n v="4"/>
    <n v="2453.56"/>
    <d v="2015-10-28T00:00:00"/>
    <n v="3480"/>
    <n v="28"/>
    <x v="1"/>
    <x v="1"/>
  </r>
  <r>
    <x v="86"/>
    <x v="19"/>
    <s v="4/100/14/43/60,1/5,5"/>
    <n v="14"/>
    <s v="4/100/14"/>
    <x v="1"/>
    <x v="0"/>
    <n v="1"/>
    <n v="801.44"/>
    <d v="2015-10-28T00:00:00"/>
    <n v="1180"/>
    <n v="28"/>
    <x v="1"/>
    <x v="1"/>
  </r>
  <r>
    <x v="293"/>
    <x v="237"/>
    <s v="4/98/13/29/58,6/5"/>
    <n v="13"/>
    <s v="4/98/13"/>
    <x v="1"/>
    <x v="0"/>
    <n v="4"/>
    <n v="2070.6799999999998"/>
    <d v="2015-10-28T00:00:00"/>
    <n v="2880"/>
    <n v="28"/>
    <x v="1"/>
    <x v="1"/>
  </r>
  <r>
    <x v="396"/>
    <x v="16"/>
    <s v="4/114,3/15/44/56,6/6"/>
    <n v="15"/>
    <s v="4/114,3/15"/>
    <x v="1"/>
    <x v="1"/>
    <n v="1"/>
    <n v="985.59"/>
    <d v="2015-10-28T00:00:00"/>
    <n v="1419"/>
    <n v="28"/>
    <x v="1"/>
    <x v="1"/>
  </r>
  <r>
    <x v="10"/>
    <x v="10"/>
    <s v="4/114,3/15/40/66,1/5,5"/>
    <n v="15"/>
    <s v="4/114,3/15"/>
    <x v="1"/>
    <x v="1"/>
    <n v="4"/>
    <n v="3966.12"/>
    <d v="2015-10-28T00:00:00"/>
    <n v="5852"/>
    <n v="28"/>
    <x v="1"/>
    <x v="1"/>
  </r>
  <r>
    <x v="117"/>
    <x v="106"/>
    <s v="4/100/14/46/54,1/5"/>
    <n v="14"/>
    <s v="4/100/14"/>
    <x v="1"/>
    <x v="1"/>
    <n v="1"/>
    <n v="625.25"/>
    <d v="2015-10-28T00:00:00"/>
    <n v="910"/>
    <n v="28"/>
    <x v="1"/>
    <x v="1"/>
  </r>
  <r>
    <x v="293"/>
    <x v="237"/>
    <s v="4/98/13/29/58,6/5"/>
    <n v="13"/>
    <s v="4/98/13"/>
    <x v="1"/>
    <x v="1"/>
    <n v="4"/>
    <n v="2039.32"/>
    <d v="2015-10-28T00:00:00"/>
    <n v="2880"/>
    <n v="28"/>
    <x v="1"/>
    <x v="1"/>
  </r>
  <r>
    <x v="336"/>
    <x v="269"/>
    <s v="4/98/13/40/58,6/5"/>
    <n v="13"/>
    <s v="4/98/13"/>
    <x v="1"/>
    <x v="1"/>
    <n v="4"/>
    <n v="2048.2399999999998"/>
    <d v="2015-10-28T00:00:00"/>
    <n v="3008"/>
    <n v="28"/>
    <x v="1"/>
    <x v="1"/>
  </r>
  <r>
    <x v="47"/>
    <x v="46"/>
    <s v="4/98/14/35/58,6/5,5"/>
    <n v="14"/>
    <s v="4/98/14"/>
    <x v="0"/>
    <x v="0"/>
    <n v="4"/>
    <n v="7406.76"/>
    <d v="2015-10-29T00:00:00"/>
    <n v="10924"/>
    <n v="29"/>
    <x v="1"/>
    <x v="1"/>
  </r>
  <r>
    <x v="49"/>
    <x v="48"/>
    <s v="4/100/14/49/56,6/5,5"/>
    <n v="14"/>
    <s v="4/100/14"/>
    <x v="1"/>
    <x v="0"/>
    <n v="2"/>
    <n v="2118.64"/>
    <d v="2015-10-29T00:00:00"/>
    <n v="3124"/>
    <n v="29"/>
    <x v="1"/>
    <x v="1"/>
  </r>
  <r>
    <x v="397"/>
    <x v="28"/>
    <s v="CODE8"/>
    <s v="CODE8"/>
    <s v="CODE8"/>
    <x v="2"/>
    <x v="1"/>
    <n v="4"/>
    <n v="18291.2"/>
    <d v="2015-10-29T00:00:00"/>
    <n v="23700"/>
    <n v="29"/>
    <x v="1"/>
    <x v="1"/>
  </r>
  <r>
    <x v="340"/>
    <x v="273"/>
    <s v="4/98/14/35/58,6/5"/>
    <n v="14"/>
    <s v="4/98/14"/>
    <x v="1"/>
    <x v="0"/>
    <n v="4"/>
    <n v="2462.7600000000002"/>
    <d v="2015-10-30T00:00:00"/>
    <n v="3620"/>
    <n v="30"/>
    <x v="1"/>
    <x v="1"/>
  </r>
  <r>
    <x v="293"/>
    <x v="237"/>
    <s v="4/98/13/29/58,6/5"/>
    <n v="13"/>
    <s v="4/98/13"/>
    <x v="1"/>
    <x v="0"/>
    <n v="4"/>
    <n v="2070.6799999999998"/>
    <d v="2015-10-30T00:00:00"/>
    <n v="2880"/>
    <n v="30"/>
    <x v="1"/>
    <x v="1"/>
  </r>
  <r>
    <x v="340"/>
    <x v="273"/>
    <s v="4/98/14/35/58,6/5"/>
    <n v="14"/>
    <s v="4/98/14"/>
    <x v="1"/>
    <x v="1"/>
    <n v="2"/>
    <n v="1232.8"/>
    <d v="2015-10-30T00:00:00"/>
    <n v="1810"/>
    <n v="30"/>
    <x v="1"/>
    <x v="1"/>
  </r>
  <r>
    <x v="293"/>
    <x v="237"/>
    <s v="4/98/13/29/58,6/5"/>
    <n v="13"/>
    <s v="4/98/13"/>
    <x v="1"/>
    <x v="1"/>
    <n v="8"/>
    <n v="4078.64"/>
    <d v="2015-10-30T00:00:00"/>
    <n v="5760"/>
    <n v="30"/>
    <x v="1"/>
    <x v="1"/>
  </r>
  <r>
    <x v="398"/>
    <x v="28"/>
    <s v="CODE8"/>
    <s v="CODE8"/>
    <s v="CODE8"/>
    <x v="2"/>
    <x v="1"/>
    <n v="4"/>
    <n v="11752.4"/>
    <d v="2015-10-30T00:00:00"/>
    <n v="14912"/>
    <n v="30"/>
    <x v="1"/>
    <x v="1"/>
  </r>
  <r>
    <x v="340"/>
    <x v="273"/>
    <s v="4/98/14/35/58,6/5"/>
    <n v="14"/>
    <s v="4/98/14"/>
    <x v="1"/>
    <x v="0"/>
    <n v="4"/>
    <n v="2462.8000000000002"/>
    <d v="2015-10-31T00:00:00"/>
    <n v="3620"/>
    <n v="31"/>
    <x v="1"/>
    <x v="1"/>
  </r>
  <r>
    <x v="114"/>
    <x v="103"/>
    <s v="5/114,3/16/46/67,1/6,5"/>
    <n v="16"/>
    <s v="5/114,3/16"/>
    <x v="0"/>
    <x v="0"/>
    <n v="4"/>
    <n v="10847.44"/>
    <d v="2015-10-31T00:00:00"/>
    <n v="16000"/>
    <n v="31"/>
    <x v="1"/>
    <x v="1"/>
  </r>
  <r>
    <x v="348"/>
    <x v="42"/>
    <s v="4/98/14/35/58,6/5,5"/>
    <n v="14"/>
    <s v="4/98/14"/>
    <x v="1"/>
    <x v="0"/>
    <n v="4"/>
    <n v="2453.56"/>
    <d v="2015-10-31T00:00:00"/>
    <n v="3480"/>
    <n v="31"/>
    <x v="1"/>
    <x v="1"/>
  </r>
  <r>
    <x v="399"/>
    <x v="262"/>
    <s v="4/100/14/46/54,1/5,5"/>
    <n v="14"/>
    <s v="4/100/14"/>
    <x v="0"/>
    <x v="0"/>
    <n v="4"/>
    <n v="7050.84"/>
    <d v="2015-10-31T00:00:00"/>
    <n v="10400"/>
    <n v="31"/>
    <x v="1"/>
    <x v="1"/>
  </r>
  <r>
    <x v="365"/>
    <x v="288"/>
    <s v="4/100/15/40/60,1/6"/>
    <n v="15"/>
    <s v="4/100/15"/>
    <x v="1"/>
    <x v="0"/>
    <n v="4"/>
    <n v="3467.8"/>
    <d v="2015-11-01T00:00:00"/>
    <n v="5388"/>
    <n v="1"/>
    <x v="2"/>
    <x v="1"/>
  </r>
  <r>
    <x v="348"/>
    <x v="42"/>
    <s v="4/98/14/35/58,6/5,5"/>
    <n v="14"/>
    <s v="4/98/14"/>
    <x v="1"/>
    <x v="0"/>
    <n v="2"/>
    <n v="1226.78"/>
    <d v="2015-11-01T00:00:00"/>
    <n v="1740"/>
    <n v="1"/>
    <x v="2"/>
    <x v="1"/>
  </r>
  <r>
    <x v="233"/>
    <x v="192"/>
    <s v="5/108/16/52,5/63,4/7"/>
    <n v="16"/>
    <s v="5/108/16"/>
    <x v="0"/>
    <x v="0"/>
    <n v="4"/>
    <n v="10339"/>
    <d v="2015-11-01T00:00:00"/>
    <n v="15252"/>
    <n v="1"/>
    <x v="2"/>
    <x v="1"/>
  </r>
  <r>
    <x v="340"/>
    <x v="273"/>
    <s v="4/98/14/35/58,6/5"/>
    <n v="14"/>
    <s v="4/98/14"/>
    <x v="1"/>
    <x v="1"/>
    <n v="8"/>
    <n v="4931.2"/>
    <d v="2015-11-01T00:00:00"/>
    <n v="7240"/>
    <n v="1"/>
    <x v="2"/>
    <x v="1"/>
  </r>
  <r>
    <x v="170"/>
    <x v="144"/>
    <s v="4/100/14/49/56,6/5,5"/>
    <n v="14"/>
    <s v="4/100/14"/>
    <x v="0"/>
    <x v="1"/>
    <n v="4"/>
    <n v="5796.29"/>
    <d v="2015-11-01T00:00:00"/>
    <n v="10924"/>
    <n v="1"/>
    <x v="2"/>
    <x v="1"/>
  </r>
  <r>
    <x v="50"/>
    <x v="49"/>
    <s v="4/114,3/15/46/67,1/6"/>
    <n v="15"/>
    <s v="4/114,3/15"/>
    <x v="0"/>
    <x v="1"/>
    <n v="4"/>
    <n v="8576.2800000000007"/>
    <d v="2015-11-01T00:00:00"/>
    <n v="12652"/>
    <n v="1"/>
    <x v="2"/>
    <x v="1"/>
  </r>
  <r>
    <x v="336"/>
    <x v="269"/>
    <s v="4/98/13/40/58,6/5"/>
    <n v="13"/>
    <s v="4/98/13"/>
    <x v="1"/>
    <x v="1"/>
    <n v="4"/>
    <n v="2048.2399999999998"/>
    <d v="2015-11-01T00:00:00"/>
    <n v="3008"/>
    <n v="1"/>
    <x v="2"/>
    <x v="1"/>
  </r>
  <r>
    <x v="340"/>
    <x v="273"/>
    <s v="4/98/14/35/58,6/5"/>
    <n v="14"/>
    <s v="4/98/14"/>
    <x v="1"/>
    <x v="0"/>
    <n v="4"/>
    <n v="2462.7600000000002"/>
    <d v="2015-11-02T00:00:00"/>
    <n v="3620"/>
    <n v="2"/>
    <x v="2"/>
    <x v="1"/>
  </r>
  <r>
    <x v="336"/>
    <x v="269"/>
    <s v="4/98/13/40/58,6/5"/>
    <n v="13"/>
    <s v="4/98/13"/>
    <x v="1"/>
    <x v="0"/>
    <n v="4"/>
    <n v="2062.6"/>
    <d v="2015-11-02T00:00:00"/>
    <n v="3008"/>
    <n v="2"/>
    <x v="2"/>
    <x v="1"/>
  </r>
  <r>
    <x v="340"/>
    <x v="273"/>
    <s v="4/98/14/35/58,6/5"/>
    <n v="14"/>
    <s v="4/98/14"/>
    <x v="1"/>
    <x v="1"/>
    <n v="4"/>
    <n v="2465.6"/>
    <d v="2015-11-02T00:00:00"/>
    <n v="3620"/>
    <n v="2"/>
    <x v="2"/>
    <x v="1"/>
  </r>
  <r>
    <x v="367"/>
    <x v="289"/>
    <s v="4/100/15/50/60,1/6"/>
    <n v="15"/>
    <s v="4/100/15"/>
    <x v="1"/>
    <x v="1"/>
    <n v="4"/>
    <n v="3955.92"/>
    <d v="2015-11-02T00:00:00"/>
    <n v="5916"/>
    <n v="2"/>
    <x v="2"/>
    <x v="1"/>
  </r>
  <r>
    <x v="340"/>
    <x v="273"/>
    <s v="4/98/14/35/58,6/5"/>
    <n v="14"/>
    <s v="4/98/14"/>
    <x v="1"/>
    <x v="1"/>
    <n v="5"/>
    <n v="3082"/>
    <d v="2015-11-03T00:00:00"/>
    <n v="4525"/>
    <n v="3"/>
    <x v="2"/>
    <x v="1"/>
  </r>
  <r>
    <x v="221"/>
    <x v="183"/>
    <s v="4/100/14/49/56,6/5,5"/>
    <n v="14"/>
    <s v="4/100/14"/>
    <x v="0"/>
    <x v="1"/>
    <n v="4"/>
    <n v="6227.6"/>
    <d v="2015-11-03T00:00:00"/>
    <n v="10400"/>
    <n v="3"/>
    <x v="2"/>
    <x v="1"/>
  </r>
  <r>
    <x v="336"/>
    <x v="269"/>
    <s v="4/98/13/40/58,6/5"/>
    <n v="13"/>
    <s v="4/98/13"/>
    <x v="1"/>
    <x v="0"/>
    <n v="7"/>
    <n v="3609.55"/>
    <d v="2015-11-04T00:00:00"/>
    <n v="5264"/>
    <n v="4"/>
    <x v="2"/>
    <x v="1"/>
  </r>
  <r>
    <x v="340"/>
    <x v="273"/>
    <s v="4/98/14/35/58,6/5"/>
    <n v="14"/>
    <s v="4/98/14"/>
    <x v="1"/>
    <x v="1"/>
    <n v="4"/>
    <n v="2465.64"/>
    <d v="2015-11-04T00:00:00"/>
    <n v="3620"/>
    <n v="4"/>
    <x v="2"/>
    <x v="1"/>
  </r>
  <r>
    <x v="275"/>
    <x v="223"/>
    <s v="4/100/15/48/54,1/6"/>
    <n v="15"/>
    <s v="4/100/15"/>
    <x v="0"/>
    <x v="1"/>
    <n v="4"/>
    <n v="8576.2800000000007"/>
    <d v="2015-11-04T00:00:00"/>
    <n v="12652"/>
    <n v="4"/>
    <x v="2"/>
    <x v="1"/>
  </r>
  <r>
    <x v="182"/>
    <x v="153"/>
    <s v="4/100/14/46/54,1/5,5"/>
    <n v="14"/>
    <s v="4/100/14"/>
    <x v="0"/>
    <x v="0"/>
    <n v="4"/>
    <n v="7050.84"/>
    <d v="2015-11-05T00:00:00"/>
    <n v="10400"/>
    <n v="5"/>
    <x v="2"/>
    <x v="1"/>
  </r>
  <r>
    <x v="396"/>
    <x v="16"/>
    <s v="4/114,3/15/44/56,6/6"/>
    <n v="15"/>
    <s v="4/114,3/15"/>
    <x v="1"/>
    <x v="1"/>
    <n v="2"/>
    <n v="1971.18"/>
    <d v="2015-11-05T00:00:00"/>
    <n v="2838"/>
    <n v="5"/>
    <x v="2"/>
    <x v="1"/>
  </r>
  <r>
    <x v="336"/>
    <x v="269"/>
    <s v="4/98/13/40/58,6/5"/>
    <n v="13"/>
    <s v="4/98/13"/>
    <x v="1"/>
    <x v="1"/>
    <n v="4"/>
    <n v="2048.2399999999998"/>
    <d v="2015-11-05T00:00:00"/>
    <n v="3008"/>
    <n v="5"/>
    <x v="2"/>
    <x v="1"/>
  </r>
  <r>
    <x v="293"/>
    <x v="237"/>
    <s v="4/98/13/29/58,6/5"/>
    <n v="13"/>
    <s v="4/98/13"/>
    <x v="1"/>
    <x v="0"/>
    <n v="2"/>
    <n v="1035.3399999999999"/>
    <d v="2015-11-06T00:00:00"/>
    <n v="1440"/>
    <n v="6"/>
    <x v="2"/>
    <x v="1"/>
  </r>
  <r>
    <x v="400"/>
    <x v="28"/>
    <s v="CODE8"/>
    <s v="CODE8"/>
    <s v="CODE8"/>
    <x v="2"/>
    <x v="1"/>
    <n v="4"/>
    <n v="20210"/>
    <d v="2015-11-06T00:00:00"/>
    <n v="27744"/>
    <n v="6"/>
    <x v="2"/>
    <x v="1"/>
  </r>
  <r>
    <x v="365"/>
    <x v="288"/>
    <s v="4/100/15/40/60,1/6"/>
    <n v="15"/>
    <s v="4/100/15"/>
    <x v="1"/>
    <x v="0"/>
    <n v="1"/>
    <n v="866.95"/>
    <d v="2015-11-07T00:00:00"/>
    <n v="1347"/>
    <n v="7"/>
    <x v="2"/>
    <x v="1"/>
  </r>
  <r>
    <x v="367"/>
    <x v="289"/>
    <s v="4/100/15/50/60,1/6"/>
    <n v="15"/>
    <s v="4/100/15"/>
    <x v="1"/>
    <x v="0"/>
    <n v="1"/>
    <n v="980.48"/>
    <d v="2015-11-07T00:00:00"/>
    <n v="1479"/>
    <n v="7"/>
    <x v="2"/>
    <x v="1"/>
  </r>
  <r>
    <x v="49"/>
    <x v="48"/>
    <s v="4/100/14/49/56,6/5,5"/>
    <n v="14"/>
    <s v="4/100/14"/>
    <x v="1"/>
    <x v="0"/>
    <n v="4"/>
    <n v="4237.28"/>
    <d v="2015-11-07T00:00:00"/>
    <n v="6248"/>
    <n v="7"/>
    <x v="2"/>
    <x v="1"/>
  </r>
  <r>
    <x v="129"/>
    <x v="116"/>
    <s v="4/98/13/29/60,5/5"/>
    <n v="13"/>
    <s v="4/98/13"/>
    <x v="1"/>
    <x v="1"/>
    <n v="6"/>
    <n v="2629.8"/>
    <d v="2015-11-07T00:00:00"/>
    <n v="3840"/>
    <n v="7"/>
    <x v="2"/>
    <x v="1"/>
  </r>
  <r>
    <x v="340"/>
    <x v="273"/>
    <s v="4/98/14/35/58,6/5"/>
    <n v="14"/>
    <s v="4/98/14"/>
    <x v="1"/>
    <x v="0"/>
    <n v="4"/>
    <n v="2462.8000000000002"/>
    <d v="2015-11-08T00:00:00"/>
    <n v="3620"/>
    <n v="8"/>
    <x v="2"/>
    <x v="1"/>
  </r>
  <r>
    <x v="367"/>
    <x v="289"/>
    <s v="4/100/15/50/60,1/6"/>
    <n v="15"/>
    <s v="4/100/15"/>
    <x v="1"/>
    <x v="0"/>
    <n v="4"/>
    <n v="3921.92"/>
    <d v="2015-11-08T00:00:00"/>
    <n v="5916"/>
    <n v="8"/>
    <x v="2"/>
    <x v="1"/>
  </r>
  <r>
    <x v="348"/>
    <x v="42"/>
    <s v="4/98/14/35/58,6/5,5"/>
    <n v="14"/>
    <s v="4/98/14"/>
    <x v="1"/>
    <x v="0"/>
    <n v="6"/>
    <n v="3680.34"/>
    <d v="2015-11-08T00:00:00"/>
    <n v="5220"/>
    <n v="8"/>
    <x v="2"/>
    <x v="1"/>
  </r>
  <r>
    <x v="86"/>
    <x v="19"/>
    <s v="4/100/14/43/60,1/5,5"/>
    <n v="14"/>
    <s v="4/100/14"/>
    <x v="1"/>
    <x v="0"/>
    <n v="4"/>
    <n v="3205.76"/>
    <d v="2015-11-08T00:00:00"/>
    <n v="4720"/>
    <n v="8"/>
    <x v="2"/>
    <x v="1"/>
  </r>
  <r>
    <x v="401"/>
    <x v="307"/>
    <s v="5/108/15/52,5/63,4/6"/>
    <n v="15"/>
    <s v="5/108/15"/>
    <x v="1"/>
    <x v="0"/>
    <n v="4"/>
    <n v="4684.08"/>
    <d v="2015-11-08T00:00:00"/>
    <n v="5920"/>
    <n v="8"/>
    <x v="2"/>
    <x v="1"/>
  </r>
  <r>
    <x v="340"/>
    <x v="273"/>
    <s v="4/98/14/35/58,6/5"/>
    <n v="14"/>
    <s v="4/98/14"/>
    <x v="1"/>
    <x v="1"/>
    <n v="2"/>
    <n v="1232.82"/>
    <d v="2015-11-08T00:00:00"/>
    <n v="1810"/>
    <n v="8"/>
    <x v="2"/>
    <x v="1"/>
  </r>
  <r>
    <x v="215"/>
    <x v="179"/>
    <s v="5/112/16/45/57,1/7"/>
    <n v="16"/>
    <s v="5/112/16"/>
    <x v="0"/>
    <x v="1"/>
    <n v="4"/>
    <n v="10339"/>
    <d v="2015-11-08T00:00:00"/>
    <n v="15252"/>
    <n v="8"/>
    <x v="2"/>
    <x v="1"/>
  </r>
  <r>
    <x v="402"/>
    <x v="308"/>
    <s v="5/108/16/52,5/63,4/6,5"/>
    <n v="16"/>
    <s v="5/108/16"/>
    <x v="0"/>
    <x v="1"/>
    <n v="4"/>
    <n v="8016.96"/>
    <d v="2015-11-08T00:00:00"/>
    <n v="12532"/>
    <n v="8"/>
    <x v="2"/>
    <x v="1"/>
  </r>
  <r>
    <x v="293"/>
    <x v="237"/>
    <s v="4/98/13/29/58,6/5"/>
    <n v="13"/>
    <s v="4/98/13"/>
    <x v="1"/>
    <x v="1"/>
    <n v="4"/>
    <n v="2039.32"/>
    <d v="2015-11-08T00:00:00"/>
    <n v="2880"/>
    <n v="8"/>
    <x v="2"/>
    <x v="1"/>
  </r>
  <r>
    <x v="336"/>
    <x v="269"/>
    <s v="4/98/13/40/58,6/5"/>
    <n v="13"/>
    <s v="4/98/13"/>
    <x v="1"/>
    <x v="1"/>
    <n v="6"/>
    <n v="3072.36"/>
    <d v="2015-11-08T00:00:00"/>
    <n v="4512"/>
    <n v="8"/>
    <x v="2"/>
    <x v="1"/>
  </r>
  <r>
    <x v="233"/>
    <x v="192"/>
    <s v="5/108/16/52,5/63,4/7"/>
    <n v="16"/>
    <s v="5/108/16"/>
    <x v="0"/>
    <x v="0"/>
    <n v="4"/>
    <n v="10339"/>
    <d v="2015-11-09T00:00:00"/>
    <n v="15252"/>
    <n v="9"/>
    <x v="2"/>
    <x v="1"/>
  </r>
  <r>
    <x v="47"/>
    <x v="46"/>
    <s v="4/98/14/35/58,6/5,5"/>
    <n v="14"/>
    <s v="4/98/14"/>
    <x v="0"/>
    <x v="1"/>
    <n v="4"/>
    <n v="7406.76"/>
    <d v="2015-11-09T00:00:00"/>
    <n v="10924"/>
    <n v="9"/>
    <x v="2"/>
    <x v="1"/>
  </r>
  <r>
    <x v="348"/>
    <x v="42"/>
    <s v="4/98/14/35/58,6/5,5"/>
    <n v="14"/>
    <s v="4/98/14"/>
    <x v="1"/>
    <x v="1"/>
    <n v="3"/>
    <n v="1840.17"/>
    <d v="2015-11-09T00:00:00"/>
    <n v="2610"/>
    <n v="9"/>
    <x v="2"/>
    <x v="1"/>
  </r>
  <r>
    <x v="403"/>
    <x v="309"/>
    <s v="4/100/15/45/56,1/6"/>
    <n v="15"/>
    <s v="4/100/15"/>
    <x v="1"/>
    <x v="1"/>
    <n v="4"/>
    <n v="3261"/>
    <d v="2015-11-09T00:00:00"/>
    <n v="5004"/>
    <n v="9"/>
    <x v="2"/>
    <x v="1"/>
  </r>
  <r>
    <x v="6"/>
    <x v="6"/>
    <s v="4/98/14/35/58,6/5,5"/>
    <n v="14"/>
    <s v="4/98/14"/>
    <x v="1"/>
    <x v="1"/>
    <n v="1"/>
    <n v="516.5"/>
    <d v="2015-11-09T00:00:00"/>
    <n v="810"/>
    <n v="9"/>
    <x v="2"/>
    <x v="1"/>
  </r>
  <r>
    <x v="293"/>
    <x v="237"/>
    <s v="4/98/13/29/58,6/5"/>
    <n v="13"/>
    <s v="4/98/13"/>
    <x v="1"/>
    <x v="1"/>
    <n v="4"/>
    <n v="2039.32"/>
    <d v="2015-11-09T00:00:00"/>
    <n v="2880"/>
    <n v="9"/>
    <x v="2"/>
    <x v="1"/>
  </r>
  <r>
    <x v="336"/>
    <x v="269"/>
    <s v="4/98/13/40/58,6/5"/>
    <n v="13"/>
    <s v="4/98/13"/>
    <x v="1"/>
    <x v="1"/>
    <n v="4"/>
    <n v="2048.2399999999998"/>
    <d v="2015-11-09T00:00:00"/>
    <n v="3008"/>
    <n v="9"/>
    <x v="2"/>
    <x v="1"/>
  </r>
  <r>
    <x v="340"/>
    <x v="273"/>
    <s v="4/98/14/35/58,6/5"/>
    <n v="14"/>
    <s v="4/98/14"/>
    <x v="1"/>
    <x v="0"/>
    <n v="4"/>
    <n v="2462.7600000000002"/>
    <d v="2015-11-10T00:00:00"/>
    <n v="3620"/>
    <n v="10"/>
    <x v="2"/>
    <x v="1"/>
  </r>
  <r>
    <x v="348"/>
    <x v="42"/>
    <s v="4/98/14/35/58,6/5,5"/>
    <n v="14"/>
    <s v="4/98/14"/>
    <x v="1"/>
    <x v="0"/>
    <n v="4"/>
    <n v="2453.56"/>
    <d v="2015-11-10T00:00:00"/>
    <n v="3480"/>
    <n v="10"/>
    <x v="2"/>
    <x v="1"/>
  </r>
  <r>
    <x v="367"/>
    <x v="289"/>
    <s v="4/100/15/50/60,1/6"/>
    <n v="15"/>
    <s v="4/100/15"/>
    <x v="1"/>
    <x v="1"/>
    <n v="4"/>
    <n v="3955.92"/>
    <d v="2015-11-10T00:00:00"/>
    <n v="5916"/>
    <n v="10"/>
    <x v="2"/>
    <x v="1"/>
  </r>
  <r>
    <x v="404"/>
    <x v="310"/>
    <s v="5/114,3/16/45/60,1/7"/>
    <n v="16"/>
    <s v="5/114,3/16"/>
    <x v="0"/>
    <x v="1"/>
    <n v="4"/>
    <n v="10847.44"/>
    <d v="2015-11-10T00:00:00"/>
    <n v="16000"/>
    <n v="10"/>
    <x v="2"/>
    <x v="1"/>
  </r>
  <r>
    <x v="293"/>
    <x v="237"/>
    <s v="4/98/13/29/58,6/5"/>
    <n v="13"/>
    <s v="4/98/13"/>
    <x v="1"/>
    <x v="1"/>
    <n v="4"/>
    <n v="2039.32"/>
    <d v="2015-11-10T00:00:00"/>
    <n v="2880"/>
    <n v="10"/>
    <x v="2"/>
    <x v="1"/>
  </r>
  <r>
    <x v="336"/>
    <x v="269"/>
    <s v="4/98/13/40/58,6/5"/>
    <n v="13"/>
    <s v="4/98/13"/>
    <x v="1"/>
    <x v="1"/>
    <n v="4"/>
    <n v="2048.2399999999998"/>
    <d v="2015-11-10T00:00:00"/>
    <n v="3008"/>
    <n v="10"/>
    <x v="2"/>
    <x v="1"/>
  </r>
  <r>
    <x v="47"/>
    <x v="46"/>
    <s v="4/98/14/35/58,6/5,5"/>
    <n v="14"/>
    <s v="4/98/14"/>
    <x v="0"/>
    <x v="0"/>
    <n v="8"/>
    <n v="14813.52"/>
    <d v="2015-11-11T00:00:00"/>
    <n v="21848"/>
    <n v="11"/>
    <x v="2"/>
    <x v="1"/>
  </r>
  <r>
    <x v="293"/>
    <x v="237"/>
    <s v="4/98/13/29/58,6/5"/>
    <n v="13"/>
    <s v="4/98/13"/>
    <x v="1"/>
    <x v="0"/>
    <n v="2"/>
    <n v="1028.5999999999999"/>
    <d v="2015-11-11T00:00:00"/>
    <n v="1440"/>
    <n v="11"/>
    <x v="2"/>
    <x v="1"/>
  </r>
  <r>
    <x v="336"/>
    <x v="269"/>
    <s v="4/98/13/40/58,6/5"/>
    <n v="13"/>
    <s v="4/98/13"/>
    <x v="1"/>
    <x v="0"/>
    <n v="4"/>
    <n v="2055.12"/>
    <d v="2015-11-11T00:00:00"/>
    <n v="2880"/>
    <n v="11"/>
    <x v="2"/>
    <x v="1"/>
  </r>
  <r>
    <x v="391"/>
    <x v="305"/>
    <s v="4/98/13/35/58,6/5"/>
    <n v="13"/>
    <s v="4/98/13"/>
    <x v="0"/>
    <x v="1"/>
    <n v="4"/>
    <n v="5464.4"/>
    <d v="2015-11-11T00:00:00"/>
    <n v="8060"/>
    <n v="11"/>
    <x v="2"/>
    <x v="1"/>
  </r>
  <r>
    <x v="149"/>
    <x v="133"/>
    <s v="4/100/15/50/60,1/6,5"/>
    <n v="15"/>
    <s v="4/100/15"/>
    <x v="0"/>
    <x v="1"/>
    <n v="4"/>
    <n v="9000"/>
    <d v="2015-11-11T00:00:00"/>
    <n v="13276"/>
    <n v="11"/>
    <x v="2"/>
    <x v="1"/>
  </r>
  <r>
    <x v="293"/>
    <x v="237"/>
    <s v="4/98/13/29/58,6/5"/>
    <n v="13"/>
    <s v="4/98/13"/>
    <x v="1"/>
    <x v="1"/>
    <n v="4"/>
    <n v="2039.32"/>
    <d v="2015-11-11T00:00:00"/>
    <n v="2880"/>
    <n v="11"/>
    <x v="2"/>
    <x v="1"/>
  </r>
  <r>
    <x v="33"/>
    <x v="32"/>
    <s v="4/98/14/35/58,6/5,5"/>
    <n v="14"/>
    <s v="4/98/14"/>
    <x v="0"/>
    <x v="1"/>
    <n v="4"/>
    <n v="7050.84"/>
    <d v="2015-11-12T00:00:00"/>
    <n v="10400"/>
    <n v="12"/>
    <x v="2"/>
    <x v="1"/>
  </r>
  <r>
    <x v="221"/>
    <x v="183"/>
    <s v="4/100/14/49/56,6/5,5"/>
    <n v="14"/>
    <s v="4/100/14"/>
    <x v="0"/>
    <x v="1"/>
    <n v="4"/>
    <n v="6227.58"/>
    <d v="2015-11-12T00:00:00"/>
    <n v="10400"/>
    <n v="12"/>
    <x v="2"/>
    <x v="1"/>
  </r>
  <r>
    <x v="174"/>
    <x v="16"/>
    <s v="4/114,3/15/44/56,6/6"/>
    <n v="15"/>
    <s v="4/114,3/15"/>
    <x v="1"/>
    <x v="1"/>
    <n v="1"/>
    <n v="858.85"/>
    <d v="2015-11-12T00:00:00"/>
    <n v="1254"/>
    <n v="12"/>
    <x v="2"/>
    <x v="1"/>
  </r>
  <r>
    <x v="223"/>
    <x v="184"/>
    <s v="5/114,3/16/40/72,3/7"/>
    <n v="16"/>
    <s v="5/114,3/16"/>
    <x v="0"/>
    <x v="1"/>
    <n v="4"/>
    <n v="12237.28"/>
    <d v="2015-11-12T00:00:00"/>
    <n v="19760"/>
    <n v="12"/>
    <x v="2"/>
    <x v="1"/>
  </r>
  <r>
    <x v="336"/>
    <x v="269"/>
    <s v="4/98/13/40/58,6/5"/>
    <n v="13"/>
    <s v="4/98/13"/>
    <x v="1"/>
    <x v="1"/>
    <n v="4"/>
    <n v="2043.44"/>
    <d v="2015-11-12T00:00:00"/>
    <n v="2880"/>
    <n v="12"/>
    <x v="2"/>
    <x v="1"/>
  </r>
  <r>
    <x v="86"/>
    <x v="19"/>
    <s v="4/100/14/43/60,1/5,5"/>
    <n v="14"/>
    <s v="4/100/14"/>
    <x v="1"/>
    <x v="0"/>
    <n v="1"/>
    <n v="801.43"/>
    <d v="2015-11-13T00:00:00"/>
    <n v="1180"/>
    <n v="13"/>
    <x v="2"/>
    <x v="1"/>
  </r>
  <r>
    <x v="293"/>
    <x v="237"/>
    <s v="4/98/13/29/58,6/5"/>
    <n v="13"/>
    <s v="4/98/13"/>
    <x v="1"/>
    <x v="0"/>
    <n v="6"/>
    <n v="3085.8"/>
    <d v="2015-11-13T00:00:00"/>
    <n v="4320"/>
    <n v="13"/>
    <x v="2"/>
    <x v="1"/>
  </r>
  <r>
    <x v="336"/>
    <x v="269"/>
    <s v="4/98/13/40/58,6/5"/>
    <n v="13"/>
    <s v="4/98/13"/>
    <x v="1"/>
    <x v="1"/>
    <n v="6"/>
    <n v="3065.16"/>
    <d v="2015-11-13T00:00:00"/>
    <n v="4320"/>
    <n v="13"/>
    <x v="2"/>
    <x v="1"/>
  </r>
  <r>
    <x v="340"/>
    <x v="273"/>
    <s v="4/98/14/35/58,6/5"/>
    <n v="14"/>
    <s v="4/98/14"/>
    <x v="1"/>
    <x v="0"/>
    <n v="4"/>
    <n v="2527.96"/>
    <d v="2015-11-14T00:00:00"/>
    <n v="3608"/>
    <n v="14"/>
    <x v="2"/>
    <x v="1"/>
  </r>
  <r>
    <x v="49"/>
    <x v="48"/>
    <s v="4/100/14/49/56,6/5,5"/>
    <n v="14"/>
    <s v="4/100/14"/>
    <x v="1"/>
    <x v="0"/>
    <n v="2"/>
    <n v="2118.64"/>
    <d v="2015-11-14T00:00:00"/>
    <n v="3124"/>
    <n v="14"/>
    <x v="2"/>
    <x v="1"/>
  </r>
  <r>
    <x v="63"/>
    <x v="60"/>
    <s v="4/100/14/49/56,6/5,5"/>
    <n v="14"/>
    <s v="4/100/14"/>
    <x v="1"/>
    <x v="0"/>
    <n v="1"/>
    <n v="623.85"/>
    <d v="2015-11-14T00:00:00"/>
    <n v="910"/>
    <n v="14"/>
    <x v="2"/>
    <x v="1"/>
  </r>
  <r>
    <x v="118"/>
    <x v="107"/>
    <s v="5/114,3/15/47/67,1/5,5"/>
    <n v="15"/>
    <s v="5/114,3/15"/>
    <x v="1"/>
    <x v="0"/>
    <n v="2"/>
    <n v="2070"/>
    <d v="2015-11-14T00:00:00"/>
    <n v="3194"/>
    <n v="14"/>
    <x v="2"/>
    <x v="1"/>
  </r>
  <r>
    <x v="293"/>
    <x v="237"/>
    <s v="4/98/13/29/58,6/5"/>
    <n v="13"/>
    <s v="4/98/13"/>
    <x v="1"/>
    <x v="1"/>
    <n v="6"/>
    <n v="3058.98"/>
    <d v="2015-11-14T00:00:00"/>
    <n v="4320"/>
    <n v="14"/>
    <x v="2"/>
    <x v="1"/>
  </r>
  <r>
    <x v="405"/>
    <x v="311"/>
    <s v="4/100/15/48/54,1/6"/>
    <n v="15"/>
    <s v="4/100/15"/>
    <x v="0"/>
    <x v="1"/>
    <n v="4"/>
    <n v="8576.2800000000007"/>
    <d v="2015-11-14T00:00:00"/>
    <n v="12652"/>
    <n v="14"/>
    <x v="2"/>
    <x v="1"/>
  </r>
  <r>
    <x v="336"/>
    <x v="269"/>
    <s v="4/98/13/40/58,6/5"/>
    <n v="13"/>
    <s v="4/98/13"/>
    <x v="1"/>
    <x v="1"/>
    <n v="4"/>
    <n v="2043.4"/>
    <d v="2015-11-14T00:00:00"/>
    <n v="2880"/>
    <n v="14"/>
    <x v="2"/>
    <x v="1"/>
  </r>
  <r>
    <x v="340"/>
    <x v="273"/>
    <s v="4/98/14/35/58,6/5"/>
    <n v="14"/>
    <s v="4/98/14"/>
    <x v="1"/>
    <x v="0"/>
    <n v="6"/>
    <n v="3791.94"/>
    <d v="2015-11-15T00:00:00"/>
    <n v="5412"/>
    <n v="15"/>
    <x v="2"/>
    <x v="1"/>
  </r>
  <r>
    <x v="348"/>
    <x v="42"/>
    <s v="4/98/14/35/58,6/5,5"/>
    <n v="14"/>
    <s v="4/98/14"/>
    <x v="1"/>
    <x v="0"/>
    <n v="8"/>
    <n v="4907.12"/>
    <d v="2015-11-15T00:00:00"/>
    <n v="6960"/>
    <n v="15"/>
    <x v="2"/>
    <x v="1"/>
  </r>
  <r>
    <x v="406"/>
    <x v="312"/>
    <s v="5/114,3/17/41/67,1/7"/>
    <n v="17"/>
    <s v="5/114,3/17"/>
    <x v="0"/>
    <x v="0"/>
    <n v="4"/>
    <n v="12237.28"/>
    <d v="2015-11-15T00:00:00"/>
    <n v="18052"/>
    <n v="15"/>
    <x v="2"/>
    <x v="1"/>
  </r>
  <r>
    <x v="97"/>
    <x v="87"/>
    <s v="4/100/15/48/54,1/6"/>
    <n v="15"/>
    <s v="4/100/15"/>
    <x v="0"/>
    <x v="0"/>
    <n v="4"/>
    <n v="9000"/>
    <d v="2015-11-15T00:00:00"/>
    <n v="13276"/>
    <n v="15"/>
    <x v="2"/>
    <x v="1"/>
  </r>
  <r>
    <x v="407"/>
    <x v="313"/>
    <s v="5/114,3/16/50/66,1/6,5"/>
    <n v="16"/>
    <s v="5/114,3/16"/>
    <x v="1"/>
    <x v="0"/>
    <n v="4"/>
    <n v="5349.12"/>
    <d v="2015-11-15T00:00:00"/>
    <n v="7452"/>
    <n v="15"/>
    <x v="2"/>
    <x v="1"/>
  </r>
  <r>
    <x v="293"/>
    <x v="237"/>
    <s v="4/98/13/29/58,6/5"/>
    <n v="13"/>
    <s v="4/98/13"/>
    <x v="1"/>
    <x v="0"/>
    <n v="4"/>
    <n v="2057.16"/>
    <d v="2015-11-15T00:00:00"/>
    <n v="2880"/>
    <n v="15"/>
    <x v="2"/>
    <x v="1"/>
  </r>
  <r>
    <x v="405"/>
    <x v="311"/>
    <s v="4/100/15/48/54,1/6"/>
    <n v="15"/>
    <s v="4/100/15"/>
    <x v="0"/>
    <x v="0"/>
    <n v="4"/>
    <n v="8576.2800000000007"/>
    <d v="2015-11-15T00:00:00"/>
    <n v="12652"/>
    <n v="15"/>
    <x v="2"/>
    <x v="1"/>
  </r>
  <r>
    <x v="336"/>
    <x v="269"/>
    <s v="4/98/13/40/58,6/5"/>
    <n v="13"/>
    <s v="4/98/13"/>
    <x v="1"/>
    <x v="0"/>
    <n v="10"/>
    <n v="5137.8"/>
    <d v="2015-11-15T00:00:00"/>
    <n v="7200"/>
    <n v="15"/>
    <x v="2"/>
    <x v="1"/>
  </r>
  <r>
    <x v="340"/>
    <x v="273"/>
    <s v="4/98/14/35/58,6/5"/>
    <n v="14"/>
    <s v="4/98/14"/>
    <x v="1"/>
    <x v="1"/>
    <n v="4"/>
    <n v="2538.2800000000002"/>
    <d v="2015-11-15T00:00:00"/>
    <n v="3608"/>
    <n v="15"/>
    <x v="2"/>
    <x v="1"/>
  </r>
  <r>
    <x v="159"/>
    <x v="138"/>
    <s v="5/112/16/42/57,1/6,5"/>
    <n v="16"/>
    <s v="5/112/16"/>
    <x v="0"/>
    <x v="1"/>
    <n v="4"/>
    <n v="10847.44"/>
    <d v="2015-11-15T00:00:00"/>
    <n v="16000"/>
    <n v="15"/>
    <x v="2"/>
    <x v="1"/>
  </r>
  <r>
    <x v="198"/>
    <x v="167"/>
    <s v="5/114,3/16/45/60,1/7"/>
    <n v="16"/>
    <s v="5/114,3/16"/>
    <x v="0"/>
    <x v="1"/>
    <n v="4"/>
    <n v="10762.72"/>
    <d v="2015-11-15T00:00:00"/>
    <n v="15876"/>
    <n v="15"/>
    <x v="2"/>
    <x v="1"/>
  </r>
  <r>
    <x v="293"/>
    <x v="237"/>
    <s v="4/98/13/29/58,6/5"/>
    <n v="13"/>
    <s v="4/98/13"/>
    <x v="1"/>
    <x v="1"/>
    <n v="4"/>
    <n v="2039.32"/>
    <d v="2015-11-15T00:00:00"/>
    <n v="2880"/>
    <n v="15"/>
    <x v="2"/>
    <x v="1"/>
  </r>
  <r>
    <x v="336"/>
    <x v="269"/>
    <s v="4/98/13/40/58,6/5"/>
    <n v="13"/>
    <s v="4/98/13"/>
    <x v="1"/>
    <x v="1"/>
    <n v="8"/>
    <n v="4086.88"/>
    <d v="2015-11-15T00:00:00"/>
    <n v="5760"/>
    <n v="15"/>
    <x v="2"/>
    <x v="1"/>
  </r>
  <r>
    <x v="105"/>
    <x v="94"/>
    <s v="4/100/15/45/56,6/6,5"/>
    <n v="15"/>
    <s v="4/100/15"/>
    <x v="0"/>
    <x v="0"/>
    <n v="4"/>
    <n v="9000"/>
    <d v="2015-11-16T00:00:00"/>
    <n v="13276"/>
    <n v="16"/>
    <x v="2"/>
    <x v="1"/>
  </r>
  <r>
    <x v="408"/>
    <x v="19"/>
    <s v="4/100/14/43/60,1/5,5"/>
    <n v="14"/>
    <s v="4/100/14"/>
    <x v="1"/>
    <x v="0"/>
    <n v="4"/>
    <n v="3274.56"/>
    <d v="2015-11-16T00:00:00"/>
    <n v="4880"/>
    <n v="16"/>
    <x v="2"/>
    <x v="1"/>
  </r>
  <r>
    <x v="293"/>
    <x v="237"/>
    <s v="4/98/13/29/58,6/5"/>
    <n v="13"/>
    <s v="4/98/13"/>
    <x v="1"/>
    <x v="0"/>
    <n v="2"/>
    <n v="1028.5999999999999"/>
    <d v="2015-11-16T00:00:00"/>
    <n v="1440"/>
    <n v="16"/>
    <x v="2"/>
    <x v="1"/>
  </r>
  <r>
    <x v="336"/>
    <x v="269"/>
    <s v="4/98/13/40/58,6/5"/>
    <n v="13"/>
    <s v="4/98/13"/>
    <x v="1"/>
    <x v="0"/>
    <n v="4"/>
    <n v="2055.12"/>
    <d v="2015-11-16T00:00:00"/>
    <n v="2880"/>
    <n v="16"/>
    <x v="2"/>
    <x v="1"/>
  </r>
  <r>
    <x v="340"/>
    <x v="273"/>
    <s v="4/98/14/35/58,6/5"/>
    <n v="14"/>
    <s v="4/98/14"/>
    <x v="1"/>
    <x v="1"/>
    <n v="4"/>
    <n v="2538.2800000000002"/>
    <d v="2015-11-16T00:00:00"/>
    <n v="3608"/>
    <n v="16"/>
    <x v="2"/>
    <x v="1"/>
  </r>
  <r>
    <x v="384"/>
    <x v="301"/>
    <s v="5/105/16/39/56,6/6,5"/>
    <n v="16"/>
    <s v="5/105/16"/>
    <x v="1"/>
    <x v="1"/>
    <n v="4"/>
    <n v="3352.52"/>
    <d v="2015-11-16T00:00:00"/>
    <n v="4944"/>
    <n v="16"/>
    <x v="2"/>
    <x v="1"/>
  </r>
  <r>
    <x v="292"/>
    <x v="236"/>
    <s v="5/114,3/16/45/67,1/7"/>
    <n v="16"/>
    <s v="5/114,3/16"/>
    <x v="0"/>
    <x v="1"/>
    <n v="4"/>
    <n v="10339"/>
    <d v="2015-11-16T00:00:00"/>
    <n v="14640"/>
    <n v="16"/>
    <x v="2"/>
    <x v="1"/>
  </r>
  <r>
    <x v="84"/>
    <x v="78"/>
    <s v="5/114,3/16/40/66,1/6,5"/>
    <n v="16"/>
    <s v="5/114,3/16"/>
    <x v="1"/>
    <x v="1"/>
    <n v="1"/>
    <n v="1398.31"/>
    <d v="2015-11-16T00:00:00"/>
    <n v="1730"/>
    <n v="16"/>
    <x v="2"/>
    <x v="1"/>
  </r>
  <r>
    <x v="336"/>
    <x v="269"/>
    <s v="4/98/13/40/58,6/5"/>
    <n v="13"/>
    <s v="4/98/13"/>
    <x v="1"/>
    <x v="1"/>
    <n v="4"/>
    <n v="2043.4"/>
    <d v="2015-11-16T00:00:00"/>
    <n v="2880"/>
    <n v="16"/>
    <x v="2"/>
    <x v="1"/>
  </r>
  <r>
    <x v="367"/>
    <x v="289"/>
    <s v="4/100/15/50/60,1/6"/>
    <n v="15"/>
    <s v="4/100/15"/>
    <x v="1"/>
    <x v="0"/>
    <n v="4"/>
    <n v="3921.92"/>
    <d v="2015-11-17T00:00:00"/>
    <n v="5916"/>
    <n v="17"/>
    <x v="2"/>
    <x v="1"/>
  </r>
  <r>
    <x v="293"/>
    <x v="237"/>
    <s v="4/98/13/29/58,6/5"/>
    <n v="13"/>
    <s v="4/98/13"/>
    <x v="1"/>
    <x v="0"/>
    <n v="6"/>
    <n v="3085.74"/>
    <d v="2015-11-17T00:00:00"/>
    <n v="4320"/>
    <n v="17"/>
    <x v="2"/>
    <x v="1"/>
  </r>
  <r>
    <x v="367"/>
    <x v="289"/>
    <s v="4/100/15/50/60,1/6"/>
    <n v="15"/>
    <s v="4/100/15"/>
    <x v="1"/>
    <x v="1"/>
    <n v="1"/>
    <n v="988.98"/>
    <d v="2015-11-17T00:00:00"/>
    <n v="1479"/>
    <n v="17"/>
    <x v="2"/>
    <x v="1"/>
  </r>
  <r>
    <x v="408"/>
    <x v="19"/>
    <s v="4/100/14/43/60,1/5,5"/>
    <n v="14"/>
    <s v="4/100/14"/>
    <x v="1"/>
    <x v="1"/>
    <n v="3"/>
    <n v="2455.92"/>
    <d v="2015-11-17T00:00:00"/>
    <n v="3660"/>
    <n v="17"/>
    <x v="2"/>
    <x v="1"/>
  </r>
  <r>
    <x v="77"/>
    <x v="71"/>
    <s v="5/114,3/15/40/66,1/6"/>
    <n v="15"/>
    <s v="5/114,3/15"/>
    <x v="1"/>
    <x v="1"/>
    <n v="1"/>
    <n v="772.56"/>
    <d v="2015-11-17T00:00:00"/>
    <n v="1170"/>
    <n v="17"/>
    <x v="2"/>
    <x v="1"/>
  </r>
  <r>
    <x v="293"/>
    <x v="237"/>
    <s v="4/98/13/29/58,6/5"/>
    <n v="13"/>
    <s v="4/98/13"/>
    <x v="1"/>
    <x v="1"/>
    <n v="8"/>
    <n v="4078.64"/>
    <d v="2015-11-17T00:00:00"/>
    <n v="5760"/>
    <n v="17"/>
    <x v="2"/>
    <x v="1"/>
  </r>
  <r>
    <x v="336"/>
    <x v="269"/>
    <s v="4/98/13/40/58,6/5"/>
    <n v="13"/>
    <s v="4/98/13"/>
    <x v="1"/>
    <x v="1"/>
    <n v="4"/>
    <n v="2043.4"/>
    <d v="2015-11-17T00:00:00"/>
    <n v="2880"/>
    <n v="17"/>
    <x v="2"/>
    <x v="1"/>
  </r>
  <r>
    <x v="340"/>
    <x v="273"/>
    <s v="4/98/14/35/58,6/5"/>
    <n v="14"/>
    <s v="4/98/14"/>
    <x v="1"/>
    <x v="0"/>
    <n v="4"/>
    <n v="2527.96"/>
    <d v="2015-11-18T00:00:00"/>
    <n v="3608"/>
    <n v="18"/>
    <x v="2"/>
    <x v="1"/>
  </r>
  <r>
    <x v="348"/>
    <x v="42"/>
    <s v="4/98/14/35/58,6/5,5"/>
    <n v="14"/>
    <s v="4/98/14"/>
    <x v="1"/>
    <x v="0"/>
    <n v="4"/>
    <n v="2453.56"/>
    <d v="2015-11-18T00:00:00"/>
    <n v="3480"/>
    <n v="18"/>
    <x v="2"/>
    <x v="1"/>
  </r>
  <r>
    <x v="293"/>
    <x v="237"/>
    <s v="4/98/13/29/58,6/5"/>
    <n v="13"/>
    <s v="4/98/13"/>
    <x v="1"/>
    <x v="0"/>
    <n v="4"/>
    <n v="2057.1999999999998"/>
    <d v="2015-11-18T00:00:00"/>
    <n v="2880"/>
    <n v="18"/>
    <x v="2"/>
    <x v="1"/>
  </r>
  <r>
    <x v="328"/>
    <x v="262"/>
    <s v="4/100/14/46/54,1/5,5"/>
    <n v="14"/>
    <s v="4/100/14"/>
    <x v="0"/>
    <x v="0"/>
    <n v="4"/>
    <n v="7050.84"/>
    <d v="2015-11-18T00:00:00"/>
    <n v="10400"/>
    <n v="18"/>
    <x v="2"/>
    <x v="1"/>
  </r>
  <r>
    <x v="293"/>
    <x v="237"/>
    <s v="4/98/13/29/58,6/5"/>
    <n v="13"/>
    <s v="4/98/13"/>
    <x v="1"/>
    <x v="1"/>
    <n v="10"/>
    <n v="5098.3"/>
    <d v="2015-11-18T00:00:00"/>
    <n v="7200"/>
    <n v="18"/>
    <x v="2"/>
    <x v="1"/>
  </r>
  <r>
    <x v="409"/>
    <x v="28"/>
    <s v="CODE8"/>
    <s v="CODE8"/>
    <s v="CODE8"/>
    <x v="2"/>
    <x v="1"/>
    <n v="4"/>
    <n v="16260.8"/>
    <d v="2015-11-18T00:00:00"/>
    <n v="22176"/>
    <n v="18"/>
    <x v="2"/>
    <x v="1"/>
  </r>
  <r>
    <x v="348"/>
    <x v="42"/>
    <s v="4/98/14/35/58,6/5,5"/>
    <n v="14"/>
    <s v="4/98/14"/>
    <x v="1"/>
    <x v="0"/>
    <n v="4"/>
    <n v="2453.56"/>
    <d v="2015-11-19T00:00:00"/>
    <n v="3480"/>
    <n v="19"/>
    <x v="2"/>
    <x v="1"/>
  </r>
  <r>
    <x v="69"/>
    <x v="64"/>
    <s v="5/114,3/16/50/60,1/6"/>
    <n v="16"/>
    <s v="5/114,3/16"/>
    <x v="1"/>
    <x v="0"/>
    <n v="4"/>
    <n v="5765.24"/>
    <d v="2015-11-19T00:00:00"/>
    <n v="7920"/>
    <n v="19"/>
    <x v="2"/>
    <x v="1"/>
  </r>
  <r>
    <x v="86"/>
    <x v="19"/>
    <s v="4/100/14/43/60,1/5,5"/>
    <n v="14"/>
    <s v="4/100/14"/>
    <x v="1"/>
    <x v="0"/>
    <n v="2"/>
    <n v="1602.86"/>
    <d v="2015-11-19T00:00:00"/>
    <n v="2360"/>
    <n v="19"/>
    <x v="2"/>
    <x v="1"/>
  </r>
  <r>
    <x v="336"/>
    <x v="269"/>
    <s v="4/98/13/40/58,6/5"/>
    <n v="13"/>
    <s v="4/98/13"/>
    <x v="1"/>
    <x v="0"/>
    <n v="1"/>
    <n v="513.78"/>
    <d v="2015-11-19T00:00:00"/>
    <n v="720"/>
    <n v="19"/>
    <x v="2"/>
    <x v="1"/>
  </r>
  <r>
    <x v="365"/>
    <x v="288"/>
    <s v="4/100/15/40/60,1/6"/>
    <n v="15"/>
    <s v="4/100/15"/>
    <x v="1"/>
    <x v="1"/>
    <n v="4"/>
    <n v="3467.8"/>
    <d v="2015-11-20T00:00:00"/>
    <n v="5388"/>
    <n v="20"/>
    <x v="2"/>
    <x v="1"/>
  </r>
  <r>
    <x v="367"/>
    <x v="289"/>
    <s v="4/100/15/50/60,1/6"/>
    <n v="15"/>
    <s v="4/100/15"/>
    <x v="1"/>
    <x v="1"/>
    <n v="5"/>
    <n v="4944.8999999999996"/>
    <d v="2015-11-20T00:00:00"/>
    <n v="7395"/>
    <n v="20"/>
    <x v="2"/>
    <x v="1"/>
  </r>
  <r>
    <x v="293"/>
    <x v="237"/>
    <s v="4/98/13/29/58,6/5"/>
    <n v="13"/>
    <s v="4/98/13"/>
    <x v="1"/>
    <x v="0"/>
    <n v="4"/>
    <n v="2057.1999999999998"/>
    <d v="2015-11-21T00:00:00"/>
    <n v="2880"/>
    <n v="21"/>
    <x v="2"/>
    <x v="1"/>
  </r>
  <r>
    <x v="242"/>
    <x v="199"/>
    <s v="4/114,3/14/40/66,1/5,5"/>
    <n v="14"/>
    <s v="4/114,3/14"/>
    <x v="1"/>
    <x v="1"/>
    <n v="4"/>
    <n v="3423.72"/>
    <d v="2015-11-21T00:00:00"/>
    <n v="5204"/>
    <n v="21"/>
    <x v="2"/>
    <x v="1"/>
  </r>
  <r>
    <x v="407"/>
    <x v="313"/>
    <s v="5/114,3/16/50/66,1/6,5"/>
    <n v="16"/>
    <s v="5/114,3/16"/>
    <x v="1"/>
    <x v="1"/>
    <n v="4"/>
    <n v="4674.12"/>
    <d v="2015-11-21T00:00:00"/>
    <n v="7452"/>
    <n v="21"/>
    <x v="2"/>
    <x v="1"/>
  </r>
  <r>
    <x v="336"/>
    <x v="269"/>
    <s v="4/98/13/40/58,6/5"/>
    <n v="13"/>
    <s v="4/98/13"/>
    <x v="1"/>
    <x v="0"/>
    <n v="4"/>
    <n v="2055.08"/>
    <d v="2015-11-22T00:00:00"/>
    <n v="2880"/>
    <n v="22"/>
    <x v="2"/>
    <x v="1"/>
  </r>
  <r>
    <x v="340"/>
    <x v="273"/>
    <s v="4/98/14/35/58,6/5"/>
    <n v="14"/>
    <s v="4/98/14"/>
    <x v="1"/>
    <x v="1"/>
    <n v="1"/>
    <n v="634.55999999999995"/>
    <d v="2015-11-22T00:00:00"/>
    <n v="902"/>
    <n v="22"/>
    <x v="2"/>
    <x v="1"/>
  </r>
  <r>
    <x v="368"/>
    <x v="290"/>
    <s v="4/98/13/35/58,6/5,5"/>
    <n v="13"/>
    <s v="4/98/13"/>
    <x v="0"/>
    <x v="1"/>
    <n v="4"/>
    <n v="5464.4"/>
    <d v="2015-11-22T00:00:00"/>
    <n v="8060"/>
    <n v="22"/>
    <x v="2"/>
    <x v="1"/>
  </r>
  <r>
    <x v="296"/>
    <x v="15"/>
    <s v="4/100/15/50/60,1/6"/>
    <n v="15"/>
    <s v="4/100/15"/>
    <x v="1"/>
    <x v="1"/>
    <n v="2"/>
    <n v="2058"/>
    <d v="2015-11-22T00:00:00"/>
    <n v="2840"/>
    <n v="22"/>
    <x v="2"/>
    <x v="1"/>
  </r>
  <r>
    <x v="336"/>
    <x v="269"/>
    <s v="4/98/13/40/58,6/5"/>
    <n v="13"/>
    <s v="4/98/13"/>
    <x v="1"/>
    <x v="1"/>
    <n v="4"/>
    <n v="1972.92"/>
    <d v="2015-11-22T00:00:00"/>
    <n v="2880"/>
    <n v="22"/>
    <x v="2"/>
    <x v="1"/>
  </r>
  <r>
    <x v="340"/>
    <x v="273"/>
    <s v="4/98/14/35/58,6/5"/>
    <n v="14"/>
    <s v="4/98/14"/>
    <x v="1"/>
    <x v="0"/>
    <n v="4"/>
    <n v="2527.96"/>
    <d v="2015-11-23T00:00:00"/>
    <n v="3608"/>
    <n v="23"/>
    <x v="2"/>
    <x v="1"/>
  </r>
  <r>
    <x v="365"/>
    <x v="288"/>
    <s v="4/100/15/40/60,1/6"/>
    <n v="15"/>
    <s v="4/100/15"/>
    <x v="1"/>
    <x v="0"/>
    <n v="4"/>
    <n v="3467.8"/>
    <d v="2015-11-23T00:00:00"/>
    <n v="5388"/>
    <n v="23"/>
    <x v="2"/>
    <x v="1"/>
  </r>
  <r>
    <x v="396"/>
    <x v="16"/>
    <s v="4/114,3/15/44/56,6/6"/>
    <n v="15"/>
    <s v="4/114,3/15"/>
    <x v="1"/>
    <x v="0"/>
    <n v="4"/>
    <n v="4172.88"/>
    <d v="2015-11-23T00:00:00"/>
    <n v="5676"/>
    <n v="23"/>
    <x v="2"/>
    <x v="1"/>
  </r>
  <r>
    <x v="293"/>
    <x v="237"/>
    <s v="4/98/13/29/58,6/5"/>
    <n v="13"/>
    <s v="4/98/13"/>
    <x v="1"/>
    <x v="0"/>
    <n v="8"/>
    <n v="4114.32"/>
    <d v="2015-11-23T00:00:00"/>
    <n v="5760"/>
    <n v="23"/>
    <x v="2"/>
    <x v="1"/>
  </r>
  <r>
    <x v="367"/>
    <x v="289"/>
    <s v="4/100/15/50/60,1/6"/>
    <n v="15"/>
    <s v="4/100/15"/>
    <x v="1"/>
    <x v="1"/>
    <n v="4"/>
    <n v="3955.92"/>
    <d v="2015-11-23T00:00:00"/>
    <n v="5916"/>
    <n v="23"/>
    <x v="2"/>
    <x v="1"/>
  </r>
  <r>
    <x v="117"/>
    <x v="106"/>
    <s v="4/100/14/46/54,1/5"/>
    <n v="14"/>
    <s v="4/100/14"/>
    <x v="1"/>
    <x v="1"/>
    <n v="1"/>
    <n v="625.25"/>
    <d v="2015-11-23T00:00:00"/>
    <n v="910"/>
    <n v="23"/>
    <x v="2"/>
    <x v="1"/>
  </r>
  <r>
    <x v="410"/>
    <x v="314"/>
    <s v="5/139,7/15/35/98,5/5"/>
    <n v="15"/>
    <s v="5/139,7/15"/>
    <x v="1"/>
    <x v="1"/>
    <n v="4"/>
    <n v="4644.08"/>
    <d v="2015-11-23T00:00:00"/>
    <n v="6300"/>
    <n v="23"/>
    <x v="2"/>
    <x v="1"/>
  </r>
  <r>
    <x v="348"/>
    <x v="42"/>
    <s v="4/98/14/35/58,6/5,5"/>
    <n v="14"/>
    <s v="4/98/14"/>
    <x v="1"/>
    <x v="0"/>
    <n v="10"/>
    <n v="6133.9"/>
    <d v="2015-11-24T00:00:00"/>
    <n v="8700"/>
    <n v="24"/>
    <x v="2"/>
    <x v="1"/>
  </r>
  <r>
    <x v="261"/>
    <x v="211"/>
    <s v="5/100/15/38/57,1/6,5"/>
    <n v="15"/>
    <s v="5/100/15"/>
    <x v="0"/>
    <x v="0"/>
    <n v="4"/>
    <n v="8576.2800000000007"/>
    <d v="2015-11-24T00:00:00"/>
    <n v="12652"/>
    <n v="24"/>
    <x v="2"/>
    <x v="1"/>
  </r>
  <r>
    <x v="336"/>
    <x v="269"/>
    <s v="4/98/13/40/58,6/5"/>
    <n v="13"/>
    <s v="4/98/13"/>
    <x v="1"/>
    <x v="0"/>
    <n v="4"/>
    <n v="2055.12"/>
    <d v="2015-11-24T00:00:00"/>
    <n v="2880"/>
    <n v="24"/>
    <x v="2"/>
    <x v="1"/>
  </r>
  <r>
    <x v="411"/>
    <x v="28"/>
    <s v="CODE8"/>
    <s v="CODE8"/>
    <s v="CODE8"/>
    <x v="2"/>
    <x v="0"/>
    <n v="4"/>
    <n v="21844"/>
    <d v="2015-11-24T00:00:00"/>
    <n v="29792"/>
    <n v="24"/>
    <x v="2"/>
    <x v="1"/>
  </r>
  <r>
    <x v="336"/>
    <x v="269"/>
    <s v="4/98/13/40/58,6/5"/>
    <n v="13"/>
    <s v="4/98/13"/>
    <x v="1"/>
    <x v="1"/>
    <n v="4"/>
    <n v="1972.92"/>
    <d v="2015-11-24T00:00:00"/>
    <n v="2880"/>
    <n v="24"/>
    <x v="2"/>
    <x v="1"/>
  </r>
  <r>
    <x v="50"/>
    <x v="49"/>
    <s v="4/114,3/15/46/67,1/6"/>
    <n v="15"/>
    <s v="4/114,3/15"/>
    <x v="0"/>
    <x v="0"/>
    <n v="4"/>
    <n v="8576.2800000000007"/>
    <d v="2015-11-25T00:00:00"/>
    <n v="12652"/>
    <n v="25"/>
    <x v="2"/>
    <x v="1"/>
  </r>
  <r>
    <x v="293"/>
    <x v="237"/>
    <s v="4/98/13/29/58,6/5"/>
    <n v="13"/>
    <s v="4/98/13"/>
    <x v="1"/>
    <x v="0"/>
    <n v="4"/>
    <n v="2057.1999999999998"/>
    <d v="2015-11-25T00:00:00"/>
    <n v="2880"/>
    <n v="25"/>
    <x v="2"/>
    <x v="1"/>
  </r>
  <r>
    <x v="336"/>
    <x v="269"/>
    <s v="4/98/13/40/58,6/5"/>
    <n v="13"/>
    <s v="4/98/13"/>
    <x v="1"/>
    <x v="0"/>
    <n v="2"/>
    <n v="1027.54"/>
    <d v="2015-11-25T00:00:00"/>
    <n v="1440"/>
    <n v="25"/>
    <x v="2"/>
    <x v="1"/>
  </r>
  <r>
    <x v="170"/>
    <x v="144"/>
    <s v="4/100/14/49/56,6/5,5"/>
    <n v="14"/>
    <s v="4/100/14"/>
    <x v="0"/>
    <x v="1"/>
    <n v="4"/>
    <n v="7406.76"/>
    <d v="2015-11-25T00:00:00"/>
    <n v="10924"/>
    <n v="25"/>
    <x v="2"/>
    <x v="1"/>
  </r>
  <r>
    <x v="412"/>
    <x v="28"/>
    <s v="CODE8"/>
    <s v="CODE8"/>
    <s v="CODE8"/>
    <x v="2"/>
    <x v="1"/>
    <n v="4"/>
    <n v="10433.6"/>
    <d v="2015-11-25T00:00:00"/>
    <n v="13500"/>
    <n v="25"/>
    <x v="2"/>
    <x v="1"/>
  </r>
  <r>
    <x v="340"/>
    <x v="273"/>
    <s v="4/98/14/35/58,6/5"/>
    <n v="14"/>
    <s v="4/98/14"/>
    <x v="1"/>
    <x v="0"/>
    <n v="4"/>
    <n v="2527.96"/>
    <d v="2015-11-26T00:00:00"/>
    <n v="3608"/>
    <n v="26"/>
    <x v="2"/>
    <x v="1"/>
  </r>
  <r>
    <x v="293"/>
    <x v="237"/>
    <s v="4/98/13/29/58,6/5"/>
    <n v="13"/>
    <s v="4/98/13"/>
    <x v="1"/>
    <x v="1"/>
    <n v="4"/>
    <n v="2039.32"/>
    <d v="2015-11-26T00:00:00"/>
    <n v="2880"/>
    <n v="26"/>
    <x v="2"/>
    <x v="1"/>
  </r>
  <r>
    <x v="340"/>
    <x v="273"/>
    <s v="4/98/14/35/58,6/5"/>
    <n v="14"/>
    <s v="4/98/14"/>
    <x v="1"/>
    <x v="0"/>
    <n v="4"/>
    <n v="2940.4"/>
    <d v="2015-11-27T00:00:00"/>
    <n v="3608"/>
    <n v="27"/>
    <x v="2"/>
    <x v="1"/>
  </r>
  <r>
    <x v="336"/>
    <x v="269"/>
    <s v="4/98/13/40/58,6/5"/>
    <n v="13"/>
    <s v="4/98/13"/>
    <x v="1"/>
    <x v="0"/>
    <n v="1"/>
    <n v="513.78"/>
    <d v="2015-11-27T00:00:00"/>
    <n v="720"/>
    <n v="27"/>
    <x v="2"/>
    <x v="1"/>
  </r>
  <r>
    <x v="367"/>
    <x v="289"/>
    <s v="4/100/15/50/60,1/6"/>
    <n v="15"/>
    <s v="4/100/15"/>
    <x v="1"/>
    <x v="1"/>
    <n v="4"/>
    <n v="3955.92"/>
    <d v="2015-11-27T00:00:00"/>
    <n v="5916"/>
    <n v="27"/>
    <x v="2"/>
    <x v="1"/>
  </r>
  <r>
    <x v="49"/>
    <x v="48"/>
    <s v="4/100/14/49/56,6/5,5"/>
    <n v="14"/>
    <s v="4/100/14"/>
    <x v="1"/>
    <x v="1"/>
    <n v="1"/>
    <n v="1059.32"/>
    <d v="2015-11-27T00:00:00"/>
    <n v="1562"/>
    <n v="27"/>
    <x v="2"/>
    <x v="1"/>
  </r>
  <r>
    <x v="1"/>
    <x v="1"/>
    <s v="4/98/13/35/58,6/5,5"/>
    <n v="13"/>
    <s v="4/98/13"/>
    <x v="0"/>
    <x v="1"/>
    <n v="4"/>
    <n v="5464.4"/>
    <d v="2015-11-27T00:00:00"/>
    <n v="8060"/>
    <n v="27"/>
    <x v="2"/>
    <x v="1"/>
  </r>
  <r>
    <x v="293"/>
    <x v="237"/>
    <s v="4/98/13/29/58,6/5"/>
    <n v="13"/>
    <s v="4/98/13"/>
    <x v="1"/>
    <x v="0"/>
    <n v="4"/>
    <n v="2057.1999999999998"/>
    <d v="2015-11-28T00:00:00"/>
    <n v="2880"/>
    <n v="28"/>
    <x v="2"/>
    <x v="1"/>
  </r>
  <r>
    <x v="336"/>
    <x v="269"/>
    <s v="4/98/13/40/58,6/5"/>
    <n v="13"/>
    <s v="4/98/13"/>
    <x v="1"/>
    <x v="0"/>
    <n v="8"/>
    <n v="4110.24"/>
    <d v="2015-11-28T00:00:00"/>
    <n v="5760"/>
    <n v="28"/>
    <x v="2"/>
    <x v="1"/>
  </r>
  <r>
    <x v="413"/>
    <x v="315"/>
    <s v="5/112/16/45/57,1/7"/>
    <n v="16"/>
    <s v="5/112/16"/>
    <x v="0"/>
    <x v="0"/>
    <n v="4"/>
    <n v="10847.44"/>
    <d v="2015-11-29T00:00:00"/>
    <n v="16000"/>
    <n v="29"/>
    <x v="2"/>
    <x v="1"/>
  </r>
  <r>
    <x v="293"/>
    <x v="237"/>
    <s v="4/98/13/29/58,6/5"/>
    <n v="13"/>
    <s v="4/98/13"/>
    <x v="1"/>
    <x v="0"/>
    <n v="4"/>
    <n v="2057.16"/>
    <d v="2015-11-29T00:00:00"/>
    <n v="2880"/>
    <n v="29"/>
    <x v="2"/>
    <x v="1"/>
  </r>
  <r>
    <x v="340"/>
    <x v="273"/>
    <s v="4/98/14/35/58,6/5"/>
    <n v="14"/>
    <s v="4/98/14"/>
    <x v="1"/>
    <x v="1"/>
    <n v="4"/>
    <n v="2903.68"/>
    <d v="2015-11-29T00:00:00"/>
    <n v="3608"/>
    <n v="29"/>
    <x v="2"/>
    <x v="1"/>
  </r>
  <r>
    <x v="336"/>
    <x v="269"/>
    <s v="4/98/13/40/58,6/5"/>
    <n v="13"/>
    <s v="4/98/13"/>
    <x v="1"/>
    <x v="1"/>
    <n v="4"/>
    <n v="1972.92"/>
    <d v="2015-11-30T00:00:00"/>
    <n v="2880"/>
    <n v="30"/>
    <x v="2"/>
    <x v="1"/>
  </r>
  <r>
    <x v="414"/>
    <x v="28"/>
    <s v="CODE8"/>
    <s v="CODE8"/>
    <s v="CODE8"/>
    <x v="2"/>
    <x v="1"/>
    <n v="4"/>
    <n v="12186.4"/>
    <d v="2015-11-30T00:00:00"/>
    <n v="16620"/>
    <n v="30"/>
    <x v="2"/>
    <x v="1"/>
  </r>
  <r>
    <x v="340"/>
    <x v="273"/>
    <s v="4/98/14/35/58,6/5"/>
    <n v="14"/>
    <s v="4/98/14"/>
    <x v="1"/>
    <x v="0"/>
    <n v="6"/>
    <n v="4410.6000000000004"/>
    <d v="2015-12-01T00:00:00"/>
    <n v="5412"/>
    <n v="1"/>
    <x v="3"/>
    <x v="1"/>
  </r>
  <r>
    <x v="1"/>
    <x v="1"/>
    <s v="4/98/13/35/58,6/5,5"/>
    <n v="13"/>
    <s v="4/98/13"/>
    <x v="0"/>
    <x v="1"/>
    <n v="4"/>
    <n v="5464.4"/>
    <d v="2015-12-01T00:00:00"/>
    <n v="8060"/>
    <n v="1"/>
    <x v="3"/>
    <x v="1"/>
  </r>
  <r>
    <x v="336"/>
    <x v="269"/>
    <s v="4/98/13/40/58,6/5"/>
    <n v="13"/>
    <s v="4/98/13"/>
    <x v="1"/>
    <x v="1"/>
    <n v="4"/>
    <n v="1972.92"/>
    <d v="2015-12-01T00:00:00"/>
    <n v="2880"/>
    <n v="1"/>
    <x v="3"/>
    <x v="1"/>
  </r>
  <r>
    <x v="220"/>
    <x v="182"/>
    <s v="4/100/15/45/54,1/6"/>
    <n v="15"/>
    <s v="4/100/15"/>
    <x v="0"/>
    <x v="0"/>
    <n v="4"/>
    <n v="8576.2800000000007"/>
    <d v="2015-12-02T00:00:00"/>
    <n v="12652"/>
    <n v="2"/>
    <x v="3"/>
    <x v="1"/>
  </r>
  <r>
    <x v="340"/>
    <x v="273"/>
    <s v="4/98/14/35/58,6/5"/>
    <n v="14"/>
    <s v="4/98/14"/>
    <x v="1"/>
    <x v="0"/>
    <n v="4"/>
    <n v="2940.4"/>
    <d v="2015-12-03T00:00:00"/>
    <n v="3608"/>
    <n v="3"/>
    <x v="3"/>
    <x v="1"/>
  </r>
  <r>
    <x v="293"/>
    <x v="237"/>
    <s v="4/98/13/29/58,6/5"/>
    <n v="13"/>
    <s v="4/98/13"/>
    <x v="1"/>
    <x v="0"/>
    <n v="1"/>
    <n v="514.29999999999995"/>
    <d v="2015-12-03T00:00:00"/>
    <n v="720"/>
    <n v="3"/>
    <x v="3"/>
    <x v="1"/>
  </r>
  <r>
    <x v="415"/>
    <x v="28"/>
    <s v="CODE8"/>
    <s v="CODE8"/>
    <s v="CODE8"/>
    <x v="2"/>
    <x v="0"/>
    <n v="4"/>
    <n v="20084.400000000001"/>
    <d v="2015-12-03T00:00:00"/>
    <n v="26240"/>
    <n v="3"/>
    <x v="3"/>
    <x v="1"/>
  </r>
  <r>
    <x v="340"/>
    <x v="273"/>
    <s v="4/98/14/35/58,6/5"/>
    <n v="14"/>
    <s v="4/98/14"/>
    <x v="1"/>
    <x v="0"/>
    <n v="2"/>
    <n v="1470.2"/>
    <d v="2015-12-04T00:00:00"/>
    <n v="1804"/>
    <n v="4"/>
    <x v="3"/>
    <x v="1"/>
  </r>
  <r>
    <x v="340"/>
    <x v="273"/>
    <s v="4/98/14/35/58,6/5"/>
    <n v="14"/>
    <s v="4/98/14"/>
    <x v="1"/>
    <x v="0"/>
    <n v="4"/>
    <n v="2940.4"/>
    <d v="2015-12-05T00:00:00"/>
    <n v="3608"/>
    <n v="5"/>
    <x v="3"/>
    <x v="1"/>
  </r>
  <r>
    <x v="367"/>
    <x v="289"/>
    <s v="4/100/15/50/60,1/6"/>
    <n v="15"/>
    <s v="4/100/15"/>
    <x v="1"/>
    <x v="0"/>
    <n v="2"/>
    <n v="1960.96"/>
    <d v="2015-12-05T00:00:00"/>
    <n v="2958"/>
    <n v="5"/>
    <x v="3"/>
    <x v="1"/>
  </r>
  <r>
    <x v="416"/>
    <x v="316"/>
    <s v="4/100/14/45/56,6/5,5"/>
    <n v="14"/>
    <s v="4/100/14"/>
    <x v="0"/>
    <x v="1"/>
    <n v="4"/>
    <n v="7406.76"/>
    <d v="2015-12-05T00:00:00"/>
    <n v="10924"/>
    <n v="5"/>
    <x v="3"/>
    <x v="1"/>
  </r>
  <r>
    <x v="293"/>
    <x v="237"/>
    <s v="4/98/13/29/58,6/5"/>
    <n v="13"/>
    <s v="4/98/13"/>
    <x v="1"/>
    <x v="1"/>
    <n v="4"/>
    <n v="1910.08"/>
    <d v="2015-12-05T00:00:00"/>
    <n v="2880"/>
    <n v="5"/>
    <x v="3"/>
    <x v="1"/>
  </r>
  <r>
    <x v="340"/>
    <x v="273"/>
    <s v="4/98/14/35/58,6/5"/>
    <n v="14"/>
    <s v="4/98/14"/>
    <x v="1"/>
    <x v="0"/>
    <n v="4"/>
    <n v="2940.44"/>
    <d v="2015-12-06T00:00:00"/>
    <n v="3608"/>
    <n v="6"/>
    <x v="3"/>
    <x v="1"/>
  </r>
  <r>
    <x v="340"/>
    <x v="273"/>
    <s v="4/98/14/35/58,6/5"/>
    <n v="14"/>
    <s v="4/98/14"/>
    <x v="1"/>
    <x v="0"/>
    <n v="4"/>
    <n v="2940.4"/>
    <d v="2015-12-07T00:00:00"/>
    <n v="3608"/>
    <n v="7"/>
    <x v="3"/>
    <x v="1"/>
  </r>
  <r>
    <x v="336"/>
    <x v="269"/>
    <s v="4/98/13/40/58,6/5"/>
    <n v="13"/>
    <s v="4/98/13"/>
    <x v="1"/>
    <x v="1"/>
    <n v="4"/>
    <n v="1972.92"/>
    <d v="2015-12-07T00:00:00"/>
    <n v="2880"/>
    <n v="7"/>
    <x v="3"/>
    <x v="1"/>
  </r>
  <r>
    <x v="114"/>
    <x v="103"/>
    <s v="5/114,3/16/46/67,1/6,5"/>
    <n v="16"/>
    <s v="5/114,3/16"/>
    <x v="0"/>
    <x v="1"/>
    <n v="4"/>
    <n v="10847.44"/>
    <d v="2015-12-08T00:00:00"/>
    <n v="16000"/>
    <n v="8"/>
    <x v="3"/>
    <x v="1"/>
  </r>
  <r>
    <x v="30"/>
    <x v="30"/>
    <s v="4/100/14/46/54,1/5,5"/>
    <n v="14"/>
    <s v="4/100/14"/>
    <x v="0"/>
    <x v="1"/>
    <n v="4"/>
    <n v="7406.76"/>
    <d v="2015-12-11T00:00:00"/>
    <n v="10924"/>
    <n v="11"/>
    <x v="3"/>
    <x v="1"/>
  </r>
  <r>
    <x v="340"/>
    <x v="273"/>
    <s v="4/98/14/35/58,6/5"/>
    <n v="14"/>
    <s v="4/98/14"/>
    <x v="1"/>
    <x v="0"/>
    <n v="4"/>
    <n v="2940.44"/>
    <d v="2015-12-12T00:00:00"/>
    <n v="3608"/>
    <n v="12"/>
    <x v="3"/>
    <x v="1"/>
  </r>
  <r>
    <x v="79"/>
    <x v="73"/>
    <s v="5/114,3/16/50/66,1/6,5"/>
    <n v="16"/>
    <s v="5/114,3/16"/>
    <x v="0"/>
    <x v="1"/>
    <n v="4"/>
    <n v="10847.44"/>
    <d v="2015-12-12T00:00:00"/>
    <n v="16000"/>
    <n v="12"/>
    <x v="3"/>
    <x v="1"/>
  </r>
  <r>
    <x v="150"/>
    <x v="134"/>
    <s v="4/114,3/14/44/56,6/5,5"/>
    <n v="14"/>
    <s v="4/114,3/14"/>
    <x v="1"/>
    <x v="0"/>
    <n v="2"/>
    <n v="1486.44"/>
    <d v="2015-12-13T00:00:00"/>
    <n v="2280"/>
    <n v="13"/>
    <x v="3"/>
    <x v="1"/>
  </r>
  <r>
    <x v="417"/>
    <x v="317"/>
    <s v="5/114,3/16/51/67,1/6"/>
    <n v="16"/>
    <s v="5/114,3/16"/>
    <x v="1"/>
    <x v="1"/>
    <n v="1"/>
    <n v="1215.03"/>
    <d v="2015-12-13T00:00:00"/>
    <n v="1680"/>
    <n v="13"/>
    <x v="3"/>
    <x v="1"/>
  </r>
  <r>
    <x v="418"/>
    <x v="318"/>
    <s v="4/114,3/15/40/66,1/6,5"/>
    <n v="15"/>
    <s v="4/114,3/15"/>
    <x v="0"/>
    <x v="1"/>
    <n v="4"/>
    <n v="8576.2800000000007"/>
    <d v="2015-12-14T00:00:00"/>
    <n v="12652"/>
    <n v="14"/>
    <x v="3"/>
    <x v="1"/>
  </r>
  <r>
    <x v="359"/>
    <x v="285"/>
    <s v="5/114,3/16/47/66,1/6,5"/>
    <n v="16"/>
    <s v="5/114,3/16"/>
    <x v="0"/>
    <x v="0"/>
    <n v="4"/>
    <n v="10847.44"/>
    <d v="2015-12-16T00:00:00"/>
    <n v="16000"/>
    <n v="16"/>
    <x v="3"/>
    <x v="1"/>
  </r>
  <r>
    <x v="50"/>
    <x v="49"/>
    <s v="4/114,3/15/46/67,1/6"/>
    <n v="15"/>
    <s v="4/114,3/15"/>
    <x v="0"/>
    <x v="0"/>
    <n v="4"/>
    <n v="8576.2800000000007"/>
    <d v="2015-12-16T00:00:00"/>
    <n v="12652"/>
    <n v="16"/>
    <x v="3"/>
    <x v="1"/>
  </r>
  <r>
    <x v="419"/>
    <x v="28"/>
    <s v="CODE8"/>
    <s v="CODE8"/>
    <s v="CODE8"/>
    <x v="2"/>
    <x v="0"/>
    <n v="4"/>
    <n v="10511.6"/>
    <d v="2015-12-16T00:00:00"/>
    <n v="13340"/>
    <n v="16"/>
    <x v="3"/>
    <x v="1"/>
  </r>
  <r>
    <x v="365"/>
    <x v="288"/>
    <s v="4/100/15/40/60,1/6"/>
    <n v="15"/>
    <s v="4/100/15"/>
    <x v="1"/>
    <x v="1"/>
    <n v="4"/>
    <n v="2603.4"/>
    <d v="2015-12-16T00:00:00"/>
    <n v="5388"/>
    <n v="16"/>
    <x v="3"/>
    <x v="1"/>
  </r>
  <r>
    <x v="365"/>
    <x v="288"/>
    <s v="4/100/15/40/60,1/6"/>
    <n v="15"/>
    <s v="4/100/15"/>
    <x v="1"/>
    <x v="0"/>
    <n v="4"/>
    <n v="2716.16"/>
    <d v="2015-12-17T00:00:00"/>
    <n v="5388"/>
    <n v="17"/>
    <x v="3"/>
    <x v="1"/>
  </r>
  <r>
    <x v="365"/>
    <x v="288"/>
    <s v="4/100/15/40/60,1/6"/>
    <n v="15"/>
    <s v="4/100/15"/>
    <x v="1"/>
    <x v="1"/>
    <n v="4"/>
    <n v="2603.4"/>
    <d v="2015-12-17T00:00:00"/>
    <n v="5388"/>
    <n v="17"/>
    <x v="3"/>
    <x v="1"/>
  </r>
  <r>
    <x v="296"/>
    <x v="15"/>
    <s v="4/100/15/50/60,1/6"/>
    <n v="15"/>
    <s v="4/100/15"/>
    <x v="1"/>
    <x v="1"/>
    <n v="1"/>
    <n v="1029"/>
    <d v="2015-12-17T00:00:00"/>
    <n v="1420"/>
    <n v="17"/>
    <x v="3"/>
    <x v="1"/>
  </r>
  <r>
    <x v="369"/>
    <x v="291"/>
    <s v="4/114,3/15/40/66,1/6"/>
    <n v="15"/>
    <s v="4/114,3/15"/>
    <x v="0"/>
    <x v="1"/>
    <n v="4"/>
    <n v="9000"/>
    <d v="2015-12-17T00:00:00"/>
    <n v="13276"/>
    <n v="17"/>
    <x v="3"/>
    <x v="1"/>
  </r>
  <r>
    <x v="340"/>
    <x v="273"/>
    <s v="4/98/14/35/58,6/5"/>
    <n v="14"/>
    <s v="4/98/14"/>
    <x v="1"/>
    <x v="0"/>
    <n v="4"/>
    <n v="2940.4"/>
    <d v="2015-12-18T00:00:00"/>
    <n v="3608"/>
    <n v="18"/>
    <x v="3"/>
    <x v="1"/>
  </r>
  <r>
    <x v="293"/>
    <x v="237"/>
    <s v="4/98/13/29/58,6/5"/>
    <n v="13"/>
    <s v="4/98/13"/>
    <x v="1"/>
    <x v="1"/>
    <n v="2"/>
    <n v="955.02"/>
    <d v="2015-12-18T00:00:00"/>
    <n v="1440"/>
    <n v="18"/>
    <x v="3"/>
    <x v="1"/>
  </r>
  <r>
    <x v="293"/>
    <x v="237"/>
    <s v="4/98/13/29/58,6/5"/>
    <n v="13"/>
    <s v="4/98/13"/>
    <x v="1"/>
    <x v="0"/>
    <n v="4"/>
    <n v="2057.1999999999998"/>
    <d v="2015-12-19T00:00:00"/>
    <n v="2880"/>
    <n v="19"/>
    <x v="3"/>
    <x v="1"/>
  </r>
  <r>
    <x v="336"/>
    <x v="269"/>
    <s v="4/98/13/40/58,6/5"/>
    <n v="13"/>
    <s v="4/98/13"/>
    <x v="1"/>
    <x v="0"/>
    <n v="4"/>
    <n v="2055.08"/>
    <d v="2015-12-19T00:00:00"/>
    <n v="2880"/>
    <n v="19"/>
    <x v="3"/>
    <x v="1"/>
  </r>
  <r>
    <x v="365"/>
    <x v="288"/>
    <s v="4/100/15/40/60,1/6"/>
    <n v="15"/>
    <s v="4/100/15"/>
    <x v="1"/>
    <x v="1"/>
    <n v="4"/>
    <n v="2603.4"/>
    <d v="2015-12-19T00:00:00"/>
    <n v="5388"/>
    <n v="19"/>
    <x v="3"/>
    <x v="1"/>
  </r>
  <r>
    <x v="293"/>
    <x v="237"/>
    <s v="4/98/13/29/58,6/5"/>
    <n v="13"/>
    <s v="4/98/13"/>
    <x v="1"/>
    <x v="1"/>
    <n v="1"/>
    <n v="477.51"/>
    <d v="2015-12-19T00:00:00"/>
    <n v="720"/>
    <n v="19"/>
    <x v="3"/>
    <x v="1"/>
  </r>
  <r>
    <x v="420"/>
    <x v="28"/>
    <s v="CODE8"/>
    <s v="CODE8"/>
    <s v="CODE8"/>
    <x v="2"/>
    <x v="1"/>
    <n v="4"/>
    <n v="10847.2"/>
    <d v="2015-12-19T00:00:00"/>
    <n v="16000"/>
    <n v="19"/>
    <x v="3"/>
    <x v="1"/>
  </r>
  <r>
    <x v="281"/>
    <x v="229"/>
    <s v="4/100/15/50/60,1/6"/>
    <n v="15"/>
    <s v="4/100/15"/>
    <x v="0"/>
    <x v="1"/>
    <n v="4"/>
    <n v="9000"/>
    <d v="2015-12-20T00:00:00"/>
    <n v="13276"/>
    <n v="20"/>
    <x v="3"/>
    <x v="1"/>
  </r>
  <r>
    <x v="68"/>
    <x v="63"/>
    <s v="4/100/14/43/60,1/5,5"/>
    <n v="14"/>
    <s v="4/100/14"/>
    <x v="0"/>
    <x v="1"/>
    <n v="4"/>
    <n v="7406.76"/>
    <d v="2015-12-21T00:00:00"/>
    <n v="10924"/>
    <n v="21"/>
    <x v="3"/>
    <x v="1"/>
  </r>
  <r>
    <x v="293"/>
    <x v="237"/>
    <s v="4/98/13/29/58,6/5"/>
    <n v="13"/>
    <s v="4/98/13"/>
    <x v="1"/>
    <x v="1"/>
    <n v="4"/>
    <n v="1910.08"/>
    <d v="2015-12-21T00:00:00"/>
    <n v="2880"/>
    <n v="21"/>
    <x v="3"/>
    <x v="1"/>
  </r>
  <r>
    <x v="421"/>
    <x v="28"/>
    <s v="CODE8"/>
    <s v="CODE8"/>
    <s v="CODE8"/>
    <x v="2"/>
    <x v="1"/>
    <n v="4"/>
    <n v="14830.4"/>
    <d v="2015-12-21T00:00:00"/>
    <n v="20720"/>
    <n v="21"/>
    <x v="3"/>
    <x v="1"/>
  </r>
  <r>
    <x v="422"/>
    <x v="319"/>
    <s v="5/112/16/50/57,1/6,5"/>
    <n v="16"/>
    <s v="5/112/16"/>
    <x v="0"/>
    <x v="0"/>
    <n v="4"/>
    <n v="10847.44"/>
    <d v="2015-12-22T00:00:00"/>
    <n v="16000"/>
    <n v="22"/>
    <x v="3"/>
    <x v="1"/>
  </r>
  <r>
    <x v="79"/>
    <x v="73"/>
    <s v="5/114,3/16/50/66,1/6,5"/>
    <n v="16"/>
    <s v="5/114,3/16"/>
    <x v="0"/>
    <x v="0"/>
    <n v="4"/>
    <n v="10847.44"/>
    <d v="2015-12-23T00:00:00"/>
    <n v="16000"/>
    <n v="23"/>
    <x v="3"/>
    <x v="1"/>
  </r>
  <r>
    <x v="303"/>
    <x v="245"/>
    <s v="4/100/15/48/54,1/6"/>
    <n v="15"/>
    <s v="4/100/15"/>
    <x v="0"/>
    <x v="0"/>
    <n v="4"/>
    <n v="9000"/>
    <d v="2015-12-23T00:00:00"/>
    <n v="13276"/>
    <n v="23"/>
    <x v="3"/>
    <x v="1"/>
  </r>
  <r>
    <x v="340"/>
    <x v="273"/>
    <s v="4/98/14/35/58,6/5"/>
    <n v="14"/>
    <s v="4/98/14"/>
    <x v="1"/>
    <x v="1"/>
    <n v="2"/>
    <n v="1451.84"/>
    <d v="2015-12-23T00:00:00"/>
    <n v="1804"/>
    <n v="23"/>
    <x v="3"/>
    <x v="1"/>
  </r>
  <r>
    <x v="365"/>
    <x v="288"/>
    <s v="4/100/15/40/60,1/6"/>
    <n v="15"/>
    <s v="4/100/15"/>
    <x v="1"/>
    <x v="0"/>
    <n v="4"/>
    <n v="2716.16"/>
    <d v="2015-12-26T00:00:00"/>
    <n v="5388"/>
    <n v="26"/>
    <x v="3"/>
    <x v="1"/>
  </r>
  <r>
    <x v="407"/>
    <x v="313"/>
    <s v="5/114,3/16/50/66,1/6,5"/>
    <n v="16"/>
    <s v="5/114,3/16"/>
    <x v="1"/>
    <x v="0"/>
    <n v="4"/>
    <n v="5349.12"/>
    <d v="2015-12-26T00:00:00"/>
    <n v="7452"/>
    <n v="26"/>
    <x v="3"/>
    <x v="1"/>
  </r>
  <r>
    <x v="49"/>
    <x v="48"/>
    <s v="4/100/14/49/56,6/5,5"/>
    <n v="14"/>
    <s v="4/100/14"/>
    <x v="1"/>
    <x v="1"/>
    <n v="4"/>
    <n v="4237.28"/>
    <d v="2015-12-26T00:00:00"/>
    <n v="6248"/>
    <n v="26"/>
    <x v="3"/>
    <x v="1"/>
  </r>
  <r>
    <x v="293"/>
    <x v="237"/>
    <s v="4/98/13/29/58,6/5"/>
    <n v="13"/>
    <s v="4/98/13"/>
    <x v="1"/>
    <x v="0"/>
    <n v="4"/>
    <n v="2057.16"/>
    <d v="2015-12-27T00:00:00"/>
    <n v="2880"/>
    <n v="27"/>
    <x v="3"/>
    <x v="1"/>
  </r>
  <r>
    <x v="365"/>
    <x v="288"/>
    <s v="4/100/15/40/60,1/6"/>
    <n v="15"/>
    <s v="4/100/15"/>
    <x v="1"/>
    <x v="0"/>
    <n v="4"/>
    <n v="2716.16"/>
    <d v="2015-12-28T00:00:00"/>
    <n v="5388"/>
    <n v="28"/>
    <x v="3"/>
    <x v="1"/>
  </r>
  <r>
    <x v="293"/>
    <x v="237"/>
    <s v="4/98/13/29/58,6/5"/>
    <n v="13"/>
    <s v="4/98/13"/>
    <x v="1"/>
    <x v="1"/>
    <n v="2"/>
    <n v="955.02"/>
    <d v="2015-12-28T00:00:00"/>
    <n v="1440"/>
    <n v="28"/>
    <x v="3"/>
    <x v="1"/>
  </r>
  <r>
    <x v="93"/>
    <x v="83"/>
    <s v="4/100/15/48/54,1/6,5"/>
    <n v="15"/>
    <s v="4/100/15"/>
    <x v="0"/>
    <x v="0"/>
    <n v="4"/>
    <n v="9000"/>
    <d v="2015-12-29T00:00:00"/>
    <n v="13276"/>
    <n v="29"/>
    <x v="3"/>
    <x v="1"/>
  </r>
  <r>
    <x v="293"/>
    <x v="237"/>
    <s v="4/98/13/29/58,6/5"/>
    <n v="13"/>
    <s v="4/98/13"/>
    <x v="1"/>
    <x v="1"/>
    <n v="2"/>
    <n v="955.02"/>
    <d v="2015-12-29T00:00:00"/>
    <n v="1440"/>
    <n v="29"/>
    <x v="3"/>
    <x v="1"/>
  </r>
  <r>
    <x v="38"/>
    <x v="37"/>
    <s v="5/114,3/16/40/66,1/6,5"/>
    <n v="16"/>
    <s v="5/114,3/16"/>
    <x v="0"/>
    <x v="0"/>
    <n v="4"/>
    <n v="10847.44"/>
    <d v="2016-01-04T00:00:00"/>
    <n v="16000"/>
    <n v="4"/>
    <x v="4"/>
    <x v="2"/>
  </r>
  <r>
    <x v="293"/>
    <x v="237"/>
    <s v="4/98/13/29/58,6/5"/>
    <n v="13"/>
    <s v="4/98/13"/>
    <x v="1"/>
    <x v="1"/>
    <n v="2"/>
    <n v="955.04"/>
    <d v="2016-01-04T00:00:00"/>
    <n v="1440"/>
    <n v="4"/>
    <x v="4"/>
    <x v="2"/>
  </r>
  <r>
    <x v="340"/>
    <x v="273"/>
    <s v="4/98/14/35/58,6/5"/>
    <n v="14"/>
    <s v="4/98/14"/>
    <x v="1"/>
    <x v="0"/>
    <n v="1"/>
    <n v="735.11"/>
    <d v="2016-01-05T00:00:00"/>
    <n v="902"/>
    <n v="5"/>
    <x v="4"/>
    <x v="2"/>
  </r>
  <r>
    <x v="423"/>
    <x v="320"/>
    <s v="4/100/15/48/54,1/6"/>
    <n v="15"/>
    <s v="4/100/15"/>
    <x v="0"/>
    <x v="1"/>
    <n v="4"/>
    <n v="8440.68"/>
    <d v="2016-01-05T00:00:00"/>
    <n v="12452"/>
    <n v="5"/>
    <x v="4"/>
    <x v="2"/>
  </r>
  <r>
    <x v="242"/>
    <x v="199"/>
    <s v="4/114,3/14/40/66,1/5,5"/>
    <n v="14"/>
    <s v="4/114,3/14"/>
    <x v="1"/>
    <x v="1"/>
    <n v="2"/>
    <n v="1711.86"/>
    <d v="2016-01-07T00:00:00"/>
    <n v="2602"/>
    <n v="7"/>
    <x v="4"/>
    <x v="2"/>
  </r>
  <r>
    <x v="424"/>
    <x v="321"/>
    <s v="5/139,7/16/40/98,1/7"/>
    <n v="16"/>
    <s v="5/139,7/16"/>
    <x v="0"/>
    <x v="1"/>
    <n v="4"/>
    <n v="7996.49"/>
    <d v="2016-01-07T00:00:00"/>
    <n v="12532"/>
    <n v="7"/>
    <x v="4"/>
    <x v="2"/>
  </r>
  <r>
    <x v="336"/>
    <x v="269"/>
    <s v="4/98/13/40/58,6/5"/>
    <n v="13"/>
    <s v="4/98/13"/>
    <x v="1"/>
    <x v="0"/>
    <n v="4"/>
    <n v="2055.08"/>
    <d v="2016-01-09T00:00:00"/>
    <n v="2880"/>
    <n v="9"/>
    <x v="4"/>
    <x v="2"/>
  </r>
  <r>
    <x v="340"/>
    <x v="273"/>
    <s v="4/98/14/35/58,6/5"/>
    <n v="14"/>
    <s v="4/98/14"/>
    <x v="1"/>
    <x v="1"/>
    <n v="4"/>
    <n v="2903.68"/>
    <d v="2016-01-09T00:00:00"/>
    <n v="3608"/>
    <n v="9"/>
    <x v="4"/>
    <x v="2"/>
  </r>
  <r>
    <x v="408"/>
    <x v="19"/>
    <s v="4/100/14/43/60,1/5,5"/>
    <n v="14"/>
    <s v="4/100/14"/>
    <x v="1"/>
    <x v="0"/>
    <n v="2"/>
    <n v="1637.28"/>
    <d v="2016-01-11T00:00:00"/>
    <n v="2440"/>
    <n v="11"/>
    <x v="4"/>
    <x v="2"/>
  </r>
  <r>
    <x v="365"/>
    <x v="288"/>
    <s v="4/100/15/40/60,1/6"/>
    <n v="15"/>
    <s v="4/100/15"/>
    <x v="1"/>
    <x v="1"/>
    <n v="4"/>
    <n v="2603.4"/>
    <d v="2016-01-11T00:00:00"/>
    <n v="5388"/>
    <n v="11"/>
    <x v="4"/>
    <x v="2"/>
  </r>
  <r>
    <x v="425"/>
    <x v="322"/>
    <s v="4/100/15/48/54,1/6"/>
    <n v="15"/>
    <s v="4/100/15"/>
    <x v="0"/>
    <x v="1"/>
    <n v="4"/>
    <n v="8847.44"/>
    <d v="2016-01-11T00:00:00"/>
    <n v="13052"/>
    <n v="11"/>
    <x v="4"/>
    <x v="2"/>
  </r>
  <r>
    <x v="340"/>
    <x v="273"/>
    <s v="4/98/14/35/58,6/5"/>
    <n v="14"/>
    <s v="4/98/14"/>
    <x v="1"/>
    <x v="0"/>
    <n v="2"/>
    <n v="1470.22"/>
    <d v="2016-01-12T00:00:00"/>
    <n v="1804"/>
    <n v="12"/>
    <x v="4"/>
    <x v="2"/>
  </r>
  <r>
    <x v="293"/>
    <x v="237"/>
    <s v="4/98/13/29/58,6/5"/>
    <n v="13"/>
    <s v="4/98/13"/>
    <x v="1"/>
    <x v="1"/>
    <n v="4"/>
    <n v="1910.04"/>
    <d v="2016-01-12T00:00:00"/>
    <n v="2880"/>
    <n v="12"/>
    <x v="4"/>
    <x v="2"/>
  </r>
  <r>
    <x v="336"/>
    <x v="269"/>
    <s v="4/98/13/40/58,6/5"/>
    <n v="13"/>
    <s v="4/98/13"/>
    <x v="1"/>
    <x v="0"/>
    <n v="2"/>
    <n v="1027.56"/>
    <d v="2016-01-13T00:00:00"/>
    <n v="1440"/>
    <n v="13"/>
    <x v="4"/>
    <x v="2"/>
  </r>
  <r>
    <x v="293"/>
    <x v="237"/>
    <s v="4/98/13/29/58,6/5"/>
    <n v="13"/>
    <s v="4/98/13"/>
    <x v="1"/>
    <x v="1"/>
    <n v="1"/>
    <n v="477.52"/>
    <d v="2016-01-13T00:00:00"/>
    <n v="720"/>
    <n v="13"/>
    <x v="4"/>
    <x v="2"/>
  </r>
  <r>
    <x v="86"/>
    <x v="19"/>
    <s v="4/100/14/43/60,1/5,5"/>
    <n v="14"/>
    <s v="4/100/14"/>
    <x v="1"/>
    <x v="0"/>
    <n v="1"/>
    <n v="801.44"/>
    <d v="2016-01-16T00:00:00"/>
    <n v="1180"/>
    <n v="16"/>
    <x v="4"/>
    <x v="2"/>
  </r>
  <r>
    <x v="336"/>
    <x v="269"/>
    <s v="4/98/13/40/58,6/5"/>
    <n v="13"/>
    <s v="4/98/13"/>
    <x v="1"/>
    <x v="0"/>
    <n v="4"/>
    <n v="2055.08"/>
    <d v="2016-01-17T00:00:00"/>
    <n v="2880"/>
    <n v="17"/>
    <x v="4"/>
    <x v="2"/>
  </r>
  <r>
    <x v="293"/>
    <x v="237"/>
    <s v="4/98/13/29/58,6/5"/>
    <n v="13"/>
    <s v="4/98/13"/>
    <x v="1"/>
    <x v="0"/>
    <n v="4"/>
    <n v="2057.1999999999998"/>
    <d v="2016-01-18T00:00:00"/>
    <n v="2880"/>
    <n v="18"/>
    <x v="4"/>
    <x v="2"/>
  </r>
  <r>
    <x v="293"/>
    <x v="237"/>
    <s v="4/98/13/29/58,6/5"/>
    <n v="13"/>
    <s v="4/98/13"/>
    <x v="1"/>
    <x v="0"/>
    <n v="2"/>
    <n v="1028.58"/>
    <d v="2016-01-19T00:00:00"/>
    <n v="1440"/>
    <n v="19"/>
    <x v="4"/>
    <x v="2"/>
  </r>
  <r>
    <x v="340"/>
    <x v="273"/>
    <s v="4/98/14/35/58,6/5"/>
    <n v="14"/>
    <s v="4/98/14"/>
    <x v="1"/>
    <x v="1"/>
    <n v="2"/>
    <n v="1451.84"/>
    <d v="2016-01-19T00:00:00"/>
    <n v="1804"/>
    <n v="19"/>
    <x v="4"/>
    <x v="2"/>
  </r>
  <r>
    <x v="289"/>
    <x v="234"/>
    <s v="4/100/15/48/54,1/6"/>
    <n v="15"/>
    <s v="4/100/15"/>
    <x v="1"/>
    <x v="1"/>
    <n v="1"/>
    <n v="1079.6600000000001"/>
    <d v="2016-01-20T00:00:00"/>
    <n v="1430"/>
    <n v="20"/>
    <x v="4"/>
    <x v="2"/>
  </r>
  <r>
    <x v="293"/>
    <x v="237"/>
    <s v="4/98/13/29/58,6/5"/>
    <n v="13"/>
    <s v="4/98/13"/>
    <x v="1"/>
    <x v="0"/>
    <n v="4"/>
    <n v="2057.16"/>
    <d v="2016-01-21T00:00:00"/>
    <n v="2880"/>
    <n v="21"/>
    <x v="4"/>
    <x v="2"/>
  </r>
  <r>
    <x v="426"/>
    <x v="323"/>
    <s v="4/98/14/35/58,6/5,5"/>
    <n v="14"/>
    <s v="4/98/14"/>
    <x v="0"/>
    <x v="1"/>
    <n v="4"/>
    <n v="7406.76"/>
    <d v="2016-01-21T00:00:00"/>
    <n v="10924"/>
    <n v="21"/>
    <x v="4"/>
    <x v="2"/>
  </r>
  <r>
    <x v="235"/>
    <x v="194"/>
    <s v="5/108/16/50/63,4/7"/>
    <n v="16"/>
    <s v="5/108/16"/>
    <x v="0"/>
    <x v="0"/>
    <n v="4"/>
    <n v="10847.44"/>
    <d v="2016-01-25T00:00:00"/>
    <n v="16000"/>
    <n v="25"/>
    <x v="4"/>
    <x v="2"/>
  </r>
  <r>
    <x v="336"/>
    <x v="269"/>
    <s v="4/98/13/40/58,6/5"/>
    <n v="13"/>
    <s v="4/98/13"/>
    <x v="1"/>
    <x v="0"/>
    <n v="4"/>
    <n v="2055.12"/>
    <d v="2016-01-26T00:00:00"/>
    <n v="2880"/>
    <n v="26"/>
    <x v="4"/>
    <x v="2"/>
  </r>
  <r>
    <x v="427"/>
    <x v="28"/>
    <s v="CODE8"/>
    <s v="CODE8"/>
    <s v="CODE8"/>
    <x v="2"/>
    <x v="1"/>
    <n v="4"/>
    <n v="39932"/>
    <d v="2016-01-27T00:00:00"/>
    <n v="55268"/>
    <n v="27"/>
    <x v="4"/>
    <x v="2"/>
  </r>
  <r>
    <x v="15"/>
    <x v="15"/>
    <s v="4/100/15/50/60,1/6"/>
    <n v="15"/>
    <s v="4/100/15"/>
    <x v="1"/>
    <x v="0"/>
    <n v="2"/>
    <n v="1811.6"/>
    <d v="2016-01-28T00:00:00"/>
    <n v="2756"/>
    <n v="28"/>
    <x v="4"/>
    <x v="2"/>
  </r>
  <r>
    <x v="413"/>
    <x v="315"/>
    <s v="5/112/16/45/57,1/7"/>
    <n v="16"/>
    <s v="5/112/16"/>
    <x v="0"/>
    <x v="1"/>
    <n v="4"/>
    <n v="10847.44"/>
    <d v="2016-01-28T00:00:00"/>
    <n v="16000"/>
    <n v="28"/>
    <x v="4"/>
    <x v="2"/>
  </r>
  <r>
    <x v="336"/>
    <x v="269"/>
    <s v="4/98/13/40/58,6/5"/>
    <n v="13"/>
    <s v="4/98/13"/>
    <x v="1"/>
    <x v="1"/>
    <n v="2"/>
    <n v="986.46"/>
    <d v="2016-01-28T00:00:00"/>
    <n v="1440"/>
    <n v="28"/>
    <x v="4"/>
    <x v="2"/>
  </r>
  <r>
    <x v="333"/>
    <x v="266"/>
    <s v="5/112/15/47/57,1/6"/>
    <n v="15"/>
    <s v="5/112/15"/>
    <x v="1"/>
    <x v="0"/>
    <n v="2"/>
    <n v="2075.37"/>
    <d v="2016-02-01T00:00:00"/>
    <n v="2874"/>
    <n v="1"/>
    <x v="5"/>
    <x v="2"/>
  </r>
  <r>
    <x v="374"/>
    <x v="295"/>
    <s v="5/108/16/50/63,4/6,5"/>
    <n v="16"/>
    <s v="5/108/16"/>
    <x v="1"/>
    <x v="0"/>
    <n v="1"/>
    <n v="1080.76"/>
    <d v="2016-02-01T00:00:00"/>
    <n v="1660"/>
    <n v="1"/>
    <x v="5"/>
    <x v="2"/>
  </r>
  <r>
    <x v="336"/>
    <x v="269"/>
    <s v="4/98/13/40/58,6/5"/>
    <n v="13"/>
    <s v="4/98/13"/>
    <x v="1"/>
    <x v="0"/>
    <n v="2"/>
    <n v="1027.54"/>
    <d v="2016-02-01T00:00:00"/>
    <n v="1440"/>
    <n v="1"/>
    <x v="5"/>
    <x v="2"/>
  </r>
  <r>
    <x v="367"/>
    <x v="289"/>
    <s v="4/100/15/50/60,1/6"/>
    <n v="15"/>
    <s v="4/100/15"/>
    <x v="1"/>
    <x v="0"/>
    <n v="1"/>
    <n v="980.48"/>
    <d v="2016-02-05T00:00:00"/>
    <n v="1479"/>
    <n v="5"/>
    <x v="5"/>
    <x v="2"/>
  </r>
  <r>
    <x v="428"/>
    <x v="324"/>
    <s v="5/114,3/16/51/67,1/6,5"/>
    <n v="16"/>
    <s v="5/114,3/16"/>
    <x v="0"/>
    <x v="0"/>
    <n v="4"/>
    <n v="10847.44"/>
    <d v="2016-02-05T00:00:00"/>
    <n v="16000"/>
    <n v="5"/>
    <x v="5"/>
    <x v="2"/>
  </r>
  <r>
    <x v="33"/>
    <x v="32"/>
    <s v="4/98/14/35/58,6/5,5"/>
    <n v="14"/>
    <s v="4/98/14"/>
    <x v="0"/>
    <x v="1"/>
    <n v="4"/>
    <n v="7050.84"/>
    <d v="2016-02-05T00:00:00"/>
    <n v="10400"/>
    <n v="5"/>
    <x v="5"/>
    <x v="2"/>
  </r>
  <r>
    <x v="176"/>
    <x v="149"/>
    <s v="4/108/16/26/65,1/6,5"/>
    <n v="16"/>
    <s v="4/108/16"/>
    <x v="0"/>
    <x v="0"/>
    <n v="4"/>
    <n v="8322.0400000000009"/>
    <d v="2016-02-06T00:00:00"/>
    <n v="13808"/>
    <n v="6"/>
    <x v="5"/>
    <x v="2"/>
  </r>
  <r>
    <x v="429"/>
    <x v="325"/>
    <s v="4/114,3/15/44/56,6/6,5"/>
    <n v="15"/>
    <s v="4/114,3/15"/>
    <x v="0"/>
    <x v="1"/>
    <n v="4"/>
    <n v="7188.98"/>
    <d v="2016-02-08T00:00:00"/>
    <n v="12648"/>
    <n v="8"/>
    <x v="5"/>
    <x v="2"/>
  </r>
  <r>
    <x v="340"/>
    <x v="273"/>
    <s v="4/98/14/35/58,6/5"/>
    <n v="14"/>
    <s v="4/98/14"/>
    <x v="1"/>
    <x v="1"/>
    <n v="2"/>
    <n v="1451.84"/>
    <d v="2016-02-09T00:00:00"/>
    <n v="1804"/>
    <n v="9"/>
    <x v="5"/>
    <x v="2"/>
  </r>
  <r>
    <x v="321"/>
    <x v="257"/>
    <s v="4/100/15/45/56,6/6,5"/>
    <n v="15"/>
    <s v="4/100/15"/>
    <x v="0"/>
    <x v="0"/>
    <n v="4"/>
    <n v="9000"/>
    <d v="2016-02-10T00:00:00"/>
    <n v="13276"/>
    <n v="10"/>
    <x v="5"/>
    <x v="2"/>
  </r>
  <r>
    <x v="293"/>
    <x v="237"/>
    <s v="4/98/13/29/58,6/5"/>
    <n v="13"/>
    <s v="4/98/13"/>
    <x v="1"/>
    <x v="1"/>
    <n v="4"/>
    <n v="1910.08"/>
    <d v="2016-02-12T00:00:00"/>
    <n v="2880"/>
    <n v="12"/>
    <x v="5"/>
    <x v="2"/>
  </r>
  <r>
    <x v="102"/>
    <x v="92"/>
    <s v="4/100/15/48/54,1/6"/>
    <n v="15"/>
    <s v="4/100/15"/>
    <x v="0"/>
    <x v="0"/>
    <n v="4"/>
    <n v="9000"/>
    <d v="2016-02-13T00:00:00"/>
    <n v="13276"/>
    <n v="13"/>
    <x v="5"/>
    <x v="2"/>
  </r>
  <r>
    <x v="293"/>
    <x v="237"/>
    <s v="4/98/13/29/58,6/5"/>
    <n v="13"/>
    <s v="4/98/13"/>
    <x v="1"/>
    <x v="1"/>
    <n v="4"/>
    <n v="1910.04"/>
    <d v="2016-02-14T00:00:00"/>
    <n v="2880"/>
    <n v="14"/>
    <x v="5"/>
    <x v="2"/>
  </r>
  <r>
    <x v="408"/>
    <x v="19"/>
    <s v="4/100/14/43/60,1/5,5"/>
    <n v="14"/>
    <s v="4/100/14"/>
    <x v="1"/>
    <x v="0"/>
    <n v="2"/>
    <n v="1637.28"/>
    <d v="2016-02-17T00:00:00"/>
    <n v="2440"/>
    <n v="17"/>
    <x v="5"/>
    <x v="2"/>
  </r>
  <r>
    <x v="340"/>
    <x v="273"/>
    <s v="4/98/14/35/58,6/5"/>
    <n v="14"/>
    <s v="4/98/14"/>
    <x v="1"/>
    <x v="1"/>
    <n v="8"/>
    <n v="5807.36"/>
    <d v="2016-02-17T00:00:00"/>
    <n v="7216"/>
    <n v="17"/>
    <x v="5"/>
    <x v="2"/>
  </r>
  <r>
    <x v="336"/>
    <x v="269"/>
    <s v="4/98/13/40/58,6/5"/>
    <n v="13"/>
    <s v="4/98/13"/>
    <x v="1"/>
    <x v="1"/>
    <n v="4"/>
    <n v="1972.92"/>
    <d v="2016-02-17T00:00:00"/>
    <n v="2880"/>
    <n v="17"/>
    <x v="5"/>
    <x v="2"/>
  </r>
  <r>
    <x v="408"/>
    <x v="19"/>
    <s v="4/100/14/43/60,1/5,5"/>
    <n v="14"/>
    <s v="4/100/14"/>
    <x v="1"/>
    <x v="1"/>
    <n v="1"/>
    <n v="818.64"/>
    <d v="2016-02-18T00:00:00"/>
    <n v="1220"/>
    <n v="18"/>
    <x v="5"/>
    <x v="2"/>
  </r>
  <r>
    <x v="430"/>
    <x v="28"/>
    <s v="CODE8"/>
    <s v="CODE8"/>
    <s v="CODE8"/>
    <x v="2"/>
    <x v="1"/>
    <n v="4"/>
    <n v="10586.4"/>
    <d v="2016-02-19T00:00:00"/>
    <n v="13368"/>
    <n v="19"/>
    <x v="5"/>
    <x v="2"/>
  </r>
  <r>
    <x v="220"/>
    <x v="182"/>
    <s v="4/100/15/45/54,1/6"/>
    <n v="15"/>
    <s v="4/100/15"/>
    <x v="0"/>
    <x v="1"/>
    <n v="4"/>
    <n v="8576.24"/>
    <d v="2016-02-21T00:00:00"/>
    <n v="12652"/>
    <n v="21"/>
    <x v="5"/>
    <x v="2"/>
  </r>
  <r>
    <x v="340"/>
    <x v="273"/>
    <s v="4/98/14/35/58,6/5"/>
    <n v="14"/>
    <s v="4/98/14"/>
    <x v="1"/>
    <x v="0"/>
    <n v="4"/>
    <n v="2940.4"/>
    <d v="2016-02-22T00:00:00"/>
    <n v="3608"/>
    <n v="22"/>
    <x v="5"/>
    <x v="2"/>
  </r>
  <r>
    <x v="85"/>
    <x v="79"/>
    <s v="4/98/13/35/58,6/5"/>
    <n v="13"/>
    <s v="4/98/13"/>
    <x v="0"/>
    <x v="0"/>
    <n v="4"/>
    <n v="4271.28"/>
    <d v="2016-02-23T00:00:00"/>
    <n v="7816"/>
    <n v="23"/>
    <x v="5"/>
    <x v="2"/>
  </r>
  <r>
    <x v="341"/>
    <x v="274"/>
    <s v="4/100/15/45/54,1/6,5"/>
    <n v="15"/>
    <s v="4/100/15"/>
    <x v="0"/>
    <x v="1"/>
    <n v="4"/>
    <n v="9000"/>
    <d v="2016-02-23T00:00:00"/>
    <n v="13276"/>
    <n v="23"/>
    <x v="5"/>
    <x v="2"/>
  </r>
  <r>
    <x v="51"/>
    <x v="50"/>
    <s v="5/114,3/16/50/66,1/6,5"/>
    <n v="16"/>
    <s v="5/114,3/16"/>
    <x v="0"/>
    <x v="1"/>
    <n v="4"/>
    <n v="10339"/>
    <d v="2016-02-25T00:00:00"/>
    <n v="15252"/>
    <n v="25"/>
    <x v="5"/>
    <x v="2"/>
  </r>
  <r>
    <x v="15"/>
    <x v="15"/>
    <s v="4/100/15/50/60,1/6"/>
    <n v="15"/>
    <s v="4/100/15"/>
    <x v="1"/>
    <x v="0"/>
    <n v="1"/>
    <n v="905.8"/>
    <d v="2016-02-26T00:00:00"/>
    <n v="1378"/>
    <n v="26"/>
    <x v="5"/>
    <x v="2"/>
  </r>
  <r>
    <x v="340"/>
    <x v="273"/>
    <s v="4/98/14/35/58,6/5"/>
    <n v="14"/>
    <s v="4/98/14"/>
    <x v="1"/>
    <x v="1"/>
    <n v="2"/>
    <n v="1451.84"/>
    <d v="2016-02-26T00:00:00"/>
    <n v="1804"/>
    <n v="26"/>
    <x v="5"/>
    <x v="2"/>
  </r>
  <r>
    <x v="367"/>
    <x v="289"/>
    <s v="4/100/15/50/60,1/6"/>
    <n v="15"/>
    <s v="4/100/15"/>
    <x v="1"/>
    <x v="0"/>
    <n v="4"/>
    <n v="3921.92"/>
    <d v="2016-02-29T00:00:00"/>
    <n v="5916"/>
    <n v="29"/>
    <x v="5"/>
    <x v="2"/>
  </r>
  <r>
    <x v="336"/>
    <x v="269"/>
    <s v="4/98/13/40/58,6/5"/>
    <n v="13"/>
    <s v="4/98/13"/>
    <x v="1"/>
    <x v="0"/>
    <n v="4"/>
    <n v="2055.12"/>
    <d v="2016-03-02T00:00:00"/>
    <n v="2880"/>
    <n v="2"/>
    <x v="6"/>
    <x v="2"/>
  </r>
  <r>
    <x v="431"/>
    <x v="326"/>
    <s v="4/100/16/48/54,1/6,5"/>
    <n v="16"/>
    <s v="4/100/16"/>
    <x v="0"/>
    <x v="1"/>
    <n v="4"/>
    <n v="10847.44"/>
    <d v="2016-03-04T00:00:00"/>
    <n v="16000"/>
    <n v="4"/>
    <x v="6"/>
    <x v="2"/>
  </r>
  <r>
    <x v="432"/>
    <x v="327"/>
    <s v="5/114,3/16/45/72,3/7"/>
    <n v="16"/>
    <s v="5/114,3/16"/>
    <x v="0"/>
    <x v="1"/>
    <n v="4"/>
    <n v="11110.2"/>
    <d v="2016-03-04T00:00:00"/>
    <n v="14866.9"/>
    <n v="4"/>
    <x v="6"/>
    <x v="2"/>
  </r>
  <r>
    <x v="147"/>
    <x v="131"/>
    <s v="5/114,3/16/50/66,1/6,5"/>
    <n v="16"/>
    <s v="5/114,3/16"/>
    <x v="0"/>
    <x v="1"/>
    <n v="4"/>
    <n v="10339"/>
    <d v="2016-03-05T00:00:00"/>
    <n v="15252"/>
    <n v="5"/>
    <x v="6"/>
    <x v="2"/>
  </r>
  <r>
    <x v="303"/>
    <x v="245"/>
    <s v="4/100/15/48/54,1/6"/>
    <n v="15"/>
    <s v="4/100/15"/>
    <x v="0"/>
    <x v="1"/>
    <n v="4"/>
    <n v="9000"/>
    <d v="2016-03-06T00:00:00"/>
    <n v="13276"/>
    <n v="6"/>
    <x v="6"/>
    <x v="2"/>
  </r>
  <r>
    <x v="293"/>
    <x v="237"/>
    <s v="4/98/13/29/58,6/5"/>
    <n v="13"/>
    <s v="4/98/13"/>
    <x v="1"/>
    <x v="0"/>
    <n v="4"/>
    <n v="2057.1999999999998"/>
    <d v="2016-03-07T00:00:00"/>
    <n v="2880"/>
    <n v="7"/>
    <x v="6"/>
    <x v="2"/>
  </r>
  <r>
    <x v="433"/>
    <x v="328"/>
    <s v="4/100/15/50/60,1/6"/>
    <n v="15"/>
    <s v="4/100/15"/>
    <x v="0"/>
    <x v="1"/>
    <n v="4"/>
    <n v="8440.68"/>
    <d v="2016-03-07T00:00:00"/>
    <n v="12452"/>
    <n v="7"/>
    <x v="6"/>
    <x v="2"/>
  </r>
  <r>
    <x v="434"/>
    <x v="43"/>
    <s v="4/98/13/29/58,6/5"/>
    <n v="13"/>
    <s v="4/98/13"/>
    <x v="1"/>
    <x v="1"/>
    <n v="2"/>
    <n v="975.24"/>
    <d v="2016-03-07T00:00:00"/>
    <n v="1219.5999999999999"/>
    <n v="7"/>
    <x v="6"/>
    <x v="2"/>
  </r>
  <r>
    <x v="408"/>
    <x v="19"/>
    <s v="4/100/14/43/60,1/5,5"/>
    <n v="14"/>
    <s v="4/100/14"/>
    <x v="1"/>
    <x v="1"/>
    <n v="5"/>
    <n v="4093.2"/>
    <d v="2016-03-07T00:00:00"/>
    <n v="6100"/>
    <n v="7"/>
    <x v="6"/>
    <x v="2"/>
  </r>
  <r>
    <x v="9"/>
    <x v="9"/>
    <s v="4/100/15/50/60,1/6"/>
    <n v="15"/>
    <s v="4/100/15"/>
    <x v="0"/>
    <x v="1"/>
    <n v="4"/>
    <n v="8576.2800000000007"/>
    <d v="2016-03-07T00:00:00"/>
    <n v="12652"/>
    <n v="7"/>
    <x v="6"/>
    <x v="2"/>
  </r>
  <r>
    <x v="173"/>
    <x v="147"/>
    <s v="4/98/14/35/58,6/5,5"/>
    <n v="14"/>
    <s v="4/98/14"/>
    <x v="0"/>
    <x v="1"/>
    <n v="4"/>
    <n v="7406.76"/>
    <d v="2016-03-08T00:00:00"/>
    <n v="10924"/>
    <n v="8"/>
    <x v="6"/>
    <x v="2"/>
  </r>
  <r>
    <x v="434"/>
    <x v="43"/>
    <s v="4/98/13/29/58,6/5"/>
    <n v="13"/>
    <s v="4/98/13"/>
    <x v="1"/>
    <x v="1"/>
    <n v="2"/>
    <n v="975.24"/>
    <d v="2016-03-09T00:00:00"/>
    <n v="1219.5999999999999"/>
    <n v="9"/>
    <x v="6"/>
    <x v="2"/>
  </r>
  <r>
    <x v="301"/>
    <x v="243"/>
    <s v="4/98/14/35/58,6/5,5"/>
    <n v="14"/>
    <s v="4/98/14"/>
    <x v="1"/>
    <x v="1"/>
    <n v="1"/>
    <n v="636.11"/>
    <d v="2016-03-11T00:00:00"/>
    <n v="863"/>
    <n v="11"/>
    <x v="6"/>
    <x v="2"/>
  </r>
  <r>
    <x v="408"/>
    <x v="19"/>
    <s v="4/100/14/43/60,1/5,5"/>
    <n v="14"/>
    <s v="4/100/14"/>
    <x v="1"/>
    <x v="1"/>
    <n v="4"/>
    <n v="3274.56"/>
    <d v="2016-03-12T00:00:00"/>
    <n v="4880"/>
    <n v="12"/>
    <x v="6"/>
    <x v="2"/>
  </r>
  <r>
    <x v="301"/>
    <x v="243"/>
    <s v="4/98/14/35/58,6/5,5"/>
    <n v="14"/>
    <s v="4/98/14"/>
    <x v="1"/>
    <x v="1"/>
    <n v="2"/>
    <n v="1272.22"/>
    <d v="2016-03-12T00:00:00"/>
    <n v="1726"/>
    <n v="12"/>
    <x v="6"/>
    <x v="2"/>
  </r>
  <r>
    <x v="434"/>
    <x v="43"/>
    <s v="4/98/13/29/58,6/5"/>
    <n v="13"/>
    <s v="4/98/13"/>
    <x v="1"/>
    <x v="1"/>
    <n v="4"/>
    <n v="1950.48"/>
    <d v="2016-03-14T00:00:00"/>
    <n v="2439.1999999999998"/>
    <n v="14"/>
    <x v="6"/>
    <x v="2"/>
  </r>
  <r>
    <x v="336"/>
    <x v="269"/>
    <s v="4/98/13/40/58,6/5"/>
    <n v="13"/>
    <s v="4/98/13"/>
    <x v="1"/>
    <x v="1"/>
    <n v="4"/>
    <n v="1972.96"/>
    <d v="2016-03-14T00:00:00"/>
    <n v="2880"/>
    <n v="14"/>
    <x v="6"/>
    <x v="2"/>
  </r>
  <r>
    <x v="340"/>
    <x v="273"/>
    <s v="4/98/14/35/58,6/5"/>
    <n v="14"/>
    <s v="4/98/14"/>
    <x v="1"/>
    <x v="0"/>
    <n v="2"/>
    <n v="1470.2"/>
    <d v="2016-03-15T00:00:00"/>
    <n v="1804"/>
    <n v="15"/>
    <x v="6"/>
    <x v="2"/>
  </r>
  <r>
    <x v="38"/>
    <x v="37"/>
    <s v="5/114,3/16/40/66,1/6,5"/>
    <n v="16"/>
    <s v="5/114,3/16"/>
    <x v="0"/>
    <x v="0"/>
    <n v="4"/>
    <n v="10847.48"/>
    <d v="2016-03-15T00:00:00"/>
    <n v="16000"/>
    <n v="15"/>
    <x v="6"/>
    <x v="2"/>
  </r>
  <r>
    <x v="301"/>
    <x v="243"/>
    <s v="4/98/14/35/58,6/5,5"/>
    <n v="14"/>
    <s v="4/98/14"/>
    <x v="1"/>
    <x v="0"/>
    <n v="1"/>
    <n v="636.11"/>
    <d v="2016-03-15T00:00:00"/>
    <n v="863"/>
    <n v="15"/>
    <x v="6"/>
    <x v="2"/>
  </r>
  <r>
    <x v="435"/>
    <x v="329"/>
    <s v="5/114,3/16/50/67,1/6,5"/>
    <n v="16"/>
    <s v="5/114,3/16"/>
    <x v="1"/>
    <x v="1"/>
    <n v="4"/>
    <n v="4620.88"/>
    <d v="2016-03-15T00:00:00"/>
    <n v="5224"/>
    <n v="15"/>
    <x v="6"/>
    <x v="2"/>
  </r>
  <r>
    <x v="284"/>
    <x v="230"/>
    <s v="4/100/14/49/56,6/5,5"/>
    <n v="14"/>
    <s v="4/100/14"/>
    <x v="0"/>
    <x v="1"/>
    <n v="4"/>
    <n v="7050.84"/>
    <d v="2016-03-15T00:00:00"/>
    <n v="10400"/>
    <n v="15"/>
    <x v="6"/>
    <x v="2"/>
  </r>
  <r>
    <x v="436"/>
    <x v="28"/>
    <s v="CODE8"/>
    <s v="CODE8"/>
    <s v="CODE8"/>
    <x v="2"/>
    <x v="1"/>
    <n v="4"/>
    <n v="8826.7999999999993"/>
    <d v="2016-03-15T00:00:00"/>
    <n v="11084"/>
    <n v="15"/>
    <x v="6"/>
    <x v="2"/>
  </r>
  <r>
    <x v="437"/>
    <x v="28"/>
    <s v="CODE8"/>
    <s v="CODE8"/>
    <s v="CODE8"/>
    <x v="2"/>
    <x v="0"/>
    <n v="4"/>
    <n v="8762.4"/>
    <d v="2016-03-16T00:00:00"/>
    <n v="11260"/>
    <n v="16"/>
    <x v="6"/>
    <x v="2"/>
  </r>
  <r>
    <x v="434"/>
    <x v="43"/>
    <s v="4/98/13/29/58,6/5"/>
    <n v="13"/>
    <s v="4/98/13"/>
    <x v="1"/>
    <x v="1"/>
    <n v="1"/>
    <n v="487.62"/>
    <d v="2016-03-16T00:00:00"/>
    <n v="609.79999999999995"/>
    <n v="16"/>
    <x v="6"/>
    <x v="2"/>
  </r>
  <r>
    <x v="93"/>
    <x v="83"/>
    <s v="4/100/15/48/54,1/6,5"/>
    <n v="15"/>
    <s v="4/100/15"/>
    <x v="0"/>
    <x v="1"/>
    <n v="4"/>
    <n v="9000"/>
    <d v="2016-03-16T00:00:00"/>
    <n v="13276"/>
    <n v="16"/>
    <x v="6"/>
    <x v="2"/>
  </r>
  <r>
    <x v="221"/>
    <x v="183"/>
    <s v="4/100/14/49/56,6/5,5"/>
    <n v="14"/>
    <s v="4/100/14"/>
    <x v="0"/>
    <x v="0"/>
    <n v="4"/>
    <n v="7050.84"/>
    <d v="2016-03-17T00:00:00"/>
    <n v="9360"/>
    <n v="17"/>
    <x v="6"/>
    <x v="2"/>
  </r>
  <r>
    <x v="322"/>
    <x v="258"/>
    <s v="5/112/16/50/57,1/6,5"/>
    <n v="16"/>
    <s v="5/112/16"/>
    <x v="1"/>
    <x v="0"/>
    <n v="4"/>
    <n v="4457.3999999999996"/>
    <d v="2016-03-17T00:00:00"/>
    <n v="7848"/>
    <n v="17"/>
    <x v="6"/>
    <x v="2"/>
  </r>
  <r>
    <x v="165"/>
    <x v="142"/>
    <s v="4/114,3/15/46/67,1/6,5"/>
    <n v="15"/>
    <s v="4/114,3/15"/>
    <x v="0"/>
    <x v="1"/>
    <n v="4"/>
    <n v="9000"/>
    <d v="2016-03-17T00:00:00"/>
    <n v="13276"/>
    <n v="17"/>
    <x v="6"/>
    <x v="2"/>
  </r>
  <r>
    <x v="435"/>
    <x v="329"/>
    <s v="5/114,3/16/50/67,1/6,5"/>
    <n v="16"/>
    <s v="5/114,3/16"/>
    <x v="1"/>
    <x v="1"/>
    <n v="4"/>
    <n v="4591.4399999999996"/>
    <d v="2016-03-18T00:00:00"/>
    <n v="5224"/>
    <n v="18"/>
    <x v="6"/>
    <x v="2"/>
  </r>
  <r>
    <x v="79"/>
    <x v="73"/>
    <s v="5/114,3/16/50/66,1/6,5"/>
    <n v="16"/>
    <s v="5/114,3/16"/>
    <x v="0"/>
    <x v="1"/>
    <n v="4"/>
    <n v="10847.44"/>
    <d v="2016-03-18T00:00:00"/>
    <n v="16000"/>
    <n v="18"/>
    <x v="6"/>
    <x v="2"/>
  </r>
  <r>
    <x v="20"/>
    <x v="20"/>
    <s v="4/100/15/48/54,1/6"/>
    <n v="15"/>
    <s v="4/100/15"/>
    <x v="1"/>
    <x v="1"/>
    <n v="1"/>
    <n v="1046.76"/>
    <d v="2016-03-18T00:00:00"/>
    <n v="1190"/>
    <n v="18"/>
    <x v="6"/>
    <x v="2"/>
  </r>
  <r>
    <x v="198"/>
    <x v="167"/>
    <s v="5/114,3/16/45/60,1/7"/>
    <n v="16"/>
    <s v="5/114,3/16"/>
    <x v="0"/>
    <x v="0"/>
    <n v="4"/>
    <n v="10762.72"/>
    <d v="2016-03-19T00:00:00"/>
    <n v="15876"/>
    <n v="19"/>
    <x v="6"/>
    <x v="2"/>
  </r>
  <r>
    <x v="292"/>
    <x v="236"/>
    <s v="5/114,3/16/45/67,1/7"/>
    <n v="16"/>
    <s v="5/114,3/16"/>
    <x v="0"/>
    <x v="1"/>
    <n v="4"/>
    <n v="10339"/>
    <d v="2016-03-19T00:00:00"/>
    <n v="15252"/>
    <n v="19"/>
    <x v="6"/>
    <x v="2"/>
  </r>
  <r>
    <x v="423"/>
    <x v="320"/>
    <s v="4/100/15/48/54,1/6"/>
    <n v="15"/>
    <s v="4/100/15"/>
    <x v="0"/>
    <x v="0"/>
    <n v="4"/>
    <n v="8440.68"/>
    <d v="2016-03-20T00:00:00"/>
    <n v="11206.8"/>
    <n v="20"/>
    <x v="6"/>
    <x v="2"/>
  </r>
  <r>
    <x v="359"/>
    <x v="285"/>
    <s v="5/114,3/16/47/66,1/6,5"/>
    <n v="16"/>
    <s v="5/114,3/16"/>
    <x v="0"/>
    <x v="1"/>
    <n v="4"/>
    <n v="10847.44"/>
    <d v="2016-03-20T00:00:00"/>
    <n v="16000"/>
    <n v="20"/>
    <x v="6"/>
    <x v="2"/>
  </r>
  <r>
    <x v="12"/>
    <x v="12"/>
    <s v="5/114,3/16/46/67,1/6,5"/>
    <n v="16"/>
    <s v="5/114,3/16"/>
    <x v="0"/>
    <x v="1"/>
    <n v="4"/>
    <n v="10339"/>
    <d v="2016-03-20T00:00:00"/>
    <n v="15248"/>
    <n v="20"/>
    <x v="6"/>
    <x v="2"/>
  </r>
  <r>
    <x v="336"/>
    <x v="269"/>
    <s v="4/98/13/40/58,6/5"/>
    <n v="13"/>
    <s v="4/98/13"/>
    <x v="1"/>
    <x v="1"/>
    <n v="4"/>
    <n v="1972.92"/>
    <d v="2016-03-20T00:00:00"/>
    <n v="2880"/>
    <n v="20"/>
    <x v="6"/>
    <x v="2"/>
  </r>
  <r>
    <x v="386"/>
    <x v="303"/>
    <s v="5/114,3/15/46/67,1/6"/>
    <n v="15"/>
    <s v="5/114,3/15"/>
    <x v="1"/>
    <x v="0"/>
    <n v="1"/>
    <n v="652.54"/>
    <d v="2016-03-21T00:00:00"/>
    <n v="859"/>
    <n v="21"/>
    <x v="6"/>
    <x v="2"/>
  </r>
  <r>
    <x v="195"/>
    <x v="164"/>
    <s v="5/114,3/16/45/60,1/7"/>
    <n v="16"/>
    <s v="5/114,3/16"/>
    <x v="0"/>
    <x v="1"/>
    <n v="4"/>
    <n v="10339"/>
    <d v="2016-03-21T00:00:00"/>
    <n v="12532"/>
    <n v="21"/>
    <x v="6"/>
    <x v="2"/>
  </r>
  <r>
    <x v="336"/>
    <x v="269"/>
    <s v="4/98/13/40/58,6/5"/>
    <n v="13"/>
    <s v="4/98/13"/>
    <x v="1"/>
    <x v="1"/>
    <n v="4"/>
    <n v="1972.96"/>
    <d v="2016-03-21T00:00:00"/>
    <n v="2880"/>
    <n v="21"/>
    <x v="6"/>
    <x v="2"/>
  </r>
  <r>
    <x v="423"/>
    <x v="320"/>
    <s v="4/100/15/48/54,1/6"/>
    <n v="15"/>
    <s v="4/100/15"/>
    <x v="0"/>
    <x v="1"/>
    <n v="4"/>
    <n v="8440.68"/>
    <d v="2016-03-22T00:00:00"/>
    <n v="12452"/>
    <n v="22"/>
    <x v="6"/>
    <x v="2"/>
  </r>
  <r>
    <x v="438"/>
    <x v="330"/>
    <s v="4/98/13/35/58,6/5,5"/>
    <n v="13"/>
    <s v="4/98/13"/>
    <x v="0"/>
    <x v="0"/>
    <n v="4"/>
    <n v="3261"/>
    <d v="2016-03-23T00:00:00"/>
    <n v="5479.2"/>
    <n v="23"/>
    <x v="6"/>
    <x v="2"/>
  </r>
  <r>
    <x v="293"/>
    <x v="237"/>
    <s v="4/98/13/29/58,6/5"/>
    <n v="13"/>
    <s v="4/98/13"/>
    <x v="1"/>
    <x v="0"/>
    <n v="4"/>
    <n v="2057.16"/>
    <d v="2016-03-23T00:00:00"/>
    <n v="2880"/>
    <n v="23"/>
    <x v="6"/>
    <x v="2"/>
  </r>
  <r>
    <x v="215"/>
    <x v="179"/>
    <s v="5/112/16/45/57,1/7"/>
    <n v="16"/>
    <s v="5/112/16"/>
    <x v="0"/>
    <x v="1"/>
    <n v="4"/>
    <n v="10339"/>
    <d v="2016-03-23T00:00:00"/>
    <n v="15252"/>
    <n v="23"/>
    <x v="6"/>
    <x v="2"/>
  </r>
  <r>
    <x v="439"/>
    <x v="331"/>
    <s v="5/114,3/16/45/64,1/6,5"/>
    <n v="16"/>
    <s v="5/114,3/16"/>
    <x v="0"/>
    <x v="1"/>
    <n v="4"/>
    <n v="10339"/>
    <d v="2016-03-23T00:00:00"/>
    <n v="13727"/>
    <n v="23"/>
    <x v="6"/>
    <x v="2"/>
  </r>
  <r>
    <x v="440"/>
    <x v="28"/>
    <s v="CODE8"/>
    <s v="CODE8"/>
    <s v="CODE8"/>
    <x v="2"/>
    <x v="0"/>
    <n v="4"/>
    <n v="12284.4"/>
    <d v="2016-03-24T00:00:00"/>
    <n v="15784"/>
    <n v="24"/>
    <x v="6"/>
    <x v="2"/>
  </r>
  <r>
    <x v="434"/>
    <x v="43"/>
    <s v="4/98/13/29/58,6/5"/>
    <n v="13"/>
    <s v="4/98/13"/>
    <x v="1"/>
    <x v="1"/>
    <n v="1"/>
    <n v="486.52"/>
    <d v="2016-03-24T00:00:00"/>
    <n v="609.79999999999995"/>
    <n v="24"/>
    <x v="6"/>
    <x v="2"/>
  </r>
  <r>
    <x v="301"/>
    <x v="243"/>
    <s v="4/98/14/35/58,6/5,5"/>
    <n v="14"/>
    <s v="4/98/14"/>
    <x v="1"/>
    <x v="1"/>
    <n v="4"/>
    <n v="2528.2399999999998"/>
    <d v="2016-03-24T00:00:00"/>
    <n v="3452"/>
    <n v="24"/>
    <x v="6"/>
    <x v="2"/>
  </r>
  <r>
    <x v="336"/>
    <x v="269"/>
    <s v="4/98/13/40/58,6/5"/>
    <n v="13"/>
    <s v="4/98/13"/>
    <x v="1"/>
    <x v="0"/>
    <n v="1"/>
    <n v="513.77"/>
    <d v="2016-03-25T00:00:00"/>
    <n v="720"/>
    <n v="25"/>
    <x v="6"/>
    <x v="2"/>
  </r>
  <r>
    <x v="434"/>
    <x v="43"/>
    <s v="4/98/13/29/58,6/5"/>
    <n v="13"/>
    <s v="4/98/13"/>
    <x v="1"/>
    <x v="1"/>
    <n v="4"/>
    <n v="1946.08"/>
    <d v="2016-03-25T00:00:00"/>
    <n v="2880"/>
    <n v="25"/>
    <x v="6"/>
    <x v="2"/>
  </r>
  <r>
    <x v="408"/>
    <x v="19"/>
    <s v="4/100/14/43/60,1/5,5"/>
    <n v="14"/>
    <s v="4/100/14"/>
    <x v="1"/>
    <x v="1"/>
    <n v="2"/>
    <n v="1637.28"/>
    <d v="2016-03-25T00:00:00"/>
    <n v="2440"/>
    <n v="25"/>
    <x v="6"/>
    <x v="2"/>
  </r>
  <r>
    <x v="441"/>
    <x v="28"/>
    <s v="CODE8"/>
    <s v="CODE8"/>
    <s v="CODE8"/>
    <x v="2"/>
    <x v="1"/>
    <n v="4"/>
    <n v="19210"/>
    <d v="2016-03-25T00:00:00"/>
    <n v="25916"/>
    <n v="25"/>
    <x v="6"/>
    <x v="2"/>
  </r>
  <r>
    <x v="442"/>
    <x v="28"/>
    <s v="CODE8"/>
    <s v="CODE8"/>
    <s v="CODE8"/>
    <x v="2"/>
    <x v="1"/>
    <n v="4"/>
    <n v="10010"/>
    <d v="2016-03-25T00:00:00"/>
    <n v="13196"/>
    <n v="25"/>
    <x v="6"/>
    <x v="2"/>
  </r>
  <r>
    <x v="336"/>
    <x v="269"/>
    <s v="4/98/13/40/58,6/5"/>
    <n v="13"/>
    <s v="4/98/13"/>
    <x v="1"/>
    <x v="0"/>
    <n v="4"/>
    <n v="2055.08"/>
    <d v="2016-03-26T00:00:00"/>
    <n v="2880"/>
    <n v="26"/>
    <x v="6"/>
    <x v="2"/>
  </r>
  <r>
    <x v="336"/>
    <x v="269"/>
    <s v="4/98/13/40/58,6/5"/>
    <n v="13"/>
    <s v="4/98/13"/>
    <x v="1"/>
    <x v="1"/>
    <n v="4"/>
    <n v="1972.92"/>
    <d v="2016-03-26T00:00:00"/>
    <n v="2880"/>
    <n v="26"/>
    <x v="6"/>
    <x v="2"/>
  </r>
  <r>
    <x v="408"/>
    <x v="19"/>
    <s v="4/100/14/43/60,1/5,5"/>
    <n v="14"/>
    <s v="4/100/14"/>
    <x v="1"/>
    <x v="0"/>
    <n v="8"/>
    <n v="6549.12"/>
    <d v="2016-03-27T00:00:00"/>
    <n v="9760"/>
    <n v="27"/>
    <x v="6"/>
    <x v="2"/>
  </r>
  <r>
    <x v="408"/>
    <x v="19"/>
    <s v="4/100/14/43/60,1/5,5"/>
    <n v="14"/>
    <s v="4/100/14"/>
    <x v="1"/>
    <x v="0"/>
    <n v="8"/>
    <n v="6549.12"/>
    <d v="2016-03-27T00:00:00"/>
    <n v="9760"/>
    <n v="27"/>
    <x v="6"/>
    <x v="2"/>
  </r>
  <r>
    <x v="443"/>
    <x v="332"/>
    <s v="5/110/16/37/65,1/6,5"/>
    <n v="16"/>
    <s v="5/110/16"/>
    <x v="0"/>
    <x v="1"/>
    <n v="4"/>
    <n v="10847.44"/>
    <d v="2016-03-27T00:00:00"/>
    <n v="14400"/>
    <n v="27"/>
    <x v="6"/>
    <x v="2"/>
  </r>
  <r>
    <x v="97"/>
    <x v="87"/>
    <s v="4/100/15/48/54,1/6"/>
    <n v="15"/>
    <s v="4/100/15"/>
    <x v="0"/>
    <x v="1"/>
    <n v="4"/>
    <n v="9000"/>
    <d v="2016-03-27T00:00:00"/>
    <n v="11948.4"/>
    <n v="27"/>
    <x v="6"/>
    <x v="2"/>
  </r>
  <r>
    <x v="20"/>
    <x v="20"/>
    <s v="4/100/15/48/54,1/6"/>
    <n v="15"/>
    <s v="4/100/15"/>
    <x v="1"/>
    <x v="1"/>
    <n v="4"/>
    <n v="4187.04"/>
    <d v="2016-03-27T00:00:00"/>
    <n v="4760"/>
    <n v="27"/>
    <x v="6"/>
    <x v="2"/>
  </r>
  <r>
    <x v="301"/>
    <x v="243"/>
    <s v="4/98/14/35/58,6/5,5"/>
    <n v="14"/>
    <s v="4/98/14"/>
    <x v="1"/>
    <x v="1"/>
    <n v="4"/>
    <n v="2528.2399999999998"/>
    <d v="2016-03-27T00:00:00"/>
    <n v="3452"/>
    <n v="27"/>
    <x v="6"/>
    <x v="2"/>
  </r>
  <r>
    <x v="444"/>
    <x v="333"/>
    <s v="5/112/16/50/57,1/6,5"/>
    <n v="16"/>
    <s v="5/112/16"/>
    <x v="0"/>
    <x v="0"/>
    <n v="4"/>
    <n v="10847.44"/>
    <d v="2016-03-29T00:00:00"/>
    <n v="16000"/>
    <n v="29"/>
    <x v="6"/>
    <x v="2"/>
  </r>
  <r>
    <x v="20"/>
    <x v="20"/>
    <s v="4/100/15/48/54,1/6"/>
    <n v="15"/>
    <s v="4/100/15"/>
    <x v="1"/>
    <x v="0"/>
    <n v="1"/>
    <n v="1045.47"/>
    <d v="2016-03-29T00:00:00"/>
    <n v="1190"/>
    <n v="29"/>
    <x v="6"/>
    <x v="2"/>
  </r>
  <r>
    <x v="293"/>
    <x v="237"/>
    <s v="4/98/13/29/58,6/5"/>
    <n v="13"/>
    <s v="4/98/13"/>
    <x v="1"/>
    <x v="0"/>
    <n v="4"/>
    <n v="2057.1999999999998"/>
    <d v="2016-03-29T00:00:00"/>
    <n v="2880"/>
    <n v="29"/>
    <x v="6"/>
    <x v="2"/>
  </r>
  <r>
    <x v="102"/>
    <x v="92"/>
    <s v="4/100/15/48/54,1/6"/>
    <n v="15"/>
    <s v="4/100/15"/>
    <x v="0"/>
    <x v="1"/>
    <n v="4"/>
    <n v="9000"/>
    <d v="2016-03-29T00:00:00"/>
    <n v="11949"/>
    <n v="29"/>
    <x v="6"/>
    <x v="2"/>
  </r>
  <r>
    <x v="301"/>
    <x v="243"/>
    <s v="4/98/14/35/58,6/5,5"/>
    <n v="14"/>
    <s v="4/98/14"/>
    <x v="1"/>
    <x v="1"/>
    <n v="4"/>
    <n v="2528.2399999999998"/>
    <d v="2016-03-29T00:00:00"/>
    <n v="3452"/>
    <n v="29"/>
    <x v="6"/>
    <x v="2"/>
  </r>
  <r>
    <x v="336"/>
    <x v="269"/>
    <s v="4/98/13/40/58,6/5"/>
    <n v="13"/>
    <s v="4/98/13"/>
    <x v="1"/>
    <x v="1"/>
    <n v="4"/>
    <n v="1972.96"/>
    <d v="2016-03-29T00:00:00"/>
    <n v="2880"/>
    <n v="29"/>
    <x v="6"/>
    <x v="2"/>
  </r>
  <r>
    <x v="381"/>
    <x v="300"/>
    <s v="5/114,3/16/50/60,1/6,5"/>
    <n v="16"/>
    <s v="5/114,3/16"/>
    <x v="0"/>
    <x v="0"/>
    <n v="4"/>
    <n v="10847.44"/>
    <d v="2016-03-30T00:00:00"/>
    <n v="16000"/>
    <n v="30"/>
    <x v="6"/>
    <x v="2"/>
  </r>
  <r>
    <x v="93"/>
    <x v="83"/>
    <s v="4/100/15/48/54,1/6,5"/>
    <n v="15"/>
    <s v="4/100/15"/>
    <x v="0"/>
    <x v="0"/>
    <n v="4"/>
    <n v="9000"/>
    <d v="2016-03-30T00:00:00"/>
    <n v="12652"/>
    <n v="30"/>
    <x v="6"/>
    <x v="2"/>
  </r>
  <r>
    <x v="190"/>
    <x v="159"/>
    <s v="5/114,3/16/50/67,1/6,5"/>
    <n v="16"/>
    <s v="5/114,3/16"/>
    <x v="0"/>
    <x v="1"/>
    <n v="4"/>
    <n v="10847.44"/>
    <d v="2016-03-30T00:00:00"/>
    <n v="14400"/>
    <n v="30"/>
    <x v="6"/>
    <x v="2"/>
  </r>
  <r>
    <x v="50"/>
    <x v="49"/>
    <s v="4/114,3/15/46/67,1/6"/>
    <n v="15"/>
    <s v="4/114,3/15"/>
    <x v="0"/>
    <x v="1"/>
    <n v="4"/>
    <n v="8576.2800000000007"/>
    <d v="2016-03-30T00:00:00"/>
    <n v="11386.8"/>
    <n v="30"/>
    <x v="6"/>
    <x v="2"/>
  </r>
  <r>
    <x v="20"/>
    <x v="20"/>
    <s v="4/100/15/48/54,1/6"/>
    <n v="15"/>
    <s v="4/100/15"/>
    <x v="1"/>
    <x v="1"/>
    <n v="4"/>
    <n v="4187.04"/>
    <d v="2016-03-30T00:00:00"/>
    <n v="4760"/>
    <n v="30"/>
    <x v="6"/>
    <x v="2"/>
  </r>
  <r>
    <x v="336"/>
    <x v="269"/>
    <s v="4/98/13/40/58,6/5"/>
    <n v="13"/>
    <s v="4/98/13"/>
    <x v="1"/>
    <x v="1"/>
    <n v="2"/>
    <n v="986.46"/>
    <d v="2016-03-30T00:00:00"/>
    <n v="1440"/>
    <n v="30"/>
    <x v="6"/>
    <x v="2"/>
  </r>
  <r>
    <x v="175"/>
    <x v="148"/>
    <s v="5/112/15/47/57,1/6,5"/>
    <n v="15"/>
    <s v="5/112/15"/>
    <x v="0"/>
    <x v="0"/>
    <n v="4"/>
    <n v="9000"/>
    <d v="2016-03-31T00:00:00"/>
    <n v="13276"/>
    <n v="31"/>
    <x v="6"/>
    <x v="2"/>
  </r>
  <r>
    <x v="365"/>
    <x v="288"/>
    <s v="4/100/15/40/60,1/6"/>
    <n v="15"/>
    <s v="4/100/15"/>
    <x v="1"/>
    <x v="0"/>
    <n v="4"/>
    <n v="2716.12"/>
    <d v="2016-04-01T00:00:00"/>
    <n v="5388"/>
    <n v="1"/>
    <x v="7"/>
    <x v="2"/>
  </r>
  <r>
    <x v="445"/>
    <x v="334"/>
    <s v="5/112/16/40/72,3/7"/>
    <n v="16"/>
    <s v="5/112/16"/>
    <x v="0"/>
    <x v="0"/>
    <n v="4"/>
    <n v="12237.28"/>
    <d v="2016-04-01T00:00:00"/>
    <n v="15808"/>
    <n v="1"/>
    <x v="7"/>
    <x v="2"/>
  </r>
  <r>
    <x v="219"/>
    <x v="181"/>
    <s v="5/114,3/16/51/67,1/6,5"/>
    <n v="16"/>
    <s v="5/114,3/16"/>
    <x v="0"/>
    <x v="0"/>
    <n v="4"/>
    <n v="10339"/>
    <d v="2016-04-01T00:00:00"/>
    <n v="15252"/>
    <n v="1"/>
    <x v="7"/>
    <x v="2"/>
  </r>
  <r>
    <x v="145"/>
    <x v="129"/>
    <s v="4/100/14/49/56,6/5,5"/>
    <n v="14"/>
    <s v="4/100/14"/>
    <x v="1"/>
    <x v="0"/>
    <n v="4"/>
    <n v="3631.88"/>
    <d v="2016-04-01T00:00:00"/>
    <n v="3640"/>
    <n v="1"/>
    <x v="7"/>
    <x v="2"/>
  </r>
  <r>
    <x v="20"/>
    <x v="20"/>
    <s v="4/100/15/48/54,1/6"/>
    <n v="15"/>
    <s v="4/100/15"/>
    <x v="1"/>
    <x v="0"/>
    <n v="4"/>
    <n v="4181.88"/>
    <d v="2016-04-01T00:00:00"/>
    <n v="4760"/>
    <n v="1"/>
    <x v="7"/>
    <x v="2"/>
  </r>
  <r>
    <x v="293"/>
    <x v="237"/>
    <s v="4/98/13/29/58,6/5"/>
    <n v="13"/>
    <s v="4/98/13"/>
    <x v="1"/>
    <x v="0"/>
    <n v="4"/>
    <n v="2057.16"/>
    <d v="2016-04-01T00:00:00"/>
    <n v="2880"/>
    <n v="1"/>
    <x v="7"/>
    <x v="2"/>
  </r>
  <r>
    <x v="446"/>
    <x v="335"/>
    <s v="5/114,3/16/51/67,1/6,5"/>
    <n v="16"/>
    <s v="5/114,3/16"/>
    <x v="1"/>
    <x v="1"/>
    <n v="4"/>
    <n v="4591.4399999999996"/>
    <d v="2016-04-01T00:00:00"/>
    <n v="5224"/>
    <n v="1"/>
    <x v="7"/>
    <x v="2"/>
  </r>
  <r>
    <x v="20"/>
    <x v="20"/>
    <s v="4/100/15/48/54,1/6"/>
    <n v="15"/>
    <s v="4/100/15"/>
    <x v="1"/>
    <x v="1"/>
    <n v="4"/>
    <n v="4187.04"/>
    <d v="2016-04-01T00:00:00"/>
    <n v="4760"/>
    <n v="1"/>
    <x v="7"/>
    <x v="2"/>
  </r>
  <r>
    <x v="367"/>
    <x v="289"/>
    <s v="4/100/15/50/60,1/6"/>
    <n v="15"/>
    <s v="4/100/15"/>
    <x v="1"/>
    <x v="0"/>
    <n v="4"/>
    <n v="3921.92"/>
    <d v="2016-04-02T00:00:00"/>
    <n v="5916"/>
    <n v="2"/>
    <x v="7"/>
    <x v="2"/>
  </r>
  <r>
    <x v="0"/>
    <x v="0"/>
    <s v="4/100/15/48/54,1/6,5"/>
    <n v="15"/>
    <s v="4/100/15"/>
    <x v="0"/>
    <x v="0"/>
    <n v="4"/>
    <n v="9000"/>
    <d v="2016-04-02T00:00:00"/>
    <n v="13276"/>
    <n v="2"/>
    <x v="7"/>
    <x v="2"/>
  </r>
  <r>
    <x v="408"/>
    <x v="19"/>
    <s v="4/100/14/43/60,1/5,5"/>
    <n v="14"/>
    <s v="4/100/14"/>
    <x v="1"/>
    <x v="0"/>
    <n v="1"/>
    <n v="818.64"/>
    <d v="2016-04-02T00:00:00"/>
    <n v="1220"/>
    <n v="2"/>
    <x v="7"/>
    <x v="2"/>
  </r>
  <r>
    <x v="273"/>
    <x v="23"/>
    <s v="5/112/16/50/57,1/6,5"/>
    <n v="16"/>
    <s v="5/112/16"/>
    <x v="1"/>
    <x v="0"/>
    <n v="1"/>
    <n v="1119.06"/>
    <d v="2016-04-02T00:00:00"/>
    <n v="1717"/>
    <n v="2"/>
    <x v="7"/>
    <x v="2"/>
  </r>
  <r>
    <x v="447"/>
    <x v="336"/>
    <s v="5/114,3/16/45/67,1/7"/>
    <n v="16"/>
    <s v="5/114,3/16"/>
    <x v="0"/>
    <x v="0"/>
    <n v="4"/>
    <n v="10847.44"/>
    <d v="2016-04-02T00:00:00"/>
    <n v="15360"/>
    <n v="2"/>
    <x v="7"/>
    <x v="2"/>
  </r>
  <r>
    <x v="301"/>
    <x v="243"/>
    <s v="4/98/14/35/58,6/5,5"/>
    <n v="14"/>
    <s v="4/98/14"/>
    <x v="1"/>
    <x v="0"/>
    <n v="5"/>
    <n v="3156.4"/>
    <d v="2016-04-02T00:00:00"/>
    <n v="4315"/>
    <n v="2"/>
    <x v="7"/>
    <x v="2"/>
  </r>
  <r>
    <x v="448"/>
    <x v="108"/>
    <s v="4/100/14/45/56,6/5,5"/>
    <n v="14"/>
    <s v="4/100/14"/>
    <x v="0"/>
    <x v="1"/>
    <n v="4"/>
    <n v="7406.76"/>
    <d v="2016-04-02T00:00:00"/>
    <n v="9831.6"/>
    <n v="2"/>
    <x v="7"/>
    <x v="2"/>
  </r>
  <r>
    <x v="234"/>
    <x v="193"/>
    <s v="5/100/15/38/57,1/6,5"/>
    <n v="15"/>
    <s v="5/100/15"/>
    <x v="0"/>
    <x v="1"/>
    <n v="4"/>
    <n v="9000"/>
    <d v="2016-04-02T00:00:00"/>
    <n v="11948.4"/>
    <n v="2"/>
    <x v="7"/>
    <x v="2"/>
  </r>
  <r>
    <x v="31"/>
    <x v="31"/>
    <s v="5/105/16/39/56,6/6,5"/>
    <n v="16"/>
    <s v="5/105/16"/>
    <x v="0"/>
    <x v="1"/>
    <n v="4"/>
    <n v="10339"/>
    <d v="2016-04-02T00:00:00"/>
    <n v="15252"/>
    <n v="2"/>
    <x v="7"/>
    <x v="2"/>
  </r>
  <r>
    <x v="317"/>
    <x v="255"/>
    <s v="4/114,3/15/40/66,1/6,5"/>
    <n v="15"/>
    <s v="4/114,3/15"/>
    <x v="0"/>
    <x v="1"/>
    <n v="4"/>
    <n v="8576.24"/>
    <d v="2016-04-02T00:00:00"/>
    <n v="12648"/>
    <n v="2"/>
    <x v="7"/>
    <x v="2"/>
  </r>
  <r>
    <x v="449"/>
    <x v="337"/>
    <s v="4/98/14/35/58,6/5,5"/>
    <n v="14"/>
    <s v="4/98/14"/>
    <x v="0"/>
    <x v="0"/>
    <n v="4"/>
    <n v="7050.84"/>
    <d v="2016-04-03T00:00:00"/>
    <n v="10400"/>
    <n v="3"/>
    <x v="7"/>
    <x v="2"/>
  </r>
  <r>
    <x v="449"/>
    <x v="337"/>
    <s v="4/98/14/35/58,6/5,5"/>
    <n v="14"/>
    <s v="4/98/14"/>
    <x v="0"/>
    <x v="0"/>
    <n v="4"/>
    <n v="7050.84"/>
    <d v="2016-04-03T00:00:00"/>
    <n v="10400"/>
    <n v="3"/>
    <x v="7"/>
    <x v="2"/>
  </r>
  <r>
    <x v="182"/>
    <x v="153"/>
    <s v="4/100/14/46/54,1/5,5"/>
    <n v="14"/>
    <s v="4/100/14"/>
    <x v="0"/>
    <x v="0"/>
    <n v="4"/>
    <n v="7050.84"/>
    <d v="2016-04-03T00:00:00"/>
    <n v="10400"/>
    <n v="3"/>
    <x v="7"/>
    <x v="2"/>
  </r>
  <r>
    <x v="182"/>
    <x v="153"/>
    <s v="4/100/14/46/54,1/5,5"/>
    <n v="14"/>
    <s v="4/100/14"/>
    <x v="0"/>
    <x v="0"/>
    <n v="4"/>
    <n v="7050.84"/>
    <d v="2016-04-03T00:00:00"/>
    <n v="10400"/>
    <n v="3"/>
    <x v="7"/>
    <x v="2"/>
  </r>
  <r>
    <x v="408"/>
    <x v="19"/>
    <s v="4/100/14/43/60,1/5,5"/>
    <n v="14"/>
    <s v="4/100/14"/>
    <x v="1"/>
    <x v="0"/>
    <n v="4"/>
    <n v="3274.56"/>
    <d v="2016-04-03T00:00:00"/>
    <n v="4880"/>
    <n v="3"/>
    <x v="7"/>
    <x v="2"/>
  </r>
  <r>
    <x v="408"/>
    <x v="19"/>
    <s v="4/100/14/43/60,1/5,5"/>
    <n v="14"/>
    <s v="4/100/14"/>
    <x v="1"/>
    <x v="0"/>
    <n v="4"/>
    <n v="3274.56"/>
    <d v="2016-04-03T00:00:00"/>
    <n v="4880"/>
    <n v="3"/>
    <x v="7"/>
    <x v="2"/>
  </r>
  <r>
    <x v="293"/>
    <x v="237"/>
    <s v="4/98/13/29/58,6/5"/>
    <n v="13"/>
    <s v="4/98/13"/>
    <x v="1"/>
    <x v="0"/>
    <n v="4"/>
    <n v="2057.1999999999998"/>
    <d v="2016-04-03T00:00:00"/>
    <n v="2880"/>
    <n v="3"/>
    <x v="7"/>
    <x v="2"/>
  </r>
  <r>
    <x v="293"/>
    <x v="237"/>
    <s v="4/98/13/29/58,6/5"/>
    <n v="13"/>
    <s v="4/98/13"/>
    <x v="1"/>
    <x v="0"/>
    <n v="4"/>
    <n v="2057.16"/>
    <d v="2016-04-03T00:00:00"/>
    <n v="2880"/>
    <n v="3"/>
    <x v="7"/>
    <x v="2"/>
  </r>
  <r>
    <x v="356"/>
    <x v="282"/>
    <s v="5/108/15/52,5/63,4/6"/>
    <n v="15"/>
    <s v="5/108/15"/>
    <x v="0"/>
    <x v="0"/>
    <n v="4"/>
    <n v="9000"/>
    <d v="2016-04-03T00:00:00"/>
    <n v="13276"/>
    <n v="3"/>
    <x v="7"/>
    <x v="2"/>
  </r>
  <r>
    <x v="356"/>
    <x v="282"/>
    <s v="5/108/15/52,5/63,4/6"/>
    <n v="15"/>
    <s v="5/108/15"/>
    <x v="0"/>
    <x v="0"/>
    <n v="4"/>
    <n v="9000"/>
    <d v="2016-04-03T00:00:00"/>
    <n v="13276"/>
    <n v="3"/>
    <x v="7"/>
    <x v="2"/>
  </r>
  <r>
    <x v="365"/>
    <x v="288"/>
    <s v="4/100/15/40/60,1/6"/>
    <n v="15"/>
    <s v="4/100/15"/>
    <x v="1"/>
    <x v="1"/>
    <n v="4"/>
    <n v="2603.4"/>
    <d v="2016-04-03T00:00:00"/>
    <n v="5388"/>
    <n v="3"/>
    <x v="7"/>
    <x v="2"/>
  </r>
  <r>
    <x v="399"/>
    <x v="262"/>
    <s v="4/100/14/46/54,1/5,5"/>
    <n v="14"/>
    <s v="4/100/14"/>
    <x v="0"/>
    <x v="1"/>
    <n v="4"/>
    <n v="7050.84"/>
    <d v="2016-04-03T00:00:00"/>
    <n v="9360"/>
    <n v="3"/>
    <x v="7"/>
    <x v="2"/>
  </r>
  <r>
    <x v="149"/>
    <x v="133"/>
    <s v="4/100/15/50/60,1/6,5"/>
    <n v="15"/>
    <s v="4/100/15"/>
    <x v="0"/>
    <x v="1"/>
    <n v="4"/>
    <n v="9000"/>
    <d v="2016-04-03T00:00:00"/>
    <n v="13276"/>
    <n v="3"/>
    <x v="7"/>
    <x v="2"/>
  </r>
  <r>
    <x v="135"/>
    <x v="121"/>
    <s v="5/105/16/39/56,6/6,5"/>
    <n v="16"/>
    <s v="5/105/16"/>
    <x v="0"/>
    <x v="0"/>
    <n v="4"/>
    <n v="10339"/>
    <d v="2016-04-04T00:00:00"/>
    <n v="13727"/>
    <n v="4"/>
    <x v="7"/>
    <x v="2"/>
  </r>
  <r>
    <x v="97"/>
    <x v="87"/>
    <s v="4/100/15/48/54,1/6"/>
    <n v="15"/>
    <s v="4/100/15"/>
    <x v="0"/>
    <x v="0"/>
    <n v="4"/>
    <n v="9000"/>
    <d v="2016-04-04T00:00:00"/>
    <n v="11949"/>
    <n v="4"/>
    <x v="7"/>
    <x v="2"/>
  </r>
  <r>
    <x v="336"/>
    <x v="269"/>
    <s v="4/98/13/40/58,6/5"/>
    <n v="13"/>
    <s v="4/98/13"/>
    <x v="1"/>
    <x v="0"/>
    <n v="4"/>
    <n v="2055.12"/>
    <d v="2016-04-04T00:00:00"/>
    <n v="2880"/>
    <n v="4"/>
    <x v="7"/>
    <x v="2"/>
  </r>
  <r>
    <x v="450"/>
    <x v="28"/>
    <s v="CODE8"/>
    <s v="CODE8"/>
    <s v="CODE8"/>
    <x v="2"/>
    <x v="0"/>
    <n v="1"/>
    <n v="3322"/>
    <d v="2016-04-04T00:00:00"/>
    <n v="16796"/>
    <n v="4"/>
    <x v="7"/>
    <x v="2"/>
  </r>
  <r>
    <x v="163"/>
    <x v="141"/>
    <s v="4/114,3/15/40/66,1/6,5"/>
    <n v="15"/>
    <s v="4/114,3/15"/>
    <x v="0"/>
    <x v="1"/>
    <n v="4"/>
    <n v="9000"/>
    <d v="2016-04-04T00:00:00"/>
    <n v="11023.2"/>
    <n v="4"/>
    <x v="7"/>
    <x v="2"/>
  </r>
  <r>
    <x v="434"/>
    <x v="43"/>
    <s v="4/98/13/29/58,6/5"/>
    <n v="13"/>
    <s v="4/98/13"/>
    <x v="1"/>
    <x v="1"/>
    <n v="2"/>
    <n v="973.04"/>
    <d v="2016-04-04T00:00:00"/>
    <n v="1440"/>
    <n v="4"/>
    <x v="7"/>
    <x v="2"/>
  </r>
  <r>
    <x v="365"/>
    <x v="288"/>
    <s v="4/100/15/40/60,1/6"/>
    <n v="15"/>
    <s v="4/100/15"/>
    <x v="1"/>
    <x v="0"/>
    <n v="1"/>
    <n v="679.03"/>
    <d v="2016-04-05T00:00:00"/>
    <n v="1347"/>
    <n v="5"/>
    <x v="7"/>
    <x v="2"/>
  </r>
  <r>
    <x v="298"/>
    <x v="240"/>
    <s v="4/100/16/48/54,1/6,5"/>
    <n v="16"/>
    <s v="4/100/16"/>
    <x v="0"/>
    <x v="0"/>
    <n v="4"/>
    <n v="8167.19"/>
    <d v="2016-04-05T00:00:00"/>
    <n v="13726.8"/>
    <n v="5"/>
    <x v="7"/>
    <x v="2"/>
  </r>
  <r>
    <x v="145"/>
    <x v="129"/>
    <s v="4/100/14/49/56,6/5,5"/>
    <n v="14"/>
    <s v="4/100/14"/>
    <x v="1"/>
    <x v="0"/>
    <n v="2"/>
    <n v="1815.94"/>
    <d v="2016-04-05T00:00:00"/>
    <n v="1820"/>
    <n v="5"/>
    <x v="7"/>
    <x v="2"/>
  </r>
  <r>
    <x v="293"/>
    <x v="237"/>
    <s v="4/98/13/29/58,6/5"/>
    <n v="13"/>
    <s v="4/98/13"/>
    <x v="1"/>
    <x v="0"/>
    <n v="1"/>
    <n v="514.29999999999995"/>
    <d v="2016-04-05T00:00:00"/>
    <n v="720"/>
    <n v="5"/>
    <x v="7"/>
    <x v="2"/>
  </r>
  <r>
    <x v="451"/>
    <x v="28"/>
    <s v="CODE8"/>
    <s v="CODE8"/>
    <s v="CODE8"/>
    <x v="2"/>
    <x v="0"/>
    <n v="4"/>
    <n v="0"/>
    <d v="2016-04-05T00:00:00"/>
    <n v="14400"/>
    <n v="5"/>
    <x v="7"/>
    <x v="2"/>
  </r>
  <r>
    <x v="30"/>
    <x v="30"/>
    <s v="4/100/14/46/54,1/5,5"/>
    <n v="14"/>
    <s v="4/100/14"/>
    <x v="0"/>
    <x v="1"/>
    <n v="4"/>
    <n v="7406.76"/>
    <d v="2016-04-05T00:00:00"/>
    <n v="10924"/>
    <n v="5"/>
    <x v="7"/>
    <x v="2"/>
  </r>
  <r>
    <x v="216"/>
    <x v="180"/>
    <s v="5/108/16/50/63,4/6,5"/>
    <n v="16"/>
    <s v="5/108/16"/>
    <x v="0"/>
    <x v="1"/>
    <n v="4"/>
    <n v="10847.46"/>
    <d v="2016-04-05T00:00:00"/>
    <n v="16000"/>
    <n v="5"/>
    <x v="7"/>
    <x v="2"/>
  </r>
  <r>
    <x v="0"/>
    <x v="0"/>
    <s v="4/100/15/48/54,1/6,5"/>
    <n v="15"/>
    <s v="4/100/15"/>
    <x v="0"/>
    <x v="1"/>
    <n v="4"/>
    <n v="9000"/>
    <d v="2016-04-05T00:00:00"/>
    <n v="13276"/>
    <n v="5"/>
    <x v="7"/>
    <x v="2"/>
  </r>
  <r>
    <x v="46"/>
    <x v="45"/>
    <s v="4/100/15/45/60,1/6"/>
    <n v="15"/>
    <s v="4/100/15"/>
    <x v="0"/>
    <x v="1"/>
    <n v="4"/>
    <n v="8576.2800000000007"/>
    <d v="2016-04-05T00:00:00"/>
    <n v="12652"/>
    <n v="5"/>
    <x v="7"/>
    <x v="2"/>
  </r>
  <r>
    <x v="357"/>
    <x v="283"/>
    <s v="4/98/14/35/58,6/5,5"/>
    <n v="14"/>
    <s v="4/98/14"/>
    <x v="0"/>
    <x v="1"/>
    <n v="4"/>
    <n v="8016.96"/>
    <d v="2016-04-05T00:00:00"/>
    <n v="11824"/>
    <n v="5"/>
    <x v="7"/>
    <x v="2"/>
  </r>
  <r>
    <x v="425"/>
    <x v="322"/>
    <s v="4/100/15/48/54,1/6"/>
    <n v="15"/>
    <s v="4/100/15"/>
    <x v="0"/>
    <x v="0"/>
    <n v="4"/>
    <n v="8847.44"/>
    <d v="2016-04-06T00:00:00"/>
    <n v="11746.8"/>
    <n v="6"/>
    <x v="7"/>
    <x v="2"/>
  </r>
  <r>
    <x v="107"/>
    <x v="96"/>
    <s v="4/100/15/48/54,1/6,5"/>
    <n v="15"/>
    <s v="4/100/15"/>
    <x v="0"/>
    <x v="0"/>
    <n v="4"/>
    <n v="8576.2800000000007"/>
    <d v="2016-04-06T00:00:00"/>
    <n v="11387"/>
    <n v="6"/>
    <x v="7"/>
    <x v="2"/>
  </r>
  <r>
    <x v="227"/>
    <x v="187"/>
    <s v="4/100/15/45/56,6/6,5"/>
    <n v="15"/>
    <s v="4/100/15"/>
    <x v="0"/>
    <x v="0"/>
    <n v="4"/>
    <n v="8576.2800000000007"/>
    <d v="2016-04-06T00:00:00"/>
    <n v="11387"/>
    <n v="6"/>
    <x v="7"/>
    <x v="2"/>
  </r>
  <r>
    <x v="102"/>
    <x v="92"/>
    <s v="4/100/15/48/54,1/6"/>
    <n v="15"/>
    <s v="4/100/15"/>
    <x v="0"/>
    <x v="0"/>
    <n v="4"/>
    <n v="9000"/>
    <d v="2016-04-06T00:00:00"/>
    <n v="11948.4"/>
    <n v="6"/>
    <x v="7"/>
    <x v="2"/>
  </r>
  <r>
    <x v="145"/>
    <x v="129"/>
    <s v="4/100/14/49/56,6/5,5"/>
    <n v="14"/>
    <s v="4/100/14"/>
    <x v="1"/>
    <x v="0"/>
    <n v="4"/>
    <n v="3631.92"/>
    <d v="2016-04-06T00:00:00"/>
    <n v="3640"/>
    <n v="6"/>
    <x v="7"/>
    <x v="2"/>
  </r>
  <r>
    <x v="374"/>
    <x v="295"/>
    <s v="5/108/16/50/63,4/6,5"/>
    <n v="16"/>
    <s v="5/108/16"/>
    <x v="1"/>
    <x v="0"/>
    <n v="4"/>
    <n v="4323.04"/>
    <d v="2016-04-06T00:00:00"/>
    <n v="6640"/>
    <n v="6"/>
    <x v="7"/>
    <x v="2"/>
  </r>
  <r>
    <x v="336"/>
    <x v="269"/>
    <s v="4/98/13/40/58,6/5"/>
    <n v="13"/>
    <s v="4/98/13"/>
    <x v="1"/>
    <x v="0"/>
    <n v="4"/>
    <n v="2055.08"/>
    <d v="2016-04-06T00:00:00"/>
    <n v="2880"/>
    <n v="6"/>
    <x v="7"/>
    <x v="2"/>
  </r>
  <r>
    <x v="452"/>
    <x v="338"/>
    <s v="5/112/16/42/57,1/6,5"/>
    <n v="16"/>
    <s v="5/112/16"/>
    <x v="0"/>
    <x v="1"/>
    <n v="4"/>
    <n v="10847.44"/>
    <d v="2016-04-06T00:00:00"/>
    <n v="14400"/>
    <n v="6"/>
    <x v="7"/>
    <x v="2"/>
  </r>
  <r>
    <x v="433"/>
    <x v="328"/>
    <s v="4/100/15/50/60,1/6"/>
    <n v="15"/>
    <s v="4/100/15"/>
    <x v="0"/>
    <x v="0"/>
    <n v="4"/>
    <n v="8440.68"/>
    <d v="2016-04-07T00:00:00"/>
    <n v="12452"/>
    <n v="7"/>
    <x v="7"/>
    <x v="2"/>
  </r>
  <r>
    <x v="453"/>
    <x v="339"/>
    <s v="5/114,3/16/40/66,1/7"/>
    <n v="16"/>
    <s v="5/114,3/16"/>
    <x v="0"/>
    <x v="0"/>
    <n v="4"/>
    <n v="10328.799999999999"/>
    <d v="2016-04-07T00:00:00"/>
    <n v="13727"/>
    <n v="7"/>
    <x v="7"/>
    <x v="2"/>
  </r>
  <r>
    <x v="454"/>
    <x v="340"/>
    <s v="5/108/15/52,5/63,4/6"/>
    <n v="15"/>
    <s v="5/108/15"/>
    <x v="1"/>
    <x v="0"/>
    <n v="4"/>
    <n v="5134.2"/>
    <d v="2016-04-07T00:00:00"/>
    <n v="4376"/>
    <n v="7"/>
    <x v="7"/>
    <x v="2"/>
  </r>
  <r>
    <x v="107"/>
    <x v="96"/>
    <s v="4/100/15/48/54,1/6,5"/>
    <n v="15"/>
    <s v="4/100/15"/>
    <x v="0"/>
    <x v="0"/>
    <n v="4"/>
    <n v="8576.2800000000007"/>
    <d v="2016-04-07T00:00:00"/>
    <n v="11386.8"/>
    <n v="7"/>
    <x v="7"/>
    <x v="2"/>
  </r>
  <r>
    <x v="455"/>
    <x v="341"/>
    <s v="4/100/14/43/60,1/5,5"/>
    <n v="14"/>
    <s v="4/100/14"/>
    <x v="0"/>
    <x v="0"/>
    <n v="4"/>
    <n v="8016.96"/>
    <d v="2016-04-07T00:00:00"/>
    <n v="11824"/>
    <n v="7"/>
    <x v="7"/>
    <x v="2"/>
  </r>
  <r>
    <x v="301"/>
    <x v="243"/>
    <s v="4/98/14/35/58,6/5,5"/>
    <n v="14"/>
    <s v="4/98/14"/>
    <x v="1"/>
    <x v="0"/>
    <n v="4"/>
    <n v="2525.12"/>
    <d v="2016-04-07T00:00:00"/>
    <n v="3452"/>
    <n v="7"/>
    <x v="7"/>
    <x v="2"/>
  </r>
  <r>
    <x v="47"/>
    <x v="46"/>
    <s v="4/98/14/35/58,6/5,5"/>
    <n v="14"/>
    <s v="4/98/14"/>
    <x v="0"/>
    <x v="1"/>
    <n v="4"/>
    <n v="7406.76"/>
    <d v="2016-04-07T00:00:00"/>
    <n v="9831.6"/>
    <n v="7"/>
    <x v="7"/>
    <x v="2"/>
  </r>
  <r>
    <x v="219"/>
    <x v="181"/>
    <s v="5/114,3/16/51/67,1/6,5"/>
    <n v="16"/>
    <s v="5/114,3/16"/>
    <x v="0"/>
    <x v="1"/>
    <n v="4"/>
    <n v="10339"/>
    <d v="2016-04-07T00:00:00"/>
    <n v="15252"/>
    <n v="7"/>
    <x v="7"/>
    <x v="2"/>
  </r>
  <r>
    <x v="456"/>
    <x v="342"/>
    <s v="4/100/15/45/60,1/6"/>
    <n v="15"/>
    <s v="4/100/15"/>
    <x v="0"/>
    <x v="1"/>
    <n v="4"/>
    <n v="9000"/>
    <d v="2016-04-07T00:00:00"/>
    <n v="11948.4"/>
    <n v="7"/>
    <x v="7"/>
    <x v="2"/>
  </r>
  <r>
    <x v="307"/>
    <x v="248"/>
    <s v="5/114,3/16/46/67,1/6,5"/>
    <n v="16"/>
    <s v="5/114,3/16"/>
    <x v="0"/>
    <x v="1"/>
    <n v="4"/>
    <n v="10339"/>
    <d v="2016-04-07T00:00:00"/>
    <n v="15248"/>
    <n v="7"/>
    <x v="7"/>
    <x v="2"/>
  </r>
  <r>
    <x v="336"/>
    <x v="269"/>
    <s v="4/98/13/40/58,6/5"/>
    <n v="13"/>
    <s v="4/98/13"/>
    <x v="1"/>
    <x v="1"/>
    <n v="2"/>
    <n v="986.46"/>
    <d v="2016-04-07T00:00:00"/>
    <n v="1440"/>
    <n v="7"/>
    <x v="7"/>
    <x v="2"/>
  </r>
  <r>
    <x v="457"/>
    <x v="28"/>
    <s v="CODE8"/>
    <s v="CODE8"/>
    <s v="CODE8"/>
    <x v="2"/>
    <x v="1"/>
    <n v="4"/>
    <n v="9226.7999999999993"/>
    <d v="2016-04-07T00:00:00"/>
    <n v="11880"/>
    <n v="7"/>
    <x v="7"/>
    <x v="2"/>
  </r>
  <r>
    <x v="365"/>
    <x v="288"/>
    <s v="4/100/15/40/60,1/6"/>
    <n v="15"/>
    <s v="4/100/15"/>
    <x v="1"/>
    <x v="0"/>
    <n v="4"/>
    <n v="2716.16"/>
    <d v="2016-04-08T00:00:00"/>
    <n v="5388"/>
    <n v="8"/>
    <x v="7"/>
    <x v="2"/>
  </r>
  <r>
    <x v="335"/>
    <x v="268"/>
    <s v="4/100/15/45/56,6/6,5"/>
    <n v="15"/>
    <s v="4/100/15"/>
    <x v="0"/>
    <x v="0"/>
    <n v="4"/>
    <n v="9000"/>
    <d v="2016-04-08T00:00:00"/>
    <n v="11948.4"/>
    <n v="8"/>
    <x v="7"/>
    <x v="2"/>
  </r>
  <r>
    <x v="183"/>
    <x v="154"/>
    <s v="5/114,3/15/43/66,1/6,5"/>
    <n v="15"/>
    <s v="5/114,3/15"/>
    <x v="0"/>
    <x v="0"/>
    <n v="4"/>
    <n v="9000"/>
    <d v="2016-04-08T00:00:00"/>
    <n v="11948.4"/>
    <n v="8"/>
    <x v="7"/>
    <x v="2"/>
  </r>
  <r>
    <x v="458"/>
    <x v="343"/>
    <s v="5/105/16/39/56,6/6,5"/>
    <n v="16"/>
    <s v="5/105/16"/>
    <x v="0"/>
    <x v="0"/>
    <n v="4"/>
    <n v="10847.44"/>
    <d v="2016-04-08T00:00:00"/>
    <n v="15360"/>
    <n v="8"/>
    <x v="7"/>
    <x v="2"/>
  </r>
  <r>
    <x v="40"/>
    <x v="39"/>
    <s v="5/114,3/15/43/66,1/6,5"/>
    <n v="15"/>
    <s v="5/114,3/15"/>
    <x v="0"/>
    <x v="0"/>
    <n v="4"/>
    <n v="9000"/>
    <d v="2016-04-08T00:00:00"/>
    <n v="13276"/>
    <n v="8"/>
    <x v="7"/>
    <x v="2"/>
  </r>
  <r>
    <x v="301"/>
    <x v="243"/>
    <s v="4/98/14/35/58,6/5,5"/>
    <n v="14"/>
    <s v="4/98/14"/>
    <x v="1"/>
    <x v="0"/>
    <n v="5"/>
    <n v="3156.4"/>
    <d v="2016-04-08T00:00:00"/>
    <n v="4315"/>
    <n v="8"/>
    <x v="7"/>
    <x v="2"/>
  </r>
  <r>
    <x v="459"/>
    <x v="344"/>
    <s v="4/100/15/50/60,1/6,5"/>
    <n v="15"/>
    <s v="4/100/15"/>
    <x v="0"/>
    <x v="1"/>
    <n v="4"/>
    <n v="7050.84"/>
    <d v="2016-04-08T00:00:00"/>
    <n v="10015.200000000001"/>
    <n v="8"/>
    <x v="7"/>
    <x v="2"/>
  </r>
  <r>
    <x v="301"/>
    <x v="243"/>
    <s v="4/98/14/35/58,6/5,5"/>
    <n v="14"/>
    <s v="4/98/14"/>
    <x v="1"/>
    <x v="1"/>
    <n v="8"/>
    <n v="5056.4799999999996"/>
    <d v="2016-04-08T00:00:00"/>
    <n v="6904"/>
    <n v="8"/>
    <x v="7"/>
    <x v="2"/>
  </r>
  <r>
    <x v="460"/>
    <x v="28"/>
    <s v="CODE8"/>
    <s v="CODE8"/>
    <s v="CODE8"/>
    <x v="2"/>
    <x v="1"/>
    <n v="4"/>
    <n v="12525.2"/>
    <d v="2016-04-08T00:00:00"/>
    <n v="15860"/>
    <n v="8"/>
    <x v="7"/>
    <x v="2"/>
  </r>
  <r>
    <x v="461"/>
    <x v="28"/>
    <s v="CODE8"/>
    <s v="CODE8"/>
    <s v="CODE8"/>
    <x v="2"/>
    <x v="1"/>
    <n v="4"/>
    <n v="9101.6"/>
    <d v="2016-04-08T00:00:00"/>
    <n v="11712"/>
    <n v="8"/>
    <x v="7"/>
    <x v="2"/>
  </r>
  <r>
    <x v="454"/>
    <x v="340"/>
    <s v="5/108/15/52,5/63,4/6"/>
    <n v="15"/>
    <s v="5/108/15"/>
    <x v="1"/>
    <x v="0"/>
    <n v="2"/>
    <n v="2567.1"/>
    <d v="2016-04-09T00:00:00"/>
    <n v="2188"/>
    <n v="9"/>
    <x v="7"/>
    <x v="2"/>
  </r>
  <r>
    <x v="33"/>
    <x v="32"/>
    <s v="4/98/14/35/58,6/5,5"/>
    <n v="14"/>
    <s v="4/98/14"/>
    <x v="0"/>
    <x v="0"/>
    <n v="4"/>
    <n v="7050.84"/>
    <d v="2016-04-09T00:00:00"/>
    <n v="10400"/>
    <n v="9"/>
    <x v="7"/>
    <x v="2"/>
  </r>
  <r>
    <x v="277"/>
    <x v="225"/>
    <s v="4/100/15/45/54,1/6,5"/>
    <n v="15"/>
    <s v="4/100/15"/>
    <x v="0"/>
    <x v="0"/>
    <n v="4"/>
    <n v="8576.2800000000007"/>
    <d v="2016-04-09T00:00:00"/>
    <n v="11387"/>
    <n v="9"/>
    <x v="7"/>
    <x v="2"/>
  </r>
  <r>
    <x v="50"/>
    <x v="49"/>
    <s v="4/114,3/15/46/67,1/6"/>
    <n v="15"/>
    <s v="4/114,3/15"/>
    <x v="0"/>
    <x v="0"/>
    <n v="4"/>
    <n v="8576.2800000000007"/>
    <d v="2016-04-09T00:00:00"/>
    <n v="12652"/>
    <n v="9"/>
    <x v="7"/>
    <x v="2"/>
  </r>
  <r>
    <x v="293"/>
    <x v="237"/>
    <s v="4/98/13/29/58,6/5"/>
    <n v="13"/>
    <s v="4/98/13"/>
    <x v="1"/>
    <x v="0"/>
    <n v="4"/>
    <n v="2057.1999999999998"/>
    <d v="2016-04-09T00:00:00"/>
    <n v="2880"/>
    <n v="9"/>
    <x v="7"/>
    <x v="2"/>
  </r>
  <r>
    <x v="301"/>
    <x v="243"/>
    <s v="4/98/14/35/58,6/5,5"/>
    <n v="14"/>
    <s v="4/98/14"/>
    <x v="1"/>
    <x v="0"/>
    <n v="12"/>
    <n v="7575.36"/>
    <d v="2016-04-09T00:00:00"/>
    <n v="10356"/>
    <n v="9"/>
    <x v="7"/>
    <x v="2"/>
  </r>
  <r>
    <x v="462"/>
    <x v="345"/>
    <s v="5/112/15/47/57,1/6,5"/>
    <n v="15"/>
    <s v="5/112/15"/>
    <x v="0"/>
    <x v="0"/>
    <n v="4"/>
    <n v="8576.2800000000007"/>
    <d v="2016-04-09T00:00:00"/>
    <n v="12652"/>
    <n v="9"/>
    <x v="7"/>
    <x v="2"/>
  </r>
  <r>
    <x v="336"/>
    <x v="269"/>
    <s v="4/98/13/40/58,6/5"/>
    <n v="13"/>
    <s v="4/98/13"/>
    <x v="1"/>
    <x v="0"/>
    <n v="4"/>
    <n v="2055.12"/>
    <d v="2016-04-09T00:00:00"/>
    <n v="2880"/>
    <n v="9"/>
    <x v="7"/>
    <x v="2"/>
  </r>
  <r>
    <x v="463"/>
    <x v="346"/>
    <s v="5/114,3/17/39/60,1/7"/>
    <n v="17"/>
    <s v="5/114,3/17"/>
    <x v="0"/>
    <x v="0"/>
    <n v="4"/>
    <n v="12237.28"/>
    <d v="2016-04-09T00:00:00"/>
    <n v="18052"/>
    <n v="9"/>
    <x v="7"/>
    <x v="2"/>
  </r>
  <r>
    <x v="425"/>
    <x v="322"/>
    <s v="4/100/15/48/54,1/6"/>
    <n v="15"/>
    <s v="4/100/15"/>
    <x v="0"/>
    <x v="1"/>
    <n v="4"/>
    <n v="8847.44"/>
    <d v="2016-04-09T00:00:00"/>
    <n v="11746.8"/>
    <n v="9"/>
    <x v="7"/>
    <x v="2"/>
  </r>
  <r>
    <x v="464"/>
    <x v="347"/>
    <s v="4/100/15/45/60,1/6"/>
    <n v="15"/>
    <s v="4/100/15"/>
    <x v="0"/>
    <x v="1"/>
    <n v="4"/>
    <n v="8440.68"/>
    <d v="2016-04-09T00:00:00"/>
    <n v="11206.8"/>
    <n v="9"/>
    <x v="7"/>
    <x v="2"/>
  </r>
  <r>
    <x v="465"/>
    <x v="348"/>
    <s v="4/100/14/46/54,1/5,5"/>
    <n v="14"/>
    <s v="4/100/14"/>
    <x v="0"/>
    <x v="1"/>
    <n v="4"/>
    <n v="5966.12"/>
    <d v="2016-04-09T00:00:00"/>
    <n v="8074.8"/>
    <n v="9"/>
    <x v="7"/>
    <x v="2"/>
  </r>
  <r>
    <x v="454"/>
    <x v="340"/>
    <s v="5/108/15/52,5/63,4/6"/>
    <n v="15"/>
    <s v="5/108/15"/>
    <x v="1"/>
    <x v="1"/>
    <n v="4"/>
    <n v="5063.4399999999996"/>
    <d v="2016-04-09T00:00:00"/>
    <n v="4376"/>
    <n v="9"/>
    <x v="7"/>
    <x v="2"/>
  </r>
  <r>
    <x v="78"/>
    <x v="72"/>
    <s v="4/100/14/43/60,1/5,5"/>
    <n v="14"/>
    <s v="4/100/14"/>
    <x v="1"/>
    <x v="1"/>
    <n v="4"/>
    <n v="3464.12"/>
    <d v="2016-04-09T00:00:00"/>
    <n v="4700"/>
    <n v="9"/>
    <x v="7"/>
    <x v="2"/>
  </r>
  <r>
    <x v="102"/>
    <x v="92"/>
    <s v="4/100/15/48/54,1/6"/>
    <n v="15"/>
    <s v="4/100/15"/>
    <x v="0"/>
    <x v="1"/>
    <n v="4"/>
    <n v="9000"/>
    <d v="2016-04-09T00:00:00"/>
    <n v="11948.4"/>
    <n v="9"/>
    <x v="7"/>
    <x v="2"/>
  </r>
  <r>
    <x v="325"/>
    <x v="260"/>
    <s v="4/114,3/15/44/56,6/6"/>
    <n v="15"/>
    <s v="4/114,3/15"/>
    <x v="0"/>
    <x v="1"/>
    <n v="4"/>
    <n v="8576.2800000000007"/>
    <d v="2016-04-09T00:00:00"/>
    <n v="11386.8"/>
    <n v="9"/>
    <x v="7"/>
    <x v="2"/>
  </r>
  <r>
    <x v="336"/>
    <x v="269"/>
    <s v="4/98/13/40/58,6/5"/>
    <n v="13"/>
    <s v="4/98/13"/>
    <x v="1"/>
    <x v="1"/>
    <n v="4"/>
    <n v="1972.96"/>
    <d v="2016-04-09T00:00:00"/>
    <n v="2880"/>
    <n v="9"/>
    <x v="7"/>
    <x v="2"/>
  </r>
  <r>
    <x v="466"/>
    <x v="28"/>
    <s v="CODE8"/>
    <s v="CODE8"/>
    <s v="CODE8"/>
    <x v="2"/>
    <x v="1"/>
    <n v="4"/>
    <n v="11877.6"/>
    <d v="2016-04-09T00:00:00"/>
    <n v="15660"/>
    <n v="9"/>
    <x v="7"/>
    <x v="2"/>
  </r>
  <r>
    <x v="467"/>
    <x v="349"/>
    <s v="5/108/16/52,5/63,4/6,5"/>
    <n v="16"/>
    <s v="5/108/16"/>
    <x v="0"/>
    <x v="0"/>
    <n v="4"/>
    <n v="10847.44"/>
    <d v="2016-04-10T00:00:00"/>
    <n v="14400"/>
    <n v="10"/>
    <x v="7"/>
    <x v="2"/>
  </r>
  <r>
    <x v="381"/>
    <x v="300"/>
    <s v="5/114,3/16/50/60,1/6,5"/>
    <n v="16"/>
    <s v="5/114,3/16"/>
    <x v="0"/>
    <x v="0"/>
    <n v="4"/>
    <n v="10847.44"/>
    <d v="2016-04-10T00:00:00"/>
    <n v="16000"/>
    <n v="10"/>
    <x v="7"/>
    <x v="2"/>
  </r>
  <r>
    <x v="190"/>
    <x v="159"/>
    <s v="5/114,3/16/50/67,1/6,5"/>
    <n v="16"/>
    <s v="5/114,3/16"/>
    <x v="0"/>
    <x v="0"/>
    <n v="4"/>
    <n v="10847.44"/>
    <d v="2016-04-10T00:00:00"/>
    <n v="16000"/>
    <n v="10"/>
    <x v="7"/>
    <x v="2"/>
  </r>
  <r>
    <x v="156"/>
    <x v="136"/>
    <s v="5/100/15/38/57,1/6,5"/>
    <n v="15"/>
    <s v="5/100/15"/>
    <x v="0"/>
    <x v="0"/>
    <n v="4"/>
    <n v="8576.2800000000007"/>
    <d v="2016-04-10T00:00:00"/>
    <n v="12652"/>
    <n v="10"/>
    <x v="7"/>
    <x v="2"/>
  </r>
  <r>
    <x v="220"/>
    <x v="182"/>
    <s v="4/100/15/45/54,1/6"/>
    <n v="15"/>
    <s v="4/100/15"/>
    <x v="0"/>
    <x v="0"/>
    <n v="4"/>
    <n v="8576.2800000000007"/>
    <d v="2016-04-10T00:00:00"/>
    <n v="11387"/>
    <n v="10"/>
    <x v="7"/>
    <x v="2"/>
  </r>
  <r>
    <x v="9"/>
    <x v="9"/>
    <s v="4/100/15/50/60,1/6"/>
    <n v="15"/>
    <s v="4/100/15"/>
    <x v="0"/>
    <x v="0"/>
    <n v="4"/>
    <n v="8576.2800000000007"/>
    <d v="2016-04-10T00:00:00"/>
    <n v="11387"/>
    <n v="10"/>
    <x v="7"/>
    <x v="2"/>
  </r>
  <r>
    <x v="384"/>
    <x v="301"/>
    <s v="5/105/16/39/56,6/6,5"/>
    <n v="16"/>
    <s v="5/105/16"/>
    <x v="1"/>
    <x v="1"/>
    <n v="4"/>
    <n v="3352.52"/>
    <d v="2016-04-10T00:00:00"/>
    <n v="4944"/>
    <n v="10"/>
    <x v="7"/>
    <x v="2"/>
  </r>
  <r>
    <x v="368"/>
    <x v="290"/>
    <s v="4/98/13/35/58,6/5,5"/>
    <n v="13"/>
    <s v="4/98/13"/>
    <x v="0"/>
    <x v="1"/>
    <n v="4"/>
    <n v="5464.4"/>
    <d v="2016-04-10T00:00:00"/>
    <n v="7254"/>
    <n v="10"/>
    <x v="7"/>
    <x v="2"/>
  </r>
  <r>
    <x v="216"/>
    <x v="180"/>
    <s v="5/108/16/50/63,4/6,5"/>
    <n v="16"/>
    <s v="5/108/16"/>
    <x v="0"/>
    <x v="1"/>
    <n v="4"/>
    <n v="10847.48"/>
    <d v="2016-04-10T00:00:00"/>
    <n v="14400"/>
    <n v="10"/>
    <x v="7"/>
    <x v="2"/>
  </r>
  <r>
    <x v="172"/>
    <x v="146"/>
    <s v="5/108/16/50/63,4/6,5"/>
    <n v="16"/>
    <s v="5/108/16"/>
    <x v="0"/>
    <x v="1"/>
    <n v="4"/>
    <n v="10339"/>
    <d v="2016-04-10T00:00:00"/>
    <n v="13726.8"/>
    <n v="10"/>
    <x v="7"/>
    <x v="2"/>
  </r>
  <r>
    <x v="97"/>
    <x v="87"/>
    <s v="4/100/15/48/54,1/6"/>
    <n v="15"/>
    <s v="4/100/15"/>
    <x v="0"/>
    <x v="1"/>
    <n v="4"/>
    <n v="9000"/>
    <d v="2016-04-10T00:00:00"/>
    <n v="13276"/>
    <n v="10"/>
    <x v="7"/>
    <x v="2"/>
  </r>
  <r>
    <x v="261"/>
    <x v="211"/>
    <s v="5/100/15/38/57,1/6,5"/>
    <n v="15"/>
    <s v="5/100/15"/>
    <x v="0"/>
    <x v="1"/>
    <n v="4"/>
    <n v="8576.2800000000007"/>
    <d v="2016-04-10T00:00:00"/>
    <n v="12652"/>
    <n v="10"/>
    <x v="7"/>
    <x v="2"/>
  </r>
  <r>
    <x v="336"/>
    <x v="269"/>
    <s v="4/98/13/40/58,6/5"/>
    <n v="13"/>
    <s v="4/98/13"/>
    <x v="1"/>
    <x v="1"/>
    <n v="8"/>
    <n v="3945.92"/>
    <d v="2016-04-10T00:00:00"/>
    <n v="5760"/>
    <n v="10"/>
    <x v="7"/>
    <x v="2"/>
  </r>
  <r>
    <x v="468"/>
    <x v="28"/>
    <s v="CODE8"/>
    <s v="CODE8"/>
    <s v="CODE8"/>
    <x v="2"/>
    <x v="1"/>
    <n v="4"/>
    <n v="11474.4"/>
    <d v="2016-04-10T00:00:00"/>
    <n v="13244.4"/>
    <n v="10"/>
    <x v="7"/>
    <x v="2"/>
  </r>
  <r>
    <x v="111"/>
    <x v="100"/>
    <s v="5/114,3/16/46/67,1/6,5"/>
    <n v="16"/>
    <s v="5/114,3/16"/>
    <x v="0"/>
    <x v="0"/>
    <n v="4"/>
    <n v="10847.44"/>
    <d v="2016-04-11T00:00:00"/>
    <n v="14400"/>
    <n v="11"/>
    <x v="7"/>
    <x v="2"/>
  </r>
  <r>
    <x v="74"/>
    <x v="68"/>
    <s v="5/114,3/16/45/67,1/7"/>
    <n v="16"/>
    <s v="5/114,3/16"/>
    <x v="0"/>
    <x v="0"/>
    <n v="4"/>
    <n v="10576.28"/>
    <d v="2016-04-11T00:00:00"/>
    <n v="14040"/>
    <n v="11"/>
    <x v="7"/>
    <x v="2"/>
  </r>
  <r>
    <x v="434"/>
    <x v="43"/>
    <s v="4/98/13/29/58,6/5"/>
    <n v="13"/>
    <s v="4/98/13"/>
    <x v="1"/>
    <x v="1"/>
    <n v="4"/>
    <n v="1948.08"/>
    <d v="2016-04-11T00:00:00"/>
    <n v="2880"/>
    <n v="11"/>
    <x v="7"/>
    <x v="2"/>
  </r>
  <r>
    <x v="469"/>
    <x v="350"/>
    <s v="4/98/13/35/58,6/5"/>
    <n v="13"/>
    <s v="4/98/13"/>
    <x v="1"/>
    <x v="1"/>
    <n v="4"/>
    <n v="1923.12"/>
    <d v="2016-04-11T00:00:00"/>
    <n v="2748"/>
    <n v="11"/>
    <x v="7"/>
    <x v="2"/>
  </r>
  <r>
    <x v="215"/>
    <x v="179"/>
    <s v="5/112/16/45/57,1/7"/>
    <n v="16"/>
    <s v="5/112/16"/>
    <x v="0"/>
    <x v="1"/>
    <n v="4"/>
    <n v="10339"/>
    <d v="2016-04-11T00:00:00"/>
    <n v="13727"/>
    <n v="11"/>
    <x v="7"/>
    <x v="2"/>
  </r>
  <r>
    <x v="291"/>
    <x v="235"/>
    <s v="4/100/14/45/56,6/5,5"/>
    <n v="14"/>
    <s v="4/100/14"/>
    <x v="0"/>
    <x v="1"/>
    <n v="4"/>
    <n v="7406.76"/>
    <d v="2016-04-11T00:00:00"/>
    <n v="9832"/>
    <n v="11"/>
    <x v="7"/>
    <x v="2"/>
  </r>
  <r>
    <x v="301"/>
    <x v="243"/>
    <s v="4/98/14/35/58,6/5,5"/>
    <n v="14"/>
    <s v="4/98/14"/>
    <x v="1"/>
    <x v="1"/>
    <n v="4"/>
    <n v="2528.2399999999998"/>
    <d v="2016-04-11T00:00:00"/>
    <n v="3452"/>
    <n v="11"/>
    <x v="7"/>
    <x v="2"/>
  </r>
  <r>
    <x v="301"/>
    <x v="243"/>
    <s v="4/98/14/35/58,6/5,5"/>
    <n v="14"/>
    <s v="4/98/14"/>
    <x v="1"/>
    <x v="0"/>
    <n v="6"/>
    <n v="3787.68"/>
    <d v="2016-04-12T00:00:00"/>
    <n v="5178"/>
    <n v="12"/>
    <x v="7"/>
    <x v="2"/>
  </r>
  <r>
    <x v="470"/>
    <x v="28"/>
    <s v="CODE8"/>
    <s v="CODE8"/>
    <s v="CODE8"/>
    <x v="2"/>
    <x v="0"/>
    <n v="4"/>
    <n v="11959.2"/>
    <d v="2016-04-12T00:00:00"/>
    <n v="15120"/>
    <n v="12"/>
    <x v="7"/>
    <x v="2"/>
  </r>
  <r>
    <x v="471"/>
    <x v="28"/>
    <s v="CODE8"/>
    <s v="CODE8"/>
    <s v="CODE8"/>
    <x v="2"/>
    <x v="0"/>
    <n v="4"/>
    <n v="0"/>
    <d v="2016-04-12T00:00:00"/>
    <n v="14166"/>
    <n v="12"/>
    <x v="7"/>
    <x v="2"/>
  </r>
  <r>
    <x v="423"/>
    <x v="320"/>
    <s v="4/100/15/48/54,1/6"/>
    <n v="15"/>
    <s v="4/100/15"/>
    <x v="0"/>
    <x v="1"/>
    <n v="4"/>
    <n v="8440.68"/>
    <d v="2016-04-12T00:00:00"/>
    <n v="11206.8"/>
    <n v="12"/>
    <x v="7"/>
    <x v="2"/>
  </r>
  <r>
    <x v="472"/>
    <x v="351"/>
    <s v="5/112/16/50/57,1/6,5"/>
    <n v="16"/>
    <s v="5/112/16"/>
    <x v="0"/>
    <x v="1"/>
    <n v="4"/>
    <n v="10847.48"/>
    <d v="2016-04-12T00:00:00"/>
    <n v="16000"/>
    <n v="12"/>
    <x v="7"/>
    <x v="2"/>
  </r>
  <r>
    <x v="56"/>
    <x v="55"/>
    <s v="5/112/16/50/57,1/6,5"/>
    <n v="16"/>
    <s v="5/112/16"/>
    <x v="0"/>
    <x v="1"/>
    <n v="4"/>
    <n v="8728.7999999999993"/>
    <d v="2016-04-12T00:00:00"/>
    <n v="11818.8"/>
    <n v="12"/>
    <x v="7"/>
    <x v="2"/>
  </r>
  <r>
    <x v="71"/>
    <x v="66"/>
    <s v="5/108/16/52,5/63,4/6,5"/>
    <n v="16"/>
    <s v="5/108/16"/>
    <x v="1"/>
    <x v="1"/>
    <n v="1"/>
    <n v="789.35"/>
    <d v="2016-04-12T00:00:00"/>
    <n v="1254"/>
    <n v="12"/>
    <x v="7"/>
    <x v="2"/>
  </r>
  <r>
    <x v="220"/>
    <x v="182"/>
    <s v="4/100/15/45/54,1/6"/>
    <n v="15"/>
    <s v="4/100/15"/>
    <x v="0"/>
    <x v="1"/>
    <n v="4"/>
    <n v="8576.2800000000007"/>
    <d v="2016-04-12T00:00:00"/>
    <n v="12652"/>
    <n v="12"/>
    <x v="7"/>
    <x v="2"/>
  </r>
  <r>
    <x v="408"/>
    <x v="19"/>
    <s v="4/100/14/43/60,1/5,5"/>
    <n v="14"/>
    <s v="4/100/14"/>
    <x v="1"/>
    <x v="1"/>
    <n v="4"/>
    <n v="3274.56"/>
    <d v="2016-04-12T00:00:00"/>
    <n v="4880"/>
    <n v="12"/>
    <x v="7"/>
    <x v="2"/>
  </r>
  <r>
    <x v="301"/>
    <x v="243"/>
    <s v="4/98/14/35/58,6/5,5"/>
    <n v="14"/>
    <s v="4/98/14"/>
    <x v="1"/>
    <x v="1"/>
    <n v="4"/>
    <n v="2528.2399999999998"/>
    <d v="2016-04-12T00:00:00"/>
    <n v="3452"/>
    <n v="12"/>
    <x v="7"/>
    <x v="2"/>
  </r>
  <r>
    <x v="336"/>
    <x v="269"/>
    <s v="4/98/13/40/58,6/5"/>
    <n v="13"/>
    <s v="4/98/13"/>
    <x v="1"/>
    <x v="1"/>
    <n v="4"/>
    <n v="1972.92"/>
    <d v="2016-04-12T00:00:00"/>
    <n v="2880"/>
    <n v="12"/>
    <x v="7"/>
    <x v="2"/>
  </r>
  <r>
    <x v="85"/>
    <x v="79"/>
    <s v="4/98/13/35/58,6/5"/>
    <n v="13"/>
    <s v="4/98/13"/>
    <x v="0"/>
    <x v="0"/>
    <n v="4"/>
    <n v="4271.28"/>
    <d v="2016-04-13T00:00:00"/>
    <n v="7816"/>
    <n v="13"/>
    <x v="7"/>
    <x v="2"/>
  </r>
  <r>
    <x v="473"/>
    <x v="28"/>
    <s v="CODE8"/>
    <s v="CODE8"/>
    <s v="CODE8"/>
    <x v="2"/>
    <x v="0"/>
    <n v="4"/>
    <n v="9176"/>
    <d v="2016-04-13T00:00:00"/>
    <n v="11520"/>
    <n v="13"/>
    <x v="7"/>
    <x v="2"/>
  </r>
  <r>
    <x v="340"/>
    <x v="273"/>
    <s v="4/98/14/35/58,6/5"/>
    <n v="14"/>
    <s v="4/98/14"/>
    <x v="1"/>
    <x v="1"/>
    <n v="4"/>
    <n v="2903.68"/>
    <d v="2016-04-13T00:00:00"/>
    <n v="3608"/>
    <n v="13"/>
    <x v="7"/>
    <x v="2"/>
  </r>
  <r>
    <x v="165"/>
    <x v="142"/>
    <s v="4/114,3/15/46/67,1/6,5"/>
    <n v="15"/>
    <s v="4/114,3/15"/>
    <x v="0"/>
    <x v="1"/>
    <n v="4"/>
    <n v="9000"/>
    <d v="2016-04-13T00:00:00"/>
    <n v="11948.4"/>
    <n v="13"/>
    <x v="7"/>
    <x v="2"/>
  </r>
  <r>
    <x v="434"/>
    <x v="43"/>
    <s v="4/98/13/29/58,6/5"/>
    <n v="13"/>
    <s v="4/98/13"/>
    <x v="1"/>
    <x v="1"/>
    <n v="2"/>
    <n v="974.04"/>
    <d v="2016-04-13T00:00:00"/>
    <n v="1440"/>
    <n v="13"/>
    <x v="7"/>
    <x v="2"/>
  </r>
  <r>
    <x v="9"/>
    <x v="9"/>
    <s v="4/100/15/50/60,1/6"/>
    <n v="15"/>
    <s v="4/100/15"/>
    <x v="0"/>
    <x v="1"/>
    <n v="4"/>
    <n v="8576.2800000000007"/>
    <d v="2016-04-13T00:00:00"/>
    <n v="12652"/>
    <n v="13"/>
    <x v="7"/>
    <x v="2"/>
  </r>
  <r>
    <x v="114"/>
    <x v="103"/>
    <s v="5/114,3/16/46/67,1/6,5"/>
    <n v="16"/>
    <s v="5/114,3/16"/>
    <x v="0"/>
    <x v="0"/>
    <n v="4"/>
    <n v="10847.44"/>
    <d v="2016-04-14T00:00:00"/>
    <n v="16000"/>
    <n v="14"/>
    <x v="7"/>
    <x v="2"/>
  </r>
  <r>
    <x v="474"/>
    <x v="352"/>
    <s v="5/114,3/15/46/67,1/6"/>
    <n v="15"/>
    <s v="5/114,3/15"/>
    <x v="0"/>
    <x v="0"/>
    <n v="4"/>
    <n v="6779.68"/>
    <d v="2016-04-14T00:00:00"/>
    <n v="10608"/>
    <n v="14"/>
    <x v="7"/>
    <x v="2"/>
  </r>
  <r>
    <x v="289"/>
    <x v="234"/>
    <s v="4/100/15/48/54,1/6"/>
    <n v="15"/>
    <s v="4/100/15"/>
    <x v="1"/>
    <x v="0"/>
    <n v="4"/>
    <n v="4213.88"/>
    <d v="2016-04-14T00:00:00"/>
    <n v="5720"/>
    <n v="14"/>
    <x v="7"/>
    <x v="2"/>
  </r>
  <r>
    <x v="170"/>
    <x v="144"/>
    <s v="4/100/14/49/56,6/5,5"/>
    <n v="14"/>
    <s v="4/100/14"/>
    <x v="0"/>
    <x v="1"/>
    <n v="4"/>
    <n v="7406.76"/>
    <d v="2016-04-14T00:00:00"/>
    <n v="9831.6"/>
    <n v="14"/>
    <x v="7"/>
    <x v="2"/>
  </r>
  <r>
    <x v="475"/>
    <x v="353"/>
    <s v="5/114,3/15/47/67,1/5,5"/>
    <n v="15"/>
    <s v="5/114,3/15"/>
    <x v="1"/>
    <x v="1"/>
    <n v="4"/>
    <n v="4351.8"/>
    <d v="2016-04-14T00:00:00"/>
    <n v="4920"/>
    <n v="14"/>
    <x v="7"/>
    <x v="2"/>
  </r>
  <r>
    <x v="309"/>
    <x v="249"/>
    <s v="5/105/16/39/56,6/6,5"/>
    <n v="16"/>
    <s v="5/105/16"/>
    <x v="0"/>
    <x v="0"/>
    <n v="4"/>
    <n v="10847.44"/>
    <d v="2016-04-15T00:00:00"/>
    <n v="16000"/>
    <n v="15"/>
    <x v="7"/>
    <x v="2"/>
  </r>
  <r>
    <x v="261"/>
    <x v="211"/>
    <s v="5/100/15/38/57,1/6,5"/>
    <n v="15"/>
    <s v="5/100/15"/>
    <x v="0"/>
    <x v="0"/>
    <n v="4"/>
    <n v="8576.2800000000007"/>
    <d v="2016-04-15T00:00:00"/>
    <n v="12652"/>
    <n v="15"/>
    <x v="7"/>
    <x v="2"/>
  </r>
  <r>
    <x v="293"/>
    <x v="237"/>
    <s v="4/98/13/29/58,6/5"/>
    <n v="13"/>
    <s v="4/98/13"/>
    <x v="1"/>
    <x v="0"/>
    <n v="2"/>
    <n v="1028.58"/>
    <d v="2016-04-15T00:00:00"/>
    <n v="1440"/>
    <n v="15"/>
    <x v="7"/>
    <x v="2"/>
  </r>
  <r>
    <x v="377"/>
    <x v="297"/>
    <s v="4/98/14/35/58,6/5,5"/>
    <n v="14"/>
    <s v="4/98/14"/>
    <x v="0"/>
    <x v="0"/>
    <n v="4"/>
    <n v="7050.84"/>
    <d v="2016-04-15T00:00:00"/>
    <n v="10400"/>
    <n v="15"/>
    <x v="7"/>
    <x v="2"/>
  </r>
  <r>
    <x v="476"/>
    <x v="28"/>
    <s v="CODE8"/>
    <s v="CODE8"/>
    <s v="CODE8"/>
    <x v="2"/>
    <x v="0"/>
    <n v="1"/>
    <n v="6501.6"/>
    <d v="2016-04-15T00:00:00"/>
    <n v="8220"/>
    <n v="15"/>
    <x v="7"/>
    <x v="2"/>
  </r>
  <r>
    <x v="477"/>
    <x v="28"/>
    <s v="CODE8"/>
    <s v="CODE8"/>
    <s v="CODE8"/>
    <x v="2"/>
    <x v="0"/>
    <n v="4"/>
    <n v="10555.6"/>
    <d v="2016-04-15T00:00:00"/>
    <n v="14000"/>
    <n v="15"/>
    <x v="7"/>
    <x v="2"/>
  </r>
  <r>
    <x v="385"/>
    <x v="302"/>
    <s v="4/98/14/35/58,6/5,5"/>
    <n v="14"/>
    <s v="4/98/14"/>
    <x v="0"/>
    <x v="1"/>
    <n v="4"/>
    <n v="7406.76"/>
    <d v="2016-04-15T00:00:00"/>
    <n v="10924"/>
    <n v="15"/>
    <x v="7"/>
    <x v="2"/>
  </r>
  <r>
    <x v="478"/>
    <x v="354"/>
    <s v="5/114,3/16/45/67,1/7"/>
    <n v="16"/>
    <s v="5/114,3/16"/>
    <x v="0"/>
    <x v="1"/>
    <n v="4"/>
    <n v="8322.0400000000009"/>
    <d v="2016-04-15T00:00:00"/>
    <n v="10051.200000000001"/>
    <n v="15"/>
    <x v="7"/>
    <x v="2"/>
  </r>
  <r>
    <x v="384"/>
    <x v="301"/>
    <s v="5/105/16/39/56,6/6,5"/>
    <n v="16"/>
    <s v="5/105/16"/>
    <x v="1"/>
    <x v="0"/>
    <n v="4"/>
    <n v="3352.52"/>
    <d v="2016-04-16T00:00:00"/>
    <n v="4944"/>
    <n v="16"/>
    <x v="7"/>
    <x v="2"/>
  </r>
  <r>
    <x v="233"/>
    <x v="192"/>
    <s v="5/108/16/52,5/63,4/7"/>
    <n v="16"/>
    <s v="5/108/16"/>
    <x v="0"/>
    <x v="0"/>
    <n v="4"/>
    <n v="10339"/>
    <d v="2016-04-16T00:00:00"/>
    <n v="13726.8"/>
    <n v="16"/>
    <x v="7"/>
    <x v="2"/>
  </r>
  <r>
    <x v="479"/>
    <x v="355"/>
    <s v="4/100/15/48/54,1/6"/>
    <n v="15"/>
    <s v="4/100/15"/>
    <x v="0"/>
    <x v="0"/>
    <n v="4"/>
    <n v="10672.44"/>
    <d v="2016-04-16T00:00:00"/>
    <n v="14166"/>
    <n v="16"/>
    <x v="7"/>
    <x v="2"/>
  </r>
  <r>
    <x v="340"/>
    <x v="273"/>
    <s v="4/98/14/35/58,6/5"/>
    <n v="14"/>
    <s v="4/98/14"/>
    <x v="1"/>
    <x v="1"/>
    <n v="4"/>
    <n v="2903.64"/>
    <d v="2016-04-16T00:00:00"/>
    <n v="3608"/>
    <n v="16"/>
    <x v="7"/>
    <x v="2"/>
  </r>
  <r>
    <x v="119"/>
    <x v="108"/>
    <s v="4/100/14/45/56,6/5,5"/>
    <n v="14"/>
    <s v="4/100/14"/>
    <x v="0"/>
    <x v="1"/>
    <n v="4"/>
    <n v="7406.76"/>
    <d v="2016-04-16T00:00:00"/>
    <n v="9831.6"/>
    <n v="16"/>
    <x v="7"/>
    <x v="2"/>
  </r>
  <r>
    <x v="38"/>
    <x v="37"/>
    <s v="5/114,3/16/40/66,1/6,5"/>
    <n v="16"/>
    <s v="5/114,3/16"/>
    <x v="0"/>
    <x v="1"/>
    <n v="4"/>
    <n v="10847.48"/>
    <d v="2016-04-16T00:00:00"/>
    <n v="14400"/>
    <n v="16"/>
    <x v="7"/>
    <x v="2"/>
  </r>
  <r>
    <x v="111"/>
    <x v="100"/>
    <s v="5/114,3/16/46/67,1/6,5"/>
    <n v="16"/>
    <s v="5/114,3/16"/>
    <x v="0"/>
    <x v="1"/>
    <n v="4"/>
    <n v="10847.44"/>
    <d v="2016-04-16T00:00:00"/>
    <n v="14400"/>
    <n v="16"/>
    <x v="7"/>
    <x v="2"/>
  </r>
  <r>
    <x v="434"/>
    <x v="43"/>
    <s v="4/98/13/29/58,6/5"/>
    <n v="13"/>
    <s v="4/98/13"/>
    <x v="1"/>
    <x v="1"/>
    <n v="4"/>
    <n v="1948.08"/>
    <d v="2016-04-16T00:00:00"/>
    <n v="2880"/>
    <n v="16"/>
    <x v="7"/>
    <x v="2"/>
  </r>
  <r>
    <x v="190"/>
    <x v="159"/>
    <s v="5/114,3/16/50/67,1/6,5"/>
    <n v="16"/>
    <s v="5/114,3/16"/>
    <x v="0"/>
    <x v="1"/>
    <n v="4"/>
    <n v="10847.44"/>
    <d v="2016-04-16T00:00:00"/>
    <n v="14400"/>
    <n v="16"/>
    <x v="7"/>
    <x v="2"/>
  </r>
  <r>
    <x v="480"/>
    <x v="356"/>
    <s v="4/100/15/50/60,1/6,5"/>
    <n v="15"/>
    <s v="4/100/15"/>
    <x v="0"/>
    <x v="1"/>
    <n v="4"/>
    <n v="6711.88"/>
    <d v="2016-04-16T00:00:00"/>
    <n v="9547.2000000000007"/>
    <n v="16"/>
    <x v="7"/>
    <x v="2"/>
  </r>
  <r>
    <x v="145"/>
    <x v="129"/>
    <s v="4/100/14/49/56,6/5,5"/>
    <n v="14"/>
    <s v="4/100/14"/>
    <x v="1"/>
    <x v="1"/>
    <n v="2"/>
    <n v="1818.18"/>
    <d v="2016-04-16T00:00:00"/>
    <n v="1820"/>
    <n v="16"/>
    <x v="7"/>
    <x v="2"/>
  </r>
  <r>
    <x v="289"/>
    <x v="234"/>
    <s v="4/100/15/48/54,1/6"/>
    <n v="15"/>
    <s v="4/100/15"/>
    <x v="1"/>
    <x v="1"/>
    <n v="4"/>
    <n v="4221.92"/>
    <d v="2016-04-16T00:00:00"/>
    <n v="5720"/>
    <n v="16"/>
    <x v="7"/>
    <x v="2"/>
  </r>
  <r>
    <x v="293"/>
    <x v="237"/>
    <s v="4/98/13/29/58,6/5"/>
    <n v="13"/>
    <s v="4/98/13"/>
    <x v="1"/>
    <x v="1"/>
    <n v="4"/>
    <n v="1910.08"/>
    <d v="2016-04-16T00:00:00"/>
    <n v="2880"/>
    <n v="16"/>
    <x v="7"/>
    <x v="2"/>
  </r>
  <r>
    <x v="301"/>
    <x v="243"/>
    <s v="4/98/14/35/58,6/5,5"/>
    <n v="14"/>
    <s v="4/98/14"/>
    <x v="1"/>
    <x v="1"/>
    <n v="8"/>
    <n v="5056.4799999999996"/>
    <d v="2016-04-16T00:00:00"/>
    <n v="6904"/>
    <n v="16"/>
    <x v="7"/>
    <x v="2"/>
  </r>
  <r>
    <x v="344"/>
    <x v="276"/>
    <s v="4/100/15/45/60,1/6"/>
    <n v="15"/>
    <s v="4/100/15"/>
    <x v="0"/>
    <x v="1"/>
    <n v="4"/>
    <n v="9000"/>
    <d v="2016-04-16T00:00:00"/>
    <n v="13276"/>
    <n v="16"/>
    <x v="7"/>
    <x v="2"/>
  </r>
  <r>
    <x v="356"/>
    <x v="282"/>
    <s v="5/108/15/52,5/63,4/6"/>
    <n v="15"/>
    <s v="5/108/15"/>
    <x v="0"/>
    <x v="1"/>
    <n v="4"/>
    <n v="9000"/>
    <d v="2016-04-16T00:00:00"/>
    <n v="13276"/>
    <n v="16"/>
    <x v="7"/>
    <x v="2"/>
  </r>
  <r>
    <x v="481"/>
    <x v="357"/>
    <s v="4/100/15/48/54,1/6,5"/>
    <n v="15"/>
    <s v="4/100/15"/>
    <x v="0"/>
    <x v="1"/>
    <n v="4"/>
    <n v="8576.2800000000007"/>
    <d v="2016-04-16T00:00:00"/>
    <n v="12652"/>
    <n v="16"/>
    <x v="7"/>
    <x v="2"/>
  </r>
  <r>
    <x v="423"/>
    <x v="320"/>
    <s v="4/100/15/48/54,1/6"/>
    <n v="15"/>
    <s v="4/100/15"/>
    <x v="0"/>
    <x v="0"/>
    <n v="4"/>
    <n v="8440.68"/>
    <d v="2016-04-17T00:00:00"/>
    <n v="11206.8"/>
    <n v="17"/>
    <x v="7"/>
    <x v="2"/>
  </r>
  <r>
    <x v="482"/>
    <x v="358"/>
    <s v="5/114,3/16/45/60,1/6,5"/>
    <n v="16"/>
    <s v="5/114,3/16"/>
    <x v="0"/>
    <x v="0"/>
    <n v="4"/>
    <n v="10339"/>
    <d v="2016-04-17T00:00:00"/>
    <n v="15252"/>
    <n v="17"/>
    <x v="7"/>
    <x v="2"/>
  </r>
  <r>
    <x v="182"/>
    <x v="153"/>
    <s v="4/100/14/46/54,1/5,5"/>
    <n v="14"/>
    <s v="4/100/14"/>
    <x v="0"/>
    <x v="0"/>
    <n v="4"/>
    <n v="7050.84"/>
    <d v="2016-04-17T00:00:00"/>
    <n v="9360"/>
    <n v="17"/>
    <x v="7"/>
    <x v="2"/>
  </r>
  <r>
    <x v="483"/>
    <x v="359"/>
    <s v="5/114,3/15/47/67,1/6,5"/>
    <n v="15"/>
    <s v="5/114,3/15"/>
    <x v="0"/>
    <x v="0"/>
    <n v="4"/>
    <n v="8576.2800000000007"/>
    <d v="2016-04-17T00:00:00"/>
    <n v="12652"/>
    <n v="17"/>
    <x v="7"/>
    <x v="2"/>
  </r>
  <r>
    <x v="156"/>
    <x v="136"/>
    <s v="5/100/15/38/57,1/6,5"/>
    <n v="15"/>
    <s v="5/100/15"/>
    <x v="0"/>
    <x v="0"/>
    <n v="4"/>
    <n v="8576.2800000000007"/>
    <d v="2016-04-17T00:00:00"/>
    <n v="11386.8"/>
    <n v="17"/>
    <x v="7"/>
    <x v="2"/>
  </r>
  <r>
    <x v="275"/>
    <x v="223"/>
    <s v="4/100/15/48/54,1/6"/>
    <n v="15"/>
    <s v="4/100/15"/>
    <x v="0"/>
    <x v="0"/>
    <n v="4"/>
    <n v="8576.2800000000007"/>
    <d v="2016-04-17T00:00:00"/>
    <n v="12652"/>
    <n v="17"/>
    <x v="7"/>
    <x v="2"/>
  </r>
  <r>
    <x v="301"/>
    <x v="243"/>
    <s v="4/98/14/35/58,6/5,5"/>
    <n v="14"/>
    <s v="4/98/14"/>
    <x v="1"/>
    <x v="0"/>
    <n v="2"/>
    <n v="1262.56"/>
    <d v="2016-04-17T00:00:00"/>
    <n v="1726"/>
    <n v="17"/>
    <x v="7"/>
    <x v="2"/>
  </r>
  <r>
    <x v="336"/>
    <x v="269"/>
    <s v="4/98/13/40/58,6/5"/>
    <n v="13"/>
    <s v="4/98/13"/>
    <x v="1"/>
    <x v="0"/>
    <n v="4"/>
    <n v="2055.08"/>
    <d v="2016-04-17T00:00:00"/>
    <n v="2880"/>
    <n v="17"/>
    <x v="7"/>
    <x v="2"/>
  </r>
  <r>
    <x v="484"/>
    <x v="360"/>
    <s v="4/100/15/45/60,1/6,5"/>
    <n v="15"/>
    <s v="4/100/15"/>
    <x v="0"/>
    <x v="1"/>
    <n v="4"/>
    <n v="9000"/>
    <d v="2016-04-17T00:00:00"/>
    <n v="11949"/>
    <n v="17"/>
    <x v="7"/>
    <x v="2"/>
  </r>
  <r>
    <x v="485"/>
    <x v="361"/>
    <s v="5/112/16/42/57,1/6,5"/>
    <n v="16"/>
    <s v="5/112/16"/>
    <x v="0"/>
    <x v="1"/>
    <n v="4"/>
    <n v="10847.44"/>
    <d v="2016-04-17T00:00:00"/>
    <n v="14400"/>
    <n v="17"/>
    <x v="7"/>
    <x v="2"/>
  </r>
  <r>
    <x v="125"/>
    <x v="113"/>
    <s v="5/112/16/50/57,1/6,5"/>
    <n v="16"/>
    <s v="5/112/16"/>
    <x v="0"/>
    <x v="1"/>
    <n v="4"/>
    <n v="10339"/>
    <d v="2016-04-17T00:00:00"/>
    <n v="15252"/>
    <n v="17"/>
    <x v="7"/>
    <x v="2"/>
  </r>
  <r>
    <x v="50"/>
    <x v="49"/>
    <s v="4/114,3/15/46/67,1/6"/>
    <n v="15"/>
    <s v="4/114,3/15"/>
    <x v="0"/>
    <x v="1"/>
    <n v="4"/>
    <n v="8576.2800000000007"/>
    <d v="2016-04-17T00:00:00"/>
    <n v="11386.8"/>
    <n v="17"/>
    <x v="7"/>
    <x v="2"/>
  </r>
  <r>
    <x v="479"/>
    <x v="355"/>
    <s v="4/100/15/48/54,1/6"/>
    <n v="15"/>
    <s v="4/100/15"/>
    <x v="0"/>
    <x v="1"/>
    <n v="4"/>
    <n v="10672.44"/>
    <d v="2016-04-17T00:00:00"/>
    <n v="15740"/>
    <n v="17"/>
    <x v="7"/>
    <x v="2"/>
  </r>
  <r>
    <x v="486"/>
    <x v="28"/>
    <s v="CODE8"/>
    <s v="CODE8"/>
    <s v="CODE8"/>
    <x v="2"/>
    <x v="1"/>
    <n v="4"/>
    <n v="7148.8"/>
    <d v="2016-04-17T00:00:00"/>
    <n v="8327"/>
    <n v="17"/>
    <x v="7"/>
    <x v="2"/>
  </r>
  <r>
    <x v="159"/>
    <x v="138"/>
    <s v="5/112/16/42/57,1/6,5"/>
    <n v="16"/>
    <s v="5/112/16"/>
    <x v="0"/>
    <x v="0"/>
    <n v="4"/>
    <n v="10847.44"/>
    <d v="2016-04-18T00:00:00"/>
    <n v="14400"/>
    <n v="18"/>
    <x v="7"/>
    <x v="2"/>
  </r>
  <r>
    <x v="149"/>
    <x v="133"/>
    <s v="4/100/15/50/60,1/6,5"/>
    <n v="15"/>
    <s v="4/100/15"/>
    <x v="0"/>
    <x v="0"/>
    <n v="4"/>
    <n v="9000"/>
    <d v="2016-04-18T00:00:00"/>
    <n v="13276"/>
    <n v="18"/>
    <x v="7"/>
    <x v="2"/>
  </r>
  <r>
    <x v="145"/>
    <x v="129"/>
    <s v="4/100/14/49/56,6/5,5"/>
    <n v="14"/>
    <s v="4/100/14"/>
    <x v="1"/>
    <x v="0"/>
    <n v="2"/>
    <n v="1815.93"/>
    <d v="2016-04-18T00:00:00"/>
    <n v="1820"/>
    <n v="18"/>
    <x v="7"/>
    <x v="2"/>
  </r>
  <r>
    <x v="62"/>
    <x v="59"/>
    <s v="5/114,3/16/47/66,1/6,5"/>
    <n v="16"/>
    <s v="5/114,3/16"/>
    <x v="0"/>
    <x v="1"/>
    <n v="4"/>
    <n v="8728.7999999999993"/>
    <d v="2016-04-18T00:00:00"/>
    <n v="11819"/>
    <n v="18"/>
    <x v="7"/>
    <x v="2"/>
  </r>
  <r>
    <x v="37"/>
    <x v="36"/>
    <s v="4/100/15/45/60,1/6"/>
    <n v="15"/>
    <s v="4/100/15"/>
    <x v="0"/>
    <x v="1"/>
    <n v="4"/>
    <n v="9000"/>
    <d v="2016-04-18T00:00:00"/>
    <n v="11949"/>
    <n v="18"/>
    <x v="7"/>
    <x v="2"/>
  </r>
  <r>
    <x v="46"/>
    <x v="45"/>
    <s v="4/100/15/45/60,1/6"/>
    <n v="15"/>
    <s v="4/100/15"/>
    <x v="0"/>
    <x v="0"/>
    <n v="4"/>
    <n v="8576.2800000000007"/>
    <d v="2016-04-19T00:00:00"/>
    <n v="11387"/>
    <n v="19"/>
    <x v="7"/>
    <x v="2"/>
  </r>
  <r>
    <x v="98"/>
    <x v="88"/>
    <s v="5/105/16/39/56,6/6,5"/>
    <n v="16"/>
    <s v="5/105/16"/>
    <x v="1"/>
    <x v="0"/>
    <n v="1"/>
    <n v="1433.02"/>
    <d v="2016-04-19T00:00:00"/>
    <n v="2102"/>
    <n v="19"/>
    <x v="7"/>
    <x v="2"/>
  </r>
  <r>
    <x v="487"/>
    <x v="362"/>
    <s v="5/114,3/17/46/67,1/7"/>
    <n v="17"/>
    <s v="5/114,3/17"/>
    <x v="0"/>
    <x v="0"/>
    <n v="4"/>
    <n v="12847.44"/>
    <d v="2016-04-19T00:00:00"/>
    <n v="17056.8"/>
    <n v="19"/>
    <x v="7"/>
    <x v="2"/>
  </r>
  <r>
    <x v="340"/>
    <x v="273"/>
    <s v="4/98/14/35/58,6/5"/>
    <n v="14"/>
    <s v="4/98/14"/>
    <x v="1"/>
    <x v="1"/>
    <n v="2"/>
    <n v="1451.84"/>
    <d v="2016-04-19T00:00:00"/>
    <n v="1804"/>
    <n v="19"/>
    <x v="7"/>
    <x v="2"/>
  </r>
  <r>
    <x v="488"/>
    <x v="363"/>
    <s v="4/100/15/40/60,1/6"/>
    <n v="15"/>
    <s v="4/100/15"/>
    <x v="0"/>
    <x v="1"/>
    <n v="4"/>
    <n v="8440.68"/>
    <d v="2016-04-19T00:00:00"/>
    <n v="12452"/>
    <n v="19"/>
    <x v="7"/>
    <x v="2"/>
  </r>
  <r>
    <x v="336"/>
    <x v="269"/>
    <s v="4/98/13/40/58,6/5"/>
    <n v="13"/>
    <s v="4/98/13"/>
    <x v="1"/>
    <x v="1"/>
    <n v="4"/>
    <n v="1972.92"/>
    <d v="2016-04-19T00:00:00"/>
    <n v="2880"/>
    <n v="19"/>
    <x v="7"/>
    <x v="2"/>
  </r>
  <r>
    <x v="124"/>
    <x v="112"/>
    <s v="4/114,3/15/44/56,6/6,5"/>
    <n v="15"/>
    <s v="4/114,3/15"/>
    <x v="0"/>
    <x v="0"/>
    <n v="4"/>
    <n v="9000"/>
    <d v="2016-04-20T00:00:00"/>
    <n v="11948.4"/>
    <n v="20"/>
    <x v="7"/>
    <x v="2"/>
  </r>
  <r>
    <x v="489"/>
    <x v="364"/>
    <s v="4/98/13/29/58,6/5"/>
    <n v="13"/>
    <s v="4/98/13"/>
    <x v="1"/>
    <x v="0"/>
    <n v="4"/>
    <n v="2021.8"/>
    <d v="2016-04-20T00:00:00"/>
    <n v="2984"/>
    <n v="20"/>
    <x v="7"/>
    <x v="2"/>
  </r>
  <r>
    <x v="185"/>
    <x v="156"/>
    <s v="4/100/14/43/60,1/5,5"/>
    <n v="14"/>
    <s v="4/100/14"/>
    <x v="0"/>
    <x v="1"/>
    <n v="4"/>
    <n v="7406.76"/>
    <d v="2016-04-20T00:00:00"/>
    <n v="10924"/>
    <n v="20"/>
    <x v="7"/>
    <x v="2"/>
  </r>
  <r>
    <x v="275"/>
    <x v="223"/>
    <s v="4/100/15/48/54,1/6"/>
    <n v="15"/>
    <s v="4/100/15"/>
    <x v="0"/>
    <x v="1"/>
    <n v="4"/>
    <n v="8576.2800000000007"/>
    <d v="2016-04-20T00:00:00"/>
    <n v="11386.8"/>
    <n v="20"/>
    <x v="7"/>
    <x v="2"/>
  </r>
  <r>
    <x v="475"/>
    <x v="353"/>
    <s v="5/114,3/15/47/67,1/5,5"/>
    <n v="15"/>
    <s v="5/114,3/15"/>
    <x v="1"/>
    <x v="1"/>
    <n v="4"/>
    <n v="4351.8"/>
    <d v="2016-04-20T00:00:00"/>
    <n v="4920"/>
    <n v="20"/>
    <x v="7"/>
    <x v="2"/>
  </r>
  <r>
    <x v="490"/>
    <x v="28"/>
    <s v="CODE8"/>
    <s v="CODE8"/>
    <s v="CODE8"/>
    <x v="2"/>
    <x v="1"/>
    <n v="4"/>
    <n v="12789.6"/>
    <d v="2016-04-20T00:00:00"/>
    <n v="16172"/>
    <n v="20"/>
    <x v="7"/>
    <x v="2"/>
  </r>
  <r>
    <x v="489"/>
    <x v="364"/>
    <s v="4/98/13/29/58,6/5"/>
    <n v="13"/>
    <s v="4/98/13"/>
    <x v="1"/>
    <x v="0"/>
    <n v="4"/>
    <n v="2021.8"/>
    <d v="2016-04-21T00:00:00"/>
    <n v="2984"/>
    <n v="21"/>
    <x v="7"/>
    <x v="2"/>
  </r>
  <r>
    <x v="491"/>
    <x v="365"/>
    <s v="4/98/14/35/58,6/5,5"/>
    <n v="14"/>
    <s v="4/98/14"/>
    <x v="1"/>
    <x v="0"/>
    <n v="4"/>
    <n v="2530.56"/>
    <d v="2016-04-21T00:00:00"/>
    <n v="3732"/>
    <n v="21"/>
    <x v="7"/>
    <x v="2"/>
  </r>
  <r>
    <x v="492"/>
    <x v="28"/>
    <s v="CODE8"/>
    <s v="CODE8"/>
    <s v="CODE8"/>
    <x v="2"/>
    <x v="0"/>
    <n v="4"/>
    <n v="7366"/>
    <d v="2016-04-21T00:00:00"/>
    <n v="9712"/>
    <n v="21"/>
    <x v="7"/>
    <x v="2"/>
  </r>
  <r>
    <x v="195"/>
    <x v="164"/>
    <s v="5/114,3/16/45/60,1/7"/>
    <n v="16"/>
    <s v="5/114,3/16"/>
    <x v="0"/>
    <x v="1"/>
    <n v="4"/>
    <n v="10339"/>
    <d v="2016-04-21T00:00:00"/>
    <n v="13727"/>
    <n v="21"/>
    <x v="7"/>
    <x v="2"/>
  </r>
  <r>
    <x v="493"/>
    <x v="28"/>
    <s v="CODE8"/>
    <s v="CODE8"/>
    <s v="CODE8"/>
    <x v="2"/>
    <x v="1"/>
    <n v="4"/>
    <n v="12433.6"/>
    <d v="2016-04-21T00:00:00"/>
    <n v="16392"/>
    <n v="21"/>
    <x v="7"/>
    <x v="2"/>
  </r>
  <r>
    <x v="494"/>
    <x v="366"/>
    <s v="5/114,3/16/45/60,1/6,5"/>
    <n v="16"/>
    <s v="5/114,3/16"/>
    <x v="0"/>
    <x v="0"/>
    <n v="4"/>
    <n v="9593.24"/>
    <d v="2016-04-22T00:00:00"/>
    <n v="12737"/>
    <n v="22"/>
    <x v="7"/>
    <x v="2"/>
  </r>
  <r>
    <x v="488"/>
    <x v="363"/>
    <s v="4/100/15/40/60,1/6"/>
    <n v="15"/>
    <s v="4/100/15"/>
    <x v="0"/>
    <x v="0"/>
    <n v="4"/>
    <n v="8440.68"/>
    <d v="2016-04-22T00:00:00"/>
    <n v="11207"/>
    <n v="22"/>
    <x v="7"/>
    <x v="2"/>
  </r>
  <r>
    <x v="495"/>
    <x v="28"/>
    <s v="CODE8"/>
    <s v="CODE8"/>
    <s v="CODE8"/>
    <x v="2"/>
    <x v="0"/>
    <n v="1"/>
    <n v="2177.9"/>
    <d v="2016-04-22T00:00:00"/>
    <n v="10940"/>
    <n v="22"/>
    <x v="7"/>
    <x v="2"/>
  </r>
  <r>
    <x v="391"/>
    <x v="305"/>
    <s v="4/98/13/35/58,6/5"/>
    <n v="13"/>
    <s v="4/98/13"/>
    <x v="0"/>
    <x v="1"/>
    <n v="4"/>
    <n v="5464.4"/>
    <d v="2016-04-22T00:00:00"/>
    <n v="7254"/>
    <n v="22"/>
    <x v="7"/>
    <x v="2"/>
  </r>
  <r>
    <x v="51"/>
    <x v="50"/>
    <s v="5/114,3/16/50/66,1/6,5"/>
    <n v="16"/>
    <s v="5/114,3/16"/>
    <x v="0"/>
    <x v="1"/>
    <n v="4"/>
    <n v="10339"/>
    <d v="2016-04-22T00:00:00"/>
    <n v="13726.8"/>
    <n v="22"/>
    <x v="7"/>
    <x v="2"/>
  </r>
  <r>
    <x v="496"/>
    <x v="367"/>
    <s v="4/100/14/43/60,1/5,5"/>
    <n v="14"/>
    <s v="4/100/14"/>
    <x v="1"/>
    <x v="1"/>
    <n v="4"/>
    <n v="3464.12"/>
    <d v="2016-04-22T00:00:00"/>
    <n v="5108"/>
    <n v="22"/>
    <x v="7"/>
    <x v="2"/>
  </r>
  <r>
    <x v="497"/>
    <x v="28"/>
    <s v="CODE8"/>
    <s v="CODE8"/>
    <s v="CODE8"/>
    <x v="2"/>
    <x v="1"/>
    <n v="4"/>
    <n v="9542"/>
    <d v="2016-04-22T00:00:00"/>
    <n v="12580"/>
    <n v="22"/>
    <x v="7"/>
    <x v="2"/>
  </r>
  <r>
    <x v="498"/>
    <x v="368"/>
    <s v="4/100/14/46/54,1/5,5"/>
    <n v="14"/>
    <s v="4/100/14"/>
    <x v="0"/>
    <x v="0"/>
    <n v="4"/>
    <n v="7406.76"/>
    <d v="2016-04-23T00:00:00"/>
    <n v="9831.6"/>
    <n v="23"/>
    <x v="7"/>
    <x v="2"/>
  </r>
  <r>
    <x v="396"/>
    <x v="16"/>
    <s v="4/114,3/15/44/56,6/6"/>
    <n v="15"/>
    <s v="4/114,3/15"/>
    <x v="1"/>
    <x v="0"/>
    <n v="4"/>
    <n v="4561.24"/>
    <d v="2016-04-23T00:00:00"/>
    <n v="5676"/>
    <n v="23"/>
    <x v="7"/>
    <x v="2"/>
  </r>
  <r>
    <x v="499"/>
    <x v="369"/>
    <s v="5/100/15/38/57,1/6"/>
    <n v="15"/>
    <s v="5/100/15"/>
    <x v="1"/>
    <x v="0"/>
    <n v="4"/>
    <n v="4561.24"/>
    <d v="2016-04-23T00:00:00"/>
    <n v="4040"/>
    <n v="23"/>
    <x v="7"/>
    <x v="2"/>
  </r>
  <r>
    <x v="93"/>
    <x v="83"/>
    <s v="4/100/15/48/54,1/6,5"/>
    <n v="15"/>
    <s v="4/100/15"/>
    <x v="0"/>
    <x v="0"/>
    <n v="4"/>
    <n v="9000"/>
    <d v="2016-04-23T00:00:00"/>
    <n v="13276"/>
    <n v="23"/>
    <x v="7"/>
    <x v="2"/>
  </r>
  <r>
    <x v="336"/>
    <x v="269"/>
    <s v="4/98/13/40/58,6/5"/>
    <n v="13"/>
    <s v="4/98/13"/>
    <x v="1"/>
    <x v="0"/>
    <n v="2"/>
    <n v="1027.56"/>
    <d v="2016-04-23T00:00:00"/>
    <n v="1440"/>
    <n v="23"/>
    <x v="7"/>
    <x v="2"/>
  </r>
  <r>
    <x v="479"/>
    <x v="355"/>
    <s v="4/100/15/48/54,1/6"/>
    <n v="15"/>
    <s v="4/100/15"/>
    <x v="0"/>
    <x v="0"/>
    <n v="4"/>
    <n v="10672.44"/>
    <d v="2016-04-23T00:00:00"/>
    <n v="14166"/>
    <n v="23"/>
    <x v="7"/>
    <x v="2"/>
  </r>
  <r>
    <x v="434"/>
    <x v="43"/>
    <s v="4/98/13/29/58,6/5"/>
    <n v="13"/>
    <s v="4/98/13"/>
    <x v="1"/>
    <x v="1"/>
    <n v="2"/>
    <n v="995.02"/>
    <d v="2016-04-23T00:00:00"/>
    <n v="1440"/>
    <n v="23"/>
    <x v="7"/>
    <x v="2"/>
  </r>
  <r>
    <x v="435"/>
    <x v="329"/>
    <s v="5/114,3/16/50/67,1/6,5"/>
    <n v="16"/>
    <s v="5/114,3/16"/>
    <x v="1"/>
    <x v="1"/>
    <n v="4"/>
    <n v="4591.4399999999996"/>
    <d v="2016-04-23T00:00:00"/>
    <n v="5224"/>
    <n v="23"/>
    <x v="7"/>
    <x v="2"/>
  </r>
  <r>
    <x v="101"/>
    <x v="91"/>
    <s v="4/108/14/24/65,1/5,5"/>
    <n v="14"/>
    <s v="4/108/14"/>
    <x v="0"/>
    <x v="1"/>
    <n v="4"/>
    <n v="5423.72"/>
    <d v="2016-04-23T00:00:00"/>
    <n v="8556"/>
    <n v="23"/>
    <x v="7"/>
    <x v="2"/>
  </r>
  <r>
    <x v="46"/>
    <x v="45"/>
    <s v="4/100/15/45/60,1/6"/>
    <n v="15"/>
    <s v="4/100/15"/>
    <x v="0"/>
    <x v="1"/>
    <n v="4"/>
    <n v="8576.2800000000007"/>
    <d v="2016-04-23T00:00:00"/>
    <n v="11386.8"/>
    <n v="23"/>
    <x v="7"/>
    <x v="2"/>
  </r>
  <r>
    <x v="90"/>
    <x v="82"/>
    <s v="4/114,3/15/44/56,6/6"/>
    <n v="15"/>
    <s v="4/114,3/15"/>
    <x v="0"/>
    <x v="0"/>
    <n v="4"/>
    <n v="8576.2800000000007"/>
    <d v="2016-04-24T00:00:00"/>
    <n v="11386.8"/>
    <n v="24"/>
    <x v="7"/>
    <x v="2"/>
  </r>
  <r>
    <x v="491"/>
    <x v="365"/>
    <s v="4/98/14/35/58,6/5,5"/>
    <n v="14"/>
    <s v="4/98/14"/>
    <x v="1"/>
    <x v="0"/>
    <n v="4"/>
    <n v="2530.56"/>
    <d v="2016-04-24T00:00:00"/>
    <n v="3732"/>
    <n v="24"/>
    <x v="7"/>
    <x v="2"/>
  </r>
  <r>
    <x v="137"/>
    <x v="123"/>
    <s v="5/114,3/16/40/66,1/6,5"/>
    <n v="16"/>
    <s v="5/114,3/16"/>
    <x v="0"/>
    <x v="1"/>
    <n v="4"/>
    <n v="10339"/>
    <d v="2016-04-24T00:00:00"/>
    <n v="13726.8"/>
    <n v="24"/>
    <x v="7"/>
    <x v="2"/>
  </r>
  <r>
    <x v="487"/>
    <x v="362"/>
    <s v="5/114,3/17/46/67,1/7"/>
    <n v="17"/>
    <s v="5/114,3/17"/>
    <x v="0"/>
    <x v="1"/>
    <n v="4"/>
    <n v="12847.44"/>
    <d v="2016-04-24T00:00:00"/>
    <n v="17056.8"/>
    <n v="24"/>
    <x v="7"/>
    <x v="2"/>
  </r>
  <r>
    <x v="40"/>
    <x v="39"/>
    <s v="5/114,3/15/43/66,1/6,5"/>
    <n v="15"/>
    <s v="5/114,3/15"/>
    <x v="0"/>
    <x v="0"/>
    <n v="4"/>
    <n v="9000"/>
    <d v="2016-04-25T00:00:00"/>
    <n v="13276"/>
    <n v="25"/>
    <x v="7"/>
    <x v="2"/>
  </r>
  <r>
    <x v="31"/>
    <x v="31"/>
    <s v="5/105/16/39/56,6/6,5"/>
    <n v="16"/>
    <s v="5/105/16"/>
    <x v="0"/>
    <x v="1"/>
    <n v="4"/>
    <n v="10339"/>
    <d v="2016-04-25T00:00:00"/>
    <n v="15252"/>
    <n v="25"/>
    <x v="7"/>
    <x v="2"/>
  </r>
  <r>
    <x v="111"/>
    <x v="100"/>
    <s v="5/114,3/16/46/67,1/6,5"/>
    <n v="16"/>
    <s v="5/114,3/16"/>
    <x v="0"/>
    <x v="1"/>
    <n v="4"/>
    <n v="10847.44"/>
    <d v="2016-04-26T00:00:00"/>
    <n v="14400"/>
    <n v="26"/>
    <x v="7"/>
    <x v="2"/>
  </r>
  <r>
    <x v="500"/>
    <x v="370"/>
    <s v="5/114,3/16/52/67,1/6,5"/>
    <n v="16"/>
    <s v="5/114,3/16"/>
    <x v="0"/>
    <x v="0"/>
    <n v="4"/>
    <n v="10339"/>
    <d v="2016-04-27T00:00:00"/>
    <n v="15252"/>
    <n v="27"/>
    <x v="7"/>
    <x v="2"/>
  </r>
  <r>
    <x v="447"/>
    <x v="336"/>
    <s v="5/114,3/16/45/67,1/7"/>
    <n v="16"/>
    <s v="5/114,3/16"/>
    <x v="0"/>
    <x v="0"/>
    <n v="4"/>
    <n v="10847.44"/>
    <d v="2016-04-27T00:00:00"/>
    <n v="14400"/>
    <n v="27"/>
    <x v="7"/>
    <x v="2"/>
  </r>
  <r>
    <x v="293"/>
    <x v="237"/>
    <s v="4/98/13/29/58,6/5"/>
    <n v="13"/>
    <s v="4/98/13"/>
    <x v="1"/>
    <x v="0"/>
    <n v="1"/>
    <n v="514.29"/>
    <d v="2016-04-27T00:00:00"/>
    <n v="720"/>
    <n v="27"/>
    <x v="7"/>
    <x v="2"/>
  </r>
  <r>
    <x v="33"/>
    <x v="32"/>
    <s v="4/98/14/35/58,6/5,5"/>
    <n v="14"/>
    <s v="4/98/14"/>
    <x v="0"/>
    <x v="1"/>
    <n v="4"/>
    <n v="7050.84"/>
    <d v="2016-04-27T00:00:00"/>
    <n v="9360"/>
    <n v="27"/>
    <x v="7"/>
    <x v="2"/>
  </r>
  <r>
    <x v="4"/>
    <x v="4"/>
    <s v="6/139,7/17/38/100,1/7"/>
    <n v="17"/>
    <s v="6/139,7/17"/>
    <x v="0"/>
    <x v="1"/>
    <n v="4"/>
    <n v="11949.16"/>
    <d v="2016-04-27T00:00:00"/>
    <n v="15861.6"/>
    <n v="27"/>
    <x v="7"/>
    <x v="2"/>
  </r>
  <r>
    <x v="139"/>
    <x v="125"/>
    <s v="5/114,3/16/55/64,1/6,5"/>
    <n v="16"/>
    <s v="5/114,3/16"/>
    <x v="1"/>
    <x v="0"/>
    <n v="2"/>
    <n v="1793.22"/>
    <d v="2016-04-28T00:00:00"/>
    <n v="2476"/>
    <n v="28"/>
    <x v="7"/>
    <x v="2"/>
  </r>
  <r>
    <x v="340"/>
    <x v="273"/>
    <s v="4/98/14/35/58,6/5"/>
    <n v="14"/>
    <s v="4/98/14"/>
    <x v="1"/>
    <x v="1"/>
    <n v="6"/>
    <n v="4355.5200000000004"/>
    <d v="2016-04-28T00:00:00"/>
    <n v="5412"/>
    <n v="28"/>
    <x v="7"/>
    <x v="2"/>
  </r>
  <r>
    <x v="336"/>
    <x v="269"/>
    <s v="4/98/13/40/58,6/5"/>
    <n v="13"/>
    <s v="4/98/13"/>
    <x v="1"/>
    <x v="1"/>
    <n v="4"/>
    <n v="1972.96"/>
    <d v="2016-04-28T00:00:00"/>
    <n v="2880"/>
    <n v="28"/>
    <x v="7"/>
    <x v="2"/>
  </r>
  <r>
    <x v="293"/>
    <x v="237"/>
    <s v="4/98/13/29/58,6/5"/>
    <n v="13"/>
    <s v="4/98/13"/>
    <x v="1"/>
    <x v="0"/>
    <n v="4"/>
    <n v="2057.16"/>
    <d v="2016-04-29T00:00:00"/>
    <n v="2880"/>
    <n v="29"/>
    <x v="7"/>
    <x v="2"/>
  </r>
  <r>
    <x v="481"/>
    <x v="357"/>
    <s v="4/100/15/48/54,1/6,5"/>
    <n v="15"/>
    <s v="4/100/15"/>
    <x v="0"/>
    <x v="0"/>
    <n v="4"/>
    <n v="8576.2800000000007"/>
    <d v="2016-04-29T00:00:00"/>
    <n v="12652"/>
    <n v="29"/>
    <x v="7"/>
    <x v="2"/>
  </r>
  <r>
    <x v="469"/>
    <x v="350"/>
    <s v="4/98/13/35/58,6/5"/>
    <n v="13"/>
    <s v="4/98/13"/>
    <x v="1"/>
    <x v="1"/>
    <n v="2"/>
    <n v="961.56"/>
    <d v="2016-04-29T00:00:00"/>
    <n v="1374"/>
    <n v="29"/>
    <x v="7"/>
    <x v="2"/>
  </r>
  <r>
    <x v="405"/>
    <x v="311"/>
    <s v="4/100/15/48/54,1/6"/>
    <n v="15"/>
    <s v="4/100/15"/>
    <x v="0"/>
    <x v="1"/>
    <n v="4"/>
    <n v="8576.2800000000007"/>
    <d v="2016-04-29T00:00:00"/>
    <n v="12652"/>
    <n v="29"/>
    <x v="7"/>
    <x v="2"/>
  </r>
  <r>
    <x v="501"/>
    <x v="371"/>
    <s v="5/114,3/17/39/60,1/7"/>
    <n v="17"/>
    <s v="5/114,3/17"/>
    <x v="0"/>
    <x v="1"/>
    <n v="4"/>
    <n v="12847.44"/>
    <d v="2016-04-29T00:00:00"/>
    <n v="18952"/>
    <n v="29"/>
    <x v="7"/>
    <x v="2"/>
  </r>
  <r>
    <x v="396"/>
    <x v="16"/>
    <s v="4/114,3/15/44/56,6/6"/>
    <n v="15"/>
    <s v="4/114,3/15"/>
    <x v="1"/>
    <x v="0"/>
    <n v="4"/>
    <n v="4561.24"/>
    <d v="2016-04-30T00:00:00"/>
    <n v="5676"/>
    <n v="30"/>
    <x v="7"/>
    <x v="2"/>
  </r>
  <r>
    <x v="464"/>
    <x v="347"/>
    <s v="4/100/15/45/60,1/6"/>
    <n v="15"/>
    <s v="4/100/15"/>
    <x v="0"/>
    <x v="1"/>
    <n v="4"/>
    <n v="8440.68"/>
    <d v="2016-04-30T00:00:00"/>
    <n v="11206.8"/>
    <n v="30"/>
    <x v="7"/>
    <x v="2"/>
  </r>
  <r>
    <x v="502"/>
    <x v="372"/>
    <s v="4/100/15/48/54,1/6"/>
    <n v="15"/>
    <s v="4/100/15"/>
    <x v="0"/>
    <x v="0"/>
    <n v="4"/>
    <n v="11905.92"/>
    <d v="2016-05-02T00:00:00"/>
    <n v="15804"/>
    <n v="2"/>
    <x v="8"/>
    <x v="2"/>
  </r>
  <r>
    <x v="172"/>
    <x v="146"/>
    <s v="5/108/16/50/63,4/6,5"/>
    <n v="16"/>
    <s v="5/108/16"/>
    <x v="0"/>
    <x v="1"/>
    <n v="4"/>
    <n v="10339"/>
    <d v="2016-05-03T00:00:00"/>
    <n v="13726.8"/>
    <n v="3"/>
    <x v="8"/>
    <x v="2"/>
  </r>
  <r>
    <x v="102"/>
    <x v="92"/>
    <s v="4/100/15/48/54,1/6"/>
    <n v="15"/>
    <s v="4/100/15"/>
    <x v="0"/>
    <x v="1"/>
    <n v="4"/>
    <n v="9118.64"/>
    <d v="2016-05-04T00:00:00"/>
    <n v="12106.8"/>
    <n v="4"/>
    <x v="8"/>
    <x v="2"/>
  </r>
  <r>
    <x v="90"/>
    <x v="82"/>
    <s v="4/114,3/15/44/56,6/6"/>
    <n v="15"/>
    <s v="4/114,3/15"/>
    <x v="0"/>
    <x v="0"/>
    <n v="4"/>
    <n v="8576.2800000000007"/>
    <d v="2016-05-05T00:00:00"/>
    <n v="12652"/>
    <n v="5"/>
    <x v="8"/>
    <x v="2"/>
  </r>
  <r>
    <x v="340"/>
    <x v="273"/>
    <s v="4/98/14/35/58,6/5"/>
    <n v="14"/>
    <s v="4/98/14"/>
    <x v="1"/>
    <x v="0"/>
    <n v="2"/>
    <n v="1470.2"/>
    <d v="2016-05-06T00:00:00"/>
    <n v="1804"/>
    <n v="6"/>
    <x v="8"/>
    <x v="2"/>
  </r>
  <r>
    <x v="367"/>
    <x v="289"/>
    <s v="4/100/15/50/60,1/6"/>
    <n v="15"/>
    <s v="4/100/15"/>
    <x v="1"/>
    <x v="0"/>
    <n v="4"/>
    <n v="3921.92"/>
    <d v="2016-05-06T00:00:00"/>
    <n v="5916"/>
    <n v="6"/>
    <x v="8"/>
    <x v="2"/>
  </r>
  <r>
    <x v="37"/>
    <x v="36"/>
    <s v="4/100/15/45/60,1/6"/>
    <n v="15"/>
    <s v="4/100/15"/>
    <x v="0"/>
    <x v="0"/>
    <n v="4"/>
    <n v="9000"/>
    <d v="2016-05-06T00:00:00"/>
    <n v="13276"/>
    <n v="6"/>
    <x v="8"/>
    <x v="2"/>
  </r>
  <r>
    <x v="336"/>
    <x v="269"/>
    <s v="4/98/13/40/58,6/5"/>
    <n v="13"/>
    <s v="4/98/13"/>
    <x v="1"/>
    <x v="0"/>
    <n v="4"/>
    <n v="2055.08"/>
    <d v="2016-05-07T00:00:00"/>
    <n v="2880"/>
    <n v="7"/>
    <x v="8"/>
    <x v="2"/>
  </r>
  <r>
    <x v="26"/>
    <x v="26"/>
    <s v="5/112/15/47/57,1/6"/>
    <n v="15"/>
    <s v="5/112/15"/>
    <x v="1"/>
    <x v="1"/>
    <n v="4"/>
    <n v="4052.36"/>
    <d v="2016-05-07T00:00:00"/>
    <n v="4720"/>
    <n v="7"/>
    <x v="8"/>
    <x v="2"/>
  </r>
  <r>
    <x v="78"/>
    <x v="72"/>
    <s v="4/100/14/43/60,1/5,5"/>
    <n v="14"/>
    <s v="4/100/14"/>
    <x v="1"/>
    <x v="0"/>
    <n v="4"/>
    <n v="3464.12"/>
    <d v="2016-05-08T00:00:00"/>
    <n v="4700"/>
    <n v="8"/>
    <x v="8"/>
    <x v="2"/>
  </r>
  <r>
    <x v="494"/>
    <x v="366"/>
    <s v="5/114,3/16/45/60,1/6,5"/>
    <n v="16"/>
    <s v="5/114,3/16"/>
    <x v="0"/>
    <x v="1"/>
    <n v="4"/>
    <n v="9593.24"/>
    <d v="2016-05-08T00:00:00"/>
    <n v="12737"/>
    <n v="8"/>
    <x v="8"/>
    <x v="2"/>
  </r>
  <r>
    <x v="338"/>
    <x v="271"/>
    <s v="5/114,3/16/51/67,1/6,5"/>
    <n v="16"/>
    <s v="5/114,3/16"/>
    <x v="0"/>
    <x v="1"/>
    <n v="4"/>
    <n v="10847.44"/>
    <d v="2016-05-08T00:00:00"/>
    <n v="16000"/>
    <n v="8"/>
    <x v="8"/>
    <x v="2"/>
  </r>
  <r>
    <x v="434"/>
    <x v="43"/>
    <s v="4/98/13/29/58,6/5"/>
    <n v="13"/>
    <s v="4/98/13"/>
    <x v="1"/>
    <x v="0"/>
    <n v="4"/>
    <n v="2021.8"/>
    <d v="2016-05-09T00:00:00"/>
    <n v="2880"/>
    <n v="9"/>
    <x v="8"/>
    <x v="2"/>
  </r>
  <r>
    <x v="503"/>
    <x v="373"/>
    <s v="4/100/15/45/54,1/6"/>
    <n v="15"/>
    <s v="4/100/15"/>
    <x v="0"/>
    <x v="1"/>
    <n v="4"/>
    <n v="9000"/>
    <d v="2016-05-09T00:00:00"/>
    <n v="11948.4"/>
    <n v="9"/>
    <x v="8"/>
    <x v="2"/>
  </r>
  <r>
    <x v="340"/>
    <x v="273"/>
    <s v="4/98/14/35/58,6/5"/>
    <n v="14"/>
    <s v="4/98/14"/>
    <x v="1"/>
    <x v="1"/>
    <n v="4"/>
    <n v="2903.64"/>
    <d v="2016-05-11T00:00:00"/>
    <n v="3608"/>
    <n v="11"/>
    <x v="8"/>
    <x v="2"/>
  </r>
  <r>
    <x v="145"/>
    <x v="129"/>
    <s v="4/100/14/49/56,6/5,5"/>
    <n v="14"/>
    <s v="4/100/14"/>
    <x v="1"/>
    <x v="1"/>
    <n v="4"/>
    <n v="3636.36"/>
    <d v="2016-05-12T00:00:00"/>
    <n v="3640"/>
    <n v="12"/>
    <x v="8"/>
    <x v="2"/>
  </r>
  <r>
    <x v="356"/>
    <x v="282"/>
    <s v="5/108/15/52,5/63,4/6"/>
    <n v="15"/>
    <s v="5/108/15"/>
    <x v="0"/>
    <x v="0"/>
    <n v="4"/>
    <n v="9000"/>
    <d v="2016-05-13T00:00:00"/>
    <n v="13276"/>
    <n v="13"/>
    <x v="8"/>
    <x v="2"/>
  </r>
  <r>
    <x v="504"/>
    <x v="28"/>
    <s v="CODE8"/>
    <s v="CODE8"/>
    <s v="CODE8"/>
    <x v="2"/>
    <x v="0"/>
    <n v="4"/>
    <n v="8884.4"/>
    <d v="2016-05-13T00:00:00"/>
    <n v="11780"/>
    <n v="13"/>
    <x v="8"/>
    <x v="2"/>
  </r>
  <r>
    <x v="182"/>
    <x v="153"/>
    <s v="4/100/14/46/54,1/5,5"/>
    <n v="14"/>
    <s v="4/100/14"/>
    <x v="0"/>
    <x v="1"/>
    <n v="4"/>
    <n v="7050.84"/>
    <d v="2016-05-13T00:00:00"/>
    <n v="10400"/>
    <n v="13"/>
    <x v="8"/>
    <x v="2"/>
  </r>
  <r>
    <x v="120"/>
    <x v="109"/>
    <s v="5/114,3/16/51/67,1/6,5"/>
    <n v="16"/>
    <s v="5/114,3/16"/>
    <x v="1"/>
    <x v="1"/>
    <n v="4"/>
    <n v="5647.32"/>
    <d v="2016-05-13T00:00:00"/>
    <n v="8328"/>
    <n v="13"/>
    <x v="8"/>
    <x v="2"/>
  </r>
  <r>
    <x v="475"/>
    <x v="353"/>
    <s v="5/114,3/15/47/67,1/5,5"/>
    <n v="15"/>
    <s v="5/114,3/15"/>
    <x v="1"/>
    <x v="1"/>
    <n v="1"/>
    <n v="1087.95"/>
    <d v="2016-05-13T00:00:00"/>
    <n v="1230"/>
    <n v="13"/>
    <x v="8"/>
    <x v="2"/>
  </r>
  <r>
    <x v="505"/>
    <x v="374"/>
    <s v="5/114,3/16/46/67,1/6,5"/>
    <n v="16"/>
    <s v="5/114,3/16"/>
    <x v="0"/>
    <x v="1"/>
    <n v="4"/>
    <n v="10369.48"/>
    <d v="2016-05-14T00:00:00"/>
    <n v="11748"/>
    <n v="14"/>
    <x v="8"/>
    <x v="2"/>
  </r>
  <r>
    <x v="506"/>
    <x v="21"/>
    <s v="4/100/15/50/60,1/6"/>
    <n v="15"/>
    <s v="4/100/15"/>
    <x v="1"/>
    <x v="1"/>
    <n v="4"/>
    <n v="4146.4799999999996"/>
    <d v="2016-05-14T00:00:00"/>
    <n v="6116"/>
    <n v="14"/>
    <x v="8"/>
    <x v="2"/>
  </r>
  <r>
    <x v="289"/>
    <x v="234"/>
    <s v="4/100/15/48/54,1/6"/>
    <n v="15"/>
    <s v="4/100/15"/>
    <x v="1"/>
    <x v="0"/>
    <n v="1"/>
    <n v="1053.47"/>
    <d v="2016-05-15T00:00:00"/>
    <n v="1430"/>
    <n v="15"/>
    <x v="8"/>
    <x v="2"/>
  </r>
  <r>
    <x v="293"/>
    <x v="237"/>
    <s v="4/98/13/29/58,6/5"/>
    <n v="13"/>
    <s v="4/98/13"/>
    <x v="1"/>
    <x v="0"/>
    <n v="2"/>
    <n v="1028.5999999999999"/>
    <d v="2016-05-15T00:00:00"/>
    <n v="1440"/>
    <n v="15"/>
    <x v="8"/>
    <x v="2"/>
  </r>
  <r>
    <x v="194"/>
    <x v="163"/>
    <s v="5/108/16/50/63,4/6,5"/>
    <n v="16"/>
    <s v="5/108/16"/>
    <x v="0"/>
    <x v="1"/>
    <n v="4"/>
    <n v="10339"/>
    <d v="2016-05-15T00:00:00"/>
    <n v="15252"/>
    <n v="15"/>
    <x v="8"/>
    <x v="2"/>
  </r>
  <r>
    <x v="396"/>
    <x v="16"/>
    <s v="4/114,3/15/44/56,6/6"/>
    <n v="15"/>
    <s v="4/114,3/15"/>
    <x v="1"/>
    <x v="1"/>
    <n v="1"/>
    <n v="1140.31"/>
    <d v="2016-05-16T00:00:00"/>
    <n v="1419"/>
    <n v="16"/>
    <x v="8"/>
    <x v="2"/>
  </r>
  <r>
    <x v="285"/>
    <x v="231"/>
    <s v="4/100/14/43/60,1/5,5"/>
    <n v="14"/>
    <s v="4/100/14"/>
    <x v="0"/>
    <x v="0"/>
    <n v="4"/>
    <n v="7050.84"/>
    <d v="2016-05-17T00:00:00"/>
    <n v="10400"/>
    <n v="17"/>
    <x v="8"/>
    <x v="2"/>
  </r>
  <r>
    <x v="507"/>
    <x v="28"/>
    <s v="CODE8"/>
    <s v="CODE8"/>
    <s v="CODE8"/>
    <x v="2"/>
    <x v="1"/>
    <n v="4"/>
    <n v="21101.599999999999"/>
    <d v="2016-05-17T00:00:00"/>
    <n v="28080"/>
    <n v="17"/>
    <x v="8"/>
    <x v="2"/>
  </r>
  <r>
    <x v="508"/>
    <x v="375"/>
    <s v="5/108/15/52,5/63,4/6,5"/>
    <n v="15"/>
    <s v="5/108/15"/>
    <x v="0"/>
    <x v="0"/>
    <n v="4"/>
    <n v="9000"/>
    <d v="2016-05-18T00:00:00"/>
    <n v="13276"/>
    <n v="18"/>
    <x v="8"/>
    <x v="2"/>
  </r>
  <r>
    <x v="509"/>
    <x v="376"/>
    <s v="5/112/15/47/57,1/6,5"/>
    <n v="15"/>
    <s v="5/112/15"/>
    <x v="0"/>
    <x v="0"/>
    <n v="4"/>
    <n v="9000"/>
    <d v="2016-05-18T00:00:00"/>
    <n v="11948.4"/>
    <n v="18"/>
    <x v="8"/>
    <x v="2"/>
  </r>
  <r>
    <x v="469"/>
    <x v="350"/>
    <s v="4/98/13/35/58,6/5"/>
    <n v="13"/>
    <s v="4/98/13"/>
    <x v="1"/>
    <x v="1"/>
    <n v="2"/>
    <n v="961.56"/>
    <d v="2016-05-18T00:00:00"/>
    <n v="1374"/>
    <n v="18"/>
    <x v="8"/>
    <x v="2"/>
  </r>
  <r>
    <x v="396"/>
    <x v="16"/>
    <s v="4/114,3/15/44/56,6/6"/>
    <n v="15"/>
    <s v="4/114,3/15"/>
    <x v="1"/>
    <x v="1"/>
    <n v="1"/>
    <n v="1140.31"/>
    <d v="2016-05-18T00:00:00"/>
    <n v="1419"/>
    <n v="18"/>
    <x v="8"/>
    <x v="2"/>
  </r>
  <r>
    <x v="510"/>
    <x v="377"/>
    <s v="5/108/16/52,5/63,4/7"/>
    <n v="16"/>
    <s v="5/108/16"/>
    <x v="0"/>
    <x v="0"/>
    <n v="4"/>
    <n v="10847.48"/>
    <d v="2016-05-19T00:00:00"/>
    <n v="16000"/>
    <n v="19"/>
    <x v="8"/>
    <x v="2"/>
  </r>
  <r>
    <x v="119"/>
    <x v="108"/>
    <s v="4/100/14/45/56,6/5,5"/>
    <n v="14"/>
    <s v="4/100/14"/>
    <x v="0"/>
    <x v="0"/>
    <n v="4"/>
    <n v="7406.76"/>
    <d v="2016-05-20T00:00:00"/>
    <n v="11100"/>
    <n v="20"/>
    <x v="8"/>
    <x v="2"/>
  </r>
  <r>
    <x v="156"/>
    <x v="136"/>
    <s v="5/100/15/38/57,1/6,5"/>
    <n v="15"/>
    <s v="5/100/15"/>
    <x v="0"/>
    <x v="0"/>
    <n v="4"/>
    <n v="8694.92"/>
    <d v="2016-05-22T00:00:00"/>
    <n v="11541.6"/>
    <n v="22"/>
    <x v="8"/>
    <x v="2"/>
  </r>
  <r>
    <x v="293"/>
    <x v="237"/>
    <s v="4/98/13/29/58,6/5"/>
    <n v="13"/>
    <s v="4/98/13"/>
    <x v="1"/>
    <x v="0"/>
    <n v="1"/>
    <n v="514.29"/>
    <d v="2016-05-22T00:00:00"/>
    <n v="720"/>
    <n v="22"/>
    <x v="8"/>
    <x v="2"/>
  </r>
  <r>
    <x v="393"/>
    <x v="306"/>
    <s v="5/114,3/16/50/66,1/6,5"/>
    <n v="16"/>
    <s v="5/114,3/16"/>
    <x v="0"/>
    <x v="0"/>
    <n v="4"/>
    <n v="10847.44"/>
    <d v="2016-05-22T00:00:00"/>
    <n v="14400"/>
    <n v="22"/>
    <x v="8"/>
    <x v="2"/>
  </r>
  <r>
    <x v="367"/>
    <x v="289"/>
    <s v="4/100/15/50/60,1/6"/>
    <n v="15"/>
    <s v="4/100/15"/>
    <x v="1"/>
    <x v="1"/>
    <n v="1"/>
    <n v="988.98"/>
    <d v="2016-05-22T00:00:00"/>
    <n v="1479"/>
    <n v="22"/>
    <x v="8"/>
    <x v="2"/>
  </r>
  <r>
    <x v="211"/>
    <x v="176"/>
    <s v="4/98/14/35/58,6/5,5"/>
    <n v="14"/>
    <s v="4/98/14"/>
    <x v="1"/>
    <x v="1"/>
    <n v="1"/>
    <n v="647.88"/>
    <d v="2016-05-22T00:00:00"/>
    <n v="933"/>
    <n v="22"/>
    <x v="8"/>
    <x v="2"/>
  </r>
  <r>
    <x v="336"/>
    <x v="269"/>
    <s v="4/98/13/40/58,6/5"/>
    <n v="13"/>
    <s v="4/98/13"/>
    <x v="1"/>
    <x v="1"/>
    <n v="4"/>
    <n v="1972.92"/>
    <d v="2016-05-22T00:00:00"/>
    <n v="2880"/>
    <n v="22"/>
    <x v="8"/>
    <x v="2"/>
  </r>
  <r>
    <x v="489"/>
    <x v="364"/>
    <s v="4/98/13/29/58,6/5"/>
    <n v="13"/>
    <s v="4/98/13"/>
    <x v="1"/>
    <x v="1"/>
    <n v="2"/>
    <n v="1010.9"/>
    <d v="2016-05-22T00:00:00"/>
    <n v="1492"/>
    <n v="22"/>
    <x v="8"/>
    <x v="2"/>
  </r>
  <r>
    <x v="511"/>
    <x v="378"/>
    <s v="4/114,3/15/44/56,6/6"/>
    <n v="15"/>
    <s v="4/114,3/15"/>
    <x v="0"/>
    <x v="0"/>
    <n v="4"/>
    <n v="9118.64"/>
    <d v="2016-05-23T00:00:00"/>
    <n v="13452"/>
    <n v="23"/>
    <x v="8"/>
    <x v="2"/>
  </r>
  <r>
    <x v="512"/>
    <x v="28"/>
    <s v="CODE8"/>
    <s v="CODE8"/>
    <s v="CODE8"/>
    <x v="2"/>
    <x v="0"/>
    <n v="4"/>
    <n v="12694.8"/>
    <d v="2016-05-23T00:00:00"/>
    <n v="16644"/>
    <n v="23"/>
    <x v="8"/>
    <x v="2"/>
  </r>
  <r>
    <x v="435"/>
    <x v="329"/>
    <s v="5/114,3/16/50/67,1/6,5"/>
    <n v="16"/>
    <s v="5/114,3/16"/>
    <x v="1"/>
    <x v="1"/>
    <n v="1"/>
    <n v="1147.8699999999999"/>
    <d v="2016-05-23T00:00:00"/>
    <n v="1306"/>
    <n v="23"/>
    <x v="8"/>
    <x v="2"/>
  </r>
  <r>
    <x v="513"/>
    <x v="379"/>
    <s v="4/98/13/35/58,6/5"/>
    <n v="13"/>
    <s v="4/98/13"/>
    <x v="1"/>
    <x v="0"/>
    <n v="4"/>
    <n v="2050.16"/>
    <d v="2016-05-24T00:00:00"/>
    <n v="3024"/>
    <n v="24"/>
    <x v="8"/>
    <x v="2"/>
  </r>
  <r>
    <x v="289"/>
    <x v="234"/>
    <s v="4/100/15/48/54,1/6"/>
    <n v="15"/>
    <s v="4/100/15"/>
    <x v="1"/>
    <x v="0"/>
    <n v="1"/>
    <n v="1053.47"/>
    <d v="2016-05-25T00:00:00"/>
    <n v="1430"/>
    <n v="25"/>
    <x v="8"/>
    <x v="2"/>
  </r>
  <r>
    <x v="251"/>
    <x v="201"/>
    <s v="4/98/14/35/58,6/5,5"/>
    <n v="14"/>
    <s v="4/98/14"/>
    <x v="0"/>
    <x v="1"/>
    <n v="4"/>
    <n v="7406.76"/>
    <d v="2016-05-25T00:00:00"/>
    <n v="10924"/>
    <n v="25"/>
    <x v="8"/>
    <x v="2"/>
  </r>
  <r>
    <x v="336"/>
    <x v="269"/>
    <s v="4/98/13/40/58,6/5"/>
    <n v="13"/>
    <s v="4/98/13"/>
    <x v="1"/>
    <x v="1"/>
    <n v="2"/>
    <n v="986.48"/>
    <d v="2016-05-25T00:00:00"/>
    <n v="1440"/>
    <n v="25"/>
    <x v="8"/>
    <x v="2"/>
  </r>
  <r>
    <x v="289"/>
    <x v="234"/>
    <s v="4/100/15/48/54,1/6"/>
    <n v="15"/>
    <s v="4/100/15"/>
    <x v="1"/>
    <x v="0"/>
    <n v="4"/>
    <n v="4213.88"/>
    <d v="2016-05-26T00:00:00"/>
    <n v="5720"/>
    <n v="26"/>
    <x v="8"/>
    <x v="2"/>
  </r>
  <r>
    <x v="86"/>
    <x v="19"/>
    <s v="4/100/14/43/60,1/5,5"/>
    <n v="14"/>
    <s v="4/100/14"/>
    <x v="1"/>
    <x v="1"/>
    <n v="4"/>
    <n v="3237.43"/>
    <d v="2016-05-26T00:00:00"/>
    <n v="4720"/>
    <n v="26"/>
    <x v="8"/>
    <x v="2"/>
  </r>
  <r>
    <x v="336"/>
    <x v="269"/>
    <s v="4/98/13/40/58,6/5"/>
    <n v="13"/>
    <s v="4/98/13"/>
    <x v="1"/>
    <x v="0"/>
    <n v="4"/>
    <n v="2055.12"/>
    <d v="2016-05-28T00:00:00"/>
    <n v="2880"/>
    <n v="28"/>
    <x v="8"/>
    <x v="2"/>
  </r>
  <r>
    <x v="514"/>
    <x v="380"/>
    <s v="4/100/15/40/60,1/6"/>
    <n v="15"/>
    <s v="4/100/15"/>
    <x v="1"/>
    <x v="1"/>
    <n v="4"/>
    <n v="4288.12"/>
    <d v="2016-05-28T00:00:00"/>
    <n v="6324"/>
    <n v="28"/>
    <x v="8"/>
    <x v="2"/>
  </r>
  <r>
    <x v="513"/>
    <x v="379"/>
    <s v="4/98/13/35/58,6/5"/>
    <n v="13"/>
    <s v="4/98/13"/>
    <x v="1"/>
    <x v="0"/>
    <n v="1"/>
    <n v="512.54"/>
    <d v="2016-05-29T00:00:00"/>
    <n v="756"/>
    <n v="29"/>
    <x v="8"/>
    <x v="2"/>
  </r>
  <r>
    <x v="211"/>
    <x v="176"/>
    <s v="4/98/14/35/58,6/5,5"/>
    <n v="14"/>
    <s v="4/98/14"/>
    <x v="1"/>
    <x v="1"/>
    <n v="1"/>
    <n v="647.88"/>
    <d v="2016-05-29T00:00:00"/>
    <n v="933"/>
    <n v="29"/>
    <x v="8"/>
    <x v="2"/>
  </r>
  <r>
    <x v="336"/>
    <x v="269"/>
    <s v="4/98/13/40/58,6/5"/>
    <n v="13"/>
    <s v="4/98/13"/>
    <x v="1"/>
    <x v="0"/>
    <n v="4"/>
    <n v="2055.08"/>
    <d v="2016-05-30T00:00:00"/>
    <n v="2592"/>
    <n v="30"/>
    <x v="8"/>
    <x v="2"/>
  </r>
  <r>
    <x v="513"/>
    <x v="379"/>
    <s v="4/98/13/35/58,6/5"/>
    <n v="13"/>
    <s v="4/98/13"/>
    <x v="1"/>
    <x v="0"/>
    <n v="2"/>
    <n v="1025.08"/>
    <d v="2016-05-30T00:00:00"/>
    <n v="1512"/>
    <n v="30"/>
    <x v="8"/>
    <x v="2"/>
  </r>
  <r>
    <x v="30"/>
    <x v="30"/>
    <s v="4/100/14/46/54,1/5,5"/>
    <n v="14"/>
    <s v="4/100/14"/>
    <x v="0"/>
    <x v="1"/>
    <n v="4"/>
    <n v="7406.76"/>
    <d v="2016-05-30T00:00:00"/>
    <n v="10924"/>
    <n v="30"/>
    <x v="8"/>
    <x v="2"/>
  </r>
  <r>
    <x v="499"/>
    <x v="369"/>
    <s v="5/100/15/38/57,1/6"/>
    <n v="15"/>
    <s v="5/100/15"/>
    <x v="1"/>
    <x v="1"/>
    <n v="1"/>
    <n v="1140.31"/>
    <d v="2016-05-30T00:00:00"/>
    <n v="1010"/>
    <n v="30"/>
    <x v="8"/>
    <x v="2"/>
  </r>
  <r>
    <x v="496"/>
    <x v="367"/>
    <s v="4/100/14/43/60,1/5,5"/>
    <n v="14"/>
    <s v="4/100/14"/>
    <x v="1"/>
    <x v="1"/>
    <n v="4"/>
    <n v="3464.12"/>
    <d v="2016-05-30T00:00:00"/>
    <n v="5108"/>
    <n v="30"/>
    <x v="8"/>
    <x v="2"/>
  </r>
  <r>
    <x v="303"/>
    <x v="245"/>
    <s v="4/100/15/48/54,1/6"/>
    <n v="15"/>
    <s v="4/100/15"/>
    <x v="0"/>
    <x v="0"/>
    <n v="4"/>
    <n v="9118.64"/>
    <d v="2016-05-31T00:00:00"/>
    <n v="13452"/>
    <n v="31"/>
    <x v="8"/>
    <x v="2"/>
  </r>
  <r>
    <x v="336"/>
    <x v="269"/>
    <s v="4/98/13/40/58,6/5"/>
    <n v="13"/>
    <s v="4/98/13"/>
    <x v="1"/>
    <x v="1"/>
    <n v="2"/>
    <n v="986.46"/>
    <d v="2016-05-31T00:00:00"/>
    <n v="1440"/>
    <n v="31"/>
    <x v="8"/>
    <x v="2"/>
  </r>
  <r>
    <x v="365"/>
    <x v="288"/>
    <s v="4/100/15/40/60,1/6"/>
    <n v="15"/>
    <s v="4/100/15"/>
    <x v="1"/>
    <x v="0"/>
    <n v="1"/>
    <n v="679.03"/>
    <d v="2016-06-01T00:00:00"/>
    <n v="1347"/>
    <n v="1"/>
    <x v="9"/>
    <x v="2"/>
  </r>
  <r>
    <x v="301"/>
    <x v="243"/>
    <s v="4/98/14/35/58,6/5,5"/>
    <n v="14"/>
    <s v="4/98/14"/>
    <x v="1"/>
    <x v="0"/>
    <n v="1"/>
    <n v="631.28"/>
    <d v="2016-06-04T00:00:00"/>
    <n v="863"/>
    <n v="4"/>
    <x v="9"/>
    <x v="2"/>
  </r>
  <r>
    <x v="304"/>
    <x v="246"/>
    <s v="4/100/14/43/60,1/5,5"/>
    <n v="14"/>
    <s v="4/100/14"/>
    <x v="0"/>
    <x v="0"/>
    <n v="4"/>
    <n v="7050.84"/>
    <d v="2016-06-08T00:00:00"/>
    <n v="9360"/>
    <n v="8"/>
    <x v="9"/>
    <x v="2"/>
  </r>
  <r>
    <x v="489"/>
    <x v="364"/>
    <s v="4/98/13/29/58,6/5"/>
    <n v="13"/>
    <s v="4/98/13"/>
    <x v="1"/>
    <x v="0"/>
    <n v="2"/>
    <n v="1010.9"/>
    <d v="2016-06-08T00:00:00"/>
    <n v="1492"/>
    <n v="8"/>
    <x v="9"/>
    <x v="2"/>
  </r>
  <r>
    <x v="491"/>
    <x v="365"/>
    <s v="4/98/14/35/58,6/5,5"/>
    <n v="14"/>
    <s v="4/98/14"/>
    <x v="1"/>
    <x v="0"/>
    <n v="4"/>
    <n v="2530.56"/>
    <d v="2016-06-08T00:00:00"/>
    <n v="3732"/>
    <n v="8"/>
    <x v="9"/>
    <x v="2"/>
  </r>
  <r>
    <x v="211"/>
    <x v="176"/>
    <s v="4/98/14/35/58,6/5,5"/>
    <n v="14"/>
    <s v="4/98/14"/>
    <x v="1"/>
    <x v="1"/>
    <n v="4"/>
    <n v="2591.52"/>
    <d v="2016-06-08T00:00:00"/>
    <n v="3732"/>
    <n v="8"/>
    <x v="9"/>
    <x v="2"/>
  </r>
  <r>
    <x v="515"/>
    <x v="28"/>
    <s v="CODE8"/>
    <s v="CODE8"/>
    <s v="CODE8"/>
    <x v="2"/>
    <x v="1"/>
    <n v="4"/>
    <n v="8711.6"/>
    <d v="2016-06-08T00:00:00"/>
    <n v="10936"/>
    <n v="8"/>
    <x v="9"/>
    <x v="2"/>
  </r>
  <r>
    <x v="0"/>
    <x v="0"/>
    <s v="4/100/15/48/54,1/6,5"/>
    <n v="15"/>
    <s v="4/100/15"/>
    <x v="0"/>
    <x v="0"/>
    <n v="4"/>
    <n v="9000"/>
    <d v="2016-06-09T00:00:00"/>
    <n v="13276"/>
    <n v="9"/>
    <x v="9"/>
    <x v="2"/>
  </r>
  <r>
    <x v="513"/>
    <x v="379"/>
    <s v="4/98/13/35/58,6/5"/>
    <n v="13"/>
    <s v="4/98/13"/>
    <x v="1"/>
    <x v="0"/>
    <n v="4"/>
    <n v="2050.16"/>
    <d v="2016-06-09T00:00:00"/>
    <n v="3024"/>
    <n v="9"/>
    <x v="9"/>
    <x v="2"/>
  </r>
  <r>
    <x v="340"/>
    <x v="273"/>
    <s v="4/98/14/35/58,6/5"/>
    <n v="14"/>
    <s v="4/98/14"/>
    <x v="1"/>
    <x v="1"/>
    <n v="1"/>
    <n v="725.91"/>
    <d v="2016-06-10T00:00:00"/>
    <n v="902"/>
    <n v="10"/>
    <x v="9"/>
    <x v="2"/>
  </r>
  <r>
    <x v="513"/>
    <x v="379"/>
    <s v="4/98/13/35/58,6/5"/>
    <n v="13"/>
    <s v="4/98/13"/>
    <x v="1"/>
    <x v="0"/>
    <n v="2"/>
    <n v="1025.08"/>
    <d v="2016-06-11T00:00:00"/>
    <n v="1512"/>
    <n v="11"/>
    <x v="9"/>
    <x v="2"/>
  </r>
  <r>
    <x v="491"/>
    <x v="365"/>
    <s v="4/98/14/35/58,6/5,5"/>
    <n v="14"/>
    <s v="4/98/14"/>
    <x v="1"/>
    <x v="0"/>
    <n v="4"/>
    <n v="2530.56"/>
    <d v="2016-06-11T00:00:00"/>
    <n v="3732"/>
    <n v="11"/>
    <x v="9"/>
    <x v="2"/>
  </r>
  <r>
    <x v="491"/>
    <x v="365"/>
    <s v="4/98/14/35/58,6/5,5"/>
    <n v="14"/>
    <s v="4/98/14"/>
    <x v="1"/>
    <x v="0"/>
    <n v="2"/>
    <n v="1265.28"/>
    <d v="2016-06-12T00:00:00"/>
    <n v="1866"/>
    <n v="12"/>
    <x v="9"/>
    <x v="2"/>
  </r>
  <r>
    <x v="516"/>
    <x v="381"/>
    <s v="5/100/15/38/57,1/6"/>
    <n v="15"/>
    <s v="5/100/15"/>
    <x v="1"/>
    <x v="1"/>
    <n v="4"/>
    <n v="4561.24"/>
    <d v="2016-06-12T00:00:00"/>
    <n v="6728"/>
    <n v="12"/>
    <x v="9"/>
    <x v="2"/>
  </r>
  <r>
    <x v="396"/>
    <x v="16"/>
    <s v="4/114,3/15/44/56,6/6"/>
    <n v="15"/>
    <s v="4/114,3/15"/>
    <x v="1"/>
    <x v="1"/>
    <n v="4"/>
    <n v="4561.24"/>
    <d v="2016-06-13T00:00:00"/>
    <n v="5676"/>
    <n v="13"/>
    <x v="9"/>
    <x v="2"/>
  </r>
  <r>
    <x v="517"/>
    <x v="382"/>
    <s v="5/114,3/16/50/67,1/6,5"/>
    <n v="16"/>
    <s v="5/114,3/16"/>
    <x v="0"/>
    <x v="1"/>
    <n v="4"/>
    <n v="10339"/>
    <d v="2016-06-13T00:00:00"/>
    <n v="15252"/>
    <n v="13"/>
    <x v="9"/>
    <x v="2"/>
  </r>
  <r>
    <x v="518"/>
    <x v="383"/>
    <s v="4/100/14/49/56,6/5,5"/>
    <n v="14"/>
    <s v="4/100/14"/>
    <x v="1"/>
    <x v="0"/>
    <n v="2"/>
    <n v="1864.16"/>
    <d v="2016-06-14T00:00:00"/>
    <n v="2750"/>
    <n v="14"/>
    <x v="9"/>
    <x v="2"/>
  </r>
  <r>
    <x v="211"/>
    <x v="176"/>
    <s v="4/98/14/35/58,6/5,5"/>
    <n v="14"/>
    <s v="4/98/14"/>
    <x v="1"/>
    <x v="1"/>
    <n v="4"/>
    <n v="2591.52"/>
    <d v="2016-06-14T00:00:00"/>
    <n v="3732"/>
    <n v="14"/>
    <x v="9"/>
    <x v="2"/>
  </r>
  <r>
    <x v="491"/>
    <x v="365"/>
    <s v="4/98/14/35/58,6/5,5"/>
    <n v="14"/>
    <s v="4/98/14"/>
    <x v="1"/>
    <x v="0"/>
    <n v="4"/>
    <n v="2530.56"/>
    <d v="2016-06-16T00:00:00"/>
    <n v="3732"/>
    <n v="16"/>
    <x v="9"/>
    <x v="2"/>
  </r>
  <r>
    <x v="519"/>
    <x v="28"/>
    <s v="CODE8"/>
    <s v="CODE8"/>
    <s v="CODE8"/>
    <x v="2"/>
    <x v="1"/>
    <n v="4"/>
    <n v="10555.6"/>
    <d v="2016-06-17T00:00:00"/>
    <n v="14000"/>
    <n v="17"/>
    <x v="9"/>
    <x v="2"/>
  </r>
  <r>
    <x v="520"/>
    <x v="384"/>
    <s v="5/114,3/16/46/67,1/6,5"/>
    <n v="16"/>
    <s v="5/114,3/16"/>
    <x v="0"/>
    <x v="0"/>
    <n v="4"/>
    <n v="10847.44"/>
    <d v="2016-06-18T00:00:00"/>
    <n v="16000"/>
    <n v="18"/>
    <x v="9"/>
    <x v="2"/>
  </r>
  <r>
    <x v="15"/>
    <x v="15"/>
    <s v="4/100/15/50/60,1/6"/>
    <n v="15"/>
    <s v="4/100/15"/>
    <x v="1"/>
    <x v="0"/>
    <n v="1"/>
    <n v="905.8"/>
    <d v="2016-06-18T00:00:00"/>
    <n v="1378"/>
    <n v="18"/>
    <x v="9"/>
    <x v="2"/>
  </r>
  <r>
    <x v="374"/>
    <x v="295"/>
    <s v="5/108/16/50/63,4/6,5"/>
    <n v="16"/>
    <s v="5/108/16"/>
    <x v="1"/>
    <x v="0"/>
    <n v="2"/>
    <n v="2161.52"/>
    <d v="2016-06-18T00:00:00"/>
    <n v="3320"/>
    <n v="18"/>
    <x v="9"/>
    <x v="2"/>
  </r>
  <r>
    <x v="518"/>
    <x v="383"/>
    <s v="4/100/14/49/56,6/5,5"/>
    <n v="14"/>
    <s v="4/100/14"/>
    <x v="1"/>
    <x v="0"/>
    <n v="6"/>
    <n v="5592.48"/>
    <d v="2016-06-18T00:00:00"/>
    <n v="8250"/>
    <n v="18"/>
    <x v="9"/>
    <x v="2"/>
  </r>
  <r>
    <x v="340"/>
    <x v="273"/>
    <s v="4/98/14/35/58,6/5"/>
    <n v="14"/>
    <s v="4/98/14"/>
    <x v="1"/>
    <x v="1"/>
    <n v="4"/>
    <n v="2903.68"/>
    <d v="2016-06-19T00:00:00"/>
    <n v="3608"/>
    <n v="19"/>
    <x v="9"/>
    <x v="2"/>
  </r>
  <r>
    <x v="434"/>
    <x v="43"/>
    <s v="4/98/13/29/58,6/5"/>
    <n v="13"/>
    <s v="4/98/13"/>
    <x v="1"/>
    <x v="1"/>
    <n v="1"/>
    <n v="497.51"/>
    <d v="2016-06-20T00:00:00"/>
    <n v="720"/>
    <n v="20"/>
    <x v="9"/>
    <x v="2"/>
  </r>
  <r>
    <x v="521"/>
    <x v="28"/>
    <s v="CODE8"/>
    <s v="CODE8"/>
    <s v="CODE8"/>
    <x v="2"/>
    <x v="1"/>
    <n v="4"/>
    <n v="12203.2"/>
    <d v="2016-06-20T00:00:00"/>
    <n v="15748"/>
    <n v="20"/>
    <x v="9"/>
    <x v="2"/>
  </r>
  <r>
    <x v="86"/>
    <x v="19"/>
    <s v="4/100/14/43/60,1/5,5"/>
    <n v="14"/>
    <s v="4/100/14"/>
    <x v="1"/>
    <x v="0"/>
    <n v="1"/>
    <n v="801.43"/>
    <d v="2016-06-21T00:00:00"/>
    <n v="1180"/>
    <n v="21"/>
    <x v="9"/>
    <x v="2"/>
  </r>
  <r>
    <x v="489"/>
    <x v="364"/>
    <s v="4/98/13/29/58,6/5"/>
    <n v="13"/>
    <s v="4/98/13"/>
    <x v="1"/>
    <x v="0"/>
    <n v="2"/>
    <n v="1010.9"/>
    <d v="2016-06-22T00:00:00"/>
    <n v="1492"/>
    <n v="22"/>
    <x v="9"/>
    <x v="2"/>
  </r>
  <r>
    <x v="434"/>
    <x v="43"/>
    <s v="4/98/13/29/58,6/5"/>
    <n v="13"/>
    <s v="4/98/13"/>
    <x v="1"/>
    <x v="1"/>
    <n v="1"/>
    <n v="497.51"/>
    <d v="2016-06-22T00:00:00"/>
    <n v="720"/>
    <n v="22"/>
    <x v="9"/>
    <x v="2"/>
  </r>
  <r>
    <x v="469"/>
    <x v="350"/>
    <s v="4/98/13/35/58,6/5"/>
    <n v="13"/>
    <s v="4/98/13"/>
    <x v="1"/>
    <x v="1"/>
    <n v="4"/>
    <n v="1923.12"/>
    <d v="2016-06-22T00:00:00"/>
    <n v="2748"/>
    <n v="22"/>
    <x v="9"/>
    <x v="2"/>
  </r>
  <r>
    <x v="522"/>
    <x v="385"/>
    <s v="4/100/15/40/60,1/6"/>
    <n v="15"/>
    <s v="4/100/15"/>
    <x v="1"/>
    <x v="1"/>
    <n v="4"/>
    <n v="4241.5600000000004"/>
    <d v="2016-06-22T00:00:00"/>
    <n v="6208"/>
    <n v="22"/>
    <x v="9"/>
    <x v="2"/>
  </r>
  <r>
    <x v="248"/>
    <x v="200"/>
    <s v="5/112/15/47/57,1/6,5"/>
    <n v="15"/>
    <s v="5/112/15"/>
    <x v="0"/>
    <x v="0"/>
    <n v="4"/>
    <n v="8576.2800000000007"/>
    <d v="2016-06-23T00:00:00"/>
    <n v="12652"/>
    <n v="23"/>
    <x v="9"/>
    <x v="2"/>
  </r>
  <r>
    <x v="489"/>
    <x v="364"/>
    <s v="4/98/13/29/58,6/5"/>
    <n v="13"/>
    <s v="4/98/13"/>
    <x v="1"/>
    <x v="0"/>
    <n v="1"/>
    <n v="505.45"/>
    <d v="2016-06-23T00:00:00"/>
    <n v="746"/>
    <n v="23"/>
    <x v="9"/>
    <x v="2"/>
  </r>
  <r>
    <x v="160"/>
    <x v="139"/>
    <s v="5/110/16/37/65,1/6,5"/>
    <n v="16"/>
    <s v="5/110/16"/>
    <x v="0"/>
    <x v="1"/>
    <n v="4"/>
    <n v="10847.44"/>
    <d v="2016-06-23T00:00:00"/>
    <n v="16000"/>
    <n v="23"/>
    <x v="9"/>
    <x v="2"/>
  </r>
  <r>
    <x v="211"/>
    <x v="176"/>
    <s v="4/98/14/35/58,6/5,5"/>
    <n v="14"/>
    <s v="4/98/14"/>
    <x v="1"/>
    <x v="1"/>
    <n v="4"/>
    <n v="2591.52"/>
    <d v="2016-06-25T00:00:00"/>
    <n v="3732"/>
    <n v="25"/>
    <x v="9"/>
    <x v="2"/>
  </r>
  <r>
    <x v="78"/>
    <x v="72"/>
    <s v="4/100/14/43/60,1/5,5"/>
    <n v="14"/>
    <s v="4/100/14"/>
    <x v="1"/>
    <x v="0"/>
    <n v="4"/>
    <n v="3464.12"/>
    <d v="2016-06-28T00:00:00"/>
    <n v="4700"/>
    <n v="28"/>
    <x v="9"/>
    <x v="2"/>
  </r>
  <r>
    <x v="489"/>
    <x v="364"/>
    <s v="4/98/13/29/58,6/5"/>
    <n v="13"/>
    <s v="4/98/13"/>
    <x v="1"/>
    <x v="0"/>
    <n v="2"/>
    <n v="1010.9"/>
    <d v="2016-06-28T00:00:00"/>
    <n v="1492"/>
    <n v="28"/>
    <x v="9"/>
    <x v="2"/>
  </r>
  <r>
    <x v="513"/>
    <x v="379"/>
    <s v="4/98/13/35/58,6/5"/>
    <n v="13"/>
    <s v="4/98/13"/>
    <x v="1"/>
    <x v="1"/>
    <n v="2"/>
    <n v="1025.08"/>
    <d v="2016-06-28T00:00:00"/>
    <n v="1512"/>
    <n v="28"/>
    <x v="9"/>
    <x v="2"/>
  </r>
  <r>
    <x v="523"/>
    <x v="386"/>
    <s v="5/112/16/50/57,1/6,5"/>
    <n v="16"/>
    <s v="5/112/16"/>
    <x v="0"/>
    <x v="0"/>
    <n v="4"/>
    <n v="11762.72"/>
    <d v="2016-06-29T00:00:00"/>
    <n v="17352"/>
    <n v="29"/>
    <x v="9"/>
    <x v="2"/>
  </r>
  <r>
    <x v="26"/>
    <x v="26"/>
    <s v="5/112/15/47/57,1/6"/>
    <n v="15"/>
    <s v="5/112/15"/>
    <x v="1"/>
    <x v="0"/>
    <n v="4"/>
    <n v="4047.36"/>
    <d v="2016-06-30T00:00:00"/>
    <n v="4720"/>
    <n v="30"/>
    <x v="9"/>
    <x v="2"/>
  </r>
  <r>
    <x v="85"/>
    <x v="79"/>
    <s v="4/98/13/35/58,6/5"/>
    <n v="13"/>
    <s v="4/98/13"/>
    <x v="0"/>
    <x v="0"/>
    <n v="4"/>
    <n v="4271.28"/>
    <d v="2016-06-30T00:00:00"/>
    <n v="7816"/>
    <n v="30"/>
    <x v="9"/>
    <x v="2"/>
  </r>
  <r>
    <x v="336"/>
    <x v="269"/>
    <s v="4/98/13/40/58,6/5"/>
    <n v="13"/>
    <s v="4/98/13"/>
    <x v="1"/>
    <x v="0"/>
    <n v="4"/>
    <n v="2055.12"/>
    <d v="2016-06-30T00:00:00"/>
    <n v="2880"/>
    <n v="30"/>
    <x v="9"/>
    <x v="2"/>
  </r>
  <r>
    <x v="518"/>
    <x v="383"/>
    <s v="4/100/14/49/56,6/5,5"/>
    <n v="14"/>
    <s v="4/100/14"/>
    <x v="1"/>
    <x v="0"/>
    <n v="2"/>
    <n v="1864.16"/>
    <d v="2016-06-30T00:00:00"/>
    <n v="2750"/>
    <n v="30"/>
    <x v="9"/>
    <x v="2"/>
  </r>
  <r>
    <x v="242"/>
    <x v="199"/>
    <s v="4/114,3/14/40/66,1/5,5"/>
    <n v="14"/>
    <s v="4/114,3/14"/>
    <x v="1"/>
    <x v="0"/>
    <n v="2"/>
    <n v="1711.86"/>
    <d v="2016-07-01T00:00:00"/>
    <n v="2602"/>
    <n v="1"/>
    <x v="10"/>
    <x v="2"/>
  </r>
  <r>
    <x v="524"/>
    <x v="387"/>
    <s v="5/100/15/38/57,1/6,5"/>
    <n v="15"/>
    <s v="5/100/15"/>
    <x v="0"/>
    <x v="0"/>
    <n v="4"/>
    <n v="9000"/>
    <d v="2016-07-02T00:00:00"/>
    <n v="13276"/>
    <n v="2"/>
    <x v="10"/>
    <x v="2"/>
  </r>
  <r>
    <x v="489"/>
    <x v="364"/>
    <s v="4/98/13/29/58,6/5"/>
    <n v="13"/>
    <s v="4/98/13"/>
    <x v="1"/>
    <x v="0"/>
    <n v="4"/>
    <n v="2021.8"/>
    <d v="2016-07-04T00:00:00"/>
    <n v="2984"/>
    <n v="4"/>
    <x v="10"/>
    <x v="2"/>
  </r>
  <r>
    <x v="396"/>
    <x v="16"/>
    <s v="4/114,3/15/44/56,6/6"/>
    <n v="15"/>
    <s v="4/114,3/15"/>
    <x v="1"/>
    <x v="1"/>
    <n v="1"/>
    <n v="1140.31"/>
    <d v="2016-07-04T00:00:00"/>
    <n v="1419"/>
    <n v="4"/>
    <x v="10"/>
    <x v="2"/>
  </r>
  <r>
    <x v="198"/>
    <x v="167"/>
    <s v="5/114,3/16/45/60,1/7"/>
    <n v="16"/>
    <s v="5/114,3/16"/>
    <x v="0"/>
    <x v="0"/>
    <n v="4"/>
    <n v="10762.72"/>
    <d v="2016-07-06T00:00:00"/>
    <n v="15876"/>
    <n v="6"/>
    <x v="10"/>
    <x v="2"/>
  </r>
  <r>
    <x v="489"/>
    <x v="364"/>
    <s v="4/98/13/29/58,6/5"/>
    <n v="13"/>
    <s v="4/98/13"/>
    <x v="1"/>
    <x v="0"/>
    <n v="1"/>
    <n v="505.45"/>
    <d v="2016-07-06T00:00:00"/>
    <n v="746"/>
    <n v="6"/>
    <x v="10"/>
    <x v="2"/>
  </r>
  <r>
    <x v="434"/>
    <x v="43"/>
    <s v="4/98/13/29/58,6/5"/>
    <n v="13"/>
    <s v="4/98/13"/>
    <x v="1"/>
    <x v="1"/>
    <n v="4"/>
    <n v="1990.04"/>
    <d v="2016-07-08T00:00:00"/>
    <n v="2880"/>
    <n v="8"/>
    <x v="10"/>
    <x v="2"/>
  </r>
  <r>
    <x v="491"/>
    <x v="365"/>
    <s v="4/98/14/35/58,6/5,5"/>
    <n v="14"/>
    <s v="4/98/14"/>
    <x v="1"/>
    <x v="1"/>
    <n v="4"/>
    <n v="2530.56"/>
    <d v="2016-07-09T00:00:00"/>
    <n v="3732"/>
    <n v="9"/>
    <x v="10"/>
    <x v="2"/>
  </r>
  <r>
    <x v="301"/>
    <x v="243"/>
    <s v="4/98/14/35/58,6/5,5"/>
    <n v="14"/>
    <s v="4/98/14"/>
    <x v="1"/>
    <x v="0"/>
    <n v="1"/>
    <n v="631.28"/>
    <d v="2016-07-10T00:00:00"/>
    <n v="863"/>
    <n v="10"/>
    <x v="10"/>
    <x v="2"/>
  </r>
  <r>
    <x v="336"/>
    <x v="269"/>
    <s v="4/98/13/40/58,6/5"/>
    <n v="13"/>
    <s v="4/98/13"/>
    <x v="1"/>
    <x v="1"/>
    <n v="4"/>
    <n v="1972.96"/>
    <d v="2016-07-11T00:00:00"/>
    <n v="2880"/>
    <n v="11"/>
    <x v="10"/>
    <x v="2"/>
  </r>
  <r>
    <x v="15"/>
    <x v="15"/>
    <s v="4/100/15/50/60,1/6"/>
    <n v="15"/>
    <s v="4/100/15"/>
    <x v="1"/>
    <x v="0"/>
    <n v="1"/>
    <n v="905.8"/>
    <d v="2016-07-12T00:00:00"/>
    <n v="1378"/>
    <n v="12"/>
    <x v="10"/>
    <x v="2"/>
  </r>
  <r>
    <x v="4"/>
    <x v="4"/>
    <s v="6/139,7/17/38/100,1/7"/>
    <n v="17"/>
    <s v="6/139,7/17"/>
    <x v="0"/>
    <x v="1"/>
    <n v="4"/>
    <n v="11949.16"/>
    <d v="2016-07-13T00:00:00"/>
    <n v="17624"/>
    <n v="13"/>
    <x v="10"/>
    <x v="2"/>
  </r>
  <r>
    <x v="3"/>
    <x v="3"/>
    <s v="5/108/15/52,5/63,4/6"/>
    <n v="15"/>
    <s v="5/108/15"/>
    <x v="1"/>
    <x v="0"/>
    <n v="2"/>
    <n v="2150.54"/>
    <d v="2016-07-14T00:00:00"/>
    <n v="3172"/>
    <n v="14"/>
    <x v="10"/>
    <x v="2"/>
  </r>
  <r>
    <x v="299"/>
    <x v="241"/>
    <s v="4/98/14/35/58,6/5,5"/>
    <n v="14"/>
    <s v="4/98/14"/>
    <x v="0"/>
    <x v="0"/>
    <n v="4"/>
    <n v="8016.96"/>
    <d v="2016-07-15T00:00:00"/>
    <n v="11824"/>
    <n v="15"/>
    <x v="10"/>
    <x v="2"/>
  </r>
  <r>
    <x v="489"/>
    <x v="364"/>
    <s v="4/98/13/29/58,6/5"/>
    <n v="13"/>
    <s v="4/98/13"/>
    <x v="1"/>
    <x v="0"/>
    <n v="1"/>
    <n v="505.45"/>
    <d v="2016-07-15T00:00:00"/>
    <n v="746"/>
    <n v="15"/>
    <x v="10"/>
    <x v="2"/>
  </r>
  <r>
    <x v="423"/>
    <x v="320"/>
    <s v="4/100/15/48/54,1/6"/>
    <n v="15"/>
    <s v="4/100/15"/>
    <x v="0"/>
    <x v="1"/>
    <n v="4"/>
    <n v="8559.32"/>
    <d v="2016-07-18T00:00:00"/>
    <n v="12624"/>
    <n v="18"/>
    <x v="10"/>
    <x v="2"/>
  </r>
  <r>
    <x v="491"/>
    <x v="365"/>
    <s v="4/98/14/35/58,6/5,5"/>
    <n v="14"/>
    <s v="4/98/14"/>
    <x v="1"/>
    <x v="0"/>
    <n v="4"/>
    <n v="2530.56"/>
    <d v="2016-07-19T00:00:00"/>
    <n v="3732"/>
    <n v="19"/>
    <x v="10"/>
    <x v="2"/>
  </r>
  <r>
    <x v="78"/>
    <x v="72"/>
    <s v="4/100/14/43/60,1/5,5"/>
    <n v="14"/>
    <s v="4/100/14"/>
    <x v="1"/>
    <x v="0"/>
    <n v="1"/>
    <n v="866.03"/>
    <d v="2016-07-22T00:00:00"/>
    <n v="1175"/>
    <n v="22"/>
    <x v="10"/>
    <x v="2"/>
  </r>
  <r>
    <x v="491"/>
    <x v="365"/>
    <s v="4/98/14/35/58,6/5,5"/>
    <n v="14"/>
    <s v="4/98/14"/>
    <x v="1"/>
    <x v="0"/>
    <n v="4"/>
    <n v="2530.56"/>
    <d v="2016-07-23T00:00:00"/>
    <n v="3732"/>
    <n v="23"/>
    <x v="10"/>
    <x v="2"/>
  </r>
  <r>
    <x v="30"/>
    <x v="30"/>
    <s v="4/100/14/46/54,1/5,5"/>
    <n v="14"/>
    <s v="4/100/14"/>
    <x v="0"/>
    <x v="1"/>
    <n v="4"/>
    <n v="7406.76"/>
    <d v="2016-07-23T00:00:00"/>
    <n v="10924"/>
    <n v="23"/>
    <x v="10"/>
    <x v="2"/>
  </r>
  <r>
    <x v="469"/>
    <x v="350"/>
    <s v="4/98/13/35/58,6/5"/>
    <n v="13"/>
    <s v="4/98/13"/>
    <x v="1"/>
    <x v="1"/>
    <n v="2"/>
    <n v="961.56"/>
    <d v="2016-07-23T00:00:00"/>
    <n v="1374"/>
    <n v="23"/>
    <x v="10"/>
    <x v="2"/>
  </r>
  <r>
    <x v="146"/>
    <x v="130"/>
    <s v="5/108/16/52,5/63,4/6,5"/>
    <n v="16"/>
    <s v="5/108/16"/>
    <x v="0"/>
    <x v="1"/>
    <n v="4"/>
    <n v="10339"/>
    <d v="2016-07-23T00:00:00"/>
    <n v="15252"/>
    <n v="23"/>
    <x v="10"/>
    <x v="2"/>
  </r>
  <r>
    <x v="513"/>
    <x v="379"/>
    <s v="4/98/13/35/58,6/5"/>
    <n v="13"/>
    <s v="4/98/13"/>
    <x v="1"/>
    <x v="0"/>
    <n v="1"/>
    <n v="512.54"/>
    <d v="2016-07-24T00:00:00"/>
    <n v="756"/>
    <n v="24"/>
    <x v="10"/>
    <x v="2"/>
  </r>
  <r>
    <x v="475"/>
    <x v="353"/>
    <s v="5/114,3/15/47/67,1/5,5"/>
    <n v="15"/>
    <s v="5/114,3/15"/>
    <x v="1"/>
    <x v="1"/>
    <n v="1"/>
    <n v="1087.95"/>
    <d v="2016-07-26T00:00:00"/>
    <n v="1230"/>
    <n v="26"/>
    <x v="10"/>
    <x v="2"/>
  </r>
  <r>
    <x v="211"/>
    <x v="176"/>
    <s v="4/98/14/35/58,6/5,5"/>
    <n v="14"/>
    <s v="4/98/14"/>
    <x v="1"/>
    <x v="1"/>
    <n v="4"/>
    <n v="2591.52"/>
    <d v="2016-07-27T00:00:00"/>
    <n v="3732"/>
    <n v="27"/>
    <x v="10"/>
    <x v="2"/>
  </r>
  <r>
    <x v="525"/>
    <x v="388"/>
    <s v="5/114,3/15/43/66,1/6,5"/>
    <n v="15"/>
    <s v="5/114,3/15"/>
    <x v="0"/>
    <x v="1"/>
    <n v="4"/>
    <n v="8576.2800000000007"/>
    <d v="2016-07-28T00:00:00"/>
    <n v="12652"/>
    <n v="28"/>
    <x v="10"/>
    <x v="2"/>
  </r>
  <r>
    <x v="526"/>
    <x v="389"/>
    <s v="5/112/16/45/57,1/7"/>
    <n v="16"/>
    <s v="5/112/16"/>
    <x v="0"/>
    <x v="1"/>
    <n v="4"/>
    <n v="10847.44"/>
    <d v="2016-07-28T00:00:00"/>
    <n v="16000"/>
    <n v="28"/>
    <x v="10"/>
    <x v="2"/>
  </r>
  <r>
    <x v="303"/>
    <x v="245"/>
    <s v="4/100/15/48/54,1/6"/>
    <n v="15"/>
    <s v="4/100/15"/>
    <x v="0"/>
    <x v="0"/>
    <n v="4"/>
    <n v="9000"/>
    <d v="2016-07-29T00:00:00"/>
    <n v="13276"/>
    <n v="29"/>
    <x v="10"/>
    <x v="2"/>
  </r>
  <r>
    <x v="510"/>
    <x v="377"/>
    <s v="5/108/16/52,5/63,4/7"/>
    <n v="16"/>
    <s v="5/108/16"/>
    <x v="0"/>
    <x v="1"/>
    <n v="4"/>
    <n v="10847.44"/>
    <d v="2016-07-29T00:00:00"/>
    <n v="16000"/>
    <n v="29"/>
    <x v="10"/>
    <x v="2"/>
  </r>
  <r>
    <x v="506"/>
    <x v="21"/>
    <s v="4/100/15/50/60,1/6"/>
    <n v="15"/>
    <s v="4/100/15"/>
    <x v="1"/>
    <x v="1"/>
    <n v="4"/>
    <n v="4146.4799999999996"/>
    <d v="2016-07-29T00:00:00"/>
    <n v="6116"/>
    <n v="29"/>
    <x v="10"/>
    <x v="2"/>
  </r>
  <r>
    <x v="527"/>
    <x v="390"/>
    <s v="5/114,3/16/47/66,1/6,5"/>
    <n v="16"/>
    <s v="5/114,3/16"/>
    <x v="0"/>
    <x v="0"/>
    <n v="4"/>
    <n v="10847.44"/>
    <d v="2016-07-30T00:00:00"/>
    <n v="16000"/>
    <n v="30"/>
    <x v="10"/>
    <x v="2"/>
  </r>
  <r>
    <x v="145"/>
    <x v="129"/>
    <s v="4/100/14/49/56,6/5,5"/>
    <n v="14"/>
    <s v="4/100/14"/>
    <x v="1"/>
    <x v="1"/>
    <n v="2"/>
    <n v="1818.2"/>
    <d v="2016-07-30T00:00:00"/>
    <n v="1820"/>
    <n v="30"/>
    <x v="10"/>
    <x v="2"/>
  </r>
  <r>
    <x v="145"/>
    <x v="129"/>
    <s v="4/100/14/49/56,6/5,5"/>
    <n v="14"/>
    <s v="4/100/14"/>
    <x v="1"/>
    <x v="1"/>
    <n v="2"/>
    <n v="1818.2"/>
    <d v="2016-07-31T00:00:00"/>
    <n v="1820"/>
    <n v="31"/>
    <x v="10"/>
    <x v="2"/>
  </r>
  <r>
    <x v="96"/>
    <x v="86"/>
    <s v="5/114,3/16/50/66,1/6,5"/>
    <n v="16"/>
    <s v="5/114,3/16"/>
    <x v="0"/>
    <x v="1"/>
    <n v="4"/>
    <n v="10847.44"/>
    <d v="2016-08-01T00:00:00"/>
    <n v="16000"/>
    <n v="1"/>
    <x v="11"/>
    <x v="2"/>
  </r>
  <r>
    <x v="528"/>
    <x v="391"/>
    <s v="5/114,3/16/46/67,1/6,5"/>
    <n v="16"/>
    <s v="5/114,3/16"/>
    <x v="0"/>
    <x v="1"/>
    <n v="4"/>
    <n v="10339"/>
    <d v="2016-08-01T00:00:00"/>
    <n v="15252"/>
    <n v="1"/>
    <x v="11"/>
    <x v="2"/>
  </r>
  <r>
    <x v="513"/>
    <x v="379"/>
    <s v="4/98/13/35/58,6/5"/>
    <n v="13"/>
    <s v="4/98/13"/>
    <x v="1"/>
    <x v="0"/>
    <n v="1"/>
    <n v="512.54"/>
    <d v="2016-08-03T00:00:00"/>
    <n v="756"/>
    <n v="3"/>
    <x v="11"/>
    <x v="2"/>
  </r>
  <r>
    <x v="489"/>
    <x v="364"/>
    <s v="4/98/13/29/58,6/5"/>
    <n v="13"/>
    <s v="4/98/13"/>
    <x v="1"/>
    <x v="0"/>
    <n v="1"/>
    <n v="505.45"/>
    <d v="2016-08-04T00:00:00"/>
    <n v="746"/>
    <n v="4"/>
    <x v="11"/>
    <x v="2"/>
  </r>
  <r>
    <x v="434"/>
    <x v="43"/>
    <s v="4/98/13/29/58,6/5"/>
    <n v="13"/>
    <s v="4/98/13"/>
    <x v="1"/>
    <x v="1"/>
    <n v="1"/>
    <n v="497.5"/>
    <d v="2016-08-04T00:00:00"/>
    <n v="720"/>
    <n v="4"/>
    <x v="11"/>
    <x v="2"/>
  </r>
  <r>
    <x v="296"/>
    <x v="15"/>
    <s v="4/100/15/50/60,1/6"/>
    <n v="15"/>
    <s v="4/100/15"/>
    <x v="1"/>
    <x v="0"/>
    <n v="2"/>
    <n v="2058"/>
    <d v="2016-08-05T00:00:00"/>
    <n v="2840"/>
    <n v="5"/>
    <x v="11"/>
    <x v="2"/>
  </r>
  <r>
    <x v="145"/>
    <x v="129"/>
    <s v="4/100/14/49/56,6/5,5"/>
    <n v="14"/>
    <s v="4/100/14"/>
    <x v="1"/>
    <x v="1"/>
    <n v="4"/>
    <n v="3636.37"/>
    <d v="2016-08-05T00:00:00"/>
    <n v="3640"/>
    <n v="5"/>
    <x v="11"/>
    <x v="2"/>
  </r>
  <r>
    <x v="469"/>
    <x v="350"/>
    <s v="4/98/13/35/58,6/5"/>
    <n v="13"/>
    <s v="4/98/13"/>
    <x v="1"/>
    <x v="1"/>
    <n v="2"/>
    <n v="961.56"/>
    <d v="2016-08-06T00:00:00"/>
    <n v="1374"/>
    <n v="6"/>
    <x v="11"/>
    <x v="2"/>
  </r>
  <r>
    <x v="489"/>
    <x v="364"/>
    <s v="4/98/13/29/58,6/5"/>
    <n v="13"/>
    <s v="4/98/13"/>
    <x v="1"/>
    <x v="1"/>
    <n v="2"/>
    <n v="1010.9"/>
    <d v="2016-08-07T00:00:00"/>
    <n v="1492"/>
    <n v="7"/>
    <x v="11"/>
    <x v="2"/>
  </r>
  <r>
    <x v="491"/>
    <x v="365"/>
    <s v="4/98/14/35/58,6/5,5"/>
    <n v="14"/>
    <s v="4/98/14"/>
    <x v="1"/>
    <x v="0"/>
    <n v="4"/>
    <n v="2518.1999999999998"/>
    <d v="2016-08-09T00:00:00"/>
    <n v="3732"/>
    <n v="9"/>
    <x v="11"/>
    <x v="2"/>
  </r>
  <r>
    <x v="376"/>
    <x v="296"/>
    <s v="5/114,3/16/50/67,1/6,5"/>
    <n v="16"/>
    <s v="5/114,3/16"/>
    <x v="0"/>
    <x v="0"/>
    <n v="4"/>
    <n v="10847.44"/>
    <d v="2016-08-10T00:00:00"/>
    <n v="16000"/>
    <n v="10"/>
    <x v="11"/>
    <x v="2"/>
  </r>
  <r>
    <x v="522"/>
    <x v="385"/>
    <s v="4/100/15/40/60,1/6"/>
    <n v="15"/>
    <s v="4/100/15"/>
    <x v="1"/>
    <x v="1"/>
    <n v="4"/>
    <n v="4219.16"/>
    <d v="2016-08-10T00:00:00"/>
    <n v="6208"/>
    <n v="10"/>
    <x v="11"/>
    <x v="2"/>
  </r>
  <r>
    <x v="529"/>
    <x v="392"/>
    <s v="4/100/15/45/54,1/6"/>
    <n v="15"/>
    <s v="4/100/15"/>
    <x v="0"/>
    <x v="1"/>
    <n v="4"/>
    <n v="9000"/>
    <d v="2016-08-10T00:00:00"/>
    <n v="13276"/>
    <n v="10"/>
    <x v="11"/>
    <x v="2"/>
  </r>
  <r>
    <x v="489"/>
    <x v="364"/>
    <s v="4/98/13/29/58,6/5"/>
    <n v="13"/>
    <s v="4/98/13"/>
    <x v="1"/>
    <x v="0"/>
    <n v="1"/>
    <n v="501.83"/>
    <d v="2016-08-12T00:00:00"/>
    <n v="246"/>
    <n v="12"/>
    <x v="11"/>
    <x v="2"/>
  </r>
  <r>
    <x v="530"/>
    <x v="393"/>
    <s v="4/100/14/49/56,6/5,5"/>
    <n v="14"/>
    <s v="4/100/14"/>
    <x v="0"/>
    <x v="0"/>
    <n v="4"/>
    <n v="7406.76"/>
    <d v="2016-08-13T00:00:00"/>
    <n v="9832"/>
    <n v="13"/>
    <x v="11"/>
    <x v="2"/>
  </r>
  <r>
    <x v="491"/>
    <x v="365"/>
    <s v="4/98/14/35/58,6/5,5"/>
    <n v="14"/>
    <s v="4/98/14"/>
    <x v="1"/>
    <x v="0"/>
    <n v="2"/>
    <n v="1255.78"/>
    <d v="2016-08-13T00:00:00"/>
    <n v="1866"/>
    <n v="13"/>
    <x v="11"/>
    <x v="2"/>
  </r>
  <r>
    <x v="20"/>
    <x v="20"/>
    <s v="4/100/15/48/54,1/6"/>
    <n v="15"/>
    <s v="4/100/15"/>
    <x v="1"/>
    <x v="0"/>
    <n v="1"/>
    <n v="1045.47"/>
    <d v="2016-08-14T00:00:00"/>
    <n v="1190"/>
    <n v="14"/>
    <x v="11"/>
    <x v="2"/>
  </r>
  <r>
    <x v="514"/>
    <x v="380"/>
    <s v="4/100/15/40/60,1/6"/>
    <n v="15"/>
    <s v="4/100/15"/>
    <x v="1"/>
    <x v="0"/>
    <n v="4"/>
    <n v="4288.12"/>
    <d v="2016-08-14T00:00:00"/>
    <n v="6324"/>
    <n v="14"/>
    <x v="11"/>
    <x v="2"/>
  </r>
  <r>
    <x v="531"/>
    <x v="394"/>
    <s v="4/98/15/29/58,6/6,5"/>
    <n v="15"/>
    <s v="4/98/15"/>
    <x v="0"/>
    <x v="1"/>
    <n v="4"/>
    <n v="9000"/>
    <d v="2016-08-15T00:00:00"/>
    <n v="11128"/>
    <n v="15"/>
    <x v="11"/>
    <x v="2"/>
  </r>
  <r>
    <x v="516"/>
    <x v="381"/>
    <s v="5/100/15/38/57,1/6"/>
    <n v="15"/>
    <s v="5/100/15"/>
    <x v="1"/>
    <x v="0"/>
    <n v="4"/>
    <n v="4561.24"/>
    <d v="2016-08-16T00:00:00"/>
    <n v="6728"/>
    <n v="16"/>
    <x v="11"/>
    <x v="2"/>
  </r>
  <r>
    <x v="8"/>
    <x v="8"/>
    <s v="4/98/13/35/58,6/5"/>
    <n v="13"/>
    <s v="4/98/13"/>
    <x v="1"/>
    <x v="1"/>
    <n v="1"/>
    <n v="436.34"/>
    <d v="2016-08-16T00:00:00"/>
    <n v="596"/>
    <n v="16"/>
    <x v="11"/>
    <x v="2"/>
  </r>
  <r>
    <x v="522"/>
    <x v="385"/>
    <s v="4/100/15/40/60,1/6"/>
    <n v="15"/>
    <s v="4/100/15"/>
    <x v="1"/>
    <x v="1"/>
    <n v="4"/>
    <n v="4219.16"/>
    <d v="2016-08-17T00:00:00"/>
    <n v="6208"/>
    <n v="17"/>
    <x v="11"/>
    <x v="2"/>
  </r>
  <r>
    <x v="489"/>
    <x v="364"/>
    <s v="4/98/13/29/58,6/5"/>
    <n v="13"/>
    <s v="4/98/13"/>
    <x v="1"/>
    <x v="0"/>
    <n v="1"/>
    <n v="501.83"/>
    <d v="2016-08-19T00:00:00"/>
    <n v="746"/>
    <n v="19"/>
    <x v="11"/>
    <x v="2"/>
  </r>
  <r>
    <x v="532"/>
    <x v="395"/>
    <s v="5/114,3/15/46/67,1/6,5"/>
    <n v="15"/>
    <s v="5/114,3/15"/>
    <x v="0"/>
    <x v="1"/>
    <n v="4"/>
    <n v="7072.96"/>
    <d v="2016-08-19T00:00:00"/>
    <n v="13276"/>
    <n v="19"/>
    <x v="11"/>
    <x v="2"/>
  </r>
  <r>
    <x v="533"/>
    <x v="396"/>
    <s v="4/100/15/48/54,1/6"/>
    <n v="15"/>
    <s v="4/100/15"/>
    <x v="0"/>
    <x v="1"/>
    <n v="4"/>
    <n v="9118.64"/>
    <d v="2016-08-19T00:00:00"/>
    <n v="13452"/>
    <n v="19"/>
    <x v="11"/>
    <x v="2"/>
  </r>
  <r>
    <x v="372"/>
    <x v="293"/>
    <s v="5/114,3/16/51/67,1/6,5"/>
    <n v="16"/>
    <s v="5/114,3/16"/>
    <x v="0"/>
    <x v="0"/>
    <n v="4"/>
    <n v="10847.44"/>
    <d v="2016-08-20T00:00:00"/>
    <n v="16000"/>
    <n v="20"/>
    <x v="11"/>
    <x v="2"/>
  </r>
  <r>
    <x v="69"/>
    <x v="64"/>
    <s v="5/114,3/16/50/60,1/6"/>
    <n v="16"/>
    <s v="5/114,3/16"/>
    <x v="1"/>
    <x v="0"/>
    <n v="4"/>
    <n v="5765.2"/>
    <d v="2016-08-20T00:00:00"/>
    <n v="7920"/>
    <n v="20"/>
    <x v="11"/>
    <x v="2"/>
  </r>
  <r>
    <x v="446"/>
    <x v="335"/>
    <s v="5/114,3/16/51/67,1/6,5"/>
    <n v="16"/>
    <s v="5/114,3/16"/>
    <x v="1"/>
    <x v="1"/>
    <n v="4"/>
    <n v="4591.46"/>
    <d v="2016-08-20T00:00:00"/>
    <n v="5224"/>
    <n v="20"/>
    <x v="11"/>
    <x v="2"/>
  </r>
  <r>
    <x v="514"/>
    <x v="380"/>
    <s v="4/100/15/40/60,1/6"/>
    <n v="15"/>
    <s v="4/100/15"/>
    <x v="1"/>
    <x v="0"/>
    <n v="2"/>
    <n v="2144.06"/>
    <d v="2016-08-22T00:00:00"/>
    <n v="3162"/>
    <n v="22"/>
    <x v="11"/>
    <x v="2"/>
  </r>
  <r>
    <x v="469"/>
    <x v="350"/>
    <s v="4/98/13/35/58,6/5"/>
    <n v="13"/>
    <s v="4/98/13"/>
    <x v="1"/>
    <x v="1"/>
    <n v="4"/>
    <n v="1923.12"/>
    <d v="2016-08-22T00:00:00"/>
    <n v="2748"/>
    <n v="22"/>
    <x v="11"/>
    <x v="2"/>
  </r>
  <r>
    <x v="88"/>
    <x v="81"/>
    <s v="4/114,3/15/43/67,1/6"/>
    <n v="15"/>
    <s v="4/114,3/15"/>
    <x v="1"/>
    <x v="0"/>
    <n v="4"/>
    <n v="4052.56"/>
    <d v="2016-08-23T00:00:00"/>
    <n v="6484"/>
    <n v="23"/>
    <x v="11"/>
    <x v="2"/>
  </r>
  <r>
    <x v="491"/>
    <x v="365"/>
    <s v="4/98/14/35/58,6/5,5"/>
    <n v="14"/>
    <s v="4/98/14"/>
    <x v="1"/>
    <x v="0"/>
    <n v="2"/>
    <n v="1255.78"/>
    <d v="2016-08-23T00:00:00"/>
    <n v="1866"/>
    <n v="23"/>
    <x v="11"/>
    <x v="2"/>
  </r>
  <r>
    <x v="435"/>
    <x v="329"/>
    <s v="5/114,3/16/50/67,1/6,5"/>
    <n v="16"/>
    <s v="5/114,3/16"/>
    <x v="1"/>
    <x v="1"/>
    <n v="4"/>
    <n v="4591.4799999999996"/>
    <d v="2016-08-24T00:00:00"/>
    <n v="5224"/>
    <n v="24"/>
    <x v="11"/>
    <x v="2"/>
  </r>
  <r>
    <x v="443"/>
    <x v="332"/>
    <s v="5/110/16/37/65,1/6,5"/>
    <n v="16"/>
    <s v="5/110/16"/>
    <x v="0"/>
    <x v="1"/>
    <n v="4"/>
    <n v="10847.44"/>
    <d v="2016-08-25T00:00:00"/>
    <n v="16000"/>
    <n v="25"/>
    <x v="11"/>
    <x v="2"/>
  </r>
  <r>
    <x v="489"/>
    <x v="364"/>
    <s v="4/98/13/29/58,6/5"/>
    <n v="13"/>
    <s v="4/98/13"/>
    <x v="1"/>
    <x v="1"/>
    <n v="4"/>
    <n v="2013.32"/>
    <d v="2016-08-25T00:00:00"/>
    <n v="2984"/>
    <n v="25"/>
    <x v="11"/>
    <x v="2"/>
  </r>
  <r>
    <x v="534"/>
    <x v="397"/>
    <s v="5/114,3/17/40/66,1/7"/>
    <n v="17"/>
    <s v="5/114,3/17"/>
    <x v="0"/>
    <x v="1"/>
    <n v="4"/>
    <n v="12237.28"/>
    <d v="2016-08-26T00:00:00"/>
    <n v="18052"/>
    <n v="26"/>
    <x v="11"/>
    <x v="2"/>
  </r>
  <r>
    <x v="14"/>
    <x v="14"/>
    <s v="4/98/13/29/58,6/5"/>
    <n v="13"/>
    <s v="4/98/13"/>
    <x v="1"/>
    <x v="1"/>
    <n v="1"/>
    <n v="383.64"/>
    <d v="2016-08-27T00:00:00"/>
    <n v="550"/>
    <n v="27"/>
    <x v="11"/>
    <x v="2"/>
  </r>
  <r>
    <x v="535"/>
    <x v="28"/>
    <s v="CODE8"/>
    <s v="CODE8"/>
    <s v="CODE8"/>
    <x v="2"/>
    <x v="0"/>
    <n v="4"/>
    <n v="14640.4"/>
    <d v="2016-08-28T00:00:00"/>
    <n v="18896"/>
    <n v="28"/>
    <x v="11"/>
    <x v="2"/>
  </r>
  <r>
    <x v="78"/>
    <x v="72"/>
    <s v="4/100/14/43/60,1/5,5"/>
    <n v="14"/>
    <s v="4/100/14"/>
    <x v="1"/>
    <x v="1"/>
    <n v="4"/>
    <n v="3464.12"/>
    <d v="2016-08-29T00:00:00"/>
    <n v="4700"/>
    <n v="29"/>
    <x v="11"/>
    <x v="2"/>
  </r>
  <r>
    <x v="536"/>
    <x v="120"/>
    <s v="4/100/15/49/56,6/6"/>
    <n v="15"/>
    <s v="4/100/15"/>
    <x v="1"/>
    <x v="0"/>
    <n v="1"/>
    <n v="885.59"/>
    <d v="2016-08-30T00:00:00"/>
    <n v="951"/>
    <n v="30"/>
    <x v="11"/>
    <x v="2"/>
  </r>
  <r>
    <x v="126"/>
    <x v="114"/>
    <s v="4/98/13/40/58,6/5"/>
    <n v="13"/>
    <s v="4/98/13"/>
    <x v="1"/>
    <x v="1"/>
    <n v="2"/>
    <n v="918.6"/>
    <d v="2016-08-31T00:00:00"/>
    <n v="1354"/>
    <n v="31"/>
    <x v="11"/>
    <x v="2"/>
  </r>
  <r>
    <x v="491"/>
    <x v="365"/>
    <s v="4/98/14/35/58,6/5,5"/>
    <n v="14"/>
    <s v="4/98/14"/>
    <x v="1"/>
    <x v="1"/>
    <n v="4"/>
    <n v="2517.36"/>
    <d v="2016-08-31T00:00:00"/>
    <n v="3732"/>
    <n v="31"/>
    <x v="11"/>
    <x v="2"/>
  </r>
  <r>
    <x v="322"/>
    <x v="258"/>
    <s v="5/112/16/50/57,1/6,5"/>
    <n v="16"/>
    <s v="5/112/16"/>
    <x v="1"/>
    <x v="1"/>
    <n v="4"/>
    <n v="4462.92"/>
    <d v="2016-09-01T00:00:00"/>
    <n v="7848"/>
    <n v="1"/>
    <x v="0"/>
    <x v="2"/>
  </r>
  <r>
    <x v="289"/>
    <x v="234"/>
    <s v="4/100/15/48/54,1/6"/>
    <n v="15"/>
    <s v="4/100/15"/>
    <x v="1"/>
    <x v="1"/>
    <n v="4"/>
    <n v="4221.96"/>
    <d v="2016-09-02T00:00:00"/>
    <n v="5720"/>
    <n v="2"/>
    <x v="0"/>
    <x v="2"/>
  </r>
  <r>
    <x v="491"/>
    <x v="365"/>
    <s v="4/98/14/35/58,6/5,5"/>
    <n v="14"/>
    <s v="4/98/14"/>
    <x v="1"/>
    <x v="0"/>
    <n v="8"/>
    <n v="5023.12"/>
    <d v="2016-09-04T00:00:00"/>
    <n v="7464"/>
    <n v="4"/>
    <x v="0"/>
    <x v="2"/>
  </r>
  <r>
    <x v="537"/>
    <x v="398"/>
    <s v="4/114,3/15/46/67,1/6,5"/>
    <n v="15"/>
    <s v="4/114,3/15"/>
    <x v="0"/>
    <x v="1"/>
    <n v="4"/>
    <n v="9118.64"/>
    <d v="2016-09-04T00:00:00"/>
    <n v="13160"/>
    <n v="4"/>
    <x v="0"/>
    <x v="2"/>
  </r>
  <r>
    <x v="538"/>
    <x v="399"/>
    <s v="4/100/15/48/54,1/6"/>
    <n v="15"/>
    <s v="4/100/15"/>
    <x v="0"/>
    <x v="1"/>
    <n v="4"/>
    <n v="11463.36"/>
    <d v="2016-09-04T00:00:00"/>
    <n v="16908"/>
    <n v="4"/>
    <x v="0"/>
    <x v="2"/>
  </r>
  <r>
    <x v="514"/>
    <x v="380"/>
    <s v="4/100/15/40/60,1/6"/>
    <n v="15"/>
    <s v="4/100/15"/>
    <x v="1"/>
    <x v="1"/>
    <n v="4"/>
    <n v="4288.12"/>
    <d v="2016-09-04T00:00:00"/>
    <n v="6324"/>
    <n v="4"/>
    <x v="0"/>
    <x v="2"/>
  </r>
  <r>
    <x v="78"/>
    <x v="72"/>
    <s v="4/100/14/43/60,1/5,5"/>
    <n v="14"/>
    <s v="4/100/14"/>
    <x v="1"/>
    <x v="1"/>
    <n v="4"/>
    <n v="3464.12"/>
    <d v="2016-09-05T00:00:00"/>
    <n v="4700"/>
    <n v="5"/>
    <x v="0"/>
    <x v="2"/>
  </r>
  <r>
    <x v="491"/>
    <x v="365"/>
    <s v="4/98/14/35/58,6/5,5"/>
    <n v="14"/>
    <s v="4/98/14"/>
    <x v="1"/>
    <x v="1"/>
    <n v="4"/>
    <n v="2517.36"/>
    <d v="2016-09-05T00:00:00"/>
    <n v="3732"/>
    <n v="5"/>
    <x v="0"/>
    <x v="2"/>
  </r>
  <r>
    <x v="539"/>
    <x v="28"/>
    <s v="CODE8"/>
    <s v="CODE8"/>
    <s v="CODE8"/>
    <x v="2"/>
    <x v="0"/>
    <n v="4"/>
    <n v="8460.7999999999993"/>
    <d v="2016-09-07T00:00:00"/>
    <n v="10920"/>
    <n v="7"/>
    <x v="0"/>
    <x v="2"/>
  </r>
  <r>
    <x v="20"/>
    <x v="20"/>
    <s v="4/100/15/48/54,1/6"/>
    <n v="15"/>
    <s v="4/100/15"/>
    <x v="1"/>
    <x v="0"/>
    <n v="2"/>
    <n v="2090.9499999999998"/>
    <d v="2016-09-08T00:00:00"/>
    <n v="2380"/>
    <n v="8"/>
    <x v="0"/>
    <x v="2"/>
  </r>
  <r>
    <x v="289"/>
    <x v="234"/>
    <s v="4/100/15/48/54,1/6"/>
    <n v="15"/>
    <s v="4/100/15"/>
    <x v="1"/>
    <x v="0"/>
    <n v="2"/>
    <n v="2106.94"/>
    <d v="2016-09-08T00:00:00"/>
    <n v="2860"/>
    <n v="8"/>
    <x v="0"/>
    <x v="2"/>
  </r>
  <r>
    <x v="454"/>
    <x v="340"/>
    <s v="5/108/15/52,5/63,4/6"/>
    <n v="15"/>
    <s v="5/108/15"/>
    <x v="1"/>
    <x v="1"/>
    <n v="1"/>
    <n v="1265.8699999999999"/>
    <d v="2016-09-08T00:00:00"/>
    <n v="1094"/>
    <n v="8"/>
    <x v="0"/>
    <x v="2"/>
  </r>
  <r>
    <x v="499"/>
    <x v="369"/>
    <s v="5/100/15/38/57,1/6"/>
    <n v="15"/>
    <s v="5/100/15"/>
    <x v="1"/>
    <x v="1"/>
    <n v="3"/>
    <n v="3420.93"/>
    <d v="2016-09-08T00:00:00"/>
    <n v="3030"/>
    <n v="8"/>
    <x v="0"/>
    <x v="2"/>
  </r>
  <r>
    <x v="211"/>
    <x v="176"/>
    <s v="4/98/14/35/58,6/5,5"/>
    <n v="14"/>
    <s v="4/98/14"/>
    <x v="1"/>
    <x v="1"/>
    <n v="2"/>
    <n v="1295.76"/>
    <d v="2016-09-10T00:00:00"/>
    <n v="1866"/>
    <n v="10"/>
    <x v="0"/>
    <x v="2"/>
  </r>
  <r>
    <x v="489"/>
    <x v="364"/>
    <s v="4/98/13/29/58,6/5"/>
    <n v="13"/>
    <s v="4/98/13"/>
    <x v="1"/>
    <x v="0"/>
    <n v="4"/>
    <n v="2007.32"/>
    <d v="2016-09-11T00:00:00"/>
    <n v="2984"/>
    <n v="11"/>
    <x v="0"/>
    <x v="2"/>
  </r>
  <r>
    <x v="37"/>
    <x v="36"/>
    <s v="4/100/15/45/60,1/6"/>
    <n v="15"/>
    <s v="4/100/15"/>
    <x v="0"/>
    <x v="0"/>
    <n v="4"/>
    <n v="9000"/>
    <d v="2016-09-12T00:00:00"/>
    <n v="13160"/>
    <n v="12"/>
    <x v="0"/>
    <x v="2"/>
  </r>
  <r>
    <x v="506"/>
    <x v="21"/>
    <s v="4/100/15/50/60,1/6"/>
    <n v="15"/>
    <s v="4/100/15"/>
    <x v="1"/>
    <x v="0"/>
    <n v="1"/>
    <n v="1033.56"/>
    <d v="2016-09-12T00:00:00"/>
    <n v="1529"/>
    <n v="12"/>
    <x v="0"/>
    <x v="2"/>
  </r>
  <r>
    <x v="114"/>
    <x v="103"/>
    <s v="5/114,3/16/46/67,1/6,5"/>
    <n v="16"/>
    <s v="5/114,3/16"/>
    <x v="0"/>
    <x v="0"/>
    <n v="4"/>
    <n v="10847.44"/>
    <d v="2016-09-13T00:00:00"/>
    <n v="15960"/>
    <n v="13"/>
    <x v="0"/>
    <x v="2"/>
  </r>
  <r>
    <x v="75"/>
    <x v="69"/>
    <s v="5/114,3/16/46/67,1/6,5"/>
    <n v="16"/>
    <s v="5/114,3/16"/>
    <x v="1"/>
    <x v="0"/>
    <n v="1"/>
    <n v="1082.1500000000001"/>
    <d v="2016-09-14T00:00:00"/>
    <n v="1112"/>
    <n v="14"/>
    <x v="0"/>
    <x v="2"/>
  </r>
  <r>
    <x v="506"/>
    <x v="21"/>
    <s v="4/100/15/50/60,1/6"/>
    <n v="15"/>
    <s v="4/100/15"/>
    <x v="1"/>
    <x v="0"/>
    <n v="4"/>
    <n v="4134.24"/>
    <d v="2016-09-15T00:00:00"/>
    <n v="6116"/>
    <n v="15"/>
    <x v="0"/>
    <x v="2"/>
  </r>
  <r>
    <x v="413"/>
    <x v="315"/>
    <s v="5/112/16/45/57,1/7"/>
    <n v="16"/>
    <s v="5/112/16"/>
    <x v="0"/>
    <x v="1"/>
    <n v="4"/>
    <n v="10847.48"/>
    <d v="2016-09-15T00:00:00"/>
    <n v="15960"/>
    <n v="15"/>
    <x v="0"/>
    <x v="2"/>
  </r>
  <r>
    <x v="513"/>
    <x v="379"/>
    <s v="4/98/13/35/58,6/5"/>
    <n v="13"/>
    <s v="4/98/13"/>
    <x v="1"/>
    <x v="1"/>
    <n v="4"/>
    <n v="1992.96"/>
    <d v="2016-09-15T00:00:00"/>
    <n v="3024"/>
    <n v="15"/>
    <x v="0"/>
    <x v="2"/>
  </r>
  <r>
    <x v="185"/>
    <x v="156"/>
    <s v="4/100/14/43/60,1/5,5"/>
    <n v="14"/>
    <s v="4/100/14"/>
    <x v="0"/>
    <x v="1"/>
    <n v="4"/>
    <n v="7406.76"/>
    <d v="2016-09-16T00:00:00"/>
    <n v="10960"/>
    <n v="16"/>
    <x v="0"/>
    <x v="2"/>
  </r>
  <r>
    <x v="540"/>
    <x v="400"/>
    <s v="4/98/15/29/58,6/6,5"/>
    <n v="15"/>
    <s v="4/98/15"/>
    <x v="0"/>
    <x v="1"/>
    <n v="4"/>
    <n v="9000"/>
    <d v="2016-09-16T00:00:00"/>
    <n v="13160"/>
    <n v="16"/>
    <x v="0"/>
    <x v="2"/>
  </r>
  <r>
    <x v="506"/>
    <x v="21"/>
    <s v="4/100/15/50/60,1/6"/>
    <n v="15"/>
    <s v="4/100/15"/>
    <x v="1"/>
    <x v="0"/>
    <n v="4"/>
    <n v="4134.24"/>
    <d v="2016-09-17T00:00:00"/>
    <n v="6116"/>
    <n v="17"/>
    <x v="0"/>
    <x v="2"/>
  </r>
  <r>
    <x v="541"/>
    <x v="401"/>
    <s v="5/105/17/42/56,6/7"/>
    <n v="17"/>
    <s v="5/105/17"/>
    <x v="0"/>
    <x v="1"/>
    <n v="4"/>
    <n v="12736.44"/>
    <d v="2016-09-17T00:00:00"/>
    <n v="9016"/>
    <n v="17"/>
    <x v="0"/>
    <x v="2"/>
  </r>
  <r>
    <x v="491"/>
    <x v="365"/>
    <s v="4/98/14/35/58,6/5,5"/>
    <n v="14"/>
    <s v="4/98/14"/>
    <x v="1"/>
    <x v="1"/>
    <n v="4"/>
    <n v="2517.3200000000002"/>
    <d v="2016-09-17T00:00:00"/>
    <n v="3732"/>
    <n v="17"/>
    <x v="0"/>
    <x v="2"/>
  </r>
  <r>
    <x v="496"/>
    <x v="367"/>
    <s v="4/100/14/43/60,1/5,5"/>
    <n v="14"/>
    <s v="4/100/14"/>
    <x v="1"/>
    <x v="1"/>
    <n v="5"/>
    <n v="4232.8"/>
    <d v="2016-09-17T00:00:00"/>
    <n v="6385"/>
    <n v="17"/>
    <x v="0"/>
    <x v="2"/>
  </r>
  <r>
    <x v="303"/>
    <x v="245"/>
    <s v="4/100/15/48/54,1/6"/>
    <n v="15"/>
    <s v="4/100/15"/>
    <x v="0"/>
    <x v="1"/>
    <n v="4"/>
    <n v="9000"/>
    <d v="2016-09-18T00:00:00"/>
    <n v="13160"/>
    <n v="18"/>
    <x v="0"/>
    <x v="2"/>
  </r>
  <r>
    <x v="172"/>
    <x v="146"/>
    <s v="5/108/16/50/63,4/6,5"/>
    <n v="16"/>
    <s v="5/108/16"/>
    <x v="0"/>
    <x v="0"/>
    <n v="4"/>
    <n v="10339"/>
    <d v="2016-09-19T00:00:00"/>
    <n v="15960"/>
    <n v="19"/>
    <x v="0"/>
    <x v="2"/>
  </r>
  <r>
    <x v="522"/>
    <x v="385"/>
    <s v="4/100/15/40/60,1/6"/>
    <n v="15"/>
    <s v="4/100/15"/>
    <x v="1"/>
    <x v="1"/>
    <n v="4"/>
    <n v="4219.2"/>
    <d v="2016-09-19T00:00:00"/>
    <n v="6208"/>
    <n v="19"/>
    <x v="0"/>
    <x v="2"/>
  </r>
  <r>
    <x v="489"/>
    <x v="364"/>
    <s v="4/98/13/29/58,6/5"/>
    <n v="13"/>
    <s v="4/98/13"/>
    <x v="1"/>
    <x v="1"/>
    <n v="2"/>
    <n v="1006.66"/>
    <d v="2016-09-19T00:00:00"/>
    <n v="1492"/>
    <n v="19"/>
    <x v="0"/>
    <x v="2"/>
  </r>
  <r>
    <x v="441"/>
    <x v="28"/>
    <s v="CODE8"/>
    <s v="CODE8"/>
    <s v="CODE8"/>
    <x v="2"/>
    <x v="1"/>
    <n v="4"/>
    <n v="21681.200000000001"/>
    <d v="2016-09-19T00:00:00"/>
    <n v="25916"/>
    <n v="19"/>
    <x v="0"/>
    <x v="2"/>
  </r>
  <r>
    <x v="542"/>
    <x v="402"/>
    <s v="4/100/13/35/67,1/5,5"/>
    <n v="13"/>
    <s v="4/100/13"/>
    <x v="0"/>
    <x v="0"/>
    <n v="4"/>
    <n v="5454.23"/>
    <d v="2016-09-20T00:00:00"/>
    <n v="3960"/>
    <n v="20"/>
    <x v="0"/>
    <x v="2"/>
  </r>
  <r>
    <x v="489"/>
    <x v="364"/>
    <s v="4/98/13/29/58,6/5"/>
    <n v="13"/>
    <s v="4/98/13"/>
    <x v="1"/>
    <x v="0"/>
    <n v="4"/>
    <n v="2007.32"/>
    <d v="2016-09-20T00:00:00"/>
    <n v="2984"/>
    <n v="20"/>
    <x v="0"/>
    <x v="2"/>
  </r>
  <r>
    <x v="464"/>
    <x v="347"/>
    <s v="4/100/15/45/60,1/6"/>
    <n v="15"/>
    <s v="4/100/15"/>
    <x v="0"/>
    <x v="1"/>
    <n v="4"/>
    <n v="8440.68"/>
    <d v="2016-09-21T00:00:00"/>
    <n v="13160"/>
    <n v="21"/>
    <x v="0"/>
    <x v="2"/>
  </r>
  <r>
    <x v="111"/>
    <x v="100"/>
    <s v="5/114,3/16/46/67,1/6,5"/>
    <n v="16"/>
    <s v="5/114,3/16"/>
    <x v="0"/>
    <x v="1"/>
    <n v="4"/>
    <n v="10847.44"/>
    <d v="2016-09-21T00:00:00"/>
    <n v="15960"/>
    <n v="21"/>
    <x v="0"/>
    <x v="2"/>
  </r>
  <r>
    <x v="252"/>
    <x v="202"/>
    <s v="4/114,3/16/39/72,3/7"/>
    <n v="16"/>
    <s v="4/114,3/16"/>
    <x v="0"/>
    <x v="1"/>
    <n v="4"/>
    <n v="11979.64"/>
    <d v="2016-09-21T00:00:00"/>
    <n v="10040"/>
    <n v="21"/>
    <x v="0"/>
    <x v="2"/>
  </r>
  <r>
    <x v="289"/>
    <x v="234"/>
    <s v="4/100/15/48/54,1/6"/>
    <n v="15"/>
    <s v="4/100/15"/>
    <x v="1"/>
    <x v="1"/>
    <n v="4"/>
    <n v="4221.92"/>
    <d v="2016-09-21T00:00:00"/>
    <n v="5720"/>
    <n v="21"/>
    <x v="0"/>
    <x v="2"/>
  </r>
  <r>
    <x v="59"/>
    <x v="57"/>
    <s v="5/114,3/16/40/72,3/7"/>
    <n v="16"/>
    <s v="5/114,3/16"/>
    <x v="0"/>
    <x v="0"/>
    <n v="4"/>
    <n v="12710.32"/>
    <d v="2016-09-22T00:00:00"/>
    <n v="9880"/>
    <n v="22"/>
    <x v="0"/>
    <x v="2"/>
  </r>
  <r>
    <x v="151"/>
    <x v="135"/>
    <s v="5/139,7/16/40/98,1/7"/>
    <n v="16"/>
    <s v="5/139,7/16"/>
    <x v="0"/>
    <x v="1"/>
    <n v="4"/>
    <n v="10847.44"/>
    <d v="2016-09-22T00:00:00"/>
    <n v="15960"/>
    <n v="22"/>
    <x v="0"/>
    <x v="2"/>
  </r>
  <r>
    <x v="173"/>
    <x v="147"/>
    <s v="4/98/14/35/58,6/5,5"/>
    <n v="14"/>
    <s v="4/98/14"/>
    <x v="0"/>
    <x v="1"/>
    <n v="4"/>
    <n v="7406.76"/>
    <d v="2016-09-22T00:00:00"/>
    <n v="10960"/>
    <n v="22"/>
    <x v="0"/>
    <x v="2"/>
  </r>
  <r>
    <x v="496"/>
    <x v="367"/>
    <s v="4/100/14/43/60,1/5,5"/>
    <n v="14"/>
    <s v="4/100/14"/>
    <x v="1"/>
    <x v="1"/>
    <n v="1"/>
    <n v="846.56"/>
    <d v="2016-09-22T00:00:00"/>
    <n v="1277"/>
    <n v="22"/>
    <x v="0"/>
    <x v="2"/>
  </r>
  <r>
    <x v="432"/>
    <x v="327"/>
    <s v="5/114,3/16/45/72,3/7"/>
    <n v="16"/>
    <s v="5/114,3/16"/>
    <x v="0"/>
    <x v="0"/>
    <n v="4"/>
    <n v="11110.2"/>
    <d v="2016-09-23T00:00:00"/>
    <n v="9320"/>
    <n v="23"/>
    <x v="0"/>
    <x v="2"/>
  </r>
  <r>
    <x v="170"/>
    <x v="144"/>
    <s v="4/100/14/49/56,6/5,5"/>
    <n v="14"/>
    <s v="4/100/14"/>
    <x v="0"/>
    <x v="1"/>
    <n v="4"/>
    <n v="7406.76"/>
    <d v="2016-09-23T00:00:00"/>
    <n v="10960"/>
    <n v="23"/>
    <x v="0"/>
    <x v="2"/>
  </r>
  <r>
    <x v="444"/>
    <x v="333"/>
    <s v="5/112/16/50/57,1/6,5"/>
    <n v="16"/>
    <s v="5/112/16"/>
    <x v="0"/>
    <x v="1"/>
    <n v="4"/>
    <n v="10847.44"/>
    <d v="2016-09-23T00:00:00"/>
    <n v="15960"/>
    <n v="23"/>
    <x v="0"/>
    <x v="2"/>
  </r>
  <r>
    <x v="489"/>
    <x v="364"/>
    <s v="4/98/13/29/58,6/5"/>
    <n v="13"/>
    <s v="4/98/13"/>
    <x v="1"/>
    <x v="1"/>
    <n v="2"/>
    <n v="1006.66"/>
    <d v="2016-09-23T00:00:00"/>
    <n v="1492"/>
    <n v="23"/>
    <x v="0"/>
    <x v="2"/>
  </r>
  <r>
    <x v="489"/>
    <x v="364"/>
    <s v="4/98/13/29/58,6/5"/>
    <n v="13"/>
    <s v="4/98/13"/>
    <x v="1"/>
    <x v="1"/>
    <n v="4"/>
    <n v="2013.32"/>
    <d v="2016-09-24T00:00:00"/>
    <n v="2984"/>
    <n v="24"/>
    <x v="0"/>
    <x v="2"/>
  </r>
  <r>
    <x v="513"/>
    <x v="379"/>
    <s v="4/98/13/35/58,6/5"/>
    <n v="13"/>
    <s v="4/98/13"/>
    <x v="1"/>
    <x v="1"/>
    <n v="2"/>
    <n v="996.48"/>
    <d v="2016-09-24T00:00:00"/>
    <n v="1512"/>
    <n v="24"/>
    <x v="0"/>
    <x v="2"/>
  </r>
  <r>
    <x v="491"/>
    <x v="365"/>
    <s v="4/98/14/35/58,6/5,5"/>
    <n v="14"/>
    <s v="4/98/14"/>
    <x v="1"/>
    <x v="1"/>
    <n v="1"/>
    <n v="629.34"/>
    <d v="2016-09-24T00:00:00"/>
    <n v="933"/>
    <n v="24"/>
    <x v="0"/>
    <x v="2"/>
  </r>
  <r>
    <x v="491"/>
    <x v="365"/>
    <s v="4/98/14/35/58,6/5,5"/>
    <n v="14"/>
    <s v="4/98/14"/>
    <x v="1"/>
    <x v="0"/>
    <n v="5"/>
    <n v="3139.45"/>
    <d v="2016-09-25T00:00:00"/>
    <n v="4665"/>
    <n v="25"/>
    <x v="0"/>
    <x v="2"/>
  </r>
  <r>
    <x v="513"/>
    <x v="379"/>
    <s v="4/98/13/35/58,6/5"/>
    <n v="13"/>
    <s v="4/98/13"/>
    <x v="1"/>
    <x v="1"/>
    <n v="4"/>
    <n v="1992.96"/>
    <d v="2016-09-25T00:00:00"/>
    <n v="3024"/>
    <n v="25"/>
    <x v="0"/>
    <x v="2"/>
  </r>
  <r>
    <x v="543"/>
    <x v="403"/>
    <s v="5/114,3/16/50/66,1/6,5"/>
    <n v="16"/>
    <s v="5/114,3/16"/>
    <x v="1"/>
    <x v="1"/>
    <n v="4"/>
    <n v="5048.5600000000004"/>
    <d v="2016-09-25T00:00:00"/>
    <n v="7448"/>
    <n v="25"/>
    <x v="0"/>
    <x v="2"/>
  </r>
  <r>
    <x v="544"/>
    <x v="404"/>
    <s v="6/139,7/16/50/92,5/7"/>
    <n v="16"/>
    <s v="6/139,7/16"/>
    <x v="0"/>
    <x v="1"/>
    <n v="4"/>
    <n v="10762.72"/>
    <d v="2016-09-26T00:00:00"/>
    <n v="15960"/>
    <n v="26"/>
    <x v="0"/>
    <x v="2"/>
  </r>
  <r>
    <x v="489"/>
    <x v="364"/>
    <s v="4/98/13/29/58,6/5"/>
    <n v="13"/>
    <s v="4/98/13"/>
    <x v="1"/>
    <x v="1"/>
    <n v="4"/>
    <n v="2013.32"/>
    <d v="2016-09-26T00:00:00"/>
    <n v="2984"/>
    <n v="26"/>
    <x v="0"/>
    <x v="2"/>
  </r>
  <r>
    <x v="545"/>
    <x v="405"/>
    <s v="5/114,3/16/40/72,3/6,5"/>
    <n v="16"/>
    <s v="5/114,3/16"/>
    <x v="0"/>
    <x v="0"/>
    <n v="4"/>
    <n v="10627.12"/>
    <d v="2016-09-27T00:00:00"/>
    <n v="8920"/>
    <n v="27"/>
    <x v="0"/>
    <x v="2"/>
  </r>
  <r>
    <x v="489"/>
    <x v="364"/>
    <s v="4/98/13/29/58,6/5"/>
    <n v="13"/>
    <s v="4/98/13"/>
    <x v="1"/>
    <x v="0"/>
    <n v="2"/>
    <n v="1003.66"/>
    <d v="2016-09-27T00:00:00"/>
    <n v="1492"/>
    <n v="27"/>
    <x v="0"/>
    <x v="2"/>
  </r>
  <r>
    <x v="3"/>
    <x v="3"/>
    <s v="5/108/15/52,5/63,4/6"/>
    <n v="15"/>
    <s v="5/108/15"/>
    <x v="1"/>
    <x v="1"/>
    <n v="4"/>
    <n v="4301.08"/>
    <d v="2016-09-27T00:00:00"/>
    <n v="6344"/>
    <n v="27"/>
    <x v="0"/>
    <x v="2"/>
  </r>
  <r>
    <x v="489"/>
    <x v="364"/>
    <s v="4/98/13/29/58,6/5"/>
    <n v="13"/>
    <s v="4/98/13"/>
    <x v="1"/>
    <x v="1"/>
    <n v="4"/>
    <n v="2013.32"/>
    <d v="2016-09-27T00:00:00"/>
    <n v="2984"/>
    <n v="27"/>
    <x v="0"/>
    <x v="2"/>
  </r>
  <r>
    <x v="510"/>
    <x v="377"/>
    <s v="5/108/16/52,5/63,4/7"/>
    <n v="16"/>
    <s v="5/108/16"/>
    <x v="0"/>
    <x v="1"/>
    <n v="4"/>
    <n v="10847.44"/>
    <d v="2016-09-28T00:00:00"/>
    <n v="15960"/>
    <n v="28"/>
    <x v="0"/>
    <x v="2"/>
  </r>
  <r>
    <x v="69"/>
    <x v="64"/>
    <s v="5/114,3/16/50/60,1/6"/>
    <n v="16"/>
    <s v="5/114,3/16"/>
    <x v="1"/>
    <x v="1"/>
    <n v="1"/>
    <n v="1571.98"/>
    <d v="2016-09-28T00:00:00"/>
    <n v="1980"/>
    <n v="28"/>
    <x v="0"/>
    <x v="2"/>
  </r>
  <r>
    <x v="506"/>
    <x v="21"/>
    <s v="4/100/15/50/60,1/6"/>
    <n v="15"/>
    <s v="4/100/15"/>
    <x v="1"/>
    <x v="0"/>
    <n v="4"/>
    <n v="4134.24"/>
    <d v="2016-09-29T00:00:00"/>
    <n v="6116"/>
    <n v="29"/>
    <x v="0"/>
    <x v="2"/>
  </r>
  <r>
    <x v="491"/>
    <x v="365"/>
    <s v="4/98/14/35/58,6/5,5"/>
    <n v="14"/>
    <s v="4/98/14"/>
    <x v="1"/>
    <x v="0"/>
    <n v="2"/>
    <n v="1255.78"/>
    <d v="2016-09-29T00:00:00"/>
    <n v="1866"/>
    <n v="29"/>
    <x v="0"/>
    <x v="2"/>
  </r>
  <r>
    <x v="546"/>
    <x v="406"/>
    <s v="4/100/15/50/60,1/6"/>
    <n v="15"/>
    <s v="4/100/15"/>
    <x v="0"/>
    <x v="1"/>
    <n v="4"/>
    <n v="9059.32"/>
    <d v="2016-09-29T00:00:00"/>
    <n v="13160"/>
    <n v="29"/>
    <x v="0"/>
    <x v="2"/>
  </r>
  <r>
    <x v="489"/>
    <x v="364"/>
    <s v="4/98/13/29/58,6/5"/>
    <n v="13"/>
    <s v="4/98/13"/>
    <x v="1"/>
    <x v="1"/>
    <n v="4"/>
    <n v="2013.32"/>
    <d v="2016-09-30T00:00:00"/>
    <n v="2984"/>
    <n v="30"/>
    <x v="0"/>
    <x v="2"/>
  </r>
  <r>
    <x v="547"/>
    <x v="28"/>
    <s v="CODE8"/>
    <s v="CODE8"/>
    <s v="CODE8"/>
    <x v="2"/>
    <x v="1"/>
    <n v="4"/>
    <n v="13830.4"/>
    <d v="2016-09-30T00:00:00"/>
    <n v="17852"/>
    <n v="30"/>
    <x v="0"/>
    <x v="2"/>
  </r>
  <r>
    <x v="548"/>
    <x v="28"/>
    <s v="CODE8"/>
    <s v="CODE8"/>
    <s v="CODE8"/>
    <x v="2"/>
    <x v="0"/>
    <n v="4"/>
    <n v="10298"/>
    <d v="2016-10-01T00:00:00"/>
    <n v="7348"/>
    <n v="1"/>
    <x v="1"/>
    <x v="2"/>
  </r>
  <r>
    <x v="445"/>
    <x v="334"/>
    <s v="5/112/16/40/72,3/7"/>
    <n v="16"/>
    <s v="5/112/16"/>
    <x v="0"/>
    <x v="1"/>
    <n v="4"/>
    <n v="12237.28"/>
    <d v="2016-10-01T00:00:00"/>
    <n v="9880"/>
    <n v="1"/>
    <x v="1"/>
    <x v="2"/>
  </r>
  <r>
    <x v="80"/>
    <x v="74"/>
    <s v="5/114,3/16/45/72,3/7"/>
    <n v="16"/>
    <s v="5/114,3/16"/>
    <x v="0"/>
    <x v="1"/>
    <n v="4"/>
    <n v="12237.28"/>
    <d v="2016-10-01T00:00:00"/>
    <n v="9880"/>
    <n v="1"/>
    <x v="1"/>
    <x v="2"/>
  </r>
  <r>
    <x v="475"/>
    <x v="353"/>
    <s v="5/114,3/15/47/67,1/5,5"/>
    <n v="15"/>
    <s v="5/114,3/15"/>
    <x v="1"/>
    <x v="0"/>
    <n v="1"/>
    <n v="1350.35"/>
    <d v="2016-10-02T00:00:00"/>
    <n v="1230"/>
    <n v="2"/>
    <x v="1"/>
    <x v="2"/>
  </r>
  <r>
    <x v="114"/>
    <x v="103"/>
    <s v="5/114,3/16/46/67,1/6,5"/>
    <n v="16"/>
    <s v="5/114,3/16"/>
    <x v="0"/>
    <x v="1"/>
    <n v="4"/>
    <n v="10847.44"/>
    <d v="2016-10-02T00:00:00"/>
    <n v="15960"/>
    <n v="2"/>
    <x v="1"/>
    <x v="2"/>
  </r>
  <r>
    <x v="496"/>
    <x v="367"/>
    <s v="4/100/14/43/60,1/5,5"/>
    <n v="14"/>
    <s v="4/100/14"/>
    <x v="1"/>
    <x v="1"/>
    <n v="4"/>
    <n v="3386.24"/>
    <d v="2016-10-03T00:00:00"/>
    <n v="5108"/>
    <n v="3"/>
    <x v="1"/>
    <x v="2"/>
  </r>
  <r>
    <x v="423"/>
    <x v="320"/>
    <s v="4/100/15/48/54,1/6"/>
    <n v="15"/>
    <s v="4/100/15"/>
    <x v="0"/>
    <x v="0"/>
    <n v="4"/>
    <n v="8559.32"/>
    <d v="2016-10-04T00:00:00"/>
    <n v="13160"/>
    <n v="4"/>
    <x v="1"/>
    <x v="2"/>
  </r>
  <r>
    <x v="51"/>
    <x v="50"/>
    <s v="5/114,3/16/50/66,1/6,5"/>
    <n v="16"/>
    <s v="5/114,3/16"/>
    <x v="0"/>
    <x v="1"/>
    <n v="4"/>
    <n v="10339"/>
    <d v="2016-10-04T00:00:00"/>
    <n v="15960"/>
    <n v="4"/>
    <x v="1"/>
    <x v="2"/>
  </r>
  <r>
    <x v="489"/>
    <x v="364"/>
    <s v="4/98/13/29/58,6/5"/>
    <n v="13"/>
    <s v="4/98/13"/>
    <x v="1"/>
    <x v="0"/>
    <n v="4"/>
    <n v="2007.32"/>
    <d v="2016-10-05T00:00:00"/>
    <n v="2984"/>
    <n v="5"/>
    <x v="1"/>
    <x v="2"/>
  </r>
  <r>
    <x v="491"/>
    <x v="365"/>
    <s v="4/98/14/35/58,6/5,5"/>
    <n v="14"/>
    <s v="4/98/14"/>
    <x v="1"/>
    <x v="1"/>
    <n v="4"/>
    <n v="2517.3200000000002"/>
    <d v="2016-10-05T00:00:00"/>
    <n v="3732"/>
    <n v="5"/>
    <x v="1"/>
    <x v="2"/>
  </r>
  <r>
    <x v="396"/>
    <x v="16"/>
    <s v="4/114,3/15/44/56,6/6"/>
    <n v="15"/>
    <s v="4/114,3/15"/>
    <x v="1"/>
    <x v="1"/>
    <n v="1"/>
    <n v="1140.31"/>
    <d v="2016-10-06T00:00:00"/>
    <n v="1419"/>
    <n v="6"/>
    <x v="1"/>
    <x v="2"/>
  </r>
  <r>
    <x v="67"/>
    <x v="62"/>
    <s v="4/98/14/35/58,6/5"/>
    <n v="14"/>
    <s v="4/98/14"/>
    <x v="1"/>
    <x v="1"/>
    <n v="2"/>
    <n v="1196.32"/>
    <d v="2016-10-06T00:00:00"/>
    <n v="1788"/>
    <n v="6"/>
    <x v="1"/>
    <x v="2"/>
  </r>
  <r>
    <x v="491"/>
    <x v="365"/>
    <s v="4/98/14/35/58,6/5,5"/>
    <n v="14"/>
    <s v="4/98/14"/>
    <x v="1"/>
    <x v="1"/>
    <n v="4"/>
    <n v="2517.36"/>
    <d v="2016-10-06T00:00:00"/>
    <n v="3732"/>
    <n v="6"/>
    <x v="1"/>
    <x v="2"/>
  </r>
  <r>
    <x v="12"/>
    <x v="12"/>
    <s v="5/114,3/16/46/67,1/6,5"/>
    <n v="16"/>
    <s v="5/114,3/16"/>
    <x v="0"/>
    <x v="0"/>
    <n v="4"/>
    <n v="10000"/>
    <d v="2016-10-08T00:00:00"/>
    <n v="15960"/>
    <n v="8"/>
    <x v="1"/>
    <x v="2"/>
  </r>
  <r>
    <x v="549"/>
    <x v="407"/>
    <s v="5/114,3/16/45/60,1/6,5"/>
    <n v="16"/>
    <s v="5/114,3/16"/>
    <x v="1"/>
    <x v="0"/>
    <n v="4"/>
    <n v="3650.64"/>
    <d v="2016-10-08T00:00:00"/>
    <n v="4156"/>
    <n v="8"/>
    <x v="1"/>
    <x v="2"/>
  </r>
  <r>
    <x v="489"/>
    <x v="364"/>
    <s v="4/98/13/29/58,6/5"/>
    <n v="13"/>
    <s v="4/98/13"/>
    <x v="1"/>
    <x v="0"/>
    <n v="4"/>
    <n v="2007.32"/>
    <d v="2016-10-08T00:00:00"/>
    <n v="2984"/>
    <n v="8"/>
    <x v="1"/>
    <x v="2"/>
  </r>
  <r>
    <x v="465"/>
    <x v="348"/>
    <s v="4/100/14/46/54,1/5,5"/>
    <n v="14"/>
    <s v="4/100/14"/>
    <x v="0"/>
    <x v="1"/>
    <n v="4"/>
    <n v="7406.76"/>
    <d v="2016-10-08T00:00:00"/>
    <n v="10960"/>
    <n v="8"/>
    <x v="1"/>
    <x v="2"/>
  </r>
  <r>
    <x v="522"/>
    <x v="385"/>
    <s v="4/100/15/40/60,1/6"/>
    <n v="15"/>
    <s v="4/100/15"/>
    <x v="1"/>
    <x v="1"/>
    <n v="4"/>
    <n v="4219.16"/>
    <d v="2016-10-08T00:00:00"/>
    <n v="6208"/>
    <n v="8"/>
    <x v="1"/>
    <x v="2"/>
  </r>
  <r>
    <x v="522"/>
    <x v="385"/>
    <s v="4/100/15/40/60,1/6"/>
    <n v="15"/>
    <s v="4/100/15"/>
    <x v="1"/>
    <x v="0"/>
    <n v="8"/>
    <n v="8294.8799999999992"/>
    <d v="2016-10-09T00:00:00"/>
    <n v="12416"/>
    <n v="9"/>
    <x v="1"/>
    <x v="2"/>
  </r>
  <r>
    <x v="491"/>
    <x v="365"/>
    <s v="4/98/14/35/58,6/5,5"/>
    <n v="14"/>
    <s v="4/98/14"/>
    <x v="1"/>
    <x v="0"/>
    <n v="4"/>
    <n v="2511.56"/>
    <d v="2016-10-09T00:00:00"/>
    <n v="3732"/>
    <n v="9"/>
    <x v="1"/>
    <x v="2"/>
  </r>
  <r>
    <x v="416"/>
    <x v="316"/>
    <s v="4/100/14/45/56,6/5,5"/>
    <n v="14"/>
    <s v="4/100/14"/>
    <x v="0"/>
    <x v="1"/>
    <n v="4"/>
    <n v="7406.76"/>
    <d v="2016-10-09T00:00:00"/>
    <n v="10960"/>
    <n v="9"/>
    <x v="1"/>
    <x v="2"/>
  </r>
  <r>
    <x v="522"/>
    <x v="385"/>
    <s v="4/100/15/40/60,1/6"/>
    <n v="15"/>
    <s v="4/100/15"/>
    <x v="1"/>
    <x v="1"/>
    <n v="4"/>
    <n v="4219.2"/>
    <d v="2016-10-09T00:00:00"/>
    <n v="6208"/>
    <n v="9"/>
    <x v="1"/>
    <x v="2"/>
  </r>
  <r>
    <x v="513"/>
    <x v="379"/>
    <s v="4/98/13/35/58,6/5"/>
    <n v="13"/>
    <s v="4/98/13"/>
    <x v="1"/>
    <x v="1"/>
    <n v="2"/>
    <n v="996.48"/>
    <d v="2016-10-09T00:00:00"/>
    <n v="1512"/>
    <n v="9"/>
    <x v="1"/>
    <x v="2"/>
  </r>
  <r>
    <x v="491"/>
    <x v="365"/>
    <s v="4/98/14/35/58,6/5,5"/>
    <n v="14"/>
    <s v="4/98/14"/>
    <x v="1"/>
    <x v="1"/>
    <n v="4"/>
    <n v="2517.3200000000002"/>
    <d v="2016-10-09T00:00:00"/>
    <n v="3732"/>
    <n v="9"/>
    <x v="1"/>
    <x v="2"/>
  </r>
  <r>
    <x v="434"/>
    <x v="43"/>
    <s v="4/98/13/29/58,6/5"/>
    <n v="13"/>
    <s v="4/98/13"/>
    <x v="1"/>
    <x v="0"/>
    <n v="4"/>
    <n v="2021.8"/>
    <d v="2016-10-10T00:00:00"/>
    <n v="2848"/>
    <n v="10"/>
    <x v="1"/>
    <x v="2"/>
  </r>
  <r>
    <x v="489"/>
    <x v="364"/>
    <s v="4/98/13/29/58,6/5"/>
    <n v="13"/>
    <s v="4/98/13"/>
    <x v="1"/>
    <x v="0"/>
    <n v="4"/>
    <n v="2007.32"/>
    <d v="2016-10-10T00:00:00"/>
    <n v="2984"/>
    <n v="10"/>
    <x v="1"/>
    <x v="2"/>
  </r>
  <r>
    <x v="513"/>
    <x v="379"/>
    <s v="4/98/13/35/58,6/5"/>
    <n v="13"/>
    <s v="4/98/13"/>
    <x v="1"/>
    <x v="0"/>
    <n v="1"/>
    <n v="497.89"/>
    <d v="2016-10-10T00:00:00"/>
    <n v="756"/>
    <n v="10"/>
    <x v="1"/>
    <x v="2"/>
  </r>
  <r>
    <x v="550"/>
    <x v="408"/>
    <s v="4/114,3/15/46/67,1/6"/>
    <n v="15"/>
    <s v="4/114,3/15"/>
    <x v="0"/>
    <x v="0"/>
    <n v="4"/>
    <n v="9000"/>
    <d v="2016-10-10T00:00:00"/>
    <n v="13160"/>
    <n v="10"/>
    <x v="1"/>
    <x v="2"/>
  </r>
  <r>
    <x v="506"/>
    <x v="21"/>
    <s v="4/100/15/50/60,1/6"/>
    <n v="15"/>
    <s v="4/100/15"/>
    <x v="1"/>
    <x v="1"/>
    <n v="4"/>
    <n v="4146.4799999999996"/>
    <d v="2016-10-10T00:00:00"/>
    <n v="6116"/>
    <n v="10"/>
    <x v="1"/>
    <x v="2"/>
  </r>
  <r>
    <x v="551"/>
    <x v="28"/>
    <s v="CODE8"/>
    <s v="CODE8"/>
    <s v="CODE8"/>
    <x v="2"/>
    <x v="1"/>
    <n v="4"/>
    <n v="12338.8"/>
    <d v="2016-10-10T00:00:00"/>
    <n v="16800"/>
    <n v="10"/>
    <x v="1"/>
    <x v="2"/>
  </r>
  <r>
    <x v="506"/>
    <x v="21"/>
    <s v="4/100/15/50/60,1/6"/>
    <n v="15"/>
    <s v="4/100/15"/>
    <x v="1"/>
    <x v="0"/>
    <n v="4"/>
    <n v="4134.24"/>
    <d v="2016-10-11T00:00:00"/>
    <n v="6116"/>
    <n v="11"/>
    <x v="1"/>
    <x v="2"/>
  </r>
  <r>
    <x v="221"/>
    <x v="183"/>
    <s v="4/100/14/49/56,6/5,5"/>
    <n v="14"/>
    <s v="4/100/14"/>
    <x v="0"/>
    <x v="1"/>
    <n v="1"/>
    <n v="1762.71"/>
    <d v="2016-10-11T00:00:00"/>
    <n v="2740"/>
    <n v="11"/>
    <x v="1"/>
    <x v="2"/>
  </r>
  <r>
    <x v="506"/>
    <x v="21"/>
    <s v="4/100/15/50/60,1/6"/>
    <n v="15"/>
    <s v="4/100/15"/>
    <x v="1"/>
    <x v="1"/>
    <n v="4"/>
    <n v="4146.4799999999996"/>
    <d v="2016-10-11T00:00:00"/>
    <n v="6116"/>
    <n v="11"/>
    <x v="1"/>
    <x v="2"/>
  </r>
  <r>
    <x v="522"/>
    <x v="385"/>
    <s v="4/100/15/40/60,1/6"/>
    <n v="15"/>
    <s v="4/100/15"/>
    <x v="1"/>
    <x v="0"/>
    <n v="4"/>
    <n v="4147.3999999999996"/>
    <d v="2016-10-12T00:00:00"/>
    <n v="6208"/>
    <n v="12"/>
    <x v="1"/>
    <x v="2"/>
  </r>
  <r>
    <x v="447"/>
    <x v="336"/>
    <s v="5/114,3/16/45/67,1/7"/>
    <n v="16"/>
    <s v="5/114,3/16"/>
    <x v="0"/>
    <x v="1"/>
    <n v="4"/>
    <n v="10847.44"/>
    <d v="2016-10-12T00:00:00"/>
    <n v="15960"/>
    <n v="12"/>
    <x v="1"/>
    <x v="2"/>
  </r>
  <r>
    <x v="506"/>
    <x v="21"/>
    <s v="4/100/15/50/60,1/6"/>
    <n v="15"/>
    <s v="4/100/15"/>
    <x v="1"/>
    <x v="1"/>
    <n v="5"/>
    <n v="5183.1000000000004"/>
    <d v="2016-10-12T00:00:00"/>
    <n v="7645"/>
    <n v="12"/>
    <x v="1"/>
    <x v="2"/>
  </r>
  <r>
    <x v="491"/>
    <x v="365"/>
    <s v="4/98/14/35/58,6/5,5"/>
    <n v="14"/>
    <s v="4/98/14"/>
    <x v="1"/>
    <x v="0"/>
    <n v="2"/>
    <n v="1255.78"/>
    <d v="2016-10-13T00:00:00"/>
    <n v="1866"/>
    <n v="13"/>
    <x v="1"/>
    <x v="2"/>
  </r>
  <r>
    <x v="491"/>
    <x v="365"/>
    <s v="4/98/14/35/58,6/5,5"/>
    <n v="14"/>
    <s v="4/98/14"/>
    <x v="1"/>
    <x v="1"/>
    <n v="4"/>
    <n v="2517.36"/>
    <d v="2016-10-13T00:00:00"/>
    <n v="3732"/>
    <n v="13"/>
    <x v="1"/>
    <x v="2"/>
  </r>
  <r>
    <x v="489"/>
    <x v="364"/>
    <s v="4/98/13/29/58,6/5"/>
    <n v="13"/>
    <s v="4/98/13"/>
    <x v="1"/>
    <x v="0"/>
    <n v="8"/>
    <n v="4014.64"/>
    <d v="2016-10-14T00:00:00"/>
    <n v="5968"/>
    <n v="14"/>
    <x v="1"/>
    <x v="2"/>
  </r>
  <r>
    <x v="404"/>
    <x v="310"/>
    <s v="5/114,3/16/45/60,1/7"/>
    <n v="16"/>
    <s v="5/114,3/16"/>
    <x v="0"/>
    <x v="1"/>
    <n v="4"/>
    <n v="10847.44"/>
    <d v="2016-10-14T00:00:00"/>
    <n v="15960"/>
    <n v="14"/>
    <x v="1"/>
    <x v="2"/>
  </r>
  <r>
    <x v="111"/>
    <x v="100"/>
    <s v="5/114,3/16/46/67,1/6,5"/>
    <n v="16"/>
    <s v="5/114,3/16"/>
    <x v="0"/>
    <x v="1"/>
    <n v="4"/>
    <n v="10847.44"/>
    <d v="2016-10-14T00:00:00"/>
    <n v="15960"/>
    <n v="14"/>
    <x v="1"/>
    <x v="2"/>
  </r>
  <r>
    <x v="242"/>
    <x v="199"/>
    <s v="4/114,3/14/40/66,1/5,5"/>
    <n v="14"/>
    <s v="4/114,3/14"/>
    <x v="1"/>
    <x v="1"/>
    <n v="4"/>
    <n v="3423.72"/>
    <d v="2016-10-14T00:00:00"/>
    <n v="5204"/>
    <n v="14"/>
    <x v="1"/>
    <x v="2"/>
  </r>
  <r>
    <x v="233"/>
    <x v="192"/>
    <s v="5/108/16/52,5/63,4/7"/>
    <n v="16"/>
    <s v="5/108/16"/>
    <x v="0"/>
    <x v="1"/>
    <n v="4"/>
    <n v="10339"/>
    <d v="2016-10-14T00:00:00"/>
    <n v="15960"/>
    <n v="14"/>
    <x v="1"/>
    <x v="2"/>
  </r>
  <r>
    <x v="322"/>
    <x v="258"/>
    <s v="5/112/16/50/57,1/6,5"/>
    <n v="16"/>
    <s v="5/112/16"/>
    <x v="1"/>
    <x v="1"/>
    <n v="4"/>
    <n v="4462.91"/>
    <d v="2016-10-14T00:00:00"/>
    <n v="7848"/>
    <n v="14"/>
    <x v="1"/>
    <x v="2"/>
  </r>
  <r>
    <x v="522"/>
    <x v="385"/>
    <s v="4/100/15/40/60,1/6"/>
    <n v="15"/>
    <s v="4/100/15"/>
    <x v="1"/>
    <x v="1"/>
    <n v="4"/>
    <n v="4219.16"/>
    <d v="2016-10-14T00:00:00"/>
    <n v="6208"/>
    <n v="14"/>
    <x v="1"/>
    <x v="2"/>
  </r>
  <r>
    <x v="489"/>
    <x v="364"/>
    <s v="4/98/13/29/58,6/5"/>
    <n v="13"/>
    <s v="4/98/13"/>
    <x v="1"/>
    <x v="1"/>
    <n v="4"/>
    <n v="2013.32"/>
    <d v="2016-10-14T00:00:00"/>
    <n v="2984"/>
    <n v="14"/>
    <x v="1"/>
    <x v="2"/>
  </r>
  <r>
    <x v="348"/>
    <x v="42"/>
    <s v="4/98/14/35/58,6/5,5"/>
    <n v="14"/>
    <s v="4/98/14"/>
    <x v="1"/>
    <x v="0"/>
    <n v="1"/>
    <n v="613.39"/>
    <d v="2016-10-15T00:00:00"/>
    <n v="869"/>
    <n v="15"/>
    <x v="1"/>
    <x v="2"/>
  </r>
  <r>
    <x v="292"/>
    <x v="236"/>
    <s v="5/114,3/16/45/67,1/7"/>
    <n v="16"/>
    <s v="5/114,3/16"/>
    <x v="0"/>
    <x v="0"/>
    <n v="4"/>
    <n v="10457.64"/>
    <d v="2016-10-15T00:00:00"/>
    <n v="15960"/>
    <n v="15"/>
    <x v="1"/>
    <x v="2"/>
  </r>
  <r>
    <x v="491"/>
    <x v="365"/>
    <s v="4/98/14/35/58,6/5,5"/>
    <n v="14"/>
    <s v="4/98/14"/>
    <x v="1"/>
    <x v="0"/>
    <n v="2"/>
    <n v="1255.78"/>
    <d v="2016-10-15T00:00:00"/>
    <n v="1866"/>
    <n v="15"/>
    <x v="1"/>
    <x v="2"/>
  </r>
  <r>
    <x v="385"/>
    <x v="302"/>
    <s v="4/98/14/35/58,6/5,5"/>
    <n v="14"/>
    <s v="4/98/14"/>
    <x v="0"/>
    <x v="1"/>
    <n v="4"/>
    <n v="7406.76"/>
    <d v="2016-10-15T00:00:00"/>
    <n v="10960"/>
    <n v="15"/>
    <x v="1"/>
    <x v="2"/>
  </r>
  <r>
    <x v="469"/>
    <x v="350"/>
    <s v="4/98/13/35/58,6/5"/>
    <n v="13"/>
    <s v="4/98/13"/>
    <x v="1"/>
    <x v="1"/>
    <n v="2"/>
    <n v="961.56"/>
    <d v="2016-10-15T00:00:00"/>
    <n v="1362"/>
    <n v="15"/>
    <x v="1"/>
    <x v="2"/>
  </r>
  <r>
    <x v="489"/>
    <x v="364"/>
    <s v="4/98/13/29/58,6/5"/>
    <n v="13"/>
    <s v="4/98/13"/>
    <x v="1"/>
    <x v="1"/>
    <n v="2"/>
    <n v="1006.66"/>
    <d v="2016-10-15T00:00:00"/>
    <n v="1492"/>
    <n v="15"/>
    <x v="1"/>
    <x v="2"/>
  </r>
  <r>
    <x v="513"/>
    <x v="379"/>
    <s v="4/98/13/35/58,6/5"/>
    <n v="13"/>
    <s v="4/98/13"/>
    <x v="1"/>
    <x v="1"/>
    <n v="4"/>
    <n v="1992.96"/>
    <d v="2016-10-15T00:00:00"/>
    <n v="3024"/>
    <n v="15"/>
    <x v="1"/>
    <x v="2"/>
  </r>
  <r>
    <x v="491"/>
    <x v="365"/>
    <s v="4/98/14/35/58,6/5,5"/>
    <n v="14"/>
    <s v="4/98/14"/>
    <x v="1"/>
    <x v="1"/>
    <n v="4"/>
    <n v="2517.3200000000002"/>
    <d v="2016-10-15T00:00:00"/>
    <n v="3732"/>
    <n v="15"/>
    <x v="1"/>
    <x v="2"/>
  </r>
  <r>
    <x v="79"/>
    <x v="73"/>
    <s v="5/114,3/16/50/66,1/6,5"/>
    <n v="16"/>
    <s v="5/114,3/16"/>
    <x v="0"/>
    <x v="0"/>
    <n v="4"/>
    <n v="10491.52"/>
    <d v="2016-10-16T00:00:00"/>
    <n v="15960"/>
    <n v="16"/>
    <x v="1"/>
    <x v="2"/>
  </r>
  <r>
    <x v="84"/>
    <x v="78"/>
    <s v="5/114,3/16/40/66,1/6,5"/>
    <n v="16"/>
    <s v="5/114,3/16"/>
    <x v="1"/>
    <x v="0"/>
    <n v="1"/>
    <n v="1370.34"/>
    <d v="2016-10-16T00:00:00"/>
    <n v="1967"/>
    <n v="16"/>
    <x v="1"/>
    <x v="2"/>
  </r>
  <r>
    <x v="516"/>
    <x v="381"/>
    <s v="5/100/15/38/57,1/6"/>
    <n v="15"/>
    <s v="5/100/15"/>
    <x v="1"/>
    <x v="0"/>
    <n v="4"/>
    <n v="5652.4"/>
    <d v="2016-10-16T00:00:00"/>
    <n v="8336"/>
    <n v="16"/>
    <x v="1"/>
    <x v="2"/>
  </r>
  <r>
    <x v="489"/>
    <x v="364"/>
    <s v="4/98/13/29/58,6/5"/>
    <n v="13"/>
    <s v="4/98/13"/>
    <x v="1"/>
    <x v="0"/>
    <n v="2"/>
    <n v="1003.66"/>
    <d v="2016-10-16T00:00:00"/>
    <n v="1492"/>
    <n v="16"/>
    <x v="1"/>
    <x v="2"/>
  </r>
  <r>
    <x v="552"/>
    <x v="409"/>
    <s v="5/114,3/16/46/67,1/6,5"/>
    <n v="16"/>
    <s v="5/114,3/16"/>
    <x v="0"/>
    <x v="1"/>
    <n v="4"/>
    <n v="10369.48"/>
    <d v="2016-10-16T00:00:00"/>
    <n v="7340"/>
    <n v="16"/>
    <x v="1"/>
    <x v="2"/>
  </r>
  <r>
    <x v="60"/>
    <x v="58"/>
    <s v="4/100/14/43/60,1/5,5"/>
    <n v="14"/>
    <s v="4/100/14"/>
    <x v="1"/>
    <x v="1"/>
    <n v="2"/>
    <n v="1796.96"/>
    <d v="2016-10-16T00:00:00"/>
    <n v="2650"/>
    <n v="16"/>
    <x v="1"/>
    <x v="2"/>
  </r>
  <r>
    <x v="434"/>
    <x v="43"/>
    <s v="4/98/13/29/58,6/5"/>
    <n v="13"/>
    <s v="4/98/13"/>
    <x v="1"/>
    <x v="0"/>
    <n v="4"/>
    <n v="2021.8"/>
    <d v="2016-10-17T00:00:00"/>
    <n v="2848"/>
    <n v="17"/>
    <x v="1"/>
    <x v="2"/>
  </r>
  <r>
    <x v="553"/>
    <x v="410"/>
    <s v="4/100/15/45/54,1/6"/>
    <n v="15"/>
    <s v="4/100/15"/>
    <x v="0"/>
    <x v="0"/>
    <n v="4"/>
    <n v="8288.1200000000008"/>
    <d v="2016-10-17T00:00:00"/>
    <n v="13160"/>
    <n v="17"/>
    <x v="1"/>
    <x v="2"/>
  </r>
  <r>
    <x v="554"/>
    <x v="411"/>
    <s v="4/114,3/16/50/60,1/6,5"/>
    <n v="16"/>
    <s v="4/114,3/16"/>
    <x v="0"/>
    <x v="1"/>
    <n v="4"/>
    <n v="10339"/>
    <d v="2016-10-17T00:00:00"/>
    <n v="15960"/>
    <n v="17"/>
    <x v="1"/>
    <x v="2"/>
  </r>
  <r>
    <x v="293"/>
    <x v="237"/>
    <s v="4/98/13/29/58,6/5"/>
    <n v="13"/>
    <s v="4/98/13"/>
    <x v="1"/>
    <x v="1"/>
    <n v="4"/>
    <n v="1910.04"/>
    <d v="2016-10-17T00:00:00"/>
    <n v="2768"/>
    <n v="17"/>
    <x v="1"/>
    <x v="2"/>
  </r>
  <r>
    <x v="489"/>
    <x v="364"/>
    <s v="4/98/13/29/58,6/5"/>
    <n v="13"/>
    <s v="4/98/13"/>
    <x v="1"/>
    <x v="1"/>
    <n v="3"/>
    <n v="1509.99"/>
    <d v="2016-10-17T00:00:00"/>
    <n v="2238"/>
    <n v="17"/>
    <x v="1"/>
    <x v="2"/>
  </r>
  <r>
    <x v="489"/>
    <x v="364"/>
    <s v="4/98/13/29/58,6/5"/>
    <n v="13"/>
    <s v="4/98/13"/>
    <x v="1"/>
    <x v="0"/>
    <n v="4"/>
    <n v="2007.32"/>
    <d v="2016-10-18T00:00:00"/>
    <n v="2984"/>
    <n v="18"/>
    <x v="1"/>
    <x v="2"/>
  </r>
  <r>
    <x v="289"/>
    <x v="234"/>
    <s v="4/100/15/48/54,1/6"/>
    <n v="15"/>
    <s v="4/100/15"/>
    <x v="1"/>
    <x v="1"/>
    <n v="4"/>
    <n v="4215.5200000000004"/>
    <d v="2016-10-18T00:00:00"/>
    <n v="6216"/>
    <n v="18"/>
    <x v="1"/>
    <x v="2"/>
  </r>
  <r>
    <x v="522"/>
    <x v="385"/>
    <s v="4/100/15/40/60,1/6"/>
    <n v="15"/>
    <s v="4/100/15"/>
    <x v="1"/>
    <x v="1"/>
    <n v="2"/>
    <n v="2109.6"/>
    <d v="2016-10-18T00:00:00"/>
    <n v="3104"/>
    <n v="18"/>
    <x v="1"/>
    <x v="2"/>
  </r>
  <r>
    <x v="514"/>
    <x v="380"/>
    <s v="4/100/15/40/60,1/6"/>
    <n v="15"/>
    <s v="4/100/15"/>
    <x v="1"/>
    <x v="1"/>
    <n v="1"/>
    <n v="1061.53"/>
    <d v="2016-10-18T00:00:00"/>
    <n v="1554"/>
    <n v="18"/>
    <x v="1"/>
    <x v="2"/>
  </r>
  <r>
    <x v="491"/>
    <x v="365"/>
    <s v="4/98/14/35/58,6/5,5"/>
    <n v="14"/>
    <s v="4/98/14"/>
    <x v="1"/>
    <x v="1"/>
    <n v="4"/>
    <n v="2517.36"/>
    <d v="2016-10-18T00:00:00"/>
    <n v="3732"/>
    <n v="18"/>
    <x v="1"/>
    <x v="2"/>
  </r>
  <r>
    <x v="537"/>
    <x v="398"/>
    <s v="4/114,3/15/46/67,1/6,5"/>
    <n v="15"/>
    <s v="4/114,3/15"/>
    <x v="0"/>
    <x v="0"/>
    <n v="4"/>
    <n v="8694.92"/>
    <d v="2016-10-19T00:00:00"/>
    <n v="13160"/>
    <n v="19"/>
    <x v="1"/>
    <x v="2"/>
  </r>
  <r>
    <x v="289"/>
    <x v="234"/>
    <s v="4/100/15/48/54,1/6"/>
    <n v="15"/>
    <s v="4/100/15"/>
    <x v="1"/>
    <x v="0"/>
    <n v="4"/>
    <n v="4215.12"/>
    <d v="2016-10-19T00:00:00"/>
    <n v="6216"/>
    <n v="19"/>
    <x v="1"/>
    <x v="2"/>
  </r>
  <r>
    <x v="491"/>
    <x v="365"/>
    <s v="4/98/14/35/58,6/5,5"/>
    <n v="14"/>
    <s v="4/98/14"/>
    <x v="1"/>
    <x v="0"/>
    <n v="12"/>
    <n v="7534.68"/>
    <d v="2016-10-19T00:00:00"/>
    <n v="11196"/>
    <n v="19"/>
    <x v="1"/>
    <x v="2"/>
  </r>
  <r>
    <x v="163"/>
    <x v="141"/>
    <s v="4/114,3/15/40/66,1/6,5"/>
    <n v="15"/>
    <s v="4/114,3/15"/>
    <x v="0"/>
    <x v="1"/>
    <n v="4"/>
    <n v="9000"/>
    <d v="2016-10-19T00:00:00"/>
    <n v="13160"/>
    <n v="19"/>
    <x v="1"/>
    <x v="2"/>
  </r>
  <r>
    <x v="555"/>
    <x v="10"/>
    <s v="4/114,3/15/40/66,1/5,5"/>
    <n v="15"/>
    <s v="4/114,3/15"/>
    <x v="1"/>
    <x v="1"/>
    <n v="4"/>
    <n v="5905.12"/>
    <d v="2016-10-19T00:00:00"/>
    <n v="8712"/>
    <n v="19"/>
    <x v="1"/>
    <x v="2"/>
  </r>
  <r>
    <x v="506"/>
    <x v="21"/>
    <s v="4/100/15/50/60,1/6"/>
    <n v="15"/>
    <s v="4/100/15"/>
    <x v="1"/>
    <x v="1"/>
    <n v="8"/>
    <n v="8292.9599999999991"/>
    <d v="2016-10-19T00:00:00"/>
    <n v="12232"/>
    <n v="19"/>
    <x v="1"/>
    <x v="2"/>
  </r>
  <r>
    <x v="543"/>
    <x v="403"/>
    <s v="5/114,3/16/50/66,1/6,5"/>
    <n v="16"/>
    <s v="5/114,3/16"/>
    <x v="1"/>
    <x v="1"/>
    <n v="4"/>
    <n v="5048.5600000000004"/>
    <d v="2016-10-19T00:00:00"/>
    <n v="7448"/>
    <n v="19"/>
    <x v="1"/>
    <x v="2"/>
  </r>
  <r>
    <x v="556"/>
    <x v="28"/>
    <s v="CODE8"/>
    <s v="CODE8"/>
    <s v="CODE8"/>
    <x v="2"/>
    <x v="1"/>
    <n v="4"/>
    <n v="6654"/>
    <d v="2016-10-19T00:00:00"/>
    <n v="8352"/>
    <n v="19"/>
    <x v="1"/>
    <x v="2"/>
  </r>
  <r>
    <x v="425"/>
    <x v="322"/>
    <s v="4/100/15/48/54,1/6"/>
    <n v="15"/>
    <s v="4/100/15"/>
    <x v="0"/>
    <x v="0"/>
    <n v="4"/>
    <n v="8000"/>
    <d v="2016-10-20T00:00:00"/>
    <n v="11960"/>
    <n v="20"/>
    <x v="1"/>
    <x v="2"/>
  </r>
  <r>
    <x v="498"/>
    <x v="368"/>
    <s v="4/100/14/46/54,1/5,5"/>
    <n v="14"/>
    <s v="4/100/14"/>
    <x v="0"/>
    <x v="0"/>
    <n v="4"/>
    <n v="7406.76"/>
    <d v="2016-10-20T00:00:00"/>
    <n v="10960"/>
    <n v="20"/>
    <x v="1"/>
    <x v="2"/>
  </r>
  <r>
    <x v="242"/>
    <x v="199"/>
    <s v="4/114,3/14/40/66,1/5,5"/>
    <n v="14"/>
    <s v="4/114,3/14"/>
    <x v="1"/>
    <x v="0"/>
    <n v="1"/>
    <n v="959.84"/>
    <d v="2016-10-20T00:00:00"/>
    <n v="1492"/>
    <n v="20"/>
    <x v="1"/>
    <x v="2"/>
  </r>
  <r>
    <x v="289"/>
    <x v="234"/>
    <s v="4/100/15/48/54,1/6"/>
    <n v="15"/>
    <s v="4/100/15"/>
    <x v="1"/>
    <x v="0"/>
    <n v="2"/>
    <n v="2107.56"/>
    <d v="2016-10-20T00:00:00"/>
    <n v="3108"/>
    <n v="20"/>
    <x v="1"/>
    <x v="2"/>
  </r>
  <r>
    <x v="293"/>
    <x v="237"/>
    <s v="4/98/13/29/58,6/5"/>
    <n v="13"/>
    <s v="4/98/13"/>
    <x v="1"/>
    <x v="0"/>
    <n v="4"/>
    <n v="2057.16"/>
    <d v="2016-10-20T00:00:00"/>
    <n v="2768"/>
    <n v="20"/>
    <x v="1"/>
    <x v="2"/>
  </r>
  <r>
    <x v="557"/>
    <x v="412"/>
    <s v="5/114,3/17/40/66,1/7"/>
    <n v="17"/>
    <s v="5/114,3/17"/>
    <x v="0"/>
    <x v="0"/>
    <n v="4"/>
    <n v="12847.44"/>
    <d v="2016-10-20T00:00:00"/>
    <n v="18760"/>
    <n v="20"/>
    <x v="1"/>
    <x v="2"/>
  </r>
  <r>
    <x v="489"/>
    <x v="364"/>
    <s v="4/98/13/29/58,6/5"/>
    <n v="13"/>
    <s v="4/98/13"/>
    <x v="1"/>
    <x v="0"/>
    <n v="4"/>
    <n v="2007.32"/>
    <d v="2016-10-20T00:00:00"/>
    <n v="2984"/>
    <n v="20"/>
    <x v="1"/>
    <x v="2"/>
  </r>
  <r>
    <x v="513"/>
    <x v="379"/>
    <s v="4/98/13/35/58,6/5"/>
    <n v="13"/>
    <s v="4/98/13"/>
    <x v="1"/>
    <x v="0"/>
    <n v="4"/>
    <n v="1991.56"/>
    <d v="2016-10-20T00:00:00"/>
    <n v="3024"/>
    <n v="20"/>
    <x v="1"/>
    <x v="2"/>
  </r>
  <r>
    <x v="491"/>
    <x v="365"/>
    <s v="4/98/14/35/58,6/5,5"/>
    <n v="14"/>
    <s v="4/98/14"/>
    <x v="1"/>
    <x v="0"/>
    <n v="4"/>
    <n v="2511.56"/>
    <d v="2016-10-20T00:00:00"/>
    <n v="3732"/>
    <n v="20"/>
    <x v="1"/>
    <x v="2"/>
  </r>
  <r>
    <x v="558"/>
    <x v="28"/>
    <s v="CODE8"/>
    <s v="CODE8"/>
    <s v="CODE8"/>
    <x v="2"/>
    <x v="0"/>
    <n v="4"/>
    <n v="8762.4"/>
    <d v="2016-10-20T00:00:00"/>
    <n v="9880"/>
    <n v="20"/>
    <x v="1"/>
    <x v="2"/>
  </r>
  <r>
    <x v="559"/>
    <x v="28"/>
    <s v="CODE8"/>
    <s v="CODE8"/>
    <s v="CODE8"/>
    <x v="2"/>
    <x v="0"/>
    <n v="5"/>
    <n v="10953"/>
    <d v="2016-10-20T00:00:00"/>
    <n v="14570"/>
    <n v="20"/>
    <x v="1"/>
    <x v="2"/>
  </r>
  <r>
    <x v="469"/>
    <x v="350"/>
    <s v="4/98/13/35/58,6/5"/>
    <n v="13"/>
    <s v="4/98/13"/>
    <x v="1"/>
    <x v="1"/>
    <n v="2"/>
    <n v="961.56"/>
    <d v="2016-10-20T00:00:00"/>
    <n v="1362"/>
    <n v="20"/>
    <x v="1"/>
    <x v="2"/>
  </r>
  <r>
    <x v="289"/>
    <x v="234"/>
    <s v="4/100/15/48/54,1/6"/>
    <n v="15"/>
    <s v="4/100/15"/>
    <x v="1"/>
    <x v="1"/>
    <n v="1"/>
    <n v="1053.8800000000001"/>
    <d v="2016-10-20T00:00:00"/>
    <n v="1554"/>
    <n v="20"/>
    <x v="1"/>
    <x v="2"/>
  </r>
  <r>
    <x v="506"/>
    <x v="21"/>
    <s v="4/100/15/50/60,1/6"/>
    <n v="15"/>
    <s v="4/100/15"/>
    <x v="1"/>
    <x v="1"/>
    <n v="4"/>
    <n v="4146.4799999999996"/>
    <d v="2016-10-20T00:00:00"/>
    <n v="6116"/>
    <n v="20"/>
    <x v="1"/>
    <x v="2"/>
  </r>
  <r>
    <x v="514"/>
    <x v="380"/>
    <s v="4/100/15/40/60,1/6"/>
    <n v="15"/>
    <s v="4/100/15"/>
    <x v="1"/>
    <x v="1"/>
    <n v="2"/>
    <n v="2123.06"/>
    <d v="2016-10-20T00:00:00"/>
    <n v="3108"/>
    <n v="20"/>
    <x v="1"/>
    <x v="2"/>
  </r>
  <r>
    <x v="489"/>
    <x v="364"/>
    <s v="4/98/13/29/58,6/5"/>
    <n v="13"/>
    <s v="4/98/13"/>
    <x v="1"/>
    <x v="1"/>
    <n v="4"/>
    <n v="2013.32"/>
    <d v="2016-10-20T00:00:00"/>
    <n v="2984"/>
    <n v="20"/>
    <x v="1"/>
    <x v="2"/>
  </r>
  <r>
    <x v="491"/>
    <x v="365"/>
    <s v="4/98/14/35/58,6/5,5"/>
    <n v="14"/>
    <s v="4/98/14"/>
    <x v="1"/>
    <x v="1"/>
    <n v="6"/>
    <n v="3775.98"/>
    <d v="2016-10-20T00:00:00"/>
    <n v="5598"/>
    <n v="20"/>
    <x v="1"/>
    <x v="2"/>
  </r>
  <r>
    <x v="425"/>
    <x v="322"/>
    <s v="4/100/15/48/54,1/6"/>
    <n v="15"/>
    <s v="4/100/15"/>
    <x v="0"/>
    <x v="0"/>
    <n v="4"/>
    <n v="8000"/>
    <d v="2016-10-21T00:00:00"/>
    <n v="11960"/>
    <n v="21"/>
    <x v="1"/>
    <x v="2"/>
  </r>
  <r>
    <x v="289"/>
    <x v="234"/>
    <s v="4/100/15/48/54,1/6"/>
    <n v="15"/>
    <s v="4/100/15"/>
    <x v="1"/>
    <x v="0"/>
    <n v="4"/>
    <n v="4215.12"/>
    <d v="2016-10-21T00:00:00"/>
    <n v="6216"/>
    <n v="21"/>
    <x v="1"/>
    <x v="2"/>
  </r>
  <r>
    <x v="534"/>
    <x v="397"/>
    <s v="5/114,3/17/40/66,1/7"/>
    <n v="17"/>
    <s v="5/114,3/17"/>
    <x v="0"/>
    <x v="0"/>
    <n v="4"/>
    <n v="12237.28"/>
    <d v="2016-10-21T00:00:00"/>
    <n v="18760"/>
    <n v="21"/>
    <x v="1"/>
    <x v="2"/>
  </r>
  <r>
    <x v="489"/>
    <x v="364"/>
    <s v="4/98/13/29/58,6/5"/>
    <n v="13"/>
    <s v="4/98/13"/>
    <x v="1"/>
    <x v="0"/>
    <n v="4"/>
    <n v="2007.32"/>
    <d v="2016-10-21T00:00:00"/>
    <n v="2984"/>
    <n v="21"/>
    <x v="1"/>
    <x v="2"/>
  </r>
  <r>
    <x v="384"/>
    <x v="301"/>
    <s v="5/105/16/39/56,6/6,5"/>
    <n v="16"/>
    <s v="5/105/16"/>
    <x v="1"/>
    <x v="1"/>
    <n v="4"/>
    <n v="3352.52"/>
    <d v="2016-10-21T00:00:00"/>
    <n v="4748"/>
    <n v="21"/>
    <x v="1"/>
    <x v="2"/>
  </r>
  <r>
    <x v="425"/>
    <x v="322"/>
    <s v="4/100/15/48/54,1/6"/>
    <n v="15"/>
    <s v="4/100/15"/>
    <x v="0"/>
    <x v="1"/>
    <n v="4"/>
    <n v="8000"/>
    <d v="2016-10-21T00:00:00"/>
    <n v="11960"/>
    <n v="21"/>
    <x v="1"/>
    <x v="2"/>
  </r>
  <r>
    <x v="396"/>
    <x v="16"/>
    <s v="4/114,3/15/44/56,6/6"/>
    <n v="15"/>
    <s v="4/114,3/15"/>
    <x v="1"/>
    <x v="1"/>
    <n v="2"/>
    <n v="2450.7199999999998"/>
    <d v="2016-10-21T00:00:00"/>
    <n v="3614"/>
    <n v="21"/>
    <x v="1"/>
    <x v="2"/>
  </r>
  <r>
    <x v="49"/>
    <x v="48"/>
    <s v="4/100/14/49/56,6/5,5"/>
    <n v="14"/>
    <s v="4/100/14"/>
    <x v="1"/>
    <x v="1"/>
    <n v="1"/>
    <n v="1059.32"/>
    <d v="2016-10-21T00:00:00"/>
    <n v="1500"/>
    <n v="21"/>
    <x v="1"/>
    <x v="2"/>
  </r>
  <r>
    <x v="489"/>
    <x v="364"/>
    <s v="4/98/13/29/58,6/5"/>
    <n v="13"/>
    <s v="4/98/13"/>
    <x v="1"/>
    <x v="1"/>
    <n v="8"/>
    <n v="4026.64"/>
    <d v="2016-10-21T00:00:00"/>
    <n v="5968"/>
    <n v="21"/>
    <x v="1"/>
    <x v="2"/>
  </r>
  <r>
    <x v="453"/>
    <x v="339"/>
    <s v="5/114,3/16/40/66,1/7"/>
    <n v="16"/>
    <s v="5/114,3/16"/>
    <x v="0"/>
    <x v="0"/>
    <n v="4"/>
    <n v="10491.52"/>
    <d v="2016-10-22T00:00:00"/>
    <n v="15960"/>
    <n v="22"/>
    <x v="1"/>
    <x v="2"/>
  </r>
  <r>
    <x v="78"/>
    <x v="72"/>
    <s v="4/100/14/43/60,1/5,5"/>
    <n v="14"/>
    <s v="4/100/14"/>
    <x v="1"/>
    <x v="0"/>
    <n v="4"/>
    <n v="3464.12"/>
    <d v="2016-10-22T00:00:00"/>
    <n v="4904"/>
    <n v="22"/>
    <x v="1"/>
    <x v="2"/>
  </r>
  <r>
    <x v="489"/>
    <x v="364"/>
    <s v="4/98/13/29/58,6/5"/>
    <n v="13"/>
    <s v="4/98/13"/>
    <x v="1"/>
    <x v="0"/>
    <n v="4"/>
    <n v="2007.32"/>
    <d v="2016-10-22T00:00:00"/>
    <n v="2984"/>
    <n v="22"/>
    <x v="1"/>
    <x v="2"/>
  </r>
  <r>
    <x v="513"/>
    <x v="379"/>
    <s v="4/98/13/35/58,6/5"/>
    <n v="13"/>
    <s v="4/98/13"/>
    <x v="1"/>
    <x v="0"/>
    <n v="4"/>
    <n v="1991.56"/>
    <d v="2016-10-22T00:00:00"/>
    <n v="3024"/>
    <n v="22"/>
    <x v="1"/>
    <x v="2"/>
  </r>
  <r>
    <x v="464"/>
    <x v="347"/>
    <s v="4/100/15/45/60,1/6"/>
    <n v="15"/>
    <s v="4/100/15"/>
    <x v="0"/>
    <x v="1"/>
    <n v="4"/>
    <n v="8440.68"/>
    <d v="2016-10-22T00:00:00"/>
    <n v="13160"/>
    <n v="22"/>
    <x v="1"/>
    <x v="2"/>
  </r>
  <r>
    <x v="396"/>
    <x v="16"/>
    <s v="4/114,3/15/44/56,6/6"/>
    <n v="15"/>
    <s v="4/114,3/15"/>
    <x v="1"/>
    <x v="1"/>
    <n v="4"/>
    <n v="4901.4399999999996"/>
    <d v="2016-10-22T00:00:00"/>
    <n v="7228"/>
    <n v="22"/>
    <x v="1"/>
    <x v="2"/>
  </r>
  <r>
    <x v="289"/>
    <x v="234"/>
    <s v="4/100/15/48/54,1/6"/>
    <n v="15"/>
    <s v="4/100/15"/>
    <x v="1"/>
    <x v="1"/>
    <n v="4"/>
    <n v="4215.5200000000004"/>
    <d v="2016-10-22T00:00:00"/>
    <n v="6216"/>
    <n v="22"/>
    <x v="1"/>
    <x v="2"/>
  </r>
  <r>
    <x v="506"/>
    <x v="21"/>
    <s v="4/100/15/50/60,1/6"/>
    <n v="15"/>
    <s v="4/100/15"/>
    <x v="1"/>
    <x v="1"/>
    <n v="4"/>
    <n v="4146.4799999999996"/>
    <d v="2016-10-22T00:00:00"/>
    <n v="6116"/>
    <n v="22"/>
    <x v="1"/>
    <x v="2"/>
  </r>
  <r>
    <x v="514"/>
    <x v="380"/>
    <s v="4/100/15/40/60,1/6"/>
    <n v="15"/>
    <s v="4/100/15"/>
    <x v="1"/>
    <x v="1"/>
    <n v="4"/>
    <n v="4246.12"/>
    <d v="2016-10-22T00:00:00"/>
    <n v="6216"/>
    <n v="22"/>
    <x v="1"/>
    <x v="2"/>
  </r>
  <r>
    <x v="489"/>
    <x v="364"/>
    <s v="4/98/13/29/58,6/5"/>
    <n v="13"/>
    <s v="4/98/13"/>
    <x v="1"/>
    <x v="1"/>
    <n v="4"/>
    <n v="2013.32"/>
    <d v="2016-10-22T00:00:00"/>
    <n v="2984"/>
    <n v="22"/>
    <x v="1"/>
    <x v="2"/>
  </r>
  <r>
    <x v="491"/>
    <x v="365"/>
    <s v="4/98/14/35/58,6/5,5"/>
    <n v="14"/>
    <s v="4/98/14"/>
    <x v="1"/>
    <x v="1"/>
    <n v="6"/>
    <n v="3776.04"/>
    <d v="2016-10-22T00:00:00"/>
    <n v="5598"/>
    <n v="22"/>
    <x v="1"/>
    <x v="2"/>
  </r>
  <r>
    <x v="120"/>
    <x v="109"/>
    <s v="5/114,3/16/51/67,1/6,5"/>
    <n v="16"/>
    <s v="5/114,3/16"/>
    <x v="1"/>
    <x v="0"/>
    <n v="4"/>
    <n v="5647.32"/>
    <d v="2016-10-23T00:00:00"/>
    <n v="7996"/>
    <n v="23"/>
    <x v="1"/>
    <x v="2"/>
  </r>
  <r>
    <x v="489"/>
    <x v="364"/>
    <s v="4/98/13/29/58,6/5"/>
    <n v="13"/>
    <s v="4/98/13"/>
    <x v="1"/>
    <x v="0"/>
    <n v="4"/>
    <n v="2007.32"/>
    <d v="2016-10-23T00:00:00"/>
    <n v="2984"/>
    <n v="23"/>
    <x v="1"/>
    <x v="2"/>
  </r>
  <r>
    <x v="560"/>
    <x v="28"/>
    <s v="CODE8"/>
    <s v="CODE8"/>
    <s v="CODE8"/>
    <x v="2"/>
    <x v="0"/>
    <n v="4"/>
    <n v="13010"/>
    <d v="2016-10-23T00:00:00"/>
    <n v="17856"/>
    <n v="23"/>
    <x v="1"/>
    <x v="2"/>
  </r>
  <r>
    <x v="531"/>
    <x v="394"/>
    <s v="4/98/15/29/58,6/6,5"/>
    <n v="15"/>
    <s v="4/98/15"/>
    <x v="0"/>
    <x v="1"/>
    <n v="4"/>
    <n v="8847.44"/>
    <d v="2016-10-23T00:00:00"/>
    <n v="13160"/>
    <n v="23"/>
    <x v="1"/>
    <x v="2"/>
  </r>
  <r>
    <x v="38"/>
    <x v="37"/>
    <s v="5/114,3/16/40/66,1/6,5"/>
    <n v="16"/>
    <s v="5/114,3/16"/>
    <x v="0"/>
    <x v="1"/>
    <n v="4"/>
    <n v="10847.44"/>
    <d v="2016-10-23T00:00:00"/>
    <n v="15960"/>
    <n v="23"/>
    <x v="1"/>
    <x v="2"/>
  </r>
  <r>
    <x v="489"/>
    <x v="364"/>
    <s v="4/98/13/29/58,6/5"/>
    <n v="13"/>
    <s v="4/98/13"/>
    <x v="1"/>
    <x v="1"/>
    <n v="2"/>
    <n v="1006.66"/>
    <d v="2016-10-23T00:00:00"/>
    <n v="1492"/>
    <n v="23"/>
    <x v="1"/>
    <x v="2"/>
  </r>
  <r>
    <x v="491"/>
    <x v="365"/>
    <s v="4/98/14/35/58,6/5,5"/>
    <n v="14"/>
    <s v="4/98/14"/>
    <x v="1"/>
    <x v="1"/>
    <n v="8"/>
    <n v="5034.6400000000003"/>
    <d v="2016-10-23T00:00:00"/>
    <n v="7464"/>
    <n v="23"/>
    <x v="1"/>
    <x v="2"/>
  </r>
  <r>
    <x v="543"/>
    <x v="403"/>
    <s v="5/114,3/16/50/66,1/6,5"/>
    <n v="16"/>
    <s v="5/114,3/16"/>
    <x v="1"/>
    <x v="1"/>
    <n v="4"/>
    <n v="5048.5600000000004"/>
    <d v="2016-10-23T00:00:00"/>
    <n v="7448"/>
    <n v="23"/>
    <x v="1"/>
    <x v="2"/>
  </r>
  <r>
    <x v="11"/>
    <x v="11"/>
    <s v="5/114,3/15/47/67,1/5,5"/>
    <n v="15"/>
    <s v="5/114,3/15"/>
    <x v="1"/>
    <x v="0"/>
    <n v="1"/>
    <n v="671.19"/>
    <d v="2016-10-24T00:00:00"/>
    <n v="741"/>
    <n v="24"/>
    <x v="1"/>
    <x v="2"/>
  </r>
  <r>
    <x v="446"/>
    <x v="335"/>
    <s v="5/114,3/16/51/67,1/6,5"/>
    <n v="16"/>
    <s v="5/114,3/16"/>
    <x v="1"/>
    <x v="0"/>
    <n v="4"/>
    <n v="4585.8"/>
    <d v="2016-10-24T00:00:00"/>
    <n v="6492"/>
    <n v="24"/>
    <x v="1"/>
    <x v="2"/>
  </r>
  <r>
    <x v="489"/>
    <x v="364"/>
    <s v="4/98/13/29/58,6/5"/>
    <n v="13"/>
    <s v="4/98/13"/>
    <x v="1"/>
    <x v="0"/>
    <n v="6"/>
    <n v="3010.98"/>
    <d v="2016-10-24T00:00:00"/>
    <n v="4476"/>
    <n v="24"/>
    <x v="1"/>
    <x v="2"/>
  </r>
  <r>
    <x v="434"/>
    <x v="43"/>
    <s v="4/98/13/29/58,6/5"/>
    <n v="13"/>
    <s v="4/98/13"/>
    <x v="1"/>
    <x v="1"/>
    <n v="2"/>
    <n v="995"/>
    <d v="2016-10-24T00:00:00"/>
    <n v="1424"/>
    <n v="24"/>
    <x v="1"/>
    <x v="2"/>
  </r>
  <r>
    <x v="489"/>
    <x v="364"/>
    <s v="4/98/13/29/58,6/5"/>
    <n v="13"/>
    <s v="4/98/13"/>
    <x v="1"/>
    <x v="1"/>
    <n v="4"/>
    <n v="2013.32"/>
    <d v="2016-10-24T00:00:00"/>
    <n v="2984"/>
    <n v="24"/>
    <x v="1"/>
    <x v="2"/>
  </r>
  <r>
    <x v="513"/>
    <x v="379"/>
    <s v="4/98/13/35/58,6/5"/>
    <n v="13"/>
    <s v="4/98/13"/>
    <x v="1"/>
    <x v="1"/>
    <n v="2"/>
    <n v="996.48"/>
    <d v="2016-10-24T00:00:00"/>
    <n v="1512"/>
    <n v="24"/>
    <x v="1"/>
    <x v="2"/>
  </r>
  <r>
    <x v="491"/>
    <x v="365"/>
    <s v="4/98/14/35/58,6/5,5"/>
    <n v="14"/>
    <s v="4/98/14"/>
    <x v="1"/>
    <x v="1"/>
    <n v="4"/>
    <n v="2517.36"/>
    <d v="2016-10-24T00:00:00"/>
    <n v="3732"/>
    <n v="24"/>
    <x v="1"/>
    <x v="2"/>
  </r>
  <r>
    <x v="496"/>
    <x v="367"/>
    <s v="4/100/14/43/60,1/5,5"/>
    <n v="14"/>
    <s v="4/100/14"/>
    <x v="1"/>
    <x v="1"/>
    <n v="2"/>
    <n v="1695.94"/>
    <d v="2016-10-24T00:00:00"/>
    <n v="2504"/>
    <n v="24"/>
    <x v="1"/>
    <x v="2"/>
  </r>
  <r>
    <x v="522"/>
    <x v="385"/>
    <s v="4/100/15/40/60,1/6"/>
    <n v="15"/>
    <s v="4/100/15"/>
    <x v="1"/>
    <x v="0"/>
    <n v="1"/>
    <n v="1036.8599999999999"/>
    <d v="2016-10-25T00:00:00"/>
    <n v="1552"/>
    <n v="25"/>
    <x v="1"/>
    <x v="2"/>
  </r>
  <r>
    <x v="561"/>
    <x v="413"/>
    <s v="5/114,3/17/35/67,1/7"/>
    <n v="17"/>
    <s v="5/114,3/17"/>
    <x v="0"/>
    <x v="0"/>
    <n v="4"/>
    <n v="12237.28"/>
    <d v="2016-10-25T00:00:00"/>
    <n v="18760"/>
    <n v="25"/>
    <x v="1"/>
    <x v="2"/>
  </r>
  <r>
    <x v="491"/>
    <x v="365"/>
    <s v="4/98/14/35/58,6/5,5"/>
    <n v="14"/>
    <s v="4/98/14"/>
    <x v="1"/>
    <x v="0"/>
    <n v="6"/>
    <n v="3767.34"/>
    <d v="2016-10-25T00:00:00"/>
    <n v="5598"/>
    <n v="25"/>
    <x v="1"/>
    <x v="2"/>
  </r>
  <r>
    <x v="498"/>
    <x v="368"/>
    <s v="4/100/14/46/54,1/5,5"/>
    <n v="14"/>
    <s v="4/100/14"/>
    <x v="0"/>
    <x v="1"/>
    <n v="4"/>
    <n v="7406.76"/>
    <d v="2016-10-25T00:00:00"/>
    <n v="10960"/>
    <n v="25"/>
    <x v="1"/>
    <x v="2"/>
  </r>
  <r>
    <x v="562"/>
    <x v="414"/>
    <s v="5/105/16/39/56,6/6,5"/>
    <n v="16"/>
    <s v="5/105/16"/>
    <x v="0"/>
    <x v="1"/>
    <n v="4"/>
    <n v="6440.68"/>
    <d v="2016-10-25T00:00:00"/>
    <n v="6688"/>
    <n v="25"/>
    <x v="1"/>
    <x v="2"/>
  </r>
  <r>
    <x v="289"/>
    <x v="234"/>
    <s v="4/100/15/48/54,1/6"/>
    <n v="15"/>
    <s v="4/100/15"/>
    <x v="1"/>
    <x v="1"/>
    <n v="4"/>
    <n v="4215.32"/>
    <d v="2016-10-25T00:00:00"/>
    <n v="6216"/>
    <n v="25"/>
    <x v="1"/>
    <x v="2"/>
  </r>
  <r>
    <x v="522"/>
    <x v="385"/>
    <s v="4/100/15/40/60,1/6"/>
    <n v="15"/>
    <s v="4/100/15"/>
    <x v="1"/>
    <x v="1"/>
    <n v="5"/>
    <n v="5274"/>
    <d v="2016-10-25T00:00:00"/>
    <n v="7760"/>
    <n v="25"/>
    <x v="1"/>
    <x v="2"/>
  </r>
  <r>
    <x v="514"/>
    <x v="380"/>
    <s v="4/100/15/40/60,1/6"/>
    <n v="15"/>
    <s v="4/100/15"/>
    <x v="1"/>
    <x v="1"/>
    <n v="4"/>
    <n v="4246.12"/>
    <d v="2016-10-25T00:00:00"/>
    <n v="6216"/>
    <n v="25"/>
    <x v="1"/>
    <x v="2"/>
  </r>
  <r>
    <x v="489"/>
    <x v="364"/>
    <s v="4/98/13/29/58,6/5"/>
    <n v="13"/>
    <s v="4/98/13"/>
    <x v="1"/>
    <x v="1"/>
    <n v="2"/>
    <n v="1006.66"/>
    <d v="2016-10-25T00:00:00"/>
    <n v="1492"/>
    <n v="25"/>
    <x v="1"/>
    <x v="2"/>
  </r>
  <r>
    <x v="491"/>
    <x v="365"/>
    <s v="4/98/14/35/58,6/5,5"/>
    <n v="14"/>
    <s v="4/98/14"/>
    <x v="1"/>
    <x v="1"/>
    <n v="4"/>
    <n v="2517.36"/>
    <d v="2016-10-25T00:00:00"/>
    <n v="3732"/>
    <n v="25"/>
    <x v="1"/>
    <x v="2"/>
  </r>
  <r>
    <x v="428"/>
    <x v="324"/>
    <s v="5/114,3/16/51/67,1/6,5"/>
    <n v="16"/>
    <s v="5/114,3/16"/>
    <x v="0"/>
    <x v="0"/>
    <n v="4"/>
    <n v="10491.52"/>
    <d v="2016-10-26T00:00:00"/>
    <n v="15960"/>
    <n v="26"/>
    <x v="1"/>
    <x v="2"/>
  </r>
  <r>
    <x v="518"/>
    <x v="383"/>
    <s v="4/100/14/49/56,6/5,5"/>
    <n v="14"/>
    <s v="4/100/14"/>
    <x v="1"/>
    <x v="0"/>
    <n v="4"/>
    <n v="3657.12"/>
    <d v="2016-10-26T00:00:00"/>
    <n v="5368"/>
    <n v="26"/>
    <x v="1"/>
    <x v="2"/>
  </r>
  <r>
    <x v="489"/>
    <x v="364"/>
    <s v="4/98/13/29/58,6/5"/>
    <n v="13"/>
    <s v="4/98/13"/>
    <x v="1"/>
    <x v="0"/>
    <n v="8"/>
    <n v="4014.64"/>
    <d v="2016-10-26T00:00:00"/>
    <n v="5968"/>
    <n v="26"/>
    <x v="1"/>
    <x v="2"/>
  </r>
  <r>
    <x v="513"/>
    <x v="379"/>
    <s v="4/98/13/35/58,6/5"/>
    <n v="13"/>
    <s v="4/98/13"/>
    <x v="1"/>
    <x v="0"/>
    <n v="4"/>
    <n v="1991.56"/>
    <d v="2016-10-26T00:00:00"/>
    <n v="3024"/>
    <n v="26"/>
    <x v="1"/>
    <x v="2"/>
  </r>
  <r>
    <x v="491"/>
    <x v="365"/>
    <s v="4/98/14/35/58,6/5,5"/>
    <n v="14"/>
    <s v="4/98/14"/>
    <x v="1"/>
    <x v="0"/>
    <n v="4"/>
    <n v="2511.56"/>
    <d v="2016-10-26T00:00:00"/>
    <n v="3732"/>
    <n v="26"/>
    <x v="1"/>
    <x v="2"/>
  </r>
  <r>
    <x v="458"/>
    <x v="343"/>
    <s v="5/105/16/39/56,6/6,5"/>
    <n v="16"/>
    <s v="5/105/16"/>
    <x v="0"/>
    <x v="1"/>
    <n v="4"/>
    <n v="10847.44"/>
    <d v="2016-10-26T00:00:00"/>
    <n v="15960"/>
    <n v="26"/>
    <x v="1"/>
    <x v="2"/>
  </r>
  <r>
    <x v="80"/>
    <x v="74"/>
    <s v="5/114,3/16/45/72,3/7"/>
    <n v="16"/>
    <s v="5/114,3/16"/>
    <x v="0"/>
    <x v="1"/>
    <n v="4"/>
    <n v="12237.28"/>
    <d v="2016-10-26T00:00:00"/>
    <n v="9880"/>
    <n v="26"/>
    <x v="1"/>
    <x v="2"/>
  </r>
  <r>
    <x v="506"/>
    <x v="21"/>
    <s v="4/100/15/50/60,1/6"/>
    <n v="15"/>
    <s v="4/100/15"/>
    <x v="1"/>
    <x v="1"/>
    <n v="4"/>
    <n v="4146.4799999999996"/>
    <d v="2016-10-26T00:00:00"/>
    <n v="6116"/>
    <n v="26"/>
    <x v="1"/>
    <x v="2"/>
  </r>
  <r>
    <x v="489"/>
    <x v="364"/>
    <s v="4/98/13/29/58,6/5"/>
    <n v="13"/>
    <s v="4/98/13"/>
    <x v="1"/>
    <x v="1"/>
    <n v="10"/>
    <n v="5033.3"/>
    <d v="2016-10-26T00:00:00"/>
    <n v="7460"/>
    <n v="26"/>
    <x v="1"/>
    <x v="2"/>
  </r>
  <r>
    <x v="491"/>
    <x v="365"/>
    <s v="4/98/14/35/58,6/5,5"/>
    <n v="14"/>
    <s v="4/98/14"/>
    <x v="1"/>
    <x v="1"/>
    <n v="4"/>
    <n v="2517.3200000000002"/>
    <d v="2016-10-26T00:00:00"/>
    <n v="3732"/>
    <n v="26"/>
    <x v="1"/>
    <x v="2"/>
  </r>
  <r>
    <x v="563"/>
    <x v="28"/>
    <s v="CODE8"/>
    <s v="CODE8"/>
    <s v="CODE8"/>
    <x v="2"/>
    <x v="1"/>
    <n v="4"/>
    <n v="11393.2"/>
    <d v="2016-10-26T00:00:00"/>
    <n v="14700"/>
    <n v="26"/>
    <x v="1"/>
    <x v="2"/>
  </r>
  <r>
    <x v="425"/>
    <x v="322"/>
    <s v="4/100/15/48/54,1/6"/>
    <n v="15"/>
    <s v="4/100/15"/>
    <x v="0"/>
    <x v="0"/>
    <n v="4"/>
    <n v="8118.64"/>
    <d v="2016-10-27T00:00:00"/>
    <n v="11960"/>
    <n v="27"/>
    <x v="1"/>
    <x v="2"/>
  </r>
  <r>
    <x v="564"/>
    <x v="415"/>
    <s v="4/108/14/24/65,1/5,5"/>
    <n v="14"/>
    <s v="4/108/14"/>
    <x v="0"/>
    <x v="0"/>
    <n v="4"/>
    <n v="7152.56"/>
    <d v="2016-10-27T00:00:00"/>
    <n v="10960"/>
    <n v="27"/>
    <x v="1"/>
    <x v="2"/>
  </r>
  <r>
    <x v="446"/>
    <x v="335"/>
    <s v="5/114,3/16/51/67,1/6,5"/>
    <n v="16"/>
    <s v="5/114,3/16"/>
    <x v="1"/>
    <x v="0"/>
    <n v="4"/>
    <n v="4585.79"/>
    <d v="2016-10-27T00:00:00"/>
    <n v="6492"/>
    <n v="27"/>
    <x v="1"/>
    <x v="2"/>
  </r>
  <r>
    <x v="417"/>
    <x v="317"/>
    <s v="5/114,3/16/51/67,1/6"/>
    <n v="16"/>
    <s v="5/114,3/16"/>
    <x v="1"/>
    <x v="0"/>
    <n v="2"/>
    <n v="2430.06"/>
    <d v="2016-10-27T00:00:00"/>
    <n v="3440"/>
    <n v="27"/>
    <x v="1"/>
    <x v="2"/>
  </r>
  <r>
    <x v="336"/>
    <x v="269"/>
    <s v="4/98/13/40/58,6/5"/>
    <n v="13"/>
    <s v="4/98/13"/>
    <x v="1"/>
    <x v="0"/>
    <n v="2"/>
    <n v="1027.56"/>
    <d v="2016-10-27T00:00:00"/>
    <n v="1436"/>
    <n v="27"/>
    <x v="1"/>
    <x v="2"/>
  </r>
  <r>
    <x v="565"/>
    <x v="416"/>
    <s v="5/114,3/17/38/67,1/7"/>
    <n v="17"/>
    <s v="5/114,3/17"/>
    <x v="0"/>
    <x v="0"/>
    <n v="4"/>
    <n v="12237.28"/>
    <d v="2016-10-27T00:00:00"/>
    <n v="18760"/>
    <n v="27"/>
    <x v="1"/>
    <x v="2"/>
  </r>
  <r>
    <x v="566"/>
    <x v="417"/>
    <s v="5/112/16/50/57,1/6,5"/>
    <n v="16"/>
    <s v="5/112/16"/>
    <x v="1"/>
    <x v="0"/>
    <n v="4"/>
    <n v="5701.52"/>
    <d v="2016-10-27T00:00:00"/>
    <n v="7548"/>
    <n v="27"/>
    <x v="1"/>
    <x v="2"/>
  </r>
  <r>
    <x v="518"/>
    <x v="383"/>
    <s v="4/100/14/49/56,6/5,5"/>
    <n v="14"/>
    <s v="4/100/14"/>
    <x v="1"/>
    <x v="0"/>
    <n v="4"/>
    <n v="3657.12"/>
    <d v="2016-10-27T00:00:00"/>
    <n v="5368"/>
    <n v="27"/>
    <x v="1"/>
    <x v="2"/>
  </r>
  <r>
    <x v="489"/>
    <x v="364"/>
    <s v="4/98/13/29/58,6/5"/>
    <n v="13"/>
    <s v="4/98/13"/>
    <x v="1"/>
    <x v="0"/>
    <n v="14"/>
    <n v="7025.62"/>
    <d v="2016-10-27T00:00:00"/>
    <n v="10444"/>
    <n v="27"/>
    <x v="1"/>
    <x v="2"/>
  </r>
  <r>
    <x v="513"/>
    <x v="379"/>
    <s v="4/98/13/35/58,6/5"/>
    <n v="13"/>
    <s v="4/98/13"/>
    <x v="1"/>
    <x v="0"/>
    <n v="6"/>
    <n v="2987.34"/>
    <d v="2016-10-27T00:00:00"/>
    <n v="4536"/>
    <n v="27"/>
    <x v="1"/>
    <x v="2"/>
  </r>
  <r>
    <x v="491"/>
    <x v="365"/>
    <s v="4/98/14/35/58,6/5,5"/>
    <n v="14"/>
    <s v="4/98/14"/>
    <x v="1"/>
    <x v="0"/>
    <n v="11"/>
    <n v="6906.79"/>
    <d v="2016-10-27T00:00:00"/>
    <n v="10263"/>
    <n v="27"/>
    <x v="1"/>
    <x v="2"/>
  </r>
  <r>
    <x v="159"/>
    <x v="138"/>
    <s v="5/112/16/42/57,1/6,5"/>
    <n v="16"/>
    <s v="5/112/16"/>
    <x v="0"/>
    <x v="1"/>
    <n v="4"/>
    <n v="10847.44"/>
    <d v="2016-10-27T00:00:00"/>
    <n v="15960"/>
    <n v="27"/>
    <x v="1"/>
    <x v="2"/>
  </r>
  <r>
    <x v="429"/>
    <x v="325"/>
    <s v="4/114,3/15/44/56,6/6,5"/>
    <n v="15"/>
    <s v="4/114,3/15"/>
    <x v="0"/>
    <x v="1"/>
    <n v="4"/>
    <n v="8576.2800000000007"/>
    <d v="2016-10-27T00:00:00"/>
    <n v="13160"/>
    <n v="27"/>
    <x v="1"/>
    <x v="2"/>
  </r>
  <r>
    <x v="518"/>
    <x v="383"/>
    <s v="4/100/14/49/56,6/5,5"/>
    <n v="14"/>
    <s v="4/100/14"/>
    <x v="1"/>
    <x v="1"/>
    <n v="4"/>
    <n v="3639.32"/>
    <d v="2016-10-27T00:00:00"/>
    <n v="5368"/>
    <n v="27"/>
    <x v="1"/>
    <x v="2"/>
  </r>
  <r>
    <x v="489"/>
    <x v="364"/>
    <s v="4/98/13/29/58,6/5"/>
    <n v="13"/>
    <s v="4/98/13"/>
    <x v="1"/>
    <x v="1"/>
    <n v="8"/>
    <n v="4026.64"/>
    <d v="2016-10-27T00:00:00"/>
    <n v="5968"/>
    <n v="27"/>
    <x v="1"/>
    <x v="2"/>
  </r>
  <r>
    <x v="567"/>
    <x v="28"/>
    <s v="CODE8"/>
    <s v="CODE8"/>
    <s v="CODE8"/>
    <x v="2"/>
    <x v="1"/>
    <n v="4"/>
    <n v="3376.28"/>
    <d v="2016-10-27T00:00:00"/>
    <n v="4040"/>
    <n v="27"/>
    <x v="1"/>
    <x v="2"/>
  </r>
  <r>
    <x v="506"/>
    <x v="21"/>
    <s v="4/100/15/50/60,1/6"/>
    <n v="15"/>
    <s v="4/100/15"/>
    <x v="1"/>
    <x v="0"/>
    <n v="4"/>
    <n v="4134.24"/>
    <d v="2016-10-28T00:00:00"/>
    <n v="5996"/>
    <n v="28"/>
    <x v="1"/>
    <x v="2"/>
  </r>
  <r>
    <x v="568"/>
    <x v="10"/>
    <s v="4/114,3/15/40/66,1/6"/>
    <n v="15"/>
    <s v="4/114,3/15"/>
    <x v="1"/>
    <x v="0"/>
    <n v="2"/>
    <n v="2730.52"/>
    <d v="2016-10-28T00:00:00"/>
    <n v="4028"/>
    <n v="28"/>
    <x v="1"/>
    <x v="2"/>
  </r>
  <r>
    <x v="489"/>
    <x v="364"/>
    <s v="4/98/13/29/58,6/5"/>
    <n v="13"/>
    <s v="4/98/13"/>
    <x v="1"/>
    <x v="0"/>
    <n v="4"/>
    <n v="2007.32"/>
    <d v="2016-10-28T00:00:00"/>
    <n v="2984"/>
    <n v="28"/>
    <x v="1"/>
    <x v="2"/>
  </r>
  <r>
    <x v="491"/>
    <x v="365"/>
    <s v="4/98/14/35/58,6/5,5"/>
    <n v="14"/>
    <s v="4/98/14"/>
    <x v="1"/>
    <x v="0"/>
    <n v="7"/>
    <n v="4395.2299999999996"/>
    <d v="2016-10-28T00:00:00"/>
    <n v="6531"/>
    <n v="28"/>
    <x v="1"/>
    <x v="2"/>
  </r>
  <r>
    <x v="569"/>
    <x v="28"/>
    <s v="CODE8"/>
    <s v="CODE8"/>
    <s v="CODE8"/>
    <x v="2"/>
    <x v="0"/>
    <n v="4"/>
    <n v="14101.6"/>
    <d v="2016-10-28T00:00:00"/>
    <n v="19200"/>
    <n v="28"/>
    <x v="1"/>
    <x v="2"/>
  </r>
  <r>
    <x v="520"/>
    <x v="384"/>
    <s v="5/114,3/16/46/67,1/6,5"/>
    <n v="16"/>
    <s v="5/114,3/16"/>
    <x v="0"/>
    <x v="1"/>
    <n v="4"/>
    <n v="10847.44"/>
    <d v="2016-10-28T00:00:00"/>
    <n v="15960"/>
    <n v="28"/>
    <x v="1"/>
    <x v="2"/>
  </r>
  <r>
    <x v="211"/>
    <x v="176"/>
    <s v="4/98/14/35/58,6/5,5"/>
    <n v="14"/>
    <s v="4/98/14"/>
    <x v="1"/>
    <x v="1"/>
    <n v="4"/>
    <n v="2549.84"/>
    <d v="2016-10-28T00:00:00"/>
    <n v="3760"/>
    <n v="28"/>
    <x v="1"/>
    <x v="2"/>
  </r>
  <r>
    <x v="396"/>
    <x v="16"/>
    <s v="4/114,3/15/44/56,6/6"/>
    <n v="15"/>
    <s v="4/114,3/15"/>
    <x v="1"/>
    <x v="1"/>
    <n v="4"/>
    <n v="4901.4399999999996"/>
    <d v="2016-10-28T00:00:00"/>
    <n v="7228"/>
    <n v="28"/>
    <x v="1"/>
    <x v="2"/>
  </r>
  <r>
    <x v="516"/>
    <x v="381"/>
    <s v="5/100/15/38/57,1/6"/>
    <n v="15"/>
    <s v="5/100/15"/>
    <x v="1"/>
    <x v="1"/>
    <n v="4"/>
    <n v="5652.4"/>
    <d v="2016-10-28T00:00:00"/>
    <n v="8336"/>
    <n v="28"/>
    <x v="1"/>
    <x v="2"/>
  </r>
  <r>
    <x v="489"/>
    <x v="364"/>
    <s v="4/98/13/29/58,6/5"/>
    <n v="13"/>
    <s v="4/98/13"/>
    <x v="1"/>
    <x v="1"/>
    <n v="12"/>
    <n v="6040.08"/>
    <d v="2016-10-28T00:00:00"/>
    <n v="8952"/>
    <n v="28"/>
    <x v="1"/>
    <x v="2"/>
  </r>
  <r>
    <x v="496"/>
    <x v="367"/>
    <s v="4/100/14/43/60,1/5,5"/>
    <n v="14"/>
    <s v="4/100/14"/>
    <x v="1"/>
    <x v="1"/>
    <n v="4"/>
    <n v="3391.84"/>
    <d v="2016-10-28T00:00:00"/>
    <n v="5008"/>
    <n v="28"/>
    <x v="1"/>
    <x v="2"/>
  </r>
  <r>
    <x v="10"/>
    <x v="10"/>
    <s v="4/114,3/15/40/66,1/5,5"/>
    <n v="15"/>
    <s v="4/114,3/15"/>
    <x v="1"/>
    <x v="0"/>
    <n v="1"/>
    <n v="785.59"/>
    <d v="2016-10-29T00:00:00"/>
    <n v="1463"/>
    <n v="29"/>
    <x v="1"/>
    <x v="2"/>
  </r>
  <r>
    <x v="289"/>
    <x v="234"/>
    <s v="4/100/15/48/54,1/6"/>
    <n v="15"/>
    <s v="4/100/15"/>
    <x v="1"/>
    <x v="0"/>
    <n v="5"/>
    <n v="5268.9"/>
    <d v="2016-10-29T00:00:00"/>
    <n v="7775"/>
    <n v="29"/>
    <x v="1"/>
    <x v="2"/>
  </r>
  <r>
    <x v="489"/>
    <x v="364"/>
    <s v="4/98/13/29/58,6/5"/>
    <n v="13"/>
    <s v="4/98/13"/>
    <x v="1"/>
    <x v="0"/>
    <n v="22"/>
    <n v="11040.34"/>
    <d v="2016-10-29T00:00:00"/>
    <n v="16412"/>
    <n v="29"/>
    <x v="1"/>
    <x v="2"/>
  </r>
  <r>
    <x v="491"/>
    <x v="365"/>
    <s v="4/98/14/35/58,6/5,5"/>
    <n v="14"/>
    <s v="4/98/14"/>
    <x v="1"/>
    <x v="0"/>
    <n v="16"/>
    <n v="10046.24"/>
    <d v="2016-10-29T00:00:00"/>
    <n v="14928"/>
    <n v="29"/>
    <x v="1"/>
    <x v="2"/>
  </r>
  <r>
    <x v="496"/>
    <x v="367"/>
    <s v="4/100/14/43/60,1/5,5"/>
    <n v="14"/>
    <s v="4/100/14"/>
    <x v="1"/>
    <x v="0"/>
    <n v="4"/>
    <n v="3535.96"/>
    <d v="2016-10-29T00:00:00"/>
    <n v="5008"/>
    <n v="29"/>
    <x v="1"/>
    <x v="2"/>
  </r>
  <r>
    <x v="570"/>
    <x v="28"/>
    <s v="CODE8"/>
    <s v="CODE8"/>
    <s v="CODE8"/>
    <x v="2"/>
    <x v="0"/>
    <n v="4"/>
    <n v="12338.8"/>
    <d v="2016-10-29T00:00:00"/>
    <n v="16800"/>
    <n v="29"/>
    <x v="1"/>
    <x v="2"/>
  </r>
  <r>
    <x v="423"/>
    <x v="320"/>
    <s v="4/100/15/48/54,1/6"/>
    <n v="15"/>
    <s v="4/100/15"/>
    <x v="0"/>
    <x v="1"/>
    <n v="4"/>
    <n v="7627.12"/>
    <d v="2016-10-29T00:00:00"/>
    <n v="11960"/>
    <n v="29"/>
    <x v="1"/>
    <x v="2"/>
  </r>
  <r>
    <x v="571"/>
    <x v="418"/>
    <s v="4/100/15/40/60,1/6"/>
    <n v="15"/>
    <s v="4/100/15"/>
    <x v="0"/>
    <x v="1"/>
    <n v="4"/>
    <n v="8847.44"/>
    <d v="2016-10-29T00:00:00"/>
    <n v="13160"/>
    <n v="29"/>
    <x v="1"/>
    <x v="2"/>
  </r>
  <r>
    <x v="211"/>
    <x v="176"/>
    <s v="4/98/14/35/58,6/5,5"/>
    <n v="14"/>
    <s v="4/98/14"/>
    <x v="1"/>
    <x v="1"/>
    <n v="4"/>
    <n v="2549.84"/>
    <d v="2016-10-29T00:00:00"/>
    <n v="3760"/>
    <n v="29"/>
    <x v="1"/>
    <x v="2"/>
  </r>
  <r>
    <x v="35"/>
    <x v="34"/>
    <s v="5/108/16/50/63,4/6,5"/>
    <n v="16"/>
    <s v="5/108/16"/>
    <x v="1"/>
    <x v="1"/>
    <n v="8"/>
    <n v="10700.8"/>
    <d v="2016-10-29T00:00:00"/>
    <n v="7968"/>
    <n v="29"/>
    <x v="1"/>
    <x v="2"/>
  </r>
  <r>
    <x v="106"/>
    <x v="95"/>
    <s v="4/100/15/48/54,1/6,5"/>
    <n v="15"/>
    <s v="4/100/15"/>
    <x v="0"/>
    <x v="1"/>
    <n v="4"/>
    <n v="9118.64"/>
    <d v="2016-10-29T00:00:00"/>
    <n v="13160"/>
    <n v="29"/>
    <x v="1"/>
    <x v="2"/>
  </r>
  <r>
    <x v="194"/>
    <x v="163"/>
    <s v="5/108/16/50/63,4/6,5"/>
    <n v="16"/>
    <s v="5/108/16"/>
    <x v="0"/>
    <x v="1"/>
    <n v="4"/>
    <n v="10339"/>
    <d v="2016-10-29T00:00:00"/>
    <n v="15960"/>
    <n v="29"/>
    <x v="1"/>
    <x v="2"/>
  </r>
  <r>
    <x v="182"/>
    <x v="153"/>
    <s v="4/100/14/46/54,1/5,5"/>
    <n v="14"/>
    <s v="4/100/14"/>
    <x v="0"/>
    <x v="1"/>
    <n v="4"/>
    <n v="7050.84"/>
    <d v="2016-10-29T00:00:00"/>
    <n v="10960"/>
    <n v="29"/>
    <x v="1"/>
    <x v="2"/>
  </r>
  <r>
    <x v="292"/>
    <x v="236"/>
    <s v="5/114,3/16/45/67,1/7"/>
    <n v="16"/>
    <s v="5/114,3/16"/>
    <x v="0"/>
    <x v="1"/>
    <n v="4"/>
    <n v="10339"/>
    <d v="2016-10-29T00:00:00"/>
    <n v="15960"/>
    <n v="29"/>
    <x v="1"/>
    <x v="2"/>
  </r>
  <r>
    <x v="83"/>
    <x v="77"/>
    <s v="5/112/15/47/57,1/6"/>
    <n v="15"/>
    <s v="5/112/15"/>
    <x v="1"/>
    <x v="1"/>
    <n v="4"/>
    <n v="3881.12"/>
    <d v="2016-10-29T00:00:00"/>
    <n v="5532"/>
    <n v="29"/>
    <x v="1"/>
    <x v="2"/>
  </r>
  <r>
    <x v="60"/>
    <x v="58"/>
    <s v="4/100/14/43/60,1/5,5"/>
    <n v="14"/>
    <s v="4/100/14"/>
    <x v="1"/>
    <x v="1"/>
    <n v="4"/>
    <n v="3593.92"/>
    <d v="2016-10-29T00:00:00"/>
    <n v="5300"/>
    <n v="29"/>
    <x v="1"/>
    <x v="2"/>
  </r>
  <r>
    <x v="289"/>
    <x v="234"/>
    <s v="4/100/15/48/54,1/6"/>
    <n v="15"/>
    <s v="4/100/15"/>
    <x v="1"/>
    <x v="1"/>
    <n v="12"/>
    <n v="12648.12"/>
    <d v="2016-10-29T00:00:00"/>
    <n v="18660"/>
    <n v="29"/>
    <x v="1"/>
    <x v="2"/>
  </r>
  <r>
    <x v="405"/>
    <x v="311"/>
    <s v="4/100/15/48/54,1/6"/>
    <n v="15"/>
    <s v="4/100/15"/>
    <x v="0"/>
    <x v="1"/>
    <n v="4"/>
    <n v="8576.2800000000007"/>
    <d v="2016-10-29T00:00:00"/>
    <n v="13160"/>
    <n v="29"/>
    <x v="1"/>
    <x v="2"/>
  </r>
  <r>
    <x v="518"/>
    <x v="383"/>
    <s v="4/100/14/49/56,6/5,5"/>
    <n v="14"/>
    <s v="4/100/14"/>
    <x v="1"/>
    <x v="1"/>
    <n v="4"/>
    <n v="3639.32"/>
    <d v="2016-10-29T00:00:00"/>
    <n v="5368"/>
    <n v="29"/>
    <x v="1"/>
    <x v="2"/>
  </r>
  <r>
    <x v="434"/>
    <x v="43"/>
    <s v="4/98/13/29/58,6/5"/>
    <n v="13"/>
    <s v="4/98/13"/>
    <x v="1"/>
    <x v="0"/>
    <n v="2"/>
    <n v="1010.9"/>
    <d v="2016-10-30T00:00:00"/>
    <n v="1424"/>
    <n v="30"/>
    <x v="1"/>
    <x v="2"/>
  </r>
  <r>
    <x v="311"/>
    <x v="251"/>
    <s v="5/114,3/16/45/67,1/7"/>
    <n v="16"/>
    <s v="5/114,3/16"/>
    <x v="0"/>
    <x v="0"/>
    <n v="4"/>
    <n v="10000"/>
    <d v="2016-10-30T00:00:00"/>
    <n v="15960"/>
    <n v="30"/>
    <x v="1"/>
    <x v="2"/>
  </r>
  <r>
    <x v="322"/>
    <x v="258"/>
    <s v="5/112/16/50/57,1/6,5"/>
    <n v="16"/>
    <s v="5/112/16"/>
    <x v="1"/>
    <x v="0"/>
    <n v="4"/>
    <n v="4457.43"/>
    <d v="2016-10-30T00:00:00"/>
    <n v="7848"/>
    <n v="30"/>
    <x v="1"/>
    <x v="2"/>
  </r>
  <r>
    <x v="407"/>
    <x v="313"/>
    <s v="5/114,3/16/50/66,1/6,5"/>
    <n v="16"/>
    <s v="5/114,3/16"/>
    <x v="1"/>
    <x v="0"/>
    <n v="4"/>
    <n v="5048.5600000000004"/>
    <d v="2016-10-30T00:00:00"/>
    <n v="7452"/>
    <n v="30"/>
    <x v="1"/>
    <x v="2"/>
  </r>
  <r>
    <x v="261"/>
    <x v="211"/>
    <s v="5/100/15/38/57,1/6,5"/>
    <n v="15"/>
    <s v="5/100/15"/>
    <x v="0"/>
    <x v="0"/>
    <n v="4"/>
    <n v="8576.2800000000007"/>
    <d v="2016-10-30T00:00:00"/>
    <n v="13160"/>
    <n v="30"/>
    <x v="1"/>
    <x v="2"/>
  </r>
  <r>
    <x v="289"/>
    <x v="234"/>
    <s v="4/100/15/48/54,1/6"/>
    <n v="15"/>
    <s v="4/100/15"/>
    <x v="1"/>
    <x v="0"/>
    <n v="4"/>
    <n v="4215.12"/>
    <d v="2016-10-30T00:00:00"/>
    <n v="6220"/>
    <n v="30"/>
    <x v="1"/>
    <x v="2"/>
  </r>
  <r>
    <x v="489"/>
    <x v="364"/>
    <s v="4/98/13/29/58,6/5"/>
    <n v="13"/>
    <s v="4/98/13"/>
    <x v="1"/>
    <x v="0"/>
    <n v="22"/>
    <n v="11040.26"/>
    <d v="2016-10-30T00:00:00"/>
    <n v="16412"/>
    <n v="30"/>
    <x v="1"/>
    <x v="2"/>
  </r>
  <r>
    <x v="513"/>
    <x v="379"/>
    <s v="4/98/13/35/58,6/5"/>
    <n v="13"/>
    <s v="4/98/13"/>
    <x v="1"/>
    <x v="0"/>
    <n v="4"/>
    <n v="1991.56"/>
    <d v="2016-10-30T00:00:00"/>
    <n v="3024"/>
    <n v="30"/>
    <x v="1"/>
    <x v="2"/>
  </r>
  <r>
    <x v="491"/>
    <x v="365"/>
    <s v="4/98/14/35/58,6/5,5"/>
    <n v="14"/>
    <s v="4/98/14"/>
    <x v="1"/>
    <x v="0"/>
    <n v="8"/>
    <n v="5023.12"/>
    <d v="2016-10-30T00:00:00"/>
    <n v="7464"/>
    <n v="30"/>
    <x v="1"/>
    <x v="2"/>
  </r>
  <r>
    <x v="484"/>
    <x v="360"/>
    <s v="4/100/15/45/60,1/6,5"/>
    <n v="15"/>
    <s v="4/100/15"/>
    <x v="0"/>
    <x v="1"/>
    <n v="4"/>
    <n v="9000"/>
    <d v="2016-10-30T00:00:00"/>
    <n v="13160"/>
    <n v="30"/>
    <x v="1"/>
    <x v="2"/>
  </r>
  <r>
    <x v="211"/>
    <x v="176"/>
    <s v="4/98/14/35/58,6/5,5"/>
    <n v="14"/>
    <s v="4/98/14"/>
    <x v="1"/>
    <x v="1"/>
    <n v="10"/>
    <n v="6374.6"/>
    <d v="2016-10-30T00:00:00"/>
    <n v="9400"/>
    <n v="30"/>
    <x v="1"/>
    <x v="2"/>
  </r>
  <r>
    <x v="44"/>
    <x v="43"/>
    <s v="4/98/13/29/58,6/5"/>
    <n v="13"/>
    <s v="4/98/13"/>
    <x v="1"/>
    <x v="1"/>
    <n v="4"/>
    <n v="2099.04"/>
    <d v="2016-10-30T00:00:00"/>
    <n v="1668"/>
    <n v="30"/>
    <x v="1"/>
    <x v="2"/>
  </r>
  <r>
    <x v="9"/>
    <x v="9"/>
    <s v="4/100/15/50/60,1/6"/>
    <n v="15"/>
    <s v="4/100/15"/>
    <x v="0"/>
    <x v="1"/>
    <n v="4"/>
    <n v="8576.2800000000007"/>
    <d v="2016-10-30T00:00:00"/>
    <n v="13160"/>
    <n v="30"/>
    <x v="1"/>
    <x v="2"/>
  </r>
  <r>
    <x v="77"/>
    <x v="71"/>
    <s v="5/114,3/15/40/66,1/6"/>
    <n v="15"/>
    <s v="5/114,3/15"/>
    <x v="1"/>
    <x v="1"/>
    <n v="4"/>
    <n v="3090.28"/>
    <d v="2016-10-30T00:00:00"/>
    <n v="4680"/>
    <n v="30"/>
    <x v="1"/>
    <x v="2"/>
  </r>
  <r>
    <x v="293"/>
    <x v="237"/>
    <s v="4/98/13/29/58,6/5"/>
    <n v="13"/>
    <s v="4/98/13"/>
    <x v="1"/>
    <x v="1"/>
    <n v="4"/>
    <n v="1910.08"/>
    <d v="2016-10-30T00:00:00"/>
    <n v="2768"/>
    <n v="30"/>
    <x v="1"/>
    <x v="2"/>
  </r>
  <r>
    <x v="518"/>
    <x v="383"/>
    <s v="4/100/14/49/56,6/5,5"/>
    <n v="14"/>
    <s v="4/100/14"/>
    <x v="1"/>
    <x v="1"/>
    <n v="4"/>
    <n v="3639.32"/>
    <d v="2016-10-30T00:00:00"/>
    <n v="5368"/>
    <n v="30"/>
    <x v="1"/>
    <x v="2"/>
  </r>
  <r>
    <x v="489"/>
    <x v="364"/>
    <s v="4/98/13/29/58,6/5"/>
    <n v="13"/>
    <s v="4/98/13"/>
    <x v="1"/>
    <x v="1"/>
    <n v="32"/>
    <n v="16106.6"/>
    <d v="2016-10-30T00:00:00"/>
    <n v="23872"/>
    <n v="30"/>
    <x v="1"/>
    <x v="2"/>
  </r>
  <r>
    <x v="513"/>
    <x v="379"/>
    <s v="4/98/13/35/58,6/5"/>
    <n v="13"/>
    <s v="4/98/13"/>
    <x v="1"/>
    <x v="1"/>
    <n v="6"/>
    <n v="2989.44"/>
    <d v="2016-10-30T00:00:00"/>
    <n v="4536"/>
    <n v="30"/>
    <x v="1"/>
    <x v="2"/>
  </r>
  <r>
    <x v="491"/>
    <x v="365"/>
    <s v="4/98/14/35/58,6/5,5"/>
    <n v="14"/>
    <s v="4/98/14"/>
    <x v="1"/>
    <x v="1"/>
    <n v="4"/>
    <n v="2517.36"/>
    <d v="2016-10-30T00:00:00"/>
    <n v="3732"/>
    <n v="30"/>
    <x v="1"/>
    <x v="2"/>
  </r>
  <r>
    <x v="543"/>
    <x v="403"/>
    <s v="5/114,3/16/50/66,1/6,5"/>
    <n v="16"/>
    <s v="5/114,3/16"/>
    <x v="1"/>
    <x v="1"/>
    <n v="4"/>
    <n v="5061.72"/>
    <d v="2016-10-30T00:00:00"/>
    <n v="7468"/>
    <n v="30"/>
    <x v="1"/>
    <x v="2"/>
  </r>
  <r>
    <x v="572"/>
    <x v="28"/>
    <s v="CODE8"/>
    <s v="CODE8"/>
    <s v="CODE8"/>
    <x v="2"/>
    <x v="1"/>
    <n v="4"/>
    <n v="10962.4"/>
    <d v="2016-10-30T00:00:00"/>
    <n v="14584"/>
    <n v="30"/>
    <x v="1"/>
    <x v="2"/>
  </r>
  <r>
    <x v="573"/>
    <x v="419"/>
    <s v="5/112/16/50/57,1/6,5"/>
    <n v="16"/>
    <s v="5/112/16"/>
    <x v="0"/>
    <x v="0"/>
    <n v="4"/>
    <n v="10491.52"/>
    <d v="2016-10-31T00:00:00"/>
    <n v="15960"/>
    <n v="31"/>
    <x v="1"/>
    <x v="2"/>
  </r>
  <r>
    <x v="407"/>
    <x v="313"/>
    <s v="5/114,3/16/50/66,1/6,5"/>
    <n v="16"/>
    <s v="5/114,3/16"/>
    <x v="1"/>
    <x v="0"/>
    <n v="4"/>
    <n v="5048.5600000000004"/>
    <d v="2016-10-31T00:00:00"/>
    <n v="7452"/>
    <n v="31"/>
    <x v="1"/>
    <x v="2"/>
  </r>
  <r>
    <x v="489"/>
    <x v="364"/>
    <s v="4/98/13/29/58,6/5"/>
    <n v="13"/>
    <s v="4/98/13"/>
    <x v="1"/>
    <x v="0"/>
    <n v="4"/>
    <n v="2007.32"/>
    <d v="2016-10-31T00:00:00"/>
    <n v="2984"/>
    <n v="31"/>
    <x v="1"/>
    <x v="2"/>
  </r>
  <r>
    <x v="491"/>
    <x v="365"/>
    <s v="4/98/14/35/58,6/5,5"/>
    <n v="14"/>
    <s v="4/98/14"/>
    <x v="1"/>
    <x v="0"/>
    <n v="4"/>
    <n v="2511.56"/>
    <d v="2016-10-31T00:00:00"/>
    <n v="3732"/>
    <n v="31"/>
    <x v="1"/>
    <x v="2"/>
  </r>
  <r>
    <x v="251"/>
    <x v="201"/>
    <s v="4/98/14/35/58,6/5,5"/>
    <n v="14"/>
    <s v="4/98/14"/>
    <x v="0"/>
    <x v="1"/>
    <n v="4"/>
    <n v="7152.56"/>
    <d v="2016-10-31T00:00:00"/>
    <n v="10960"/>
    <n v="31"/>
    <x v="1"/>
    <x v="2"/>
  </r>
  <r>
    <x v="469"/>
    <x v="350"/>
    <s v="4/98/13/35/58,6/5"/>
    <n v="13"/>
    <s v="4/98/13"/>
    <x v="1"/>
    <x v="1"/>
    <n v="3"/>
    <n v="1442.34"/>
    <d v="2016-10-31T00:00:00"/>
    <n v="2043"/>
    <n v="31"/>
    <x v="1"/>
    <x v="2"/>
  </r>
  <r>
    <x v="157"/>
    <x v="137"/>
    <s v="4/98/14/35/58,6/5,5"/>
    <n v="14"/>
    <s v="4/98/14"/>
    <x v="0"/>
    <x v="1"/>
    <n v="4"/>
    <n v="7050.84"/>
    <d v="2016-10-31T00:00:00"/>
    <n v="10960"/>
    <n v="31"/>
    <x v="1"/>
    <x v="2"/>
  </r>
  <r>
    <x v="239"/>
    <x v="197"/>
    <s v="5/114,3/16/47/66,1/6,5"/>
    <n v="16"/>
    <s v="5/114,3/16"/>
    <x v="0"/>
    <x v="1"/>
    <n v="4"/>
    <n v="10847.48"/>
    <d v="2016-10-31T00:00:00"/>
    <n v="15960"/>
    <n v="31"/>
    <x v="1"/>
    <x v="2"/>
  </r>
  <r>
    <x v="506"/>
    <x v="21"/>
    <s v="4/100/15/50/60,1/6"/>
    <n v="15"/>
    <s v="4/100/15"/>
    <x v="1"/>
    <x v="1"/>
    <n v="4"/>
    <n v="4090.12"/>
    <d v="2016-10-31T00:00:00"/>
    <n v="5996"/>
    <n v="31"/>
    <x v="1"/>
    <x v="2"/>
  </r>
  <r>
    <x v="513"/>
    <x v="379"/>
    <s v="4/98/13/35/58,6/5"/>
    <n v="13"/>
    <s v="4/98/13"/>
    <x v="1"/>
    <x v="1"/>
    <n v="2"/>
    <n v="996.48"/>
    <d v="2016-10-31T00:00:00"/>
    <n v="1512"/>
    <n v="31"/>
    <x v="1"/>
    <x v="2"/>
  </r>
  <r>
    <x v="543"/>
    <x v="403"/>
    <s v="5/114,3/16/50/66,1/6,5"/>
    <n v="16"/>
    <s v="5/114,3/16"/>
    <x v="1"/>
    <x v="1"/>
    <n v="4"/>
    <n v="5061.72"/>
    <d v="2016-10-31T00:00:00"/>
    <n v="7468"/>
    <n v="31"/>
    <x v="1"/>
    <x v="2"/>
  </r>
  <r>
    <x v="503"/>
    <x v="373"/>
    <s v="4/100/15/45/54,1/6"/>
    <n v="15"/>
    <s v="4/100/15"/>
    <x v="0"/>
    <x v="1"/>
    <n v="4"/>
    <n v="9000"/>
    <d v="2016-10-31T00:00:00"/>
    <n v="13160"/>
    <n v="31"/>
    <x v="1"/>
    <x v="2"/>
  </r>
  <r>
    <x v="396"/>
    <x v="16"/>
    <s v="4/114,3/15/44/56,6/6"/>
    <n v="15"/>
    <s v="4/114,3/15"/>
    <x v="1"/>
    <x v="0"/>
    <n v="4"/>
    <n v="4901.4399999999996"/>
    <d v="2016-11-01T00:00:00"/>
    <n v="7228"/>
    <n v="1"/>
    <x v="2"/>
    <x v="2"/>
  </r>
  <r>
    <x v="509"/>
    <x v="376"/>
    <s v="5/112/15/47/57,1/6,5"/>
    <n v="15"/>
    <s v="5/112/15"/>
    <x v="0"/>
    <x v="0"/>
    <n v="4"/>
    <n v="9000"/>
    <d v="2016-11-01T00:00:00"/>
    <n v="13160"/>
    <n v="1"/>
    <x v="2"/>
    <x v="2"/>
  </r>
  <r>
    <x v="102"/>
    <x v="92"/>
    <s v="4/100/15/48/54,1/6"/>
    <n v="15"/>
    <s v="4/100/15"/>
    <x v="0"/>
    <x v="0"/>
    <n v="4"/>
    <n v="9000"/>
    <d v="2016-11-01T00:00:00"/>
    <n v="13160"/>
    <n v="1"/>
    <x v="2"/>
    <x v="2"/>
  </r>
  <r>
    <x v="235"/>
    <x v="194"/>
    <s v="5/108/16/50/63,4/7"/>
    <n v="16"/>
    <s v="5/108/16"/>
    <x v="0"/>
    <x v="0"/>
    <n v="4"/>
    <n v="10847.48"/>
    <d v="2016-11-01T00:00:00"/>
    <n v="15960"/>
    <n v="1"/>
    <x v="2"/>
    <x v="2"/>
  </r>
  <r>
    <x v="491"/>
    <x v="365"/>
    <s v="4/98/14/35/58,6/5,5"/>
    <n v="14"/>
    <s v="4/98/14"/>
    <x v="1"/>
    <x v="0"/>
    <n v="10"/>
    <n v="6278.9"/>
    <d v="2016-11-01T00:00:00"/>
    <n v="9330"/>
    <n v="1"/>
    <x v="2"/>
    <x v="2"/>
  </r>
  <r>
    <x v="367"/>
    <x v="289"/>
    <s v="4/100/15/50/60,1/6"/>
    <n v="15"/>
    <s v="4/100/15"/>
    <x v="1"/>
    <x v="1"/>
    <n v="1"/>
    <n v="988.98"/>
    <d v="2016-11-01T00:00:00"/>
    <n v="1479"/>
    <n v="1"/>
    <x v="2"/>
    <x v="2"/>
  </r>
  <r>
    <x v="211"/>
    <x v="176"/>
    <s v="4/98/14/35/58,6/5,5"/>
    <n v="14"/>
    <s v="4/98/14"/>
    <x v="1"/>
    <x v="1"/>
    <n v="4"/>
    <n v="2549.84"/>
    <d v="2016-11-01T00:00:00"/>
    <n v="3760"/>
    <n v="1"/>
    <x v="2"/>
    <x v="2"/>
  </r>
  <r>
    <x v="469"/>
    <x v="350"/>
    <s v="4/98/13/35/58,6/5"/>
    <n v="13"/>
    <s v="4/98/13"/>
    <x v="1"/>
    <x v="1"/>
    <n v="4"/>
    <n v="1923.12"/>
    <d v="2016-11-01T00:00:00"/>
    <n v="2724"/>
    <n v="1"/>
    <x v="2"/>
    <x v="2"/>
  </r>
  <r>
    <x v="90"/>
    <x v="82"/>
    <s v="4/114,3/15/44/56,6/6"/>
    <n v="15"/>
    <s v="4/114,3/15"/>
    <x v="0"/>
    <x v="1"/>
    <n v="4"/>
    <n v="8576.2800000000007"/>
    <d v="2016-11-01T00:00:00"/>
    <n v="13160"/>
    <n v="1"/>
    <x v="2"/>
    <x v="2"/>
  </r>
  <r>
    <x v="20"/>
    <x v="20"/>
    <s v="4/100/15/48/54,1/6"/>
    <n v="15"/>
    <s v="4/100/15"/>
    <x v="1"/>
    <x v="1"/>
    <n v="1"/>
    <n v="1046.77"/>
    <d v="2016-11-01T00:00:00"/>
    <n v="1482"/>
    <n v="1"/>
    <x v="2"/>
    <x v="2"/>
  </r>
  <r>
    <x v="336"/>
    <x v="269"/>
    <s v="4/98/13/40/58,6/5"/>
    <n v="13"/>
    <s v="4/98/13"/>
    <x v="1"/>
    <x v="1"/>
    <n v="2"/>
    <n v="986.45"/>
    <d v="2016-11-01T00:00:00"/>
    <n v="1436"/>
    <n v="1"/>
    <x v="2"/>
    <x v="2"/>
  </r>
  <r>
    <x v="574"/>
    <x v="420"/>
    <s v="5/114,3/17/46/67,1/7"/>
    <n v="17"/>
    <s v="5/114,3/17"/>
    <x v="0"/>
    <x v="1"/>
    <n v="4"/>
    <n v="12237.28"/>
    <d v="2016-11-01T00:00:00"/>
    <n v="18760"/>
    <n v="1"/>
    <x v="2"/>
    <x v="2"/>
  </r>
  <r>
    <x v="513"/>
    <x v="379"/>
    <s v="4/98/13/35/58,6/5"/>
    <n v="13"/>
    <s v="4/98/13"/>
    <x v="1"/>
    <x v="1"/>
    <n v="8"/>
    <n v="3985.92"/>
    <d v="2016-11-01T00:00:00"/>
    <n v="6048"/>
    <n v="1"/>
    <x v="2"/>
    <x v="2"/>
  </r>
  <r>
    <x v="575"/>
    <x v="28"/>
    <s v="CODE8"/>
    <s v="CODE8"/>
    <s v="CODE8"/>
    <x v="2"/>
    <x v="1"/>
    <n v="4"/>
    <n v="17766"/>
    <d v="2016-11-01T00:00:00"/>
    <n v="22928"/>
    <n v="1"/>
    <x v="2"/>
    <x v="2"/>
  </r>
  <r>
    <x v="15"/>
    <x v="15"/>
    <s v="4/100/15/50/60,1/6"/>
    <n v="15"/>
    <s v="4/100/15"/>
    <x v="1"/>
    <x v="0"/>
    <n v="1"/>
    <n v="905.8"/>
    <d v="2016-11-02T00:00:00"/>
    <n v="1378"/>
    <n v="2"/>
    <x v="2"/>
    <x v="2"/>
  </r>
  <r>
    <x v="85"/>
    <x v="79"/>
    <s v="4/98/13/35/58,6/5"/>
    <n v="13"/>
    <s v="4/98/13"/>
    <x v="0"/>
    <x v="0"/>
    <n v="4"/>
    <n v="4271.28"/>
    <d v="2016-11-02T00:00:00"/>
    <n v="7816"/>
    <n v="2"/>
    <x v="2"/>
    <x v="2"/>
  </r>
  <r>
    <x v="489"/>
    <x v="364"/>
    <s v="4/98/13/29/58,6/5"/>
    <n v="13"/>
    <s v="4/98/13"/>
    <x v="1"/>
    <x v="0"/>
    <n v="20"/>
    <n v="10036.6"/>
    <d v="2016-11-02T00:00:00"/>
    <n v="14920"/>
    <n v="2"/>
    <x v="2"/>
    <x v="2"/>
  </r>
  <r>
    <x v="491"/>
    <x v="365"/>
    <s v="4/98/14/35/58,6/5,5"/>
    <n v="14"/>
    <s v="4/98/14"/>
    <x v="1"/>
    <x v="0"/>
    <n v="2"/>
    <n v="1255.78"/>
    <d v="2016-11-02T00:00:00"/>
    <n v="1866"/>
    <n v="2"/>
    <x v="2"/>
    <x v="2"/>
  </r>
  <r>
    <x v="484"/>
    <x v="360"/>
    <s v="4/100/15/45/60,1/6,5"/>
    <n v="15"/>
    <s v="4/100/15"/>
    <x v="0"/>
    <x v="1"/>
    <n v="4"/>
    <n v="8694.92"/>
    <d v="2016-11-02T00:00:00"/>
    <n v="13160"/>
    <n v="2"/>
    <x v="2"/>
    <x v="2"/>
  </r>
  <r>
    <x v="428"/>
    <x v="324"/>
    <s v="5/114,3/16/51/67,1/6,5"/>
    <n v="16"/>
    <s v="5/114,3/16"/>
    <x v="0"/>
    <x v="1"/>
    <n v="4"/>
    <n v="10847.44"/>
    <d v="2016-11-02T00:00:00"/>
    <n v="15960"/>
    <n v="2"/>
    <x v="2"/>
    <x v="2"/>
  </r>
  <r>
    <x v="576"/>
    <x v="421"/>
    <s v="4/108/15/52,5/63,4/6"/>
    <n v="15"/>
    <s v="4/108/15"/>
    <x v="1"/>
    <x v="1"/>
    <n v="2"/>
    <n v="2445.7800000000002"/>
    <d v="2016-11-02T00:00:00"/>
    <n v="2590"/>
    <n v="2"/>
    <x v="2"/>
    <x v="2"/>
  </r>
  <r>
    <x v="120"/>
    <x v="109"/>
    <s v="5/114,3/16/51/67,1/6,5"/>
    <n v="16"/>
    <s v="5/114,3/16"/>
    <x v="1"/>
    <x v="1"/>
    <n v="4"/>
    <n v="5647.32"/>
    <d v="2016-11-02T00:00:00"/>
    <n v="7996"/>
    <n v="2"/>
    <x v="2"/>
    <x v="2"/>
  </r>
  <r>
    <x v="561"/>
    <x v="413"/>
    <s v="5/114,3/17/35/67,1/7"/>
    <n v="17"/>
    <s v="5/114,3/17"/>
    <x v="0"/>
    <x v="1"/>
    <n v="4"/>
    <n v="12237.28"/>
    <d v="2016-11-02T00:00:00"/>
    <n v="18760"/>
    <n v="2"/>
    <x v="2"/>
    <x v="2"/>
  </r>
  <r>
    <x v="513"/>
    <x v="379"/>
    <s v="4/98/13/35/58,6/5"/>
    <n v="13"/>
    <s v="4/98/13"/>
    <x v="1"/>
    <x v="1"/>
    <n v="8"/>
    <n v="3985.92"/>
    <d v="2016-11-02T00:00:00"/>
    <n v="6048"/>
    <n v="2"/>
    <x v="2"/>
    <x v="2"/>
  </r>
  <r>
    <x v="489"/>
    <x v="364"/>
    <s v="4/98/13/29/58,6/5"/>
    <n v="13"/>
    <s v="4/98/13"/>
    <x v="1"/>
    <x v="0"/>
    <n v="2"/>
    <n v="1003.66"/>
    <d v="2016-11-03T00:00:00"/>
    <n v="1492"/>
    <n v="3"/>
    <x v="2"/>
    <x v="2"/>
  </r>
  <r>
    <x v="433"/>
    <x v="328"/>
    <s v="4/100/15/50/60,1/6"/>
    <n v="15"/>
    <s v="4/100/15"/>
    <x v="0"/>
    <x v="1"/>
    <n v="4"/>
    <n v="8440.68"/>
    <d v="2016-11-03T00:00:00"/>
    <n v="13160"/>
    <n v="3"/>
    <x v="2"/>
    <x v="2"/>
  </r>
  <r>
    <x v="469"/>
    <x v="350"/>
    <s v="4/98/13/35/58,6/5"/>
    <n v="13"/>
    <s v="4/98/13"/>
    <x v="1"/>
    <x v="1"/>
    <n v="4"/>
    <n v="1923.12"/>
    <d v="2016-11-03T00:00:00"/>
    <n v="2724"/>
    <n v="3"/>
    <x v="2"/>
    <x v="2"/>
  </r>
  <r>
    <x v="576"/>
    <x v="421"/>
    <s v="4/108/15/52,5/63,4/6"/>
    <n v="15"/>
    <s v="4/108/15"/>
    <x v="1"/>
    <x v="1"/>
    <n v="4"/>
    <n v="4891.5600000000004"/>
    <d v="2016-11-03T00:00:00"/>
    <n v="7216"/>
    <n v="3"/>
    <x v="2"/>
    <x v="2"/>
  </r>
  <r>
    <x v="44"/>
    <x v="43"/>
    <s v="4/98/13/29/58,6/5"/>
    <n v="13"/>
    <s v="4/98/13"/>
    <x v="1"/>
    <x v="1"/>
    <n v="2"/>
    <n v="1049.52"/>
    <d v="2016-11-03T00:00:00"/>
    <n v="834"/>
    <n v="3"/>
    <x v="2"/>
    <x v="2"/>
  </r>
  <r>
    <x v="50"/>
    <x v="49"/>
    <s v="4/114,3/15/46/67,1/6"/>
    <n v="15"/>
    <s v="4/114,3/15"/>
    <x v="0"/>
    <x v="1"/>
    <n v="4"/>
    <n v="8288.14"/>
    <d v="2016-11-03T00:00:00"/>
    <n v="13160"/>
    <n v="3"/>
    <x v="2"/>
    <x v="2"/>
  </r>
  <r>
    <x v="496"/>
    <x v="367"/>
    <s v="4/100/14/43/60,1/5,5"/>
    <n v="14"/>
    <s v="4/100/14"/>
    <x v="1"/>
    <x v="1"/>
    <n v="4"/>
    <n v="3407.36"/>
    <d v="2016-11-03T00:00:00"/>
    <n v="3612"/>
    <n v="3"/>
    <x v="2"/>
    <x v="2"/>
  </r>
  <r>
    <x v="577"/>
    <x v="422"/>
    <s v="4/114,3/15/45/66,1/6"/>
    <n v="15"/>
    <s v="4/114,3/15"/>
    <x v="1"/>
    <x v="0"/>
    <n v="4"/>
    <n v="4945.2"/>
    <d v="2016-11-04T00:00:00"/>
    <n v="4404.3999999999996"/>
    <n v="4"/>
    <x v="2"/>
    <x v="2"/>
  </r>
  <r>
    <x v="233"/>
    <x v="192"/>
    <s v="5/108/16/52,5/63,4/7"/>
    <n v="16"/>
    <s v="5/108/16"/>
    <x v="0"/>
    <x v="0"/>
    <n v="4"/>
    <n v="10339"/>
    <d v="2016-11-04T00:00:00"/>
    <n v="15960"/>
    <n v="4"/>
    <x v="2"/>
    <x v="2"/>
  </r>
  <r>
    <x v="506"/>
    <x v="21"/>
    <s v="4/100/15/50/60,1/6"/>
    <n v="15"/>
    <s v="4/100/15"/>
    <x v="1"/>
    <x v="0"/>
    <n v="4"/>
    <n v="4134.24"/>
    <d v="2016-11-04T00:00:00"/>
    <n v="5996"/>
    <n v="4"/>
    <x v="2"/>
    <x v="2"/>
  </r>
  <r>
    <x v="518"/>
    <x v="383"/>
    <s v="4/100/14/49/56,6/5,5"/>
    <n v="14"/>
    <s v="4/100/14"/>
    <x v="1"/>
    <x v="0"/>
    <n v="4"/>
    <n v="3645.24"/>
    <d v="2016-11-04T00:00:00"/>
    <n v="5368"/>
    <n v="4"/>
    <x v="2"/>
    <x v="2"/>
  </r>
  <r>
    <x v="489"/>
    <x v="364"/>
    <s v="4/98/13/29/58,6/5"/>
    <n v="13"/>
    <s v="4/98/13"/>
    <x v="1"/>
    <x v="0"/>
    <n v="4"/>
    <n v="2007.32"/>
    <d v="2016-11-04T00:00:00"/>
    <n v="2984"/>
    <n v="4"/>
    <x v="2"/>
    <x v="2"/>
  </r>
  <r>
    <x v="491"/>
    <x v="365"/>
    <s v="4/98/14/35/58,6/5,5"/>
    <n v="14"/>
    <s v="4/98/14"/>
    <x v="1"/>
    <x v="0"/>
    <n v="8"/>
    <n v="5023.12"/>
    <d v="2016-11-04T00:00:00"/>
    <n v="7464"/>
    <n v="4"/>
    <x v="2"/>
    <x v="2"/>
  </r>
  <r>
    <x v="425"/>
    <x v="322"/>
    <s v="4/100/15/48/54,1/6"/>
    <n v="15"/>
    <s v="4/100/15"/>
    <x v="0"/>
    <x v="1"/>
    <n v="4"/>
    <n v="8118.64"/>
    <d v="2016-11-04T00:00:00"/>
    <n v="13160"/>
    <n v="4"/>
    <x v="2"/>
    <x v="2"/>
  </r>
  <r>
    <x v="578"/>
    <x v="423"/>
    <s v="4/98/14/37/58,6/5"/>
    <n v="14"/>
    <s v="4/98/14"/>
    <x v="1"/>
    <x v="1"/>
    <n v="8"/>
    <n v="5910.64"/>
    <d v="2016-11-04T00:00:00"/>
    <n v="6264"/>
    <n v="4"/>
    <x v="2"/>
    <x v="2"/>
  </r>
  <r>
    <x v="39"/>
    <x v="38"/>
    <s v="5/114,3/16/51/67,1/6,5"/>
    <n v="16"/>
    <s v="5/114,3/16"/>
    <x v="0"/>
    <x v="1"/>
    <n v="4"/>
    <n v="10339"/>
    <d v="2016-11-04T00:00:00"/>
    <n v="15960"/>
    <n v="4"/>
    <x v="2"/>
    <x v="2"/>
  </r>
  <r>
    <x v="174"/>
    <x v="16"/>
    <s v="4/114,3/15/44/56,6/6"/>
    <n v="15"/>
    <s v="4/114,3/15"/>
    <x v="1"/>
    <x v="1"/>
    <n v="1"/>
    <n v="858.85"/>
    <d v="2016-11-04T00:00:00"/>
    <n v="1216"/>
    <n v="4"/>
    <x v="2"/>
    <x v="2"/>
  </r>
  <r>
    <x v="60"/>
    <x v="58"/>
    <s v="4/100/14/43/60,1/5,5"/>
    <n v="14"/>
    <s v="4/100/14"/>
    <x v="1"/>
    <x v="1"/>
    <n v="4"/>
    <n v="3593.92"/>
    <d v="2016-11-04T00:00:00"/>
    <n v="5300"/>
    <n v="4"/>
    <x v="2"/>
    <x v="2"/>
  </r>
  <r>
    <x v="579"/>
    <x v="424"/>
    <s v="5/114,3/16/40/66,1/6,5"/>
    <n v="16"/>
    <s v="5/114,3/16"/>
    <x v="0"/>
    <x v="1"/>
    <n v="4"/>
    <n v="10491.52"/>
    <d v="2016-11-05T00:00:00"/>
    <n v="15960"/>
    <n v="5"/>
    <x v="2"/>
    <x v="2"/>
  </r>
  <r>
    <x v="44"/>
    <x v="43"/>
    <s v="4/98/13/29/58,6/5"/>
    <n v="13"/>
    <s v="4/98/13"/>
    <x v="1"/>
    <x v="1"/>
    <n v="4"/>
    <n v="2099.04"/>
    <d v="2016-11-05T00:00:00"/>
    <n v="3108"/>
    <n v="5"/>
    <x v="2"/>
    <x v="2"/>
  </r>
  <r>
    <x v="367"/>
    <x v="289"/>
    <s v="4/100/15/50/60,1/6"/>
    <n v="15"/>
    <s v="4/100/15"/>
    <x v="1"/>
    <x v="0"/>
    <n v="4"/>
    <n v="3921.92"/>
    <d v="2016-11-06T00:00:00"/>
    <n v="5916"/>
    <n v="6"/>
    <x v="2"/>
    <x v="2"/>
  </r>
  <r>
    <x v="580"/>
    <x v="10"/>
    <s v="4/114,3/15/40/66,1/5,5"/>
    <n v="15"/>
    <s v="4/114,3/15"/>
    <x v="1"/>
    <x v="0"/>
    <n v="1"/>
    <n v="1476.28"/>
    <d v="2016-11-06T00:00:00"/>
    <n v="2178"/>
    <n v="6"/>
    <x v="2"/>
    <x v="2"/>
  </r>
  <r>
    <x v="489"/>
    <x v="364"/>
    <s v="4/98/13/29/58,6/5"/>
    <n v="13"/>
    <s v="4/98/13"/>
    <x v="1"/>
    <x v="0"/>
    <n v="2"/>
    <n v="1003.66"/>
    <d v="2016-11-06T00:00:00"/>
    <n v="1492"/>
    <n v="6"/>
    <x v="2"/>
    <x v="2"/>
  </r>
  <r>
    <x v="513"/>
    <x v="379"/>
    <s v="4/98/13/35/58,6/5"/>
    <n v="13"/>
    <s v="4/98/13"/>
    <x v="1"/>
    <x v="0"/>
    <n v="4"/>
    <n v="1991.6"/>
    <d v="2016-11-06T00:00:00"/>
    <n v="3024"/>
    <n v="6"/>
    <x v="2"/>
    <x v="2"/>
  </r>
  <r>
    <x v="491"/>
    <x v="365"/>
    <s v="4/98/14/35/58,6/5,5"/>
    <n v="14"/>
    <s v="4/98/14"/>
    <x v="1"/>
    <x v="0"/>
    <n v="6"/>
    <n v="3767.34"/>
    <d v="2016-11-06T00:00:00"/>
    <n v="5598"/>
    <n v="6"/>
    <x v="2"/>
    <x v="2"/>
  </r>
  <r>
    <x v="44"/>
    <x v="43"/>
    <s v="4/98/13/29/58,6/5"/>
    <n v="13"/>
    <s v="4/98/13"/>
    <x v="1"/>
    <x v="0"/>
    <n v="2"/>
    <n v="1053.58"/>
    <d v="2016-11-07T00:00:00"/>
    <n v="834"/>
    <n v="7"/>
    <x v="2"/>
    <x v="2"/>
  </r>
  <r>
    <x v="489"/>
    <x v="364"/>
    <s v="4/98/13/29/58,6/5"/>
    <n v="13"/>
    <s v="4/98/13"/>
    <x v="1"/>
    <x v="0"/>
    <n v="4"/>
    <n v="2007.32"/>
    <d v="2016-11-07T00:00:00"/>
    <n v="2984"/>
    <n v="7"/>
    <x v="2"/>
    <x v="2"/>
  </r>
  <r>
    <x v="513"/>
    <x v="379"/>
    <s v="4/98/13/35/58,6/5"/>
    <n v="13"/>
    <s v="4/98/13"/>
    <x v="1"/>
    <x v="0"/>
    <n v="4"/>
    <n v="1991.56"/>
    <d v="2016-11-07T00:00:00"/>
    <n v="3024"/>
    <n v="7"/>
    <x v="2"/>
    <x v="2"/>
  </r>
  <r>
    <x v="581"/>
    <x v="28"/>
    <s v="CODE8"/>
    <s v="CODE8"/>
    <s v="CODE8"/>
    <x v="2"/>
    <x v="0"/>
    <n v="4"/>
    <n v="22033.599999999999"/>
    <d v="2016-11-07T00:00:00"/>
    <n v="30000"/>
    <n v="7"/>
    <x v="2"/>
    <x v="2"/>
  </r>
  <r>
    <x v="465"/>
    <x v="348"/>
    <s v="4/100/14/46/54,1/5,5"/>
    <n v="14"/>
    <s v="4/100/14"/>
    <x v="0"/>
    <x v="1"/>
    <n v="4"/>
    <n v="7152.56"/>
    <d v="2016-11-07T00:00:00"/>
    <n v="11160"/>
    <n v="7"/>
    <x v="2"/>
    <x v="2"/>
  </r>
  <r>
    <x v="469"/>
    <x v="350"/>
    <s v="4/98/13/35/58,6/5"/>
    <n v="13"/>
    <s v="4/98/13"/>
    <x v="1"/>
    <x v="1"/>
    <n v="2"/>
    <n v="961.56"/>
    <d v="2016-11-07T00:00:00"/>
    <n v="1362"/>
    <n v="7"/>
    <x v="2"/>
    <x v="2"/>
  </r>
  <r>
    <x v="44"/>
    <x v="43"/>
    <s v="4/98/13/29/58,6/5"/>
    <n v="13"/>
    <s v="4/98/13"/>
    <x v="1"/>
    <x v="1"/>
    <n v="4"/>
    <n v="2099.04"/>
    <d v="2016-11-07T00:00:00"/>
    <n v="1668"/>
    <n v="7"/>
    <x v="2"/>
    <x v="2"/>
  </r>
  <r>
    <x v="553"/>
    <x v="410"/>
    <s v="4/100/15/45/54,1/6"/>
    <n v="15"/>
    <s v="4/100/15"/>
    <x v="0"/>
    <x v="1"/>
    <n v="4"/>
    <n v="8576.2800000000007"/>
    <d v="2016-11-07T00:00:00"/>
    <n v="13160"/>
    <n v="7"/>
    <x v="2"/>
    <x v="2"/>
  </r>
  <r>
    <x v="491"/>
    <x v="365"/>
    <s v="4/98/14/35/58,6/5,5"/>
    <n v="14"/>
    <s v="4/98/14"/>
    <x v="1"/>
    <x v="0"/>
    <n v="4"/>
    <n v="2511.56"/>
    <d v="2016-11-08T00:00:00"/>
    <n v="3732"/>
    <n v="8"/>
    <x v="2"/>
    <x v="2"/>
  </r>
  <r>
    <x v="578"/>
    <x v="423"/>
    <s v="4/98/14/37/58,6/5"/>
    <n v="14"/>
    <s v="4/98/14"/>
    <x v="1"/>
    <x v="1"/>
    <n v="5"/>
    <n v="3694.15"/>
    <d v="2016-11-08T00:00:00"/>
    <n v="3915"/>
    <n v="8"/>
    <x v="2"/>
    <x v="2"/>
  </r>
  <r>
    <x v="233"/>
    <x v="192"/>
    <s v="5/108/16/52,5/63,4/7"/>
    <n v="16"/>
    <s v="5/108/16"/>
    <x v="0"/>
    <x v="1"/>
    <n v="1"/>
    <n v="2500"/>
    <d v="2016-11-08T00:00:00"/>
    <n v="3990"/>
    <n v="8"/>
    <x v="2"/>
    <x v="2"/>
  </r>
  <r>
    <x v="172"/>
    <x v="146"/>
    <s v="5/108/16/50/63,4/6,5"/>
    <n v="16"/>
    <s v="5/108/16"/>
    <x v="0"/>
    <x v="1"/>
    <n v="2"/>
    <n v="5169.5"/>
    <d v="2016-11-08T00:00:00"/>
    <n v="7980"/>
    <n v="8"/>
    <x v="2"/>
    <x v="2"/>
  </r>
  <r>
    <x v="574"/>
    <x v="420"/>
    <s v="5/114,3/17/46/67,1/7"/>
    <n v="17"/>
    <s v="5/114,3/17"/>
    <x v="0"/>
    <x v="1"/>
    <n v="4"/>
    <n v="11830.52"/>
    <d v="2016-11-08T00:00:00"/>
    <n v="18760"/>
    <n v="8"/>
    <x v="2"/>
    <x v="2"/>
  </r>
  <r>
    <x v="506"/>
    <x v="21"/>
    <s v="4/100/15/50/60,1/6"/>
    <n v="15"/>
    <s v="4/100/15"/>
    <x v="1"/>
    <x v="1"/>
    <n v="4"/>
    <n v="4090.12"/>
    <d v="2016-11-08T00:00:00"/>
    <n v="5996"/>
    <n v="8"/>
    <x v="2"/>
    <x v="2"/>
  </r>
  <r>
    <x v="211"/>
    <x v="176"/>
    <s v="4/98/14/35/58,6/5,5"/>
    <n v="14"/>
    <s v="4/98/14"/>
    <x v="1"/>
    <x v="1"/>
    <n v="8"/>
    <n v="5099.68"/>
    <d v="2016-11-09T00:00:00"/>
    <n v="7520"/>
    <n v="9"/>
    <x v="2"/>
    <x v="2"/>
  </r>
  <r>
    <x v="582"/>
    <x v="425"/>
    <s v="5/114,3/16/55/64,1/7,5"/>
    <n v="16"/>
    <s v="5/114,3/16"/>
    <x v="0"/>
    <x v="1"/>
    <n v="4"/>
    <n v="10369.48"/>
    <d v="2016-11-09T00:00:00"/>
    <n v="7340"/>
    <n v="9"/>
    <x v="2"/>
    <x v="2"/>
  </r>
  <r>
    <x v="491"/>
    <x v="365"/>
    <s v="4/98/14/35/58,6/5,5"/>
    <n v="14"/>
    <s v="4/98/14"/>
    <x v="1"/>
    <x v="1"/>
    <n v="2"/>
    <n v="1258.6600000000001"/>
    <d v="2016-11-09T00:00:00"/>
    <n v="1866"/>
    <n v="9"/>
    <x v="2"/>
    <x v="2"/>
  </r>
  <r>
    <x v="44"/>
    <x v="43"/>
    <s v="4/98/13/29/58,6/5"/>
    <n v="13"/>
    <s v="4/98/13"/>
    <x v="1"/>
    <x v="1"/>
    <n v="2"/>
    <n v="1049.52"/>
    <d v="2016-11-10T00:00:00"/>
    <n v="834"/>
    <n v="10"/>
    <x v="2"/>
    <x v="2"/>
  </r>
  <r>
    <x v="289"/>
    <x v="234"/>
    <s v="4/100/15/48/54,1/6"/>
    <n v="15"/>
    <s v="4/100/15"/>
    <x v="1"/>
    <x v="1"/>
    <n v="4"/>
    <n v="4217.8"/>
    <d v="2016-11-10T00:00:00"/>
    <n v="6220"/>
    <n v="10"/>
    <x v="2"/>
    <x v="2"/>
  </r>
  <r>
    <x v="583"/>
    <x v="28"/>
    <s v="CODE8"/>
    <s v="CODE8"/>
    <s v="CODE8"/>
    <x v="2"/>
    <x v="1"/>
    <n v="1"/>
    <n v="864.41"/>
    <d v="2016-11-10T00:00:00"/>
    <n v="1110"/>
    <n v="10"/>
    <x v="2"/>
    <x v="2"/>
  </r>
  <r>
    <x v="14"/>
    <x v="14"/>
    <s v="4/98/13/29/58,6/5"/>
    <n v="13"/>
    <s v="4/98/13"/>
    <x v="1"/>
    <x v="0"/>
    <n v="4"/>
    <n v="2107.16"/>
    <d v="2016-11-11T00:00:00"/>
    <n v="1540"/>
    <n v="11"/>
    <x v="2"/>
    <x v="2"/>
  </r>
  <r>
    <x v="576"/>
    <x v="421"/>
    <s v="4/108/15/52,5/63,4/6"/>
    <n v="15"/>
    <s v="4/108/15"/>
    <x v="1"/>
    <x v="1"/>
    <n v="4"/>
    <n v="4891.5600000000004"/>
    <d v="2016-11-11T00:00:00"/>
    <n v="7216"/>
    <n v="11"/>
    <x v="2"/>
    <x v="2"/>
  </r>
  <r>
    <x v="513"/>
    <x v="379"/>
    <s v="4/98/13/35/58,6/5"/>
    <n v="13"/>
    <s v="4/98/13"/>
    <x v="1"/>
    <x v="1"/>
    <n v="4"/>
    <n v="1992.96"/>
    <d v="2016-11-11T00:00:00"/>
    <n v="3024"/>
    <n v="11"/>
    <x v="2"/>
    <x v="2"/>
  </r>
  <r>
    <x v="584"/>
    <x v="28"/>
    <s v="CODE8"/>
    <s v="CODE8"/>
    <s v="CODE8"/>
    <x v="2"/>
    <x v="1"/>
    <n v="4"/>
    <n v="14101.6"/>
    <d v="2016-11-11T00:00:00"/>
    <n v="19200"/>
    <n v="11"/>
    <x v="2"/>
    <x v="2"/>
  </r>
  <r>
    <x v="14"/>
    <x v="14"/>
    <s v="4/98/13/29/58,6/5"/>
    <n v="13"/>
    <s v="4/98/13"/>
    <x v="1"/>
    <x v="0"/>
    <n v="4"/>
    <n v="2107.16"/>
    <d v="2016-11-12T00:00:00"/>
    <n v="3108"/>
    <n v="12"/>
    <x v="2"/>
    <x v="2"/>
  </r>
  <r>
    <x v="489"/>
    <x v="364"/>
    <s v="4/98/13/29/58,6/5"/>
    <n v="13"/>
    <s v="4/98/13"/>
    <x v="1"/>
    <x v="0"/>
    <n v="4"/>
    <n v="2007.32"/>
    <d v="2016-11-12T00:00:00"/>
    <n v="2984"/>
    <n v="12"/>
    <x v="2"/>
    <x v="2"/>
  </r>
  <r>
    <x v="585"/>
    <x v="426"/>
    <s v="6/139,7/17/38/100,1/7"/>
    <n v="17"/>
    <s v="6/139,7/17"/>
    <x v="0"/>
    <x v="1"/>
    <n v="4"/>
    <n v="12118.64"/>
    <d v="2016-11-12T00:00:00"/>
    <n v="18760"/>
    <n v="12"/>
    <x v="2"/>
    <x v="2"/>
  </r>
  <r>
    <x v="289"/>
    <x v="234"/>
    <s v="4/100/15/48/54,1/6"/>
    <n v="15"/>
    <s v="4/100/15"/>
    <x v="1"/>
    <x v="1"/>
    <n v="4"/>
    <n v="4217.8"/>
    <d v="2016-11-12T00:00:00"/>
    <n v="6220"/>
    <n v="12"/>
    <x v="2"/>
    <x v="2"/>
  </r>
  <r>
    <x v="518"/>
    <x v="383"/>
    <s v="4/100/14/49/56,6/5,5"/>
    <n v="14"/>
    <s v="4/100/14"/>
    <x v="1"/>
    <x v="1"/>
    <n v="8"/>
    <n v="7278.64"/>
    <d v="2016-11-12T00:00:00"/>
    <n v="10736"/>
    <n v="12"/>
    <x v="2"/>
    <x v="2"/>
  </r>
  <r>
    <x v="372"/>
    <x v="293"/>
    <s v="5/114,3/16/51/67,1/6,5"/>
    <n v="16"/>
    <s v="5/114,3/16"/>
    <x v="0"/>
    <x v="0"/>
    <n v="4"/>
    <n v="10847.44"/>
    <d v="2016-11-13T00:00:00"/>
    <n v="15960"/>
    <n v="13"/>
    <x v="2"/>
    <x v="2"/>
  </r>
  <r>
    <x v="491"/>
    <x v="365"/>
    <s v="4/98/14/35/58,6/5,5"/>
    <n v="14"/>
    <s v="4/98/14"/>
    <x v="1"/>
    <x v="0"/>
    <n v="1"/>
    <n v="627.89"/>
    <d v="2016-11-13T00:00:00"/>
    <n v="933"/>
    <n v="13"/>
    <x v="2"/>
    <x v="2"/>
  </r>
  <r>
    <x v="333"/>
    <x v="266"/>
    <s v="5/112/15/47/57,1/6"/>
    <n v="15"/>
    <s v="5/112/15"/>
    <x v="1"/>
    <x v="1"/>
    <n v="1"/>
    <n v="1024.06"/>
    <d v="2016-11-13T00:00:00"/>
    <n v="1510"/>
    <n v="13"/>
    <x v="2"/>
    <x v="2"/>
  </r>
  <r>
    <x v="543"/>
    <x v="403"/>
    <s v="5/114,3/16/50/66,1/6,5"/>
    <n v="16"/>
    <s v="5/114,3/16"/>
    <x v="1"/>
    <x v="1"/>
    <n v="4"/>
    <n v="5350.4"/>
    <d v="2016-11-13T00:00:00"/>
    <n v="5668"/>
    <n v="13"/>
    <x v="2"/>
    <x v="2"/>
  </r>
  <r>
    <x v="557"/>
    <x v="412"/>
    <s v="5/114,3/17/40/66,1/7"/>
    <n v="17"/>
    <s v="5/114,3/17"/>
    <x v="0"/>
    <x v="0"/>
    <n v="4"/>
    <n v="12564.96"/>
    <d v="2016-11-14T00:00:00"/>
    <n v="18760"/>
    <n v="14"/>
    <x v="2"/>
    <x v="2"/>
  </r>
  <r>
    <x v="491"/>
    <x v="365"/>
    <s v="4/98/14/35/58,6/5,5"/>
    <n v="14"/>
    <s v="4/98/14"/>
    <x v="1"/>
    <x v="0"/>
    <n v="4"/>
    <n v="2511.56"/>
    <d v="2016-11-14T00:00:00"/>
    <n v="3732"/>
    <n v="14"/>
    <x v="2"/>
    <x v="2"/>
  </r>
  <r>
    <x v="284"/>
    <x v="230"/>
    <s v="4/100/14/49/56,6/5,5"/>
    <n v="14"/>
    <s v="4/100/14"/>
    <x v="0"/>
    <x v="1"/>
    <n v="4"/>
    <n v="8016.96"/>
    <d v="2016-11-14T00:00:00"/>
    <n v="11160"/>
    <n v="14"/>
    <x v="2"/>
    <x v="2"/>
  </r>
  <r>
    <x v="496"/>
    <x v="367"/>
    <s v="4/100/14/43/60,1/5,5"/>
    <n v="14"/>
    <s v="4/100/14"/>
    <x v="1"/>
    <x v="1"/>
    <n v="4"/>
    <n v="3410.8"/>
    <d v="2016-11-14T00:00:00"/>
    <n v="5032"/>
    <n v="14"/>
    <x v="2"/>
    <x v="2"/>
  </r>
  <r>
    <x v="586"/>
    <x v="28"/>
    <s v="CODE8"/>
    <s v="CODE8"/>
    <s v="CODE8"/>
    <x v="2"/>
    <x v="1"/>
    <n v="4"/>
    <n v="9922"/>
    <d v="2016-11-14T00:00:00"/>
    <n v="13344"/>
    <n v="14"/>
    <x v="2"/>
    <x v="2"/>
  </r>
  <r>
    <x v="211"/>
    <x v="176"/>
    <s v="4/98/14/35/58,6/5,5"/>
    <n v="14"/>
    <s v="4/98/14"/>
    <x v="1"/>
    <x v="1"/>
    <n v="2"/>
    <n v="1274.92"/>
    <d v="2016-11-15T00:00:00"/>
    <n v="1880"/>
    <n v="15"/>
    <x v="2"/>
    <x v="2"/>
  </r>
  <r>
    <x v="454"/>
    <x v="340"/>
    <s v="5/108/15/52,5/63,4/6"/>
    <n v="15"/>
    <s v="5/108/15"/>
    <x v="1"/>
    <x v="1"/>
    <n v="1"/>
    <n v="1265.8599999999999"/>
    <d v="2016-11-15T00:00:00"/>
    <n v="1802"/>
    <n v="15"/>
    <x v="2"/>
    <x v="2"/>
  </r>
  <r>
    <x v="60"/>
    <x v="58"/>
    <s v="4/100/14/43/60,1/5,5"/>
    <n v="14"/>
    <s v="4/100/14"/>
    <x v="1"/>
    <x v="1"/>
    <n v="2"/>
    <n v="1796.96"/>
    <d v="2016-11-15T00:00:00"/>
    <n v="2650"/>
    <n v="15"/>
    <x v="2"/>
    <x v="2"/>
  </r>
  <r>
    <x v="514"/>
    <x v="380"/>
    <s v="4/100/15/40/60,1/6"/>
    <n v="15"/>
    <s v="4/100/15"/>
    <x v="1"/>
    <x v="1"/>
    <n v="1"/>
    <n v="1058.53"/>
    <d v="2016-11-15T00:00:00"/>
    <n v="1554"/>
    <n v="15"/>
    <x v="2"/>
    <x v="2"/>
  </r>
  <r>
    <x v="396"/>
    <x v="16"/>
    <s v="4/114,3/15/44/56,6/6"/>
    <n v="15"/>
    <s v="4/114,3/15"/>
    <x v="1"/>
    <x v="0"/>
    <n v="1"/>
    <n v="1225.3599999999999"/>
    <d v="2016-11-16T00:00:00"/>
    <n v="1807"/>
    <n v="16"/>
    <x v="2"/>
    <x v="2"/>
  </r>
  <r>
    <x v="44"/>
    <x v="43"/>
    <s v="4/98/13/29/58,6/5"/>
    <n v="13"/>
    <s v="4/98/13"/>
    <x v="1"/>
    <x v="0"/>
    <n v="2"/>
    <n v="1053.58"/>
    <d v="2016-11-16T00:00:00"/>
    <n v="1554"/>
    <n v="16"/>
    <x v="2"/>
    <x v="2"/>
  </r>
  <r>
    <x v="576"/>
    <x v="421"/>
    <s v="4/108/15/52,5/63,4/6"/>
    <n v="15"/>
    <s v="4/108/15"/>
    <x v="1"/>
    <x v="1"/>
    <n v="4"/>
    <n v="4891.5600000000004"/>
    <d v="2016-11-16T00:00:00"/>
    <n v="7216"/>
    <n v="16"/>
    <x v="2"/>
    <x v="2"/>
  </r>
  <r>
    <x v="491"/>
    <x v="365"/>
    <s v="4/98/14/35/58,6/5,5"/>
    <n v="14"/>
    <s v="4/98/14"/>
    <x v="1"/>
    <x v="0"/>
    <n v="4"/>
    <n v="2511.56"/>
    <d v="2016-11-17T00:00:00"/>
    <n v="3732"/>
    <n v="17"/>
    <x v="2"/>
    <x v="2"/>
  </r>
  <r>
    <x v="44"/>
    <x v="43"/>
    <s v="4/98/13/29/58,6/5"/>
    <n v="13"/>
    <s v="4/98/13"/>
    <x v="1"/>
    <x v="0"/>
    <n v="2"/>
    <n v="1053.58"/>
    <d v="2016-11-18T00:00:00"/>
    <n v="834"/>
    <n v="18"/>
    <x v="2"/>
    <x v="2"/>
  </r>
  <r>
    <x v="469"/>
    <x v="350"/>
    <s v="4/98/13/35/58,6/5"/>
    <n v="13"/>
    <s v="4/98/13"/>
    <x v="1"/>
    <x v="1"/>
    <n v="4"/>
    <n v="1923.12"/>
    <d v="2016-11-18T00:00:00"/>
    <n v="2724"/>
    <n v="18"/>
    <x v="2"/>
    <x v="2"/>
  </r>
  <r>
    <x v="67"/>
    <x v="62"/>
    <s v="4/98/14/35/58,6/5"/>
    <n v="14"/>
    <s v="4/98/14"/>
    <x v="1"/>
    <x v="1"/>
    <n v="1"/>
    <n v="598.16"/>
    <d v="2016-11-18T00:00:00"/>
    <n v="894"/>
    <n v="18"/>
    <x v="2"/>
    <x v="2"/>
  </r>
  <r>
    <x v="516"/>
    <x v="381"/>
    <s v="5/100/15/38/57,1/6"/>
    <n v="15"/>
    <s v="5/100/15"/>
    <x v="1"/>
    <x v="1"/>
    <n v="4"/>
    <n v="4428.04"/>
    <d v="2016-11-18T00:00:00"/>
    <n v="4692"/>
    <n v="18"/>
    <x v="2"/>
    <x v="2"/>
  </r>
  <r>
    <x v="587"/>
    <x v="28"/>
    <s v="CODE8"/>
    <s v="CODE8"/>
    <s v="CODE8"/>
    <x v="2"/>
    <x v="1"/>
    <n v="4"/>
    <n v="6704.8"/>
    <d v="2016-11-18T00:00:00"/>
    <n v="9020"/>
    <n v="18"/>
    <x v="2"/>
    <x v="2"/>
  </r>
  <r>
    <x v="289"/>
    <x v="234"/>
    <s v="4/100/15/48/54,1/6"/>
    <n v="15"/>
    <s v="4/100/15"/>
    <x v="1"/>
    <x v="0"/>
    <n v="4"/>
    <n v="4217.12"/>
    <d v="2016-11-19T00:00:00"/>
    <n v="6220"/>
    <n v="19"/>
    <x v="2"/>
    <x v="2"/>
  </r>
  <r>
    <x v="489"/>
    <x v="364"/>
    <s v="4/98/13/29/58,6/5"/>
    <n v="13"/>
    <s v="4/98/13"/>
    <x v="1"/>
    <x v="0"/>
    <n v="2"/>
    <n v="1003.66"/>
    <d v="2016-11-19T00:00:00"/>
    <n v="1492"/>
    <n v="19"/>
    <x v="2"/>
    <x v="2"/>
  </r>
  <r>
    <x v="491"/>
    <x v="365"/>
    <s v="4/98/14/35/58,6/5,5"/>
    <n v="14"/>
    <s v="4/98/14"/>
    <x v="1"/>
    <x v="0"/>
    <n v="4"/>
    <n v="2511.56"/>
    <d v="2016-11-19T00:00:00"/>
    <n v="3732"/>
    <n v="19"/>
    <x v="2"/>
    <x v="2"/>
  </r>
  <r>
    <x v="417"/>
    <x v="317"/>
    <s v="5/114,3/16/51/67,1/6"/>
    <n v="16"/>
    <s v="5/114,3/16"/>
    <x v="1"/>
    <x v="1"/>
    <n v="1"/>
    <n v="1215.03"/>
    <d v="2016-11-19T00:00:00"/>
    <n v="1720"/>
    <n v="19"/>
    <x v="2"/>
    <x v="2"/>
  </r>
  <r>
    <x v="518"/>
    <x v="383"/>
    <s v="4/100/14/49/56,6/5,5"/>
    <n v="14"/>
    <s v="4/100/14"/>
    <x v="1"/>
    <x v="0"/>
    <n v="4"/>
    <n v="3640.16"/>
    <d v="2016-11-20T00:00:00"/>
    <n v="5368"/>
    <n v="20"/>
    <x v="2"/>
    <x v="2"/>
  </r>
  <r>
    <x v="491"/>
    <x v="365"/>
    <s v="4/98/14/35/58,6/5,5"/>
    <n v="14"/>
    <s v="4/98/14"/>
    <x v="1"/>
    <x v="0"/>
    <n v="4"/>
    <n v="2511.56"/>
    <d v="2016-11-20T00:00:00"/>
    <n v="3732"/>
    <n v="20"/>
    <x v="2"/>
    <x v="2"/>
  </r>
  <r>
    <x v="454"/>
    <x v="340"/>
    <s v="5/108/15/52,5/63,4/6"/>
    <n v="15"/>
    <s v="5/108/15"/>
    <x v="1"/>
    <x v="0"/>
    <n v="2"/>
    <n v="2567.08"/>
    <d v="2016-11-22T00:00:00"/>
    <n v="3604"/>
    <n v="22"/>
    <x v="2"/>
    <x v="2"/>
  </r>
  <r>
    <x v="211"/>
    <x v="176"/>
    <s v="4/98/14/35/58,6/5,5"/>
    <n v="14"/>
    <s v="4/98/14"/>
    <x v="1"/>
    <x v="1"/>
    <n v="2"/>
    <n v="1274.92"/>
    <d v="2016-11-23T00:00:00"/>
    <n v="1880"/>
    <n v="23"/>
    <x v="2"/>
    <x v="2"/>
  </r>
  <r>
    <x v="211"/>
    <x v="176"/>
    <s v="4/98/14/35/58,6/5,5"/>
    <n v="14"/>
    <s v="4/98/14"/>
    <x v="1"/>
    <x v="1"/>
    <n v="1"/>
    <n v="637.46"/>
    <d v="2016-11-24T00:00:00"/>
    <n v="940"/>
    <n v="24"/>
    <x v="2"/>
    <x v="2"/>
  </r>
  <r>
    <x v="44"/>
    <x v="43"/>
    <s v="4/98/13/29/58,6/5"/>
    <n v="13"/>
    <s v="4/98/13"/>
    <x v="1"/>
    <x v="1"/>
    <n v="4"/>
    <n v="2099.08"/>
    <d v="2016-11-24T00:00:00"/>
    <n v="1668"/>
    <n v="24"/>
    <x v="2"/>
    <x v="2"/>
  </r>
  <r>
    <x v="534"/>
    <x v="397"/>
    <s v="5/114,3/17/40/66,1/7"/>
    <n v="17"/>
    <s v="5/114,3/17"/>
    <x v="0"/>
    <x v="1"/>
    <n v="4"/>
    <n v="12237.28"/>
    <d v="2016-11-24T00:00:00"/>
    <n v="18760"/>
    <n v="24"/>
    <x v="2"/>
    <x v="2"/>
  </r>
  <r>
    <x v="413"/>
    <x v="315"/>
    <s v="5/112/16/45/57,1/7"/>
    <n v="16"/>
    <s v="5/112/16"/>
    <x v="0"/>
    <x v="1"/>
    <n v="4"/>
    <n v="10847.48"/>
    <d v="2016-11-25T00:00:00"/>
    <n v="15960"/>
    <n v="25"/>
    <x v="2"/>
    <x v="2"/>
  </r>
  <r>
    <x v="588"/>
    <x v="427"/>
    <s v="5/114,3/17/38/70,1/7"/>
    <n v="17"/>
    <s v="5/114,3/17"/>
    <x v="0"/>
    <x v="1"/>
    <n v="4"/>
    <n v="17491.52"/>
    <d v="2016-11-25T00:00:00"/>
    <n v="11980"/>
    <n v="25"/>
    <x v="2"/>
    <x v="2"/>
  </r>
  <r>
    <x v="489"/>
    <x v="364"/>
    <s v="4/98/13/29/58,6/5"/>
    <n v="13"/>
    <s v="4/98/13"/>
    <x v="1"/>
    <x v="0"/>
    <n v="4"/>
    <n v="2007.32"/>
    <d v="2016-11-26T00:00:00"/>
    <n v="2984"/>
    <n v="26"/>
    <x v="2"/>
    <x v="2"/>
  </r>
  <r>
    <x v="119"/>
    <x v="108"/>
    <s v="4/100/14/45/56,6/5,5"/>
    <n v="14"/>
    <s v="4/100/14"/>
    <x v="0"/>
    <x v="0"/>
    <n v="2"/>
    <n v="3703.38"/>
    <d v="2016-11-27T00:00:00"/>
    <n v="5580"/>
    <n v="27"/>
    <x v="2"/>
    <x v="2"/>
  </r>
  <r>
    <x v="496"/>
    <x v="367"/>
    <s v="4/100/14/43/60,1/5,5"/>
    <n v="14"/>
    <s v="4/100/14"/>
    <x v="1"/>
    <x v="0"/>
    <n v="4"/>
    <n v="3535.96"/>
    <d v="2016-11-27T00:00:00"/>
    <n v="5032"/>
    <n v="27"/>
    <x v="2"/>
    <x v="2"/>
  </r>
  <r>
    <x v="513"/>
    <x v="379"/>
    <s v="4/98/13/35/58,6/5"/>
    <n v="13"/>
    <s v="4/98/13"/>
    <x v="1"/>
    <x v="1"/>
    <n v="2"/>
    <n v="996.49"/>
    <d v="2016-11-27T00:00:00"/>
    <n v="1512"/>
    <n v="27"/>
    <x v="2"/>
    <x v="2"/>
  </r>
  <r>
    <x v="543"/>
    <x v="403"/>
    <s v="5/114,3/16/50/66,1/6,5"/>
    <n v="16"/>
    <s v="5/114,3/16"/>
    <x v="1"/>
    <x v="1"/>
    <n v="4"/>
    <n v="5350.4"/>
    <d v="2016-11-27T00:00:00"/>
    <n v="5668"/>
    <n v="27"/>
    <x v="2"/>
    <x v="2"/>
  </r>
  <r>
    <x v="589"/>
    <x v="428"/>
    <s v="4/114,3/15/46/67,1/6"/>
    <n v="15"/>
    <s v="4/114,3/15"/>
    <x v="1"/>
    <x v="0"/>
    <n v="1"/>
    <n v="708.72"/>
    <d v="2016-11-29T00:00:00"/>
    <n v="1086"/>
    <n v="29"/>
    <x v="2"/>
    <x v="2"/>
  </r>
  <r>
    <x v="465"/>
    <x v="348"/>
    <s v="4/100/14/46/54,1/5,5"/>
    <n v="14"/>
    <s v="4/100/14"/>
    <x v="0"/>
    <x v="0"/>
    <n v="4"/>
    <n v="7152.56"/>
    <d v="2016-12-01T00:00:00"/>
    <n v="11160"/>
    <n v="1"/>
    <x v="3"/>
    <x v="2"/>
  </r>
  <r>
    <x v="396"/>
    <x v="16"/>
    <s v="4/114,3/15/44/56,6/6"/>
    <n v="15"/>
    <s v="4/114,3/15"/>
    <x v="1"/>
    <x v="0"/>
    <n v="1"/>
    <n v="1225.3599999999999"/>
    <d v="2016-12-01T00:00:00"/>
    <n v="1807"/>
    <n v="1"/>
    <x v="3"/>
    <x v="2"/>
  </r>
  <r>
    <x v="44"/>
    <x v="43"/>
    <s v="4/98/13/29/58,6/5"/>
    <n v="13"/>
    <s v="4/98/13"/>
    <x v="1"/>
    <x v="0"/>
    <n v="1"/>
    <n v="526.79"/>
    <d v="2016-12-02T00:00:00"/>
    <n v="777"/>
    <n v="2"/>
    <x v="3"/>
    <x v="2"/>
  </r>
  <r>
    <x v="289"/>
    <x v="234"/>
    <s v="4/100/15/48/54,1/6"/>
    <n v="15"/>
    <s v="4/100/15"/>
    <x v="1"/>
    <x v="1"/>
    <n v="4"/>
    <n v="4217.84"/>
    <d v="2016-12-02T00:00:00"/>
    <n v="6220"/>
    <n v="2"/>
    <x v="3"/>
    <x v="2"/>
  </r>
  <r>
    <x v="590"/>
    <x v="28"/>
    <s v="CODE8"/>
    <s v="CODE8"/>
    <s v="CODE8"/>
    <x v="2"/>
    <x v="1"/>
    <n v="5"/>
    <n v="18305"/>
    <d v="2016-12-02T00:00:00"/>
    <n v="23625"/>
    <n v="2"/>
    <x v="3"/>
    <x v="2"/>
  </r>
  <r>
    <x v="303"/>
    <x v="245"/>
    <s v="4/100/15/48/54,1/6"/>
    <n v="15"/>
    <s v="4/100/15"/>
    <x v="0"/>
    <x v="0"/>
    <n v="4"/>
    <n v="9000"/>
    <d v="2016-12-03T00:00:00"/>
    <n v="13160"/>
    <n v="3"/>
    <x v="3"/>
    <x v="2"/>
  </r>
  <r>
    <x v="506"/>
    <x v="21"/>
    <s v="4/100/15/50/60,1/6"/>
    <n v="15"/>
    <s v="4/100/15"/>
    <x v="1"/>
    <x v="0"/>
    <n v="4"/>
    <n v="4134.24"/>
    <d v="2016-12-03T00:00:00"/>
    <n v="5996"/>
    <n v="3"/>
    <x v="3"/>
    <x v="2"/>
  </r>
  <r>
    <x v="489"/>
    <x v="364"/>
    <s v="4/98/13/29/58,6/5"/>
    <n v="13"/>
    <s v="4/98/13"/>
    <x v="1"/>
    <x v="0"/>
    <n v="4"/>
    <n v="2007.32"/>
    <d v="2016-12-03T00:00:00"/>
    <n v="2984"/>
    <n v="3"/>
    <x v="3"/>
    <x v="2"/>
  </r>
  <r>
    <x v="491"/>
    <x v="365"/>
    <s v="4/98/14/35/58,6/5,5"/>
    <n v="14"/>
    <s v="4/98/14"/>
    <x v="1"/>
    <x v="0"/>
    <n v="2"/>
    <n v="1255.78"/>
    <d v="2016-12-03T00:00:00"/>
    <n v="1866"/>
    <n v="3"/>
    <x v="3"/>
    <x v="2"/>
  </r>
  <r>
    <x v="211"/>
    <x v="176"/>
    <s v="4/98/14/35/58,6/5,5"/>
    <n v="14"/>
    <s v="4/98/14"/>
    <x v="1"/>
    <x v="1"/>
    <n v="4"/>
    <n v="2549.84"/>
    <d v="2016-12-03T00:00:00"/>
    <n v="3760"/>
    <n v="3"/>
    <x v="3"/>
    <x v="2"/>
  </r>
  <r>
    <x v="434"/>
    <x v="43"/>
    <s v="4/98/13/29/58,6/5"/>
    <n v="13"/>
    <s v="4/98/13"/>
    <x v="1"/>
    <x v="0"/>
    <n v="4"/>
    <n v="2021.8"/>
    <d v="2016-12-04T00:00:00"/>
    <n v="2848"/>
    <n v="4"/>
    <x v="3"/>
    <x v="2"/>
  </r>
  <r>
    <x v="491"/>
    <x v="365"/>
    <s v="4/98/14/35/58,6/5,5"/>
    <n v="14"/>
    <s v="4/98/14"/>
    <x v="1"/>
    <x v="0"/>
    <n v="4"/>
    <n v="2511.56"/>
    <d v="2016-12-04T00:00:00"/>
    <n v="3732"/>
    <n v="4"/>
    <x v="3"/>
    <x v="2"/>
  </r>
  <r>
    <x v="44"/>
    <x v="43"/>
    <s v="4/98/13/29/58,6/5"/>
    <n v="13"/>
    <s v="4/98/13"/>
    <x v="1"/>
    <x v="1"/>
    <n v="4"/>
    <n v="2099.04"/>
    <d v="2016-12-04T00:00:00"/>
    <n v="3108"/>
    <n v="4"/>
    <x v="3"/>
    <x v="2"/>
  </r>
  <r>
    <x v="489"/>
    <x v="364"/>
    <s v="4/98/13/29/58,6/5"/>
    <n v="13"/>
    <s v="4/98/13"/>
    <x v="1"/>
    <x v="0"/>
    <n v="2"/>
    <n v="1003.66"/>
    <d v="2016-12-05T00:00:00"/>
    <n v="1492"/>
    <n v="5"/>
    <x v="3"/>
    <x v="2"/>
  </r>
  <r>
    <x v="491"/>
    <x v="365"/>
    <s v="4/98/14/35/58,6/5,5"/>
    <n v="14"/>
    <s v="4/98/14"/>
    <x v="1"/>
    <x v="0"/>
    <n v="4"/>
    <n v="2511.56"/>
    <d v="2016-12-05T00:00:00"/>
    <n v="3732"/>
    <n v="5"/>
    <x v="3"/>
    <x v="2"/>
  </r>
  <r>
    <x v="489"/>
    <x v="364"/>
    <s v="4/98/13/29/58,6/5"/>
    <n v="13"/>
    <s v="4/98/13"/>
    <x v="1"/>
    <x v="0"/>
    <n v="2"/>
    <n v="1003.66"/>
    <d v="2016-12-06T00:00:00"/>
    <n v="1492"/>
    <n v="6"/>
    <x v="3"/>
    <x v="2"/>
  </r>
  <r>
    <x v="14"/>
    <x v="14"/>
    <s v="4/98/13/29/58,6/5"/>
    <n v="13"/>
    <s v="4/98/13"/>
    <x v="1"/>
    <x v="0"/>
    <n v="2"/>
    <n v="1053.58"/>
    <d v="2016-12-07T00:00:00"/>
    <n v="1554"/>
    <n v="7"/>
    <x v="3"/>
    <x v="2"/>
  </r>
  <r>
    <x v="44"/>
    <x v="43"/>
    <s v="4/98/13/29/58,6/5"/>
    <n v="13"/>
    <s v="4/98/13"/>
    <x v="1"/>
    <x v="0"/>
    <n v="2"/>
    <n v="1053.58"/>
    <d v="2016-12-08T00:00:00"/>
    <n v="834"/>
    <n v="8"/>
    <x v="3"/>
    <x v="2"/>
  </r>
  <r>
    <x v="219"/>
    <x v="181"/>
    <s v="5/114,3/16/51/67,1/6,5"/>
    <n v="16"/>
    <s v="5/114,3/16"/>
    <x v="0"/>
    <x v="1"/>
    <n v="1"/>
    <n v="2500"/>
    <d v="2016-12-08T00:00:00"/>
    <n v="3990"/>
    <n v="8"/>
    <x v="3"/>
    <x v="2"/>
  </r>
  <r>
    <x v="35"/>
    <x v="34"/>
    <s v="5/108/16/50/63,4/6,5"/>
    <n v="16"/>
    <s v="5/108/16"/>
    <x v="1"/>
    <x v="1"/>
    <n v="2"/>
    <n v="2675.2"/>
    <d v="2016-12-09T00:00:00"/>
    <n v="2834"/>
    <n v="9"/>
    <x v="3"/>
    <x v="2"/>
  </r>
  <r>
    <x v="396"/>
    <x v="16"/>
    <s v="4/114,3/15/44/56,6/6"/>
    <n v="15"/>
    <s v="4/114,3/15"/>
    <x v="1"/>
    <x v="0"/>
    <n v="1"/>
    <n v="1225.3599999999999"/>
    <d v="2016-12-10T00:00:00"/>
    <n v="1807"/>
    <n v="10"/>
    <x v="3"/>
    <x v="2"/>
  </r>
  <r>
    <x v="506"/>
    <x v="21"/>
    <s v="4/100/15/50/60,1/6"/>
    <n v="15"/>
    <s v="4/100/15"/>
    <x v="1"/>
    <x v="0"/>
    <n v="4"/>
    <n v="4134.24"/>
    <d v="2016-12-10T00:00:00"/>
    <n v="5996"/>
    <n v="10"/>
    <x v="3"/>
    <x v="2"/>
  </r>
  <r>
    <x v="44"/>
    <x v="43"/>
    <s v="4/98/13/29/58,6/5"/>
    <n v="13"/>
    <s v="4/98/13"/>
    <x v="1"/>
    <x v="0"/>
    <n v="4"/>
    <n v="2107.16"/>
    <d v="2016-12-11T00:00:00"/>
    <n v="1668"/>
    <n v="11"/>
    <x v="3"/>
    <x v="2"/>
  </r>
  <r>
    <x v="454"/>
    <x v="340"/>
    <s v="5/108/15/52,5/63,4/6"/>
    <n v="15"/>
    <s v="5/108/15"/>
    <x v="1"/>
    <x v="1"/>
    <n v="1"/>
    <n v="1265.8699999999999"/>
    <d v="2016-12-11T00:00:00"/>
    <n v="1802"/>
    <n v="11"/>
    <x v="3"/>
    <x v="2"/>
  </r>
  <r>
    <x v="578"/>
    <x v="423"/>
    <s v="4/98/14/37/58,6/5"/>
    <n v="14"/>
    <s v="4/98/14"/>
    <x v="1"/>
    <x v="1"/>
    <n v="4"/>
    <n v="2955.32"/>
    <d v="2016-12-12T00:00:00"/>
    <n v="3132"/>
    <n v="12"/>
    <x v="3"/>
    <x v="2"/>
  </r>
  <r>
    <x v="211"/>
    <x v="176"/>
    <s v="4/98/14/35/58,6/5,5"/>
    <n v="14"/>
    <s v="4/98/14"/>
    <x v="1"/>
    <x v="1"/>
    <n v="1"/>
    <n v="637.46"/>
    <d v="2016-12-13T00:00:00"/>
    <n v="940"/>
    <n v="13"/>
    <x v="3"/>
    <x v="2"/>
  </r>
  <r>
    <x v="591"/>
    <x v="429"/>
    <s v="5/114,3/16/50/66,1/6,5"/>
    <n v="16"/>
    <s v="5/114,3/16"/>
    <x v="0"/>
    <x v="1"/>
    <n v="4"/>
    <n v="10491.53"/>
    <d v="2016-12-15T00:00:00"/>
    <n v="15960"/>
    <n v="15"/>
    <x v="3"/>
    <x v="2"/>
  </r>
  <r>
    <x v="518"/>
    <x v="383"/>
    <s v="4/100/14/49/56,6/5,5"/>
    <n v="14"/>
    <s v="4/100/14"/>
    <x v="1"/>
    <x v="0"/>
    <n v="2"/>
    <n v="1820.08"/>
    <d v="2016-12-16T00:00:00"/>
    <n v="2684"/>
    <n v="16"/>
    <x v="3"/>
    <x v="2"/>
  </r>
  <r>
    <x v="491"/>
    <x v="365"/>
    <s v="4/98/14/35/58,6/5,5"/>
    <n v="14"/>
    <s v="4/98/14"/>
    <x v="1"/>
    <x v="0"/>
    <n v="2"/>
    <n v="1255.78"/>
    <d v="2016-12-16T00:00:00"/>
    <n v="1866"/>
    <n v="16"/>
    <x v="3"/>
    <x v="2"/>
  </r>
  <r>
    <x v="211"/>
    <x v="176"/>
    <s v="4/98/14/35/58,6/5,5"/>
    <n v="14"/>
    <s v="4/98/14"/>
    <x v="1"/>
    <x v="1"/>
    <n v="4"/>
    <n v="2549.84"/>
    <d v="2016-12-16T00:00:00"/>
    <n v="3760"/>
    <n v="16"/>
    <x v="3"/>
    <x v="2"/>
  </r>
  <r>
    <x v="506"/>
    <x v="21"/>
    <s v="4/100/15/50/60,1/6"/>
    <n v="15"/>
    <s v="4/100/15"/>
    <x v="1"/>
    <x v="0"/>
    <n v="4"/>
    <n v="4134.24"/>
    <d v="2016-12-18T00:00:00"/>
    <n v="5996"/>
    <n v="18"/>
    <x v="3"/>
    <x v="2"/>
  </r>
  <r>
    <x v="491"/>
    <x v="365"/>
    <s v="4/98/14/35/58,6/5,5"/>
    <n v="14"/>
    <s v="4/98/14"/>
    <x v="1"/>
    <x v="0"/>
    <n v="6"/>
    <n v="3767.34"/>
    <d v="2016-12-19T00:00:00"/>
    <n v="5598"/>
    <n v="19"/>
    <x v="3"/>
    <x v="2"/>
  </r>
  <r>
    <x v="496"/>
    <x v="367"/>
    <s v="4/100/14/43/60,1/5,5"/>
    <n v="14"/>
    <s v="4/100/14"/>
    <x v="1"/>
    <x v="1"/>
    <n v="1"/>
    <n v="852.71"/>
    <d v="2016-12-21T00:00:00"/>
    <n v="1258"/>
    <n v="21"/>
    <x v="3"/>
    <x v="2"/>
  </r>
  <r>
    <x v="14"/>
    <x v="14"/>
    <s v="4/98/13/29/58,6/5"/>
    <n v="13"/>
    <s v="4/98/13"/>
    <x v="1"/>
    <x v="0"/>
    <n v="4"/>
    <n v="2107.16"/>
    <d v="2016-12-23T00:00:00"/>
    <n v="3108"/>
    <n v="23"/>
    <x v="3"/>
    <x v="2"/>
  </r>
  <r>
    <x v="211"/>
    <x v="176"/>
    <s v="4/98/14/35/58,6/5,5"/>
    <n v="14"/>
    <s v="4/98/14"/>
    <x v="1"/>
    <x v="1"/>
    <n v="4"/>
    <n v="2549.84"/>
    <d v="2016-12-23T00:00:00"/>
    <n v="3760"/>
    <n v="23"/>
    <x v="3"/>
    <x v="2"/>
  </r>
  <r>
    <x v="289"/>
    <x v="234"/>
    <s v="4/100/15/48/54,1/6"/>
    <n v="15"/>
    <s v="4/100/15"/>
    <x v="1"/>
    <x v="0"/>
    <n v="4"/>
    <n v="4217.12"/>
    <d v="2016-12-25T00:00:00"/>
    <n v="6220"/>
    <n v="25"/>
    <x v="3"/>
    <x v="2"/>
  </r>
  <r>
    <x v="491"/>
    <x v="365"/>
    <s v="4/98/14/35/58,6/5,5"/>
    <n v="14"/>
    <s v="4/98/14"/>
    <x v="1"/>
    <x v="0"/>
    <n v="4"/>
    <n v="2511.56"/>
    <d v="2016-12-25T00:00:00"/>
    <n v="3732"/>
    <n v="25"/>
    <x v="3"/>
    <x v="2"/>
  </r>
  <r>
    <x v="491"/>
    <x v="365"/>
    <s v="4/98/14/35/58,6/5,5"/>
    <n v="14"/>
    <s v="4/98/14"/>
    <x v="1"/>
    <x v="0"/>
    <n v="4"/>
    <n v="2511.56"/>
    <d v="2016-12-27T00:00:00"/>
    <n v="3732"/>
    <n v="27"/>
    <x v="3"/>
    <x v="2"/>
  </r>
  <r>
    <x v="53"/>
    <x v="52"/>
    <s v="4/98/13/35/58,6/5"/>
    <n v="13"/>
    <s v="4/98/13"/>
    <x v="1"/>
    <x v="0"/>
    <n v="2"/>
    <n v="1043.8"/>
    <d v="2016-12-29T00:00:00"/>
    <n v="1540"/>
    <n v="29"/>
    <x v="3"/>
    <x v="2"/>
  </r>
  <r>
    <x v="190"/>
    <x v="159"/>
    <s v="5/114,3/16/50/67,1/6,5"/>
    <n v="16"/>
    <s v="5/114,3/16"/>
    <x v="0"/>
    <x v="0"/>
    <n v="4"/>
    <n v="10847.44"/>
    <d v="2016-12-29T00:00:00"/>
    <n v="15960"/>
    <n v="29"/>
    <x v="3"/>
    <x v="2"/>
  </r>
  <r>
    <x v="496"/>
    <x v="367"/>
    <s v="4/100/14/43/60,1/5,5"/>
    <n v="14"/>
    <s v="4/100/14"/>
    <x v="1"/>
    <x v="0"/>
    <n v="4"/>
    <n v="3535.96"/>
    <d v="2016-12-29T00:00:00"/>
    <n v="5032"/>
    <n v="29"/>
    <x v="3"/>
    <x v="2"/>
  </r>
  <r>
    <x v="75"/>
    <x v="69"/>
    <s v="5/114,3/16/46/67,1/6,5"/>
    <n v="16"/>
    <s v="5/114,3/16"/>
    <x v="1"/>
    <x v="1"/>
    <n v="1"/>
    <n v="1039.4000000000001"/>
    <d v="2016-12-29T00:00:00"/>
    <n v="1348.2"/>
    <n v="29"/>
    <x v="3"/>
    <x v="2"/>
  </r>
  <r>
    <x v="251"/>
    <x v="201"/>
    <s v="4/98/14/35/58,6/5,5"/>
    <n v="14"/>
    <s v="4/98/14"/>
    <x v="0"/>
    <x v="0"/>
    <n v="4"/>
    <n v="7152.56"/>
    <d v="2017-01-02T00:00:00"/>
    <n v="11160"/>
    <n v="2"/>
    <x v="4"/>
    <x v="3"/>
  </r>
  <r>
    <x v="14"/>
    <x v="14"/>
    <s v="4/98/13/29/58,6/5"/>
    <n v="13"/>
    <s v="4/98/13"/>
    <x v="1"/>
    <x v="0"/>
    <n v="2"/>
    <n v="1053.58"/>
    <d v="2017-01-02T00:00:00"/>
    <n v="1554"/>
    <n v="2"/>
    <x v="4"/>
    <x v="3"/>
  </r>
  <r>
    <x v="506"/>
    <x v="21"/>
    <s v="4/100/15/50/60,1/6"/>
    <n v="15"/>
    <s v="4/100/15"/>
    <x v="1"/>
    <x v="0"/>
    <n v="1"/>
    <n v="1033.55"/>
    <d v="2017-01-02T00:00:00"/>
    <n v="1499"/>
    <n v="2"/>
    <x v="4"/>
    <x v="3"/>
  </r>
  <r>
    <x v="293"/>
    <x v="237"/>
    <s v="4/98/13/29/58,6/5"/>
    <n v="13"/>
    <s v="4/98/13"/>
    <x v="1"/>
    <x v="1"/>
    <n v="4"/>
    <n v="2088.08"/>
    <d v="2017-01-03T00:00:00"/>
    <n v="2008.8"/>
    <n v="3"/>
    <x v="4"/>
    <x v="3"/>
  </r>
  <r>
    <x v="592"/>
    <x v="328"/>
    <s v="4/100/15/50/60,1/6"/>
    <n v="15"/>
    <s v="4/100/15"/>
    <x v="0"/>
    <x v="1"/>
    <n v="4"/>
    <n v="9000"/>
    <d v="2017-01-03T00:00:00"/>
    <n v="13160"/>
    <n v="3"/>
    <x v="4"/>
    <x v="3"/>
  </r>
  <r>
    <x v="491"/>
    <x v="365"/>
    <s v="4/98/14/35/58,6/5,5"/>
    <n v="14"/>
    <s v="4/98/14"/>
    <x v="1"/>
    <x v="0"/>
    <n v="2"/>
    <n v="1255.78"/>
    <d v="2017-01-06T00:00:00"/>
    <n v="1866"/>
    <n v="6"/>
    <x v="4"/>
    <x v="3"/>
  </r>
  <r>
    <x v="405"/>
    <x v="311"/>
    <s v="4/100/15/48/54,1/6"/>
    <n v="15"/>
    <s v="4/100/15"/>
    <x v="0"/>
    <x v="0"/>
    <n v="4"/>
    <n v="8288.1200000000008"/>
    <d v="2017-01-08T00:00:00"/>
    <n v="13160"/>
    <n v="8"/>
    <x v="4"/>
    <x v="3"/>
  </r>
  <r>
    <x v="518"/>
    <x v="383"/>
    <s v="4/100/14/49/56,6/5,5"/>
    <n v="14"/>
    <s v="4/100/14"/>
    <x v="1"/>
    <x v="0"/>
    <n v="2"/>
    <n v="1820.1"/>
    <d v="2017-01-08T00:00:00"/>
    <n v="2684"/>
    <n v="8"/>
    <x v="4"/>
    <x v="3"/>
  </r>
  <r>
    <x v="593"/>
    <x v="430"/>
    <s v="4/114,3/14/40/66,1/5,5"/>
    <n v="14"/>
    <s v="4/114,3/14"/>
    <x v="1"/>
    <x v="1"/>
    <n v="1"/>
    <n v="1011.79"/>
    <d v="2017-01-09T00:00:00"/>
    <n v="1492"/>
    <n v="9"/>
    <x v="4"/>
    <x v="3"/>
  </r>
  <r>
    <x v="491"/>
    <x v="365"/>
    <s v="4/98/14/35/58,6/5,5"/>
    <n v="14"/>
    <s v="4/98/14"/>
    <x v="1"/>
    <x v="0"/>
    <n v="2"/>
    <n v="1255.78"/>
    <d v="2017-01-13T00:00:00"/>
    <n v="1866"/>
    <n v="13"/>
    <x v="4"/>
    <x v="3"/>
  </r>
  <r>
    <x v="44"/>
    <x v="43"/>
    <s v="4/98/13/29/58,6/5"/>
    <n v="13"/>
    <s v="4/98/13"/>
    <x v="1"/>
    <x v="1"/>
    <n v="4"/>
    <n v="2099.08"/>
    <d v="2017-01-13T00:00:00"/>
    <n v="3108"/>
    <n v="13"/>
    <x v="4"/>
    <x v="3"/>
  </r>
  <r>
    <x v="14"/>
    <x v="14"/>
    <s v="4/98/13/29/58,6/5"/>
    <n v="13"/>
    <s v="4/98/13"/>
    <x v="1"/>
    <x v="0"/>
    <n v="2"/>
    <n v="1053.58"/>
    <d v="2017-01-14T00:00:00"/>
    <n v="1554"/>
    <n v="14"/>
    <x v="4"/>
    <x v="3"/>
  </r>
  <r>
    <x v="447"/>
    <x v="336"/>
    <s v="5/114,3/16/45/67,1/7"/>
    <n v="16"/>
    <s v="5/114,3/16"/>
    <x v="0"/>
    <x v="1"/>
    <n v="4"/>
    <n v="10491.52"/>
    <d v="2017-01-14T00:00:00"/>
    <n v="15960"/>
    <n v="14"/>
    <x v="4"/>
    <x v="3"/>
  </r>
  <r>
    <x v="328"/>
    <x v="262"/>
    <s v="4/100/14/46/54,1/5,5"/>
    <n v="14"/>
    <s v="4/100/14"/>
    <x v="0"/>
    <x v="0"/>
    <n v="4"/>
    <n v="6813.56"/>
    <d v="2017-01-17T00:00:00"/>
    <n v="11160"/>
    <n v="17"/>
    <x v="4"/>
    <x v="3"/>
  </r>
  <r>
    <x v="293"/>
    <x v="237"/>
    <s v="4/98/13/29/58,6/5"/>
    <n v="13"/>
    <s v="4/98/13"/>
    <x v="1"/>
    <x v="1"/>
    <n v="4"/>
    <n v="2088.08"/>
    <d v="2017-01-17T00:00:00"/>
    <n v="2232"/>
    <n v="17"/>
    <x v="4"/>
    <x v="3"/>
  </r>
  <r>
    <x v="434"/>
    <x v="43"/>
    <s v="4/98/13/29/58,6/5"/>
    <n v="13"/>
    <s v="4/98/13"/>
    <x v="1"/>
    <x v="0"/>
    <n v="2"/>
    <n v="1010.9"/>
    <d v="2017-01-18T00:00:00"/>
    <n v="1424"/>
    <n v="18"/>
    <x v="4"/>
    <x v="3"/>
  </r>
  <r>
    <x v="293"/>
    <x v="237"/>
    <s v="4/98/13/29/58,6/5"/>
    <n v="13"/>
    <s v="4/98/13"/>
    <x v="1"/>
    <x v="1"/>
    <n v="1"/>
    <n v="522.02"/>
    <d v="2017-01-18T00:00:00"/>
    <n v="558"/>
    <n v="18"/>
    <x v="4"/>
    <x v="3"/>
  </r>
  <r>
    <x v="293"/>
    <x v="237"/>
    <s v="4/98/13/29/58,6/5"/>
    <n v="13"/>
    <s v="4/98/13"/>
    <x v="1"/>
    <x v="1"/>
    <n v="1"/>
    <n v="522.02"/>
    <d v="2017-01-19T00:00:00"/>
    <n v="558"/>
    <n v="19"/>
    <x v="4"/>
    <x v="3"/>
  </r>
  <r>
    <x v="594"/>
    <x v="431"/>
    <s v="5/108/15/52,5/63,4/6,5"/>
    <n v="15"/>
    <s v="5/108/15"/>
    <x v="0"/>
    <x v="0"/>
    <n v="4"/>
    <n v="9000"/>
    <d v="2017-01-21T00:00:00"/>
    <n v="13160"/>
    <n v="21"/>
    <x v="4"/>
    <x v="3"/>
  </r>
  <r>
    <x v="469"/>
    <x v="350"/>
    <s v="4/98/13/35/58,6/5"/>
    <n v="13"/>
    <s v="4/98/13"/>
    <x v="1"/>
    <x v="1"/>
    <n v="2"/>
    <n v="961.56"/>
    <d v="2017-01-24T00:00:00"/>
    <n v="1362"/>
    <n v="24"/>
    <x v="4"/>
    <x v="3"/>
  </r>
  <r>
    <x v="447"/>
    <x v="336"/>
    <s v="5/114,3/16/45/67,1/7"/>
    <n v="16"/>
    <s v="5/114,3/16"/>
    <x v="0"/>
    <x v="0"/>
    <n v="4"/>
    <n v="10491.52"/>
    <d v="2017-01-25T00:00:00"/>
    <n v="15960"/>
    <n v="25"/>
    <x v="4"/>
    <x v="3"/>
  </r>
  <r>
    <x v="595"/>
    <x v="432"/>
    <s v="4/100/15/45/60,1/6"/>
    <n v="15"/>
    <s v="4/100/15"/>
    <x v="0"/>
    <x v="1"/>
    <n v="4"/>
    <n v="8694.92"/>
    <d v="2017-01-25T00:00:00"/>
    <n v="13160"/>
    <n v="25"/>
    <x v="4"/>
    <x v="3"/>
  </r>
  <r>
    <x v="396"/>
    <x v="16"/>
    <s v="4/114,3/15/44/56,6/6"/>
    <n v="15"/>
    <s v="4/114,3/15"/>
    <x v="1"/>
    <x v="0"/>
    <n v="4"/>
    <n v="4901.4399999999996"/>
    <d v="2017-01-26T00:00:00"/>
    <n v="7228"/>
    <n v="26"/>
    <x v="4"/>
    <x v="3"/>
  </r>
  <r>
    <x v="506"/>
    <x v="21"/>
    <s v="4/100/15/50/60,1/6"/>
    <n v="15"/>
    <s v="4/100/15"/>
    <x v="1"/>
    <x v="0"/>
    <n v="1"/>
    <n v="1033.56"/>
    <d v="2017-01-28T00:00:00"/>
    <n v="1499"/>
    <n v="28"/>
    <x v="4"/>
    <x v="3"/>
  </r>
  <r>
    <x v="506"/>
    <x v="21"/>
    <s v="4/100/15/50/60,1/6"/>
    <n v="15"/>
    <s v="4/100/15"/>
    <x v="1"/>
    <x v="1"/>
    <n v="1"/>
    <n v="1022.53"/>
    <d v="2017-01-28T00:00:00"/>
    <n v="1499"/>
    <n v="28"/>
    <x v="4"/>
    <x v="3"/>
  </r>
  <r>
    <x v="211"/>
    <x v="176"/>
    <s v="4/98/14/35/58,6/5,5"/>
    <n v="14"/>
    <s v="4/98/14"/>
    <x v="1"/>
    <x v="1"/>
    <n v="1"/>
    <n v="637.46"/>
    <d v="2017-01-31T00:00:00"/>
    <n v="940"/>
    <n v="31"/>
    <x v="4"/>
    <x v="3"/>
  </r>
  <r>
    <x v="480"/>
    <x v="356"/>
    <s v="4/100/15/50/60,1/6,5"/>
    <n v="15"/>
    <s v="4/100/15"/>
    <x v="0"/>
    <x v="1"/>
    <n v="4"/>
    <n v="8593.24"/>
    <d v="2017-02-01T00:00:00"/>
    <n v="13160"/>
    <n v="1"/>
    <x v="5"/>
    <x v="3"/>
  </r>
  <r>
    <x v="384"/>
    <x v="301"/>
    <s v="5/105/16/39/56,6/6,5"/>
    <n v="16"/>
    <s v="5/105/16"/>
    <x v="1"/>
    <x v="0"/>
    <n v="1"/>
    <n v="838.13"/>
    <d v="2017-02-02T00:00:00"/>
    <n v="1187"/>
    <n v="2"/>
    <x v="5"/>
    <x v="3"/>
  </r>
  <r>
    <x v="434"/>
    <x v="43"/>
    <s v="4/98/13/29/58,6/5"/>
    <n v="13"/>
    <s v="4/98/13"/>
    <x v="1"/>
    <x v="0"/>
    <n v="1"/>
    <n v="505.45"/>
    <d v="2017-02-02T00:00:00"/>
    <n v="712"/>
    <n v="2"/>
    <x v="5"/>
    <x v="3"/>
  </r>
  <r>
    <x v="596"/>
    <x v="433"/>
    <s v="4/98/15/29/58,6/6,5"/>
    <n v="15"/>
    <s v="4/98/15"/>
    <x v="0"/>
    <x v="1"/>
    <n v="4"/>
    <n v="8694.92"/>
    <d v="2017-02-02T00:00:00"/>
    <n v="13160"/>
    <n v="2"/>
    <x v="5"/>
    <x v="3"/>
  </r>
  <r>
    <x v="518"/>
    <x v="383"/>
    <s v="4/100/14/49/56,6/5,5"/>
    <n v="14"/>
    <s v="4/100/14"/>
    <x v="1"/>
    <x v="0"/>
    <n v="1"/>
    <n v="910.04"/>
    <d v="2017-02-03T00:00:00"/>
    <n v="1342"/>
    <n v="3"/>
    <x v="5"/>
    <x v="3"/>
  </r>
  <r>
    <x v="597"/>
    <x v="28"/>
    <s v="CODE8"/>
    <s v="CODE8"/>
    <s v="CODE8"/>
    <x v="2"/>
    <x v="0"/>
    <n v="4"/>
    <n v="20918.400000000001"/>
    <d v="2017-02-07T00:00:00"/>
    <n v="28484"/>
    <n v="7"/>
    <x v="5"/>
    <x v="3"/>
  </r>
  <r>
    <x v="289"/>
    <x v="234"/>
    <s v="4/100/15/48/54,1/6"/>
    <n v="15"/>
    <s v="4/100/15"/>
    <x v="1"/>
    <x v="0"/>
    <n v="2"/>
    <n v="2108.56"/>
    <d v="2017-02-08T00:00:00"/>
    <n v="3110"/>
    <n v="8"/>
    <x v="5"/>
    <x v="3"/>
  </r>
  <r>
    <x v="173"/>
    <x v="147"/>
    <s v="4/98/14/35/58,6/5,5"/>
    <n v="14"/>
    <s v="4/98/14"/>
    <x v="0"/>
    <x v="0"/>
    <n v="4"/>
    <n v="7406.76"/>
    <d v="2017-02-09T00:00:00"/>
    <n v="11160"/>
    <n v="9"/>
    <x v="5"/>
    <x v="3"/>
  </r>
  <r>
    <x v="518"/>
    <x v="383"/>
    <s v="4/100/14/49/56,6/5,5"/>
    <n v="14"/>
    <s v="4/100/14"/>
    <x v="1"/>
    <x v="0"/>
    <n v="1"/>
    <n v="910.04"/>
    <d v="2017-02-09T00:00:00"/>
    <n v="1342"/>
    <n v="9"/>
    <x v="5"/>
    <x v="3"/>
  </r>
  <r>
    <x v="60"/>
    <x v="58"/>
    <s v="4/100/14/43/60,1/5,5"/>
    <n v="14"/>
    <s v="4/100/14"/>
    <x v="1"/>
    <x v="0"/>
    <n v="1"/>
    <n v="898.48"/>
    <d v="2017-02-12T00:00:00"/>
    <n v="1325"/>
    <n v="12"/>
    <x v="5"/>
    <x v="3"/>
  </r>
  <r>
    <x v="489"/>
    <x v="364"/>
    <s v="4/98/13/29/58,6/5"/>
    <n v="13"/>
    <s v="4/98/13"/>
    <x v="1"/>
    <x v="1"/>
    <n v="1"/>
    <n v="503.33"/>
    <d v="2017-02-13T00:00:00"/>
    <n v="746"/>
    <n v="13"/>
    <x v="5"/>
    <x v="3"/>
  </r>
  <r>
    <x v="489"/>
    <x v="364"/>
    <s v="4/98/13/29/58,6/5"/>
    <n v="13"/>
    <s v="4/98/13"/>
    <x v="1"/>
    <x v="1"/>
    <n v="1"/>
    <n v="503.33"/>
    <d v="2017-02-14T00:00:00"/>
    <n v="746"/>
    <n v="14"/>
    <x v="5"/>
    <x v="3"/>
  </r>
  <r>
    <x v="78"/>
    <x v="72"/>
    <s v="4/100/14/43/60,1/5,5"/>
    <n v="14"/>
    <s v="4/100/14"/>
    <x v="1"/>
    <x v="0"/>
    <n v="1"/>
    <n v="866.03"/>
    <d v="2017-02-20T00:00:00"/>
    <n v="1226"/>
    <n v="20"/>
    <x v="5"/>
    <x v="3"/>
  </r>
  <r>
    <x v="78"/>
    <x v="72"/>
    <s v="4/100/14/43/60,1/5,5"/>
    <n v="14"/>
    <s v="4/100/14"/>
    <x v="1"/>
    <x v="0"/>
    <n v="1"/>
    <n v="866.03"/>
    <d v="2017-02-21T00:00:00"/>
    <n v="1226"/>
    <n v="21"/>
    <x v="5"/>
    <x v="3"/>
  </r>
  <r>
    <x v="426"/>
    <x v="323"/>
    <s v="4/98/14/35/58,6/5,5"/>
    <n v="14"/>
    <s v="4/98/14"/>
    <x v="0"/>
    <x v="1"/>
    <n v="4"/>
    <n v="7152.56"/>
    <d v="2017-02-23T00:00:00"/>
    <n v="11160"/>
    <n v="23"/>
    <x v="5"/>
    <x v="3"/>
  </r>
  <r>
    <x v="514"/>
    <x v="380"/>
    <s v="4/100/15/40/60,1/6"/>
    <n v="15"/>
    <s v="4/100/15"/>
    <x v="1"/>
    <x v="1"/>
    <n v="1"/>
    <n v="1040.92"/>
    <d v="2017-02-23T00:00:00"/>
    <n v="1477"/>
    <n v="23"/>
    <x v="5"/>
    <x v="3"/>
  </r>
  <r>
    <x v="60"/>
    <x v="58"/>
    <s v="4/100/14/43/60,1/5,5"/>
    <n v="14"/>
    <s v="4/100/14"/>
    <x v="1"/>
    <x v="0"/>
    <n v="4"/>
    <n v="3593.92"/>
    <d v="2017-02-24T00:00:00"/>
    <n v="5300"/>
    <n v="24"/>
    <x v="5"/>
    <x v="3"/>
  </r>
  <r>
    <x v="513"/>
    <x v="379"/>
    <s v="4/98/13/35/58,6/5"/>
    <n v="13"/>
    <s v="4/98/13"/>
    <x v="1"/>
    <x v="1"/>
    <n v="4"/>
    <n v="2105.92"/>
    <d v="2017-02-25T00:00:00"/>
    <n v="3108"/>
    <n v="25"/>
    <x v="5"/>
    <x v="3"/>
  </r>
  <r>
    <x v="303"/>
    <x v="245"/>
    <s v="4/100/15/48/54,1/6"/>
    <n v="15"/>
    <s v="4/100/15"/>
    <x v="0"/>
    <x v="0"/>
    <n v="4"/>
    <n v="9000"/>
    <d v="2017-02-27T00:00:00"/>
    <n v="13160"/>
    <n v="27"/>
    <x v="5"/>
    <x v="3"/>
  </r>
  <r>
    <x v="501"/>
    <x v="371"/>
    <s v="5/114,3/17/39/60,1/7"/>
    <n v="17"/>
    <s v="5/114,3/17"/>
    <x v="0"/>
    <x v="0"/>
    <n v="4"/>
    <n v="12847.44"/>
    <d v="2017-02-28T00:00:00"/>
    <n v="18760"/>
    <n v="28"/>
    <x v="5"/>
    <x v="3"/>
  </r>
  <r>
    <x v="489"/>
    <x v="364"/>
    <s v="4/98/13/29/58,6/5"/>
    <n v="13"/>
    <s v="4/98/13"/>
    <x v="1"/>
    <x v="1"/>
    <n v="4"/>
    <n v="2029.28"/>
    <d v="2017-02-28T00:00:00"/>
    <n v="3000"/>
    <n v="28"/>
    <x v="5"/>
    <x v="3"/>
  </r>
  <r>
    <x v="598"/>
    <x v="28"/>
    <s v="CODE8"/>
    <s v="CODE8"/>
    <s v="CODE8"/>
    <x v="2"/>
    <x v="1"/>
    <n v="4"/>
    <n v="10067.6"/>
    <d v="2017-02-28T00:00:00"/>
    <n v="13392"/>
    <n v="28"/>
    <x v="5"/>
    <x v="3"/>
  </r>
  <r>
    <x v="35"/>
    <x v="34"/>
    <s v="5/108/16/50/63,4/6,5"/>
    <n v="16"/>
    <s v="5/108/16"/>
    <x v="1"/>
    <x v="1"/>
    <n v="1"/>
    <n v="1337.6"/>
    <d v="2017-03-02T00:00:00"/>
    <n v="1417"/>
    <n v="2"/>
    <x v="6"/>
    <x v="3"/>
  </r>
  <r>
    <x v="513"/>
    <x v="379"/>
    <s v="4/98/13/35/58,6/5"/>
    <n v="13"/>
    <s v="4/98/13"/>
    <x v="1"/>
    <x v="0"/>
    <n v="4"/>
    <n v="2105.92"/>
    <d v="2017-03-03T00:00:00"/>
    <n v="3108"/>
    <n v="3"/>
    <x v="6"/>
    <x v="3"/>
  </r>
  <r>
    <x v="425"/>
    <x v="322"/>
    <s v="4/100/15/48/54,1/6"/>
    <n v="15"/>
    <s v="4/100/15"/>
    <x v="0"/>
    <x v="1"/>
    <n v="4"/>
    <n v="8118.64"/>
    <d v="2017-03-03T00:00:00"/>
    <n v="13160"/>
    <n v="3"/>
    <x v="6"/>
    <x v="3"/>
  </r>
  <r>
    <x v="423"/>
    <x v="320"/>
    <s v="4/100/15/48/54,1/6"/>
    <n v="15"/>
    <s v="4/100/15"/>
    <x v="0"/>
    <x v="1"/>
    <n v="4"/>
    <n v="7745.76"/>
    <d v="2017-03-04T00:00:00"/>
    <n v="13160"/>
    <n v="4"/>
    <x v="6"/>
    <x v="3"/>
  </r>
  <r>
    <x v="425"/>
    <x v="322"/>
    <s v="4/100/15/48/54,1/6"/>
    <n v="15"/>
    <s v="4/100/15"/>
    <x v="0"/>
    <x v="1"/>
    <n v="4"/>
    <n v="8118.66"/>
    <d v="2017-03-05T00:00:00"/>
    <n v="13160"/>
    <n v="5"/>
    <x v="6"/>
    <x v="3"/>
  </r>
  <r>
    <x v="407"/>
    <x v="313"/>
    <s v="5/114,3/16/50/66,1/6,5"/>
    <n v="16"/>
    <s v="5/114,3/16"/>
    <x v="1"/>
    <x v="1"/>
    <n v="4"/>
    <n v="4951.04"/>
    <d v="2017-03-05T00:00:00"/>
    <n v="7284"/>
    <n v="5"/>
    <x v="6"/>
    <x v="3"/>
  </r>
  <r>
    <x v="513"/>
    <x v="379"/>
    <s v="4/98/13/35/58,6/5"/>
    <n v="13"/>
    <s v="4/98/13"/>
    <x v="1"/>
    <x v="1"/>
    <n v="2"/>
    <n v="1052.96"/>
    <d v="2017-03-05T00:00:00"/>
    <n v="1554"/>
    <n v="5"/>
    <x v="6"/>
    <x v="3"/>
  </r>
  <r>
    <x v="35"/>
    <x v="34"/>
    <s v="5/108/16/50/63,4/6,5"/>
    <n v="16"/>
    <s v="5/108/16"/>
    <x v="1"/>
    <x v="0"/>
    <n v="2"/>
    <n v="2675.2"/>
    <d v="2017-03-06T00:00:00"/>
    <n v="2834"/>
    <n v="6"/>
    <x v="6"/>
    <x v="3"/>
  </r>
  <r>
    <x v="595"/>
    <x v="432"/>
    <s v="4/100/15/45/60,1/6"/>
    <n v="15"/>
    <s v="4/100/15"/>
    <x v="0"/>
    <x v="0"/>
    <n v="4"/>
    <n v="9000"/>
    <d v="2017-03-06T00:00:00"/>
    <n v="13160"/>
    <n v="6"/>
    <x v="6"/>
    <x v="3"/>
  </r>
  <r>
    <x v="518"/>
    <x v="383"/>
    <s v="4/100/14/49/56,6/5,5"/>
    <n v="14"/>
    <s v="4/100/14"/>
    <x v="1"/>
    <x v="0"/>
    <n v="4"/>
    <n v="3447.56"/>
    <d v="2017-03-07T00:00:00"/>
    <n v="5372"/>
    <n v="7"/>
    <x v="6"/>
    <x v="3"/>
  </r>
  <r>
    <x v="599"/>
    <x v="434"/>
    <s v="5/108/15/52,5/63,4/6,5"/>
    <n v="15"/>
    <s v="5/108/15"/>
    <x v="0"/>
    <x v="1"/>
    <n v="2"/>
    <n v="4347.46"/>
    <d v="2017-03-07T00:00:00"/>
    <n v="6580"/>
    <n v="7"/>
    <x v="6"/>
    <x v="3"/>
  </r>
  <r>
    <x v="322"/>
    <x v="258"/>
    <s v="5/112/16/50/57,1/6,5"/>
    <n v="16"/>
    <s v="5/112/16"/>
    <x v="1"/>
    <x v="1"/>
    <n v="2"/>
    <n v="2559.66"/>
    <d v="2017-03-08T00:00:00"/>
    <n v="3776"/>
    <n v="8"/>
    <x v="6"/>
    <x v="3"/>
  </r>
  <r>
    <x v="156"/>
    <x v="136"/>
    <s v="5/100/15/38/57,1/6,5"/>
    <n v="15"/>
    <s v="5/100/15"/>
    <x v="0"/>
    <x v="0"/>
    <n v="4"/>
    <n v="8288.1200000000008"/>
    <d v="2017-03-09T00:00:00"/>
    <n v="13160"/>
    <n v="9"/>
    <x v="6"/>
    <x v="3"/>
  </r>
  <r>
    <x v="369"/>
    <x v="291"/>
    <s v="4/114,3/15/40/66,1/6"/>
    <n v="15"/>
    <s v="4/114,3/15"/>
    <x v="0"/>
    <x v="0"/>
    <n v="4"/>
    <n v="8694.92"/>
    <d v="2017-03-09T00:00:00"/>
    <n v="12660"/>
    <n v="9"/>
    <x v="6"/>
    <x v="3"/>
  </r>
  <r>
    <x v="506"/>
    <x v="21"/>
    <s v="4/100/15/50/60,1/6"/>
    <n v="15"/>
    <s v="4/100/15"/>
    <x v="1"/>
    <x v="0"/>
    <n v="1"/>
    <n v="1024.57"/>
    <d v="2017-03-09T00:00:00"/>
    <n v="1493"/>
    <n v="9"/>
    <x v="6"/>
    <x v="3"/>
  </r>
  <r>
    <x v="513"/>
    <x v="379"/>
    <s v="4/98/13/35/58,6/5"/>
    <n v="13"/>
    <s v="4/98/13"/>
    <x v="1"/>
    <x v="0"/>
    <n v="2"/>
    <n v="1052.96"/>
    <d v="2017-03-09T00:00:00"/>
    <n v="1554"/>
    <n v="9"/>
    <x v="6"/>
    <x v="3"/>
  </r>
  <r>
    <x v="194"/>
    <x v="163"/>
    <s v="5/108/16/50/63,4/6,5"/>
    <n v="16"/>
    <s v="5/108/16"/>
    <x v="0"/>
    <x v="1"/>
    <n v="4"/>
    <n v="10000"/>
    <d v="2017-03-09T00:00:00"/>
    <n v="15960"/>
    <n v="9"/>
    <x v="6"/>
    <x v="3"/>
  </r>
  <r>
    <x v="24"/>
    <x v="24"/>
    <s v="5/114,3/15/46/67,1/6,5"/>
    <n v="15"/>
    <s v="5/114,3/15"/>
    <x v="0"/>
    <x v="1"/>
    <n v="4"/>
    <n v="8576.2800000000007"/>
    <d v="2017-03-09T00:00:00"/>
    <n v="13160"/>
    <n v="9"/>
    <x v="6"/>
    <x v="3"/>
  </r>
  <r>
    <x v="599"/>
    <x v="434"/>
    <s v="5/108/15/52,5/63,4/6,5"/>
    <n v="15"/>
    <s v="5/108/15"/>
    <x v="0"/>
    <x v="1"/>
    <n v="2"/>
    <n v="4347.46"/>
    <d v="2017-03-09T00:00:00"/>
    <n v="6580"/>
    <n v="9"/>
    <x v="6"/>
    <x v="3"/>
  </r>
  <r>
    <x v="20"/>
    <x v="20"/>
    <s v="4/100/15/48/54,1/6"/>
    <n v="15"/>
    <s v="4/100/15"/>
    <x v="1"/>
    <x v="1"/>
    <n v="1"/>
    <n v="1010.89"/>
    <d v="2017-03-09T00:00:00"/>
    <n v="1487"/>
    <n v="9"/>
    <x v="6"/>
    <x v="3"/>
  </r>
  <r>
    <x v="423"/>
    <x v="320"/>
    <s v="4/100/15/48/54,1/6"/>
    <n v="15"/>
    <s v="4/100/15"/>
    <x v="0"/>
    <x v="1"/>
    <n v="4"/>
    <n v="7745.76"/>
    <d v="2017-03-10T00:00:00"/>
    <n v="13160"/>
    <n v="10"/>
    <x v="6"/>
    <x v="3"/>
  </r>
  <r>
    <x v="108"/>
    <x v="97"/>
    <s v="5/114,3/16/47/66,1/6,5"/>
    <n v="16"/>
    <s v="5/114,3/16"/>
    <x v="0"/>
    <x v="0"/>
    <n v="4"/>
    <n v="10339"/>
    <d v="2017-03-11T00:00:00"/>
    <n v="15960"/>
    <n v="11"/>
    <x v="6"/>
    <x v="3"/>
  </r>
  <r>
    <x v="600"/>
    <x v="435"/>
    <s v="5/114,3/15/47/67,1/6,5"/>
    <n v="15"/>
    <s v="5/114,3/15"/>
    <x v="0"/>
    <x v="0"/>
    <n v="4"/>
    <n v="8694.92"/>
    <d v="2017-03-11T00:00:00"/>
    <n v="13160"/>
    <n v="11"/>
    <x v="6"/>
    <x v="3"/>
  </r>
  <r>
    <x v="211"/>
    <x v="176"/>
    <s v="4/98/14/35/58,6/5,5"/>
    <n v="14"/>
    <s v="4/98/14"/>
    <x v="1"/>
    <x v="1"/>
    <n v="4"/>
    <n v="2549.84"/>
    <d v="2017-03-11T00:00:00"/>
    <n v="3760"/>
    <n v="11"/>
    <x v="6"/>
    <x v="3"/>
  </r>
  <r>
    <x v="601"/>
    <x v="436"/>
    <s v="5/114,3/16/46/67,1/6,5"/>
    <n v="16"/>
    <s v="5/114,3/16"/>
    <x v="0"/>
    <x v="1"/>
    <n v="4"/>
    <n v="10000"/>
    <d v="2017-03-11T00:00:00"/>
    <n v="15960"/>
    <n v="11"/>
    <x v="6"/>
    <x v="3"/>
  </r>
  <r>
    <x v="275"/>
    <x v="223"/>
    <s v="4/100/15/48/54,1/6"/>
    <n v="15"/>
    <s v="4/100/15"/>
    <x v="0"/>
    <x v="1"/>
    <n v="4"/>
    <n v="8576.2800000000007"/>
    <d v="2017-03-11T00:00:00"/>
    <n v="13160"/>
    <n v="11"/>
    <x v="6"/>
    <x v="3"/>
  </r>
  <r>
    <x v="289"/>
    <x v="234"/>
    <s v="4/100/15/48/54,1/6"/>
    <n v="15"/>
    <s v="4/100/15"/>
    <x v="1"/>
    <x v="1"/>
    <n v="4"/>
    <n v="4217.8"/>
    <d v="2017-03-11T00:00:00"/>
    <n v="6220"/>
    <n v="11"/>
    <x v="6"/>
    <x v="3"/>
  </r>
  <r>
    <x v="53"/>
    <x v="52"/>
    <s v="4/98/13/35/58,6/5"/>
    <n v="13"/>
    <s v="4/98/13"/>
    <x v="1"/>
    <x v="0"/>
    <n v="1"/>
    <n v="521.9"/>
    <d v="2017-03-12T00:00:00"/>
    <n v="770"/>
    <n v="12"/>
    <x v="6"/>
    <x v="3"/>
  </r>
  <r>
    <x v="298"/>
    <x v="240"/>
    <s v="4/100/16/48/54,1/6,5"/>
    <n v="16"/>
    <s v="4/100/16"/>
    <x v="0"/>
    <x v="0"/>
    <n v="4"/>
    <n v="10457.64"/>
    <d v="2017-03-12T00:00:00"/>
    <n v="15960"/>
    <n v="12"/>
    <x v="6"/>
    <x v="3"/>
  </r>
  <r>
    <x v="513"/>
    <x v="379"/>
    <s v="4/98/13/35/58,6/5"/>
    <n v="13"/>
    <s v="4/98/13"/>
    <x v="1"/>
    <x v="0"/>
    <n v="4"/>
    <n v="2105.92"/>
    <d v="2017-03-12T00:00:00"/>
    <n v="3108"/>
    <n v="12"/>
    <x v="6"/>
    <x v="3"/>
  </r>
  <r>
    <x v="491"/>
    <x v="365"/>
    <s v="4/98/14/35/58,6/5,5"/>
    <n v="14"/>
    <s v="4/98/14"/>
    <x v="1"/>
    <x v="0"/>
    <n v="2"/>
    <n v="1255.78"/>
    <d v="2017-03-12T00:00:00"/>
    <n v="1840"/>
    <n v="12"/>
    <x v="6"/>
    <x v="3"/>
  </r>
  <r>
    <x v="602"/>
    <x v="28"/>
    <s v="CODE8"/>
    <s v="CODE8"/>
    <s v="CODE8"/>
    <x v="2"/>
    <x v="1"/>
    <n v="4"/>
    <n v="18298"/>
    <d v="2017-03-12T00:00:00"/>
    <n v="24260"/>
    <n v="12"/>
    <x v="6"/>
    <x v="3"/>
  </r>
  <r>
    <x v="603"/>
    <x v="28"/>
    <s v="CODE8"/>
    <s v="CODE8"/>
    <s v="CODE8"/>
    <x v="2"/>
    <x v="1"/>
    <n v="4"/>
    <n v="10091.200000000001"/>
    <d v="2017-03-12T00:00:00"/>
    <n v="13376"/>
    <n v="12"/>
    <x v="6"/>
    <x v="3"/>
  </r>
  <r>
    <x v="513"/>
    <x v="379"/>
    <s v="4/98/13/35/58,6/5"/>
    <n v="13"/>
    <s v="4/98/13"/>
    <x v="1"/>
    <x v="1"/>
    <n v="4"/>
    <n v="2105.92"/>
    <d v="2017-03-13T00:00:00"/>
    <n v="3108"/>
    <n v="13"/>
    <x v="6"/>
    <x v="3"/>
  </r>
  <r>
    <x v="604"/>
    <x v="28"/>
    <s v="CODE8"/>
    <s v="CODE8"/>
    <s v="CODE8"/>
    <x v="2"/>
    <x v="1"/>
    <n v="4"/>
    <n v="17084.400000000001"/>
    <d v="2017-03-13T00:00:00"/>
    <n v="22048"/>
    <n v="13"/>
    <x v="6"/>
    <x v="3"/>
  </r>
  <r>
    <x v="170"/>
    <x v="144"/>
    <s v="4/100/14/49/56,6/5,5"/>
    <n v="14"/>
    <s v="4/100/14"/>
    <x v="0"/>
    <x v="0"/>
    <n v="4"/>
    <n v="7152.56"/>
    <d v="2017-03-14T00:00:00"/>
    <n v="11160"/>
    <n v="14"/>
    <x v="6"/>
    <x v="3"/>
  </r>
  <r>
    <x v="60"/>
    <x v="58"/>
    <s v="4/100/14/43/60,1/5,5"/>
    <n v="14"/>
    <s v="4/100/14"/>
    <x v="1"/>
    <x v="1"/>
    <n v="1"/>
    <n v="898.48"/>
    <d v="2017-03-14T00:00:00"/>
    <n v="1325"/>
    <n v="14"/>
    <x v="6"/>
    <x v="3"/>
  </r>
  <r>
    <x v="546"/>
    <x v="406"/>
    <s v="4/100/15/50/60,1/6"/>
    <n v="15"/>
    <s v="4/100/15"/>
    <x v="0"/>
    <x v="1"/>
    <n v="4"/>
    <n v="9059.32"/>
    <d v="2017-03-14T00:00:00"/>
    <n v="13160"/>
    <n v="14"/>
    <x v="6"/>
    <x v="3"/>
  </r>
  <r>
    <x v="488"/>
    <x v="363"/>
    <s v="4/100/15/40/60,1/6"/>
    <n v="15"/>
    <s v="4/100/15"/>
    <x v="0"/>
    <x v="1"/>
    <n v="4"/>
    <n v="8440.68"/>
    <d v="2017-03-15T00:00:00"/>
    <n v="13160"/>
    <n v="15"/>
    <x v="6"/>
    <x v="3"/>
  </r>
  <r>
    <x v="518"/>
    <x v="383"/>
    <s v="4/100/14/49/56,6/5,5"/>
    <n v="14"/>
    <s v="4/100/14"/>
    <x v="1"/>
    <x v="1"/>
    <n v="1"/>
    <n v="871.44"/>
    <d v="2017-03-15T00:00:00"/>
    <n v="1343"/>
    <n v="15"/>
    <x v="6"/>
    <x v="3"/>
  </r>
  <r>
    <x v="513"/>
    <x v="379"/>
    <s v="4/98/13/35/58,6/5"/>
    <n v="13"/>
    <s v="4/98/13"/>
    <x v="1"/>
    <x v="1"/>
    <n v="2"/>
    <n v="1052.96"/>
    <d v="2017-03-15T00:00:00"/>
    <n v="1554"/>
    <n v="15"/>
    <x v="6"/>
    <x v="3"/>
  </r>
  <r>
    <x v="605"/>
    <x v="437"/>
    <s v="4/100/15/40/60,1/6"/>
    <n v="15"/>
    <s v="4/100/15"/>
    <x v="0"/>
    <x v="0"/>
    <n v="4"/>
    <n v="8847.44"/>
    <d v="2017-03-16T00:00:00"/>
    <n v="13160"/>
    <n v="16"/>
    <x v="6"/>
    <x v="3"/>
  </r>
  <r>
    <x v="31"/>
    <x v="31"/>
    <s v="5/105/16/39/56,6/6,5"/>
    <n v="16"/>
    <s v="5/105/16"/>
    <x v="0"/>
    <x v="1"/>
    <n v="4"/>
    <n v="10339"/>
    <d v="2017-03-16T00:00:00"/>
    <n v="15960"/>
    <n v="16"/>
    <x v="6"/>
    <x v="3"/>
  </r>
  <r>
    <x v="191"/>
    <x v="160"/>
    <s v="4/100/15/48/54,1/6,5"/>
    <n v="15"/>
    <s v="4/100/15"/>
    <x v="0"/>
    <x v="1"/>
    <n v="4"/>
    <n v="8576.2800000000007"/>
    <d v="2017-03-16T00:00:00"/>
    <n v="13160"/>
    <n v="16"/>
    <x v="6"/>
    <x v="3"/>
  </r>
  <r>
    <x v="481"/>
    <x v="357"/>
    <s v="4/100/15/48/54,1/6,5"/>
    <n v="15"/>
    <s v="4/100/15"/>
    <x v="0"/>
    <x v="1"/>
    <n v="4"/>
    <n v="8576.2800000000007"/>
    <d v="2017-03-16T00:00:00"/>
    <n v="13160"/>
    <n v="16"/>
    <x v="6"/>
    <x v="3"/>
  </r>
  <r>
    <x v="606"/>
    <x v="438"/>
    <s v="4/100/15/40/60,1/6"/>
    <n v="15"/>
    <s v="4/100/15"/>
    <x v="0"/>
    <x v="1"/>
    <n v="4"/>
    <n v="8288.1200000000008"/>
    <d v="2017-03-16T00:00:00"/>
    <n v="13160"/>
    <n v="16"/>
    <x v="6"/>
    <x v="3"/>
  </r>
  <r>
    <x v="433"/>
    <x v="328"/>
    <s v="4/100/15/50/60,1/6"/>
    <n v="15"/>
    <s v="4/100/15"/>
    <x v="0"/>
    <x v="0"/>
    <n v="4"/>
    <n v="8440.68"/>
    <d v="2017-03-17T00:00:00"/>
    <n v="13160"/>
    <n v="17"/>
    <x v="6"/>
    <x v="3"/>
  </r>
  <r>
    <x v="85"/>
    <x v="79"/>
    <s v="4/98/13/35/58,6/5"/>
    <n v="13"/>
    <s v="4/98/13"/>
    <x v="0"/>
    <x v="0"/>
    <n v="4"/>
    <n v="4271.28"/>
    <d v="2017-03-17T00:00:00"/>
    <n v="7816"/>
    <n v="17"/>
    <x v="6"/>
    <x v="3"/>
  </r>
  <r>
    <x v="513"/>
    <x v="379"/>
    <s v="4/98/13/35/58,6/5"/>
    <n v="13"/>
    <s v="4/98/13"/>
    <x v="1"/>
    <x v="0"/>
    <n v="4"/>
    <n v="2105.92"/>
    <d v="2017-03-17T00:00:00"/>
    <n v="3108"/>
    <n v="17"/>
    <x v="6"/>
    <x v="3"/>
  </r>
  <r>
    <x v="607"/>
    <x v="28"/>
    <s v="CODE8"/>
    <s v="CODE8"/>
    <s v="CODE8"/>
    <x v="2"/>
    <x v="0"/>
    <n v="4"/>
    <n v="11260.8"/>
    <d v="2017-03-17T00:00:00"/>
    <n v="14136"/>
    <n v="17"/>
    <x v="6"/>
    <x v="3"/>
  </r>
  <r>
    <x v="423"/>
    <x v="320"/>
    <s v="4/100/15/48/54,1/6"/>
    <n v="15"/>
    <s v="4/100/15"/>
    <x v="0"/>
    <x v="1"/>
    <n v="4"/>
    <n v="7745.77"/>
    <d v="2017-03-17T00:00:00"/>
    <n v="13160"/>
    <n v="17"/>
    <x v="6"/>
    <x v="3"/>
  </r>
  <r>
    <x v="491"/>
    <x v="365"/>
    <s v="4/98/14/35/58,6/5,5"/>
    <n v="14"/>
    <s v="4/98/14"/>
    <x v="1"/>
    <x v="0"/>
    <n v="4"/>
    <n v="2501.6"/>
    <d v="2017-03-18T00:00:00"/>
    <n v="3680"/>
    <n v="18"/>
    <x v="6"/>
    <x v="3"/>
  </r>
  <r>
    <x v="608"/>
    <x v="28"/>
    <s v="CODE8"/>
    <s v="CODE8"/>
    <s v="CODE8"/>
    <x v="2"/>
    <x v="0"/>
    <n v="2"/>
    <n v="2204"/>
    <d v="2017-03-18T00:00:00"/>
    <n v="3380"/>
    <n v="18"/>
    <x v="6"/>
    <x v="3"/>
  </r>
  <r>
    <x v="281"/>
    <x v="229"/>
    <s v="4/100/15/50/60,1/6"/>
    <n v="15"/>
    <s v="4/100/15"/>
    <x v="0"/>
    <x v="1"/>
    <n v="4"/>
    <n v="8693.56"/>
    <d v="2017-03-18T00:00:00"/>
    <n v="13160"/>
    <n v="18"/>
    <x v="6"/>
    <x v="3"/>
  </r>
  <r>
    <x v="289"/>
    <x v="234"/>
    <s v="4/100/15/48/54,1/6"/>
    <n v="15"/>
    <s v="4/100/15"/>
    <x v="1"/>
    <x v="1"/>
    <n v="4"/>
    <n v="4217.84"/>
    <d v="2017-03-18T00:00:00"/>
    <n v="6220"/>
    <n v="18"/>
    <x v="6"/>
    <x v="3"/>
  </r>
  <r>
    <x v="119"/>
    <x v="108"/>
    <s v="4/100/14/45/56,6/5,5"/>
    <n v="14"/>
    <s v="4/100/14"/>
    <x v="0"/>
    <x v="0"/>
    <n v="4"/>
    <n v="7279.66"/>
    <d v="2017-03-19T00:00:00"/>
    <n v="11160"/>
    <n v="19"/>
    <x v="6"/>
    <x v="3"/>
  </r>
  <r>
    <x v="443"/>
    <x v="332"/>
    <s v="5/110/16/37/65,1/6,5"/>
    <n v="16"/>
    <s v="5/110/16"/>
    <x v="0"/>
    <x v="0"/>
    <n v="4"/>
    <n v="10847.44"/>
    <d v="2017-03-19T00:00:00"/>
    <n v="15960"/>
    <n v="19"/>
    <x v="6"/>
    <x v="3"/>
  </r>
  <r>
    <x v="576"/>
    <x v="421"/>
    <s v="4/108/15/52,5/63,4/6"/>
    <n v="15"/>
    <s v="4/108/15"/>
    <x v="1"/>
    <x v="0"/>
    <n v="4"/>
    <n v="4891.5600000000004"/>
    <d v="2017-03-19T00:00:00"/>
    <n v="7216"/>
    <n v="19"/>
    <x v="6"/>
    <x v="3"/>
  </r>
  <r>
    <x v="0"/>
    <x v="0"/>
    <s v="4/100/15/48/54,1/6,5"/>
    <n v="15"/>
    <s v="4/100/15"/>
    <x v="0"/>
    <x v="0"/>
    <n v="4"/>
    <n v="9000"/>
    <d v="2017-03-19T00:00:00"/>
    <n v="13160"/>
    <n v="19"/>
    <x v="6"/>
    <x v="3"/>
  </r>
  <r>
    <x v="289"/>
    <x v="234"/>
    <s v="4/100/15/48/54,1/6"/>
    <n v="15"/>
    <s v="4/100/15"/>
    <x v="1"/>
    <x v="0"/>
    <n v="4"/>
    <n v="4217.12"/>
    <d v="2017-03-19T00:00:00"/>
    <n v="6220"/>
    <n v="19"/>
    <x v="6"/>
    <x v="3"/>
  </r>
  <r>
    <x v="317"/>
    <x v="255"/>
    <s v="4/114,3/15/40/66,1/6,5"/>
    <n v="15"/>
    <s v="4/114,3/15"/>
    <x v="0"/>
    <x v="1"/>
    <n v="4"/>
    <n v="8288.1200000000008"/>
    <d v="2017-03-19T00:00:00"/>
    <n v="13160"/>
    <n v="19"/>
    <x v="6"/>
    <x v="3"/>
  </r>
  <r>
    <x v="434"/>
    <x v="43"/>
    <s v="4/98/13/29/58,6/5"/>
    <n v="13"/>
    <s v="4/98/13"/>
    <x v="1"/>
    <x v="0"/>
    <n v="2"/>
    <n v="1010.9"/>
    <d v="2017-03-20T00:00:00"/>
    <n v="1424"/>
    <n v="20"/>
    <x v="6"/>
    <x v="3"/>
  </r>
  <r>
    <x v="182"/>
    <x v="153"/>
    <s v="4/100/14/46/54,1/5,5"/>
    <n v="14"/>
    <s v="4/100/14"/>
    <x v="0"/>
    <x v="0"/>
    <n v="4"/>
    <n v="6813.56"/>
    <d v="2017-03-20T00:00:00"/>
    <n v="11160"/>
    <n v="20"/>
    <x v="6"/>
    <x v="3"/>
  </r>
  <r>
    <x v="513"/>
    <x v="379"/>
    <s v="4/98/13/35/58,6/5"/>
    <n v="13"/>
    <s v="4/98/13"/>
    <x v="1"/>
    <x v="0"/>
    <n v="4"/>
    <n v="2105.92"/>
    <d v="2017-03-20T00:00:00"/>
    <n v="3108"/>
    <n v="20"/>
    <x v="6"/>
    <x v="3"/>
  </r>
  <r>
    <x v="609"/>
    <x v="28"/>
    <s v="CODE8"/>
    <s v="CODE8"/>
    <s v="CODE8"/>
    <x v="2"/>
    <x v="0"/>
    <n v="4"/>
    <n v="10091.200000000001"/>
    <d v="2017-03-20T00:00:00"/>
    <n v="12776"/>
    <n v="20"/>
    <x v="6"/>
    <x v="3"/>
  </r>
  <r>
    <x v="520"/>
    <x v="384"/>
    <s v="5/114,3/16/46/67,1/6,5"/>
    <n v="16"/>
    <s v="5/114,3/16"/>
    <x v="0"/>
    <x v="1"/>
    <n v="4"/>
    <n v="10491.52"/>
    <d v="2017-03-20T00:00:00"/>
    <n v="15960"/>
    <n v="20"/>
    <x v="6"/>
    <x v="3"/>
  </r>
  <r>
    <x v="510"/>
    <x v="377"/>
    <s v="5/108/16/52,5/63,4/7"/>
    <n v="16"/>
    <s v="5/108/16"/>
    <x v="0"/>
    <x v="1"/>
    <n v="4"/>
    <n v="10491.53"/>
    <d v="2017-03-20T00:00:00"/>
    <n v="15960"/>
    <n v="20"/>
    <x v="6"/>
    <x v="3"/>
  </r>
  <r>
    <x v="292"/>
    <x v="236"/>
    <s v="5/114,3/16/45/67,1/7"/>
    <n v="16"/>
    <s v="5/114,3/16"/>
    <x v="0"/>
    <x v="1"/>
    <n v="4"/>
    <n v="10000"/>
    <d v="2017-03-20T00:00:00"/>
    <n v="15960"/>
    <n v="20"/>
    <x v="6"/>
    <x v="3"/>
  </r>
  <r>
    <x v="489"/>
    <x v="364"/>
    <s v="4/98/13/29/58,6/5"/>
    <n v="13"/>
    <s v="4/98/13"/>
    <x v="1"/>
    <x v="1"/>
    <n v="1"/>
    <n v="507.32"/>
    <d v="2017-03-20T00:00:00"/>
    <n v="750"/>
    <n v="20"/>
    <x v="6"/>
    <x v="3"/>
  </r>
  <r>
    <x v="610"/>
    <x v="28"/>
    <s v="CODE8"/>
    <s v="CODE8"/>
    <s v="CODE8"/>
    <x v="2"/>
    <x v="1"/>
    <n v="4"/>
    <n v="10603.2"/>
    <d v="2017-03-20T00:00:00"/>
    <n v="13848"/>
    <n v="20"/>
    <x v="6"/>
    <x v="3"/>
  </r>
  <r>
    <x v="44"/>
    <x v="43"/>
    <s v="4/98/13/29/58,6/5"/>
    <n v="13"/>
    <s v="4/98/13"/>
    <x v="1"/>
    <x v="1"/>
    <n v="4"/>
    <n v="2099.04"/>
    <d v="2017-03-21T00:00:00"/>
    <n v="3108"/>
    <n v="21"/>
    <x v="6"/>
    <x v="3"/>
  </r>
  <r>
    <x v="518"/>
    <x v="383"/>
    <s v="4/100/14/49/56,6/5,5"/>
    <n v="14"/>
    <s v="4/100/14"/>
    <x v="1"/>
    <x v="1"/>
    <n v="4"/>
    <n v="3485.76"/>
    <d v="2017-03-23T00:00:00"/>
    <n v="5372"/>
    <n v="23"/>
    <x v="6"/>
    <x v="3"/>
  </r>
  <r>
    <x v="513"/>
    <x v="379"/>
    <s v="4/98/13/35/58,6/5"/>
    <n v="13"/>
    <s v="4/98/13"/>
    <x v="1"/>
    <x v="1"/>
    <n v="4"/>
    <n v="2105.92"/>
    <d v="2017-03-23T00:00:00"/>
    <n v="3108"/>
    <n v="23"/>
    <x v="6"/>
    <x v="3"/>
  </r>
  <r>
    <x v="434"/>
    <x v="43"/>
    <s v="4/98/13/29/58,6/5"/>
    <n v="13"/>
    <s v="4/98/13"/>
    <x v="1"/>
    <x v="0"/>
    <n v="4"/>
    <n v="2021.8"/>
    <d v="2017-03-24T00:00:00"/>
    <n v="2848"/>
    <n v="24"/>
    <x v="6"/>
    <x v="3"/>
  </r>
  <r>
    <x v="513"/>
    <x v="379"/>
    <s v="4/98/13/35/58,6/5"/>
    <n v="13"/>
    <s v="4/98/13"/>
    <x v="1"/>
    <x v="1"/>
    <n v="4"/>
    <n v="2105.92"/>
    <d v="2017-03-24T00:00:00"/>
    <n v="3108"/>
    <n v="24"/>
    <x v="6"/>
    <x v="3"/>
  </r>
  <r>
    <x v="611"/>
    <x v="28"/>
    <s v="CODE8"/>
    <s v="CODE8"/>
    <s v="CODE8"/>
    <x v="2"/>
    <x v="1"/>
    <n v="4"/>
    <n v="16189.6"/>
    <d v="2017-03-24T00:00:00"/>
    <n v="20576"/>
    <n v="24"/>
    <x v="6"/>
    <x v="3"/>
  </r>
  <r>
    <x v="612"/>
    <x v="439"/>
    <s v="5/100/15/38/57,1/6"/>
    <n v="15"/>
    <s v="5/100/15"/>
    <x v="1"/>
    <x v="0"/>
    <n v="2"/>
    <n v="2848.46"/>
    <d v="2017-03-25T00:00:00"/>
    <n v="4202"/>
    <n v="25"/>
    <x v="6"/>
    <x v="3"/>
  </r>
  <r>
    <x v="513"/>
    <x v="379"/>
    <s v="4/98/13/35/58,6/5"/>
    <n v="13"/>
    <s v="4/98/13"/>
    <x v="1"/>
    <x v="0"/>
    <n v="4"/>
    <n v="2105.92"/>
    <d v="2017-03-25T00:00:00"/>
    <n v="3108"/>
    <n v="25"/>
    <x v="6"/>
    <x v="3"/>
  </r>
  <r>
    <x v="613"/>
    <x v="196"/>
    <s v="5/114,3/16/52,5/67,1/6,5"/>
    <n v="16"/>
    <s v="5/114,3/16"/>
    <x v="0"/>
    <x v="1"/>
    <n v="4"/>
    <n v="10491.52"/>
    <d v="2017-03-25T00:00:00"/>
    <n v="15960"/>
    <n v="25"/>
    <x v="6"/>
    <x v="3"/>
  </r>
  <r>
    <x v="614"/>
    <x v="28"/>
    <s v="CODE8"/>
    <s v="CODE8"/>
    <s v="CODE8"/>
    <x v="2"/>
    <x v="1"/>
    <n v="4"/>
    <n v="8766"/>
    <d v="2017-03-25T00:00:00"/>
    <n v="11344"/>
    <n v="25"/>
    <x v="6"/>
    <x v="3"/>
  </r>
  <r>
    <x v="615"/>
    <x v="28"/>
    <s v="CODE8"/>
    <s v="CODE8"/>
    <s v="CODE8"/>
    <x v="2"/>
    <x v="1"/>
    <n v="4"/>
    <n v="13135.6"/>
    <d v="2017-03-25T00:00:00"/>
    <n v="17416"/>
    <n v="25"/>
    <x v="6"/>
    <x v="3"/>
  </r>
  <r>
    <x v="616"/>
    <x v="28"/>
    <s v="CODE8"/>
    <s v="CODE8"/>
    <s v="CODE8"/>
    <x v="2"/>
    <x v="1"/>
    <n v="4"/>
    <n v="0"/>
    <d v="2017-03-25T00:00:00"/>
    <n v="12344"/>
    <n v="25"/>
    <x v="6"/>
    <x v="3"/>
  </r>
  <r>
    <x v="330"/>
    <x v="263"/>
    <s v="4/100/16/48/54,1/6,5"/>
    <n v="16"/>
    <s v="4/100/16"/>
    <x v="0"/>
    <x v="0"/>
    <n v="4"/>
    <n v="10966.12"/>
    <d v="2017-03-26T00:00:00"/>
    <n v="15960"/>
    <n v="26"/>
    <x v="6"/>
    <x v="3"/>
  </r>
  <r>
    <x v="491"/>
    <x v="365"/>
    <s v="4/98/14/35/58,6/5,5"/>
    <n v="14"/>
    <s v="4/98/14"/>
    <x v="1"/>
    <x v="0"/>
    <n v="4"/>
    <n v="2501.6"/>
    <d v="2017-03-26T00:00:00"/>
    <n v="3680"/>
    <n v="26"/>
    <x v="6"/>
    <x v="3"/>
  </r>
  <r>
    <x v="211"/>
    <x v="176"/>
    <s v="4/98/14/35/58,6/5,5"/>
    <n v="14"/>
    <s v="4/98/14"/>
    <x v="1"/>
    <x v="1"/>
    <n v="4"/>
    <n v="2549.84"/>
    <d v="2017-03-26T00:00:00"/>
    <n v="3760"/>
    <n v="26"/>
    <x v="6"/>
    <x v="3"/>
  </r>
  <r>
    <x v="157"/>
    <x v="137"/>
    <s v="4/98/14/35/58,6/5,5"/>
    <n v="14"/>
    <s v="4/98/14"/>
    <x v="0"/>
    <x v="1"/>
    <n v="4"/>
    <n v="6813.56"/>
    <d v="2017-03-26T00:00:00"/>
    <n v="11160"/>
    <n v="26"/>
    <x v="6"/>
    <x v="3"/>
  </r>
  <r>
    <x v="292"/>
    <x v="236"/>
    <s v="5/114,3/16/45/67,1/7"/>
    <n v="16"/>
    <s v="5/114,3/16"/>
    <x v="0"/>
    <x v="1"/>
    <n v="4"/>
    <n v="10000"/>
    <d v="2017-03-26T00:00:00"/>
    <n v="15960"/>
    <n v="26"/>
    <x v="6"/>
    <x v="3"/>
  </r>
  <r>
    <x v="617"/>
    <x v="28"/>
    <s v="CODE8"/>
    <s v="CODE8"/>
    <s v="CODE8"/>
    <x v="2"/>
    <x v="1"/>
    <n v="4"/>
    <n v="9833.6"/>
    <d v="2017-03-26T00:00:00"/>
    <n v="12344"/>
    <n v="26"/>
    <x v="6"/>
    <x v="3"/>
  </r>
  <r>
    <x v="513"/>
    <x v="379"/>
    <s v="4/98/13/35/58,6/5"/>
    <n v="13"/>
    <s v="4/98/13"/>
    <x v="1"/>
    <x v="0"/>
    <n v="4"/>
    <n v="2105.92"/>
    <d v="2017-03-27T00:00:00"/>
    <n v="3108"/>
    <n v="27"/>
    <x v="6"/>
    <x v="3"/>
  </r>
  <r>
    <x v="487"/>
    <x v="362"/>
    <s v="5/114,3/17/46/67,1/7"/>
    <n v="17"/>
    <s v="5/114,3/17"/>
    <x v="0"/>
    <x v="1"/>
    <n v="4"/>
    <n v="12423.72"/>
    <d v="2017-03-27T00:00:00"/>
    <n v="17760"/>
    <n v="27"/>
    <x v="6"/>
    <x v="3"/>
  </r>
  <r>
    <x v="506"/>
    <x v="21"/>
    <s v="4/100/15/50/60,1/6"/>
    <n v="15"/>
    <s v="4/100/15"/>
    <x v="1"/>
    <x v="1"/>
    <n v="1"/>
    <n v="1018.78"/>
    <d v="2017-03-27T00:00:00"/>
    <n v="1493"/>
    <n v="27"/>
    <x v="6"/>
    <x v="3"/>
  </r>
  <r>
    <x v="618"/>
    <x v="28"/>
    <s v="CODE8"/>
    <s v="CODE8"/>
    <s v="CODE8"/>
    <x v="2"/>
    <x v="1"/>
    <n v="4"/>
    <n v="10579.6"/>
    <d v="2017-03-27T00:00:00"/>
    <n v="12484"/>
    <n v="27"/>
    <x v="6"/>
    <x v="3"/>
  </r>
  <r>
    <x v="491"/>
    <x v="365"/>
    <s v="4/98/14/35/58,6/5,5"/>
    <n v="14"/>
    <s v="4/98/14"/>
    <x v="1"/>
    <x v="0"/>
    <n v="2"/>
    <n v="1250.8"/>
    <d v="2017-03-28T00:00:00"/>
    <n v="1840"/>
    <n v="28"/>
    <x v="6"/>
    <x v="3"/>
  </r>
  <r>
    <x v="619"/>
    <x v="440"/>
    <s v="4/100/15/45/60,1/6"/>
    <n v="15"/>
    <s v="4/100/15"/>
    <x v="0"/>
    <x v="1"/>
    <n v="4"/>
    <n v="8559.32"/>
    <d v="2017-03-28T00:00:00"/>
    <n v="13160"/>
    <n v="28"/>
    <x v="6"/>
    <x v="3"/>
  </r>
  <r>
    <x v="506"/>
    <x v="21"/>
    <s v="4/100/15/50/60,1/6"/>
    <n v="15"/>
    <s v="4/100/15"/>
    <x v="1"/>
    <x v="1"/>
    <n v="4"/>
    <n v="4075.12"/>
    <d v="2017-03-28T00:00:00"/>
    <n v="5972"/>
    <n v="28"/>
    <x v="6"/>
    <x v="3"/>
  </r>
  <r>
    <x v="514"/>
    <x v="380"/>
    <s v="4/100/15/40/60,1/6"/>
    <n v="15"/>
    <s v="4/100/15"/>
    <x v="1"/>
    <x v="1"/>
    <n v="4"/>
    <n v="4163.68"/>
    <d v="2017-03-28T00:00:00"/>
    <n v="5908"/>
    <n v="28"/>
    <x v="6"/>
    <x v="3"/>
  </r>
  <r>
    <x v="184"/>
    <x v="155"/>
    <s v="5/105/16/38/56,6/6,5"/>
    <n v="16"/>
    <s v="5/105/16"/>
    <x v="0"/>
    <x v="1"/>
    <n v="4"/>
    <n v="12237.28"/>
    <d v="2017-03-29T00:00:00"/>
    <n v="19760"/>
    <n v="29"/>
    <x v="6"/>
    <x v="3"/>
  </r>
  <r>
    <x v="513"/>
    <x v="379"/>
    <s v="4/98/13/35/58,6/5"/>
    <n v="13"/>
    <s v="4/98/13"/>
    <x v="1"/>
    <x v="1"/>
    <n v="10"/>
    <n v="5163"/>
    <d v="2017-03-29T00:00:00"/>
    <n v="7770"/>
    <n v="29"/>
    <x v="6"/>
    <x v="3"/>
  </r>
  <r>
    <x v="620"/>
    <x v="28"/>
    <s v="CODE8"/>
    <s v="CODE8"/>
    <s v="CODE8"/>
    <x v="2"/>
    <x v="1"/>
    <n v="4"/>
    <n v="10176.799999999999"/>
    <d v="2017-03-29T00:00:00"/>
    <n v="13544"/>
    <n v="29"/>
    <x v="6"/>
    <x v="3"/>
  </r>
  <r>
    <x v="281"/>
    <x v="229"/>
    <s v="4/100/15/50/60,1/6"/>
    <n v="15"/>
    <s v="4/100/15"/>
    <x v="0"/>
    <x v="0"/>
    <n v="4"/>
    <n v="8694.8799999999992"/>
    <d v="2017-03-31T00:00:00"/>
    <n v="13160"/>
    <n v="31"/>
    <x v="6"/>
    <x v="3"/>
  </r>
  <r>
    <x v="356"/>
    <x v="282"/>
    <s v="5/108/15/52,5/63,4/6"/>
    <n v="15"/>
    <s v="5/108/15"/>
    <x v="0"/>
    <x v="0"/>
    <n v="4"/>
    <n v="9000"/>
    <d v="2017-03-31T00:00:00"/>
    <n v="13160"/>
    <n v="31"/>
    <x v="6"/>
    <x v="3"/>
  </r>
  <r>
    <x v="20"/>
    <x v="20"/>
    <s v="4/100/15/48/54,1/6"/>
    <n v="15"/>
    <s v="4/100/15"/>
    <x v="1"/>
    <x v="1"/>
    <n v="4"/>
    <n v="4043.56"/>
    <d v="2017-03-31T00:00:00"/>
    <n v="5948"/>
    <n v="31"/>
    <x v="6"/>
    <x v="3"/>
  </r>
  <r>
    <x v="621"/>
    <x v="28"/>
    <s v="CODE8"/>
    <s v="CODE8"/>
    <s v="CODE8"/>
    <x v="2"/>
    <x v="1"/>
    <n v="4"/>
    <n v="15864.4"/>
    <d v="2017-03-31T00:00:00"/>
    <n v="21600"/>
    <n v="31"/>
    <x v="6"/>
    <x v="3"/>
  </r>
  <r>
    <x v="498"/>
    <x v="368"/>
    <s v="4/100/14/46/54,1/5,5"/>
    <n v="14"/>
    <s v="4/100/14"/>
    <x v="0"/>
    <x v="0"/>
    <n v="4"/>
    <n v="7152.56"/>
    <d v="2017-04-01T00:00:00"/>
    <n v="11160"/>
    <n v="1"/>
    <x v="7"/>
    <x v="3"/>
  </r>
  <r>
    <x v="38"/>
    <x v="37"/>
    <s v="5/114,3/16/40/66,1/6,5"/>
    <n v="16"/>
    <s v="5/114,3/16"/>
    <x v="0"/>
    <x v="0"/>
    <n v="4"/>
    <n v="10847.44"/>
    <d v="2017-04-01T00:00:00"/>
    <n v="15960"/>
    <n v="1"/>
    <x v="7"/>
    <x v="3"/>
  </r>
  <r>
    <x v="513"/>
    <x v="379"/>
    <s v="4/98/13/35/58,6/5"/>
    <n v="13"/>
    <s v="4/98/13"/>
    <x v="1"/>
    <x v="0"/>
    <n v="4"/>
    <n v="2105.92"/>
    <d v="2017-04-01T00:00:00"/>
    <n v="3108"/>
    <n v="1"/>
    <x v="7"/>
    <x v="3"/>
  </r>
  <r>
    <x v="622"/>
    <x v="28"/>
    <s v="CODE8"/>
    <s v="CODE8"/>
    <s v="CODE8"/>
    <x v="2"/>
    <x v="0"/>
    <n v="4"/>
    <n v="7626.8"/>
    <d v="2017-04-01T00:00:00"/>
    <n v="10440"/>
    <n v="1"/>
    <x v="7"/>
    <x v="3"/>
  </r>
  <r>
    <x v="119"/>
    <x v="108"/>
    <s v="4/100/14/45/56,6/5,5"/>
    <n v="14"/>
    <s v="4/100/14"/>
    <x v="0"/>
    <x v="1"/>
    <n v="4"/>
    <n v="7525.44"/>
    <d v="2017-04-01T00:00:00"/>
    <n v="11160"/>
    <n v="1"/>
    <x v="7"/>
    <x v="3"/>
  </r>
  <r>
    <x v="428"/>
    <x v="324"/>
    <s v="5/114,3/16/51/67,1/6,5"/>
    <n v="16"/>
    <s v="5/114,3/16"/>
    <x v="0"/>
    <x v="1"/>
    <n v="4"/>
    <n v="10491.52"/>
    <d v="2017-04-01T00:00:00"/>
    <n v="15960"/>
    <n v="1"/>
    <x v="7"/>
    <x v="3"/>
  </r>
  <r>
    <x v="623"/>
    <x v="28"/>
    <s v="CODE8"/>
    <s v="CODE8"/>
    <s v="CODE8"/>
    <x v="2"/>
    <x v="1"/>
    <n v="4"/>
    <n v="10091.200000000001"/>
    <d v="2017-04-01T00:00:00"/>
    <n v="13376"/>
    <n v="1"/>
    <x v="7"/>
    <x v="3"/>
  </r>
  <r>
    <x v="491"/>
    <x v="365"/>
    <s v="4/98/14/35/58,6/5,5"/>
    <n v="14"/>
    <s v="4/98/14"/>
    <x v="1"/>
    <x v="0"/>
    <n v="2"/>
    <n v="1250.8"/>
    <d v="2017-04-02T00:00:00"/>
    <n v="1840"/>
    <n v="2"/>
    <x v="7"/>
    <x v="3"/>
  </r>
  <r>
    <x v="183"/>
    <x v="154"/>
    <s v="5/114,3/15/43/66,1/6,5"/>
    <n v="15"/>
    <s v="5/114,3/15"/>
    <x v="0"/>
    <x v="1"/>
    <n v="4"/>
    <n v="9000"/>
    <d v="2017-04-02T00:00:00"/>
    <n v="13160"/>
    <n v="2"/>
    <x v="7"/>
    <x v="3"/>
  </r>
  <r>
    <x v="298"/>
    <x v="240"/>
    <s v="4/100/16/48/54,1/6,5"/>
    <n v="16"/>
    <s v="4/100/16"/>
    <x v="0"/>
    <x v="1"/>
    <n v="4"/>
    <n v="10339"/>
    <d v="2017-04-02T00:00:00"/>
    <n v="15960"/>
    <n v="2"/>
    <x v="7"/>
    <x v="3"/>
  </r>
  <r>
    <x v="356"/>
    <x v="282"/>
    <s v="5/108/15/52,5/63,4/6"/>
    <n v="15"/>
    <s v="5/108/15"/>
    <x v="0"/>
    <x v="1"/>
    <n v="4"/>
    <n v="8694.92"/>
    <d v="2017-04-02T00:00:00"/>
    <n v="13160"/>
    <n v="2"/>
    <x v="7"/>
    <x v="3"/>
  </r>
  <r>
    <x v="624"/>
    <x v="28"/>
    <s v="CODE8"/>
    <s v="CODE8"/>
    <s v="CODE8"/>
    <x v="2"/>
    <x v="1"/>
    <n v="4"/>
    <n v="10169.200000000001"/>
    <d v="2017-04-02T00:00:00"/>
    <n v="13920"/>
    <n v="2"/>
    <x v="7"/>
    <x v="3"/>
  </r>
  <r>
    <x v="600"/>
    <x v="435"/>
    <s v="5/114,3/15/47/67,1/6,5"/>
    <n v="15"/>
    <s v="5/114,3/15"/>
    <x v="0"/>
    <x v="0"/>
    <n v="4"/>
    <n v="8694.92"/>
    <d v="2017-04-03T00:00:00"/>
    <n v="13160"/>
    <n v="3"/>
    <x v="7"/>
    <x v="3"/>
  </r>
  <r>
    <x v="491"/>
    <x v="365"/>
    <s v="4/98/14/35/58,6/5,5"/>
    <n v="14"/>
    <s v="4/98/14"/>
    <x v="1"/>
    <x v="1"/>
    <n v="4"/>
    <n v="2514.2399999999998"/>
    <d v="2017-04-03T00:00:00"/>
    <n v="3680"/>
    <n v="3"/>
    <x v="7"/>
    <x v="3"/>
  </r>
  <r>
    <x v="38"/>
    <x v="37"/>
    <s v="5/114,3/16/40/66,1/6,5"/>
    <n v="16"/>
    <s v="5/114,3/16"/>
    <x v="0"/>
    <x v="1"/>
    <n v="4"/>
    <n v="10491.52"/>
    <d v="2017-04-04T00:00:00"/>
    <n v="15960"/>
    <n v="4"/>
    <x v="7"/>
    <x v="3"/>
  </r>
  <r>
    <x v="550"/>
    <x v="408"/>
    <s v="4/114,3/15/46/67,1/6"/>
    <n v="15"/>
    <s v="4/114,3/15"/>
    <x v="0"/>
    <x v="1"/>
    <n v="4"/>
    <n v="8694.92"/>
    <d v="2017-04-04T00:00:00"/>
    <n v="13160"/>
    <n v="4"/>
    <x v="7"/>
    <x v="3"/>
  </r>
  <r>
    <x v="124"/>
    <x v="112"/>
    <s v="4/114,3/15/44/56,6/6,5"/>
    <n v="15"/>
    <s v="4/114,3/15"/>
    <x v="0"/>
    <x v="0"/>
    <n v="4"/>
    <n v="8694.92"/>
    <d v="2017-04-05T00:00:00"/>
    <n v="13160"/>
    <n v="5"/>
    <x v="7"/>
    <x v="3"/>
  </r>
  <r>
    <x v="107"/>
    <x v="96"/>
    <s v="4/100/15/48/54,1/6,5"/>
    <n v="15"/>
    <s v="4/100/15"/>
    <x v="0"/>
    <x v="0"/>
    <n v="4"/>
    <n v="8576.2800000000007"/>
    <d v="2017-04-05T00:00:00"/>
    <n v="13160"/>
    <n v="5"/>
    <x v="7"/>
    <x v="3"/>
  </r>
  <r>
    <x v="60"/>
    <x v="58"/>
    <s v="4/100/14/43/60,1/5,5"/>
    <n v="14"/>
    <s v="4/100/14"/>
    <x v="1"/>
    <x v="0"/>
    <n v="4"/>
    <n v="3593.92"/>
    <d v="2017-04-05T00:00:00"/>
    <n v="5300"/>
    <n v="5"/>
    <x v="7"/>
    <x v="3"/>
  </r>
  <r>
    <x v="97"/>
    <x v="87"/>
    <s v="4/100/15/48/54,1/6"/>
    <n v="15"/>
    <s v="4/100/15"/>
    <x v="0"/>
    <x v="1"/>
    <n v="4"/>
    <n v="9000"/>
    <d v="2017-04-05T00:00:00"/>
    <n v="13160"/>
    <n v="5"/>
    <x v="7"/>
    <x v="3"/>
  </r>
  <r>
    <x v="625"/>
    <x v="28"/>
    <s v="CODE8"/>
    <s v="CODE8"/>
    <s v="CODE8"/>
    <x v="2"/>
    <x v="1"/>
    <n v="4"/>
    <n v="12945.6"/>
    <d v="2017-04-05T00:00:00"/>
    <n v="17768"/>
    <n v="5"/>
    <x v="7"/>
    <x v="3"/>
  </r>
  <r>
    <x v="443"/>
    <x v="332"/>
    <s v="5/110/16/37/65,1/6,5"/>
    <n v="16"/>
    <s v="5/110/16"/>
    <x v="0"/>
    <x v="0"/>
    <n v="4"/>
    <n v="10491.52"/>
    <d v="2017-04-06T00:00:00"/>
    <n v="15960"/>
    <n v="6"/>
    <x v="7"/>
    <x v="3"/>
  </r>
  <r>
    <x v="35"/>
    <x v="34"/>
    <s v="5/108/16/50/63,4/6,5"/>
    <n v="16"/>
    <s v="5/108/16"/>
    <x v="1"/>
    <x v="0"/>
    <n v="4"/>
    <n v="5350.4"/>
    <d v="2017-04-06T00:00:00"/>
    <n v="5668"/>
    <n v="6"/>
    <x v="7"/>
    <x v="3"/>
  </r>
  <r>
    <x v="51"/>
    <x v="50"/>
    <s v="5/114,3/16/50/66,1/6,5"/>
    <n v="16"/>
    <s v="5/114,3/16"/>
    <x v="0"/>
    <x v="0"/>
    <n v="4"/>
    <n v="10339"/>
    <d v="2017-04-06T00:00:00"/>
    <n v="15960"/>
    <n v="6"/>
    <x v="7"/>
    <x v="3"/>
  </r>
  <r>
    <x v="240"/>
    <x v="198"/>
    <s v="5/100/15/38/57,1/6,5"/>
    <n v="15"/>
    <s v="5/100/15"/>
    <x v="0"/>
    <x v="0"/>
    <n v="4"/>
    <n v="8288.1200000000008"/>
    <d v="2017-04-06T00:00:00"/>
    <n v="13160"/>
    <n v="6"/>
    <x v="7"/>
    <x v="3"/>
  </r>
  <r>
    <x v="513"/>
    <x v="379"/>
    <s v="4/98/13/35/58,6/5"/>
    <n v="13"/>
    <s v="4/98/13"/>
    <x v="1"/>
    <x v="0"/>
    <n v="6"/>
    <n v="3158.88"/>
    <d v="2017-04-06T00:00:00"/>
    <n v="4662"/>
    <n v="6"/>
    <x v="7"/>
    <x v="3"/>
  </r>
  <r>
    <x v="491"/>
    <x v="365"/>
    <s v="4/98/14/35/58,6/5,5"/>
    <n v="14"/>
    <s v="4/98/14"/>
    <x v="1"/>
    <x v="0"/>
    <n v="4"/>
    <n v="2501.6"/>
    <d v="2017-04-06T00:00:00"/>
    <n v="3680"/>
    <n v="6"/>
    <x v="7"/>
    <x v="3"/>
  </r>
  <r>
    <x v="20"/>
    <x v="20"/>
    <s v="4/100/15/48/54,1/6"/>
    <n v="15"/>
    <s v="4/100/15"/>
    <x v="1"/>
    <x v="1"/>
    <n v="3"/>
    <n v="3032.67"/>
    <d v="2017-04-06T00:00:00"/>
    <n v="4461"/>
    <n v="6"/>
    <x v="7"/>
    <x v="3"/>
  </r>
  <r>
    <x v="518"/>
    <x v="383"/>
    <s v="4/100/14/49/56,6/5,5"/>
    <n v="14"/>
    <s v="4/100/14"/>
    <x v="1"/>
    <x v="1"/>
    <n v="4"/>
    <n v="3559"/>
    <d v="2017-04-06T00:00:00"/>
    <n v="5372"/>
    <n v="6"/>
    <x v="7"/>
    <x v="3"/>
  </r>
  <r>
    <x v="514"/>
    <x v="380"/>
    <s v="4/100/15/40/60,1/6"/>
    <n v="15"/>
    <s v="4/100/15"/>
    <x v="1"/>
    <x v="1"/>
    <n v="4"/>
    <n v="4163.68"/>
    <d v="2017-04-06T00:00:00"/>
    <n v="5908"/>
    <n v="6"/>
    <x v="7"/>
    <x v="3"/>
  </r>
  <r>
    <x v="489"/>
    <x v="364"/>
    <s v="4/98/13/29/58,6/5"/>
    <n v="13"/>
    <s v="4/98/13"/>
    <x v="1"/>
    <x v="1"/>
    <n v="4"/>
    <n v="2029.28"/>
    <d v="2017-04-06T00:00:00"/>
    <n v="3000"/>
    <n v="6"/>
    <x v="7"/>
    <x v="3"/>
  </r>
  <r>
    <x v="626"/>
    <x v="441"/>
    <s v="4/100/15/45/56,6/6,5"/>
    <n v="15"/>
    <s v="4/100/15"/>
    <x v="0"/>
    <x v="1"/>
    <n v="4"/>
    <n v="9000"/>
    <d v="2017-04-06T00:00:00"/>
    <n v="13160"/>
    <n v="6"/>
    <x v="7"/>
    <x v="3"/>
  </r>
  <r>
    <x v="627"/>
    <x v="28"/>
    <s v="CODE8"/>
    <s v="CODE8"/>
    <s v="CODE8"/>
    <x v="2"/>
    <x v="1"/>
    <n v="4"/>
    <n v="10091.200000000001"/>
    <d v="2017-04-06T00:00:00"/>
    <n v="13376"/>
    <n v="6"/>
    <x v="7"/>
    <x v="3"/>
  </r>
  <r>
    <x v="423"/>
    <x v="320"/>
    <s v="4/100/15/48/54,1/6"/>
    <n v="15"/>
    <s v="4/100/15"/>
    <x v="0"/>
    <x v="0"/>
    <n v="4"/>
    <n v="7745.76"/>
    <d v="2017-04-07T00:00:00"/>
    <n v="11160"/>
    <n v="7"/>
    <x v="7"/>
    <x v="3"/>
  </r>
  <r>
    <x v="60"/>
    <x v="58"/>
    <s v="4/100/14/43/60,1/5,5"/>
    <n v="14"/>
    <s v="4/100/14"/>
    <x v="1"/>
    <x v="0"/>
    <n v="4"/>
    <n v="3593.92"/>
    <d v="2017-04-07T00:00:00"/>
    <n v="5300"/>
    <n v="7"/>
    <x v="7"/>
    <x v="3"/>
  </r>
  <r>
    <x v="447"/>
    <x v="336"/>
    <s v="5/114,3/16/45/67,1/7"/>
    <n v="16"/>
    <s v="5/114,3/16"/>
    <x v="0"/>
    <x v="0"/>
    <n v="4"/>
    <n v="10491.52"/>
    <d v="2017-04-07T00:00:00"/>
    <n v="15960"/>
    <n v="7"/>
    <x v="7"/>
    <x v="3"/>
  </r>
  <r>
    <x v="491"/>
    <x v="365"/>
    <s v="4/98/14/35/58,6/5,5"/>
    <n v="14"/>
    <s v="4/98/14"/>
    <x v="1"/>
    <x v="0"/>
    <n v="4"/>
    <n v="2501.6"/>
    <d v="2017-04-07T00:00:00"/>
    <n v="3732"/>
    <n v="7"/>
    <x v="7"/>
    <x v="3"/>
  </r>
  <r>
    <x v="628"/>
    <x v="442"/>
    <s v="4/114,3/15/40/66,1/6,5"/>
    <n v="15"/>
    <s v="4/114,3/15"/>
    <x v="0"/>
    <x v="1"/>
    <n v="4"/>
    <n v="9000"/>
    <d v="2017-04-07T00:00:00"/>
    <n v="13160"/>
    <n v="7"/>
    <x v="7"/>
    <x v="3"/>
  </r>
  <r>
    <x v="157"/>
    <x v="137"/>
    <s v="4/98/14/35/58,6/5,5"/>
    <n v="14"/>
    <s v="4/98/14"/>
    <x v="0"/>
    <x v="1"/>
    <n v="4"/>
    <n v="6813.56"/>
    <d v="2017-04-07T00:00:00"/>
    <n v="11160"/>
    <n v="7"/>
    <x v="7"/>
    <x v="3"/>
  </r>
  <r>
    <x v="489"/>
    <x v="364"/>
    <s v="4/98/13/29/58,6/5"/>
    <n v="13"/>
    <s v="4/98/13"/>
    <x v="1"/>
    <x v="1"/>
    <n v="2"/>
    <n v="1014.64"/>
    <d v="2017-04-07T00:00:00"/>
    <n v="1500"/>
    <n v="7"/>
    <x v="7"/>
    <x v="3"/>
  </r>
  <r>
    <x v="629"/>
    <x v="28"/>
    <s v="CODE8"/>
    <s v="CODE8"/>
    <s v="CODE8"/>
    <x v="2"/>
    <x v="1"/>
    <n v="4"/>
    <n v="13254"/>
    <d v="2017-04-07T00:00:00"/>
    <n v="17632"/>
    <n v="7"/>
    <x v="7"/>
    <x v="3"/>
  </r>
  <r>
    <x v="630"/>
    <x v="28"/>
    <s v="CODE8"/>
    <s v="CODE8"/>
    <s v="CODE8"/>
    <x v="2"/>
    <x v="1"/>
    <n v="4"/>
    <n v="8230.4"/>
    <d v="2017-04-07T00:00:00"/>
    <n v="10332"/>
    <n v="7"/>
    <x v="7"/>
    <x v="3"/>
  </r>
  <r>
    <x v="423"/>
    <x v="320"/>
    <s v="4/100/15/48/54,1/6"/>
    <n v="15"/>
    <s v="4/100/15"/>
    <x v="0"/>
    <x v="0"/>
    <n v="4"/>
    <n v="7745.76"/>
    <d v="2017-04-08T00:00:00"/>
    <n v="11160"/>
    <n v="8"/>
    <x v="7"/>
    <x v="3"/>
  </r>
  <r>
    <x v="4"/>
    <x v="4"/>
    <s v="6/139,7/17/38/100,1/7"/>
    <n v="17"/>
    <s v="6/139,7/17"/>
    <x v="0"/>
    <x v="0"/>
    <n v="4"/>
    <n v="11949.16"/>
    <d v="2017-04-08T00:00:00"/>
    <n v="18760"/>
    <n v="8"/>
    <x v="7"/>
    <x v="3"/>
  </r>
  <r>
    <x v="46"/>
    <x v="45"/>
    <s v="4/100/15/45/60,1/6"/>
    <n v="15"/>
    <s v="4/100/15"/>
    <x v="0"/>
    <x v="0"/>
    <n v="4"/>
    <n v="8576.2800000000007"/>
    <d v="2017-04-08T00:00:00"/>
    <n v="13160"/>
    <n v="8"/>
    <x v="7"/>
    <x v="3"/>
  </r>
  <r>
    <x v="289"/>
    <x v="234"/>
    <s v="4/100/15/48/54,1/6"/>
    <n v="15"/>
    <s v="4/100/15"/>
    <x v="1"/>
    <x v="0"/>
    <n v="4"/>
    <n v="4217.12"/>
    <d v="2017-04-08T00:00:00"/>
    <n v="6220"/>
    <n v="8"/>
    <x v="7"/>
    <x v="3"/>
  </r>
  <r>
    <x v="256"/>
    <x v="206"/>
    <s v="4/100/14/43/60,1/5,5"/>
    <n v="14"/>
    <s v="4/100/14"/>
    <x v="0"/>
    <x v="1"/>
    <n v="4"/>
    <n v="7152.54"/>
    <d v="2017-04-08T00:00:00"/>
    <n v="11160"/>
    <n v="8"/>
    <x v="7"/>
    <x v="3"/>
  </r>
  <r>
    <x v="465"/>
    <x v="348"/>
    <s v="4/100/14/46/54,1/5,5"/>
    <n v="14"/>
    <s v="4/100/14"/>
    <x v="0"/>
    <x v="1"/>
    <n v="4"/>
    <n v="7152.56"/>
    <d v="2017-04-08T00:00:00"/>
    <n v="11160"/>
    <n v="8"/>
    <x v="7"/>
    <x v="3"/>
  </r>
  <r>
    <x v="333"/>
    <x v="266"/>
    <s v="5/112/15/47/57,1/6"/>
    <n v="15"/>
    <s v="5/112/15"/>
    <x v="1"/>
    <x v="1"/>
    <n v="1"/>
    <n v="1024.06"/>
    <d v="2017-04-08T00:00:00"/>
    <n v="1510"/>
    <n v="8"/>
    <x v="7"/>
    <x v="3"/>
  </r>
  <r>
    <x v="254"/>
    <x v="204"/>
    <s v="5/108/15/52/63,4/6,5"/>
    <n v="15"/>
    <s v="5/108/15"/>
    <x v="0"/>
    <x v="1"/>
    <n v="4"/>
    <n v="8576.2800000000007"/>
    <d v="2017-04-08T00:00:00"/>
    <n v="13160"/>
    <n v="8"/>
    <x v="7"/>
    <x v="3"/>
  </r>
  <r>
    <x v="220"/>
    <x v="182"/>
    <s v="4/100/15/45/54,1/6"/>
    <n v="15"/>
    <s v="4/100/15"/>
    <x v="0"/>
    <x v="1"/>
    <n v="4"/>
    <n v="8288.1200000000008"/>
    <d v="2017-04-08T00:00:00"/>
    <n v="13160"/>
    <n v="8"/>
    <x v="7"/>
    <x v="3"/>
  </r>
  <r>
    <x v="293"/>
    <x v="237"/>
    <s v="4/98/13/29/58,6/5"/>
    <n v="13"/>
    <s v="4/98/13"/>
    <x v="1"/>
    <x v="1"/>
    <n v="4"/>
    <n v="2088.08"/>
    <d v="2017-04-08T00:00:00"/>
    <n v="2232"/>
    <n v="8"/>
    <x v="7"/>
    <x v="3"/>
  </r>
  <r>
    <x v="631"/>
    <x v="28"/>
    <s v="CODE8"/>
    <s v="CODE8"/>
    <s v="CODE8"/>
    <x v="2"/>
    <x v="1"/>
    <n v="4"/>
    <n v="15128.8"/>
    <d v="2017-04-08T00:00:00"/>
    <n v="20056"/>
    <n v="8"/>
    <x v="7"/>
    <x v="3"/>
  </r>
  <r>
    <x v="119"/>
    <x v="108"/>
    <s v="4/100/14/45/56,6/5,5"/>
    <n v="14"/>
    <s v="4/100/14"/>
    <x v="0"/>
    <x v="0"/>
    <n v="4"/>
    <n v="7152.56"/>
    <d v="2017-04-09T00:00:00"/>
    <n v="11160"/>
    <n v="9"/>
    <x v="7"/>
    <x v="3"/>
  </r>
  <r>
    <x v="513"/>
    <x v="379"/>
    <s v="4/98/13/35/58,6/5"/>
    <n v="13"/>
    <s v="4/98/13"/>
    <x v="1"/>
    <x v="0"/>
    <n v="5"/>
    <n v="2632.4"/>
    <d v="2017-04-09T00:00:00"/>
    <n v="3885"/>
    <n v="9"/>
    <x v="7"/>
    <x v="3"/>
  </r>
  <r>
    <x v="426"/>
    <x v="323"/>
    <s v="4/98/14/35/58,6/5,5"/>
    <n v="14"/>
    <s v="4/98/14"/>
    <x v="0"/>
    <x v="1"/>
    <n v="4"/>
    <n v="7152.56"/>
    <d v="2017-04-09T00:00:00"/>
    <n v="11160"/>
    <n v="9"/>
    <x v="7"/>
    <x v="3"/>
  </r>
  <r>
    <x v="195"/>
    <x v="164"/>
    <s v="5/114,3/16/45/60,1/7"/>
    <n v="16"/>
    <s v="5/114,3/16"/>
    <x v="0"/>
    <x v="1"/>
    <n v="4"/>
    <n v="10000"/>
    <d v="2017-04-09T00:00:00"/>
    <n v="15960"/>
    <n v="9"/>
    <x v="7"/>
    <x v="3"/>
  </r>
  <r>
    <x v="303"/>
    <x v="245"/>
    <s v="4/100/15/48/54,1/6"/>
    <n v="15"/>
    <s v="4/100/15"/>
    <x v="0"/>
    <x v="1"/>
    <n v="4"/>
    <n v="8694.8799999999992"/>
    <d v="2017-04-09T00:00:00"/>
    <n v="13160"/>
    <n v="9"/>
    <x v="7"/>
    <x v="3"/>
  </r>
  <r>
    <x v="534"/>
    <x v="397"/>
    <s v="5/114,3/17/40/66,1/7"/>
    <n v="17"/>
    <s v="5/114,3/17"/>
    <x v="0"/>
    <x v="1"/>
    <n v="4"/>
    <n v="11830.52"/>
    <d v="2017-04-09T00:00:00"/>
    <n v="18760"/>
    <n v="9"/>
    <x v="7"/>
    <x v="3"/>
  </r>
  <r>
    <x v="489"/>
    <x v="364"/>
    <s v="4/98/13/29/58,6/5"/>
    <n v="13"/>
    <s v="4/98/13"/>
    <x v="1"/>
    <x v="1"/>
    <n v="10"/>
    <n v="5073.2"/>
    <d v="2017-04-09T00:00:00"/>
    <n v="7500"/>
    <n v="9"/>
    <x v="7"/>
    <x v="3"/>
  </r>
  <r>
    <x v="632"/>
    <x v="28"/>
    <s v="CODE8"/>
    <s v="CODE8"/>
    <s v="CODE8"/>
    <x v="2"/>
    <x v="1"/>
    <n v="4"/>
    <n v="12688"/>
    <d v="2017-04-09T00:00:00"/>
    <n v="16824"/>
    <n v="9"/>
    <x v="7"/>
    <x v="3"/>
  </r>
  <r>
    <x v="514"/>
    <x v="380"/>
    <s v="4/100/15/40/60,1/6"/>
    <n v="15"/>
    <s v="4/100/15"/>
    <x v="1"/>
    <x v="0"/>
    <n v="4"/>
    <n v="4179.8"/>
    <d v="2017-04-10T00:00:00"/>
    <n v="5908"/>
    <n v="10"/>
    <x v="7"/>
    <x v="3"/>
  </r>
  <r>
    <x v="633"/>
    <x v="28"/>
    <s v="CODE8"/>
    <s v="CODE8"/>
    <s v="CODE8"/>
    <x v="2"/>
    <x v="0"/>
    <n v="4"/>
    <n v="0"/>
    <d v="2017-04-10T00:00:00"/>
    <n v="15960"/>
    <n v="10"/>
    <x v="7"/>
    <x v="3"/>
  </r>
  <r>
    <x v="214"/>
    <x v="178"/>
    <s v="4/98/14/35/58,6/5,5"/>
    <n v="14"/>
    <s v="4/98/14"/>
    <x v="0"/>
    <x v="1"/>
    <n v="4"/>
    <n v="6813.56"/>
    <d v="2017-04-10T00:00:00"/>
    <n v="10992.26"/>
    <n v="10"/>
    <x v="7"/>
    <x v="3"/>
  </r>
  <r>
    <x v="220"/>
    <x v="182"/>
    <s v="4/100/15/45/54,1/6"/>
    <n v="15"/>
    <s v="4/100/15"/>
    <x v="0"/>
    <x v="1"/>
    <n v="4"/>
    <n v="8288.1200000000008"/>
    <d v="2017-04-10T00:00:00"/>
    <n v="13160"/>
    <n v="10"/>
    <x v="7"/>
    <x v="3"/>
  </r>
  <r>
    <x v="79"/>
    <x v="73"/>
    <s v="5/114,3/16/50/66,1/6,5"/>
    <n v="16"/>
    <s v="5/114,3/16"/>
    <x v="0"/>
    <x v="1"/>
    <n v="4"/>
    <n v="10491.53"/>
    <d v="2017-04-10T00:00:00"/>
    <n v="15960"/>
    <n v="10"/>
    <x v="7"/>
    <x v="3"/>
  </r>
  <r>
    <x v="423"/>
    <x v="320"/>
    <s v="4/100/15/48/54,1/6"/>
    <n v="15"/>
    <s v="4/100/15"/>
    <x v="0"/>
    <x v="0"/>
    <n v="4"/>
    <n v="7745.76"/>
    <d v="2017-04-11T00:00:00"/>
    <n v="11160"/>
    <n v="11"/>
    <x v="7"/>
    <x v="3"/>
  </r>
  <r>
    <x v="513"/>
    <x v="379"/>
    <s v="4/98/13/35/58,6/5"/>
    <n v="13"/>
    <s v="4/98/13"/>
    <x v="1"/>
    <x v="0"/>
    <n v="2"/>
    <n v="1052.96"/>
    <d v="2017-04-11T00:00:00"/>
    <n v="1554"/>
    <n v="11"/>
    <x v="7"/>
    <x v="3"/>
  </r>
  <r>
    <x v="491"/>
    <x v="365"/>
    <s v="4/98/14/35/58,6/5,5"/>
    <n v="14"/>
    <s v="4/98/14"/>
    <x v="1"/>
    <x v="0"/>
    <n v="4"/>
    <n v="2501.6"/>
    <d v="2017-04-11T00:00:00"/>
    <n v="3680"/>
    <n v="11"/>
    <x v="7"/>
    <x v="3"/>
  </r>
  <r>
    <x v="634"/>
    <x v="28"/>
    <s v="CODE8"/>
    <s v="CODE8"/>
    <s v="CODE8"/>
    <x v="2"/>
    <x v="0"/>
    <n v="4"/>
    <n v="0"/>
    <d v="2017-04-11T00:00:00"/>
    <n v="13160"/>
    <n v="11"/>
    <x v="7"/>
    <x v="3"/>
  </r>
  <r>
    <x v="635"/>
    <x v="28"/>
    <s v="CODE8"/>
    <s v="CODE8"/>
    <s v="CODE8"/>
    <x v="2"/>
    <x v="1"/>
    <n v="4"/>
    <n v="9833.6"/>
    <d v="2017-04-11T00:00:00"/>
    <n v="12344"/>
    <n v="11"/>
    <x v="7"/>
    <x v="3"/>
  </r>
  <r>
    <x v="123"/>
    <x v="111"/>
    <s v="4/100/15/50/60,1/6,5"/>
    <n v="15"/>
    <s v="4/100/15"/>
    <x v="0"/>
    <x v="0"/>
    <n v="4"/>
    <n v="8519.76"/>
    <d v="2017-04-12T00:00:00"/>
    <n v="13160"/>
    <n v="12"/>
    <x v="7"/>
    <x v="3"/>
  </r>
  <r>
    <x v="636"/>
    <x v="443"/>
    <s v="5/100/14/35/57,1/6"/>
    <n v="14"/>
    <s v="5/100/14"/>
    <x v="1"/>
    <x v="0"/>
    <n v="4"/>
    <n v="3441.04"/>
    <d v="2017-04-12T00:00:00"/>
    <n v="5076"/>
    <n v="12"/>
    <x v="7"/>
    <x v="3"/>
  </r>
  <r>
    <x v="513"/>
    <x v="379"/>
    <s v="4/98/13/35/58,6/5"/>
    <n v="13"/>
    <s v="4/98/13"/>
    <x v="1"/>
    <x v="0"/>
    <n v="4"/>
    <n v="2105.92"/>
    <d v="2017-04-12T00:00:00"/>
    <n v="3108"/>
    <n v="12"/>
    <x v="7"/>
    <x v="3"/>
  </r>
  <r>
    <x v="216"/>
    <x v="180"/>
    <s v="5/108/16/50/63,4/6,5"/>
    <n v="16"/>
    <s v="5/108/16"/>
    <x v="0"/>
    <x v="1"/>
    <n v="4"/>
    <n v="10491.52"/>
    <d v="2017-04-12T00:00:00"/>
    <n v="15960"/>
    <n v="12"/>
    <x v="7"/>
    <x v="3"/>
  </r>
  <r>
    <x v="281"/>
    <x v="229"/>
    <s v="4/100/15/50/60,1/6"/>
    <n v="15"/>
    <s v="4/100/15"/>
    <x v="0"/>
    <x v="1"/>
    <n v="4"/>
    <n v="8693.56"/>
    <d v="2017-04-12T00:00:00"/>
    <n v="13160"/>
    <n v="12"/>
    <x v="7"/>
    <x v="3"/>
  </r>
  <r>
    <x v="433"/>
    <x v="328"/>
    <s v="4/100/15/50/60,1/6"/>
    <n v="15"/>
    <s v="4/100/15"/>
    <x v="0"/>
    <x v="0"/>
    <n v="4"/>
    <n v="8440.68"/>
    <d v="2017-04-13T00:00:00"/>
    <n v="13160"/>
    <n v="13"/>
    <x v="7"/>
    <x v="3"/>
  </r>
  <r>
    <x v="589"/>
    <x v="428"/>
    <s v="4/114,3/15/46/67,1/6"/>
    <n v="15"/>
    <s v="4/114,3/15"/>
    <x v="1"/>
    <x v="0"/>
    <n v="1"/>
    <n v="708.72"/>
    <d v="2017-04-13T00:00:00"/>
    <n v="1086"/>
    <n v="13"/>
    <x v="7"/>
    <x v="3"/>
  </r>
  <r>
    <x v="518"/>
    <x v="383"/>
    <s v="4/100/14/49/56,6/5,5"/>
    <n v="14"/>
    <s v="4/100/14"/>
    <x v="1"/>
    <x v="0"/>
    <n v="1"/>
    <n v="861.89"/>
    <d v="2017-04-13T00:00:00"/>
    <n v="1343"/>
    <n v="13"/>
    <x v="7"/>
    <x v="3"/>
  </r>
  <r>
    <x v="513"/>
    <x v="379"/>
    <s v="4/98/13/35/58,6/5"/>
    <n v="13"/>
    <s v="4/98/13"/>
    <x v="1"/>
    <x v="0"/>
    <n v="4"/>
    <n v="2105.92"/>
    <d v="2017-04-13T00:00:00"/>
    <n v="3108"/>
    <n v="13"/>
    <x v="7"/>
    <x v="3"/>
  </r>
  <r>
    <x v="491"/>
    <x v="365"/>
    <s v="4/98/14/35/58,6/5,5"/>
    <n v="14"/>
    <s v="4/98/14"/>
    <x v="1"/>
    <x v="0"/>
    <n v="2"/>
    <n v="1250.8"/>
    <d v="2017-04-13T00:00:00"/>
    <n v="1840"/>
    <n v="13"/>
    <x v="7"/>
    <x v="3"/>
  </r>
  <r>
    <x v="637"/>
    <x v="444"/>
    <s v="5/112/16/50/57,1/6,5"/>
    <n v="16"/>
    <s v="5/112/16"/>
    <x v="0"/>
    <x v="1"/>
    <n v="4"/>
    <n v="8016.96"/>
    <d v="2017-04-13T00:00:00"/>
    <n v="15960"/>
    <n v="13"/>
    <x v="7"/>
    <x v="3"/>
  </r>
  <r>
    <x v="182"/>
    <x v="153"/>
    <s v="4/100/14/46/54,1/5,5"/>
    <n v="14"/>
    <s v="4/100/14"/>
    <x v="0"/>
    <x v="1"/>
    <n v="4"/>
    <n v="6813.56"/>
    <d v="2017-04-13T00:00:00"/>
    <n v="11160"/>
    <n v="13"/>
    <x v="7"/>
    <x v="3"/>
  </r>
  <r>
    <x v="636"/>
    <x v="443"/>
    <s v="5/100/14/35/57,1/6"/>
    <n v="14"/>
    <s v="5/100/14"/>
    <x v="1"/>
    <x v="1"/>
    <n v="4"/>
    <n v="3441.04"/>
    <d v="2017-04-13T00:00:00"/>
    <n v="5076"/>
    <n v="13"/>
    <x v="7"/>
    <x v="3"/>
  </r>
  <r>
    <x v="166"/>
    <x v="143"/>
    <s v="5/112/16/45/57,1/7"/>
    <n v="16"/>
    <s v="5/112/16"/>
    <x v="0"/>
    <x v="0"/>
    <n v="4"/>
    <n v="10491.52"/>
    <d v="2017-04-14T00:00:00"/>
    <n v="15960"/>
    <n v="14"/>
    <x v="7"/>
    <x v="3"/>
  </r>
  <r>
    <x v="44"/>
    <x v="43"/>
    <s v="4/98/13/29/58,6/5"/>
    <n v="13"/>
    <s v="4/98/13"/>
    <x v="1"/>
    <x v="0"/>
    <n v="2"/>
    <n v="1053.58"/>
    <d v="2017-04-14T00:00:00"/>
    <n v="1554"/>
    <n v="14"/>
    <x v="7"/>
    <x v="3"/>
  </r>
  <r>
    <x v="33"/>
    <x v="32"/>
    <s v="4/98/14/35/58,6/5,5"/>
    <n v="14"/>
    <s v="4/98/14"/>
    <x v="0"/>
    <x v="0"/>
    <n v="4"/>
    <n v="6813.56"/>
    <d v="2017-04-14T00:00:00"/>
    <n v="11160"/>
    <n v="14"/>
    <x v="7"/>
    <x v="3"/>
  </r>
  <r>
    <x v="513"/>
    <x v="379"/>
    <s v="4/98/13/35/58,6/5"/>
    <n v="13"/>
    <s v="4/98/13"/>
    <x v="1"/>
    <x v="0"/>
    <n v="2"/>
    <n v="1052.96"/>
    <d v="2017-04-14T00:00:00"/>
    <n v="1554"/>
    <n v="14"/>
    <x v="7"/>
    <x v="3"/>
  </r>
  <r>
    <x v="90"/>
    <x v="82"/>
    <s v="4/114,3/15/44/56,6/6"/>
    <n v="15"/>
    <s v="4/114,3/15"/>
    <x v="0"/>
    <x v="1"/>
    <n v="4"/>
    <n v="8576.2800000000007"/>
    <d v="2017-04-14T00:00:00"/>
    <n v="13160"/>
    <n v="14"/>
    <x v="7"/>
    <x v="3"/>
  </r>
  <r>
    <x v="293"/>
    <x v="237"/>
    <s v="4/98/13/29/58,6/5"/>
    <n v="13"/>
    <s v="4/98/13"/>
    <x v="1"/>
    <x v="1"/>
    <n v="4"/>
    <n v="2088.08"/>
    <d v="2017-04-14T00:00:00"/>
    <n v="2232"/>
    <n v="14"/>
    <x v="7"/>
    <x v="3"/>
  </r>
  <r>
    <x v="566"/>
    <x v="417"/>
    <s v="5/112/16/50/57,1/6,5"/>
    <n v="16"/>
    <s v="5/112/16"/>
    <x v="1"/>
    <x v="1"/>
    <n v="4"/>
    <n v="5119.32"/>
    <d v="2017-04-14T00:00:00"/>
    <n v="7548"/>
    <n v="14"/>
    <x v="7"/>
    <x v="3"/>
  </r>
  <r>
    <x v="335"/>
    <x v="268"/>
    <s v="4/100/15/45/56,6/6,5"/>
    <n v="15"/>
    <s v="4/100/15"/>
    <x v="0"/>
    <x v="0"/>
    <n v="4"/>
    <n v="8694.8799999999992"/>
    <d v="2017-04-15T00:00:00"/>
    <n v="13160"/>
    <n v="15"/>
    <x v="7"/>
    <x v="3"/>
  </r>
  <r>
    <x v="115"/>
    <x v="104"/>
    <s v="4/98/14/35/58,6/5,5"/>
    <n v="14"/>
    <s v="4/98/14"/>
    <x v="0"/>
    <x v="0"/>
    <n v="4"/>
    <n v="7152.56"/>
    <d v="2017-04-15T00:00:00"/>
    <n v="11160"/>
    <n v="15"/>
    <x v="7"/>
    <x v="3"/>
  </r>
  <r>
    <x v="195"/>
    <x v="164"/>
    <s v="5/114,3/16/45/60,1/7"/>
    <n v="16"/>
    <s v="5/114,3/16"/>
    <x v="0"/>
    <x v="0"/>
    <n v="4"/>
    <n v="10339"/>
    <d v="2017-04-15T00:00:00"/>
    <n v="15960"/>
    <n v="15"/>
    <x v="7"/>
    <x v="3"/>
  </r>
  <r>
    <x v="123"/>
    <x v="111"/>
    <s v="4/100/15/50/60,1/6,5"/>
    <n v="15"/>
    <s v="4/100/15"/>
    <x v="0"/>
    <x v="0"/>
    <n v="4"/>
    <n v="8519.7999999999993"/>
    <d v="2017-04-15T00:00:00"/>
    <n v="13160"/>
    <n v="15"/>
    <x v="7"/>
    <x v="3"/>
  </r>
  <r>
    <x v="518"/>
    <x v="383"/>
    <s v="4/100/14/49/56,6/5,5"/>
    <n v="14"/>
    <s v="4/100/14"/>
    <x v="1"/>
    <x v="0"/>
    <n v="4"/>
    <n v="3447.56"/>
    <d v="2017-04-15T00:00:00"/>
    <n v="5372"/>
    <n v="15"/>
    <x v="7"/>
    <x v="3"/>
  </r>
  <r>
    <x v="513"/>
    <x v="379"/>
    <s v="4/98/13/35/58,6/5"/>
    <n v="13"/>
    <s v="4/98/13"/>
    <x v="1"/>
    <x v="0"/>
    <n v="6"/>
    <n v="3158.88"/>
    <d v="2017-04-15T00:00:00"/>
    <n v="4662"/>
    <n v="15"/>
    <x v="7"/>
    <x v="3"/>
  </r>
  <r>
    <x v="638"/>
    <x v="28"/>
    <s v="CODE8"/>
    <s v="CODE8"/>
    <s v="CODE8"/>
    <x v="2"/>
    <x v="0"/>
    <n v="4"/>
    <n v="16992"/>
    <d v="2017-04-15T00:00:00"/>
    <n v="26068"/>
    <n v="15"/>
    <x v="7"/>
    <x v="3"/>
  </r>
  <r>
    <x v="428"/>
    <x v="324"/>
    <s v="5/114,3/16/51/67,1/6,5"/>
    <n v="16"/>
    <s v="5/114,3/16"/>
    <x v="0"/>
    <x v="0"/>
    <n v="4"/>
    <n v="10491.52"/>
    <d v="2017-04-16T00:00:00"/>
    <n v="15960"/>
    <n v="16"/>
    <x v="7"/>
    <x v="3"/>
  </r>
  <r>
    <x v="83"/>
    <x v="77"/>
    <s v="5/112/15/47/57,1/6"/>
    <n v="15"/>
    <s v="5/112/15"/>
    <x v="1"/>
    <x v="0"/>
    <n v="4"/>
    <n v="3881.12"/>
    <d v="2017-04-16T00:00:00"/>
    <n v="5532"/>
    <n v="16"/>
    <x v="7"/>
    <x v="3"/>
  </r>
  <r>
    <x v="639"/>
    <x v="445"/>
    <s v="5/120/17/34/72,6/7"/>
    <n v="17"/>
    <s v="5/120/17"/>
    <x v="0"/>
    <x v="0"/>
    <n v="4"/>
    <n v="12847.44"/>
    <d v="2017-04-16T00:00:00"/>
    <n v="18760"/>
    <n v="16"/>
    <x v="7"/>
    <x v="3"/>
  </r>
  <r>
    <x v="426"/>
    <x v="323"/>
    <s v="4/98/14/35/58,6/5,5"/>
    <n v="14"/>
    <s v="4/98/14"/>
    <x v="0"/>
    <x v="1"/>
    <n v="4"/>
    <n v="7152.56"/>
    <d v="2017-04-16T00:00:00"/>
    <n v="11160"/>
    <n v="16"/>
    <x v="7"/>
    <x v="3"/>
  </r>
  <r>
    <x v="175"/>
    <x v="148"/>
    <s v="5/112/15/47/57,1/6,5"/>
    <n v="15"/>
    <s v="5/112/15"/>
    <x v="0"/>
    <x v="1"/>
    <n v="4"/>
    <n v="9000"/>
    <d v="2017-04-16T00:00:00"/>
    <n v="13160"/>
    <n v="16"/>
    <x v="7"/>
    <x v="3"/>
  </r>
  <r>
    <x v="170"/>
    <x v="144"/>
    <s v="4/100/14/49/56,6/5,5"/>
    <n v="14"/>
    <s v="4/100/14"/>
    <x v="0"/>
    <x v="1"/>
    <n v="4"/>
    <n v="7152.56"/>
    <d v="2017-04-16T00:00:00"/>
    <n v="11160"/>
    <n v="16"/>
    <x v="7"/>
    <x v="3"/>
  </r>
  <r>
    <x v="186"/>
    <x v="157"/>
    <s v="4/100/14/49/56,6/5,5"/>
    <n v="14"/>
    <s v="4/100/14"/>
    <x v="0"/>
    <x v="1"/>
    <n v="4"/>
    <n v="6813.56"/>
    <d v="2017-04-16T00:00:00"/>
    <n v="11160"/>
    <n v="16"/>
    <x v="7"/>
    <x v="3"/>
  </r>
  <r>
    <x v="489"/>
    <x v="364"/>
    <s v="4/98/13/29/58,6/5"/>
    <n v="13"/>
    <s v="4/98/13"/>
    <x v="1"/>
    <x v="1"/>
    <n v="4"/>
    <n v="2029.28"/>
    <d v="2017-04-16T00:00:00"/>
    <n v="3000"/>
    <n v="16"/>
    <x v="7"/>
    <x v="3"/>
  </r>
  <r>
    <x v="114"/>
    <x v="103"/>
    <s v="5/114,3/16/46/67,1/6,5"/>
    <n v="16"/>
    <s v="5/114,3/16"/>
    <x v="0"/>
    <x v="0"/>
    <n v="4"/>
    <n v="10491.52"/>
    <d v="2017-04-17T00:00:00"/>
    <n v="15960"/>
    <n v="17"/>
    <x v="7"/>
    <x v="3"/>
  </r>
  <r>
    <x v="157"/>
    <x v="137"/>
    <s v="4/98/14/35/58,6/5,5"/>
    <n v="14"/>
    <s v="4/98/14"/>
    <x v="0"/>
    <x v="1"/>
    <n v="4"/>
    <n v="6813.56"/>
    <d v="2017-04-17T00:00:00"/>
    <n v="11160"/>
    <n v="17"/>
    <x v="7"/>
    <x v="3"/>
  </r>
  <r>
    <x v="20"/>
    <x v="20"/>
    <s v="4/100/15/48/54,1/6"/>
    <n v="15"/>
    <s v="4/100/15"/>
    <x v="1"/>
    <x v="1"/>
    <n v="2"/>
    <n v="2021.78"/>
    <d v="2017-04-17T00:00:00"/>
    <n v="2974"/>
    <n v="17"/>
    <x v="7"/>
    <x v="3"/>
  </r>
  <r>
    <x v="640"/>
    <x v="446"/>
    <s v="4/100/15/45/56,6/6,5"/>
    <n v="15"/>
    <s v="4/100/15"/>
    <x v="0"/>
    <x v="1"/>
    <n v="4"/>
    <n v="8288.1200000000008"/>
    <d v="2017-04-18T00:00:00"/>
    <n v="13160"/>
    <n v="18"/>
    <x v="7"/>
    <x v="3"/>
  </r>
  <r>
    <x v="641"/>
    <x v="28"/>
    <s v="CODE8"/>
    <s v="CODE8"/>
    <s v="CODE8"/>
    <x v="2"/>
    <x v="1"/>
    <n v="4"/>
    <n v="10091.200000000001"/>
    <d v="2017-04-18T00:00:00"/>
    <n v="13376"/>
    <n v="18"/>
    <x v="7"/>
    <x v="3"/>
  </r>
  <r>
    <x v="464"/>
    <x v="347"/>
    <s v="4/100/15/45/60,1/6"/>
    <n v="15"/>
    <s v="4/100/15"/>
    <x v="0"/>
    <x v="0"/>
    <n v="4"/>
    <n v="8440.68"/>
    <d v="2017-04-19T00:00:00"/>
    <n v="13160"/>
    <n v="19"/>
    <x v="7"/>
    <x v="3"/>
  </r>
  <r>
    <x v="514"/>
    <x v="380"/>
    <s v="4/100/15/40/60,1/6"/>
    <n v="15"/>
    <s v="4/100/15"/>
    <x v="1"/>
    <x v="0"/>
    <n v="4"/>
    <n v="4179.8"/>
    <d v="2017-04-19T00:00:00"/>
    <n v="5908"/>
    <n v="19"/>
    <x v="7"/>
    <x v="3"/>
  </r>
  <r>
    <x v="491"/>
    <x v="365"/>
    <s v="4/98/14/35/58,6/5,5"/>
    <n v="14"/>
    <s v="4/98/14"/>
    <x v="1"/>
    <x v="0"/>
    <n v="2"/>
    <n v="1250.8"/>
    <d v="2017-04-19T00:00:00"/>
    <n v="1840"/>
    <n v="19"/>
    <x v="7"/>
    <x v="3"/>
  </r>
  <r>
    <x v="642"/>
    <x v="28"/>
    <s v="CODE8"/>
    <s v="CODE8"/>
    <s v="CODE8"/>
    <x v="2"/>
    <x v="0"/>
    <n v="4"/>
    <n v="10067.6"/>
    <d v="2017-04-19T00:00:00"/>
    <n v="13392"/>
    <n v="19"/>
    <x v="7"/>
    <x v="3"/>
  </r>
  <r>
    <x v="518"/>
    <x v="383"/>
    <s v="4/100/14/49/56,6/5,5"/>
    <n v="14"/>
    <s v="4/100/14"/>
    <x v="1"/>
    <x v="1"/>
    <n v="4"/>
    <n v="3559.01"/>
    <d v="2017-04-19T00:00:00"/>
    <n v="5372"/>
    <n v="19"/>
    <x v="7"/>
    <x v="3"/>
  </r>
  <r>
    <x v="643"/>
    <x v="28"/>
    <s v="CODE8"/>
    <s v="CODE8"/>
    <s v="CODE8"/>
    <x v="2"/>
    <x v="1"/>
    <n v="4"/>
    <n v="14644"/>
    <d v="2017-04-19T00:00:00"/>
    <n v="18900"/>
    <n v="19"/>
    <x v="7"/>
    <x v="3"/>
  </r>
  <r>
    <x v="644"/>
    <x v="28"/>
    <s v="CODE8"/>
    <s v="CODE8"/>
    <s v="CODE8"/>
    <x v="2"/>
    <x v="1"/>
    <n v="4"/>
    <n v="8494.7999999999993"/>
    <d v="2017-04-19T00:00:00"/>
    <n v="10664"/>
    <n v="19"/>
    <x v="7"/>
    <x v="3"/>
  </r>
  <r>
    <x v="645"/>
    <x v="28"/>
    <s v="CODE8"/>
    <s v="CODE8"/>
    <s v="CODE8"/>
    <x v="2"/>
    <x v="1"/>
    <n v="4"/>
    <n v="19037.2"/>
    <d v="2017-04-19T00:00:00"/>
    <n v="24568"/>
    <n v="19"/>
    <x v="7"/>
    <x v="3"/>
  </r>
  <r>
    <x v="434"/>
    <x v="43"/>
    <s v="4/98/13/29/58,6/5"/>
    <n v="13"/>
    <s v="4/98/13"/>
    <x v="1"/>
    <x v="0"/>
    <n v="4"/>
    <n v="2021.8"/>
    <d v="2017-04-20T00:00:00"/>
    <n v="2848"/>
    <n v="20"/>
    <x v="7"/>
    <x v="3"/>
  </r>
  <r>
    <x v="418"/>
    <x v="318"/>
    <s v="4/114,3/15/40/66,1/6,5"/>
    <n v="15"/>
    <s v="4/114,3/15"/>
    <x v="0"/>
    <x v="0"/>
    <n v="4"/>
    <n v="8576.2800000000007"/>
    <d v="2017-04-20T00:00:00"/>
    <n v="13160"/>
    <n v="20"/>
    <x v="7"/>
    <x v="3"/>
  </r>
  <r>
    <x v="513"/>
    <x v="379"/>
    <s v="4/98/13/35/58,6/5"/>
    <n v="13"/>
    <s v="4/98/13"/>
    <x v="1"/>
    <x v="0"/>
    <n v="6"/>
    <n v="3158.88"/>
    <d v="2017-04-20T00:00:00"/>
    <n v="4662"/>
    <n v="20"/>
    <x v="7"/>
    <x v="3"/>
  </r>
  <r>
    <x v="496"/>
    <x v="367"/>
    <s v="4/100/14/43/60,1/5,5"/>
    <n v="14"/>
    <s v="4/100/14"/>
    <x v="1"/>
    <x v="0"/>
    <n v="4"/>
    <n v="3438.96"/>
    <d v="2017-04-20T00:00:00"/>
    <n v="4988"/>
    <n v="20"/>
    <x v="7"/>
    <x v="3"/>
  </r>
  <r>
    <x v="514"/>
    <x v="380"/>
    <s v="4/100/15/40/60,1/6"/>
    <n v="15"/>
    <s v="4/100/15"/>
    <x v="1"/>
    <x v="1"/>
    <n v="4"/>
    <n v="4163.68"/>
    <d v="2017-04-20T00:00:00"/>
    <n v="5908"/>
    <n v="20"/>
    <x v="7"/>
    <x v="3"/>
  </r>
  <r>
    <x v="44"/>
    <x v="43"/>
    <s v="4/98/13/29/58,6/5"/>
    <n v="13"/>
    <s v="4/98/13"/>
    <x v="1"/>
    <x v="0"/>
    <n v="2"/>
    <n v="1053.58"/>
    <d v="2017-04-21T00:00:00"/>
    <n v="1554"/>
    <n v="21"/>
    <x v="7"/>
    <x v="3"/>
  </r>
  <r>
    <x v="646"/>
    <x v="28"/>
    <s v="CODE8"/>
    <s v="CODE8"/>
    <s v="CODE8"/>
    <x v="2"/>
    <x v="0"/>
    <n v="4"/>
    <n v="6244.8"/>
    <d v="2017-04-21T00:00:00"/>
    <n v="8080"/>
    <n v="21"/>
    <x v="7"/>
    <x v="3"/>
  </r>
  <r>
    <x v="44"/>
    <x v="43"/>
    <s v="4/98/13/29/58,6/5"/>
    <n v="13"/>
    <s v="4/98/13"/>
    <x v="1"/>
    <x v="1"/>
    <n v="4"/>
    <n v="2099.08"/>
    <d v="2017-04-21T00:00:00"/>
    <n v="3108"/>
    <n v="21"/>
    <x v="7"/>
    <x v="3"/>
  </r>
  <r>
    <x v="647"/>
    <x v="28"/>
    <s v="CODE8"/>
    <s v="CODE8"/>
    <s v="CODE8"/>
    <x v="2"/>
    <x v="1"/>
    <n v="4"/>
    <n v="3492.88"/>
    <d v="2017-04-21T00:00:00"/>
    <n v="5200"/>
    <n v="21"/>
    <x v="7"/>
    <x v="3"/>
  </r>
  <r>
    <x v="423"/>
    <x v="320"/>
    <s v="4/100/15/48/54,1/6"/>
    <n v="15"/>
    <s v="4/100/15"/>
    <x v="0"/>
    <x v="0"/>
    <n v="4"/>
    <n v="8073.44"/>
    <d v="2017-04-22T00:00:00"/>
    <n v="13160"/>
    <n v="22"/>
    <x v="7"/>
    <x v="3"/>
  </r>
  <r>
    <x v="96"/>
    <x v="86"/>
    <s v="5/114,3/16/50/66,1/6,5"/>
    <n v="16"/>
    <s v="5/114,3/16"/>
    <x v="0"/>
    <x v="0"/>
    <n v="4"/>
    <n v="10491.36"/>
    <d v="2017-04-22T00:00:00"/>
    <n v="15960"/>
    <n v="22"/>
    <x v="7"/>
    <x v="3"/>
  </r>
  <r>
    <x v="98"/>
    <x v="88"/>
    <s v="5/105/16/39/56,6/6,5"/>
    <n v="16"/>
    <s v="5/105/16"/>
    <x v="1"/>
    <x v="0"/>
    <n v="4"/>
    <n v="5732.08"/>
    <d v="2017-04-22T00:00:00"/>
    <n v="8112"/>
    <n v="22"/>
    <x v="7"/>
    <x v="3"/>
  </r>
  <r>
    <x v="289"/>
    <x v="234"/>
    <s v="4/100/15/48/54,1/6"/>
    <n v="15"/>
    <s v="4/100/15"/>
    <x v="1"/>
    <x v="0"/>
    <n v="4"/>
    <n v="4217.12"/>
    <d v="2017-04-22T00:00:00"/>
    <n v="6220"/>
    <n v="22"/>
    <x v="7"/>
    <x v="3"/>
  </r>
  <r>
    <x v="447"/>
    <x v="336"/>
    <s v="5/114,3/16/45/67,1/7"/>
    <n v="16"/>
    <s v="5/114,3/16"/>
    <x v="0"/>
    <x v="1"/>
    <n v="4"/>
    <n v="10488.4"/>
    <d v="2017-04-22T00:00:00"/>
    <n v="15960"/>
    <n v="22"/>
    <x v="7"/>
    <x v="3"/>
  </r>
  <r>
    <x v="513"/>
    <x v="379"/>
    <s v="4/98/13/35/58,6/5"/>
    <n v="13"/>
    <s v="4/98/13"/>
    <x v="1"/>
    <x v="1"/>
    <n v="4"/>
    <n v="2065.16"/>
    <d v="2017-04-22T00:00:00"/>
    <n v="3108"/>
    <n v="22"/>
    <x v="7"/>
    <x v="3"/>
  </r>
  <r>
    <x v="235"/>
    <x v="194"/>
    <s v="5/108/16/50/63,4/7"/>
    <n v="16"/>
    <s v="5/108/16"/>
    <x v="0"/>
    <x v="0"/>
    <n v="4"/>
    <n v="10491.52"/>
    <d v="2017-04-23T00:00:00"/>
    <n v="15960"/>
    <n v="23"/>
    <x v="7"/>
    <x v="3"/>
  </r>
  <r>
    <x v="491"/>
    <x v="365"/>
    <s v="4/98/14/35/58,6/5,5"/>
    <n v="14"/>
    <s v="4/98/14"/>
    <x v="1"/>
    <x v="0"/>
    <n v="4"/>
    <n v="2501.6"/>
    <d v="2017-04-23T00:00:00"/>
    <n v="3680"/>
    <n v="23"/>
    <x v="7"/>
    <x v="3"/>
  </r>
  <r>
    <x v="124"/>
    <x v="112"/>
    <s v="4/114,3/15/44/56,6/6,5"/>
    <n v="15"/>
    <s v="4/114,3/15"/>
    <x v="0"/>
    <x v="0"/>
    <n v="4"/>
    <n v="8694.92"/>
    <d v="2017-04-24T00:00:00"/>
    <n v="13160"/>
    <n v="24"/>
    <x v="7"/>
    <x v="3"/>
  </r>
  <r>
    <x v="240"/>
    <x v="198"/>
    <s v="5/100/15/38/57,1/6,5"/>
    <n v="15"/>
    <s v="5/100/15"/>
    <x v="0"/>
    <x v="0"/>
    <n v="4"/>
    <n v="8288.1200000000008"/>
    <d v="2017-04-24T00:00:00"/>
    <n v="13160"/>
    <n v="24"/>
    <x v="7"/>
    <x v="3"/>
  </r>
  <r>
    <x v="514"/>
    <x v="380"/>
    <s v="4/100/15/40/60,1/6"/>
    <n v="15"/>
    <s v="4/100/15"/>
    <x v="1"/>
    <x v="0"/>
    <n v="4"/>
    <n v="4179.8"/>
    <d v="2017-04-24T00:00:00"/>
    <n v="5908"/>
    <n v="24"/>
    <x v="7"/>
    <x v="3"/>
  </r>
  <r>
    <x v="648"/>
    <x v="447"/>
    <s v="4/100/15/48/54,1/6"/>
    <n v="15"/>
    <s v="4/100/15"/>
    <x v="0"/>
    <x v="1"/>
    <n v="4"/>
    <n v="8694.8799999999992"/>
    <d v="2017-04-24T00:00:00"/>
    <n v="13160"/>
    <n v="24"/>
    <x v="7"/>
    <x v="3"/>
  </r>
  <r>
    <x v="513"/>
    <x v="379"/>
    <s v="4/98/13/35/58,6/5"/>
    <n v="13"/>
    <s v="4/98/13"/>
    <x v="1"/>
    <x v="1"/>
    <n v="4"/>
    <n v="2065.16"/>
    <d v="2017-04-24T00:00:00"/>
    <n v="3108"/>
    <n v="24"/>
    <x v="7"/>
    <x v="3"/>
  </r>
  <r>
    <x v="491"/>
    <x v="365"/>
    <s v="4/98/14/35/58,6/5,5"/>
    <n v="14"/>
    <s v="4/98/14"/>
    <x v="1"/>
    <x v="1"/>
    <n v="4"/>
    <n v="2514.2399999999998"/>
    <d v="2017-04-24T00:00:00"/>
    <n v="3680"/>
    <n v="24"/>
    <x v="7"/>
    <x v="3"/>
  </r>
  <r>
    <x v="496"/>
    <x v="367"/>
    <s v="4/100/14/43/60,1/5,5"/>
    <n v="14"/>
    <s v="4/100/14"/>
    <x v="1"/>
    <x v="1"/>
    <n v="2"/>
    <n v="1741.86"/>
    <d v="2017-04-24T00:00:00"/>
    <n v="2494"/>
    <n v="24"/>
    <x v="7"/>
    <x v="3"/>
  </r>
  <r>
    <x v="434"/>
    <x v="43"/>
    <s v="4/98/13/29/58,6/5"/>
    <n v="13"/>
    <s v="4/98/13"/>
    <x v="1"/>
    <x v="0"/>
    <n v="2"/>
    <n v="1010.9"/>
    <d v="2017-04-25T00:00:00"/>
    <n v="1424"/>
    <n v="25"/>
    <x v="7"/>
    <x v="3"/>
  </r>
  <r>
    <x v="435"/>
    <x v="329"/>
    <s v="5/114,3/16/50/67,1/6,5"/>
    <n v="16"/>
    <s v="5/114,3/16"/>
    <x v="1"/>
    <x v="0"/>
    <n v="1"/>
    <n v="1146.45"/>
    <d v="2017-04-25T00:00:00"/>
    <n v="1624"/>
    <n v="25"/>
    <x v="7"/>
    <x v="3"/>
  </r>
  <r>
    <x v="433"/>
    <x v="328"/>
    <s v="4/100/15/50/60,1/6"/>
    <n v="15"/>
    <s v="4/100/15"/>
    <x v="0"/>
    <x v="1"/>
    <n v="4"/>
    <n v="8237.2800000000007"/>
    <d v="2017-04-25T00:00:00"/>
    <n v="13160"/>
    <n v="25"/>
    <x v="7"/>
    <x v="3"/>
  </r>
  <r>
    <x v="513"/>
    <x v="379"/>
    <s v="4/98/13/35/58,6/5"/>
    <n v="13"/>
    <s v="4/98/13"/>
    <x v="1"/>
    <x v="1"/>
    <n v="4"/>
    <n v="2065.16"/>
    <d v="2017-04-25T00:00:00"/>
    <n v="3108"/>
    <n v="25"/>
    <x v="7"/>
    <x v="3"/>
  </r>
  <r>
    <x v="513"/>
    <x v="379"/>
    <s v="4/98/13/35/58,6/5"/>
    <n v="13"/>
    <s v="4/98/13"/>
    <x v="1"/>
    <x v="0"/>
    <n v="6"/>
    <n v="3158.88"/>
    <d v="2017-04-26T00:00:00"/>
    <n v="4662"/>
    <n v="26"/>
    <x v="7"/>
    <x v="3"/>
  </r>
  <r>
    <x v="98"/>
    <x v="88"/>
    <s v="5/105/16/39/56,6/6,5"/>
    <n v="16"/>
    <s v="5/105/16"/>
    <x v="1"/>
    <x v="1"/>
    <n v="1"/>
    <n v="1430.98"/>
    <d v="2017-04-26T00:00:00"/>
    <n v="2028"/>
    <n v="26"/>
    <x v="7"/>
    <x v="3"/>
  </r>
  <r>
    <x v="489"/>
    <x v="364"/>
    <s v="4/98/13/29/58,6/5"/>
    <n v="13"/>
    <s v="4/98/13"/>
    <x v="1"/>
    <x v="1"/>
    <n v="5"/>
    <n v="2536.6"/>
    <d v="2017-04-26T00:00:00"/>
    <n v="3750"/>
    <n v="26"/>
    <x v="7"/>
    <x v="3"/>
  </r>
  <r>
    <x v="649"/>
    <x v="28"/>
    <s v="CODE8"/>
    <s v="CODE8"/>
    <s v="CODE8"/>
    <x v="2"/>
    <x v="1"/>
    <n v="4"/>
    <n v="11715.2"/>
    <d v="2017-04-26T00:00:00"/>
    <n v="15120"/>
    <n v="26"/>
    <x v="7"/>
    <x v="3"/>
  </r>
  <r>
    <x v="518"/>
    <x v="383"/>
    <s v="4/100/14/49/56,6/5,5"/>
    <n v="14"/>
    <s v="4/100/14"/>
    <x v="1"/>
    <x v="0"/>
    <n v="2"/>
    <n v="1723.78"/>
    <d v="2017-04-27T00:00:00"/>
    <n v="2686"/>
    <n v="27"/>
    <x v="7"/>
    <x v="3"/>
  </r>
  <r>
    <x v="650"/>
    <x v="28"/>
    <s v="CODE8"/>
    <s v="CODE8"/>
    <s v="CODE8"/>
    <x v="2"/>
    <x v="0"/>
    <n v="4"/>
    <n v="0"/>
    <d v="2017-04-27T00:00:00"/>
    <n v="13976"/>
    <n v="27"/>
    <x v="7"/>
    <x v="3"/>
  </r>
  <r>
    <x v="636"/>
    <x v="443"/>
    <s v="5/100/14/35/57,1/6"/>
    <n v="14"/>
    <s v="5/100/14"/>
    <x v="1"/>
    <x v="0"/>
    <n v="1"/>
    <n v="860.26"/>
    <d v="2017-04-28T00:00:00"/>
    <n v="1269"/>
    <n v="28"/>
    <x v="7"/>
    <x v="3"/>
  </r>
  <r>
    <x v="651"/>
    <x v="28"/>
    <s v="CODE8"/>
    <s v="CODE8"/>
    <s v="CODE8"/>
    <x v="2"/>
    <x v="0"/>
    <n v="4"/>
    <n v="13050.8"/>
    <d v="2017-04-28T00:00:00"/>
    <n v="17200"/>
    <n v="28"/>
    <x v="7"/>
    <x v="3"/>
  </r>
  <r>
    <x v="172"/>
    <x v="146"/>
    <s v="5/108/16/50/63,4/6,5"/>
    <n v="16"/>
    <s v="5/108/16"/>
    <x v="0"/>
    <x v="1"/>
    <n v="1"/>
    <n v="2542.38"/>
    <d v="2017-04-28T00:00:00"/>
    <n v="3990"/>
    <n v="28"/>
    <x v="7"/>
    <x v="3"/>
  </r>
  <r>
    <x v="489"/>
    <x v="364"/>
    <s v="4/98/13/29/58,6/5"/>
    <n v="13"/>
    <s v="4/98/13"/>
    <x v="1"/>
    <x v="1"/>
    <n v="4"/>
    <n v="2029.28"/>
    <d v="2017-04-28T00:00:00"/>
    <n v="3000"/>
    <n v="28"/>
    <x v="7"/>
    <x v="3"/>
  </r>
  <r>
    <x v="513"/>
    <x v="379"/>
    <s v="4/98/13/35/58,6/5"/>
    <n v="13"/>
    <s v="4/98/13"/>
    <x v="1"/>
    <x v="1"/>
    <n v="2"/>
    <n v="1032.5999999999999"/>
    <d v="2017-04-28T00:00:00"/>
    <n v="1554"/>
    <n v="28"/>
    <x v="7"/>
    <x v="3"/>
  </r>
  <r>
    <x v="496"/>
    <x v="367"/>
    <s v="4/100/14/43/60,1/5,5"/>
    <n v="14"/>
    <s v="4/100/14"/>
    <x v="1"/>
    <x v="1"/>
    <n v="1"/>
    <n v="870.93"/>
    <d v="2017-04-28T00:00:00"/>
    <n v="1247"/>
    <n v="28"/>
    <x v="7"/>
    <x v="3"/>
  </r>
  <r>
    <x v="407"/>
    <x v="313"/>
    <s v="5/114,3/16/50/66,1/6,5"/>
    <n v="16"/>
    <s v="5/114,3/16"/>
    <x v="1"/>
    <x v="0"/>
    <n v="4"/>
    <n v="4975.3999999999996"/>
    <d v="2017-04-29T00:00:00"/>
    <n v="7284"/>
    <n v="29"/>
    <x v="7"/>
    <x v="3"/>
  </r>
  <r>
    <x v="652"/>
    <x v="448"/>
    <s v="5/100/15/38/57,1/6,5"/>
    <n v="15"/>
    <s v="5/100/15"/>
    <x v="0"/>
    <x v="0"/>
    <n v="4"/>
    <n v="8694.92"/>
    <d v="2017-04-29T00:00:00"/>
    <n v="13160"/>
    <n v="29"/>
    <x v="7"/>
    <x v="3"/>
  </r>
  <r>
    <x v="491"/>
    <x v="365"/>
    <s v="4/98/14/35/58,6/5,5"/>
    <n v="14"/>
    <s v="4/98/14"/>
    <x v="1"/>
    <x v="0"/>
    <n v="5"/>
    <n v="3127"/>
    <d v="2017-04-29T00:00:00"/>
    <n v="4600"/>
    <n v="29"/>
    <x v="7"/>
    <x v="3"/>
  </r>
  <r>
    <x v="399"/>
    <x v="262"/>
    <s v="4/100/14/46/54,1/5,5"/>
    <n v="14"/>
    <s v="4/100/14"/>
    <x v="0"/>
    <x v="1"/>
    <n v="4"/>
    <n v="6813.56"/>
    <d v="2017-04-29T00:00:00"/>
    <n v="11160"/>
    <n v="29"/>
    <x v="7"/>
    <x v="3"/>
  </r>
  <r>
    <x v="281"/>
    <x v="229"/>
    <s v="4/100/15/50/60,1/6"/>
    <n v="15"/>
    <s v="4/100/15"/>
    <x v="0"/>
    <x v="1"/>
    <n v="4"/>
    <n v="8693.56"/>
    <d v="2017-04-29T00:00:00"/>
    <n v="13160"/>
    <n v="29"/>
    <x v="7"/>
    <x v="3"/>
  </r>
  <r>
    <x v="653"/>
    <x v="449"/>
    <s v="5/114,3/16/51/67,1/6,5"/>
    <n v="16"/>
    <s v="5/114,3/16"/>
    <x v="0"/>
    <x v="1"/>
    <n v="4"/>
    <n v="10000"/>
    <d v="2017-04-29T00:00:00"/>
    <n v="15960"/>
    <n v="29"/>
    <x v="7"/>
    <x v="3"/>
  </r>
  <r>
    <x v="367"/>
    <x v="289"/>
    <s v="4/100/15/50/60,1/6"/>
    <n v="15"/>
    <s v="4/100/15"/>
    <x v="1"/>
    <x v="0"/>
    <n v="2"/>
    <n v="1960.96"/>
    <d v="2017-04-30T00:00:00"/>
    <n v="2958"/>
    <n v="30"/>
    <x v="7"/>
    <x v="3"/>
  </r>
  <r>
    <x v="124"/>
    <x v="112"/>
    <s v="4/114,3/15/44/56,6/6,5"/>
    <n v="15"/>
    <s v="4/114,3/15"/>
    <x v="0"/>
    <x v="0"/>
    <n v="4"/>
    <n v="8694.92"/>
    <d v="2017-04-30T00:00:00"/>
    <n v="13160"/>
    <n v="30"/>
    <x v="7"/>
    <x v="3"/>
  </r>
  <r>
    <x v="513"/>
    <x v="379"/>
    <s v="4/98/13/35/58,6/5"/>
    <n v="13"/>
    <s v="4/98/13"/>
    <x v="1"/>
    <x v="0"/>
    <n v="1"/>
    <n v="526.48"/>
    <d v="2017-04-30T00:00:00"/>
    <n v="777"/>
    <n v="30"/>
    <x v="7"/>
    <x v="3"/>
  </r>
  <r>
    <x v="491"/>
    <x v="365"/>
    <s v="4/98/14/35/58,6/5,5"/>
    <n v="14"/>
    <s v="4/98/14"/>
    <x v="1"/>
    <x v="0"/>
    <n v="4"/>
    <n v="2501.64"/>
    <d v="2017-04-30T00:00:00"/>
    <n v="3680"/>
    <n v="30"/>
    <x v="7"/>
    <x v="3"/>
  </r>
  <r>
    <x v="496"/>
    <x v="367"/>
    <s v="4/100/14/43/60,1/5,5"/>
    <n v="14"/>
    <s v="4/100/14"/>
    <x v="1"/>
    <x v="0"/>
    <n v="8"/>
    <n v="6877.92"/>
    <d v="2017-04-30T00:00:00"/>
    <n v="9976"/>
    <n v="30"/>
    <x v="7"/>
    <x v="3"/>
  </r>
  <r>
    <x v="574"/>
    <x v="420"/>
    <s v="5/114,3/17/46/67,1/7"/>
    <n v="17"/>
    <s v="5/114,3/17"/>
    <x v="0"/>
    <x v="1"/>
    <n v="4"/>
    <n v="11830.52"/>
    <d v="2017-04-30T00:00:00"/>
    <n v="18760"/>
    <n v="30"/>
    <x v="7"/>
    <x v="3"/>
  </r>
  <r>
    <x v="491"/>
    <x v="365"/>
    <s v="4/98/14/35/58,6/5,5"/>
    <n v="14"/>
    <s v="4/98/14"/>
    <x v="1"/>
    <x v="1"/>
    <n v="4"/>
    <n v="2514.2399999999998"/>
    <d v="2017-04-30T00:00:00"/>
    <n v="3680"/>
    <n v="30"/>
    <x v="7"/>
    <x v="3"/>
  </r>
  <r>
    <x v="654"/>
    <x v="28"/>
    <s v="CODE8"/>
    <s v="CODE8"/>
    <s v="CODE8"/>
    <x v="2"/>
    <x v="1"/>
    <n v="4"/>
    <n v="8935.6"/>
    <d v="2017-04-30T00:00:00"/>
    <n v="11848"/>
    <n v="30"/>
    <x v="7"/>
    <x v="3"/>
  </r>
  <r>
    <x v="491"/>
    <x v="365"/>
    <s v="4/98/14/35/58,6/5,5"/>
    <n v="14"/>
    <s v="4/98/14"/>
    <x v="1"/>
    <x v="0"/>
    <n v="4"/>
    <n v="2501.6"/>
    <d v="2017-05-01T00:00:00"/>
    <n v="3680"/>
    <n v="1"/>
    <x v="8"/>
    <x v="3"/>
  </r>
  <r>
    <x v="102"/>
    <x v="92"/>
    <s v="4/100/15/48/54,1/6"/>
    <n v="15"/>
    <s v="4/100/15"/>
    <x v="0"/>
    <x v="1"/>
    <n v="4"/>
    <n v="8694.8799999999992"/>
    <d v="2017-05-01T00:00:00"/>
    <n v="13160"/>
    <n v="1"/>
    <x v="8"/>
    <x v="3"/>
  </r>
  <r>
    <x v="447"/>
    <x v="336"/>
    <s v="5/114,3/16/45/67,1/7"/>
    <n v="16"/>
    <s v="5/114,3/16"/>
    <x v="0"/>
    <x v="1"/>
    <n v="4"/>
    <n v="10491.52"/>
    <d v="2017-05-01T00:00:00"/>
    <n v="15960"/>
    <n v="1"/>
    <x v="8"/>
    <x v="3"/>
  </r>
  <r>
    <x v="75"/>
    <x v="69"/>
    <s v="5/114,3/16/46/67,1/6,5"/>
    <n v="16"/>
    <s v="5/114,3/16"/>
    <x v="1"/>
    <x v="0"/>
    <n v="1"/>
    <n v="1082.1500000000001"/>
    <d v="2017-05-02T00:00:00"/>
    <n v="1498"/>
    <n v="2"/>
    <x v="8"/>
    <x v="3"/>
  </r>
  <r>
    <x v="557"/>
    <x v="412"/>
    <s v="5/114,3/17/40/66,1/7"/>
    <n v="17"/>
    <s v="5/114,3/17"/>
    <x v="0"/>
    <x v="0"/>
    <n v="4"/>
    <n v="12564.96"/>
    <d v="2017-05-02T00:00:00"/>
    <n v="18760"/>
    <n v="2"/>
    <x v="8"/>
    <x v="3"/>
  </r>
  <r>
    <x v="513"/>
    <x v="379"/>
    <s v="4/98/13/35/58,6/5"/>
    <n v="13"/>
    <s v="4/98/13"/>
    <x v="1"/>
    <x v="0"/>
    <n v="8"/>
    <n v="4211.84"/>
    <d v="2017-05-02T00:00:00"/>
    <n v="6216"/>
    <n v="2"/>
    <x v="8"/>
    <x v="3"/>
  </r>
  <r>
    <x v="124"/>
    <x v="112"/>
    <s v="4/114,3/15/44/56,6/6,5"/>
    <n v="15"/>
    <s v="4/114,3/15"/>
    <x v="0"/>
    <x v="1"/>
    <n v="4"/>
    <n v="8694.92"/>
    <d v="2017-05-02T00:00:00"/>
    <n v="13160"/>
    <n v="2"/>
    <x v="8"/>
    <x v="3"/>
  </r>
  <r>
    <x v="491"/>
    <x v="365"/>
    <s v="4/98/14/35/58,6/5,5"/>
    <n v="14"/>
    <s v="4/98/14"/>
    <x v="1"/>
    <x v="1"/>
    <n v="4"/>
    <n v="2514.2399999999998"/>
    <d v="2017-05-02T00:00:00"/>
    <n v="3680"/>
    <n v="2"/>
    <x v="8"/>
    <x v="3"/>
  </r>
  <r>
    <x v="550"/>
    <x v="408"/>
    <s v="4/114,3/15/46/67,1/6"/>
    <n v="15"/>
    <s v="4/114,3/15"/>
    <x v="0"/>
    <x v="1"/>
    <n v="2"/>
    <n v="4347.46"/>
    <d v="2017-05-02T00:00:00"/>
    <n v="6580"/>
    <n v="2"/>
    <x v="8"/>
    <x v="3"/>
  </r>
  <r>
    <x v="506"/>
    <x v="21"/>
    <s v="4/100/15/50/60,1/6"/>
    <n v="15"/>
    <s v="4/100/15"/>
    <x v="1"/>
    <x v="0"/>
    <n v="4"/>
    <n v="4098.28"/>
    <d v="2017-05-03T00:00:00"/>
    <n v="5972"/>
    <n v="3"/>
    <x v="8"/>
    <x v="3"/>
  </r>
  <r>
    <x v="491"/>
    <x v="365"/>
    <s v="4/98/14/35/58,6/5,5"/>
    <n v="14"/>
    <s v="4/98/14"/>
    <x v="1"/>
    <x v="0"/>
    <n v="8"/>
    <n v="5003.28"/>
    <d v="2017-05-03T00:00:00"/>
    <n v="7360"/>
    <n v="3"/>
    <x v="8"/>
    <x v="3"/>
  </r>
  <r>
    <x v="372"/>
    <x v="293"/>
    <s v="5/114,3/16/51/67,1/6,5"/>
    <n v="16"/>
    <s v="5/114,3/16"/>
    <x v="0"/>
    <x v="1"/>
    <n v="4"/>
    <n v="10491.53"/>
    <d v="2017-05-03T00:00:00"/>
    <n v="15960"/>
    <n v="3"/>
    <x v="8"/>
    <x v="3"/>
  </r>
  <r>
    <x v="489"/>
    <x v="364"/>
    <s v="4/98/13/29/58,6/5"/>
    <n v="13"/>
    <s v="4/98/13"/>
    <x v="1"/>
    <x v="1"/>
    <n v="2"/>
    <n v="1014.64"/>
    <d v="2017-05-03T00:00:00"/>
    <n v="1500"/>
    <n v="3"/>
    <x v="8"/>
    <x v="3"/>
  </r>
  <r>
    <x v="44"/>
    <x v="43"/>
    <s v="4/98/13/29/58,6/5"/>
    <n v="13"/>
    <s v="4/98/13"/>
    <x v="1"/>
    <x v="0"/>
    <n v="4"/>
    <n v="2107.16"/>
    <d v="2017-05-04T00:00:00"/>
    <n v="3108"/>
    <n v="4"/>
    <x v="8"/>
    <x v="3"/>
  </r>
  <r>
    <x v="513"/>
    <x v="379"/>
    <s v="4/98/13/35/58,6/5"/>
    <n v="13"/>
    <s v="4/98/13"/>
    <x v="1"/>
    <x v="0"/>
    <n v="4"/>
    <n v="2105.92"/>
    <d v="2017-05-04T00:00:00"/>
    <n v="3108"/>
    <n v="4"/>
    <x v="8"/>
    <x v="3"/>
  </r>
  <r>
    <x v="655"/>
    <x v="28"/>
    <s v="CODE8"/>
    <s v="CODE8"/>
    <s v="CODE8"/>
    <x v="2"/>
    <x v="0"/>
    <n v="4"/>
    <n v="0"/>
    <d v="2017-05-04T00:00:00"/>
    <n v="16740"/>
    <n v="4"/>
    <x v="8"/>
    <x v="3"/>
  </r>
  <r>
    <x v="656"/>
    <x v="450"/>
    <s v="4/100/14/49/56,6/5,5"/>
    <n v="14"/>
    <s v="4/100/14"/>
    <x v="0"/>
    <x v="1"/>
    <n v="4"/>
    <n v="7152.56"/>
    <d v="2017-05-04T00:00:00"/>
    <n v="11160"/>
    <n v="4"/>
    <x v="8"/>
    <x v="3"/>
  </r>
  <r>
    <x v="277"/>
    <x v="225"/>
    <s v="4/100/15/45/54,1/6,5"/>
    <n v="15"/>
    <s v="4/100/15"/>
    <x v="0"/>
    <x v="0"/>
    <n v="4"/>
    <n v="8288.1200000000008"/>
    <d v="2017-05-05T00:00:00"/>
    <n v="13160"/>
    <n v="5"/>
    <x v="8"/>
    <x v="3"/>
  </r>
  <r>
    <x v="513"/>
    <x v="379"/>
    <s v="4/98/13/35/58,6/5"/>
    <n v="13"/>
    <s v="4/98/13"/>
    <x v="1"/>
    <x v="0"/>
    <n v="4"/>
    <n v="2105.92"/>
    <d v="2017-05-05T00:00:00"/>
    <n v="3108"/>
    <n v="5"/>
    <x v="8"/>
    <x v="3"/>
  </r>
  <r>
    <x v="657"/>
    <x v="28"/>
    <s v="CODE8"/>
    <s v="CODE8"/>
    <s v="CODE8"/>
    <x v="2"/>
    <x v="0"/>
    <n v="4"/>
    <n v="11864.4"/>
    <d v="2017-05-05T00:00:00"/>
    <n v="16240"/>
    <n v="5"/>
    <x v="8"/>
    <x v="3"/>
  </r>
  <r>
    <x v="173"/>
    <x v="147"/>
    <s v="4/98/14/35/58,6/5,5"/>
    <n v="14"/>
    <s v="4/98/14"/>
    <x v="0"/>
    <x v="1"/>
    <n v="4"/>
    <n v="7152.56"/>
    <d v="2017-05-05T00:00:00"/>
    <n v="11160"/>
    <n v="5"/>
    <x v="8"/>
    <x v="3"/>
  </r>
  <r>
    <x v="489"/>
    <x v="364"/>
    <s v="4/98/13/29/58,6/5"/>
    <n v="13"/>
    <s v="4/98/13"/>
    <x v="1"/>
    <x v="1"/>
    <n v="4"/>
    <n v="2029.28"/>
    <d v="2017-05-05T00:00:00"/>
    <n v="3000"/>
    <n v="5"/>
    <x v="8"/>
    <x v="3"/>
  </r>
  <r>
    <x v="182"/>
    <x v="153"/>
    <s v="4/100/14/46/54,1/5,5"/>
    <n v="14"/>
    <s v="4/100/14"/>
    <x v="0"/>
    <x v="0"/>
    <n v="4"/>
    <n v="6813.52"/>
    <d v="2017-05-06T00:00:00"/>
    <n v="11160"/>
    <n v="6"/>
    <x v="8"/>
    <x v="3"/>
  </r>
  <r>
    <x v="97"/>
    <x v="87"/>
    <s v="4/100/15/48/54,1/6"/>
    <n v="15"/>
    <s v="4/100/15"/>
    <x v="0"/>
    <x v="1"/>
    <n v="4"/>
    <n v="8694.92"/>
    <d v="2017-05-06T00:00:00"/>
    <n v="13160"/>
    <n v="6"/>
    <x v="8"/>
    <x v="3"/>
  </r>
  <r>
    <x v="491"/>
    <x v="365"/>
    <s v="4/98/14/35/58,6/5,5"/>
    <n v="14"/>
    <s v="4/98/14"/>
    <x v="1"/>
    <x v="0"/>
    <n v="4"/>
    <n v="2501.6"/>
    <d v="2017-05-07T00:00:00"/>
    <n v="3680"/>
    <n v="7"/>
    <x v="8"/>
    <x v="3"/>
  </r>
  <r>
    <x v="513"/>
    <x v="379"/>
    <s v="4/98/13/35/58,6/5"/>
    <n v="13"/>
    <s v="4/98/13"/>
    <x v="1"/>
    <x v="1"/>
    <n v="2"/>
    <n v="1032.5999999999999"/>
    <d v="2017-05-07T00:00:00"/>
    <n v="1554"/>
    <n v="7"/>
    <x v="8"/>
    <x v="3"/>
  </r>
  <r>
    <x v="372"/>
    <x v="293"/>
    <s v="5/114,3/16/51/67,1/6,5"/>
    <n v="16"/>
    <s v="5/114,3/16"/>
    <x v="0"/>
    <x v="0"/>
    <n v="4"/>
    <n v="10491.52"/>
    <d v="2017-05-08T00:00:00"/>
    <n v="15960"/>
    <n v="8"/>
    <x v="8"/>
    <x v="3"/>
  </r>
  <r>
    <x v="491"/>
    <x v="365"/>
    <s v="4/98/14/35/58,6/5,5"/>
    <n v="14"/>
    <s v="4/98/14"/>
    <x v="1"/>
    <x v="0"/>
    <n v="2"/>
    <n v="1250.8"/>
    <d v="2017-05-08T00:00:00"/>
    <n v="1840"/>
    <n v="8"/>
    <x v="8"/>
    <x v="3"/>
  </r>
  <r>
    <x v="288"/>
    <x v="33"/>
    <s v="5/105/16/39/56,6/6,5"/>
    <n v="16"/>
    <s v="5/105/16"/>
    <x v="0"/>
    <x v="0"/>
    <n v="4"/>
    <n v="10491.52"/>
    <d v="2017-05-09T00:00:00"/>
    <n v="15960"/>
    <n v="9"/>
    <x v="8"/>
    <x v="3"/>
  </r>
  <r>
    <x v="491"/>
    <x v="365"/>
    <s v="4/98/14/35/58,6/5,5"/>
    <n v="14"/>
    <s v="4/98/14"/>
    <x v="1"/>
    <x v="1"/>
    <n v="4"/>
    <n v="2514.2399999999998"/>
    <d v="2017-05-09T00:00:00"/>
    <n v="3680"/>
    <n v="9"/>
    <x v="8"/>
    <x v="3"/>
  </r>
  <r>
    <x v="489"/>
    <x v="364"/>
    <s v="4/98/13/29/58,6/5"/>
    <n v="13"/>
    <s v="4/98/13"/>
    <x v="1"/>
    <x v="1"/>
    <n v="2"/>
    <n v="1014.64"/>
    <d v="2017-05-10T00:00:00"/>
    <n v="1500"/>
    <n v="10"/>
    <x v="8"/>
    <x v="3"/>
  </r>
  <r>
    <x v="491"/>
    <x v="365"/>
    <s v="4/98/14/35/58,6/5,5"/>
    <n v="14"/>
    <s v="4/98/14"/>
    <x v="1"/>
    <x v="1"/>
    <n v="4"/>
    <n v="2514.2399999999998"/>
    <d v="2017-05-10T00:00:00"/>
    <n v="3680"/>
    <n v="10"/>
    <x v="8"/>
    <x v="3"/>
  </r>
  <r>
    <x v="491"/>
    <x v="365"/>
    <s v="4/98/14/35/58,6/5,5"/>
    <n v="14"/>
    <s v="4/98/14"/>
    <x v="1"/>
    <x v="1"/>
    <n v="4"/>
    <n v="2514.2399999999998"/>
    <d v="2017-05-11T00:00:00"/>
    <n v="3680"/>
    <n v="11"/>
    <x v="8"/>
    <x v="3"/>
  </r>
  <r>
    <x v="513"/>
    <x v="379"/>
    <s v="4/98/13/35/58,6/5"/>
    <n v="13"/>
    <s v="4/98/13"/>
    <x v="1"/>
    <x v="0"/>
    <n v="5"/>
    <n v="2632.4"/>
    <d v="2017-05-12T00:00:00"/>
    <n v="3885"/>
    <n v="12"/>
    <x v="8"/>
    <x v="3"/>
  </r>
  <r>
    <x v="489"/>
    <x v="364"/>
    <s v="4/98/13/29/58,6/5"/>
    <n v="13"/>
    <s v="4/98/13"/>
    <x v="1"/>
    <x v="1"/>
    <n v="10"/>
    <n v="5073.2"/>
    <d v="2017-05-12T00:00:00"/>
    <n v="7500"/>
    <n v="12"/>
    <x v="8"/>
    <x v="3"/>
  </r>
  <r>
    <x v="491"/>
    <x v="365"/>
    <s v="4/98/14/35/58,6/5,5"/>
    <n v="14"/>
    <s v="4/98/14"/>
    <x v="1"/>
    <x v="1"/>
    <n v="2"/>
    <n v="1257.1199999999999"/>
    <d v="2017-05-12T00:00:00"/>
    <n v="1840"/>
    <n v="12"/>
    <x v="8"/>
    <x v="3"/>
  </r>
  <r>
    <x v="498"/>
    <x v="368"/>
    <s v="4/100/14/46/54,1/5,5"/>
    <n v="14"/>
    <s v="4/100/14"/>
    <x v="0"/>
    <x v="0"/>
    <n v="4"/>
    <n v="7152.56"/>
    <d v="2017-05-13T00:00:00"/>
    <n v="11160"/>
    <n v="13"/>
    <x v="8"/>
    <x v="3"/>
  </r>
  <r>
    <x v="599"/>
    <x v="434"/>
    <s v="5/108/15/52,5/63,4/6,5"/>
    <n v="15"/>
    <s v="5/108/15"/>
    <x v="0"/>
    <x v="0"/>
    <n v="4"/>
    <n v="8288.14"/>
    <d v="2017-05-14T00:00:00"/>
    <n v="13160"/>
    <n v="14"/>
    <x v="8"/>
    <x v="3"/>
  </r>
  <r>
    <x v="658"/>
    <x v="28"/>
    <s v="CODE8"/>
    <s v="CODE8"/>
    <s v="CODE8"/>
    <x v="2"/>
    <x v="0"/>
    <n v="4"/>
    <n v="10091.200000000001"/>
    <d v="2017-05-14T00:00:00"/>
    <n v="13376"/>
    <n v="14"/>
    <x v="8"/>
    <x v="3"/>
  </r>
  <r>
    <x v="405"/>
    <x v="311"/>
    <s v="4/100/15/48/54,1/6"/>
    <n v="15"/>
    <s v="4/100/15"/>
    <x v="0"/>
    <x v="1"/>
    <n v="4"/>
    <n v="8288.16"/>
    <d v="2017-05-14T00:00:00"/>
    <n v="13160"/>
    <n v="14"/>
    <x v="8"/>
    <x v="3"/>
  </r>
  <r>
    <x v="503"/>
    <x v="373"/>
    <s v="4/100/15/45/54,1/6"/>
    <n v="15"/>
    <s v="4/100/15"/>
    <x v="0"/>
    <x v="1"/>
    <n v="4"/>
    <n v="8694.92"/>
    <d v="2017-05-14T00:00:00"/>
    <n v="13160"/>
    <n v="14"/>
    <x v="8"/>
    <x v="3"/>
  </r>
  <r>
    <x v="489"/>
    <x v="364"/>
    <s v="4/98/13/29/58,6/5"/>
    <n v="13"/>
    <s v="4/98/13"/>
    <x v="1"/>
    <x v="1"/>
    <n v="2"/>
    <n v="1014.66"/>
    <d v="2017-05-15T00:00:00"/>
    <n v="1500"/>
    <n v="15"/>
    <x v="8"/>
    <x v="3"/>
  </r>
  <r>
    <x v="546"/>
    <x v="406"/>
    <s v="4/100/15/50/60,1/6"/>
    <n v="15"/>
    <s v="4/100/15"/>
    <x v="0"/>
    <x v="1"/>
    <n v="4"/>
    <n v="8694.92"/>
    <d v="2017-05-15T00:00:00"/>
    <n v="13160"/>
    <n v="15"/>
    <x v="8"/>
    <x v="3"/>
  </r>
  <r>
    <x v="248"/>
    <x v="200"/>
    <s v="5/112/15/47/57,1/6,5"/>
    <n v="15"/>
    <s v="5/112/15"/>
    <x v="0"/>
    <x v="0"/>
    <n v="4"/>
    <n v="8288.1200000000008"/>
    <d v="2017-05-17T00:00:00"/>
    <n v="13160"/>
    <n v="17"/>
    <x v="8"/>
    <x v="3"/>
  </r>
  <r>
    <x v="659"/>
    <x v="451"/>
    <s v="4/100/15/45/60,1/6,5"/>
    <n v="15"/>
    <s v="4/100/15"/>
    <x v="0"/>
    <x v="1"/>
    <n v="4"/>
    <n v="8288.1200000000008"/>
    <d v="2017-05-17T00:00:00"/>
    <n v="13160"/>
    <n v="17"/>
    <x v="8"/>
    <x v="3"/>
  </r>
  <r>
    <x v="491"/>
    <x v="365"/>
    <s v="4/98/14/35/58,6/5,5"/>
    <n v="14"/>
    <s v="4/98/14"/>
    <x v="1"/>
    <x v="0"/>
    <n v="4"/>
    <n v="2501.61"/>
    <d v="2017-05-18T00:00:00"/>
    <n v="3680"/>
    <n v="18"/>
    <x v="8"/>
    <x v="3"/>
  </r>
  <r>
    <x v="489"/>
    <x v="364"/>
    <s v="4/98/13/29/58,6/5"/>
    <n v="13"/>
    <s v="4/98/13"/>
    <x v="1"/>
    <x v="1"/>
    <n v="2"/>
    <n v="1014.66"/>
    <d v="2017-05-18T00:00:00"/>
    <n v="1500"/>
    <n v="18"/>
    <x v="8"/>
    <x v="3"/>
  </r>
  <r>
    <x v="550"/>
    <x v="408"/>
    <s v="4/114,3/15/46/67,1/6"/>
    <n v="15"/>
    <s v="4/114,3/15"/>
    <x v="0"/>
    <x v="1"/>
    <n v="4"/>
    <n v="8694.8799999999992"/>
    <d v="2017-05-18T00:00:00"/>
    <n v="13160"/>
    <n v="18"/>
    <x v="8"/>
    <x v="3"/>
  </r>
  <r>
    <x v="513"/>
    <x v="379"/>
    <s v="4/98/13/35/58,6/5"/>
    <n v="13"/>
    <s v="4/98/13"/>
    <x v="1"/>
    <x v="0"/>
    <n v="4"/>
    <n v="2105.92"/>
    <d v="2017-05-19T00:00:00"/>
    <n v="3108"/>
    <n v="19"/>
    <x v="8"/>
    <x v="3"/>
  </r>
  <r>
    <x v="660"/>
    <x v="28"/>
    <s v="CODE8"/>
    <s v="CODE8"/>
    <s v="CODE8"/>
    <x v="2"/>
    <x v="1"/>
    <n v="4"/>
    <n v="7566"/>
    <d v="2017-05-19T00:00:00"/>
    <n v="10260"/>
    <n v="19"/>
    <x v="8"/>
    <x v="3"/>
  </r>
  <r>
    <x v="661"/>
    <x v="452"/>
    <s v="4/114,3/15/46/67,1/6,5"/>
    <n v="15"/>
    <s v="4/114,3/15"/>
    <x v="0"/>
    <x v="1"/>
    <n v="4"/>
    <n v="8288.1200000000008"/>
    <d v="2017-05-20T00:00:00"/>
    <n v="13160"/>
    <n v="20"/>
    <x v="8"/>
    <x v="3"/>
  </r>
  <r>
    <x v="44"/>
    <x v="43"/>
    <s v="4/98/13/29/58,6/5"/>
    <n v="13"/>
    <s v="4/98/13"/>
    <x v="1"/>
    <x v="0"/>
    <n v="4"/>
    <n v="2107.16"/>
    <d v="2017-05-21T00:00:00"/>
    <n v="3108"/>
    <n v="21"/>
    <x v="8"/>
    <x v="3"/>
  </r>
  <r>
    <x v="413"/>
    <x v="315"/>
    <s v="5/112/16/45/57,1/7"/>
    <n v="16"/>
    <s v="5/112/16"/>
    <x v="0"/>
    <x v="0"/>
    <n v="4"/>
    <n v="10847.44"/>
    <d v="2017-05-22T00:00:00"/>
    <n v="15960"/>
    <n v="22"/>
    <x v="8"/>
    <x v="3"/>
  </r>
  <r>
    <x v="46"/>
    <x v="45"/>
    <s v="4/100/15/45/60,1/6"/>
    <n v="15"/>
    <s v="4/100/15"/>
    <x v="0"/>
    <x v="0"/>
    <n v="4"/>
    <n v="8491.56"/>
    <d v="2017-05-22T00:00:00"/>
    <n v="13160"/>
    <n v="22"/>
    <x v="8"/>
    <x v="3"/>
  </r>
  <r>
    <x v="491"/>
    <x v="365"/>
    <s v="4/98/14/35/58,6/5,5"/>
    <n v="14"/>
    <s v="4/98/14"/>
    <x v="1"/>
    <x v="1"/>
    <n v="4"/>
    <n v="2514.2399999999998"/>
    <d v="2017-05-22T00:00:00"/>
    <n v="3680"/>
    <n v="22"/>
    <x v="8"/>
    <x v="3"/>
  </r>
  <r>
    <x v="496"/>
    <x v="367"/>
    <s v="4/100/14/43/60,1/5,5"/>
    <n v="14"/>
    <s v="4/100/14"/>
    <x v="1"/>
    <x v="1"/>
    <n v="4"/>
    <n v="3483.72"/>
    <d v="2017-05-22T00:00:00"/>
    <n v="4988"/>
    <n v="22"/>
    <x v="8"/>
    <x v="3"/>
  </r>
  <r>
    <x v="434"/>
    <x v="43"/>
    <s v="4/98/13/29/58,6/5"/>
    <n v="13"/>
    <s v="4/98/13"/>
    <x v="1"/>
    <x v="0"/>
    <n v="4"/>
    <n v="2021.8"/>
    <d v="2017-05-23T00:00:00"/>
    <n v="2848"/>
    <n v="23"/>
    <x v="8"/>
    <x v="3"/>
  </r>
  <r>
    <x v="489"/>
    <x v="364"/>
    <s v="4/98/13/29/58,6/5"/>
    <n v="13"/>
    <s v="4/98/13"/>
    <x v="1"/>
    <x v="1"/>
    <n v="2"/>
    <n v="1014.64"/>
    <d v="2017-05-23T00:00:00"/>
    <n v="1500"/>
    <n v="23"/>
    <x v="8"/>
    <x v="3"/>
  </r>
  <r>
    <x v="662"/>
    <x v="453"/>
    <s v="5/114,3/16/50/67,1/6,5"/>
    <n v="16"/>
    <s v="5/114,3/16"/>
    <x v="0"/>
    <x v="1"/>
    <n v="4"/>
    <n v="10491.52"/>
    <d v="2017-05-24T00:00:00"/>
    <n v="15960"/>
    <n v="24"/>
    <x v="8"/>
    <x v="3"/>
  </r>
  <r>
    <x v="663"/>
    <x v="454"/>
    <s v="5/114,3/17/40/66,1/7"/>
    <n v="17"/>
    <s v="5/114,3/17"/>
    <x v="0"/>
    <x v="1"/>
    <n v="4"/>
    <n v="12423.72"/>
    <d v="2017-05-25T00:00:00"/>
    <n v="18760"/>
    <n v="25"/>
    <x v="8"/>
    <x v="3"/>
  </r>
  <r>
    <x v="447"/>
    <x v="336"/>
    <s v="5/114,3/16/45/67,1/7"/>
    <n v="16"/>
    <s v="5/114,3/16"/>
    <x v="0"/>
    <x v="0"/>
    <n v="4"/>
    <n v="10491.52"/>
    <d v="2017-05-27T00:00:00"/>
    <n v="15960"/>
    <n v="27"/>
    <x v="8"/>
    <x v="3"/>
  </r>
  <r>
    <x v="664"/>
    <x v="455"/>
    <s v="5/110/16/39/65,1/6,5"/>
    <n v="16"/>
    <s v="5/110/16"/>
    <x v="0"/>
    <x v="0"/>
    <n v="4"/>
    <n v="12813.2"/>
    <d v="2017-05-30T00:00:00"/>
    <n v="17752"/>
    <n v="30"/>
    <x v="8"/>
    <x v="3"/>
  </r>
  <r>
    <x v="489"/>
    <x v="364"/>
    <s v="4/98/13/29/58,6/5"/>
    <n v="13"/>
    <s v="4/98/13"/>
    <x v="1"/>
    <x v="1"/>
    <n v="4"/>
    <n v="2029.32"/>
    <d v="2017-05-30T00:00:00"/>
    <n v="3000"/>
    <n v="30"/>
    <x v="8"/>
    <x v="3"/>
  </r>
  <r>
    <x v="47"/>
    <x v="46"/>
    <s v="4/98/14/35/58,6/5,5"/>
    <n v="14"/>
    <s v="4/98/14"/>
    <x v="0"/>
    <x v="0"/>
    <n v="4"/>
    <n v="7152.56"/>
    <d v="2017-05-31T00:00:00"/>
    <n v="11160"/>
    <n v="31"/>
    <x v="8"/>
    <x v="3"/>
  </r>
  <r>
    <x v="231"/>
    <x v="190"/>
    <s v="4/100/14/45/56,6/5,5"/>
    <n v="14"/>
    <s v="4/100/14"/>
    <x v="0"/>
    <x v="0"/>
    <n v="4"/>
    <n v="7152.52"/>
    <d v="2017-05-31T00:00:00"/>
    <n v="11160"/>
    <n v="31"/>
    <x v="8"/>
    <x v="3"/>
  </r>
  <r>
    <x v="665"/>
    <x v="28"/>
    <s v="CODE8"/>
    <s v="CODE8"/>
    <s v="CODE8"/>
    <x v="2"/>
    <x v="1"/>
    <n v="4"/>
    <n v="19800"/>
    <d v="2017-05-31T00:00:00"/>
    <n v="27848"/>
    <n v="31"/>
    <x v="8"/>
    <x v="3"/>
  </r>
  <r>
    <x v="449"/>
    <x v="337"/>
    <s v="4/98/14/35/58,6/5,5"/>
    <n v="14"/>
    <s v="4/98/14"/>
    <x v="0"/>
    <x v="0"/>
    <n v="4"/>
    <n v="6813.56"/>
    <d v="2017-06-01T00:00:00"/>
    <n v="11160"/>
    <n v="1"/>
    <x v="9"/>
    <x v="3"/>
  </r>
  <r>
    <x v="433"/>
    <x v="328"/>
    <s v="4/100/15/50/60,1/6"/>
    <n v="15"/>
    <s v="4/100/15"/>
    <x v="0"/>
    <x v="1"/>
    <n v="4"/>
    <n v="8237.2800000000007"/>
    <d v="2017-06-01T00:00:00"/>
    <n v="13160"/>
    <n v="1"/>
    <x v="9"/>
    <x v="3"/>
  </r>
  <r>
    <x v="511"/>
    <x v="378"/>
    <s v="4/114,3/15/44/56,6/6"/>
    <n v="15"/>
    <s v="4/114,3/15"/>
    <x v="0"/>
    <x v="1"/>
    <n v="4"/>
    <n v="8694.92"/>
    <d v="2017-06-01T00:00:00"/>
    <n v="13160"/>
    <n v="1"/>
    <x v="9"/>
    <x v="3"/>
  </r>
  <r>
    <x v="496"/>
    <x v="367"/>
    <s v="4/100/14/43/60,1/5,5"/>
    <n v="14"/>
    <s v="4/100/14"/>
    <x v="1"/>
    <x v="0"/>
    <n v="1"/>
    <n v="859.74"/>
    <d v="2017-06-02T00:00:00"/>
    <n v="1247"/>
    <n v="2"/>
    <x v="9"/>
    <x v="3"/>
  </r>
  <r>
    <x v="293"/>
    <x v="237"/>
    <s v="4/98/13/29/58,6/5"/>
    <n v="13"/>
    <s v="4/98/13"/>
    <x v="1"/>
    <x v="1"/>
    <n v="2"/>
    <n v="1044.04"/>
    <d v="2017-06-02T00:00:00"/>
    <n v="1116"/>
    <n v="2"/>
    <x v="9"/>
    <x v="3"/>
  </r>
  <r>
    <x v="489"/>
    <x v="364"/>
    <s v="4/98/13/29/58,6/5"/>
    <n v="13"/>
    <s v="4/98/13"/>
    <x v="1"/>
    <x v="1"/>
    <n v="4"/>
    <n v="2029.28"/>
    <d v="2017-06-02T00:00:00"/>
    <n v="2566"/>
    <n v="2"/>
    <x v="9"/>
    <x v="3"/>
  </r>
  <r>
    <x v="340"/>
    <x v="273"/>
    <s v="4/98/14/35/58,6/5"/>
    <n v="14"/>
    <s v="4/98/14"/>
    <x v="1"/>
    <x v="0"/>
    <n v="1"/>
    <n v="735.1"/>
    <d v="2017-06-04T00:00:00"/>
    <n v="1028"/>
    <n v="4"/>
    <x v="9"/>
    <x v="3"/>
  </r>
  <r>
    <x v="433"/>
    <x v="328"/>
    <s v="4/100/15/50/60,1/6"/>
    <n v="15"/>
    <s v="4/100/15"/>
    <x v="0"/>
    <x v="0"/>
    <n v="4"/>
    <n v="8237.2800000000007"/>
    <d v="2017-06-04T00:00:00"/>
    <n v="13160"/>
    <n v="4"/>
    <x v="9"/>
    <x v="3"/>
  </r>
  <r>
    <x v="120"/>
    <x v="109"/>
    <s v="5/114,3/16/51/67,1/6,5"/>
    <n v="16"/>
    <s v="5/114,3/16"/>
    <x v="1"/>
    <x v="0"/>
    <n v="1"/>
    <n v="1234.71"/>
    <d v="2017-06-04T00:00:00"/>
    <n v="1821"/>
    <n v="4"/>
    <x v="9"/>
    <x v="3"/>
  </r>
  <r>
    <x v="30"/>
    <x v="30"/>
    <s v="4/100/14/46/54,1/5,5"/>
    <n v="14"/>
    <s v="4/100/14"/>
    <x v="0"/>
    <x v="1"/>
    <n v="4"/>
    <n v="7152.56"/>
    <d v="2017-06-04T00:00:00"/>
    <n v="11160"/>
    <n v="4"/>
    <x v="9"/>
    <x v="3"/>
  </r>
  <r>
    <x v="513"/>
    <x v="379"/>
    <s v="4/98/13/35/58,6/5"/>
    <n v="13"/>
    <s v="4/98/13"/>
    <x v="1"/>
    <x v="0"/>
    <n v="1"/>
    <n v="526.48"/>
    <d v="2017-06-05T00:00:00"/>
    <n v="777"/>
    <n v="5"/>
    <x v="9"/>
    <x v="3"/>
  </r>
  <r>
    <x v="666"/>
    <x v="456"/>
    <s v="5/114,3/16/50/66,1/6,5"/>
    <n v="16"/>
    <s v="5/114,3/16"/>
    <x v="0"/>
    <x v="0"/>
    <n v="4"/>
    <n v="10491.52"/>
    <d v="2017-06-06T00:00:00"/>
    <n v="15960"/>
    <n v="6"/>
    <x v="9"/>
    <x v="3"/>
  </r>
  <r>
    <x v="489"/>
    <x v="364"/>
    <s v="4/98/13/29/58,6/5"/>
    <n v="13"/>
    <s v="4/98/13"/>
    <x v="1"/>
    <x v="1"/>
    <n v="2"/>
    <n v="1014.66"/>
    <d v="2017-06-06T00:00:00"/>
    <n v="1500"/>
    <n v="6"/>
    <x v="9"/>
    <x v="3"/>
  </r>
  <r>
    <x v="120"/>
    <x v="109"/>
    <s v="5/114,3/16/51/67,1/6,5"/>
    <n v="16"/>
    <s v="5/114,3/16"/>
    <x v="1"/>
    <x v="0"/>
    <n v="4"/>
    <n v="4938.84"/>
    <d v="2017-06-07T00:00:00"/>
    <n v="7284"/>
    <n v="7"/>
    <x v="9"/>
    <x v="3"/>
  </r>
  <r>
    <x v="489"/>
    <x v="364"/>
    <s v="4/98/13/29/58,6/5"/>
    <n v="13"/>
    <s v="4/98/13"/>
    <x v="1"/>
    <x v="1"/>
    <n v="4"/>
    <n v="2029.28"/>
    <d v="2017-06-08T00:00:00"/>
    <n v="3000"/>
    <n v="8"/>
    <x v="9"/>
    <x v="3"/>
  </r>
  <r>
    <x v="513"/>
    <x v="379"/>
    <s v="4/98/13/35/58,6/5"/>
    <n v="13"/>
    <s v="4/98/13"/>
    <x v="1"/>
    <x v="1"/>
    <n v="4"/>
    <n v="2065.16"/>
    <d v="2017-06-08T00:00:00"/>
    <n v="3108"/>
    <n v="8"/>
    <x v="9"/>
    <x v="3"/>
  </r>
  <r>
    <x v="513"/>
    <x v="379"/>
    <s v="4/98/13/35/58,6/5"/>
    <n v="13"/>
    <s v="4/98/13"/>
    <x v="1"/>
    <x v="0"/>
    <n v="4"/>
    <n v="2105.92"/>
    <d v="2017-06-09T00:00:00"/>
    <n v="3108"/>
    <n v="9"/>
    <x v="9"/>
    <x v="3"/>
  </r>
  <r>
    <x v="44"/>
    <x v="43"/>
    <s v="4/98/13/29/58,6/5"/>
    <n v="13"/>
    <s v="4/98/13"/>
    <x v="1"/>
    <x v="1"/>
    <n v="2"/>
    <n v="1049.52"/>
    <d v="2017-06-10T00:00:00"/>
    <n v="1554"/>
    <n v="10"/>
    <x v="9"/>
    <x v="3"/>
  </r>
  <r>
    <x v="491"/>
    <x v="365"/>
    <s v="4/98/14/35/58,6/5,5"/>
    <n v="14"/>
    <s v="4/98/14"/>
    <x v="1"/>
    <x v="1"/>
    <n v="4"/>
    <n v="2514.2399999999998"/>
    <d v="2017-06-11T00:00:00"/>
    <n v="3680"/>
    <n v="11"/>
    <x v="9"/>
    <x v="3"/>
  </r>
  <r>
    <x v="513"/>
    <x v="379"/>
    <s v="4/98/13/35/58,6/5"/>
    <n v="13"/>
    <s v="4/98/13"/>
    <x v="1"/>
    <x v="0"/>
    <n v="4"/>
    <n v="2105.92"/>
    <d v="2017-06-12T00:00:00"/>
    <n v="3108"/>
    <n v="12"/>
    <x v="9"/>
    <x v="3"/>
  </r>
  <r>
    <x v="491"/>
    <x v="365"/>
    <s v="4/98/14/35/58,6/5,5"/>
    <n v="14"/>
    <s v="4/98/14"/>
    <x v="1"/>
    <x v="1"/>
    <n v="1"/>
    <n v="628.55999999999995"/>
    <d v="2017-06-12T00:00:00"/>
    <n v="920"/>
    <n v="12"/>
    <x v="9"/>
    <x v="3"/>
  </r>
  <r>
    <x v="489"/>
    <x v="364"/>
    <s v="4/98/13/29/58,6/5"/>
    <n v="13"/>
    <s v="4/98/13"/>
    <x v="1"/>
    <x v="1"/>
    <n v="4"/>
    <n v="2029.32"/>
    <d v="2017-06-13T00:00:00"/>
    <n v="3000"/>
    <n v="13"/>
    <x v="9"/>
    <x v="3"/>
  </r>
  <r>
    <x v="513"/>
    <x v="379"/>
    <s v="4/98/13/35/58,6/5"/>
    <n v="13"/>
    <s v="4/98/13"/>
    <x v="1"/>
    <x v="0"/>
    <n v="4"/>
    <n v="2105.92"/>
    <d v="2017-06-14T00:00:00"/>
    <n v="3108"/>
    <n v="14"/>
    <x v="9"/>
    <x v="3"/>
  </r>
  <r>
    <x v="667"/>
    <x v="457"/>
    <s v="5/114,3/16/52,5/67,1/6,5"/>
    <n v="16"/>
    <s v="5/114,3/16"/>
    <x v="0"/>
    <x v="1"/>
    <n v="4"/>
    <n v="10369.48"/>
    <d v="2017-06-14T00:00:00"/>
    <n v="7340"/>
    <n v="14"/>
    <x v="9"/>
    <x v="3"/>
  </r>
  <r>
    <x v="489"/>
    <x v="364"/>
    <s v="4/98/13/29/58,6/5"/>
    <n v="13"/>
    <s v="4/98/13"/>
    <x v="1"/>
    <x v="1"/>
    <n v="2"/>
    <n v="1014.66"/>
    <d v="2017-06-14T00:00:00"/>
    <n v="1500"/>
    <n v="14"/>
    <x v="9"/>
    <x v="3"/>
  </r>
  <r>
    <x v="668"/>
    <x v="28"/>
    <s v="CODE8"/>
    <s v="CODE8"/>
    <s v="CODE8"/>
    <x v="2"/>
    <x v="1"/>
    <n v="4"/>
    <n v="7566"/>
    <d v="2017-06-14T00:00:00"/>
    <n v="10260"/>
    <n v="14"/>
    <x v="9"/>
    <x v="3"/>
  </r>
  <r>
    <x v="385"/>
    <x v="302"/>
    <s v="4/98/14/35/58,6/5,5"/>
    <n v="14"/>
    <s v="4/98/14"/>
    <x v="0"/>
    <x v="0"/>
    <n v="4"/>
    <n v="7406.76"/>
    <d v="2017-06-15T00:00:00"/>
    <n v="11160"/>
    <n v="15"/>
    <x v="9"/>
    <x v="3"/>
  </r>
  <r>
    <x v="396"/>
    <x v="16"/>
    <s v="4/114,3/15/44/56,6/6"/>
    <n v="15"/>
    <s v="4/114,3/15"/>
    <x v="1"/>
    <x v="0"/>
    <n v="1"/>
    <n v="1225.3599999999999"/>
    <d v="2017-06-16T00:00:00"/>
    <n v="1807"/>
    <n v="16"/>
    <x v="9"/>
    <x v="3"/>
  </r>
  <r>
    <x v="513"/>
    <x v="379"/>
    <s v="4/98/13/35/58,6/5"/>
    <n v="13"/>
    <s v="4/98/13"/>
    <x v="1"/>
    <x v="0"/>
    <n v="4"/>
    <n v="2105.92"/>
    <d v="2017-06-16T00:00:00"/>
    <n v="3108"/>
    <n v="16"/>
    <x v="9"/>
    <x v="3"/>
  </r>
  <r>
    <x v="391"/>
    <x v="305"/>
    <s v="4/98/13/35/58,6/5"/>
    <n v="13"/>
    <s v="4/98/13"/>
    <x v="0"/>
    <x v="1"/>
    <n v="4"/>
    <n v="5464.4"/>
    <d v="2017-06-16T00:00:00"/>
    <n v="8520"/>
    <n v="16"/>
    <x v="9"/>
    <x v="3"/>
  </r>
  <r>
    <x v="288"/>
    <x v="33"/>
    <s v="5/105/16/39/56,6/6,5"/>
    <n v="16"/>
    <s v="5/105/16"/>
    <x v="0"/>
    <x v="1"/>
    <n v="4"/>
    <n v="10491.53"/>
    <d v="2017-06-17T00:00:00"/>
    <n v="15960"/>
    <n v="17"/>
    <x v="9"/>
    <x v="3"/>
  </r>
  <r>
    <x v="669"/>
    <x v="458"/>
    <s v="5/100/15/38/57,1/6,5"/>
    <n v="15"/>
    <s v="5/100/15"/>
    <x v="0"/>
    <x v="1"/>
    <n v="4"/>
    <n v="9762.7199999999993"/>
    <d v="2017-06-18T00:00:00"/>
    <n v="13160"/>
    <n v="18"/>
    <x v="9"/>
    <x v="3"/>
  </r>
  <r>
    <x v="491"/>
    <x v="365"/>
    <s v="4/98/14/35/58,6/5,5"/>
    <n v="14"/>
    <s v="4/98/14"/>
    <x v="1"/>
    <x v="1"/>
    <n v="4"/>
    <n v="2514.2399999999998"/>
    <d v="2017-06-19T00:00:00"/>
    <n v="3680"/>
    <n v="19"/>
    <x v="9"/>
    <x v="3"/>
  </r>
  <r>
    <x v="90"/>
    <x v="82"/>
    <s v="4/114,3/15/44/56,6/6"/>
    <n v="15"/>
    <s v="4/114,3/15"/>
    <x v="0"/>
    <x v="0"/>
    <n v="4"/>
    <n v="8576.2800000000007"/>
    <d v="2017-06-20T00:00:00"/>
    <n v="13160"/>
    <n v="20"/>
    <x v="9"/>
    <x v="3"/>
  </r>
  <r>
    <x v="491"/>
    <x v="365"/>
    <s v="4/98/14/35/58,6/5,5"/>
    <n v="14"/>
    <s v="4/98/14"/>
    <x v="1"/>
    <x v="1"/>
    <n v="2"/>
    <n v="1257.1199999999999"/>
    <d v="2017-06-20T00:00:00"/>
    <n v="1840"/>
    <n v="20"/>
    <x v="9"/>
    <x v="3"/>
  </r>
  <r>
    <x v="670"/>
    <x v="459"/>
    <s v="4/114,3/15/40/66,1/6,5"/>
    <n v="15"/>
    <s v="4/114,3/15"/>
    <x v="0"/>
    <x v="0"/>
    <n v="4"/>
    <n v="8694.92"/>
    <d v="2017-06-21T00:00:00"/>
    <n v="13160"/>
    <n v="21"/>
    <x v="9"/>
    <x v="3"/>
  </r>
  <r>
    <x v="671"/>
    <x v="28"/>
    <s v="CODE8"/>
    <s v="CODE8"/>
    <s v="CODE8"/>
    <x v="2"/>
    <x v="1"/>
    <n v="8"/>
    <n v="20786.400000000001"/>
    <d v="2017-06-22T00:00:00"/>
    <n v="14184"/>
    <n v="22"/>
    <x v="9"/>
    <x v="3"/>
  </r>
  <r>
    <x v="150"/>
    <x v="134"/>
    <s v="4/114,3/14/44/56,6/5,5"/>
    <n v="14"/>
    <s v="4/114,3/14"/>
    <x v="1"/>
    <x v="0"/>
    <n v="1"/>
    <n v="743.22"/>
    <d v="2017-06-23T00:00:00"/>
    <n v="1140"/>
    <n v="23"/>
    <x v="9"/>
    <x v="3"/>
  </r>
  <r>
    <x v="672"/>
    <x v="460"/>
    <s v="5/105/16/39/56,6/6,5"/>
    <n v="16"/>
    <s v="5/105/16"/>
    <x v="0"/>
    <x v="0"/>
    <n v="4"/>
    <n v="10491.52"/>
    <d v="2017-06-24T00:00:00"/>
    <n v="15960"/>
    <n v="24"/>
    <x v="9"/>
    <x v="3"/>
  </r>
  <r>
    <x v="26"/>
    <x v="26"/>
    <s v="5/112/15/47/57,1/6"/>
    <n v="15"/>
    <s v="5/112/15"/>
    <x v="1"/>
    <x v="0"/>
    <n v="2"/>
    <n v="2023.68"/>
    <d v="2017-06-24T00:00:00"/>
    <n v="2868"/>
    <n v="24"/>
    <x v="9"/>
    <x v="3"/>
  </r>
  <r>
    <x v="6"/>
    <x v="6"/>
    <s v="4/98/14/35/58,6/5,5"/>
    <n v="14"/>
    <s v="4/98/14"/>
    <x v="1"/>
    <x v="0"/>
    <n v="4"/>
    <n v="2084.7199999999998"/>
    <d v="2017-06-25T00:00:00"/>
    <n v="3240"/>
    <n v="25"/>
    <x v="9"/>
    <x v="3"/>
  </r>
  <r>
    <x v="44"/>
    <x v="43"/>
    <s v="4/98/13/29/58,6/5"/>
    <n v="13"/>
    <s v="4/98/13"/>
    <x v="1"/>
    <x v="0"/>
    <n v="1"/>
    <n v="526.79"/>
    <d v="2017-06-26T00:00:00"/>
    <n v="777"/>
    <n v="26"/>
    <x v="9"/>
    <x v="3"/>
  </r>
  <r>
    <x v="322"/>
    <x v="258"/>
    <s v="5/112/16/50/57,1/6,5"/>
    <n v="16"/>
    <s v="5/112/16"/>
    <x v="1"/>
    <x v="0"/>
    <n v="1"/>
    <n v="1279.83"/>
    <d v="2017-06-26T00:00:00"/>
    <n v="1888"/>
    <n v="26"/>
    <x v="9"/>
    <x v="3"/>
  </r>
  <r>
    <x v="496"/>
    <x v="367"/>
    <s v="4/100/14/43/60,1/5,5"/>
    <n v="14"/>
    <s v="4/100/14"/>
    <x v="1"/>
    <x v="0"/>
    <n v="2"/>
    <n v="1719.46"/>
    <d v="2017-06-26T00:00:00"/>
    <n v="2494"/>
    <n v="26"/>
    <x v="9"/>
    <x v="3"/>
  </r>
  <r>
    <x v="489"/>
    <x v="364"/>
    <s v="4/98/13/29/58,6/5"/>
    <n v="13"/>
    <s v="4/98/13"/>
    <x v="1"/>
    <x v="1"/>
    <n v="4"/>
    <n v="2029.28"/>
    <d v="2017-06-27T00:00:00"/>
    <n v="3000"/>
    <n v="27"/>
    <x v="9"/>
    <x v="3"/>
  </r>
  <r>
    <x v="599"/>
    <x v="434"/>
    <s v="5/108/15/52,5/63,4/6,5"/>
    <n v="15"/>
    <s v="5/108/15"/>
    <x v="0"/>
    <x v="1"/>
    <n v="4"/>
    <n v="8694.8799999999992"/>
    <d v="2017-06-28T00:00:00"/>
    <n v="13160"/>
    <n v="28"/>
    <x v="9"/>
    <x v="3"/>
  </r>
  <r>
    <x v="673"/>
    <x v="28"/>
    <s v="CODE8"/>
    <s v="CODE8"/>
    <s v="CODE8"/>
    <x v="2"/>
    <x v="1"/>
    <n v="4"/>
    <n v="6430.4"/>
    <d v="2017-06-28T00:00:00"/>
    <n v="8720"/>
    <n v="28"/>
    <x v="9"/>
    <x v="3"/>
  </r>
  <r>
    <x v="311"/>
    <x v="251"/>
    <s v="5/114,3/16/45/67,1/7"/>
    <n v="16"/>
    <s v="5/114,3/16"/>
    <x v="0"/>
    <x v="0"/>
    <n v="4"/>
    <n v="10000"/>
    <d v="2017-06-29T00:00:00"/>
    <n v="15960"/>
    <n v="29"/>
    <x v="9"/>
    <x v="3"/>
  </r>
  <r>
    <x v="44"/>
    <x v="43"/>
    <s v="4/98/13/29/58,6/5"/>
    <n v="13"/>
    <s v="4/98/13"/>
    <x v="1"/>
    <x v="1"/>
    <n v="1"/>
    <n v="524.76"/>
    <d v="2017-06-29T00:00:00"/>
    <n v="777"/>
    <n v="29"/>
    <x v="9"/>
    <x v="3"/>
  </r>
  <r>
    <x v="434"/>
    <x v="43"/>
    <s v="4/98/13/29/58,6/5"/>
    <n v="13"/>
    <s v="4/98/13"/>
    <x v="1"/>
    <x v="0"/>
    <n v="2"/>
    <n v="1010.9"/>
    <d v="2017-06-30T00:00:00"/>
    <n v="1424"/>
    <n v="30"/>
    <x v="9"/>
    <x v="3"/>
  </r>
  <r>
    <x v="289"/>
    <x v="234"/>
    <s v="4/100/15/48/54,1/6"/>
    <n v="15"/>
    <s v="4/100/15"/>
    <x v="1"/>
    <x v="0"/>
    <n v="1"/>
    <n v="1054.27"/>
    <d v="2017-07-01T00:00:00"/>
    <n v="1555"/>
    <n v="1"/>
    <x v="10"/>
    <x v="3"/>
  </r>
  <r>
    <x v="513"/>
    <x v="379"/>
    <s v="4/98/13/35/58,6/5"/>
    <n v="13"/>
    <s v="4/98/13"/>
    <x v="1"/>
    <x v="1"/>
    <n v="5"/>
    <n v="2581.5"/>
    <d v="2017-07-01T00:00:00"/>
    <n v="3885"/>
    <n v="1"/>
    <x v="10"/>
    <x v="3"/>
  </r>
  <r>
    <x v="434"/>
    <x v="43"/>
    <s v="4/98/13/29/58,6/5"/>
    <n v="13"/>
    <s v="4/98/13"/>
    <x v="1"/>
    <x v="0"/>
    <n v="2"/>
    <n v="1010.9"/>
    <d v="2017-07-02T00:00:00"/>
    <n v="1424"/>
    <n v="2"/>
    <x v="10"/>
    <x v="3"/>
  </r>
  <r>
    <x v="120"/>
    <x v="109"/>
    <s v="5/114,3/16/51/67,1/6,5"/>
    <n v="16"/>
    <s v="5/114,3/16"/>
    <x v="1"/>
    <x v="0"/>
    <n v="1"/>
    <n v="1234.71"/>
    <d v="2017-07-02T00:00:00"/>
    <n v="1821"/>
    <n v="2"/>
    <x v="10"/>
    <x v="3"/>
  </r>
  <r>
    <x v="0"/>
    <x v="0"/>
    <s v="4/100/15/48/54,1/6,5"/>
    <n v="15"/>
    <s v="4/100/15"/>
    <x v="0"/>
    <x v="1"/>
    <n v="4"/>
    <n v="8694.92"/>
    <d v="2017-07-04T00:00:00"/>
    <n v="13160"/>
    <n v="4"/>
    <x v="10"/>
    <x v="3"/>
  </r>
  <r>
    <x v="674"/>
    <x v="28"/>
    <s v="CODE8"/>
    <s v="CODE8"/>
    <s v="CODE8"/>
    <x v="2"/>
    <x v="1"/>
    <n v="4"/>
    <n v="8355.6"/>
    <d v="2017-07-04T00:00:00"/>
    <n v="11080"/>
    <n v="4"/>
    <x v="10"/>
    <x v="3"/>
  </r>
  <r>
    <x v="514"/>
    <x v="380"/>
    <s v="4/100/15/40/60,1/6"/>
    <n v="15"/>
    <s v="4/100/15"/>
    <x v="1"/>
    <x v="0"/>
    <n v="4"/>
    <n v="4179.8"/>
    <d v="2017-07-05T00:00:00"/>
    <n v="5908"/>
    <n v="5"/>
    <x v="10"/>
    <x v="3"/>
  </r>
  <r>
    <x v="35"/>
    <x v="34"/>
    <s v="5/108/16/50/63,4/6,5"/>
    <n v="16"/>
    <s v="5/108/16"/>
    <x v="1"/>
    <x v="1"/>
    <n v="4"/>
    <n v="5350.4"/>
    <d v="2017-07-08T00:00:00"/>
    <n v="5668"/>
    <n v="8"/>
    <x v="10"/>
    <x v="3"/>
  </r>
  <r>
    <x v="44"/>
    <x v="43"/>
    <s v="4/98/13/29/58,6/5"/>
    <n v="13"/>
    <s v="4/98/13"/>
    <x v="1"/>
    <x v="1"/>
    <n v="1"/>
    <n v="524.76"/>
    <d v="2017-07-09T00:00:00"/>
    <n v="777"/>
    <n v="9"/>
    <x v="10"/>
    <x v="3"/>
  </r>
  <r>
    <x v="675"/>
    <x v="461"/>
    <s v="5/114,3/17/55/64,1/7,5"/>
    <n v="17"/>
    <s v="5/114,3/17"/>
    <x v="0"/>
    <x v="1"/>
    <n v="4"/>
    <n v="12623.72"/>
    <d v="2017-07-09T00:00:00"/>
    <n v="8936"/>
    <n v="9"/>
    <x v="10"/>
    <x v="3"/>
  </r>
  <r>
    <x v="26"/>
    <x v="26"/>
    <s v="5/112/15/47/57,1/6"/>
    <n v="15"/>
    <s v="5/112/15"/>
    <x v="1"/>
    <x v="1"/>
    <n v="4"/>
    <n v="4052.34"/>
    <d v="2017-07-09T00:00:00"/>
    <n v="5736"/>
    <n v="9"/>
    <x v="10"/>
    <x v="3"/>
  </r>
  <r>
    <x v="340"/>
    <x v="273"/>
    <s v="4/98/14/35/58,6/5"/>
    <n v="14"/>
    <s v="4/98/14"/>
    <x v="1"/>
    <x v="0"/>
    <n v="1"/>
    <n v="735.1"/>
    <d v="2017-07-11T00:00:00"/>
    <n v="1028"/>
    <n v="11"/>
    <x v="10"/>
    <x v="3"/>
  </r>
  <r>
    <x v="676"/>
    <x v="462"/>
    <s v="5/114,3/17/38/67,1/7"/>
    <n v="17"/>
    <s v="5/114,3/17"/>
    <x v="0"/>
    <x v="1"/>
    <n v="4"/>
    <n v="12237.28"/>
    <d v="2017-07-12T00:00:00"/>
    <n v="18760"/>
    <n v="12"/>
    <x v="10"/>
    <x v="3"/>
  </r>
  <r>
    <x v="513"/>
    <x v="379"/>
    <s v="4/98/13/35/58,6/5"/>
    <n v="13"/>
    <s v="4/98/13"/>
    <x v="1"/>
    <x v="1"/>
    <n v="4"/>
    <n v="2065.16"/>
    <d v="2017-07-12T00:00:00"/>
    <n v="3108"/>
    <n v="12"/>
    <x v="10"/>
    <x v="3"/>
  </r>
  <r>
    <x v="526"/>
    <x v="389"/>
    <s v="5/112/16/45/57,1/7"/>
    <n v="16"/>
    <s v="5/112/16"/>
    <x v="0"/>
    <x v="1"/>
    <n v="4"/>
    <n v="10488.4"/>
    <d v="2017-07-14T00:00:00"/>
    <n v="15960"/>
    <n v="14"/>
    <x v="10"/>
    <x v="3"/>
  </r>
  <r>
    <x v="506"/>
    <x v="21"/>
    <s v="4/100/15/50/60,1/6"/>
    <n v="15"/>
    <s v="4/100/15"/>
    <x v="1"/>
    <x v="1"/>
    <n v="4"/>
    <n v="4075.12"/>
    <d v="2017-07-15T00:00:00"/>
    <n v="5972"/>
    <n v="15"/>
    <x v="10"/>
    <x v="3"/>
  </r>
  <r>
    <x v="578"/>
    <x v="423"/>
    <s v="4/98/14/37/58,6/5"/>
    <n v="14"/>
    <s v="4/98/14"/>
    <x v="1"/>
    <x v="0"/>
    <n v="2"/>
    <n v="1306.78"/>
    <d v="2017-07-16T00:00:00"/>
    <n v="1566"/>
    <n v="16"/>
    <x v="10"/>
    <x v="3"/>
  </r>
  <r>
    <x v="44"/>
    <x v="43"/>
    <s v="4/98/13/29/58,6/5"/>
    <n v="13"/>
    <s v="4/98/13"/>
    <x v="1"/>
    <x v="1"/>
    <n v="1"/>
    <n v="524.76"/>
    <d v="2017-07-16T00:00:00"/>
    <n v="777"/>
    <n v="16"/>
    <x v="10"/>
    <x v="3"/>
  </r>
  <r>
    <x v="491"/>
    <x v="365"/>
    <s v="4/98/14/35/58,6/5,5"/>
    <n v="14"/>
    <s v="4/98/14"/>
    <x v="1"/>
    <x v="1"/>
    <n v="4"/>
    <n v="2514.2399999999998"/>
    <d v="2017-07-18T00:00:00"/>
    <n v="3680"/>
    <n v="18"/>
    <x v="10"/>
    <x v="3"/>
  </r>
  <r>
    <x v="677"/>
    <x v="463"/>
    <s v="5/110/16/37/65,1/6,5"/>
    <n v="16"/>
    <s v="5/110/16"/>
    <x v="0"/>
    <x v="0"/>
    <n v="4"/>
    <n v="10491.52"/>
    <d v="2017-07-19T00:00:00"/>
    <n v="15960"/>
    <n v="19"/>
    <x v="10"/>
    <x v="3"/>
  </r>
  <r>
    <x v="506"/>
    <x v="21"/>
    <s v="4/100/15/50/60,1/6"/>
    <n v="15"/>
    <s v="4/100/15"/>
    <x v="1"/>
    <x v="0"/>
    <n v="4"/>
    <n v="4098.28"/>
    <d v="2017-07-19T00:00:00"/>
    <n v="5972"/>
    <n v="19"/>
    <x v="10"/>
    <x v="3"/>
  </r>
  <r>
    <x v="123"/>
    <x v="111"/>
    <s v="4/100/15/50/60,1/6,5"/>
    <n v="15"/>
    <s v="4/100/15"/>
    <x v="0"/>
    <x v="0"/>
    <n v="4"/>
    <n v="8365.32"/>
    <d v="2017-07-21T00:00:00"/>
    <n v="13160"/>
    <n v="21"/>
    <x v="10"/>
    <x v="3"/>
  </r>
  <r>
    <x v="98"/>
    <x v="88"/>
    <s v="5/105/16/39/56,6/6,5"/>
    <n v="16"/>
    <s v="5/105/16"/>
    <x v="1"/>
    <x v="0"/>
    <n v="2"/>
    <n v="2866.04"/>
    <d v="2017-07-21T00:00:00"/>
    <n v="4056"/>
    <n v="21"/>
    <x v="10"/>
    <x v="3"/>
  </r>
  <r>
    <x v="285"/>
    <x v="231"/>
    <s v="4/100/14/43/60,1/5,5"/>
    <n v="14"/>
    <s v="4/100/14"/>
    <x v="0"/>
    <x v="1"/>
    <n v="4"/>
    <n v="6813.56"/>
    <d v="2017-07-21T00:00:00"/>
    <n v="8720"/>
    <n v="21"/>
    <x v="10"/>
    <x v="3"/>
  </r>
  <r>
    <x v="60"/>
    <x v="58"/>
    <s v="4/100/14/43/60,1/5,5"/>
    <n v="14"/>
    <s v="4/100/14"/>
    <x v="1"/>
    <x v="1"/>
    <n v="1"/>
    <n v="898.48"/>
    <d v="2017-07-21T00:00:00"/>
    <n v="1325"/>
    <n v="21"/>
    <x v="10"/>
    <x v="3"/>
  </r>
  <r>
    <x v="491"/>
    <x v="365"/>
    <s v="4/98/14/35/58,6/5,5"/>
    <n v="14"/>
    <s v="4/98/14"/>
    <x v="1"/>
    <x v="1"/>
    <n v="4"/>
    <n v="2514.2399999999998"/>
    <d v="2017-07-21T00:00:00"/>
    <n v="3680"/>
    <n v="21"/>
    <x v="10"/>
    <x v="3"/>
  </r>
  <r>
    <x v="513"/>
    <x v="379"/>
    <s v="4/98/13/35/58,6/5"/>
    <n v="13"/>
    <s v="4/98/13"/>
    <x v="1"/>
    <x v="0"/>
    <n v="4"/>
    <n v="2105.92"/>
    <d v="2017-07-23T00:00:00"/>
    <n v="3108"/>
    <n v="23"/>
    <x v="10"/>
    <x v="3"/>
  </r>
  <r>
    <x v="119"/>
    <x v="108"/>
    <s v="4/100/14/45/56,6/5,5"/>
    <n v="14"/>
    <s v="4/100/14"/>
    <x v="0"/>
    <x v="1"/>
    <n v="4"/>
    <n v="7152.56"/>
    <d v="2017-07-23T00:00:00"/>
    <n v="11160"/>
    <n v="23"/>
    <x v="10"/>
    <x v="3"/>
  </r>
  <r>
    <x v="532"/>
    <x v="395"/>
    <s v="5/114,3/15/46/67,1/6,5"/>
    <n v="15"/>
    <s v="5/114,3/15"/>
    <x v="0"/>
    <x v="1"/>
    <n v="4"/>
    <n v="8694.92"/>
    <d v="2017-07-23T00:00:00"/>
    <n v="13160"/>
    <n v="23"/>
    <x v="10"/>
    <x v="3"/>
  </r>
  <r>
    <x v="407"/>
    <x v="313"/>
    <s v="5/114,3/16/50/66,1/6,5"/>
    <n v="16"/>
    <s v="5/114,3/16"/>
    <x v="1"/>
    <x v="1"/>
    <n v="1"/>
    <n v="1237.76"/>
    <d v="2017-07-24T00:00:00"/>
    <n v="1821"/>
    <n v="24"/>
    <x v="10"/>
    <x v="3"/>
  </r>
  <r>
    <x v="491"/>
    <x v="365"/>
    <s v="4/98/14/35/58,6/5,5"/>
    <n v="14"/>
    <s v="4/98/14"/>
    <x v="1"/>
    <x v="1"/>
    <n v="4"/>
    <n v="2514.2399999999998"/>
    <d v="2017-07-25T00:00:00"/>
    <n v="3680"/>
    <n v="25"/>
    <x v="10"/>
    <x v="3"/>
  </r>
  <r>
    <x v="513"/>
    <x v="379"/>
    <s v="4/98/13/35/58,6/5"/>
    <n v="13"/>
    <s v="4/98/13"/>
    <x v="1"/>
    <x v="1"/>
    <n v="1"/>
    <n v="516.29999999999995"/>
    <d v="2017-07-26T00:00:00"/>
    <n v="777"/>
    <n v="26"/>
    <x v="10"/>
    <x v="3"/>
  </r>
  <r>
    <x v="496"/>
    <x v="367"/>
    <s v="4/100/14/43/60,1/5,5"/>
    <n v="14"/>
    <s v="4/100/14"/>
    <x v="1"/>
    <x v="1"/>
    <n v="4"/>
    <n v="3483.72"/>
    <d v="2017-07-26T00:00:00"/>
    <n v="4988"/>
    <n v="26"/>
    <x v="10"/>
    <x v="3"/>
  </r>
  <r>
    <x v="165"/>
    <x v="142"/>
    <s v="4/114,3/15/46/67,1/6,5"/>
    <n v="15"/>
    <s v="4/114,3/15"/>
    <x v="0"/>
    <x v="0"/>
    <n v="4"/>
    <n v="8694.92"/>
    <d v="2017-07-29T00:00:00"/>
    <n v="13160"/>
    <n v="29"/>
    <x v="10"/>
    <x v="3"/>
  </r>
  <r>
    <x v="396"/>
    <x v="16"/>
    <s v="4/114,3/15/44/56,6/6"/>
    <n v="15"/>
    <s v="4/114,3/15"/>
    <x v="1"/>
    <x v="1"/>
    <n v="2"/>
    <n v="2450.7199999999998"/>
    <d v="2017-07-29T00:00:00"/>
    <n v="3614"/>
    <n v="29"/>
    <x v="10"/>
    <x v="3"/>
  </r>
  <r>
    <x v="44"/>
    <x v="43"/>
    <s v="4/98/13/29/58,6/5"/>
    <n v="13"/>
    <s v="4/98/13"/>
    <x v="1"/>
    <x v="1"/>
    <n v="1"/>
    <n v="524.77"/>
    <d v="2017-07-30T00:00:00"/>
    <n v="777"/>
    <n v="30"/>
    <x v="10"/>
    <x v="3"/>
  </r>
  <r>
    <x v="114"/>
    <x v="103"/>
    <s v="5/114,3/16/46/67,1/6,5"/>
    <n v="16"/>
    <s v="5/114,3/16"/>
    <x v="0"/>
    <x v="0"/>
    <n v="4"/>
    <n v="10491.52"/>
    <d v="2017-07-31T00:00:00"/>
    <n v="15960"/>
    <n v="31"/>
    <x v="10"/>
    <x v="3"/>
  </r>
  <r>
    <x v="501"/>
    <x v="371"/>
    <s v="5/114,3/17/39/60,1/7"/>
    <n v="17"/>
    <s v="5/114,3/17"/>
    <x v="0"/>
    <x v="1"/>
    <n v="4"/>
    <n v="12423.72"/>
    <d v="2017-07-31T00:00:00"/>
    <n v="18760"/>
    <n v="31"/>
    <x v="10"/>
    <x v="3"/>
  </r>
  <r>
    <x v="513"/>
    <x v="379"/>
    <s v="4/98/13/35/58,6/5"/>
    <n v="13"/>
    <s v="4/98/13"/>
    <x v="1"/>
    <x v="1"/>
    <n v="4"/>
    <n v="2065.1999999999998"/>
    <d v="2017-08-01T00:00:00"/>
    <n v="3108"/>
    <n v="1"/>
    <x v="11"/>
    <x v="3"/>
  </r>
  <r>
    <x v="513"/>
    <x v="379"/>
    <s v="4/98/13/35/58,6/5"/>
    <n v="13"/>
    <s v="4/98/13"/>
    <x v="1"/>
    <x v="1"/>
    <n v="4"/>
    <n v="2065.16"/>
    <d v="2017-08-03T00:00:00"/>
    <n v="3108"/>
    <n v="3"/>
    <x v="11"/>
    <x v="3"/>
  </r>
  <r>
    <x v="678"/>
    <x v="464"/>
    <s v="4/98/14/35/58,6/5,5"/>
    <n v="14"/>
    <s v="4/98/14"/>
    <x v="0"/>
    <x v="0"/>
    <n v="4"/>
    <n v="7123.28"/>
    <d v="2017-08-04T00:00:00"/>
    <n v="10508"/>
    <n v="4"/>
    <x v="11"/>
    <x v="3"/>
  </r>
  <r>
    <x v="513"/>
    <x v="379"/>
    <s v="4/98/13/35/58,6/5"/>
    <n v="13"/>
    <s v="4/98/13"/>
    <x v="1"/>
    <x v="1"/>
    <n v="4"/>
    <n v="2065.1999999999998"/>
    <d v="2017-08-04T00:00:00"/>
    <n v="3108"/>
    <n v="4"/>
    <x v="11"/>
    <x v="3"/>
  </r>
  <r>
    <x v="298"/>
    <x v="240"/>
    <s v="4/100/16/48/54,1/6,5"/>
    <n v="16"/>
    <s v="4/100/16"/>
    <x v="0"/>
    <x v="0"/>
    <n v="4"/>
    <n v="10000"/>
    <d v="2017-08-06T00:00:00"/>
    <n v="15960"/>
    <n v="6"/>
    <x v="11"/>
    <x v="3"/>
  </r>
  <r>
    <x v="518"/>
    <x v="383"/>
    <s v="4/100/14/49/56,6/5,5"/>
    <n v="14"/>
    <s v="4/100/14"/>
    <x v="1"/>
    <x v="0"/>
    <n v="4"/>
    <n v="3447.56"/>
    <d v="2017-08-06T00:00:00"/>
    <n v="5372"/>
    <n v="6"/>
    <x v="11"/>
    <x v="3"/>
  </r>
  <r>
    <x v="513"/>
    <x v="379"/>
    <s v="4/98/13/35/58,6/5"/>
    <n v="13"/>
    <s v="4/98/13"/>
    <x v="1"/>
    <x v="0"/>
    <n v="4"/>
    <n v="2105.92"/>
    <d v="2017-08-06T00:00:00"/>
    <n v="3108"/>
    <n v="6"/>
    <x v="11"/>
    <x v="3"/>
  </r>
  <r>
    <x v="514"/>
    <x v="380"/>
    <s v="4/100/15/40/60,1/6"/>
    <n v="15"/>
    <s v="4/100/15"/>
    <x v="1"/>
    <x v="0"/>
    <n v="4"/>
    <n v="4179.8"/>
    <d v="2017-08-07T00:00:00"/>
    <n v="5908"/>
    <n v="7"/>
    <x v="11"/>
    <x v="3"/>
  </r>
  <r>
    <x v="173"/>
    <x v="147"/>
    <s v="4/98/14/35/58,6/5,5"/>
    <n v="14"/>
    <s v="4/98/14"/>
    <x v="0"/>
    <x v="1"/>
    <n v="4"/>
    <n v="7165.35"/>
    <d v="2017-08-09T00:00:00"/>
    <n v="11160"/>
    <n v="9"/>
    <x v="11"/>
    <x v="3"/>
  </r>
  <r>
    <x v="522"/>
    <x v="385"/>
    <s v="4/100/15/40/60,1/6"/>
    <n v="15"/>
    <s v="4/100/15"/>
    <x v="1"/>
    <x v="1"/>
    <n v="4"/>
    <n v="4219.16"/>
    <d v="2017-08-11T00:00:00"/>
    <n v="6208"/>
    <n v="11"/>
    <x v="11"/>
    <x v="3"/>
  </r>
  <r>
    <x v="340"/>
    <x v="273"/>
    <s v="4/98/14/35/58,6/5"/>
    <n v="14"/>
    <s v="4/98/14"/>
    <x v="1"/>
    <x v="0"/>
    <n v="4"/>
    <n v="2711.32"/>
    <d v="2017-08-13T00:00:00"/>
    <n v="3920"/>
    <n v="13"/>
    <x v="11"/>
    <x v="3"/>
  </r>
  <r>
    <x v="656"/>
    <x v="450"/>
    <s v="4/100/14/49/56,6/5,5"/>
    <n v="14"/>
    <s v="4/100/14"/>
    <x v="0"/>
    <x v="1"/>
    <n v="4"/>
    <n v="7165.35"/>
    <d v="2017-08-13T00:00:00"/>
    <n v="11160"/>
    <n v="13"/>
    <x v="11"/>
    <x v="3"/>
  </r>
  <r>
    <x v="506"/>
    <x v="21"/>
    <s v="4/100/15/50/60,1/6"/>
    <n v="15"/>
    <s v="4/100/15"/>
    <x v="1"/>
    <x v="1"/>
    <n v="4"/>
    <n v="4075.12"/>
    <d v="2017-08-13T00:00:00"/>
    <n v="5972"/>
    <n v="13"/>
    <x v="11"/>
    <x v="3"/>
  </r>
  <r>
    <x v="434"/>
    <x v="43"/>
    <s v="4/98/13/29/58,6/5"/>
    <n v="13"/>
    <s v="4/98/13"/>
    <x v="1"/>
    <x v="0"/>
    <n v="2"/>
    <n v="1010.9"/>
    <d v="2017-08-16T00:00:00"/>
    <n v="1424"/>
    <n v="16"/>
    <x v="11"/>
    <x v="3"/>
  </r>
  <r>
    <x v="522"/>
    <x v="385"/>
    <s v="4/100/15/40/60,1/6"/>
    <n v="15"/>
    <s v="4/100/15"/>
    <x v="1"/>
    <x v="1"/>
    <n v="4"/>
    <n v="4219.16"/>
    <d v="2017-08-16T00:00:00"/>
    <n v="6208"/>
    <n v="16"/>
    <x v="11"/>
    <x v="3"/>
  </r>
  <r>
    <x v="679"/>
    <x v="28"/>
    <s v="CODE8"/>
    <s v="CODE8"/>
    <s v="CODE8"/>
    <x v="2"/>
    <x v="0"/>
    <n v="4"/>
    <n v="8603.2000000000007"/>
    <d v="2017-08-17T00:00:00"/>
    <n v="11844"/>
    <n v="17"/>
    <x v="11"/>
    <x v="3"/>
  </r>
  <r>
    <x v="170"/>
    <x v="144"/>
    <s v="4/100/14/49/56,6/5,5"/>
    <n v="14"/>
    <s v="4/100/14"/>
    <x v="0"/>
    <x v="1"/>
    <n v="4"/>
    <n v="7152.56"/>
    <d v="2017-08-17T00:00:00"/>
    <n v="11160"/>
    <n v="17"/>
    <x v="11"/>
    <x v="3"/>
  </r>
  <r>
    <x v="496"/>
    <x v="367"/>
    <s v="4/100/14/43/60,1/5,5"/>
    <n v="14"/>
    <s v="4/100/14"/>
    <x v="1"/>
    <x v="1"/>
    <n v="2"/>
    <n v="1741.86"/>
    <d v="2017-08-17T00:00:00"/>
    <n v="2494"/>
    <n v="17"/>
    <x v="11"/>
    <x v="3"/>
  </r>
  <r>
    <x v="261"/>
    <x v="211"/>
    <s v="5/100/15/38/57,1/6,5"/>
    <n v="15"/>
    <s v="5/100/15"/>
    <x v="0"/>
    <x v="1"/>
    <n v="4"/>
    <n v="8345.76"/>
    <d v="2017-08-18T00:00:00"/>
    <n v="13160"/>
    <n v="18"/>
    <x v="11"/>
    <x v="3"/>
  </r>
  <r>
    <x v="513"/>
    <x v="379"/>
    <s v="4/98/13/35/58,6/5"/>
    <n v="13"/>
    <s v="4/98/13"/>
    <x v="1"/>
    <x v="1"/>
    <n v="4"/>
    <n v="2065.1999999999998"/>
    <d v="2017-08-18T00:00:00"/>
    <n v="3108"/>
    <n v="18"/>
    <x v="11"/>
    <x v="3"/>
  </r>
  <r>
    <x v="43"/>
    <x v="42"/>
    <s v="4/98/14/35/58,6/5,5"/>
    <n v="14"/>
    <s v="4/98/14"/>
    <x v="1"/>
    <x v="0"/>
    <n v="4"/>
    <n v="2945.2"/>
    <d v="2017-08-19T00:00:00"/>
    <n v="3920"/>
    <n v="19"/>
    <x v="11"/>
    <x v="3"/>
  </r>
  <r>
    <x v="102"/>
    <x v="92"/>
    <s v="4/100/15/48/54,1/6"/>
    <n v="15"/>
    <s v="4/100/15"/>
    <x v="0"/>
    <x v="1"/>
    <n v="4"/>
    <n v="8710.43"/>
    <d v="2017-08-19T00:00:00"/>
    <n v="13160"/>
    <n v="19"/>
    <x v="11"/>
    <x v="3"/>
  </r>
  <r>
    <x v="513"/>
    <x v="379"/>
    <s v="4/98/13/35/58,6/5"/>
    <n v="13"/>
    <s v="4/98/13"/>
    <x v="1"/>
    <x v="1"/>
    <n v="4"/>
    <n v="2065.16"/>
    <d v="2017-08-19T00:00:00"/>
    <n v="3160"/>
    <n v="19"/>
    <x v="11"/>
    <x v="3"/>
  </r>
  <r>
    <x v="423"/>
    <x v="320"/>
    <s v="4/100/15/48/54,1/6"/>
    <n v="15"/>
    <s v="4/100/15"/>
    <x v="0"/>
    <x v="0"/>
    <n v="4"/>
    <n v="8073.44"/>
    <d v="2017-08-21T00:00:00"/>
    <n v="13160"/>
    <n v="21"/>
    <x v="11"/>
    <x v="3"/>
  </r>
  <r>
    <x v="44"/>
    <x v="43"/>
    <s v="4/98/13/29/58,6/5"/>
    <n v="13"/>
    <s v="4/98/13"/>
    <x v="1"/>
    <x v="1"/>
    <n v="2"/>
    <n v="1049.52"/>
    <d v="2017-08-21T00:00:00"/>
    <n v="1580"/>
    <n v="21"/>
    <x v="11"/>
    <x v="3"/>
  </r>
  <r>
    <x v="680"/>
    <x v="28"/>
    <s v="CODE8"/>
    <s v="CODE8"/>
    <s v="CODE8"/>
    <x v="2"/>
    <x v="1"/>
    <n v="4"/>
    <n v="19037.2"/>
    <d v="2017-08-22T00:00:00"/>
    <n v="24568"/>
    <n v="22"/>
    <x v="11"/>
    <x v="3"/>
  </r>
  <r>
    <x v="115"/>
    <x v="104"/>
    <s v="4/98/14/35/58,6/5,5"/>
    <n v="14"/>
    <s v="4/98/14"/>
    <x v="0"/>
    <x v="1"/>
    <n v="4"/>
    <n v="7152.56"/>
    <d v="2017-08-25T00:00:00"/>
    <n v="11160"/>
    <n v="25"/>
    <x v="11"/>
    <x v="3"/>
  </r>
  <r>
    <x v="514"/>
    <x v="380"/>
    <s v="4/100/15/40/60,1/6"/>
    <n v="15"/>
    <s v="4/100/15"/>
    <x v="1"/>
    <x v="1"/>
    <n v="3"/>
    <n v="3122.76"/>
    <d v="2017-08-25T00:00:00"/>
    <n v="4431"/>
    <n v="25"/>
    <x v="11"/>
    <x v="3"/>
  </r>
  <r>
    <x v="681"/>
    <x v="28"/>
    <s v="CODE8"/>
    <s v="CODE8"/>
    <s v="CODE8"/>
    <x v="2"/>
    <x v="1"/>
    <n v="4"/>
    <n v="12232"/>
    <d v="2017-08-25T00:00:00"/>
    <n v="14136"/>
    <n v="25"/>
    <x v="11"/>
    <x v="3"/>
  </r>
  <r>
    <x v="20"/>
    <x v="20"/>
    <s v="4/100/15/48/54,1/6"/>
    <n v="15"/>
    <s v="4/100/15"/>
    <x v="1"/>
    <x v="0"/>
    <n v="1"/>
    <n v="1007.9"/>
    <d v="2017-08-27T00:00:00"/>
    <n v="1487"/>
    <n v="27"/>
    <x v="11"/>
    <x v="3"/>
  </r>
  <r>
    <x v="496"/>
    <x v="367"/>
    <s v="4/100/14/43/60,1/5,5"/>
    <n v="14"/>
    <s v="4/100/14"/>
    <x v="1"/>
    <x v="1"/>
    <n v="2"/>
    <n v="1741.86"/>
    <d v="2017-08-28T00:00:00"/>
    <n v="2494"/>
    <n v="28"/>
    <x v="11"/>
    <x v="3"/>
  </r>
  <r>
    <x v="682"/>
    <x v="28"/>
    <s v="CODE8"/>
    <s v="CODE8"/>
    <s v="CODE8"/>
    <x v="2"/>
    <x v="1"/>
    <n v="1"/>
    <n v="4686"/>
    <d v="2017-08-28T00:00:00"/>
    <n v="5387"/>
    <n v="28"/>
    <x v="11"/>
    <x v="3"/>
  </r>
  <r>
    <x v="683"/>
    <x v="465"/>
    <s v="4/98/14/35/58,6/5,5"/>
    <n v="14"/>
    <s v="4/98/14"/>
    <x v="1"/>
    <x v="0"/>
    <n v="4"/>
    <n v="2530.7199999999998"/>
    <d v="2017-08-29T00:00:00"/>
    <n v="3560"/>
    <n v="29"/>
    <x v="11"/>
    <x v="3"/>
  </r>
  <r>
    <x v="491"/>
    <x v="365"/>
    <s v="4/98/14/35/58,6/5,5"/>
    <n v="14"/>
    <s v="4/98/14"/>
    <x v="1"/>
    <x v="1"/>
    <n v="1"/>
    <n v="628.55999999999995"/>
    <d v="2017-08-29T00:00:00"/>
    <n v="890"/>
    <n v="29"/>
    <x v="11"/>
    <x v="3"/>
  </r>
  <r>
    <x v="683"/>
    <x v="465"/>
    <s v="4/98/14/35/58,6/5,5"/>
    <n v="14"/>
    <s v="4/98/14"/>
    <x v="1"/>
    <x v="0"/>
    <n v="4"/>
    <n v="2530.7600000000002"/>
    <d v="2017-08-30T00:00:00"/>
    <n v="3560"/>
    <n v="30"/>
    <x v="11"/>
    <x v="3"/>
  </r>
  <r>
    <x v="381"/>
    <x v="300"/>
    <s v="5/114,3/16/50/60,1/6,5"/>
    <n v="16"/>
    <s v="5/114,3/16"/>
    <x v="0"/>
    <x v="1"/>
    <n v="4"/>
    <n v="10669.48"/>
    <d v="2017-08-30T00:00:00"/>
    <n v="15960"/>
    <n v="30"/>
    <x v="11"/>
    <x v="3"/>
  </r>
  <r>
    <x v="322"/>
    <x v="258"/>
    <s v="5/112/16/50/57,1/6,5"/>
    <n v="16"/>
    <s v="5/112/16"/>
    <x v="1"/>
    <x v="0"/>
    <n v="3"/>
    <n v="3839.49"/>
    <d v="2017-08-31T00:00:00"/>
    <n v="5664"/>
    <n v="31"/>
    <x v="11"/>
    <x v="3"/>
  </r>
  <r>
    <x v="684"/>
    <x v="28"/>
    <s v="CODE8"/>
    <s v="CODE8"/>
    <s v="CODE8"/>
    <x v="2"/>
    <x v="1"/>
    <n v="4"/>
    <n v="20400"/>
    <d v="2017-08-31T00:00:00"/>
    <n v="23664"/>
    <n v="31"/>
    <x v="11"/>
    <x v="3"/>
  </r>
  <r>
    <x v="20"/>
    <x v="20"/>
    <s v="4/100/15/48/54,1/6"/>
    <n v="15"/>
    <s v="4/100/15"/>
    <x v="1"/>
    <x v="0"/>
    <n v="4"/>
    <n v="4031.6"/>
    <d v="2017-09-01T00:00:00"/>
    <n v="5948"/>
    <n v="1"/>
    <x v="0"/>
    <x v="3"/>
  </r>
  <r>
    <x v="30"/>
    <x v="30"/>
    <s v="4/100/14/46/54,1/5,5"/>
    <n v="14"/>
    <s v="4/100/14"/>
    <x v="0"/>
    <x v="1"/>
    <n v="4"/>
    <n v="7420.01"/>
    <d v="2017-09-02T00:00:00"/>
    <n v="11160"/>
    <n v="2"/>
    <x v="0"/>
    <x v="3"/>
  </r>
  <r>
    <x v="491"/>
    <x v="365"/>
    <s v="4/98/14/35/58,6/5,5"/>
    <n v="14"/>
    <s v="4/98/14"/>
    <x v="1"/>
    <x v="1"/>
    <n v="4"/>
    <n v="2514.2399999999998"/>
    <d v="2017-09-02T00:00:00"/>
    <n v="3560"/>
    <n v="2"/>
    <x v="0"/>
    <x v="3"/>
  </r>
  <r>
    <x v="683"/>
    <x v="465"/>
    <s v="4/98/14/35/58,6/5,5"/>
    <n v="14"/>
    <s v="4/98/14"/>
    <x v="1"/>
    <x v="0"/>
    <n v="4"/>
    <n v="2530.7199999999998"/>
    <d v="2017-09-03T00:00:00"/>
    <n v="3560"/>
    <n v="3"/>
    <x v="0"/>
    <x v="3"/>
  </r>
  <r>
    <x v="685"/>
    <x v="466"/>
    <s v="4/98/13/29/60,1/5"/>
    <n v="13"/>
    <s v="4/98/13"/>
    <x v="1"/>
    <x v="0"/>
    <n v="2"/>
    <n v="1177.96"/>
    <d v="2017-09-05T00:00:00"/>
    <n v="1580"/>
    <n v="5"/>
    <x v="0"/>
    <x v="3"/>
  </r>
  <r>
    <x v="686"/>
    <x v="467"/>
    <s v="4/98/13/35/58,6/5"/>
    <n v="13"/>
    <s v="4/98/13"/>
    <x v="1"/>
    <x v="0"/>
    <n v="4"/>
    <n v="2355.92"/>
    <d v="2017-09-06T00:00:00"/>
    <n v="3160"/>
    <n v="6"/>
    <x v="0"/>
    <x v="3"/>
  </r>
  <r>
    <x v="687"/>
    <x v="28"/>
    <s v="CODE8"/>
    <s v="CODE8"/>
    <s v="CODE8"/>
    <x v="2"/>
    <x v="0"/>
    <n v="4"/>
    <n v="13274.4"/>
    <d v="2017-09-06T00:00:00"/>
    <n v="17600"/>
    <n v="6"/>
    <x v="0"/>
    <x v="3"/>
  </r>
  <r>
    <x v="367"/>
    <x v="289"/>
    <s v="4/100/15/50/60,1/6"/>
    <n v="15"/>
    <s v="4/100/15"/>
    <x v="1"/>
    <x v="1"/>
    <n v="4"/>
    <n v="3955.92"/>
    <d v="2017-09-07T00:00:00"/>
    <n v="5916"/>
    <n v="7"/>
    <x v="0"/>
    <x v="3"/>
  </r>
  <r>
    <x v="685"/>
    <x v="466"/>
    <s v="4/98/13/29/60,1/5"/>
    <n v="13"/>
    <s v="4/98/13"/>
    <x v="1"/>
    <x v="1"/>
    <n v="1"/>
    <n v="588.98"/>
    <d v="2017-09-07T00:00:00"/>
    <n v="790"/>
    <n v="7"/>
    <x v="0"/>
    <x v="3"/>
  </r>
  <r>
    <x v="367"/>
    <x v="289"/>
    <s v="4/100/15/50/60,1/6"/>
    <n v="15"/>
    <s v="4/100/15"/>
    <x v="1"/>
    <x v="1"/>
    <n v="2"/>
    <n v="1977.96"/>
    <d v="2017-09-08T00:00:00"/>
    <n v="2958"/>
    <n v="8"/>
    <x v="0"/>
    <x v="3"/>
  </r>
  <r>
    <x v="434"/>
    <x v="43"/>
    <s v="4/98/13/29/58,6/5"/>
    <n v="13"/>
    <s v="4/98/13"/>
    <x v="1"/>
    <x v="1"/>
    <n v="2"/>
    <n v="995.02"/>
    <d v="2017-09-08T00:00:00"/>
    <n v="1580"/>
    <n v="8"/>
    <x v="0"/>
    <x v="3"/>
  </r>
  <r>
    <x v="527"/>
    <x v="390"/>
    <s v="5/114,3/16/47/66,1/6,5"/>
    <n v="16"/>
    <s v="5/114,3/16"/>
    <x v="0"/>
    <x v="0"/>
    <n v="4"/>
    <n v="10491.52"/>
    <d v="2017-09-09T00:00:00"/>
    <n v="15960"/>
    <n v="9"/>
    <x v="0"/>
    <x v="3"/>
  </r>
  <r>
    <x v="33"/>
    <x v="32"/>
    <s v="4/98/14/35/58,6/5,5"/>
    <n v="14"/>
    <s v="4/98/14"/>
    <x v="0"/>
    <x v="1"/>
    <n v="4"/>
    <n v="6813.56"/>
    <d v="2017-09-09T00:00:00"/>
    <n v="11160"/>
    <n v="9"/>
    <x v="0"/>
    <x v="3"/>
  </r>
  <r>
    <x v="20"/>
    <x v="20"/>
    <s v="4/100/15/48/54,1/6"/>
    <n v="15"/>
    <s v="4/100/15"/>
    <x v="1"/>
    <x v="0"/>
    <n v="4"/>
    <n v="4031.6"/>
    <d v="2017-09-10T00:00:00"/>
    <n v="5948"/>
    <n v="10"/>
    <x v="0"/>
    <x v="3"/>
  </r>
  <r>
    <x v="514"/>
    <x v="380"/>
    <s v="4/100/15/40/60,1/6"/>
    <n v="15"/>
    <s v="4/100/15"/>
    <x v="1"/>
    <x v="1"/>
    <n v="2"/>
    <n v="2081.84"/>
    <d v="2017-09-10T00:00:00"/>
    <n v="2954"/>
    <n v="10"/>
    <x v="0"/>
    <x v="3"/>
  </r>
  <r>
    <x v="340"/>
    <x v="273"/>
    <s v="4/98/14/35/58,6/5"/>
    <n v="14"/>
    <s v="4/98/14"/>
    <x v="1"/>
    <x v="0"/>
    <n v="1"/>
    <n v="677.83"/>
    <d v="2017-09-11T00:00:00"/>
    <n v="890"/>
    <n v="11"/>
    <x v="0"/>
    <x v="3"/>
  </r>
  <r>
    <x v="677"/>
    <x v="463"/>
    <s v="5/110/16/37/65,1/6,5"/>
    <n v="16"/>
    <s v="5/110/16"/>
    <x v="0"/>
    <x v="0"/>
    <n v="4"/>
    <n v="10491.52"/>
    <d v="2017-09-11T00:00:00"/>
    <n v="15960"/>
    <n v="11"/>
    <x v="0"/>
    <x v="3"/>
  </r>
  <r>
    <x v="683"/>
    <x v="465"/>
    <s v="4/98/14/35/58,6/5,5"/>
    <n v="14"/>
    <s v="4/98/14"/>
    <x v="1"/>
    <x v="0"/>
    <n v="4"/>
    <n v="2530.7600000000002"/>
    <d v="2017-09-11T00:00:00"/>
    <n v="3560"/>
    <n v="11"/>
    <x v="0"/>
    <x v="3"/>
  </r>
  <r>
    <x v="97"/>
    <x v="87"/>
    <s v="4/100/15/48/54,1/6"/>
    <n v="15"/>
    <s v="4/100/15"/>
    <x v="0"/>
    <x v="1"/>
    <n v="4"/>
    <n v="9016.09"/>
    <d v="2017-09-11T00:00:00"/>
    <n v="13160"/>
    <n v="11"/>
    <x v="0"/>
    <x v="3"/>
  </r>
  <r>
    <x v="686"/>
    <x v="467"/>
    <s v="4/98/13/35/58,6/5"/>
    <n v="13"/>
    <s v="4/98/13"/>
    <x v="1"/>
    <x v="1"/>
    <n v="4"/>
    <n v="2355.92"/>
    <d v="2017-09-11T00:00:00"/>
    <n v="3160"/>
    <n v="11"/>
    <x v="0"/>
    <x v="3"/>
  </r>
  <r>
    <x v="683"/>
    <x v="465"/>
    <s v="4/98/14/35/58,6/5,5"/>
    <n v="14"/>
    <s v="4/98/14"/>
    <x v="1"/>
    <x v="1"/>
    <n v="4"/>
    <n v="2542.36"/>
    <d v="2017-09-11T00:00:00"/>
    <n v="3560"/>
    <n v="11"/>
    <x v="0"/>
    <x v="3"/>
  </r>
  <r>
    <x v="214"/>
    <x v="178"/>
    <s v="4/98/14/35/58,6/5,5"/>
    <n v="14"/>
    <s v="4/98/14"/>
    <x v="0"/>
    <x v="1"/>
    <n v="4"/>
    <n v="6813.56"/>
    <d v="2017-09-12T00:00:00"/>
    <n v="11160"/>
    <n v="12"/>
    <x v="0"/>
    <x v="3"/>
  </r>
  <r>
    <x v="434"/>
    <x v="43"/>
    <s v="4/98/13/29/58,6/5"/>
    <n v="13"/>
    <s v="4/98/13"/>
    <x v="1"/>
    <x v="0"/>
    <n v="1"/>
    <n v="505.45"/>
    <d v="2017-09-14T00:00:00"/>
    <n v="790"/>
    <n v="14"/>
    <x v="0"/>
    <x v="3"/>
  </r>
  <r>
    <x v="686"/>
    <x v="467"/>
    <s v="4/98/13/35/58,6/5"/>
    <n v="13"/>
    <s v="4/98/13"/>
    <x v="1"/>
    <x v="0"/>
    <n v="4"/>
    <n v="2355.92"/>
    <d v="2017-09-16T00:00:00"/>
    <n v="3160"/>
    <n v="16"/>
    <x v="0"/>
    <x v="3"/>
  </r>
  <r>
    <x v="688"/>
    <x v="28"/>
    <s v="CODE8"/>
    <s v="CODE8"/>
    <s v="CODE8"/>
    <x v="2"/>
    <x v="0"/>
    <n v="4"/>
    <n v="10694.8"/>
    <d v="2017-09-16T00:00:00"/>
    <n v="14180"/>
    <n v="16"/>
    <x v="0"/>
    <x v="3"/>
  </r>
  <r>
    <x v="120"/>
    <x v="109"/>
    <s v="5/114,3/16/51/67,1/6,5"/>
    <n v="16"/>
    <s v="5/114,3/16"/>
    <x v="1"/>
    <x v="1"/>
    <n v="4"/>
    <n v="4938.84"/>
    <d v="2017-09-16T00:00:00"/>
    <n v="7284"/>
    <n v="16"/>
    <x v="0"/>
    <x v="3"/>
  </r>
  <r>
    <x v="506"/>
    <x v="21"/>
    <s v="4/100/15/50/60,1/6"/>
    <n v="15"/>
    <s v="4/100/15"/>
    <x v="1"/>
    <x v="1"/>
    <n v="4"/>
    <n v="4075.12"/>
    <d v="2017-09-16T00:00:00"/>
    <n v="5972"/>
    <n v="16"/>
    <x v="0"/>
    <x v="3"/>
  </r>
  <r>
    <x v="689"/>
    <x v="468"/>
    <s v="5/108/17/50/63,4/7"/>
    <n v="17"/>
    <s v="5/108/17"/>
    <x v="0"/>
    <x v="1"/>
    <n v="4"/>
    <n v="11830.48"/>
    <d v="2017-09-17T00:00:00"/>
    <n v="18760"/>
    <n v="17"/>
    <x v="0"/>
    <x v="3"/>
  </r>
  <r>
    <x v="601"/>
    <x v="436"/>
    <s v="5/114,3/16/46/67,1/6,5"/>
    <n v="16"/>
    <s v="5/114,3/16"/>
    <x v="0"/>
    <x v="1"/>
    <n v="4"/>
    <n v="10000"/>
    <d v="2017-09-18T00:00:00"/>
    <n v="15960"/>
    <n v="18"/>
    <x v="0"/>
    <x v="3"/>
  </r>
  <r>
    <x v="496"/>
    <x v="367"/>
    <s v="4/100/14/43/60,1/5,5"/>
    <n v="14"/>
    <s v="4/100/14"/>
    <x v="1"/>
    <x v="1"/>
    <n v="1"/>
    <n v="870.94"/>
    <d v="2017-09-19T00:00:00"/>
    <n v="1247"/>
    <n v="19"/>
    <x v="0"/>
    <x v="3"/>
  </r>
  <r>
    <x v="484"/>
    <x v="360"/>
    <s v="4/100/15/45/60,1/6,5"/>
    <n v="15"/>
    <s v="4/100/15"/>
    <x v="0"/>
    <x v="0"/>
    <n v="4"/>
    <n v="8694.92"/>
    <d v="2017-09-20T00:00:00"/>
    <n v="13160"/>
    <n v="20"/>
    <x v="0"/>
    <x v="3"/>
  </r>
  <r>
    <x v="435"/>
    <x v="329"/>
    <s v="5/114,3/16/50/67,1/6,5"/>
    <n v="16"/>
    <s v="5/114,3/16"/>
    <x v="1"/>
    <x v="0"/>
    <n v="4"/>
    <n v="4585.8"/>
    <d v="2017-09-20T00:00:00"/>
    <n v="6496"/>
    <n v="20"/>
    <x v="0"/>
    <x v="3"/>
  </r>
  <r>
    <x v="683"/>
    <x v="465"/>
    <s v="4/98/14/35/58,6/5,5"/>
    <n v="14"/>
    <s v="4/98/14"/>
    <x v="1"/>
    <x v="0"/>
    <n v="4"/>
    <n v="2530.7199999999998"/>
    <d v="2017-09-20T00:00:00"/>
    <n v="3560"/>
    <n v="20"/>
    <x v="0"/>
    <x v="3"/>
  </r>
  <r>
    <x v="690"/>
    <x v="28"/>
    <s v="CODE8"/>
    <s v="CODE8"/>
    <s v="CODE8"/>
    <x v="2"/>
    <x v="1"/>
    <n v="4"/>
    <n v="10376"/>
    <d v="2017-09-20T00:00:00"/>
    <n v="14948"/>
    <n v="20"/>
    <x v="0"/>
    <x v="3"/>
  </r>
  <r>
    <x v="289"/>
    <x v="234"/>
    <s v="4/100/15/48/54,1/6"/>
    <n v="15"/>
    <s v="4/100/15"/>
    <x v="1"/>
    <x v="0"/>
    <n v="4"/>
    <n v="4217.12"/>
    <d v="2017-09-21T00:00:00"/>
    <n v="6220"/>
    <n v="21"/>
    <x v="0"/>
    <x v="3"/>
  </r>
  <r>
    <x v="683"/>
    <x v="465"/>
    <s v="4/98/14/35/58,6/5,5"/>
    <n v="14"/>
    <s v="4/98/14"/>
    <x v="1"/>
    <x v="0"/>
    <n v="4"/>
    <n v="2530.7600000000002"/>
    <d v="2017-09-21T00:00:00"/>
    <n v="3560"/>
    <n v="21"/>
    <x v="0"/>
    <x v="3"/>
  </r>
  <r>
    <x v="111"/>
    <x v="100"/>
    <s v="5/114,3/16/46/67,1/6,5"/>
    <n v="16"/>
    <s v="5/114,3/16"/>
    <x v="0"/>
    <x v="1"/>
    <n v="4"/>
    <n v="10491.36"/>
    <d v="2017-09-21T00:00:00"/>
    <n v="15960"/>
    <n v="21"/>
    <x v="0"/>
    <x v="3"/>
  </r>
  <r>
    <x v="685"/>
    <x v="466"/>
    <s v="4/98/13/29/60,1/5"/>
    <n v="13"/>
    <s v="4/98/13"/>
    <x v="1"/>
    <x v="1"/>
    <n v="2"/>
    <n v="1177.96"/>
    <d v="2017-09-21T00:00:00"/>
    <n v="1580"/>
    <n v="21"/>
    <x v="0"/>
    <x v="3"/>
  </r>
  <r>
    <x v="686"/>
    <x v="467"/>
    <s v="4/98/13/35/58,6/5"/>
    <n v="13"/>
    <s v="4/98/13"/>
    <x v="1"/>
    <x v="1"/>
    <n v="4"/>
    <n v="2355.92"/>
    <d v="2017-09-21T00:00:00"/>
    <n v="3160"/>
    <n v="21"/>
    <x v="0"/>
    <x v="3"/>
  </r>
  <r>
    <x v="691"/>
    <x v="28"/>
    <s v="CODE8"/>
    <s v="CODE8"/>
    <s v="CODE8"/>
    <x v="2"/>
    <x v="1"/>
    <n v="4"/>
    <n v="11182.8"/>
    <d v="2017-09-21T00:00:00"/>
    <n v="14744"/>
    <n v="21"/>
    <x v="0"/>
    <x v="3"/>
  </r>
  <r>
    <x v="434"/>
    <x v="43"/>
    <s v="4/98/13/29/58,6/5"/>
    <n v="13"/>
    <s v="4/98/13"/>
    <x v="1"/>
    <x v="0"/>
    <n v="1"/>
    <n v="505.45"/>
    <d v="2017-09-22T00:00:00"/>
    <n v="790"/>
    <n v="22"/>
    <x v="0"/>
    <x v="3"/>
  </r>
  <r>
    <x v="692"/>
    <x v="28"/>
    <s v="CODE8"/>
    <s v="CODE8"/>
    <s v="CODE8"/>
    <x v="2"/>
    <x v="0"/>
    <n v="4"/>
    <n v="4128.8"/>
    <d v="2017-09-22T00:00:00"/>
    <n v="5800"/>
    <n v="22"/>
    <x v="0"/>
    <x v="3"/>
  </r>
  <r>
    <x v="693"/>
    <x v="28"/>
    <s v="CODE8"/>
    <s v="CODE8"/>
    <s v="CODE8"/>
    <x v="2"/>
    <x v="1"/>
    <n v="4"/>
    <n v="4915.2"/>
    <d v="2017-09-22T00:00:00"/>
    <n v="7946"/>
    <n v="22"/>
    <x v="0"/>
    <x v="3"/>
  </r>
  <r>
    <x v="434"/>
    <x v="43"/>
    <s v="4/98/13/29/58,6/5"/>
    <n v="13"/>
    <s v="4/98/13"/>
    <x v="1"/>
    <x v="0"/>
    <n v="1"/>
    <n v="505.45"/>
    <d v="2017-09-23T00:00:00"/>
    <n v="790"/>
    <n v="23"/>
    <x v="0"/>
    <x v="3"/>
  </r>
  <r>
    <x v="43"/>
    <x v="42"/>
    <s v="4/98/14/35/58,6/5,5"/>
    <n v="14"/>
    <s v="4/98/14"/>
    <x v="1"/>
    <x v="0"/>
    <n v="4"/>
    <n v="2945.2"/>
    <d v="2017-09-23T00:00:00"/>
    <n v="3560"/>
    <n v="23"/>
    <x v="0"/>
    <x v="3"/>
  </r>
  <r>
    <x v="60"/>
    <x v="58"/>
    <s v="4/100/14/43/60,1/5,5"/>
    <n v="14"/>
    <s v="4/100/14"/>
    <x v="1"/>
    <x v="0"/>
    <n v="4"/>
    <n v="3593.92"/>
    <d v="2017-09-23T00:00:00"/>
    <n v="5300"/>
    <n v="23"/>
    <x v="0"/>
    <x v="3"/>
  </r>
  <r>
    <x v="514"/>
    <x v="380"/>
    <s v="4/100/15/40/60,1/6"/>
    <n v="15"/>
    <s v="4/100/15"/>
    <x v="1"/>
    <x v="0"/>
    <n v="4"/>
    <n v="4179.8"/>
    <d v="2017-09-23T00:00:00"/>
    <n v="5908"/>
    <n v="23"/>
    <x v="0"/>
    <x v="3"/>
  </r>
  <r>
    <x v="686"/>
    <x v="467"/>
    <s v="4/98/13/35/58,6/5"/>
    <n v="13"/>
    <s v="4/98/13"/>
    <x v="1"/>
    <x v="0"/>
    <n v="2"/>
    <n v="1183.1199999999999"/>
    <d v="2017-09-23T00:00:00"/>
    <n v="1580"/>
    <n v="23"/>
    <x v="0"/>
    <x v="3"/>
  </r>
  <r>
    <x v="683"/>
    <x v="465"/>
    <s v="4/98/14/35/58,6/5,5"/>
    <n v="14"/>
    <s v="4/98/14"/>
    <x v="1"/>
    <x v="0"/>
    <n v="13"/>
    <n v="8224.84"/>
    <d v="2017-09-23T00:00:00"/>
    <n v="11570"/>
    <n v="23"/>
    <x v="0"/>
    <x v="3"/>
  </r>
  <r>
    <x v="20"/>
    <x v="20"/>
    <s v="4/100/15/48/54,1/6"/>
    <n v="15"/>
    <s v="4/100/15"/>
    <x v="1"/>
    <x v="1"/>
    <n v="3"/>
    <n v="3032.66"/>
    <d v="2017-09-23T00:00:00"/>
    <n v="4461"/>
    <n v="23"/>
    <x v="0"/>
    <x v="3"/>
  </r>
  <r>
    <x v="289"/>
    <x v="234"/>
    <s v="4/100/15/48/54,1/6"/>
    <n v="15"/>
    <s v="4/100/15"/>
    <x v="1"/>
    <x v="1"/>
    <n v="1"/>
    <n v="1054.44"/>
    <d v="2017-09-23T00:00:00"/>
    <n v="1555"/>
    <n v="23"/>
    <x v="0"/>
    <x v="3"/>
  </r>
  <r>
    <x v="683"/>
    <x v="465"/>
    <s v="4/98/14/35/58,6/5,5"/>
    <n v="14"/>
    <s v="4/98/14"/>
    <x v="1"/>
    <x v="1"/>
    <n v="4"/>
    <n v="2542.36"/>
    <d v="2017-09-23T00:00:00"/>
    <n v="3560"/>
    <n v="23"/>
    <x v="0"/>
    <x v="3"/>
  </r>
  <r>
    <x v="309"/>
    <x v="249"/>
    <s v="5/105/16/39/56,6/6,5"/>
    <n v="16"/>
    <s v="5/105/16"/>
    <x v="0"/>
    <x v="1"/>
    <n v="4"/>
    <n v="10866.84"/>
    <d v="2017-09-24T00:00:00"/>
    <n v="15960"/>
    <n v="24"/>
    <x v="0"/>
    <x v="3"/>
  </r>
  <r>
    <x v="694"/>
    <x v="28"/>
    <s v="CODE8"/>
    <s v="CODE8"/>
    <s v="CODE8"/>
    <x v="2"/>
    <x v="1"/>
    <n v="4"/>
    <n v="3559.2"/>
    <d v="2017-09-24T00:00:00"/>
    <n v="5756"/>
    <n v="24"/>
    <x v="0"/>
    <x v="3"/>
  </r>
  <r>
    <x v="695"/>
    <x v="469"/>
    <s v="5/114,3/15/47/67,1/6"/>
    <n v="15"/>
    <s v="5/114,3/15"/>
    <x v="0"/>
    <x v="1"/>
    <n v="4"/>
    <n v="8288.1200000000008"/>
    <d v="2017-09-25T00:00:00"/>
    <n v="13160"/>
    <n v="25"/>
    <x v="0"/>
    <x v="3"/>
  </r>
  <r>
    <x v="44"/>
    <x v="43"/>
    <s v="4/98/13/29/58,6/5"/>
    <n v="13"/>
    <s v="4/98/13"/>
    <x v="1"/>
    <x v="0"/>
    <n v="4"/>
    <n v="2107.16"/>
    <d v="2017-09-26T00:00:00"/>
    <n v="3160"/>
    <n v="26"/>
    <x v="0"/>
    <x v="3"/>
  </r>
  <r>
    <x v="516"/>
    <x v="381"/>
    <s v="5/100/15/38/57,1/6"/>
    <n v="15"/>
    <s v="5/100/15"/>
    <x v="1"/>
    <x v="0"/>
    <n v="2"/>
    <n v="2826.2"/>
    <d v="2017-09-26T00:00:00"/>
    <n v="2346"/>
    <n v="26"/>
    <x v="0"/>
    <x v="3"/>
  </r>
  <r>
    <x v="696"/>
    <x v="28"/>
    <s v="CODE8"/>
    <s v="CODE8"/>
    <s v="CODE8"/>
    <x v="2"/>
    <x v="0"/>
    <n v="4"/>
    <n v="13260.8"/>
    <d v="2017-09-26T00:00:00"/>
    <n v="17484"/>
    <n v="26"/>
    <x v="0"/>
    <x v="3"/>
  </r>
  <r>
    <x v="686"/>
    <x v="467"/>
    <s v="4/98/13/35/58,6/5"/>
    <n v="13"/>
    <s v="4/98/13"/>
    <x v="1"/>
    <x v="0"/>
    <n v="1"/>
    <n v="591.55999999999995"/>
    <d v="2017-09-27T00:00:00"/>
    <n v="790"/>
    <n v="27"/>
    <x v="0"/>
    <x v="3"/>
  </r>
  <r>
    <x v="686"/>
    <x v="467"/>
    <s v="4/98/13/35/58,6/5"/>
    <n v="13"/>
    <s v="4/98/13"/>
    <x v="1"/>
    <x v="0"/>
    <n v="4"/>
    <n v="2366.2399999999998"/>
    <d v="2017-09-28T00:00:00"/>
    <n v="3160"/>
    <n v="28"/>
    <x v="0"/>
    <x v="3"/>
  </r>
  <r>
    <x v="697"/>
    <x v="470"/>
    <s v="4/100/14/46/54,1/5"/>
    <n v="14"/>
    <s v="4/100/14"/>
    <x v="1"/>
    <x v="0"/>
    <n v="4"/>
    <n v="3559.32"/>
    <d v="2017-09-28T00:00:00"/>
    <n v="5300"/>
    <n v="28"/>
    <x v="0"/>
    <x v="3"/>
  </r>
  <r>
    <x v="698"/>
    <x v="471"/>
    <s v="5/114,3/16/45/66,1/6,5"/>
    <n v="16"/>
    <s v="5/114,3/16"/>
    <x v="1"/>
    <x v="0"/>
    <n v="4"/>
    <n v="4915.24"/>
    <d v="2017-09-28T00:00:00"/>
    <n v="7320"/>
    <n v="28"/>
    <x v="0"/>
    <x v="3"/>
  </r>
  <r>
    <x v="309"/>
    <x v="249"/>
    <s v="5/105/16/39/56,6/6,5"/>
    <n v="16"/>
    <s v="5/105/16"/>
    <x v="0"/>
    <x v="1"/>
    <n v="1"/>
    <n v="2711.86"/>
    <d v="2017-09-28T00:00:00"/>
    <n v="3990"/>
    <n v="28"/>
    <x v="0"/>
    <x v="3"/>
  </r>
  <r>
    <x v="683"/>
    <x v="465"/>
    <s v="4/98/14/35/58,6/5,5"/>
    <n v="14"/>
    <s v="4/98/14"/>
    <x v="1"/>
    <x v="1"/>
    <n v="4"/>
    <n v="2542.36"/>
    <d v="2017-09-28T00:00:00"/>
    <n v="3560"/>
    <n v="28"/>
    <x v="0"/>
    <x v="3"/>
  </r>
  <r>
    <x v="699"/>
    <x v="28"/>
    <s v="CODE8"/>
    <s v="CODE8"/>
    <s v="CODE8"/>
    <x v="2"/>
    <x v="1"/>
    <n v="4"/>
    <n v="16060"/>
    <d v="2017-09-28T00:00:00"/>
    <n v="18400"/>
    <n v="28"/>
    <x v="0"/>
    <x v="3"/>
  </r>
  <r>
    <x v="700"/>
    <x v="28"/>
    <s v="CODE8"/>
    <s v="CODE8"/>
    <s v="CODE8"/>
    <x v="2"/>
    <x v="1"/>
    <n v="3"/>
    <n v="3465"/>
    <d v="2017-09-28T00:00:00"/>
    <n v="4749"/>
    <n v="28"/>
    <x v="0"/>
    <x v="3"/>
  </r>
  <r>
    <x v="686"/>
    <x v="467"/>
    <s v="4/98/13/35/58,6/5"/>
    <n v="13"/>
    <s v="4/98/13"/>
    <x v="1"/>
    <x v="0"/>
    <n v="1"/>
    <n v="591.55999999999995"/>
    <d v="2017-09-29T00:00:00"/>
    <n v="790"/>
    <n v="29"/>
    <x v="0"/>
    <x v="3"/>
  </r>
  <r>
    <x v="701"/>
    <x v="472"/>
    <s v="4/100/14/49/56,6/5,5"/>
    <n v="14"/>
    <s v="4/100/14"/>
    <x v="1"/>
    <x v="0"/>
    <n v="4"/>
    <n v="3559.32"/>
    <d v="2017-09-29T00:00:00"/>
    <n v="5300"/>
    <n v="29"/>
    <x v="0"/>
    <x v="3"/>
  </r>
  <r>
    <x v="702"/>
    <x v="28"/>
    <s v="CODE8"/>
    <s v="CODE8"/>
    <s v="CODE8"/>
    <x v="2"/>
    <x v="0"/>
    <n v="4"/>
    <n v="15793.2"/>
    <d v="2017-09-29T00:00:00"/>
    <n v="20820"/>
    <n v="29"/>
    <x v="0"/>
    <x v="3"/>
  </r>
  <r>
    <x v="405"/>
    <x v="311"/>
    <s v="4/100/15/48/54,1/6"/>
    <n v="15"/>
    <s v="4/100/15"/>
    <x v="0"/>
    <x v="1"/>
    <n v="4"/>
    <n v="8591.6200000000008"/>
    <d v="2017-09-29T00:00:00"/>
    <n v="12173"/>
    <n v="29"/>
    <x v="0"/>
    <x v="3"/>
  </r>
  <r>
    <x v="683"/>
    <x v="465"/>
    <s v="4/98/14/35/58,6/5,5"/>
    <n v="14"/>
    <s v="4/98/14"/>
    <x v="1"/>
    <x v="1"/>
    <n v="4"/>
    <n v="2542.36"/>
    <d v="2017-09-29T00:00:00"/>
    <n v="3560"/>
    <n v="29"/>
    <x v="0"/>
    <x v="3"/>
  </r>
  <r>
    <x v="703"/>
    <x v="28"/>
    <s v="CODE8"/>
    <s v="CODE8"/>
    <s v="CODE8"/>
    <x v="2"/>
    <x v="1"/>
    <n v="4"/>
    <n v="8784"/>
    <d v="2017-09-29T00:00:00"/>
    <n v="10248"/>
    <n v="29"/>
    <x v="0"/>
    <x v="3"/>
  </r>
  <r>
    <x v="704"/>
    <x v="28"/>
    <s v="CODE8"/>
    <s v="CODE8"/>
    <s v="CODE8"/>
    <x v="2"/>
    <x v="1"/>
    <n v="4"/>
    <n v="5588"/>
    <d v="2017-09-29T00:00:00"/>
    <n v="6440"/>
    <n v="29"/>
    <x v="0"/>
    <x v="3"/>
  </r>
  <r>
    <x v="705"/>
    <x v="28"/>
    <s v="CODE8"/>
    <s v="CODE8"/>
    <s v="CODE8"/>
    <x v="2"/>
    <x v="1"/>
    <n v="1"/>
    <n v="2647.6"/>
    <d v="2017-09-29T00:00:00"/>
    <n v="3628"/>
    <n v="29"/>
    <x v="0"/>
    <x v="3"/>
  </r>
  <r>
    <x v="683"/>
    <x v="465"/>
    <s v="4/98/14/35/58,6/5,5"/>
    <n v="14"/>
    <s v="4/98/14"/>
    <x v="1"/>
    <x v="0"/>
    <n v="4"/>
    <n v="2530.7600000000002"/>
    <d v="2017-09-30T00:00:00"/>
    <n v="3560"/>
    <n v="30"/>
    <x v="0"/>
    <x v="3"/>
  </r>
  <r>
    <x v="404"/>
    <x v="310"/>
    <s v="5/114,3/16/45/60,1/7"/>
    <n v="16"/>
    <s v="5/114,3/16"/>
    <x v="0"/>
    <x v="1"/>
    <n v="4"/>
    <n v="10491.52"/>
    <d v="2017-09-30T00:00:00"/>
    <n v="15960"/>
    <n v="30"/>
    <x v="0"/>
    <x v="3"/>
  </r>
  <r>
    <x v="491"/>
    <x v="365"/>
    <s v="4/98/14/35/58,6/5,5"/>
    <n v="14"/>
    <s v="4/98/14"/>
    <x v="1"/>
    <x v="1"/>
    <n v="4"/>
    <n v="2514.2399999999998"/>
    <d v="2017-09-30T00:00:00"/>
    <n v="3560"/>
    <n v="30"/>
    <x v="0"/>
    <x v="3"/>
  </r>
  <r>
    <x v="685"/>
    <x v="466"/>
    <s v="4/98/13/29/60,1/5"/>
    <n v="13"/>
    <s v="4/98/13"/>
    <x v="1"/>
    <x v="1"/>
    <n v="4"/>
    <n v="2355.92"/>
    <d v="2017-09-30T00:00:00"/>
    <n v="3160"/>
    <n v="30"/>
    <x v="0"/>
    <x v="3"/>
  </r>
  <r>
    <x v="685"/>
    <x v="466"/>
    <s v="4/98/13/29/60,1/5"/>
    <n v="13"/>
    <s v="4/98/13"/>
    <x v="1"/>
    <x v="1"/>
    <n v="2"/>
    <n v="1177.96"/>
    <d v="2017-10-01T00:00:00"/>
    <n v="1580"/>
    <n v="1"/>
    <x v="1"/>
    <x v="3"/>
  </r>
  <r>
    <x v="683"/>
    <x v="465"/>
    <s v="4/98/14/35/58,6/5,5"/>
    <n v="14"/>
    <s v="4/98/14"/>
    <x v="1"/>
    <x v="1"/>
    <n v="4"/>
    <n v="2542.36"/>
    <d v="2017-10-01T00:00:00"/>
    <n v="3560"/>
    <n v="1"/>
    <x v="1"/>
    <x v="3"/>
  </r>
  <r>
    <x v="706"/>
    <x v="28"/>
    <s v="CODE8"/>
    <s v="CODE8"/>
    <s v="CODE8"/>
    <x v="2"/>
    <x v="1"/>
    <n v="4"/>
    <n v="9808"/>
    <d v="2017-10-01T00:00:00"/>
    <n v="11344"/>
    <n v="1"/>
    <x v="1"/>
    <x v="3"/>
  </r>
  <r>
    <x v="340"/>
    <x v="273"/>
    <s v="4/98/14/35/58,6/5"/>
    <n v="14"/>
    <s v="4/98/14"/>
    <x v="1"/>
    <x v="0"/>
    <n v="4"/>
    <n v="2711.32"/>
    <d v="2017-10-02T00:00:00"/>
    <n v="3560"/>
    <n v="2"/>
    <x v="1"/>
    <x v="3"/>
  </r>
  <r>
    <x v="506"/>
    <x v="21"/>
    <s v="4/100/15/50/60,1/6"/>
    <n v="15"/>
    <s v="4/100/15"/>
    <x v="1"/>
    <x v="0"/>
    <n v="4"/>
    <n v="4098.24"/>
    <d v="2017-10-02T00:00:00"/>
    <n v="5972"/>
    <n v="2"/>
    <x v="1"/>
    <x v="3"/>
  </r>
  <r>
    <x v="685"/>
    <x v="466"/>
    <s v="4/98/13/29/60,1/5"/>
    <n v="13"/>
    <s v="4/98/13"/>
    <x v="1"/>
    <x v="0"/>
    <n v="4"/>
    <n v="2355.92"/>
    <d v="2017-10-02T00:00:00"/>
    <n v="3160"/>
    <n v="2"/>
    <x v="1"/>
    <x v="3"/>
  </r>
  <r>
    <x v="707"/>
    <x v="473"/>
    <s v="4/98/15/29/58,6/6,5"/>
    <n v="15"/>
    <s v="4/98/15"/>
    <x v="0"/>
    <x v="1"/>
    <n v="4"/>
    <n v="8288.1200000000008"/>
    <d v="2017-10-02T00:00:00"/>
    <n v="13160"/>
    <n v="2"/>
    <x v="1"/>
    <x v="3"/>
  </r>
  <r>
    <x v="511"/>
    <x v="378"/>
    <s v="4/114,3/15/44/56,6/6"/>
    <n v="15"/>
    <s v="4/114,3/15"/>
    <x v="0"/>
    <x v="1"/>
    <n v="4"/>
    <n v="9134.9500000000007"/>
    <d v="2017-10-02T00:00:00"/>
    <n v="13160"/>
    <n v="2"/>
    <x v="1"/>
    <x v="3"/>
  </r>
  <r>
    <x v="708"/>
    <x v="28"/>
    <s v="CODE8"/>
    <s v="CODE8"/>
    <s v="CODE8"/>
    <x v="2"/>
    <x v="1"/>
    <n v="2"/>
    <n v="5108"/>
    <d v="2017-10-02T00:00:00"/>
    <n v="5772"/>
    <n v="2"/>
    <x v="1"/>
    <x v="3"/>
  </r>
  <r>
    <x v="685"/>
    <x v="466"/>
    <s v="4/98/13/29/60,1/5"/>
    <n v="13"/>
    <s v="4/98/13"/>
    <x v="1"/>
    <x v="0"/>
    <n v="4"/>
    <n v="2355.92"/>
    <d v="2017-10-03T00:00:00"/>
    <n v="3160"/>
    <n v="3"/>
    <x v="1"/>
    <x v="3"/>
  </r>
  <r>
    <x v="565"/>
    <x v="416"/>
    <s v="5/114,3/17/38/67,1/7"/>
    <n v="17"/>
    <s v="5/114,3/17"/>
    <x v="0"/>
    <x v="1"/>
    <n v="4"/>
    <n v="12237.28"/>
    <d v="2017-10-03T00:00:00"/>
    <n v="18760"/>
    <n v="3"/>
    <x v="1"/>
    <x v="3"/>
  </r>
  <r>
    <x v="709"/>
    <x v="28"/>
    <s v="CODE8"/>
    <s v="CODE8"/>
    <s v="CODE8"/>
    <x v="2"/>
    <x v="1"/>
    <n v="4"/>
    <n v="12688"/>
    <d v="2017-10-03T00:00:00"/>
    <n v="14800"/>
    <n v="3"/>
    <x v="1"/>
    <x v="3"/>
  </r>
  <r>
    <x v="683"/>
    <x v="465"/>
    <s v="4/98/14/35/58,6/5,5"/>
    <n v="14"/>
    <s v="4/98/14"/>
    <x v="1"/>
    <x v="0"/>
    <n v="4"/>
    <n v="2530.7600000000002"/>
    <d v="2017-10-05T00:00:00"/>
    <n v="3560"/>
    <n v="5"/>
    <x v="1"/>
    <x v="3"/>
  </r>
  <r>
    <x v="491"/>
    <x v="365"/>
    <s v="4/98/14/35/58,6/5,5"/>
    <n v="14"/>
    <s v="4/98/14"/>
    <x v="1"/>
    <x v="1"/>
    <n v="4"/>
    <n v="2514.2399999999998"/>
    <d v="2017-10-05T00:00:00"/>
    <n v="3560"/>
    <n v="5"/>
    <x v="1"/>
    <x v="3"/>
  </r>
  <r>
    <x v="710"/>
    <x v="28"/>
    <s v="CODE8"/>
    <s v="CODE8"/>
    <s v="CODE8"/>
    <x v="2"/>
    <x v="1"/>
    <n v="4"/>
    <n v="8698"/>
    <d v="2017-10-05T00:00:00"/>
    <n v="11800"/>
    <n v="5"/>
    <x v="1"/>
    <x v="3"/>
  </r>
  <r>
    <x v="711"/>
    <x v="28"/>
    <s v="CODE8"/>
    <s v="CODE8"/>
    <s v="CODE8"/>
    <x v="2"/>
    <x v="1"/>
    <n v="4"/>
    <n v="4620"/>
    <d v="2017-10-05T00:00:00"/>
    <n v="6328"/>
    <n v="5"/>
    <x v="1"/>
    <x v="3"/>
  </r>
  <r>
    <x v="434"/>
    <x v="43"/>
    <s v="4/98/13/29/58,6/5"/>
    <n v="13"/>
    <s v="4/98/13"/>
    <x v="1"/>
    <x v="0"/>
    <n v="2"/>
    <n v="1010.9"/>
    <d v="2017-10-06T00:00:00"/>
    <n v="1580"/>
    <n v="6"/>
    <x v="1"/>
    <x v="3"/>
  </r>
  <r>
    <x v="43"/>
    <x v="42"/>
    <s v="4/98/14/35/58,6/5,5"/>
    <n v="14"/>
    <s v="4/98/14"/>
    <x v="1"/>
    <x v="0"/>
    <n v="4"/>
    <n v="2945.2"/>
    <d v="2017-10-06T00:00:00"/>
    <n v="3560"/>
    <n v="6"/>
    <x v="1"/>
    <x v="3"/>
  </r>
  <r>
    <x v="44"/>
    <x v="43"/>
    <s v="4/98/13/29/58,6/5"/>
    <n v="13"/>
    <s v="4/98/13"/>
    <x v="1"/>
    <x v="0"/>
    <n v="2"/>
    <n v="1053.58"/>
    <d v="2017-10-06T00:00:00"/>
    <n v="1580"/>
    <n v="6"/>
    <x v="1"/>
    <x v="3"/>
  </r>
  <r>
    <x v="506"/>
    <x v="21"/>
    <s v="4/100/15/50/60,1/6"/>
    <n v="15"/>
    <s v="4/100/15"/>
    <x v="1"/>
    <x v="1"/>
    <n v="2"/>
    <n v="2037.56"/>
    <d v="2017-10-06T00:00:00"/>
    <n v="2986"/>
    <n v="6"/>
    <x v="1"/>
    <x v="3"/>
  </r>
  <r>
    <x v="712"/>
    <x v="28"/>
    <s v="CODE8"/>
    <s v="CODE8"/>
    <s v="CODE8"/>
    <x v="2"/>
    <x v="1"/>
    <n v="4"/>
    <n v="15796.4"/>
    <d v="2017-10-06T00:00:00"/>
    <n v="20828"/>
    <n v="6"/>
    <x v="1"/>
    <x v="3"/>
  </r>
  <r>
    <x v="367"/>
    <x v="289"/>
    <s v="4/100/15/50/60,1/6"/>
    <n v="15"/>
    <s v="4/100/15"/>
    <x v="1"/>
    <x v="0"/>
    <n v="4"/>
    <n v="3921.96"/>
    <d v="2017-10-07T00:00:00"/>
    <n v="5916"/>
    <n v="7"/>
    <x v="1"/>
    <x v="3"/>
  </r>
  <r>
    <x v="513"/>
    <x v="379"/>
    <s v="4/98/13/35/58,6/5"/>
    <n v="13"/>
    <s v="4/98/13"/>
    <x v="1"/>
    <x v="1"/>
    <n v="4"/>
    <n v="2065.16"/>
    <d v="2017-10-07T00:00:00"/>
    <n v="3160"/>
    <n v="7"/>
    <x v="1"/>
    <x v="3"/>
  </r>
  <r>
    <x v="491"/>
    <x v="365"/>
    <s v="4/98/14/35/58,6/5,5"/>
    <n v="14"/>
    <s v="4/98/14"/>
    <x v="1"/>
    <x v="1"/>
    <n v="1"/>
    <n v="628.55999999999995"/>
    <d v="2017-10-07T00:00:00"/>
    <n v="890"/>
    <n v="7"/>
    <x v="1"/>
    <x v="3"/>
  </r>
  <r>
    <x v="481"/>
    <x v="357"/>
    <s v="4/100/15/48/54,1/6,5"/>
    <n v="15"/>
    <s v="4/100/15"/>
    <x v="0"/>
    <x v="1"/>
    <n v="4"/>
    <n v="8288.1200000000008"/>
    <d v="2017-10-07T00:00:00"/>
    <n v="13160"/>
    <n v="7"/>
    <x v="1"/>
    <x v="3"/>
  </r>
  <r>
    <x v="685"/>
    <x v="466"/>
    <s v="4/98/13/29/60,1/5"/>
    <n v="13"/>
    <s v="4/98/13"/>
    <x v="1"/>
    <x v="1"/>
    <n v="4"/>
    <n v="2355.92"/>
    <d v="2017-10-07T00:00:00"/>
    <n v="3160"/>
    <n v="7"/>
    <x v="1"/>
    <x v="3"/>
  </r>
  <r>
    <x v="686"/>
    <x v="467"/>
    <s v="4/98/13/35/58,6/5"/>
    <n v="13"/>
    <s v="4/98/13"/>
    <x v="1"/>
    <x v="1"/>
    <n v="4"/>
    <n v="2355.92"/>
    <d v="2017-10-07T00:00:00"/>
    <n v="3160"/>
    <n v="7"/>
    <x v="1"/>
    <x v="3"/>
  </r>
  <r>
    <x v="713"/>
    <x v="28"/>
    <s v="CODE8"/>
    <s v="CODE8"/>
    <s v="CODE8"/>
    <x v="2"/>
    <x v="1"/>
    <n v="4"/>
    <n v="5356"/>
    <d v="2017-10-07T00:00:00"/>
    <n v="6280"/>
    <n v="7"/>
    <x v="1"/>
    <x v="3"/>
  </r>
  <r>
    <x v="714"/>
    <x v="28"/>
    <s v="CODE8"/>
    <s v="CODE8"/>
    <s v="CODE8"/>
    <x v="2"/>
    <x v="1"/>
    <n v="4"/>
    <n v="9020.4"/>
    <d v="2017-10-07T00:00:00"/>
    <n v="13240"/>
    <n v="7"/>
    <x v="1"/>
    <x v="3"/>
  </r>
  <r>
    <x v="434"/>
    <x v="43"/>
    <s v="4/98/13/29/58,6/5"/>
    <n v="13"/>
    <s v="4/98/13"/>
    <x v="1"/>
    <x v="0"/>
    <n v="2"/>
    <n v="1010.9"/>
    <d v="2017-10-08T00:00:00"/>
    <n v="1580"/>
    <n v="8"/>
    <x v="1"/>
    <x v="3"/>
  </r>
  <r>
    <x v="715"/>
    <x v="474"/>
    <s v="4/100/14/45/56,6/5,5"/>
    <n v="14"/>
    <s v="4/100/14"/>
    <x v="1"/>
    <x v="0"/>
    <n v="4"/>
    <n v="3559.32"/>
    <d v="2017-10-08T00:00:00"/>
    <n v="5300"/>
    <n v="8"/>
    <x v="1"/>
    <x v="3"/>
  </r>
  <r>
    <x v="716"/>
    <x v="475"/>
    <s v="4/114,3/15/44/56,6/6"/>
    <n v="15"/>
    <s v="4/114,3/15"/>
    <x v="1"/>
    <x v="0"/>
    <n v="4"/>
    <n v="4203.3999999999996"/>
    <d v="2017-10-08T00:00:00"/>
    <n v="6260"/>
    <n v="8"/>
    <x v="1"/>
    <x v="3"/>
  </r>
  <r>
    <x v="367"/>
    <x v="289"/>
    <s v="4/100/15/50/60,1/6"/>
    <n v="15"/>
    <s v="4/100/15"/>
    <x v="1"/>
    <x v="1"/>
    <n v="4"/>
    <n v="3955.92"/>
    <d v="2017-10-08T00:00:00"/>
    <n v="5916"/>
    <n v="8"/>
    <x v="1"/>
    <x v="3"/>
  </r>
  <r>
    <x v="612"/>
    <x v="439"/>
    <s v="5/100/15/38/57,1/6"/>
    <n v="15"/>
    <s v="5/100/15"/>
    <x v="1"/>
    <x v="1"/>
    <n v="4"/>
    <n v="5696.92"/>
    <d v="2017-10-08T00:00:00"/>
    <n v="8404"/>
    <n v="8"/>
    <x v="1"/>
    <x v="3"/>
  </r>
  <r>
    <x v="717"/>
    <x v="476"/>
    <s v="4/100/15/40/60,1/6"/>
    <n v="15"/>
    <s v="4/100/15"/>
    <x v="0"/>
    <x v="1"/>
    <n v="4"/>
    <n v="8694.8799999999992"/>
    <d v="2017-10-08T00:00:00"/>
    <n v="13160"/>
    <n v="8"/>
    <x v="1"/>
    <x v="3"/>
  </r>
  <r>
    <x v="685"/>
    <x v="466"/>
    <s v="4/98/13/29/60,1/5"/>
    <n v="13"/>
    <s v="4/98/13"/>
    <x v="1"/>
    <x v="1"/>
    <n v="4"/>
    <n v="2355.92"/>
    <d v="2017-10-08T00:00:00"/>
    <n v="3160"/>
    <n v="8"/>
    <x v="1"/>
    <x v="3"/>
  </r>
  <r>
    <x v="636"/>
    <x v="443"/>
    <s v="5/100/14/35/57,1/6"/>
    <n v="14"/>
    <s v="5/100/14"/>
    <x v="1"/>
    <x v="1"/>
    <n v="4"/>
    <n v="3441.04"/>
    <d v="2017-10-09T00:00:00"/>
    <n v="5076"/>
    <n v="9"/>
    <x v="1"/>
    <x v="3"/>
  </r>
  <r>
    <x v="46"/>
    <x v="45"/>
    <s v="4/100/15/45/60,1/6"/>
    <n v="15"/>
    <s v="4/100/15"/>
    <x v="0"/>
    <x v="1"/>
    <n v="4"/>
    <n v="8576.2800000000007"/>
    <d v="2017-10-09T00:00:00"/>
    <n v="13160"/>
    <n v="9"/>
    <x v="1"/>
    <x v="3"/>
  </r>
  <r>
    <x v="683"/>
    <x v="465"/>
    <s v="4/98/14/35/58,6/5,5"/>
    <n v="14"/>
    <s v="4/98/14"/>
    <x v="1"/>
    <x v="0"/>
    <n v="4"/>
    <n v="2539.84"/>
    <d v="2017-10-10T00:00:00"/>
    <n v="3560"/>
    <n v="10"/>
    <x v="1"/>
    <x v="3"/>
  </r>
  <r>
    <x v="514"/>
    <x v="380"/>
    <s v="4/100/15/40/60,1/6"/>
    <n v="15"/>
    <s v="4/100/15"/>
    <x v="1"/>
    <x v="1"/>
    <n v="4"/>
    <n v="4163.68"/>
    <d v="2017-10-10T00:00:00"/>
    <n v="5908"/>
    <n v="10"/>
    <x v="1"/>
    <x v="3"/>
  </r>
  <r>
    <x v="496"/>
    <x v="367"/>
    <s v="4/100/14/43/60,1/5,5"/>
    <n v="14"/>
    <s v="4/100/14"/>
    <x v="1"/>
    <x v="1"/>
    <n v="4"/>
    <n v="3483.76"/>
    <d v="2017-10-10T00:00:00"/>
    <n v="4988"/>
    <n v="10"/>
    <x v="1"/>
    <x v="3"/>
  </r>
  <r>
    <x v="718"/>
    <x v="477"/>
    <s v="5/114,3/16/51/67,1/6,5"/>
    <n v="16"/>
    <s v="5/114,3/16"/>
    <x v="0"/>
    <x v="1"/>
    <n v="4"/>
    <n v="10510.27"/>
    <d v="2017-10-10T00:00:00"/>
    <n v="15960"/>
    <n v="10"/>
    <x v="1"/>
    <x v="3"/>
  </r>
  <r>
    <x v="555"/>
    <x v="10"/>
    <s v="4/114,3/15/40/66,1/5,5"/>
    <n v="15"/>
    <s v="4/114,3/15"/>
    <x v="1"/>
    <x v="0"/>
    <n v="2"/>
    <n v="2101.6999999999998"/>
    <d v="2017-10-11T00:00:00"/>
    <n v="3130"/>
    <n v="11"/>
    <x v="1"/>
    <x v="3"/>
  </r>
  <r>
    <x v="686"/>
    <x v="467"/>
    <s v="4/98/13/35/58,6/5"/>
    <n v="13"/>
    <s v="4/98/13"/>
    <x v="1"/>
    <x v="0"/>
    <n v="6"/>
    <n v="3549.36"/>
    <d v="2017-10-11T00:00:00"/>
    <n v="4740"/>
    <n v="11"/>
    <x v="1"/>
    <x v="3"/>
  </r>
  <r>
    <x v="683"/>
    <x v="465"/>
    <s v="4/98/14/35/58,6/5,5"/>
    <n v="14"/>
    <s v="4/98/14"/>
    <x v="1"/>
    <x v="0"/>
    <n v="1"/>
    <n v="634.96"/>
    <d v="2017-10-11T00:00:00"/>
    <n v="890"/>
    <n v="11"/>
    <x v="1"/>
    <x v="3"/>
  </r>
  <r>
    <x v="683"/>
    <x v="465"/>
    <s v="4/98/14/35/58,6/5,5"/>
    <n v="14"/>
    <s v="4/98/14"/>
    <x v="1"/>
    <x v="1"/>
    <n v="2"/>
    <n v="1271.18"/>
    <d v="2017-10-11T00:00:00"/>
    <n v="1780"/>
    <n v="11"/>
    <x v="1"/>
    <x v="3"/>
  </r>
  <r>
    <x v="697"/>
    <x v="470"/>
    <s v="4/100/14/46/54,1/5"/>
    <n v="14"/>
    <s v="4/100/14"/>
    <x v="1"/>
    <x v="1"/>
    <n v="4"/>
    <n v="3559.32"/>
    <d v="2017-10-11T00:00:00"/>
    <n v="5300"/>
    <n v="11"/>
    <x v="1"/>
    <x v="3"/>
  </r>
  <r>
    <x v="719"/>
    <x v="28"/>
    <s v="CODE8"/>
    <s v="CODE8"/>
    <s v="CODE8"/>
    <x v="2"/>
    <x v="1"/>
    <n v="4"/>
    <n v="4813.2"/>
    <d v="2017-10-11T00:00:00"/>
    <n v="6760"/>
    <n v="11"/>
    <x v="1"/>
    <x v="3"/>
  </r>
  <r>
    <x v="701"/>
    <x v="472"/>
    <s v="4/100/14/49/56,6/5,5"/>
    <n v="14"/>
    <s v="4/100/14"/>
    <x v="1"/>
    <x v="0"/>
    <n v="2"/>
    <n v="1779.66"/>
    <d v="2017-10-12T00:00:00"/>
    <n v="2650"/>
    <n v="12"/>
    <x v="1"/>
    <x v="3"/>
  </r>
  <r>
    <x v="720"/>
    <x v="478"/>
    <s v="5/114,3/16/46/67,1/6,5"/>
    <n v="16"/>
    <s v="5/114,3/16"/>
    <x v="1"/>
    <x v="0"/>
    <n v="4"/>
    <n v="4915.24"/>
    <d v="2017-10-12T00:00:00"/>
    <n v="7320"/>
    <n v="12"/>
    <x v="1"/>
    <x v="3"/>
  </r>
  <r>
    <x v="721"/>
    <x v="28"/>
    <s v="CODE8"/>
    <s v="CODE8"/>
    <s v="CODE8"/>
    <x v="2"/>
    <x v="0"/>
    <n v="4"/>
    <n v="0"/>
    <d v="2017-10-12T00:00:00"/>
    <n v="11252"/>
    <n v="12"/>
    <x v="1"/>
    <x v="3"/>
  </r>
  <r>
    <x v="513"/>
    <x v="379"/>
    <s v="4/98/13/35/58,6/5"/>
    <n v="13"/>
    <s v="4/98/13"/>
    <x v="1"/>
    <x v="1"/>
    <n v="2"/>
    <n v="1032.5999999999999"/>
    <d v="2017-10-12T00:00:00"/>
    <n v="1580"/>
    <n v="12"/>
    <x v="1"/>
    <x v="3"/>
  </r>
  <r>
    <x v="683"/>
    <x v="465"/>
    <s v="4/98/14/35/58,6/5,5"/>
    <n v="14"/>
    <s v="4/98/14"/>
    <x v="1"/>
    <x v="1"/>
    <n v="4"/>
    <n v="2542.36"/>
    <d v="2017-10-12T00:00:00"/>
    <n v="3560"/>
    <n v="12"/>
    <x v="1"/>
    <x v="3"/>
  </r>
  <r>
    <x v="722"/>
    <x v="479"/>
    <s v="5/108/16/50/63,4/6,5"/>
    <n v="16"/>
    <s v="5/108/16"/>
    <x v="1"/>
    <x v="1"/>
    <n v="2"/>
    <n v="2103.38"/>
    <d v="2017-10-12T00:00:00"/>
    <n v="3000"/>
    <n v="12"/>
    <x v="1"/>
    <x v="3"/>
  </r>
  <r>
    <x v="686"/>
    <x v="467"/>
    <s v="4/98/13/35/58,6/5"/>
    <n v="13"/>
    <s v="4/98/13"/>
    <x v="1"/>
    <x v="0"/>
    <n v="2"/>
    <n v="1183.1199999999999"/>
    <d v="2017-10-13T00:00:00"/>
    <n v="1580"/>
    <n v="13"/>
    <x v="1"/>
    <x v="3"/>
  </r>
  <r>
    <x v="723"/>
    <x v="28"/>
    <s v="CODE8"/>
    <s v="CODE8"/>
    <s v="CODE8"/>
    <x v="2"/>
    <x v="0"/>
    <n v="4"/>
    <n v="13952"/>
    <d v="2017-10-13T00:00:00"/>
    <n v="22556"/>
    <n v="13"/>
    <x v="1"/>
    <x v="3"/>
  </r>
  <r>
    <x v="423"/>
    <x v="320"/>
    <s v="4/100/15/48/54,1/6"/>
    <n v="15"/>
    <s v="4/100/15"/>
    <x v="0"/>
    <x v="1"/>
    <n v="4"/>
    <n v="8457.64"/>
    <d v="2017-10-13T00:00:00"/>
    <n v="14600"/>
    <n v="13"/>
    <x v="1"/>
    <x v="3"/>
  </r>
  <r>
    <x v="491"/>
    <x v="365"/>
    <s v="4/98/14/35/58,6/5,5"/>
    <n v="14"/>
    <s v="4/98/14"/>
    <x v="1"/>
    <x v="1"/>
    <n v="6"/>
    <n v="3771.36"/>
    <d v="2017-10-13T00:00:00"/>
    <n v="5340"/>
    <n v="13"/>
    <x v="1"/>
    <x v="3"/>
  </r>
  <r>
    <x v="686"/>
    <x v="467"/>
    <s v="4/98/13/35/58,6/5"/>
    <n v="13"/>
    <s v="4/98/13"/>
    <x v="1"/>
    <x v="1"/>
    <n v="6"/>
    <n v="3533.88"/>
    <d v="2017-10-13T00:00:00"/>
    <n v="4740"/>
    <n v="13"/>
    <x v="1"/>
    <x v="3"/>
  </r>
  <r>
    <x v="488"/>
    <x v="363"/>
    <s v="4/100/15/40/60,1/6"/>
    <n v="15"/>
    <s v="4/100/15"/>
    <x v="0"/>
    <x v="0"/>
    <n v="4"/>
    <n v="8152.56"/>
    <d v="2017-10-14T00:00:00"/>
    <n v="14600"/>
    <n v="14"/>
    <x v="1"/>
    <x v="3"/>
  </r>
  <r>
    <x v="683"/>
    <x v="465"/>
    <s v="4/98/14/35/58,6/5,5"/>
    <n v="14"/>
    <s v="4/98/14"/>
    <x v="1"/>
    <x v="0"/>
    <n v="8"/>
    <n v="5079.68"/>
    <d v="2017-10-14T00:00:00"/>
    <n v="7120"/>
    <n v="14"/>
    <x v="1"/>
    <x v="3"/>
  </r>
  <r>
    <x v="496"/>
    <x v="367"/>
    <s v="4/100/14/43/60,1/5,5"/>
    <n v="14"/>
    <s v="4/100/14"/>
    <x v="1"/>
    <x v="1"/>
    <n v="4"/>
    <n v="3483.72"/>
    <d v="2017-10-14T00:00:00"/>
    <n v="4988"/>
    <n v="14"/>
    <x v="1"/>
    <x v="3"/>
  </r>
  <r>
    <x v="683"/>
    <x v="465"/>
    <s v="4/98/14/35/58,6/5,5"/>
    <n v="14"/>
    <s v="4/98/14"/>
    <x v="1"/>
    <x v="1"/>
    <n v="4"/>
    <n v="2542.36"/>
    <d v="2017-10-14T00:00:00"/>
    <n v="3560"/>
    <n v="14"/>
    <x v="1"/>
    <x v="3"/>
  </r>
  <r>
    <x v="724"/>
    <x v="28"/>
    <s v="CODE8"/>
    <s v="CODE8"/>
    <s v="CODE8"/>
    <x v="2"/>
    <x v="1"/>
    <n v="4"/>
    <n v="0"/>
    <d v="2017-10-14T00:00:00"/>
    <n v="16000"/>
    <n v="14"/>
    <x v="1"/>
    <x v="3"/>
  </r>
  <r>
    <x v="111"/>
    <x v="100"/>
    <s v="5/114,3/16/46/67,1/6,5"/>
    <n v="16"/>
    <s v="5/114,3/16"/>
    <x v="0"/>
    <x v="0"/>
    <n v="4"/>
    <n v="10966.12"/>
    <d v="2017-10-15T00:00:00"/>
    <n v="19000"/>
    <n v="15"/>
    <x v="1"/>
    <x v="3"/>
  </r>
  <r>
    <x v="44"/>
    <x v="43"/>
    <s v="4/98/13/29/58,6/5"/>
    <n v="13"/>
    <s v="4/98/13"/>
    <x v="1"/>
    <x v="0"/>
    <n v="1"/>
    <n v="526.79"/>
    <d v="2017-10-15T00:00:00"/>
    <n v="790"/>
    <n v="15"/>
    <x v="1"/>
    <x v="3"/>
  </r>
  <r>
    <x v="465"/>
    <x v="348"/>
    <s v="4/100/14/46/54,1/5,5"/>
    <n v="14"/>
    <s v="4/100/14"/>
    <x v="0"/>
    <x v="1"/>
    <n v="4"/>
    <n v="7203.4"/>
    <d v="2017-10-15T00:00:00"/>
    <n v="12800"/>
    <n v="15"/>
    <x v="1"/>
    <x v="3"/>
  </r>
  <r>
    <x v="496"/>
    <x v="367"/>
    <s v="4/100/14/43/60,1/5,5"/>
    <n v="14"/>
    <s v="4/100/14"/>
    <x v="1"/>
    <x v="1"/>
    <n v="2"/>
    <n v="1741.88"/>
    <d v="2017-10-15T00:00:00"/>
    <n v="2494"/>
    <n v="15"/>
    <x v="1"/>
    <x v="3"/>
  </r>
  <r>
    <x v="514"/>
    <x v="380"/>
    <s v="4/100/15/40/60,1/6"/>
    <n v="15"/>
    <s v="4/100/15"/>
    <x v="1"/>
    <x v="0"/>
    <n v="4"/>
    <n v="4179.76"/>
    <d v="2017-10-16T00:00:00"/>
    <n v="5908"/>
    <n v="16"/>
    <x v="1"/>
    <x v="3"/>
  </r>
  <r>
    <x v="685"/>
    <x v="466"/>
    <s v="4/98/13/29/60,1/5"/>
    <n v="13"/>
    <s v="4/98/13"/>
    <x v="1"/>
    <x v="0"/>
    <n v="4"/>
    <n v="2355.92"/>
    <d v="2017-10-16T00:00:00"/>
    <n v="3160"/>
    <n v="16"/>
    <x v="1"/>
    <x v="3"/>
  </r>
  <r>
    <x v="686"/>
    <x v="467"/>
    <s v="4/98/13/35/58,6/5"/>
    <n v="13"/>
    <s v="4/98/13"/>
    <x v="1"/>
    <x v="0"/>
    <n v="2"/>
    <n v="1183.1199999999999"/>
    <d v="2017-10-16T00:00:00"/>
    <n v="1580"/>
    <n v="16"/>
    <x v="1"/>
    <x v="3"/>
  </r>
  <r>
    <x v="722"/>
    <x v="479"/>
    <s v="5/108/16/50/63,4/6,5"/>
    <n v="16"/>
    <s v="5/108/16"/>
    <x v="1"/>
    <x v="0"/>
    <n v="4"/>
    <n v="4474.5600000000004"/>
    <d v="2017-10-16T00:00:00"/>
    <n v="6000"/>
    <n v="16"/>
    <x v="1"/>
    <x v="3"/>
  </r>
  <r>
    <x v="522"/>
    <x v="385"/>
    <s v="4/100/15/40/60,1/6"/>
    <n v="15"/>
    <s v="4/100/15"/>
    <x v="1"/>
    <x v="1"/>
    <n v="4"/>
    <n v="4219.2"/>
    <d v="2017-10-16T00:00:00"/>
    <n v="6208"/>
    <n v="16"/>
    <x v="1"/>
    <x v="3"/>
  </r>
  <r>
    <x v="725"/>
    <x v="480"/>
    <s v="5/114,3/17/43/57,1/7"/>
    <n v="17"/>
    <s v="5/114,3/17"/>
    <x v="0"/>
    <x v="1"/>
    <n v="4"/>
    <n v="12847.44"/>
    <d v="2017-10-16T00:00:00"/>
    <n v="18760"/>
    <n v="16"/>
    <x v="1"/>
    <x v="3"/>
  </r>
  <r>
    <x v="683"/>
    <x v="465"/>
    <s v="4/98/14/35/58,6/5,5"/>
    <n v="14"/>
    <s v="4/98/14"/>
    <x v="1"/>
    <x v="1"/>
    <n v="4"/>
    <n v="2563.16"/>
    <d v="2017-10-16T00:00:00"/>
    <n v="3560"/>
    <n v="16"/>
    <x v="1"/>
    <x v="3"/>
  </r>
  <r>
    <x v="726"/>
    <x v="465"/>
    <s v="4/98/14/35/58,6/5,5"/>
    <n v="14"/>
    <s v="4/98/14"/>
    <x v="1"/>
    <x v="0"/>
    <n v="4"/>
    <n v="2691.52"/>
    <d v="2017-10-17T00:00:00"/>
    <n v="3560"/>
    <n v="17"/>
    <x v="1"/>
    <x v="3"/>
  </r>
  <r>
    <x v="683"/>
    <x v="465"/>
    <s v="4/98/14/35/58,6/5,5"/>
    <n v="14"/>
    <s v="4/98/14"/>
    <x v="1"/>
    <x v="1"/>
    <n v="4"/>
    <n v="2563.16"/>
    <d v="2017-10-17T00:00:00"/>
    <n v="3560"/>
    <n v="17"/>
    <x v="1"/>
    <x v="3"/>
  </r>
  <r>
    <x v="537"/>
    <x v="398"/>
    <s v="4/114,3/15/46/67,1/6,5"/>
    <n v="15"/>
    <s v="4/114,3/15"/>
    <x v="0"/>
    <x v="0"/>
    <n v="4"/>
    <n v="8694.92"/>
    <d v="2017-10-18T00:00:00"/>
    <n v="15400"/>
    <n v="18"/>
    <x v="1"/>
    <x v="3"/>
  </r>
  <r>
    <x v="20"/>
    <x v="20"/>
    <s v="4/100/15/48/54,1/6"/>
    <n v="15"/>
    <s v="4/100/15"/>
    <x v="1"/>
    <x v="0"/>
    <n v="2"/>
    <n v="2015.8"/>
    <d v="2017-10-18T00:00:00"/>
    <n v="2974"/>
    <n v="18"/>
    <x v="1"/>
    <x v="3"/>
  </r>
  <r>
    <x v="60"/>
    <x v="58"/>
    <s v="4/100/14/43/60,1/5,5"/>
    <n v="14"/>
    <s v="4/100/14"/>
    <x v="1"/>
    <x v="1"/>
    <n v="4"/>
    <n v="3593.92"/>
    <d v="2017-10-18T00:00:00"/>
    <n v="5300"/>
    <n v="18"/>
    <x v="1"/>
    <x v="3"/>
  </r>
  <r>
    <x v="686"/>
    <x v="467"/>
    <s v="4/98/13/35/58,6/5"/>
    <n v="13"/>
    <s v="4/98/13"/>
    <x v="1"/>
    <x v="1"/>
    <n v="4"/>
    <n v="2355.92"/>
    <d v="2017-10-18T00:00:00"/>
    <n v="3160"/>
    <n v="18"/>
    <x v="1"/>
    <x v="3"/>
  </r>
  <r>
    <x v="683"/>
    <x v="465"/>
    <s v="4/98/14/35/58,6/5,5"/>
    <n v="14"/>
    <s v="4/98/14"/>
    <x v="1"/>
    <x v="1"/>
    <n v="2"/>
    <n v="1281.58"/>
    <d v="2017-10-18T00:00:00"/>
    <n v="1780"/>
    <n v="18"/>
    <x v="1"/>
    <x v="3"/>
  </r>
  <r>
    <x v="666"/>
    <x v="456"/>
    <s v="5/114,3/16/50/66,1/6,5"/>
    <n v="16"/>
    <s v="5/114,3/16"/>
    <x v="0"/>
    <x v="0"/>
    <n v="4"/>
    <n v="10491.52"/>
    <d v="2017-10-19T00:00:00"/>
    <n v="19000"/>
    <n v="19"/>
    <x v="1"/>
    <x v="3"/>
  </r>
  <r>
    <x v="60"/>
    <x v="58"/>
    <s v="4/100/14/43/60,1/5,5"/>
    <n v="14"/>
    <s v="4/100/14"/>
    <x v="1"/>
    <x v="0"/>
    <n v="1"/>
    <n v="898.48"/>
    <d v="2017-10-19T00:00:00"/>
    <n v="1325"/>
    <n v="19"/>
    <x v="1"/>
    <x v="3"/>
  </r>
  <r>
    <x v="553"/>
    <x v="410"/>
    <s v="4/100/15/45/54,1/6"/>
    <n v="15"/>
    <s v="4/100/15"/>
    <x v="0"/>
    <x v="0"/>
    <n v="4"/>
    <n v="8677.9599999999991"/>
    <d v="2017-10-19T00:00:00"/>
    <n v="14600"/>
    <n v="19"/>
    <x v="1"/>
    <x v="3"/>
  </r>
  <r>
    <x v="686"/>
    <x v="467"/>
    <s v="4/98/13/35/58,6/5"/>
    <n v="13"/>
    <s v="4/98/13"/>
    <x v="1"/>
    <x v="0"/>
    <n v="2"/>
    <n v="1183.1199999999999"/>
    <d v="2017-10-19T00:00:00"/>
    <n v="1580"/>
    <n v="19"/>
    <x v="1"/>
    <x v="3"/>
  </r>
  <r>
    <x v="683"/>
    <x v="465"/>
    <s v="4/98/14/35/58,6/5,5"/>
    <n v="14"/>
    <s v="4/98/14"/>
    <x v="1"/>
    <x v="0"/>
    <n v="8"/>
    <n v="5107.76"/>
    <d v="2017-10-19T00:00:00"/>
    <n v="7120"/>
    <n v="19"/>
    <x v="1"/>
    <x v="3"/>
  </r>
  <r>
    <x v="727"/>
    <x v="481"/>
    <s v="5/114,3/16/45/66,1/7"/>
    <n v="16"/>
    <s v="5/114,3/16"/>
    <x v="0"/>
    <x v="1"/>
    <n v="4"/>
    <n v="11254.24"/>
    <d v="2017-10-19T00:00:00"/>
    <n v="19000"/>
    <n v="19"/>
    <x v="1"/>
    <x v="3"/>
  </r>
  <r>
    <x v="683"/>
    <x v="465"/>
    <s v="4/98/14/35/58,6/5,5"/>
    <n v="14"/>
    <s v="4/98/14"/>
    <x v="1"/>
    <x v="1"/>
    <n v="8"/>
    <n v="5126.32"/>
    <d v="2017-10-19T00:00:00"/>
    <n v="7120"/>
    <n v="19"/>
    <x v="1"/>
    <x v="3"/>
  </r>
  <r>
    <x v="722"/>
    <x v="479"/>
    <s v="5/108/16/50/63,4/6,5"/>
    <n v="16"/>
    <s v="5/108/16"/>
    <x v="1"/>
    <x v="1"/>
    <n v="1"/>
    <n v="1051.69"/>
    <d v="2017-10-19T00:00:00"/>
    <n v="1500"/>
    <n v="19"/>
    <x v="1"/>
    <x v="3"/>
  </r>
  <r>
    <x v="119"/>
    <x v="108"/>
    <s v="4/100/14/45/56,6/5,5"/>
    <n v="14"/>
    <s v="4/100/14"/>
    <x v="0"/>
    <x v="0"/>
    <n v="4"/>
    <n v="7152.56"/>
    <d v="2017-10-20T00:00:00"/>
    <n v="12800"/>
    <n v="20"/>
    <x v="1"/>
    <x v="3"/>
  </r>
  <r>
    <x v="194"/>
    <x v="163"/>
    <s v="5/108/16/50/63,4/6,5"/>
    <n v="16"/>
    <s v="5/108/16"/>
    <x v="0"/>
    <x v="0"/>
    <n v="4"/>
    <n v="10000"/>
    <d v="2017-10-20T00:00:00"/>
    <n v="16800"/>
    <n v="20"/>
    <x v="1"/>
    <x v="3"/>
  </r>
  <r>
    <x v="686"/>
    <x v="467"/>
    <s v="4/98/13/35/58,6/5"/>
    <n v="13"/>
    <s v="4/98/13"/>
    <x v="1"/>
    <x v="0"/>
    <n v="12"/>
    <n v="7098.72"/>
    <d v="2017-10-20T00:00:00"/>
    <n v="9480"/>
    <n v="20"/>
    <x v="1"/>
    <x v="3"/>
  </r>
  <r>
    <x v="683"/>
    <x v="465"/>
    <s v="4/98/14/35/58,6/5,5"/>
    <n v="14"/>
    <s v="4/98/14"/>
    <x v="1"/>
    <x v="0"/>
    <n v="1"/>
    <n v="638.47"/>
    <d v="2017-10-20T00:00:00"/>
    <n v="890"/>
    <n v="20"/>
    <x v="1"/>
    <x v="3"/>
  </r>
  <r>
    <x v="728"/>
    <x v="482"/>
    <s v="4/100/15/48/54,1/6"/>
    <n v="15"/>
    <s v="4/100/15"/>
    <x v="1"/>
    <x v="0"/>
    <n v="4"/>
    <n v="4339"/>
    <d v="2017-10-20T00:00:00"/>
    <n v="6580"/>
    <n v="20"/>
    <x v="1"/>
    <x v="3"/>
  </r>
  <r>
    <x v="612"/>
    <x v="439"/>
    <s v="5/100/15/38/57,1/6"/>
    <n v="15"/>
    <s v="5/100/15"/>
    <x v="1"/>
    <x v="1"/>
    <n v="4"/>
    <n v="5696.92"/>
    <d v="2017-10-20T00:00:00"/>
    <n v="8404"/>
    <n v="20"/>
    <x v="1"/>
    <x v="3"/>
  </r>
  <r>
    <x v="491"/>
    <x v="365"/>
    <s v="4/98/14/35/58,6/5,5"/>
    <n v="14"/>
    <s v="4/98/14"/>
    <x v="1"/>
    <x v="1"/>
    <n v="2"/>
    <n v="1257.1199999999999"/>
    <d v="2017-10-20T00:00:00"/>
    <n v="1780"/>
    <n v="20"/>
    <x v="1"/>
    <x v="3"/>
  </r>
  <r>
    <x v="683"/>
    <x v="465"/>
    <s v="4/98/14/35/58,6/5,5"/>
    <n v="14"/>
    <s v="4/98/14"/>
    <x v="1"/>
    <x v="1"/>
    <n v="8"/>
    <n v="5126.32"/>
    <d v="2017-10-20T00:00:00"/>
    <n v="7120"/>
    <n v="20"/>
    <x v="1"/>
    <x v="3"/>
  </r>
  <r>
    <x v="715"/>
    <x v="474"/>
    <s v="4/100/14/45/56,6/5,5"/>
    <n v="14"/>
    <s v="4/100/14"/>
    <x v="1"/>
    <x v="1"/>
    <n v="4"/>
    <n v="3559.32"/>
    <d v="2017-10-20T00:00:00"/>
    <n v="5300"/>
    <n v="20"/>
    <x v="1"/>
    <x v="3"/>
  </r>
  <r>
    <x v="729"/>
    <x v="235"/>
    <s v="4/100/14/45/56,6/5,5"/>
    <n v="14"/>
    <s v="4/100/14"/>
    <x v="0"/>
    <x v="1"/>
    <n v="4"/>
    <n v="7559.32"/>
    <d v="2017-10-20T00:00:00"/>
    <n v="12800"/>
    <n v="20"/>
    <x v="1"/>
    <x v="3"/>
  </r>
  <r>
    <x v="730"/>
    <x v="28"/>
    <s v="CODE8"/>
    <s v="CODE8"/>
    <s v="CODE8"/>
    <x v="2"/>
    <x v="1"/>
    <n v="4"/>
    <n v="12759.2"/>
    <d v="2017-10-20T00:00:00"/>
    <n v="9520"/>
    <n v="20"/>
    <x v="1"/>
    <x v="3"/>
  </r>
  <r>
    <x v="425"/>
    <x v="322"/>
    <s v="4/100/15/48/54,1/6"/>
    <n v="15"/>
    <s v="4/100/15"/>
    <x v="0"/>
    <x v="0"/>
    <n v="4"/>
    <n v="8881.36"/>
    <d v="2017-10-21T00:00:00"/>
    <n v="15400"/>
    <n v="21"/>
    <x v="1"/>
    <x v="3"/>
  </r>
  <r>
    <x v="317"/>
    <x v="255"/>
    <s v="4/114,3/15/40/66,1/6,5"/>
    <n v="15"/>
    <s v="4/114,3/15"/>
    <x v="0"/>
    <x v="0"/>
    <n v="4"/>
    <n v="8677.9599999999991"/>
    <d v="2017-10-21T00:00:00"/>
    <n v="14600"/>
    <n v="21"/>
    <x v="1"/>
    <x v="3"/>
  </r>
  <r>
    <x v="487"/>
    <x v="362"/>
    <s v="5/114,3/17/46/67,1/7"/>
    <n v="17"/>
    <s v="5/114,3/17"/>
    <x v="0"/>
    <x v="0"/>
    <n v="4"/>
    <n v="12423.72"/>
    <d v="2017-10-21T00:00:00"/>
    <n v="22000"/>
    <n v="21"/>
    <x v="1"/>
    <x v="3"/>
  </r>
  <r>
    <x v="518"/>
    <x v="383"/>
    <s v="4/100/14/49/56,6/5,5"/>
    <n v="14"/>
    <s v="4/100/14"/>
    <x v="1"/>
    <x v="0"/>
    <n v="2"/>
    <n v="1723.8"/>
    <d v="2017-10-21T00:00:00"/>
    <n v="2686"/>
    <n v="21"/>
    <x v="1"/>
    <x v="3"/>
  </r>
  <r>
    <x v="685"/>
    <x v="466"/>
    <s v="4/98/13/29/60,1/5"/>
    <n v="13"/>
    <s v="4/98/13"/>
    <x v="1"/>
    <x v="0"/>
    <n v="4"/>
    <n v="2355.92"/>
    <d v="2017-10-21T00:00:00"/>
    <n v="3160"/>
    <n v="21"/>
    <x v="1"/>
    <x v="3"/>
  </r>
  <r>
    <x v="683"/>
    <x v="465"/>
    <s v="4/98/14/35/58,6/5,5"/>
    <n v="14"/>
    <s v="4/98/14"/>
    <x v="1"/>
    <x v="0"/>
    <n v="14"/>
    <n v="8938.58"/>
    <d v="2017-10-21T00:00:00"/>
    <n v="12460"/>
    <n v="21"/>
    <x v="1"/>
    <x v="3"/>
  </r>
  <r>
    <x v="726"/>
    <x v="465"/>
    <s v="4/98/14/35/58,6/5,5"/>
    <n v="14"/>
    <s v="4/98/14"/>
    <x v="1"/>
    <x v="0"/>
    <n v="2"/>
    <n v="1345.76"/>
    <d v="2017-10-21T00:00:00"/>
    <n v="1780"/>
    <n v="21"/>
    <x v="1"/>
    <x v="3"/>
  </r>
  <r>
    <x v="728"/>
    <x v="482"/>
    <s v="4/100/15/48/54,1/6"/>
    <n v="15"/>
    <s v="4/100/15"/>
    <x v="1"/>
    <x v="0"/>
    <n v="8"/>
    <n v="8678"/>
    <d v="2017-10-21T00:00:00"/>
    <n v="13160"/>
    <n v="21"/>
    <x v="1"/>
    <x v="3"/>
  </r>
  <r>
    <x v="683"/>
    <x v="465"/>
    <s v="4/98/14/35/58,6/5,5"/>
    <n v="14"/>
    <s v="4/98/14"/>
    <x v="1"/>
    <x v="1"/>
    <n v="4"/>
    <n v="2563.16"/>
    <d v="2017-10-21T00:00:00"/>
    <n v="3560"/>
    <n v="21"/>
    <x v="1"/>
    <x v="3"/>
  </r>
  <r>
    <x v="728"/>
    <x v="482"/>
    <s v="4/100/15/48/54,1/6"/>
    <n v="15"/>
    <s v="4/100/15"/>
    <x v="1"/>
    <x v="1"/>
    <n v="4"/>
    <n v="4339"/>
    <d v="2017-10-21T00:00:00"/>
    <n v="6580"/>
    <n v="21"/>
    <x v="1"/>
    <x v="3"/>
  </r>
  <r>
    <x v="701"/>
    <x v="472"/>
    <s v="4/100/14/49/56,6/5,5"/>
    <n v="14"/>
    <s v="4/100/14"/>
    <x v="1"/>
    <x v="1"/>
    <n v="4"/>
    <n v="3559.32"/>
    <d v="2017-10-21T00:00:00"/>
    <n v="5300"/>
    <n v="21"/>
    <x v="1"/>
    <x v="3"/>
  </r>
  <r>
    <x v="731"/>
    <x v="28"/>
    <s v="CODE8"/>
    <s v="CODE8"/>
    <s v="CODE8"/>
    <x v="2"/>
    <x v="1"/>
    <n v="4"/>
    <n v="4623.6000000000004"/>
    <d v="2017-10-21T00:00:00"/>
    <n v="7476"/>
    <n v="21"/>
    <x v="1"/>
    <x v="3"/>
  </r>
  <r>
    <x v="732"/>
    <x v="28"/>
    <s v="CODE8"/>
    <s v="CODE8"/>
    <s v="CODE8"/>
    <x v="2"/>
    <x v="1"/>
    <n v="4"/>
    <n v="0"/>
    <d v="2017-10-21T00:00:00"/>
    <n v="6280"/>
    <n v="21"/>
    <x v="1"/>
    <x v="3"/>
  </r>
  <r>
    <x v="733"/>
    <x v="28"/>
    <s v="CODE8"/>
    <s v="CODE8"/>
    <s v="CODE8"/>
    <x v="2"/>
    <x v="1"/>
    <n v="4"/>
    <n v="11694.8"/>
    <d v="2017-10-21T00:00:00"/>
    <n v="15420"/>
    <n v="21"/>
    <x v="1"/>
    <x v="3"/>
  </r>
  <r>
    <x v="44"/>
    <x v="43"/>
    <s v="4/98/13/29/58,6/5"/>
    <n v="13"/>
    <s v="4/98/13"/>
    <x v="1"/>
    <x v="0"/>
    <n v="2"/>
    <n v="1053.58"/>
    <d v="2017-10-22T00:00:00"/>
    <n v="1580"/>
    <n v="22"/>
    <x v="1"/>
    <x v="3"/>
  </r>
  <r>
    <x v="48"/>
    <x v="47"/>
    <s v="4/114,3/15/40/66,1/6,5"/>
    <n v="15"/>
    <s v="4/114,3/15"/>
    <x v="0"/>
    <x v="0"/>
    <n v="4"/>
    <n v="8288.1200000000008"/>
    <d v="2017-10-22T00:00:00"/>
    <n v="14600"/>
    <n v="22"/>
    <x v="1"/>
    <x v="3"/>
  </r>
  <r>
    <x v="496"/>
    <x v="367"/>
    <s v="4/100/14/43/60,1/5,5"/>
    <n v="14"/>
    <s v="4/100/14"/>
    <x v="1"/>
    <x v="0"/>
    <n v="2"/>
    <n v="1719.48"/>
    <d v="2017-10-22T00:00:00"/>
    <n v="2494"/>
    <n v="22"/>
    <x v="1"/>
    <x v="3"/>
  </r>
  <r>
    <x v="685"/>
    <x v="466"/>
    <s v="4/98/13/29/60,1/5"/>
    <n v="13"/>
    <s v="4/98/13"/>
    <x v="1"/>
    <x v="0"/>
    <n v="2"/>
    <n v="1177.96"/>
    <d v="2017-10-22T00:00:00"/>
    <n v="1580"/>
    <n v="22"/>
    <x v="1"/>
    <x v="3"/>
  </r>
  <r>
    <x v="686"/>
    <x v="467"/>
    <s v="4/98/13/35/58,6/5"/>
    <n v="13"/>
    <s v="4/98/13"/>
    <x v="1"/>
    <x v="0"/>
    <n v="4"/>
    <n v="2366.2399999999998"/>
    <d v="2017-10-22T00:00:00"/>
    <n v="3160"/>
    <n v="22"/>
    <x v="1"/>
    <x v="3"/>
  </r>
  <r>
    <x v="683"/>
    <x v="465"/>
    <s v="4/98/14/35/58,6/5,5"/>
    <n v="14"/>
    <s v="4/98/14"/>
    <x v="1"/>
    <x v="0"/>
    <n v="6"/>
    <n v="3830.82"/>
    <d v="2017-10-22T00:00:00"/>
    <n v="5340"/>
    <n v="22"/>
    <x v="1"/>
    <x v="3"/>
  </r>
  <r>
    <x v="726"/>
    <x v="465"/>
    <s v="4/98/14/35/58,6/5,5"/>
    <n v="14"/>
    <s v="4/98/14"/>
    <x v="1"/>
    <x v="0"/>
    <n v="2"/>
    <n v="1345.76"/>
    <d v="2017-10-22T00:00:00"/>
    <n v="1780"/>
    <n v="22"/>
    <x v="1"/>
    <x v="3"/>
  </r>
  <r>
    <x v="728"/>
    <x v="482"/>
    <s v="4/100/15/48/54,1/6"/>
    <n v="15"/>
    <s v="4/100/15"/>
    <x v="1"/>
    <x v="0"/>
    <n v="12"/>
    <n v="13017"/>
    <d v="2017-10-22T00:00:00"/>
    <n v="19740"/>
    <n v="22"/>
    <x v="1"/>
    <x v="3"/>
  </r>
  <r>
    <x v="734"/>
    <x v="28"/>
    <s v="CODE8"/>
    <s v="CODE8"/>
    <s v="CODE8"/>
    <x v="2"/>
    <x v="0"/>
    <n v="4"/>
    <n v="5281.2"/>
    <d v="2017-10-22T00:00:00"/>
    <n v="7320"/>
    <n v="22"/>
    <x v="1"/>
    <x v="3"/>
  </r>
  <r>
    <x v="735"/>
    <x v="28"/>
    <s v="CODE8"/>
    <s v="CODE8"/>
    <s v="CODE8"/>
    <x v="2"/>
    <x v="0"/>
    <n v="4"/>
    <n v="0"/>
    <d v="2017-10-22T00:00:00"/>
    <n v="15652"/>
    <n v="22"/>
    <x v="1"/>
    <x v="3"/>
  </r>
  <r>
    <x v="44"/>
    <x v="43"/>
    <s v="4/98/13/29/58,6/5"/>
    <n v="13"/>
    <s v="4/98/13"/>
    <x v="1"/>
    <x v="1"/>
    <n v="2"/>
    <n v="1049.54"/>
    <d v="2017-10-22T00:00:00"/>
    <n v="1580"/>
    <n v="22"/>
    <x v="1"/>
    <x v="3"/>
  </r>
  <r>
    <x v="254"/>
    <x v="204"/>
    <s v="5/108/15/52/63,4/6,5"/>
    <n v="15"/>
    <s v="5/108/15"/>
    <x v="0"/>
    <x v="1"/>
    <n v="4"/>
    <n v="8288.16"/>
    <d v="2017-10-22T00:00:00"/>
    <n v="14600"/>
    <n v="22"/>
    <x v="1"/>
    <x v="3"/>
  </r>
  <r>
    <x v="659"/>
    <x v="451"/>
    <s v="4/100/15/45/60,1/6,5"/>
    <n v="15"/>
    <s v="4/100/15"/>
    <x v="0"/>
    <x v="1"/>
    <n v="4"/>
    <n v="7063.45"/>
    <d v="2017-10-22T00:00:00"/>
    <n v="14600"/>
    <n v="22"/>
    <x v="1"/>
    <x v="3"/>
  </r>
  <r>
    <x v="407"/>
    <x v="313"/>
    <s v="5/114,3/16/50/66,1/6,5"/>
    <n v="16"/>
    <s v="5/114,3/16"/>
    <x v="1"/>
    <x v="1"/>
    <n v="4"/>
    <n v="4951.0200000000004"/>
    <d v="2017-10-22T00:00:00"/>
    <n v="7284"/>
    <n v="22"/>
    <x v="1"/>
    <x v="3"/>
  </r>
  <r>
    <x v="736"/>
    <x v="483"/>
    <s v="5/114,3/15/47/67,1/6"/>
    <n v="15"/>
    <s v="5/114,3/15"/>
    <x v="0"/>
    <x v="1"/>
    <n v="4"/>
    <n v="8694.92"/>
    <d v="2017-10-22T00:00:00"/>
    <n v="15400"/>
    <n v="22"/>
    <x v="1"/>
    <x v="3"/>
  </r>
  <r>
    <x v="685"/>
    <x v="466"/>
    <s v="4/98/13/29/60,1/5"/>
    <n v="13"/>
    <s v="4/98/13"/>
    <x v="1"/>
    <x v="1"/>
    <n v="4"/>
    <n v="2355.92"/>
    <d v="2017-10-22T00:00:00"/>
    <n v="3160"/>
    <n v="22"/>
    <x v="1"/>
    <x v="3"/>
  </r>
  <r>
    <x v="686"/>
    <x v="467"/>
    <s v="4/98/13/35/58,6/5"/>
    <n v="13"/>
    <s v="4/98/13"/>
    <x v="1"/>
    <x v="1"/>
    <n v="6"/>
    <n v="3533.88"/>
    <d v="2017-10-22T00:00:00"/>
    <n v="4740"/>
    <n v="22"/>
    <x v="1"/>
    <x v="3"/>
  </r>
  <r>
    <x v="683"/>
    <x v="465"/>
    <s v="4/98/14/35/58,6/5,5"/>
    <n v="14"/>
    <s v="4/98/14"/>
    <x v="1"/>
    <x v="1"/>
    <n v="25"/>
    <n v="16019.75"/>
    <d v="2017-10-22T00:00:00"/>
    <n v="22250"/>
    <n v="22"/>
    <x v="1"/>
    <x v="3"/>
  </r>
  <r>
    <x v="737"/>
    <x v="28"/>
    <s v="CODE8"/>
    <s v="CODE8"/>
    <s v="CODE8"/>
    <x v="2"/>
    <x v="1"/>
    <n v="4"/>
    <n v="15384"/>
    <d v="2017-10-22T00:00:00"/>
    <n v="17480"/>
    <n v="22"/>
    <x v="1"/>
    <x v="3"/>
  </r>
  <r>
    <x v="738"/>
    <x v="28"/>
    <s v="CODE8"/>
    <s v="CODE8"/>
    <s v="CODE8"/>
    <x v="2"/>
    <x v="1"/>
    <n v="4"/>
    <n v="0"/>
    <d v="2017-10-22T00:00:00"/>
    <n v="15440"/>
    <n v="22"/>
    <x v="1"/>
    <x v="3"/>
  </r>
  <r>
    <x v="739"/>
    <x v="28"/>
    <s v="CODE8"/>
    <s v="CODE8"/>
    <s v="CODE8"/>
    <x v="2"/>
    <x v="1"/>
    <n v="4"/>
    <n v="16410"/>
    <d v="2017-10-22T00:00:00"/>
    <n v="21632"/>
    <n v="22"/>
    <x v="1"/>
    <x v="3"/>
  </r>
  <r>
    <x v="612"/>
    <x v="439"/>
    <s v="5/100/15/38/57,1/6"/>
    <n v="15"/>
    <s v="5/100/15"/>
    <x v="1"/>
    <x v="0"/>
    <n v="4"/>
    <n v="5696.92"/>
    <d v="2017-10-23T00:00:00"/>
    <n v="8404"/>
    <n v="23"/>
    <x v="1"/>
    <x v="3"/>
  </r>
  <r>
    <x v="44"/>
    <x v="43"/>
    <s v="4/98/13/29/58,6/5"/>
    <n v="13"/>
    <s v="4/98/13"/>
    <x v="1"/>
    <x v="0"/>
    <n v="4"/>
    <n v="2107.16"/>
    <d v="2017-10-23T00:00:00"/>
    <n v="3160"/>
    <n v="23"/>
    <x v="1"/>
    <x v="3"/>
  </r>
  <r>
    <x v="740"/>
    <x v="484"/>
    <s v="5/105/15/39/56,6/6"/>
    <n v="15"/>
    <s v="5/105/15"/>
    <x v="1"/>
    <x v="0"/>
    <n v="4"/>
    <n v="2813.84"/>
    <d v="2017-10-23T00:00:00"/>
    <n v="3964"/>
    <n v="23"/>
    <x v="1"/>
    <x v="3"/>
  </r>
  <r>
    <x v="685"/>
    <x v="466"/>
    <s v="4/98/13/29/60,1/5"/>
    <n v="13"/>
    <s v="4/98/13"/>
    <x v="1"/>
    <x v="0"/>
    <n v="4"/>
    <n v="2355.92"/>
    <d v="2017-10-23T00:00:00"/>
    <n v="3160"/>
    <n v="23"/>
    <x v="1"/>
    <x v="3"/>
  </r>
  <r>
    <x v="686"/>
    <x v="467"/>
    <s v="4/98/13/35/58,6/5"/>
    <n v="13"/>
    <s v="4/98/13"/>
    <x v="1"/>
    <x v="0"/>
    <n v="10"/>
    <n v="5915.6"/>
    <d v="2017-10-23T00:00:00"/>
    <n v="7900"/>
    <n v="23"/>
    <x v="1"/>
    <x v="3"/>
  </r>
  <r>
    <x v="683"/>
    <x v="465"/>
    <s v="4/98/14/35/58,6/5,5"/>
    <n v="14"/>
    <s v="4/98/14"/>
    <x v="1"/>
    <x v="0"/>
    <n v="20"/>
    <n v="12769.4"/>
    <d v="2017-10-23T00:00:00"/>
    <n v="17800"/>
    <n v="23"/>
    <x v="1"/>
    <x v="3"/>
  </r>
  <r>
    <x v="726"/>
    <x v="465"/>
    <s v="4/98/14/35/58,6/5,5"/>
    <n v="14"/>
    <s v="4/98/14"/>
    <x v="1"/>
    <x v="0"/>
    <n v="4"/>
    <n v="2691.52"/>
    <d v="2017-10-23T00:00:00"/>
    <n v="3560"/>
    <n v="23"/>
    <x v="1"/>
    <x v="3"/>
  </r>
  <r>
    <x v="728"/>
    <x v="482"/>
    <s v="4/100/15/48/54,1/6"/>
    <n v="15"/>
    <s v="4/100/15"/>
    <x v="1"/>
    <x v="0"/>
    <n v="8"/>
    <n v="8678"/>
    <d v="2017-10-23T00:00:00"/>
    <n v="13160"/>
    <n v="23"/>
    <x v="1"/>
    <x v="3"/>
  </r>
  <r>
    <x v="741"/>
    <x v="28"/>
    <s v="CODE8"/>
    <s v="CODE8"/>
    <s v="CODE8"/>
    <x v="2"/>
    <x v="0"/>
    <n v="4"/>
    <n v="11864.4"/>
    <d v="2017-10-23T00:00:00"/>
    <n v="16240"/>
    <n v="23"/>
    <x v="1"/>
    <x v="3"/>
  </r>
  <r>
    <x v="214"/>
    <x v="178"/>
    <s v="4/98/14/35/58,6/5,5"/>
    <n v="14"/>
    <s v="4/98/14"/>
    <x v="0"/>
    <x v="1"/>
    <n v="8"/>
    <n v="13627.12"/>
    <d v="2017-10-23T00:00:00"/>
    <n v="12200"/>
    <n v="23"/>
    <x v="1"/>
    <x v="3"/>
  </r>
  <r>
    <x v="677"/>
    <x v="463"/>
    <s v="5/110/16/37/65,1/6,5"/>
    <n v="16"/>
    <s v="5/110/16"/>
    <x v="0"/>
    <x v="1"/>
    <n v="4"/>
    <n v="10491.53"/>
    <d v="2017-10-23T00:00:00"/>
    <n v="19000"/>
    <n v="23"/>
    <x v="1"/>
    <x v="3"/>
  </r>
  <r>
    <x v="222"/>
    <x v="15"/>
    <s v="4/100/15/50/60,1/6"/>
    <n v="15"/>
    <s v="4/100/15"/>
    <x v="1"/>
    <x v="1"/>
    <n v="1"/>
    <n v="955"/>
    <d v="2017-10-23T00:00:00"/>
    <n v="1230"/>
    <n v="23"/>
    <x v="1"/>
    <x v="3"/>
  </r>
  <r>
    <x v="506"/>
    <x v="21"/>
    <s v="4/100/15/50/60,1/6"/>
    <n v="15"/>
    <s v="4/100/15"/>
    <x v="1"/>
    <x v="1"/>
    <n v="3"/>
    <n v="3056.35"/>
    <d v="2017-10-23T00:00:00"/>
    <n v="4479"/>
    <n v="23"/>
    <x v="1"/>
    <x v="3"/>
  </r>
  <r>
    <x v="489"/>
    <x v="364"/>
    <s v="4/98/13/29/58,6/5"/>
    <n v="13"/>
    <s v="4/98/13"/>
    <x v="1"/>
    <x v="1"/>
    <n v="2"/>
    <n v="1014.66"/>
    <d v="2017-10-23T00:00:00"/>
    <n v="1580"/>
    <n v="23"/>
    <x v="1"/>
    <x v="3"/>
  </r>
  <r>
    <x v="685"/>
    <x v="466"/>
    <s v="4/98/13/29/60,1/5"/>
    <n v="13"/>
    <s v="4/98/13"/>
    <x v="1"/>
    <x v="1"/>
    <n v="10"/>
    <n v="5889.8"/>
    <d v="2017-10-23T00:00:00"/>
    <n v="7900"/>
    <n v="23"/>
    <x v="1"/>
    <x v="3"/>
  </r>
  <r>
    <x v="683"/>
    <x v="465"/>
    <s v="4/98/14/35/58,6/5,5"/>
    <n v="14"/>
    <s v="4/98/14"/>
    <x v="1"/>
    <x v="1"/>
    <n v="14"/>
    <n v="8971.2000000000007"/>
    <d v="2017-10-23T00:00:00"/>
    <n v="12460"/>
    <n v="23"/>
    <x v="1"/>
    <x v="3"/>
  </r>
  <r>
    <x v="742"/>
    <x v="485"/>
    <s v="4/100/15/50/60,1/6"/>
    <n v="15"/>
    <s v="4/100/15"/>
    <x v="0"/>
    <x v="0"/>
    <n v="4"/>
    <n v="8881.36"/>
    <d v="2017-10-24T00:00:00"/>
    <n v="15400"/>
    <n v="24"/>
    <x v="1"/>
    <x v="3"/>
  </r>
  <r>
    <x v="70"/>
    <x v="65"/>
    <s v="5/114,3/16/50/66,1/6,5"/>
    <n v="16"/>
    <s v="5/114,3/16"/>
    <x v="1"/>
    <x v="0"/>
    <n v="1"/>
    <n v="1337.6"/>
    <d v="2017-10-24T00:00:00"/>
    <n v="1973"/>
    <n v="24"/>
    <x v="1"/>
    <x v="3"/>
  </r>
  <r>
    <x v="377"/>
    <x v="297"/>
    <s v="4/98/14/35/58,6/5,5"/>
    <n v="14"/>
    <s v="4/98/14"/>
    <x v="0"/>
    <x v="0"/>
    <n v="4"/>
    <n v="7203.4"/>
    <d v="2017-10-24T00:00:00"/>
    <n v="12200"/>
    <n v="24"/>
    <x v="1"/>
    <x v="3"/>
  </r>
  <r>
    <x v="514"/>
    <x v="380"/>
    <s v="4/100/15/40/60,1/6"/>
    <n v="15"/>
    <s v="4/100/15"/>
    <x v="1"/>
    <x v="0"/>
    <n v="4"/>
    <n v="3921.4"/>
    <d v="2017-10-24T00:00:00"/>
    <n v="6280"/>
    <n v="24"/>
    <x v="1"/>
    <x v="3"/>
  </r>
  <r>
    <x v="685"/>
    <x v="466"/>
    <s v="4/98/13/29/60,1/5"/>
    <n v="13"/>
    <s v="4/98/13"/>
    <x v="1"/>
    <x v="0"/>
    <n v="12"/>
    <n v="7067.76"/>
    <d v="2017-10-24T00:00:00"/>
    <n v="9480"/>
    <n v="24"/>
    <x v="1"/>
    <x v="3"/>
  </r>
  <r>
    <x v="686"/>
    <x v="467"/>
    <s v="4/98/13/35/58,6/5"/>
    <n v="13"/>
    <s v="4/98/13"/>
    <x v="1"/>
    <x v="0"/>
    <n v="6"/>
    <n v="3549.36"/>
    <d v="2017-10-24T00:00:00"/>
    <n v="4740"/>
    <n v="24"/>
    <x v="1"/>
    <x v="3"/>
  </r>
  <r>
    <x v="683"/>
    <x v="465"/>
    <s v="4/98/14/35/58,6/5,5"/>
    <n v="14"/>
    <s v="4/98/14"/>
    <x v="1"/>
    <x v="0"/>
    <n v="8"/>
    <n v="5107.84"/>
    <d v="2017-10-24T00:00:00"/>
    <n v="7120"/>
    <n v="24"/>
    <x v="1"/>
    <x v="3"/>
  </r>
  <r>
    <x v="275"/>
    <x v="223"/>
    <s v="4/100/15/48/54,1/6"/>
    <n v="15"/>
    <s v="4/100/15"/>
    <x v="0"/>
    <x v="1"/>
    <n v="4"/>
    <n v="8677.9599999999991"/>
    <d v="2017-10-24T00:00:00"/>
    <n v="14600"/>
    <n v="24"/>
    <x v="1"/>
    <x v="3"/>
  </r>
  <r>
    <x v="685"/>
    <x v="466"/>
    <s v="4/98/13/29/60,1/5"/>
    <n v="13"/>
    <s v="4/98/13"/>
    <x v="1"/>
    <x v="1"/>
    <n v="4"/>
    <n v="2355.92"/>
    <d v="2017-10-24T00:00:00"/>
    <n v="3160"/>
    <n v="24"/>
    <x v="1"/>
    <x v="3"/>
  </r>
  <r>
    <x v="686"/>
    <x v="467"/>
    <s v="4/98/13/35/58,6/5"/>
    <n v="13"/>
    <s v="4/98/13"/>
    <x v="1"/>
    <x v="1"/>
    <n v="12"/>
    <n v="7067.76"/>
    <d v="2017-10-24T00:00:00"/>
    <n v="9480"/>
    <n v="24"/>
    <x v="1"/>
    <x v="3"/>
  </r>
  <r>
    <x v="728"/>
    <x v="482"/>
    <s v="4/100/15/48/54,1/6"/>
    <n v="15"/>
    <s v="4/100/15"/>
    <x v="1"/>
    <x v="1"/>
    <n v="4"/>
    <n v="4339"/>
    <d v="2017-10-24T00:00:00"/>
    <n v="6800"/>
    <n v="24"/>
    <x v="1"/>
    <x v="3"/>
  </r>
  <r>
    <x v="743"/>
    <x v="28"/>
    <s v="CODE8"/>
    <s v="CODE8"/>
    <s v="CODE8"/>
    <x v="2"/>
    <x v="1"/>
    <n v="4"/>
    <n v="8481.2000000000007"/>
    <d v="2017-10-24T00:00:00"/>
    <n v="11244"/>
    <n v="24"/>
    <x v="1"/>
    <x v="3"/>
  </r>
  <r>
    <x v="744"/>
    <x v="486"/>
    <s v="5/100/16/42/57,1/6,5"/>
    <n v="16"/>
    <s v="5/100/16"/>
    <x v="0"/>
    <x v="0"/>
    <n v="4"/>
    <n v="10966.12"/>
    <d v="2017-10-25T00:00:00"/>
    <n v="19000"/>
    <n v="25"/>
    <x v="1"/>
    <x v="3"/>
  </r>
  <r>
    <x v="601"/>
    <x v="436"/>
    <s v="5/114,3/16/46/67,1/6,5"/>
    <n v="16"/>
    <s v="5/114,3/16"/>
    <x v="0"/>
    <x v="0"/>
    <n v="4"/>
    <n v="10000"/>
    <d v="2017-10-25T00:00:00"/>
    <n v="17800"/>
    <n v="25"/>
    <x v="1"/>
    <x v="3"/>
  </r>
  <r>
    <x v="70"/>
    <x v="65"/>
    <s v="5/114,3/16/50/66,1/6,5"/>
    <n v="16"/>
    <s v="5/114,3/16"/>
    <x v="1"/>
    <x v="0"/>
    <n v="1"/>
    <n v="1337.6"/>
    <d v="2017-10-25T00:00:00"/>
    <n v="1973"/>
    <n v="25"/>
    <x v="1"/>
    <x v="3"/>
  </r>
  <r>
    <x v="506"/>
    <x v="21"/>
    <s v="4/100/15/50/60,1/6"/>
    <n v="15"/>
    <s v="4/100/15"/>
    <x v="1"/>
    <x v="0"/>
    <n v="4"/>
    <n v="3942.96"/>
    <d v="2017-10-25T00:00:00"/>
    <n v="6040"/>
    <n v="25"/>
    <x v="1"/>
    <x v="3"/>
  </r>
  <r>
    <x v="685"/>
    <x v="466"/>
    <s v="4/98/13/29/60,1/5"/>
    <n v="13"/>
    <s v="4/98/13"/>
    <x v="1"/>
    <x v="0"/>
    <n v="4"/>
    <n v="2355.92"/>
    <d v="2017-10-25T00:00:00"/>
    <n v="3160"/>
    <n v="25"/>
    <x v="1"/>
    <x v="3"/>
  </r>
  <r>
    <x v="686"/>
    <x v="467"/>
    <s v="4/98/13/35/58,6/5"/>
    <n v="13"/>
    <s v="4/98/13"/>
    <x v="1"/>
    <x v="0"/>
    <n v="2"/>
    <n v="1183.1199999999999"/>
    <d v="2017-10-25T00:00:00"/>
    <n v="1580"/>
    <n v="25"/>
    <x v="1"/>
    <x v="3"/>
  </r>
  <r>
    <x v="683"/>
    <x v="465"/>
    <s v="4/98/14/35/58,6/5,5"/>
    <n v="14"/>
    <s v="4/98/14"/>
    <x v="1"/>
    <x v="0"/>
    <n v="8"/>
    <n v="5107.76"/>
    <d v="2017-10-25T00:00:00"/>
    <n v="7120"/>
    <n v="25"/>
    <x v="1"/>
    <x v="3"/>
  </r>
  <r>
    <x v="726"/>
    <x v="465"/>
    <s v="4/98/14/35/58,6/5,5"/>
    <n v="14"/>
    <s v="4/98/14"/>
    <x v="1"/>
    <x v="0"/>
    <n v="4"/>
    <n v="2691.52"/>
    <d v="2017-10-25T00:00:00"/>
    <n v="3560"/>
    <n v="25"/>
    <x v="1"/>
    <x v="3"/>
  </r>
  <r>
    <x v="728"/>
    <x v="482"/>
    <s v="4/100/15/48/54,1/6"/>
    <n v="15"/>
    <s v="4/100/15"/>
    <x v="1"/>
    <x v="0"/>
    <n v="3"/>
    <n v="3254.25"/>
    <d v="2017-10-25T00:00:00"/>
    <n v="5100"/>
    <n v="25"/>
    <x v="1"/>
    <x v="3"/>
  </r>
  <r>
    <x v="745"/>
    <x v="28"/>
    <s v="CODE8"/>
    <s v="CODE8"/>
    <s v="CODE8"/>
    <x v="2"/>
    <x v="0"/>
    <n v="4"/>
    <n v="20542"/>
    <d v="2017-10-25T00:00:00"/>
    <n v="28120"/>
    <n v="25"/>
    <x v="1"/>
    <x v="3"/>
  </r>
  <r>
    <x v="374"/>
    <x v="295"/>
    <s v="5/108/16/50/63,4/6,5"/>
    <n v="16"/>
    <s v="5/108/16"/>
    <x v="1"/>
    <x v="1"/>
    <n v="1"/>
    <n v="1200.8499999999999"/>
    <d v="2017-10-25T00:00:00"/>
    <n v="1700"/>
    <n v="25"/>
    <x v="1"/>
    <x v="3"/>
  </r>
  <r>
    <x v="685"/>
    <x v="466"/>
    <s v="4/98/13/29/60,1/5"/>
    <n v="13"/>
    <s v="4/98/13"/>
    <x v="1"/>
    <x v="1"/>
    <n v="9"/>
    <n v="5300.82"/>
    <d v="2017-10-25T00:00:00"/>
    <n v="7110"/>
    <n v="25"/>
    <x v="1"/>
    <x v="3"/>
  </r>
  <r>
    <x v="683"/>
    <x v="465"/>
    <s v="4/98/14/35/58,6/5,5"/>
    <n v="14"/>
    <s v="4/98/14"/>
    <x v="1"/>
    <x v="1"/>
    <n v="24"/>
    <n v="15379.2"/>
    <d v="2017-10-25T00:00:00"/>
    <n v="21360"/>
    <n v="25"/>
    <x v="1"/>
    <x v="3"/>
  </r>
  <r>
    <x v="728"/>
    <x v="482"/>
    <s v="4/100/15/48/54,1/6"/>
    <n v="15"/>
    <s v="4/100/15"/>
    <x v="1"/>
    <x v="1"/>
    <n v="4"/>
    <n v="4339"/>
    <d v="2017-10-25T00:00:00"/>
    <n v="6800"/>
    <n v="25"/>
    <x v="1"/>
    <x v="3"/>
  </r>
  <r>
    <x v="701"/>
    <x v="472"/>
    <s v="4/100/14/49/56,6/5,5"/>
    <n v="14"/>
    <s v="4/100/14"/>
    <x v="1"/>
    <x v="1"/>
    <n v="2"/>
    <n v="1779.66"/>
    <d v="2017-10-25T00:00:00"/>
    <n v="2650"/>
    <n v="25"/>
    <x v="1"/>
    <x v="3"/>
  </r>
  <r>
    <x v="746"/>
    <x v="28"/>
    <s v="CODE8"/>
    <s v="CODE8"/>
    <s v="CODE8"/>
    <x v="2"/>
    <x v="1"/>
    <n v="4"/>
    <n v="4728"/>
    <d v="2017-10-25T00:00:00"/>
    <n v="4988"/>
    <n v="25"/>
    <x v="1"/>
    <x v="3"/>
  </r>
  <r>
    <x v="340"/>
    <x v="273"/>
    <s v="4/98/14/35/58,6/5"/>
    <n v="14"/>
    <s v="4/98/14"/>
    <x v="1"/>
    <x v="0"/>
    <n v="2"/>
    <n v="1355.66"/>
    <d v="2017-10-26T00:00:00"/>
    <n v="1780"/>
    <n v="26"/>
    <x v="1"/>
    <x v="3"/>
  </r>
  <r>
    <x v="456"/>
    <x v="342"/>
    <s v="4/100/15/45/60,1/6"/>
    <n v="15"/>
    <s v="4/100/15"/>
    <x v="0"/>
    <x v="0"/>
    <n v="4"/>
    <n v="8694.92"/>
    <d v="2017-10-26T00:00:00"/>
    <n v="15400"/>
    <n v="26"/>
    <x v="1"/>
    <x v="3"/>
  </r>
  <r>
    <x v="70"/>
    <x v="65"/>
    <s v="5/114,3/16/50/66,1/6,5"/>
    <n v="16"/>
    <s v="5/114,3/16"/>
    <x v="1"/>
    <x v="0"/>
    <n v="4"/>
    <n v="5350.4"/>
    <d v="2017-10-26T00:00:00"/>
    <n v="7892"/>
    <n v="26"/>
    <x v="1"/>
    <x v="3"/>
  </r>
  <r>
    <x v="740"/>
    <x v="484"/>
    <s v="5/105/15/39/56,6/6"/>
    <n v="15"/>
    <s v="5/105/15"/>
    <x v="1"/>
    <x v="0"/>
    <n v="4"/>
    <n v="2813.84"/>
    <d v="2017-10-26T00:00:00"/>
    <n v="3964"/>
    <n v="26"/>
    <x v="1"/>
    <x v="3"/>
  </r>
  <r>
    <x v="685"/>
    <x v="466"/>
    <s v="4/98/13/29/60,1/5"/>
    <n v="13"/>
    <s v="4/98/13"/>
    <x v="1"/>
    <x v="0"/>
    <n v="4"/>
    <n v="2355.92"/>
    <d v="2017-10-26T00:00:00"/>
    <n v="3160"/>
    <n v="26"/>
    <x v="1"/>
    <x v="3"/>
  </r>
  <r>
    <x v="686"/>
    <x v="467"/>
    <s v="4/98/13/35/58,6/5"/>
    <n v="13"/>
    <s v="4/98/13"/>
    <x v="1"/>
    <x v="0"/>
    <n v="8"/>
    <n v="4732.4799999999996"/>
    <d v="2017-10-26T00:00:00"/>
    <n v="6320"/>
    <n v="26"/>
    <x v="1"/>
    <x v="3"/>
  </r>
  <r>
    <x v="747"/>
    <x v="487"/>
    <s v="4/100/14/43/60,1/5,5"/>
    <n v="14"/>
    <s v="4/100/14"/>
    <x v="1"/>
    <x v="0"/>
    <n v="4"/>
    <n v="3908.48"/>
    <d v="2017-10-26T00:00:00"/>
    <n v="5880"/>
    <n v="26"/>
    <x v="1"/>
    <x v="3"/>
  </r>
  <r>
    <x v="683"/>
    <x v="465"/>
    <s v="4/98/14/35/58,6/5,5"/>
    <n v="14"/>
    <s v="4/98/14"/>
    <x v="1"/>
    <x v="0"/>
    <n v="4"/>
    <n v="2586.6"/>
    <d v="2017-10-26T00:00:00"/>
    <n v="3560"/>
    <n v="26"/>
    <x v="1"/>
    <x v="3"/>
  </r>
  <r>
    <x v="726"/>
    <x v="465"/>
    <s v="4/98/14/35/58,6/5,5"/>
    <n v="14"/>
    <s v="4/98/14"/>
    <x v="1"/>
    <x v="0"/>
    <n v="2"/>
    <n v="1345.76"/>
    <d v="2017-10-26T00:00:00"/>
    <n v="1780"/>
    <n v="26"/>
    <x v="1"/>
    <x v="3"/>
  </r>
  <r>
    <x v="51"/>
    <x v="50"/>
    <s v="5/114,3/16/50/66,1/6,5"/>
    <n v="16"/>
    <s v="5/114,3/16"/>
    <x v="0"/>
    <x v="1"/>
    <n v="4"/>
    <n v="10000"/>
    <d v="2017-10-26T00:00:00"/>
    <n v="17800"/>
    <n v="26"/>
    <x v="1"/>
    <x v="3"/>
  </r>
  <r>
    <x v="748"/>
    <x v="488"/>
    <s v="5/100/16/42/57,1/6,5"/>
    <n v="16"/>
    <s v="5/100/16"/>
    <x v="0"/>
    <x v="1"/>
    <n v="4"/>
    <n v="10457.64"/>
    <d v="2017-10-26T00:00:00"/>
    <n v="17800"/>
    <n v="26"/>
    <x v="1"/>
    <x v="3"/>
  </r>
  <r>
    <x v="549"/>
    <x v="407"/>
    <s v="5/114,3/16/45/60,1/6,5"/>
    <n v="16"/>
    <s v="5/114,3/16"/>
    <x v="1"/>
    <x v="1"/>
    <n v="4"/>
    <n v="3665.03"/>
    <d v="2017-10-26T00:00:00"/>
    <n v="5180"/>
    <n v="26"/>
    <x v="1"/>
    <x v="3"/>
  </r>
  <r>
    <x v="506"/>
    <x v="21"/>
    <s v="4/100/15/50/60,1/6"/>
    <n v="15"/>
    <s v="4/100/15"/>
    <x v="1"/>
    <x v="1"/>
    <n v="4"/>
    <n v="3915.24"/>
    <d v="2017-10-26T00:00:00"/>
    <n v="6040"/>
    <n v="26"/>
    <x v="1"/>
    <x v="3"/>
  </r>
  <r>
    <x v="518"/>
    <x v="383"/>
    <s v="4/100/14/49/56,6/5,5"/>
    <n v="14"/>
    <s v="4/100/14"/>
    <x v="1"/>
    <x v="1"/>
    <n v="2"/>
    <n v="1779.5"/>
    <d v="2017-10-26T00:00:00"/>
    <n v="3120"/>
    <n v="26"/>
    <x v="1"/>
    <x v="3"/>
  </r>
  <r>
    <x v="685"/>
    <x v="466"/>
    <s v="4/98/13/29/60,1/5"/>
    <n v="13"/>
    <s v="4/98/13"/>
    <x v="1"/>
    <x v="1"/>
    <n v="4"/>
    <n v="2355.92"/>
    <d v="2017-10-26T00:00:00"/>
    <n v="3160"/>
    <n v="26"/>
    <x v="1"/>
    <x v="3"/>
  </r>
  <r>
    <x v="686"/>
    <x v="467"/>
    <s v="4/98/13/35/58,6/5"/>
    <n v="13"/>
    <s v="4/98/13"/>
    <x v="1"/>
    <x v="1"/>
    <n v="1"/>
    <n v="588.98"/>
    <d v="2017-10-26T00:00:00"/>
    <n v="790"/>
    <n v="26"/>
    <x v="1"/>
    <x v="3"/>
  </r>
  <r>
    <x v="747"/>
    <x v="487"/>
    <s v="4/100/14/43/60,1/5,5"/>
    <n v="14"/>
    <s v="4/100/14"/>
    <x v="1"/>
    <x v="1"/>
    <n v="2"/>
    <n v="1954.24"/>
    <d v="2017-10-26T00:00:00"/>
    <n v="2940"/>
    <n v="26"/>
    <x v="1"/>
    <x v="3"/>
  </r>
  <r>
    <x v="683"/>
    <x v="465"/>
    <s v="4/98/14/35/58,6/5,5"/>
    <n v="14"/>
    <s v="4/98/14"/>
    <x v="1"/>
    <x v="1"/>
    <n v="6"/>
    <n v="3844.74"/>
    <d v="2017-10-26T00:00:00"/>
    <n v="5340"/>
    <n v="26"/>
    <x v="1"/>
    <x v="3"/>
  </r>
  <r>
    <x v="749"/>
    <x v="28"/>
    <s v="CODE8"/>
    <s v="CODE8"/>
    <s v="CODE8"/>
    <x v="2"/>
    <x v="1"/>
    <n v="8"/>
    <n v="17532"/>
    <d v="2017-10-26T00:00:00"/>
    <n v="11688"/>
    <n v="26"/>
    <x v="1"/>
    <x v="3"/>
  </r>
  <r>
    <x v="750"/>
    <x v="28"/>
    <s v="CODE8"/>
    <s v="CODE8"/>
    <s v="CODE8"/>
    <x v="2"/>
    <x v="1"/>
    <n v="8"/>
    <n v="20948.8"/>
    <d v="2017-10-26T00:00:00"/>
    <n v="13900"/>
    <n v="26"/>
    <x v="1"/>
    <x v="3"/>
  </r>
  <r>
    <x v="242"/>
    <x v="199"/>
    <s v="4/114,3/14/40/66,1/5,5"/>
    <n v="14"/>
    <s v="4/114,3/14"/>
    <x v="1"/>
    <x v="0"/>
    <n v="1"/>
    <n v="959.84"/>
    <d v="2017-10-27T00:00:00"/>
    <n v="1492"/>
    <n v="27"/>
    <x v="1"/>
    <x v="3"/>
  </r>
  <r>
    <x v="685"/>
    <x v="466"/>
    <s v="4/98/13/29/60,1/5"/>
    <n v="13"/>
    <s v="4/98/13"/>
    <x v="1"/>
    <x v="0"/>
    <n v="12"/>
    <n v="7067.76"/>
    <d v="2017-10-27T00:00:00"/>
    <n v="9480"/>
    <n v="27"/>
    <x v="1"/>
    <x v="3"/>
  </r>
  <r>
    <x v="686"/>
    <x v="467"/>
    <s v="4/98/13/35/58,6/5"/>
    <n v="13"/>
    <s v="4/98/13"/>
    <x v="1"/>
    <x v="0"/>
    <n v="10"/>
    <n v="5915.6"/>
    <d v="2017-10-27T00:00:00"/>
    <n v="7900"/>
    <n v="27"/>
    <x v="1"/>
    <x v="3"/>
  </r>
  <r>
    <x v="683"/>
    <x v="465"/>
    <s v="4/98/14/35/58,6/5,5"/>
    <n v="14"/>
    <s v="4/98/14"/>
    <x v="1"/>
    <x v="0"/>
    <n v="4"/>
    <n v="2586.6"/>
    <d v="2017-10-27T00:00:00"/>
    <n v="3560"/>
    <n v="27"/>
    <x v="1"/>
    <x v="3"/>
  </r>
  <r>
    <x v="465"/>
    <x v="348"/>
    <s v="4/100/14/46/54,1/5,5"/>
    <n v="14"/>
    <s v="4/100/14"/>
    <x v="0"/>
    <x v="1"/>
    <n v="2"/>
    <n v="3690.68"/>
    <d v="2017-10-27T00:00:00"/>
    <n v="6400"/>
    <n v="27"/>
    <x v="1"/>
    <x v="3"/>
  </r>
  <r>
    <x v="275"/>
    <x v="223"/>
    <s v="4/100/15/48/54,1/6"/>
    <n v="15"/>
    <s v="4/100/15"/>
    <x v="0"/>
    <x v="1"/>
    <n v="4"/>
    <n v="8677.9599999999991"/>
    <d v="2017-10-27T00:00:00"/>
    <n v="14600"/>
    <n v="27"/>
    <x v="1"/>
    <x v="3"/>
  </r>
  <r>
    <x v="407"/>
    <x v="313"/>
    <s v="5/114,3/16/50/66,1/6,5"/>
    <n v="16"/>
    <s v="5/114,3/16"/>
    <x v="1"/>
    <x v="1"/>
    <n v="4"/>
    <n v="4951.04"/>
    <d v="2017-10-27T00:00:00"/>
    <n v="7284"/>
    <n v="27"/>
    <x v="1"/>
    <x v="3"/>
  </r>
  <r>
    <x v="280"/>
    <x v="228"/>
    <s v="4/98/13/40/58,6/5"/>
    <n v="13"/>
    <s v="4/98/13"/>
    <x v="1"/>
    <x v="1"/>
    <n v="1"/>
    <n v="583.01"/>
    <d v="2017-10-27T00:00:00"/>
    <n v="790"/>
    <n v="27"/>
    <x v="1"/>
    <x v="3"/>
  </r>
  <r>
    <x v="506"/>
    <x v="21"/>
    <s v="4/100/15/50/60,1/6"/>
    <n v="15"/>
    <s v="4/100/15"/>
    <x v="1"/>
    <x v="1"/>
    <n v="4"/>
    <n v="3915.24"/>
    <d v="2017-10-27T00:00:00"/>
    <n v="6040"/>
    <n v="27"/>
    <x v="1"/>
    <x v="3"/>
  </r>
  <r>
    <x v="686"/>
    <x v="467"/>
    <s v="4/98/13/35/58,6/5"/>
    <n v="13"/>
    <s v="4/98/13"/>
    <x v="1"/>
    <x v="1"/>
    <n v="1"/>
    <n v="588.98"/>
    <d v="2017-10-27T00:00:00"/>
    <n v="790"/>
    <n v="27"/>
    <x v="1"/>
    <x v="3"/>
  </r>
  <r>
    <x v="683"/>
    <x v="465"/>
    <s v="4/98/14/35/58,6/5,5"/>
    <n v="14"/>
    <s v="4/98/14"/>
    <x v="1"/>
    <x v="1"/>
    <n v="5"/>
    <n v="3203.95"/>
    <d v="2017-10-27T00:00:00"/>
    <n v="4450"/>
    <n v="27"/>
    <x v="1"/>
    <x v="3"/>
  </r>
  <r>
    <x v="728"/>
    <x v="482"/>
    <s v="4/100/15/48/54,1/6"/>
    <n v="15"/>
    <s v="4/100/15"/>
    <x v="1"/>
    <x v="1"/>
    <n v="1"/>
    <n v="1084.75"/>
    <d v="2017-10-27T00:00:00"/>
    <n v="1700"/>
    <n v="27"/>
    <x v="1"/>
    <x v="3"/>
  </r>
  <r>
    <x v="751"/>
    <x v="28"/>
    <s v="CODE8"/>
    <s v="CODE8"/>
    <s v="CODE8"/>
    <x v="2"/>
    <x v="1"/>
    <n v="4"/>
    <n v="13538.8"/>
    <d v="2017-10-27T00:00:00"/>
    <n v="18484"/>
    <n v="27"/>
    <x v="1"/>
    <x v="3"/>
  </r>
  <r>
    <x v="321"/>
    <x v="257"/>
    <s v="4/100/15/45/56,6/6,5"/>
    <n v="15"/>
    <s v="4/100/15"/>
    <x v="0"/>
    <x v="0"/>
    <n v="4"/>
    <n v="9101.68"/>
    <d v="2017-10-28T00:00:00"/>
    <n v="15400"/>
    <n v="28"/>
    <x v="1"/>
    <x v="3"/>
  </r>
  <r>
    <x v="509"/>
    <x v="376"/>
    <s v="5/112/15/47/57,1/6,5"/>
    <n v="15"/>
    <s v="5/112/15"/>
    <x v="0"/>
    <x v="0"/>
    <n v="4"/>
    <n v="8694.92"/>
    <d v="2017-10-28T00:00:00"/>
    <n v="15400"/>
    <n v="28"/>
    <x v="1"/>
    <x v="3"/>
  </r>
  <r>
    <x v="322"/>
    <x v="258"/>
    <s v="5/112/16/50/57,1/6,5"/>
    <n v="16"/>
    <s v="5/112/16"/>
    <x v="1"/>
    <x v="0"/>
    <n v="4"/>
    <n v="5119.32"/>
    <d v="2017-10-28T00:00:00"/>
    <n v="7552"/>
    <n v="28"/>
    <x v="1"/>
    <x v="3"/>
  </r>
  <r>
    <x v="60"/>
    <x v="58"/>
    <s v="4/100/14/43/60,1/5,5"/>
    <n v="14"/>
    <s v="4/100/14"/>
    <x v="1"/>
    <x v="0"/>
    <n v="2"/>
    <n v="1796.96"/>
    <d v="2017-10-28T00:00:00"/>
    <n v="2650"/>
    <n v="28"/>
    <x v="1"/>
    <x v="3"/>
  </r>
  <r>
    <x v="652"/>
    <x v="448"/>
    <s v="5/100/15/38/57,1/6,5"/>
    <n v="15"/>
    <s v="5/100/15"/>
    <x v="0"/>
    <x v="0"/>
    <n v="4"/>
    <n v="8694.92"/>
    <d v="2017-10-28T00:00:00"/>
    <n v="15400"/>
    <n v="28"/>
    <x v="1"/>
    <x v="3"/>
  </r>
  <r>
    <x v="506"/>
    <x v="21"/>
    <s v="4/100/15/50/60,1/6"/>
    <n v="15"/>
    <s v="4/100/15"/>
    <x v="1"/>
    <x v="0"/>
    <n v="4"/>
    <n v="3942.96"/>
    <d v="2017-10-28T00:00:00"/>
    <n v="6040"/>
    <n v="28"/>
    <x v="1"/>
    <x v="3"/>
  </r>
  <r>
    <x v="685"/>
    <x v="466"/>
    <s v="4/98/13/29/60,1/5"/>
    <n v="13"/>
    <s v="4/98/13"/>
    <x v="1"/>
    <x v="0"/>
    <n v="6"/>
    <n v="3533.88"/>
    <d v="2017-10-28T00:00:00"/>
    <n v="4740"/>
    <n v="28"/>
    <x v="1"/>
    <x v="3"/>
  </r>
  <r>
    <x v="728"/>
    <x v="482"/>
    <s v="4/100/15/48/54,1/6"/>
    <n v="15"/>
    <s v="4/100/15"/>
    <x v="1"/>
    <x v="0"/>
    <n v="4"/>
    <n v="4296.8"/>
    <d v="2017-10-28T00:00:00"/>
    <n v="6428"/>
    <n v="28"/>
    <x v="1"/>
    <x v="3"/>
  </r>
  <r>
    <x v="752"/>
    <x v="489"/>
    <s v="5/100/15/38/57,1/6"/>
    <n v="15"/>
    <s v="5/100/15"/>
    <x v="1"/>
    <x v="0"/>
    <n v="4"/>
    <n v="5294.92"/>
    <d v="2017-10-28T00:00:00"/>
    <n v="8060"/>
    <n v="28"/>
    <x v="1"/>
    <x v="3"/>
  </r>
  <r>
    <x v="722"/>
    <x v="479"/>
    <s v="5/108/16/50/63,4/6,5"/>
    <n v="16"/>
    <s v="5/108/16"/>
    <x v="1"/>
    <x v="0"/>
    <n v="2"/>
    <n v="2237.3000000000002"/>
    <d v="2017-10-28T00:00:00"/>
    <n v="3500"/>
    <n v="28"/>
    <x v="1"/>
    <x v="3"/>
  </r>
  <r>
    <x v="753"/>
    <x v="490"/>
    <s v="5/114,3/16/45/66,1/7"/>
    <n v="16"/>
    <s v="5/114,3/16"/>
    <x v="0"/>
    <x v="1"/>
    <n v="4"/>
    <n v="10728.8"/>
    <d v="2017-10-28T00:00:00"/>
    <n v="17800"/>
    <n v="28"/>
    <x v="1"/>
    <x v="3"/>
  </r>
  <r>
    <x v="506"/>
    <x v="21"/>
    <s v="4/100/15/50/60,1/6"/>
    <n v="15"/>
    <s v="4/100/15"/>
    <x v="1"/>
    <x v="1"/>
    <n v="12"/>
    <n v="11745.72"/>
    <d v="2017-10-28T00:00:00"/>
    <n v="18120"/>
    <n v="28"/>
    <x v="1"/>
    <x v="3"/>
  </r>
  <r>
    <x v="593"/>
    <x v="430"/>
    <s v="4/114,3/14/40/66,1/5,5"/>
    <n v="14"/>
    <s v="4/114,3/14"/>
    <x v="1"/>
    <x v="1"/>
    <n v="4"/>
    <n v="3564.32"/>
    <d v="2017-10-28T00:00:00"/>
    <n v="4920"/>
    <n v="28"/>
    <x v="1"/>
    <x v="3"/>
  </r>
  <r>
    <x v="685"/>
    <x v="466"/>
    <s v="4/98/13/29/60,1/5"/>
    <n v="13"/>
    <s v="4/98/13"/>
    <x v="1"/>
    <x v="1"/>
    <n v="4"/>
    <n v="2355.92"/>
    <d v="2017-10-28T00:00:00"/>
    <n v="3160"/>
    <n v="28"/>
    <x v="1"/>
    <x v="3"/>
  </r>
  <r>
    <x v="686"/>
    <x v="467"/>
    <s v="4/98/13/35/58,6/5"/>
    <n v="13"/>
    <s v="4/98/13"/>
    <x v="1"/>
    <x v="1"/>
    <n v="8"/>
    <n v="4711.84"/>
    <d v="2017-10-28T00:00:00"/>
    <n v="6320"/>
    <n v="28"/>
    <x v="1"/>
    <x v="3"/>
  </r>
  <r>
    <x v="747"/>
    <x v="487"/>
    <s v="4/100/14/43/60,1/5,5"/>
    <n v="14"/>
    <s v="4/100/14"/>
    <x v="1"/>
    <x v="1"/>
    <n v="4"/>
    <n v="3908.48"/>
    <d v="2017-10-28T00:00:00"/>
    <n v="5880"/>
    <n v="28"/>
    <x v="1"/>
    <x v="3"/>
  </r>
  <r>
    <x v="683"/>
    <x v="465"/>
    <s v="4/98/14/35/58,6/5,5"/>
    <n v="14"/>
    <s v="4/98/14"/>
    <x v="1"/>
    <x v="1"/>
    <n v="10"/>
    <n v="6407.9"/>
    <d v="2017-10-28T00:00:00"/>
    <n v="9320"/>
    <n v="28"/>
    <x v="1"/>
    <x v="3"/>
  </r>
  <r>
    <x v="716"/>
    <x v="475"/>
    <s v="4/114,3/15/44/56,6/6"/>
    <n v="15"/>
    <s v="4/114,3/15"/>
    <x v="1"/>
    <x v="1"/>
    <n v="2"/>
    <n v="2101.6999999999998"/>
    <d v="2017-10-28T00:00:00"/>
    <n v="3130"/>
    <n v="28"/>
    <x v="1"/>
    <x v="3"/>
  </r>
  <r>
    <x v="44"/>
    <x v="43"/>
    <s v="4/98/13/29/58,6/5"/>
    <n v="13"/>
    <s v="4/98/13"/>
    <x v="1"/>
    <x v="0"/>
    <n v="4"/>
    <n v="2107.16"/>
    <d v="2017-10-29T00:00:00"/>
    <n v="3160"/>
    <n v="29"/>
    <x v="1"/>
    <x v="3"/>
  </r>
  <r>
    <x v="160"/>
    <x v="139"/>
    <s v="5/110/16/37/65,1/6,5"/>
    <n v="16"/>
    <s v="5/110/16"/>
    <x v="0"/>
    <x v="0"/>
    <n v="4"/>
    <n v="10966.12"/>
    <d v="2017-10-29T00:00:00"/>
    <n v="19000"/>
    <n v="29"/>
    <x v="1"/>
    <x v="3"/>
  </r>
  <r>
    <x v="60"/>
    <x v="58"/>
    <s v="4/100/14/43/60,1/5,5"/>
    <n v="14"/>
    <s v="4/100/14"/>
    <x v="1"/>
    <x v="0"/>
    <n v="4"/>
    <n v="3593.92"/>
    <d v="2017-10-29T00:00:00"/>
    <n v="5300"/>
    <n v="29"/>
    <x v="1"/>
    <x v="3"/>
  </r>
  <r>
    <x v="686"/>
    <x v="467"/>
    <s v="4/98/13/35/58,6/5"/>
    <n v="13"/>
    <s v="4/98/13"/>
    <x v="1"/>
    <x v="0"/>
    <n v="6"/>
    <n v="3549.36"/>
    <d v="2017-10-29T00:00:00"/>
    <n v="4740"/>
    <n v="29"/>
    <x v="1"/>
    <x v="3"/>
  </r>
  <r>
    <x v="685"/>
    <x v="466"/>
    <s v="4/98/13/29/60,1/5"/>
    <n v="13"/>
    <s v="4/98/13"/>
    <x v="1"/>
    <x v="1"/>
    <n v="8"/>
    <n v="4711.84"/>
    <d v="2017-10-29T00:00:00"/>
    <n v="6320"/>
    <n v="29"/>
    <x v="1"/>
    <x v="3"/>
  </r>
  <r>
    <x v="686"/>
    <x v="467"/>
    <s v="4/98/13/35/58,6/5"/>
    <n v="13"/>
    <s v="4/98/13"/>
    <x v="1"/>
    <x v="1"/>
    <n v="8"/>
    <n v="4711.84"/>
    <d v="2017-10-29T00:00:00"/>
    <n v="6320"/>
    <n v="29"/>
    <x v="1"/>
    <x v="3"/>
  </r>
  <r>
    <x v="747"/>
    <x v="487"/>
    <s v="4/100/14/43/60,1/5,5"/>
    <n v="14"/>
    <s v="4/100/14"/>
    <x v="1"/>
    <x v="1"/>
    <n v="8"/>
    <n v="7816.96"/>
    <d v="2017-10-29T00:00:00"/>
    <n v="11760"/>
    <n v="29"/>
    <x v="1"/>
    <x v="3"/>
  </r>
  <r>
    <x v="683"/>
    <x v="465"/>
    <s v="4/98/14/35/58,6/5,5"/>
    <n v="14"/>
    <s v="4/98/14"/>
    <x v="1"/>
    <x v="1"/>
    <n v="4"/>
    <n v="2563.1999999999998"/>
    <d v="2017-10-29T00:00:00"/>
    <n v="3840"/>
    <n v="29"/>
    <x v="1"/>
    <x v="3"/>
  </r>
  <r>
    <x v="754"/>
    <x v="28"/>
    <s v="CODE8"/>
    <s v="CODE8"/>
    <s v="CODE8"/>
    <x v="2"/>
    <x v="1"/>
    <n v="4"/>
    <n v="22300"/>
    <d v="2017-10-29T00:00:00"/>
    <n v="25056"/>
    <n v="29"/>
    <x v="1"/>
    <x v="3"/>
  </r>
  <r>
    <x v="755"/>
    <x v="28"/>
    <s v="CODE8"/>
    <s v="CODE8"/>
    <s v="CODE8"/>
    <x v="2"/>
    <x v="0"/>
    <n v="4"/>
    <n v="12381.6"/>
    <d v="2017-10-30T00:00:00"/>
    <n v="20016"/>
    <n v="30"/>
    <x v="1"/>
    <x v="3"/>
  </r>
  <r>
    <x v="501"/>
    <x v="371"/>
    <s v="5/114,3/17/39/60,1/7"/>
    <n v="17"/>
    <s v="5/114,3/17"/>
    <x v="0"/>
    <x v="1"/>
    <n v="4"/>
    <n v="12423.72"/>
    <d v="2017-10-30T00:00:00"/>
    <n v="22000"/>
    <n v="30"/>
    <x v="1"/>
    <x v="3"/>
  </r>
  <r>
    <x v="685"/>
    <x v="466"/>
    <s v="4/98/13/29/60,1/5"/>
    <n v="13"/>
    <s v="4/98/13"/>
    <x v="1"/>
    <x v="1"/>
    <n v="4"/>
    <n v="2355.92"/>
    <d v="2017-10-30T00:00:00"/>
    <n v="3160"/>
    <n v="30"/>
    <x v="1"/>
    <x v="3"/>
  </r>
  <r>
    <x v="683"/>
    <x v="465"/>
    <s v="4/98/14/35/58,6/5,5"/>
    <n v="14"/>
    <s v="4/98/14"/>
    <x v="1"/>
    <x v="1"/>
    <n v="4"/>
    <n v="2563.16"/>
    <d v="2017-10-30T00:00:00"/>
    <n v="3840"/>
    <n v="30"/>
    <x v="1"/>
    <x v="3"/>
  </r>
  <r>
    <x v="685"/>
    <x v="466"/>
    <s v="4/98/13/29/60,1/5"/>
    <n v="13"/>
    <s v="4/98/13"/>
    <x v="1"/>
    <x v="0"/>
    <n v="4"/>
    <n v="2355.92"/>
    <d v="2017-10-31T00:00:00"/>
    <n v="3160"/>
    <n v="31"/>
    <x v="1"/>
    <x v="3"/>
  </r>
  <r>
    <x v="686"/>
    <x v="467"/>
    <s v="4/98/13/35/58,6/5"/>
    <n v="13"/>
    <s v="4/98/13"/>
    <x v="1"/>
    <x v="0"/>
    <n v="6"/>
    <n v="3579.36"/>
    <d v="2017-10-31T00:00:00"/>
    <n v="4740"/>
    <n v="31"/>
    <x v="1"/>
    <x v="3"/>
  </r>
  <r>
    <x v="683"/>
    <x v="465"/>
    <s v="4/98/14/35/58,6/5,5"/>
    <n v="14"/>
    <s v="4/98/14"/>
    <x v="1"/>
    <x v="0"/>
    <n v="4"/>
    <n v="2586.6"/>
    <d v="2017-10-31T00:00:00"/>
    <n v="3840"/>
    <n v="31"/>
    <x v="1"/>
    <x v="3"/>
  </r>
  <r>
    <x v="756"/>
    <x v="491"/>
    <s v="5/100/14/35/57,1/5"/>
    <n v="14"/>
    <s v="5/100/14"/>
    <x v="1"/>
    <x v="0"/>
    <n v="4"/>
    <n v="4579.68"/>
    <d v="2017-10-31T00:00:00"/>
    <n v="6860"/>
    <n v="31"/>
    <x v="1"/>
    <x v="3"/>
  </r>
  <r>
    <x v="757"/>
    <x v="492"/>
    <s v="5/112/16/42/57,1/6,5"/>
    <n v="16"/>
    <s v="5/112/16"/>
    <x v="1"/>
    <x v="0"/>
    <n v="4"/>
    <n v="4915.24"/>
    <d v="2017-10-31T00:00:00"/>
    <n v="7320"/>
    <n v="31"/>
    <x v="1"/>
    <x v="3"/>
  </r>
  <r>
    <x v="685"/>
    <x v="466"/>
    <s v="4/98/13/29/60,1/5"/>
    <n v="13"/>
    <s v="4/98/13"/>
    <x v="1"/>
    <x v="1"/>
    <n v="2"/>
    <n v="1177.96"/>
    <d v="2017-10-31T00:00:00"/>
    <n v="1580"/>
    <n v="31"/>
    <x v="1"/>
    <x v="3"/>
  </r>
  <r>
    <x v="686"/>
    <x v="467"/>
    <s v="4/98/13/35/58,6/5"/>
    <n v="13"/>
    <s v="4/98/13"/>
    <x v="1"/>
    <x v="1"/>
    <n v="8"/>
    <n v="4711.84"/>
    <d v="2017-10-31T00:00:00"/>
    <n v="6320"/>
    <n v="31"/>
    <x v="1"/>
    <x v="3"/>
  </r>
  <r>
    <x v="758"/>
    <x v="28"/>
    <s v="CODE8"/>
    <s v="CODE8"/>
    <s v="CODE8"/>
    <x v="2"/>
    <x v="1"/>
    <n v="4"/>
    <n v="10664.4"/>
    <d v="2017-10-31T00:00:00"/>
    <n v="14060"/>
    <n v="31"/>
    <x v="1"/>
    <x v="3"/>
  </r>
  <r>
    <x v="759"/>
    <x v="28"/>
    <s v="CODE8"/>
    <s v="CODE8"/>
    <s v="CODE8"/>
    <x v="2"/>
    <x v="1"/>
    <n v="4"/>
    <n v="8559.2000000000007"/>
    <d v="2017-10-31T00:00:00"/>
    <n v="11716"/>
    <n v="31"/>
    <x v="1"/>
    <x v="3"/>
  </r>
  <r>
    <x v="514"/>
    <x v="380"/>
    <s v="4/100/15/40/60,1/6"/>
    <n v="15"/>
    <s v="4/100/15"/>
    <x v="1"/>
    <x v="0"/>
    <n v="1"/>
    <n v="980.35"/>
    <d v="2017-11-01T00:00:00"/>
    <n v="1570"/>
    <n v="1"/>
    <x v="2"/>
    <x v="3"/>
  </r>
  <r>
    <x v="686"/>
    <x v="467"/>
    <s v="4/98/13/35/58,6/5"/>
    <n v="13"/>
    <s v="4/98/13"/>
    <x v="1"/>
    <x v="0"/>
    <n v="2"/>
    <n v="1193.1199999999999"/>
    <d v="2017-11-01T00:00:00"/>
    <n v="1760"/>
    <n v="1"/>
    <x v="2"/>
    <x v="3"/>
  </r>
  <r>
    <x v="211"/>
    <x v="176"/>
    <s v="4/98/14/35/58,6/5,5"/>
    <n v="14"/>
    <s v="4/98/14"/>
    <x v="1"/>
    <x v="1"/>
    <n v="1"/>
    <n v="637.46"/>
    <d v="2017-11-01T00:00:00"/>
    <n v="960"/>
    <n v="1"/>
    <x v="2"/>
    <x v="3"/>
  </r>
  <r>
    <x v="685"/>
    <x v="466"/>
    <s v="4/98/13/29/60,1/5"/>
    <n v="13"/>
    <s v="4/98/13"/>
    <x v="1"/>
    <x v="1"/>
    <n v="1"/>
    <n v="594.46"/>
    <d v="2017-11-01T00:00:00"/>
    <n v="880"/>
    <n v="1"/>
    <x v="2"/>
    <x v="3"/>
  </r>
  <r>
    <x v="683"/>
    <x v="465"/>
    <s v="4/98/14/35/58,6/5,5"/>
    <n v="14"/>
    <s v="4/98/14"/>
    <x v="1"/>
    <x v="1"/>
    <n v="10"/>
    <n v="6471.3"/>
    <d v="2017-11-01T00:00:00"/>
    <n v="9600"/>
    <n v="1"/>
    <x v="2"/>
    <x v="3"/>
  </r>
  <r>
    <x v="760"/>
    <x v="493"/>
    <s v="4/100/14/49/56,6/5,5"/>
    <n v="14"/>
    <s v="4/100/14"/>
    <x v="0"/>
    <x v="0"/>
    <n v="4"/>
    <n v="7152.56"/>
    <d v="2017-11-02T00:00:00"/>
    <n v="12800"/>
    <n v="2"/>
    <x v="2"/>
    <x v="3"/>
  </r>
  <r>
    <x v="683"/>
    <x v="465"/>
    <s v="4/98/14/35/58,6/5,5"/>
    <n v="14"/>
    <s v="4/98/14"/>
    <x v="1"/>
    <x v="0"/>
    <n v="4"/>
    <n v="2637.44"/>
    <d v="2017-11-02T00:00:00"/>
    <n v="3840"/>
    <n v="2"/>
    <x v="2"/>
    <x v="3"/>
  </r>
  <r>
    <x v="761"/>
    <x v="28"/>
    <s v="CODE8"/>
    <s v="CODE8"/>
    <s v="CODE8"/>
    <x v="2"/>
    <x v="0"/>
    <n v="1"/>
    <n v="1864.4"/>
    <d v="2017-11-02T00:00:00"/>
    <n v="2500"/>
    <n v="2"/>
    <x v="2"/>
    <x v="3"/>
  </r>
  <r>
    <x v="762"/>
    <x v="28"/>
    <s v="CODE8"/>
    <s v="CODE8"/>
    <s v="CODE8"/>
    <x v="2"/>
    <x v="1"/>
    <n v="1"/>
    <n v="2162"/>
    <d v="2017-11-02T00:00:00"/>
    <n v="3500"/>
    <n v="2"/>
    <x v="2"/>
    <x v="3"/>
  </r>
  <r>
    <x v="686"/>
    <x v="467"/>
    <s v="4/98/13/35/58,6/5"/>
    <n v="13"/>
    <s v="4/98/13"/>
    <x v="1"/>
    <x v="0"/>
    <n v="4"/>
    <n v="2386.2399999999998"/>
    <d v="2017-11-03T00:00:00"/>
    <n v="3520"/>
    <n v="3"/>
    <x v="2"/>
    <x v="3"/>
  </r>
  <r>
    <x v="756"/>
    <x v="491"/>
    <s v="5/100/14/35/57,1/5"/>
    <n v="14"/>
    <s v="5/100/14"/>
    <x v="1"/>
    <x v="0"/>
    <n v="4"/>
    <n v="4579.68"/>
    <d v="2017-11-03T00:00:00"/>
    <n v="6860"/>
    <n v="3"/>
    <x v="2"/>
    <x v="3"/>
  </r>
  <r>
    <x v="728"/>
    <x v="482"/>
    <s v="4/100/15/48/54,1/6"/>
    <n v="15"/>
    <s v="4/100/15"/>
    <x v="1"/>
    <x v="0"/>
    <n v="4"/>
    <n v="4296.8"/>
    <d v="2017-11-03T00:00:00"/>
    <n v="6428"/>
    <n v="3"/>
    <x v="2"/>
    <x v="3"/>
  </r>
  <r>
    <x v="686"/>
    <x v="467"/>
    <s v="4/98/13/35/58,6/5"/>
    <n v="13"/>
    <s v="4/98/13"/>
    <x v="1"/>
    <x v="1"/>
    <n v="8"/>
    <n v="4780.72"/>
    <d v="2017-11-03T00:00:00"/>
    <n v="7040"/>
    <n v="3"/>
    <x v="2"/>
    <x v="3"/>
  </r>
  <r>
    <x v="683"/>
    <x v="465"/>
    <s v="4/98/14/35/58,6/5,5"/>
    <n v="14"/>
    <s v="4/98/14"/>
    <x v="1"/>
    <x v="1"/>
    <n v="5"/>
    <n v="3235.65"/>
    <d v="2017-11-03T00:00:00"/>
    <n v="4800"/>
    <n v="3"/>
    <x v="2"/>
    <x v="3"/>
  </r>
  <r>
    <x v="757"/>
    <x v="492"/>
    <s v="5/112/16/42/57,1/6,5"/>
    <n v="16"/>
    <s v="5/112/16"/>
    <x v="1"/>
    <x v="1"/>
    <n v="4"/>
    <n v="4915.24"/>
    <d v="2017-11-03T00:00:00"/>
    <n v="7320"/>
    <n v="3"/>
    <x v="2"/>
    <x v="3"/>
  </r>
  <r>
    <x v="763"/>
    <x v="28"/>
    <s v="CODE8"/>
    <s v="CODE8"/>
    <s v="CODE8"/>
    <x v="2"/>
    <x v="1"/>
    <n v="4"/>
    <n v="0"/>
    <d v="2017-11-03T00:00:00"/>
    <n v="24001.360000000001"/>
    <n v="3"/>
    <x v="2"/>
    <x v="3"/>
  </r>
  <r>
    <x v="44"/>
    <x v="43"/>
    <s v="4/98/13/29/58,6/5"/>
    <n v="13"/>
    <s v="4/98/13"/>
    <x v="1"/>
    <x v="0"/>
    <n v="2"/>
    <n v="1053.58"/>
    <d v="2017-11-04T00:00:00"/>
    <n v="1760"/>
    <n v="4"/>
    <x v="2"/>
    <x v="3"/>
  </r>
  <r>
    <x v="233"/>
    <x v="192"/>
    <s v="5/108/16/52,5/63,4/7"/>
    <n v="16"/>
    <s v="5/108/16"/>
    <x v="0"/>
    <x v="0"/>
    <n v="4"/>
    <n v="10000"/>
    <d v="2017-11-04T00:00:00"/>
    <n v="17800"/>
    <n v="4"/>
    <x v="2"/>
    <x v="3"/>
  </r>
  <r>
    <x v="506"/>
    <x v="21"/>
    <s v="4/100/15/50/60,1/6"/>
    <n v="15"/>
    <s v="4/100/15"/>
    <x v="1"/>
    <x v="0"/>
    <n v="8"/>
    <n v="7885.92"/>
    <d v="2017-11-04T00:00:00"/>
    <n v="12080"/>
    <n v="4"/>
    <x v="2"/>
    <x v="3"/>
  </r>
  <r>
    <x v="683"/>
    <x v="465"/>
    <s v="4/98/14/35/58,6/5,5"/>
    <n v="14"/>
    <s v="4/98/14"/>
    <x v="1"/>
    <x v="0"/>
    <n v="8"/>
    <n v="5274.88"/>
    <d v="2017-11-04T00:00:00"/>
    <n v="7680"/>
    <n v="4"/>
    <x v="2"/>
    <x v="3"/>
  </r>
  <r>
    <x v="137"/>
    <x v="123"/>
    <s v="5/114,3/16/40/66,1/6,5"/>
    <n v="16"/>
    <s v="5/114,3/16"/>
    <x v="0"/>
    <x v="1"/>
    <n v="4"/>
    <n v="10000"/>
    <d v="2017-11-04T00:00:00"/>
    <n v="17800"/>
    <n v="4"/>
    <x v="2"/>
    <x v="3"/>
  </r>
  <r>
    <x v="764"/>
    <x v="494"/>
    <s v="5/114,3/16/50/66,1/6,5"/>
    <n v="16"/>
    <s v="5/114,3/16"/>
    <x v="0"/>
    <x v="1"/>
    <n v="4"/>
    <n v="10000"/>
    <d v="2017-11-04T00:00:00"/>
    <n v="17800"/>
    <n v="4"/>
    <x v="2"/>
    <x v="3"/>
  </r>
  <r>
    <x v="685"/>
    <x v="466"/>
    <s v="4/98/13/29/60,1/5"/>
    <n v="13"/>
    <s v="4/98/13"/>
    <x v="1"/>
    <x v="1"/>
    <n v="8"/>
    <n v="4755.68"/>
    <d v="2017-11-04T00:00:00"/>
    <n v="7040"/>
    <n v="4"/>
    <x v="2"/>
    <x v="3"/>
  </r>
  <r>
    <x v="686"/>
    <x v="467"/>
    <s v="4/98/13/35/58,6/5"/>
    <n v="13"/>
    <s v="4/98/13"/>
    <x v="1"/>
    <x v="1"/>
    <n v="10"/>
    <n v="5975.9"/>
    <d v="2017-11-04T00:00:00"/>
    <n v="8800"/>
    <n v="4"/>
    <x v="2"/>
    <x v="3"/>
  </r>
  <r>
    <x v="683"/>
    <x v="465"/>
    <s v="4/98/14/35/58,6/5,5"/>
    <n v="14"/>
    <s v="4/98/14"/>
    <x v="1"/>
    <x v="1"/>
    <n v="4"/>
    <n v="2588.52"/>
    <d v="2017-11-04T00:00:00"/>
    <n v="3840"/>
    <n v="4"/>
    <x v="2"/>
    <x v="3"/>
  </r>
  <r>
    <x v="728"/>
    <x v="482"/>
    <s v="4/100/15/48/54,1/6"/>
    <n v="15"/>
    <s v="4/100/15"/>
    <x v="1"/>
    <x v="1"/>
    <n v="1"/>
    <n v="1084.75"/>
    <d v="2017-11-04T00:00:00"/>
    <n v="1607"/>
    <n v="4"/>
    <x v="2"/>
    <x v="3"/>
  </r>
  <r>
    <x v="765"/>
    <x v="28"/>
    <s v="CODE8"/>
    <s v="CODE8"/>
    <s v="CODE8"/>
    <x v="2"/>
    <x v="1"/>
    <n v="4"/>
    <n v="4623.6000000000004"/>
    <d v="2017-11-04T00:00:00"/>
    <n v="7472"/>
    <n v="4"/>
    <x v="2"/>
    <x v="3"/>
  </r>
  <r>
    <x v="747"/>
    <x v="487"/>
    <s v="4/100/14/43/60,1/5,5"/>
    <n v="14"/>
    <s v="4/100/14"/>
    <x v="1"/>
    <x v="0"/>
    <n v="4"/>
    <n v="3908.48"/>
    <d v="2017-11-05T00:00:00"/>
    <n v="5880"/>
    <n v="5"/>
    <x v="2"/>
    <x v="3"/>
  </r>
  <r>
    <x v="475"/>
    <x v="353"/>
    <s v="5/114,3/15/47/67,1/5,5"/>
    <n v="15"/>
    <s v="5/114,3/15"/>
    <x v="1"/>
    <x v="1"/>
    <n v="1"/>
    <n v="1087.95"/>
    <d v="2017-11-05T00:00:00"/>
    <n v="1788"/>
    <n v="5"/>
    <x v="2"/>
    <x v="3"/>
  </r>
  <r>
    <x v="514"/>
    <x v="380"/>
    <s v="4/100/15/40/60,1/6"/>
    <n v="15"/>
    <s v="4/100/15"/>
    <x v="1"/>
    <x v="1"/>
    <n v="4"/>
    <n v="3920.64"/>
    <d v="2017-11-05T00:00:00"/>
    <n v="6280"/>
    <n v="5"/>
    <x v="2"/>
    <x v="3"/>
  </r>
  <r>
    <x v="546"/>
    <x v="406"/>
    <s v="4/100/15/50/60,1/6"/>
    <n v="15"/>
    <s v="4/100/15"/>
    <x v="0"/>
    <x v="1"/>
    <n v="4"/>
    <n v="9134.9500000000007"/>
    <d v="2017-11-05T00:00:00"/>
    <n v="15400"/>
    <n v="5"/>
    <x v="2"/>
    <x v="3"/>
  </r>
  <r>
    <x v="685"/>
    <x v="466"/>
    <s v="4/98/13/29/60,1/5"/>
    <n v="13"/>
    <s v="4/98/13"/>
    <x v="1"/>
    <x v="1"/>
    <n v="4"/>
    <n v="2377.84"/>
    <d v="2017-11-05T00:00:00"/>
    <n v="3520"/>
    <n v="5"/>
    <x v="2"/>
    <x v="3"/>
  </r>
  <r>
    <x v="686"/>
    <x v="467"/>
    <s v="4/98/13/35/58,6/5"/>
    <n v="13"/>
    <s v="4/98/13"/>
    <x v="1"/>
    <x v="1"/>
    <n v="6"/>
    <n v="3585.54"/>
    <d v="2017-11-05T00:00:00"/>
    <n v="5280"/>
    <n v="5"/>
    <x v="2"/>
    <x v="3"/>
  </r>
  <r>
    <x v="683"/>
    <x v="465"/>
    <s v="4/98/14/35/58,6/5,5"/>
    <n v="14"/>
    <s v="4/98/14"/>
    <x v="1"/>
    <x v="0"/>
    <n v="3"/>
    <n v="1978.08"/>
    <d v="2017-11-06T00:00:00"/>
    <n v="2880"/>
    <n v="6"/>
    <x v="2"/>
    <x v="3"/>
  </r>
  <r>
    <x v="747"/>
    <x v="487"/>
    <s v="4/100/14/43/60,1/5,5"/>
    <n v="14"/>
    <s v="4/100/14"/>
    <x v="1"/>
    <x v="1"/>
    <n v="2"/>
    <n v="1954.24"/>
    <d v="2017-11-06T00:00:00"/>
    <n v="2940"/>
    <n v="6"/>
    <x v="2"/>
    <x v="3"/>
  </r>
  <r>
    <x v="683"/>
    <x v="465"/>
    <s v="4/98/14/35/58,6/5,5"/>
    <n v="14"/>
    <s v="4/98/14"/>
    <x v="1"/>
    <x v="1"/>
    <n v="8"/>
    <n v="5177.04"/>
    <d v="2017-11-06T00:00:00"/>
    <n v="7680"/>
    <n v="6"/>
    <x v="2"/>
    <x v="3"/>
  </r>
  <r>
    <x v="728"/>
    <x v="482"/>
    <s v="4/100/15/48/54,1/6"/>
    <n v="15"/>
    <s v="4/100/15"/>
    <x v="1"/>
    <x v="1"/>
    <n v="1"/>
    <n v="1084.75"/>
    <d v="2017-11-06T00:00:00"/>
    <n v="1607"/>
    <n v="6"/>
    <x v="2"/>
    <x v="3"/>
  </r>
  <r>
    <x v="766"/>
    <x v="28"/>
    <s v="CODE8"/>
    <s v="CODE8"/>
    <s v="CODE8"/>
    <x v="2"/>
    <x v="1"/>
    <n v="2"/>
    <n v="5228.8"/>
    <d v="2017-11-06T00:00:00"/>
    <n v="9500"/>
    <n v="6"/>
    <x v="2"/>
    <x v="3"/>
  </r>
  <r>
    <x v="686"/>
    <x v="467"/>
    <s v="4/98/13/35/58,6/5"/>
    <n v="13"/>
    <s v="4/98/13"/>
    <x v="1"/>
    <x v="1"/>
    <n v="4"/>
    <n v="2390.36"/>
    <d v="2017-11-07T00:00:00"/>
    <n v="3520"/>
    <n v="7"/>
    <x v="2"/>
    <x v="3"/>
  </r>
  <r>
    <x v="683"/>
    <x v="465"/>
    <s v="4/98/14/35/58,6/5,5"/>
    <n v="14"/>
    <s v="4/98/14"/>
    <x v="1"/>
    <x v="1"/>
    <n v="4"/>
    <n v="2588.52"/>
    <d v="2017-11-07T00:00:00"/>
    <n v="3840"/>
    <n v="7"/>
    <x v="2"/>
    <x v="3"/>
  </r>
  <r>
    <x v="44"/>
    <x v="43"/>
    <s v="4/98/13/29/58,6/5"/>
    <n v="13"/>
    <s v="4/98/13"/>
    <x v="1"/>
    <x v="0"/>
    <n v="4"/>
    <n v="2107.16"/>
    <d v="2017-11-08T00:00:00"/>
    <n v="3520"/>
    <n v="8"/>
    <x v="2"/>
    <x v="3"/>
  </r>
  <r>
    <x v="767"/>
    <x v="495"/>
    <s v="4/114,3/15/46/67,1/6"/>
    <n v="15"/>
    <s v="4/114,3/15"/>
    <x v="0"/>
    <x v="0"/>
    <n v="4"/>
    <n v="9101.68"/>
    <d v="2017-11-08T00:00:00"/>
    <n v="14600"/>
    <n v="8"/>
    <x v="2"/>
    <x v="3"/>
  </r>
  <r>
    <x v="683"/>
    <x v="465"/>
    <s v="4/98/14/35/58,6/5,5"/>
    <n v="14"/>
    <s v="4/98/14"/>
    <x v="1"/>
    <x v="0"/>
    <n v="1"/>
    <n v="659.36"/>
    <d v="2017-11-08T00:00:00"/>
    <n v="960"/>
    <n v="8"/>
    <x v="2"/>
    <x v="3"/>
  </r>
  <r>
    <x v="768"/>
    <x v="496"/>
    <s v="5/108/15/52,5/63,4/6"/>
    <n v="15"/>
    <s v="5/108/15"/>
    <x v="1"/>
    <x v="0"/>
    <n v="4"/>
    <n v="3871.2"/>
    <d v="2017-11-08T00:00:00"/>
    <n v="5800"/>
    <n v="8"/>
    <x v="2"/>
    <x v="3"/>
  </r>
  <r>
    <x v="769"/>
    <x v="28"/>
    <s v="CODE8"/>
    <s v="CODE8"/>
    <s v="CODE8"/>
    <x v="2"/>
    <x v="1"/>
    <n v="4"/>
    <n v="13559.2"/>
    <d v="2017-11-08T00:00:00"/>
    <n v="18560"/>
    <n v="8"/>
    <x v="2"/>
    <x v="3"/>
  </r>
  <r>
    <x v="496"/>
    <x v="367"/>
    <s v="4/100/14/43/60,1/5,5"/>
    <n v="14"/>
    <s v="4/100/14"/>
    <x v="1"/>
    <x v="1"/>
    <n v="4"/>
    <n v="3483.72"/>
    <d v="2017-11-09T00:00:00"/>
    <n v="5920"/>
    <n v="9"/>
    <x v="2"/>
    <x v="3"/>
  </r>
  <r>
    <x v="685"/>
    <x v="466"/>
    <s v="4/98/13/29/60,1/5"/>
    <n v="13"/>
    <s v="4/98/13"/>
    <x v="1"/>
    <x v="1"/>
    <n v="2"/>
    <n v="1188.92"/>
    <d v="2017-11-09T00:00:00"/>
    <n v="1760"/>
    <n v="9"/>
    <x v="2"/>
    <x v="3"/>
  </r>
  <r>
    <x v="683"/>
    <x v="465"/>
    <s v="4/98/14/35/58,6/5,5"/>
    <n v="14"/>
    <s v="4/98/14"/>
    <x v="1"/>
    <x v="1"/>
    <n v="4"/>
    <n v="2588.52"/>
    <d v="2017-11-09T00:00:00"/>
    <n v="3840"/>
    <n v="9"/>
    <x v="2"/>
    <x v="3"/>
  </r>
  <r>
    <x v="60"/>
    <x v="58"/>
    <s v="4/100/14/43/60,1/5,5"/>
    <n v="14"/>
    <s v="4/100/14"/>
    <x v="1"/>
    <x v="1"/>
    <n v="2"/>
    <n v="1796.96"/>
    <d v="2017-11-10T00:00:00"/>
    <n v="2650"/>
    <n v="10"/>
    <x v="2"/>
    <x v="3"/>
  </r>
  <r>
    <x v="747"/>
    <x v="487"/>
    <s v="4/100/14/43/60,1/5,5"/>
    <n v="14"/>
    <s v="4/100/14"/>
    <x v="1"/>
    <x v="1"/>
    <n v="2"/>
    <n v="1954.24"/>
    <d v="2017-11-10T00:00:00"/>
    <n v="2940"/>
    <n v="10"/>
    <x v="2"/>
    <x v="3"/>
  </r>
  <r>
    <x v="44"/>
    <x v="43"/>
    <s v="4/98/13/29/58,6/5"/>
    <n v="13"/>
    <s v="4/98/13"/>
    <x v="1"/>
    <x v="0"/>
    <n v="4"/>
    <n v="2107.16"/>
    <d v="2017-11-11T00:00:00"/>
    <n v="3520"/>
    <n v="11"/>
    <x v="2"/>
    <x v="3"/>
  </r>
  <r>
    <x v="686"/>
    <x v="467"/>
    <s v="4/98/13/35/58,6/5"/>
    <n v="13"/>
    <s v="4/98/13"/>
    <x v="1"/>
    <x v="0"/>
    <n v="4"/>
    <n v="2386.2399999999998"/>
    <d v="2017-11-11T00:00:00"/>
    <n v="3520"/>
    <n v="11"/>
    <x v="2"/>
    <x v="3"/>
  </r>
  <r>
    <x v="722"/>
    <x v="479"/>
    <s v="5/108/16/50/63,4/6,5"/>
    <n v="16"/>
    <s v="5/108/16"/>
    <x v="1"/>
    <x v="0"/>
    <n v="2"/>
    <n v="2237.29"/>
    <d v="2017-11-11T00:00:00"/>
    <n v="3500"/>
    <n v="11"/>
    <x v="2"/>
    <x v="3"/>
  </r>
  <r>
    <x v="685"/>
    <x v="466"/>
    <s v="4/98/13/29/60,1/5"/>
    <n v="13"/>
    <s v="4/98/13"/>
    <x v="1"/>
    <x v="1"/>
    <n v="2"/>
    <n v="1188.92"/>
    <d v="2017-11-11T00:00:00"/>
    <n v="1760"/>
    <n v="11"/>
    <x v="2"/>
    <x v="3"/>
  </r>
  <r>
    <x v="293"/>
    <x v="237"/>
    <s v="4/98/13/29/58,6/5"/>
    <n v="13"/>
    <s v="4/98/13"/>
    <x v="1"/>
    <x v="1"/>
    <n v="4"/>
    <n v="2088.08"/>
    <d v="2017-11-12T00:00:00"/>
    <n v="3520"/>
    <n v="12"/>
    <x v="2"/>
    <x v="3"/>
  </r>
  <r>
    <x v="514"/>
    <x v="380"/>
    <s v="4/100/15/40/60,1/6"/>
    <n v="15"/>
    <s v="4/100/15"/>
    <x v="1"/>
    <x v="1"/>
    <n v="4"/>
    <n v="3920.64"/>
    <d v="2017-11-12T00:00:00"/>
    <n v="6280"/>
    <n v="12"/>
    <x v="2"/>
    <x v="3"/>
  </r>
  <r>
    <x v="685"/>
    <x v="466"/>
    <s v="4/98/13/29/60,1/5"/>
    <n v="13"/>
    <s v="4/98/13"/>
    <x v="1"/>
    <x v="1"/>
    <n v="2"/>
    <n v="1188.92"/>
    <d v="2017-11-12T00:00:00"/>
    <n v="1760"/>
    <n v="12"/>
    <x v="2"/>
    <x v="3"/>
  </r>
  <r>
    <x v="683"/>
    <x v="465"/>
    <s v="4/98/14/35/58,6/5,5"/>
    <n v="14"/>
    <s v="4/98/14"/>
    <x v="1"/>
    <x v="0"/>
    <n v="4"/>
    <n v="2637.44"/>
    <d v="2017-11-13T00:00:00"/>
    <n v="3840"/>
    <n v="13"/>
    <x v="2"/>
    <x v="3"/>
  </r>
  <r>
    <x v="683"/>
    <x v="465"/>
    <s v="4/98/14/35/58,6/5,5"/>
    <n v="14"/>
    <s v="4/98/14"/>
    <x v="1"/>
    <x v="1"/>
    <n v="4"/>
    <n v="2588.48"/>
    <d v="2017-11-13T00:00:00"/>
    <n v="3840"/>
    <n v="13"/>
    <x v="2"/>
    <x v="3"/>
  </r>
  <r>
    <x v="728"/>
    <x v="482"/>
    <s v="4/100/15/48/54,1/6"/>
    <n v="15"/>
    <s v="4/100/15"/>
    <x v="1"/>
    <x v="1"/>
    <n v="1"/>
    <n v="1084.75"/>
    <d v="2017-11-13T00:00:00"/>
    <n v="1607"/>
    <n v="13"/>
    <x v="2"/>
    <x v="3"/>
  </r>
  <r>
    <x v="770"/>
    <x v="497"/>
    <s v="4/100/16/36/60,1/6,5"/>
    <n v="16"/>
    <s v="4/100/16"/>
    <x v="0"/>
    <x v="1"/>
    <n v="4"/>
    <n v="10457.64"/>
    <d v="2017-11-13T00:00:00"/>
    <n v="17800"/>
    <n v="13"/>
    <x v="2"/>
    <x v="3"/>
  </r>
  <r>
    <x v="686"/>
    <x v="467"/>
    <s v="4/98/13/35/58,6/5"/>
    <n v="13"/>
    <s v="4/98/13"/>
    <x v="1"/>
    <x v="0"/>
    <n v="2"/>
    <n v="1193.1199999999999"/>
    <d v="2017-11-14T00:00:00"/>
    <n v="1760"/>
    <n v="14"/>
    <x v="2"/>
    <x v="3"/>
  </r>
  <r>
    <x v="771"/>
    <x v="498"/>
    <s v="5/112/15/43/57,1/6"/>
    <n v="15"/>
    <s v="5/112/15"/>
    <x v="1"/>
    <x v="0"/>
    <n v="4"/>
    <n v="4406.78"/>
    <d v="2017-11-14T00:00:00"/>
    <n v="6160"/>
    <n v="14"/>
    <x v="2"/>
    <x v="3"/>
  </r>
  <r>
    <x v="120"/>
    <x v="109"/>
    <s v="5/114,3/16/51/67,1/6,5"/>
    <n v="16"/>
    <s v="5/114,3/16"/>
    <x v="1"/>
    <x v="1"/>
    <n v="4"/>
    <n v="4938.84"/>
    <d v="2017-11-14T00:00:00"/>
    <n v="7284"/>
    <n v="14"/>
    <x v="2"/>
    <x v="3"/>
  </r>
  <r>
    <x v="685"/>
    <x v="466"/>
    <s v="4/98/13/29/60,1/5"/>
    <n v="13"/>
    <s v="4/98/13"/>
    <x v="1"/>
    <x v="1"/>
    <n v="2"/>
    <n v="1188.92"/>
    <d v="2017-11-14T00:00:00"/>
    <n v="1760"/>
    <n v="14"/>
    <x v="2"/>
    <x v="3"/>
  </r>
  <r>
    <x v="612"/>
    <x v="439"/>
    <s v="5/100/15/38/57,1/6"/>
    <n v="15"/>
    <s v="5/100/15"/>
    <x v="1"/>
    <x v="0"/>
    <n v="1"/>
    <n v="1424.23"/>
    <d v="2017-11-15T00:00:00"/>
    <n v="2101"/>
    <n v="15"/>
    <x v="2"/>
    <x v="3"/>
  </r>
  <r>
    <x v="514"/>
    <x v="380"/>
    <s v="4/100/15/40/60,1/6"/>
    <n v="15"/>
    <s v="4/100/15"/>
    <x v="1"/>
    <x v="0"/>
    <n v="4"/>
    <n v="3921.4"/>
    <d v="2017-11-15T00:00:00"/>
    <n v="6280"/>
    <n v="15"/>
    <x v="2"/>
    <x v="3"/>
  </r>
  <r>
    <x v="772"/>
    <x v="28"/>
    <s v="CODE8"/>
    <s v="CODE8"/>
    <s v="CODE8"/>
    <x v="2"/>
    <x v="0"/>
    <n v="4"/>
    <n v="18118.400000000001"/>
    <d v="2017-11-15T00:00:00"/>
    <n v="23888"/>
    <n v="15"/>
    <x v="2"/>
    <x v="3"/>
  </r>
  <r>
    <x v="773"/>
    <x v="28"/>
    <s v="CODE8"/>
    <s v="CODE8"/>
    <s v="CODE8"/>
    <x v="2"/>
    <x v="0"/>
    <n v="2"/>
    <n v="8474.4"/>
    <d v="2017-11-15T00:00:00"/>
    <n v="11600"/>
    <n v="15"/>
    <x v="2"/>
    <x v="3"/>
  </r>
  <r>
    <x v="685"/>
    <x v="466"/>
    <s v="4/98/13/29/60,1/5"/>
    <n v="13"/>
    <s v="4/98/13"/>
    <x v="1"/>
    <x v="1"/>
    <n v="4"/>
    <n v="2377.84"/>
    <d v="2017-11-15T00:00:00"/>
    <n v="3520"/>
    <n v="15"/>
    <x v="2"/>
    <x v="3"/>
  </r>
  <r>
    <x v="686"/>
    <x v="467"/>
    <s v="4/98/13/35/58,6/5"/>
    <n v="13"/>
    <s v="4/98/13"/>
    <x v="1"/>
    <x v="1"/>
    <n v="2"/>
    <n v="1195.18"/>
    <d v="2017-11-15T00:00:00"/>
    <n v="1760"/>
    <n v="15"/>
    <x v="2"/>
    <x v="3"/>
  </r>
  <r>
    <x v="683"/>
    <x v="465"/>
    <s v="4/98/14/35/58,6/5,5"/>
    <n v="14"/>
    <s v="4/98/14"/>
    <x v="1"/>
    <x v="1"/>
    <n v="2"/>
    <n v="1294.26"/>
    <d v="2017-11-15T00:00:00"/>
    <n v="1920"/>
    <n v="15"/>
    <x v="2"/>
    <x v="3"/>
  </r>
  <r>
    <x v="728"/>
    <x v="482"/>
    <s v="4/100/15/48/54,1/6"/>
    <n v="15"/>
    <s v="4/100/15"/>
    <x v="1"/>
    <x v="0"/>
    <n v="1"/>
    <n v="1074.2"/>
    <d v="2017-11-16T00:00:00"/>
    <n v="1607"/>
    <n v="16"/>
    <x v="2"/>
    <x v="3"/>
  </r>
  <r>
    <x v="170"/>
    <x v="144"/>
    <s v="4/100/14/49/56,6/5,5"/>
    <n v="14"/>
    <s v="4/100/14"/>
    <x v="0"/>
    <x v="1"/>
    <n v="4"/>
    <n v="7559.32"/>
    <d v="2017-11-16T00:00:00"/>
    <n v="12800"/>
    <n v="16"/>
    <x v="2"/>
    <x v="3"/>
  </r>
  <r>
    <x v="774"/>
    <x v="28"/>
    <s v="CODE8"/>
    <s v="CODE8"/>
    <s v="CODE8"/>
    <x v="2"/>
    <x v="1"/>
    <n v="8"/>
    <n v="21891.200000000001"/>
    <d v="2017-11-16T00:00:00"/>
    <n v="25832"/>
    <n v="16"/>
    <x v="2"/>
    <x v="3"/>
  </r>
  <r>
    <x v="683"/>
    <x v="465"/>
    <s v="4/98/14/35/58,6/5,5"/>
    <n v="14"/>
    <s v="4/98/14"/>
    <x v="1"/>
    <x v="0"/>
    <n v="4"/>
    <n v="2637.44"/>
    <d v="2017-11-18T00:00:00"/>
    <n v="3840"/>
    <n v="18"/>
    <x v="2"/>
    <x v="3"/>
  </r>
  <r>
    <x v="685"/>
    <x v="466"/>
    <s v="4/98/13/29/60,1/5"/>
    <n v="13"/>
    <s v="4/98/13"/>
    <x v="1"/>
    <x v="1"/>
    <n v="6"/>
    <n v="3566.76"/>
    <d v="2017-11-18T00:00:00"/>
    <n v="5280"/>
    <n v="18"/>
    <x v="2"/>
    <x v="3"/>
  </r>
  <r>
    <x v="44"/>
    <x v="43"/>
    <s v="4/98/13/29/58,6/5"/>
    <n v="13"/>
    <s v="4/98/13"/>
    <x v="1"/>
    <x v="1"/>
    <n v="4"/>
    <n v="2099.04"/>
    <d v="2017-11-19T00:00:00"/>
    <n v="3520"/>
    <n v="19"/>
    <x v="2"/>
    <x v="3"/>
  </r>
  <r>
    <x v="220"/>
    <x v="182"/>
    <s v="4/100/15/45/54,1/6"/>
    <n v="15"/>
    <s v="4/100/15"/>
    <x v="0"/>
    <x v="1"/>
    <n v="4"/>
    <n v="8302.94"/>
    <d v="2017-11-19T00:00:00"/>
    <n v="14600"/>
    <n v="19"/>
    <x v="2"/>
    <x v="3"/>
  </r>
  <r>
    <x v="689"/>
    <x v="468"/>
    <s v="5/108/17/50/63,4/7"/>
    <n v="17"/>
    <s v="5/108/17"/>
    <x v="0"/>
    <x v="1"/>
    <n v="4"/>
    <n v="12406.76"/>
    <d v="2017-11-19T00:00:00"/>
    <n v="20600"/>
    <n v="19"/>
    <x v="2"/>
    <x v="3"/>
  </r>
  <r>
    <x v="686"/>
    <x v="467"/>
    <s v="4/98/13/35/58,6/5"/>
    <n v="13"/>
    <s v="4/98/13"/>
    <x v="1"/>
    <x v="0"/>
    <n v="2"/>
    <n v="1193.1199999999999"/>
    <d v="2017-11-20T00:00:00"/>
    <n v="1760"/>
    <n v="20"/>
    <x v="2"/>
    <x v="3"/>
  </r>
  <r>
    <x v="686"/>
    <x v="467"/>
    <s v="4/98/13/35/58,6/5"/>
    <n v="13"/>
    <s v="4/98/13"/>
    <x v="1"/>
    <x v="1"/>
    <n v="4"/>
    <n v="2390.36"/>
    <d v="2017-11-20T00:00:00"/>
    <n v="3520"/>
    <n v="20"/>
    <x v="2"/>
    <x v="3"/>
  </r>
  <r>
    <x v="775"/>
    <x v="499"/>
    <s v="5/114,3/16/40/66,1/6,5"/>
    <n v="16"/>
    <s v="5/114,3/16"/>
    <x v="1"/>
    <x v="0"/>
    <n v="4"/>
    <n v="5339"/>
    <d v="2017-11-21T00:00:00"/>
    <n v="7200"/>
    <n v="21"/>
    <x v="2"/>
    <x v="3"/>
  </r>
  <r>
    <x v="489"/>
    <x v="364"/>
    <s v="4/98/13/29/58,6/5"/>
    <n v="13"/>
    <s v="4/98/13"/>
    <x v="1"/>
    <x v="1"/>
    <n v="2"/>
    <n v="1014.66"/>
    <d v="2017-11-21T00:00:00"/>
    <n v="1760"/>
    <n v="21"/>
    <x v="2"/>
    <x v="3"/>
  </r>
  <r>
    <x v="683"/>
    <x v="465"/>
    <s v="4/98/14/35/58,6/5,5"/>
    <n v="14"/>
    <s v="4/98/14"/>
    <x v="1"/>
    <x v="1"/>
    <n v="2"/>
    <n v="1294.26"/>
    <d v="2017-11-21T00:00:00"/>
    <n v="1920"/>
    <n v="21"/>
    <x v="2"/>
    <x v="3"/>
  </r>
  <r>
    <x v="720"/>
    <x v="478"/>
    <s v="5/114,3/16/46/67,1/6,5"/>
    <n v="16"/>
    <s v="5/114,3/16"/>
    <x v="1"/>
    <x v="1"/>
    <n v="4"/>
    <n v="4915.24"/>
    <d v="2017-11-21T00:00:00"/>
    <n v="7320"/>
    <n v="21"/>
    <x v="2"/>
    <x v="3"/>
  </r>
  <r>
    <x v="686"/>
    <x v="467"/>
    <s v="4/98/13/35/58,6/5"/>
    <n v="13"/>
    <s v="4/98/13"/>
    <x v="1"/>
    <x v="0"/>
    <n v="4"/>
    <n v="2386.2399999999998"/>
    <d v="2017-11-22T00:00:00"/>
    <n v="3520"/>
    <n v="22"/>
    <x v="2"/>
    <x v="3"/>
  </r>
  <r>
    <x v="683"/>
    <x v="465"/>
    <s v="4/98/14/35/58,6/5,5"/>
    <n v="14"/>
    <s v="4/98/14"/>
    <x v="1"/>
    <x v="0"/>
    <n v="4"/>
    <n v="2637.44"/>
    <d v="2017-11-22T00:00:00"/>
    <n v="3840"/>
    <n v="22"/>
    <x v="2"/>
    <x v="3"/>
  </r>
  <r>
    <x v="417"/>
    <x v="317"/>
    <s v="5/114,3/16/51/67,1/6"/>
    <n v="16"/>
    <s v="5/114,3/16"/>
    <x v="1"/>
    <x v="1"/>
    <n v="2"/>
    <n v="2430.06"/>
    <d v="2017-11-22T00:00:00"/>
    <n v="3440"/>
    <n v="22"/>
    <x v="2"/>
    <x v="3"/>
  </r>
  <r>
    <x v="506"/>
    <x v="21"/>
    <s v="4/100/15/50/60,1/6"/>
    <n v="15"/>
    <s v="4/100/15"/>
    <x v="1"/>
    <x v="1"/>
    <n v="2"/>
    <n v="1957.62"/>
    <d v="2017-11-22T00:00:00"/>
    <n v="3020"/>
    <n v="22"/>
    <x v="2"/>
    <x v="3"/>
  </r>
  <r>
    <x v="514"/>
    <x v="380"/>
    <s v="4/100/15/40/60,1/6"/>
    <n v="15"/>
    <s v="4/100/15"/>
    <x v="1"/>
    <x v="1"/>
    <n v="4"/>
    <n v="3920.6"/>
    <d v="2017-11-22T00:00:00"/>
    <n v="6280"/>
    <n v="22"/>
    <x v="2"/>
    <x v="3"/>
  </r>
  <r>
    <x v="683"/>
    <x v="465"/>
    <s v="4/98/14/35/58,6/5,5"/>
    <n v="14"/>
    <s v="4/98/14"/>
    <x v="1"/>
    <x v="1"/>
    <n v="2"/>
    <n v="1294.26"/>
    <d v="2017-11-22T00:00:00"/>
    <n v="1920"/>
    <n v="22"/>
    <x v="2"/>
    <x v="3"/>
  </r>
  <r>
    <x v="340"/>
    <x v="273"/>
    <s v="4/98/14/35/58,6/5"/>
    <n v="14"/>
    <s v="4/98/14"/>
    <x v="1"/>
    <x v="1"/>
    <n v="1"/>
    <n v="725.9"/>
    <d v="2017-11-23T00:00:00"/>
    <n v="960"/>
    <n v="23"/>
    <x v="2"/>
    <x v="3"/>
  </r>
  <r>
    <x v="686"/>
    <x v="467"/>
    <s v="4/98/13/35/58,6/5"/>
    <n v="13"/>
    <s v="4/98/13"/>
    <x v="1"/>
    <x v="1"/>
    <n v="2"/>
    <n v="1195.18"/>
    <d v="2017-11-23T00:00:00"/>
    <n v="1760"/>
    <n v="23"/>
    <x v="2"/>
    <x v="3"/>
  </r>
  <r>
    <x v="683"/>
    <x v="465"/>
    <s v="4/98/14/35/58,6/5,5"/>
    <n v="14"/>
    <s v="4/98/14"/>
    <x v="1"/>
    <x v="1"/>
    <n v="8"/>
    <n v="5177.04"/>
    <d v="2017-11-23T00:00:00"/>
    <n v="7680"/>
    <n v="23"/>
    <x v="2"/>
    <x v="3"/>
  </r>
  <r>
    <x v="776"/>
    <x v="500"/>
    <s v="5/108/16/50/63,4/6,5"/>
    <n v="16"/>
    <s v="5/108/16"/>
    <x v="0"/>
    <x v="1"/>
    <n v="4"/>
    <n v="10966.12"/>
    <d v="2017-11-23T00:00:00"/>
    <n v="17000"/>
    <n v="23"/>
    <x v="2"/>
    <x v="3"/>
  </r>
  <r>
    <x v="686"/>
    <x v="467"/>
    <s v="4/98/13/35/58,6/5"/>
    <n v="13"/>
    <s v="4/98/13"/>
    <x v="1"/>
    <x v="1"/>
    <n v="4"/>
    <n v="2390.36"/>
    <d v="2017-11-24T00:00:00"/>
    <n v="3520"/>
    <n v="24"/>
    <x v="2"/>
    <x v="3"/>
  </r>
  <r>
    <x v="683"/>
    <x v="465"/>
    <s v="4/98/14/35/58,6/5,5"/>
    <n v="14"/>
    <s v="4/98/14"/>
    <x v="1"/>
    <x v="1"/>
    <n v="8"/>
    <n v="5176.96"/>
    <d v="2017-11-24T00:00:00"/>
    <n v="7680"/>
    <n v="24"/>
    <x v="2"/>
    <x v="3"/>
  </r>
  <r>
    <x v="777"/>
    <x v="28"/>
    <s v="CODE8"/>
    <s v="CODE8"/>
    <s v="CODE8"/>
    <x v="2"/>
    <x v="1"/>
    <n v="4"/>
    <n v="0"/>
    <d v="2017-11-24T00:00:00"/>
    <n v="25776"/>
    <n v="24"/>
    <x v="2"/>
    <x v="3"/>
  </r>
  <r>
    <x v="211"/>
    <x v="176"/>
    <s v="4/98/14/35/58,6/5,5"/>
    <n v="14"/>
    <s v="4/98/14"/>
    <x v="1"/>
    <x v="1"/>
    <n v="2"/>
    <n v="1274.92"/>
    <d v="2017-11-25T00:00:00"/>
    <n v="1920"/>
    <n v="25"/>
    <x v="2"/>
    <x v="3"/>
  </r>
  <r>
    <x v="157"/>
    <x v="137"/>
    <s v="4/98/14/35/58,6/5,5"/>
    <n v="14"/>
    <s v="4/98/14"/>
    <x v="0"/>
    <x v="1"/>
    <n v="4"/>
    <n v="7008.48"/>
    <d v="2017-11-25T00:00:00"/>
    <n v="12200"/>
    <n v="25"/>
    <x v="2"/>
    <x v="3"/>
  </r>
  <r>
    <x v="221"/>
    <x v="183"/>
    <s v="4/100/14/49/56,6/5,5"/>
    <n v="14"/>
    <s v="4/100/14"/>
    <x v="0"/>
    <x v="1"/>
    <n v="4"/>
    <n v="6991.52"/>
    <d v="2017-11-25T00:00:00"/>
    <n v="12200"/>
    <n v="25"/>
    <x v="2"/>
    <x v="3"/>
  </r>
  <r>
    <x v="686"/>
    <x v="467"/>
    <s v="4/98/13/35/58,6/5"/>
    <n v="13"/>
    <s v="4/98/13"/>
    <x v="1"/>
    <x v="1"/>
    <n v="6"/>
    <n v="3585.54"/>
    <d v="2017-11-25T00:00:00"/>
    <n v="5280"/>
    <n v="25"/>
    <x v="2"/>
    <x v="3"/>
  </r>
  <r>
    <x v="686"/>
    <x v="467"/>
    <s v="4/98/13/35/58,6/5"/>
    <n v="13"/>
    <s v="4/98/13"/>
    <x v="1"/>
    <x v="0"/>
    <n v="2"/>
    <n v="1193.1199999999999"/>
    <d v="2017-11-26T00:00:00"/>
    <n v="1760"/>
    <n v="26"/>
    <x v="2"/>
    <x v="3"/>
  </r>
  <r>
    <x v="778"/>
    <x v="345"/>
    <s v="5/112/15/47/57,1/6,5"/>
    <n v="15"/>
    <s v="5/112/15"/>
    <x v="0"/>
    <x v="0"/>
    <n v="4"/>
    <n v="8677.9599999999991"/>
    <d v="2017-11-26T00:00:00"/>
    <n v="14600"/>
    <n v="26"/>
    <x v="2"/>
    <x v="3"/>
  </r>
  <r>
    <x v="622"/>
    <x v="28"/>
    <s v="CODE8"/>
    <s v="CODE8"/>
    <s v="CODE8"/>
    <x v="2"/>
    <x v="0"/>
    <n v="4"/>
    <n v="7626.8"/>
    <d v="2017-11-26T00:00:00"/>
    <n v="10440"/>
    <n v="26"/>
    <x v="2"/>
    <x v="3"/>
  </r>
  <r>
    <x v="779"/>
    <x v="501"/>
    <s v="4/100/15/45/60,1/5,5"/>
    <n v="15"/>
    <s v="4/100/15"/>
    <x v="0"/>
    <x v="1"/>
    <n v="4"/>
    <n v="10620.8"/>
    <d v="2017-11-26T00:00:00"/>
    <n v="15664"/>
    <n v="26"/>
    <x v="2"/>
    <x v="3"/>
  </r>
  <r>
    <x v="550"/>
    <x v="408"/>
    <s v="4/114,3/15/46/67,1/6"/>
    <n v="15"/>
    <s v="4/114,3/15"/>
    <x v="0"/>
    <x v="1"/>
    <n v="4"/>
    <n v="8706.56"/>
    <d v="2017-11-26T00:00:00"/>
    <n v="15400"/>
    <n v="26"/>
    <x v="2"/>
    <x v="3"/>
  </r>
  <r>
    <x v="506"/>
    <x v="21"/>
    <s v="4/100/15/50/60,1/6"/>
    <n v="15"/>
    <s v="4/100/15"/>
    <x v="1"/>
    <x v="0"/>
    <n v="4"/>
    <n v="3942.96"/>
    <d v="2017-11-27T00:00:00"/>
    <n v="6040"/>
    <n v="27"/>
    <x v="2"/>
    <x v="3"/>
  </r>
  <r>
    <x v="686"/>
    <x v="467"/>
    <s v="4/98/13/35/58,6/5"/>
    <n v="13"/>
    <s v="4/98/13"/>
    <x v="1"/>
    <x v="0"/>
    <n v="2"/>
    <n v="1193.1199999999999"/>
    <d v="2017-11-27T00:00:00"/>
    <n v="1760"/>
    <n v="27"/>
    <x v="2"/>
    <x v="3"/>
  </r>
  <r>
    <x v="685"/>
    <x v="466"/>
    <s v="4/98/13/29/60,1/5"/>
    <n v="13"/>
    <s v="4/98/13"/>
    <x v="1"/>
    <x v="1"/>
    <n v="2"/>
    <n v="1188.92"/>
    <d v="2017-11-27T00:00:00"/>
    <n v="1760"/>
    <n v="27"/>
    <x v="2"/>
    <x v="3"/>
  </r>
  <r>
    <x v="683"/>
    <x v="465"/>
    <s v="4/98/14/35/58,6/5,5"/>
    <n v="14"/>
    <s v="4/98/14"/>
    <x v="1"/>
    <x v="1"/>
    <n v="4"/>
    <n v="2588.5100000000002"/>
    <d v="2017-11-27T00:00:00"/>
    <n v="3840"/>
    <n v="27"/>
    <x v="2"/>
    <x v="3"/>
  </r>
  <r>
    <x v="35"/>
    <x v="34"/>
    <s v="5/108/16/50/63,4/6,5"/>
    <n v="16"/>
    <s v="5/108/16"/>
    <x v="1"/>
    <x v="0"/>
    <n v="2"/>
    <n v="2675.2"/>
    <d v="2017-11-28T00:00:00"/>
    <n v="2834"/>
    <n v="28"/>
    <x v="2"/>
    <x v="3"/>
  </r>
  <r>
    <x v="780"/>
    <x v="502"/>
    <s v="4/100/14/43/60,1/5,5"/>
    <n v="14"/>
    <s v="4/100/14"/>
    <x v="0"/>
    <x v="1"/>
    <n v="4"/>
    <n v="7152.52"/>
    <d v="2017-11-28T00:00:00"/>
    <n v="12800"/>
    <n v="28"/>
    <x v="2"/>
    <x v="3"/>
  </r>
  <r>
    <x v="686"/>
    <x v="467"/>
    <s v="4/98/13/35/58,6/5"/>
    <n v="13"/>
    <s v="4/98/13"/>
    <x v="1"/>
    <x v="1"/>
    <n v="2"/>
    <n v="1195.18"/>
    <d v="2017-11-28T00:00:00"/>
    <n v="1760"/>
    <n v="28"/>
    <x v="2"/>
    <x v="3"/>
  </r>
  <r>
    <x v="728"/>
    <x v="482"/>
    <s v="4/100/15/48/54,1/6"/>
    <n v="15"/>
    <s v="4/100/15"/>
    <x v="1"/>
    <x v="1"/>
    <n v="2"/>
    <n v="2169.5"/>
    <d v="2017-11-29T00:00:00"/>
    <n v="3214"/>
    <n v="29"/>
    <x v="2"/>
    <x v="3"/>
  </r>
  <r>
    <x v="698"/>
    <x v="471"/>
    <s v="5/114,3/16/45/66,1/6,5"/>
    <n v="16"/>
    <s v="5/114,3/16"/>
    <x v="1"/>
    <x v="1"/>
    <n v="4"/>
    <n v="4915.24"/>
    <d v="2017-11-29T00:00:00"/>
    <n v="7320"/>
    <n v="29"/>
    <x v="2"/>
    <x v="3"/>
  </r>
  <r>
    <x v="781"/>
    <x v="28"/>
    <s v="CODE8"/>
    <s v="CODE8"/>
    <s v="CODE8"/>
    <x v="2"/>
    <x v="1"/>
    <n v="4"/>
    <n v="3083.44"/>
    <d v="2017-11-29T00:00:00"/>
    <n v="3638.44"/>
    <n v="29"/>
    <x v="2"/>
    <x v="3"/>
  </r>
  <r>
    <x v="686"/>
    <x v="467"/>
    <s v="4/98/13/35/58,6/5"/>
    <n v="13"/>
    <s v="4/98/13"/>
    <x v="1"/>
    <x v="0"/>
    <n v="2"/>
    <n v="1193.1199999999999"/>
    <d v="2017-11-30T00:00:00"/>
    <n v="1760"/>
    <n v="30"/>
    <x v="2"/>
    <x v="3"/>
  </r>
  <r>
    <x v="756"/>
    <x v="491"/>
    <s v="5/100/14/35/57,1/5"/>
    <n v="14"/>
    <s v="5/100/14"/>
    <x v="1"/>
    <x v="1"/>
    <n v="4"/>
    <n v="4579.6400000000003"/>
    <d v="2017-11-30T00:00:00"/>
    <n v="6860"/>
    <n v="30"/>
    <x v="2"/>
    <x v="3"/>
  </r>
  <r>
    <x v="44"/>
    <x v="43"/>
    <s v="4/98/13/29/58,6/5"/>
    <n v="13"/>
    <s v="4/98/13"/>
    <x v="1"/>
    <x v="0"/>
    <n v="4"/>
    <n v="2107.16"/>
    <d v="2017-12-01T00:00:00"/>
    <n v="3520"/>
    <n v="1"/>
    <x v="3"/>
    <x v="3"/>
  </r>
  <r>
    <x v="686"/>
    <x v="467"/>
    <s v="4/98/13/35/58,6/5"/>
    <n v="13"/>
    <s v="4/98/13"/>
    <x v="1"/>
    <x v="0"/>
    <n v="4"/>
    <n v="2386.2399999999998"/>
    <d v="2017-12-02T00:00:00"/>
    <n v="3520"/>
    <n v="2"/>
    <x v="3"/>
    <x v="3"/>
  </r>
  <r>
    <x v="139"/>
    <x v="125"/>
    <s v="5/114,3/16/55/64,1/6,5"/>
    <n v="16"/>
    <s v="5/114,3/16"/>
    <x v="1"/>
    <x v="1"/>
    <n v="4"/>
    <n v="3414.54"/>
    <d v="2017-12-02T00:00:00"/>
    <n v="4916"/>
    <n v="2"/>
    <x v="3"/>
    <x v="3"/>
  </r>
  <r>
    <x v="585"/>
    <x v="426"/>
    <s v="6/139,7/17/38/100,1/7"/>
    <n v="17"/>
    <s v="6/139,7/17"/>
    <x v="0"/>
    <x v="1"/>
    <n v="4"/>
    <n v="12118.64"/>
    <d v="2017-12-02T00:00:00"/>
    <n v="22000"/>
    <n v="2"/>
    <x v="3"/>
    <x v="3"/>
  </r>
  <r>
    <x v="514"/>
    <x v="380"/>
    <s v="4/100/15/40/60,1/6"/>
    <n v="15"/>
    <s v="4/100/15"/>
    <x v="1"/>
    <x v="1"/>
    <n v="4"/>
    <n v="3920.64"/>
    <d v="2017-12-02T00:00:00"/>
    <n v="6280"/>
    <n v="2"/>
    <x v="3"/>
    <x v="3"/>
  </r>
  <r>
    <x v="685"/>
    <x v="466"/>
    <s v="4/98/13/29/60,1/5"/>
    <n v="13"/>
    <s v="4/98/13"/>
    <x v="1"/>
    <x v="1"/>
    <n v="4"/>
    <n v="2377.84"/>
    <d v="2017-12-02T00:00:00"/>
    <n v="3520"/>
    <n v="2"/>
    <x v="3"/>
    <x v="3"/>
  </r>
  <r>
    <x v="686"/>
    <x v="467"/>
    <s v="4/98/13/35/58,6/5"/>
    <n v="13"/>
    <s v="4/98/13"/>
    <x v="1"/>
    <x v="1"/>
    <n v="1"/>
    <n v="597.59"/>
    <d v="2017-12-02T00:00:00"/>
    <n v="880"/>
    <n v="2"/>
    <x v="3"/>
    <x v="3"/>
  </r>
  <r>
    <x v="686"/>
    <x v="467"/>
    <s v="4/98/13/35/58,6/5"/>
    <n v="13"/>
    <s v="4/98/13"/>
    <x v="1"/>
    <x v="0"/>
    <n v="4"/>
    <n v="2386.2399999999998"/>
    <d v="2017-12-03T00:00:00"/>
    <n v="3520"/>
    <n v="3"/>
    <x v="3"/>
    <x v="3"/>
  </r>
  <r>
    <x v="683"/>
    <x v="465"/>
    <s v="4/98/14/35/58,6/5,5"/>
    <n v="14"/>
    <s v="4/98/14"/>
    <x v="1"/>
    <x v="0"/>
    <n v="5"/>
    <n v="3296.75"/>
    <d v="2017-12-03T00:00:00"/>
    <n v="4800"/>
    <n v="3"/>
    <x v="3"/>
    <x v="3"/>
  </r>
  <r>
    <x v="728"/>
    <x v="482"/>
    <s v="4/100/15/48/54,1/6"/>
    <n v="15"/>
    <s v="4/100/15"/>
    <x v="1"/>
    <x v="0"/>
    <n v="4"/>
    <n v="4296.8"/>
    <d v="2017-12-03T00:00:00"/>
    <n v="6428"/>
    <n v="3"/>
    <x v="3"/>
    <x v="3"/>
  </r>
  <r>
    <x v="685"/>
    <x v="466"/>
    <s v="4/98/13/29/60,1/5"/>
    <n v="13"/>
    <s v="4/98/13"/>
    <x v="1"/>
    <x v="1"/>
    <n v="4"/>
    <n v="2377.84"/>
    <d v="2017-12-03T00:00:00"/>
    <n v="3520"/>
    <n v="3"/>
    <x v="3"/>
    <x v="3"/>
  </r>
  <r>
    <x v="728"/>
    <x v="482"/>
    <s v="4/100/15/48/54,1/6"/>
    <n v="15"/>
    <s v="4/100/15"/>
    <x v="1"/>
    <x v="1"/>
    <n v="4"/>
    <n v="4339"/>
    <d v="2017-12-03T00:00:00"/>
    <n v="6428"/>
    <n v="3"/>
    <x v="3"/>
    <x v="3"/>
  </r>
  <r>
    <x v="701"/>
    <x v="472"/>
    <s v="4/100/14/49/56,6/5,5"/>
    <n v="14"/>
    <s v="4/100/14"/>
    <x v="1"/>
    <x v="0"/>
    <n v="2"/>
    <n v="1779.66"/>
    <d v="2017-12-04T00:00:00"/>
    <n v="2596.9499999999998"/>
    <n v="4"/>
    <x v="3"/>
    <x v="3"/>
  </r>
  <r>
    <x v="298"/>
    <x v="240"/>
    <s v="4/100/16/48/54,1/6,5"/>
    <n v="16"/>
    <s v="4/100/16"/>
    <x v="0"/>
    <x v="1"/>
    <n v="4"/>
    <n v="10000"/>
    <d v="2017-12-04T00:00:00"/>
    <n v="17800"/>
    <n v="4"/>
    <x v="3"/>
    <x v="3"/>
  </r>
  <r>
    <x v="686"/>
    <x v="467"/>
    <s v="4/98/13/35/58,6/5"/>
    <n v="13"/>
    <s v="4/98/13"/>
    <x v="1"/>
    <x v="1"/>
    <n v="2"/>
    <n v="1195.18"/>
    <d v="2017-12-04T00:00:00"/>
    <n v="1760"/>
    <n v="4"/>
    <x v="3"/>
    <x v="3"/>
  </r>
  <r>
    <x v="726"/>
    <x v="465"/>
    <s v="4/98/14/35/58,6/5,5"/>
    <n v="14"/>
    <s v="4/98/14"/>
    <x v="1"/>
    <x v="1"/>
    <n v="4"/>
    <n v="2627.12"/>
    <d v="2017-12-04T00:00:00"/>
    <n v="3840"/>
    <n v="4"/>
    <x v="3"/>
    <x v="3"/>
  </r>
  <r>
    <x v="686"/>
    <x v="467"/>
    <s v="4/98/13/35/58,6/5"/>
    <n v="13"/>
    <s v="4/98/13"/>
    <x v="1"/>
    <x v="0"/>
    <n v="4"/>
    <n v="2386.1999999999998"/>
    <d v="2017-12-06T00:00:00"/>
    <n v="3520"/>
    <n v="6"/>
    <x v="3"/>
    <x v="3"/>
  </r>
  <r>
    <x v="120"/>
    <x v="109"/>
    <s v="5/114,3/16/51/67,1/6,5"/>
    <n v="16"/>
    <s v="5/114,3/16"/>
    <x v="1"/>
    <x v="0"/>
    <n v="1"/>
    <n v="1234.71"/>
    <d v="2017-12-07T00:00:00"/>
    <n v="1821"/>
    <n v="7"/>
    <x v="3"/>
    <x v="3"/>
  </r>
  <r>
    <x v="686"/>
    <x v="467"/>
    <s v="4/98/13/35/58,6/5"/>
    <n v="13"/>
    <s v="4/98/13"/>
    <x v="1"/>
    <x v="0"/>
    <n v="4"/>
    <n v="2386.2399999999998"/>
    <d v="2017-12-07T00:00:00"/>
    <n v="3520"/>
    <n v="7"/>
    <x v="3"/>
    <x v="3"/>
  </r>
  <r>
    <x v="782"/>
    <x v="28"/>
    <s v="CODE8"/>
    <s v="CODE8"/>
    <s v="CODE8"/>
    <x v="2"/>
    <x v="0"/>
    <n v="4"/>
    <n v="2642"/>
    <d v="2017-12-07T00:00:00"/>
    <n v="4268"/>
    <n v="7"/>
    <x v="3"/>
    <x v="3"/>
  </r>
  <r>
    <x v="685"/>
    <x v="466"/>
    <s v="4/98/13/29/60,1/5"/>
    <n v="13"/>
    <s v="4/98/13"/>
    <x v="1"/>
    <x v="1"/>
    <n v="4"/>
    <n v="2377.84"/>
    <d v="2017-12-07T00:00:00"/>
    <n v="3520"/>
    <n v="7"/>
    <x v="3"/>
    <x v="3"/>
  </r>
  <r>
    <x v="534"/>
    <x v="397"/>
    <s v="5/114,3/17/40/66,1/7"/>
    <n v="17"/>
    <s v="5/114,3/17"/>
    <x v="0"/>
    <x v="0"/>
    <n v="4"/>
    <n v="11830.52"/>
    <d v="2017-12-08T00:00:00"/>
    <n v="20600"/>
    <n v="8"/>
    <x v="3"/>
    <x v="3"/>
  </r>
  <r>
    <x v="686"/>
    <x v="467"/>
    <s v="4/98/13/35/58,6/5"/>
    <n v="13"/>
    <s v="4/98/13"/>
    <x v="1"/>
    <x v="0"/>
    <n v="4"/>
    <n v="2386.1999999999998"/>
    <d v="2017-12-08T00:00:00"/>
    <n v="3520"/>
    <n v="8"/>
    <x v="3"/>
    <x v="3"/>
  </r>
  <r>
    <x v="683"/>
    <x v="465"/>
    <s v="4/98/14/35/58,6/5,5"/>
    <n v="14"/>
    <s v="4/98/14"/>
    <x v="1"/>
    <x v="0"/>
    <n v="4"/>
    <n v="2637.44"/>
    <d v="2017-12-08T00:00:00"/>
    <n v="3840"/>
    <n v="8"/>
    <x v="3"/>
    <x v="3"/>
  </r>
  <r>
    <x v="726"/>
    <x v="465"/>
    <s v="4/98/14/35/58,6/5,5"/>
    <n v="14"/>
    <s v="4/98/14"/>
    <x v="1"/>
    <x v="1"/>
    <n v="2"/>
    <n v="1313.56"/>
    <d v="2017-12-08T00:00:00"/>
    <n v="1920"/>
    <n v="8"/>
    <x v="3"/>
    <x v="3"/>
  </r>
  <r>
    <x v="752"/>
    <x v="489"/>
    <s v="5/100/15/38/57,1/6"/>
    <n v="15"/>
    <s v="5/100/15"/>
    <x v="1"/>
    <x v="0"/>
    <n v="4"/>
    <n v="5294.92"/>
    <d v="2017-12-09T00:00:00"/>
    <n v="8060"/>
    <n v="9"/>
    <x v="3"/>
    <x v="3"/>
  </r>
  <r>
    <x v="726"/>
    <x v="465"/>
    <s v="4/98/14/35/58,6/5,5"/>
    <n v="14"/>
    <s v="4/98/14"/>
    <x v="1"/>
    <x v="1"/>
    <n v="2"/>
    <n v="1313.56"/>
    <d v="2017-12-09T00:00:00"/>
    <n v="1920"/>
    <n v="9"/>
    <x v="3"/>
    <x v="3"/>
  </r>
  <r>
    <x v="683"/>
    <x v="465"/>
    <s v="4/98/14/35/58,6/5,5"/>
    <n v="14"/>
    <s v="4/98/14"/>
    <x v="1"/>
    <x v="0"/>
    <n v="4"/>
    <n v="2637.4"/>
    <d v="2017-12-10T00:00:00"/>
    <n v="3840"/>
    <n v="10"/>
    <x v="3"/>
    <x v="3"/>
  </r>
  <r>
    <x v="783"/>
    <x v="503"/>
    <s v="4/108/14/41/63,4/5,5"/>
    <n v="14"/>
    <s v="4/108/14"/>
    <x v="1"/>
    <x v="0"/>
    <n v="1"/>
    <n v="560.23"/>
    <d v="2017-12-11T00:00:00"/>
    <n v="860"/>
    <n v="11"/>
    <x v="3"/>
    <x v="3"/>
  </r>
  <r>
    <x v="683"/>
    <x v="465"/>
    <s v="4/98/14/35/58,6/5,5"/>
    <n v="14"/>
    <s v="4/98/14"/>
    <x v="1"/>
    <x v="0"/>
    <n v="4"/>
    <n v="2637.44"/>
    <d v="2017-12-11T00:00:00"/>
    <n v="3840"/>
    <n v="11"/>
    <x v="3"/>
    <x v="3"/>
  </r>
  <r>
    <x v="726"/>
    <x v="465"/>
    <s v="4/98/14/35/58,6/5,5"/>
    <n v="14"/>
    <s v="4/98/14"/>
    <x v="1"/>
    <x v="0"/>
    <n v="2"/>
    <n v="1298.3800000000001"/>
    <d v="2017-12-12T00:00:00"/>
    <n v="1920"/>
    <n v="12"/>
    <x v="3"/>
    <x v="3"/>
  </r>
  <r>
    <x v="489"/>
    <x v="364"/>
    <s v="4/98/13/29/58,6/5"/>
    <n v="13"/>
    <s v="4/98/13"/>
    <x v="1"/>
    <x v="1"/>
    <n v="2"/>
    <n v="1014.64"/>
    <d v="2017-12-12T00:00:00"/>
    <n v="1760"/>
    <n v="12"/>
    <x v="3"/>
    <x v="3"/>
  </r>
  <r>
    <x v="728"/>
    <x v="482"/>
    <s v="4/100/15/48/54,1/6"/>
    <n v="15"/>
    <s v="4/100/15"/>
    <x v="1"/>
    <x v="1"/>
    <n v="1"/>
    <n v="1084.75"/>
    <d v="2017-12-12T00:00:00"/>
    <n v="1607"/>
    <n v="12"/>
    <x v="3"/>
    <x v="3"/>
  </r>
  <r>
    <x v="726"/>
    <x v="465"/>
    <s v="4/98/14/35/58,6/5,5"/>
    <n v="14"/>
    <s v="4/98/14"/>
    <x v="1"/>
    <x v="1"/>
    <n v="4"/>
    <n v="2627.12"/>
    <d v="2017-12-13T00:00:00"/>
    <n v="3840"/>
    <n v="13"/>
    <x v="3"/>
    <x v="3"/>
  </r>
  <r>
    <x v="238"/>
    <x v="196"/>
    <s v="5/114,3/16/52,5/67,1/6,5"/>
    <n v="16"/>
    <s v="5/114,3/16"/>
    <x v="0"/>
    <x v="0"/>
    <n v="4"/>
    <n v="8343.68"/>
    <d v="2017-12-14T00:00:00"/>
    <n v="19000"/>
    <n v="14"/>
    <x v="3"/>
    <x v="3"/>
  </r>
  <r>
    <x v="784"/>
    <x v="504"/>
    <s v="4/114,3/15/46/67,1/6"/>
    <n v="15"/>
    <s v="4/114,3/15"/>
    <x v="1"/>
    <x v="1"/>
    <n v="1"/>
    <n v="1050.8499999999999"/>
    <d v="2017-12-14T00:00:00"/>
    <n v="1565"/>
    <n v="14"/>
    <x v="3"/>
    <x v="3"/>
  </r>
  <r>
    <x v="785"/>
    <x v="505"/>
    <s v="4/100/15/45/60,1/6,5"/>
    <n v="15"/>
    <s v="4/100/15"/>
    <x v="0"/>
    <x v="1"/>
    <n v="4"/>
    <n v="9101.68"/>
    <d v="2017-12-15T00:00:00"/>
    <n v="15400"/>
    <n v="15"/>
    <x v="3"/>
    <x v="3"/>
  </r>
  <r>
    <x v="685"/>
    <x v="466"/>
    <s v="4/98/13/29/60,1/5"/>
    <n v="13"/>
    <s v="4/98/13"/>
    <x v="1"/>
    <x v="1"/>
    <n v="2"/>
    <n v="1188.92"/>
    <d v="2017-12-15T00:00:00"/>
    <n v="1760"/>
    <n v="15"/>
    <x v="3"/>
    <x v="3"/>
  </r>
  <r>
    <x v="786"/>
    <x v="506"/>
    <s v="5/114,3/16/51/67,1/6,5"/>
    <n v="16"/>
    <s v="5/114,3/16"/>
    <x v="0"/>
    <x v="0"/>
    <n v="4"/>
    <n v="10491.52"/>
    <d v="2017-12-16T00:00:00"/>
    <n v="19000"/>
    <n v="16"/>
    <x v="3"/>
    <x v="3"/>
  </r>
  <r>
    <x v="165"/>
    <x v="142"/>
    <s v="4/114,3/15/46/67,1/6,5"/>
    <n v="15"/>
    <s v="4/114,3/15"/>
    <x v="0"/>
    <x v="0"/>
    <n v="4"/>
    <n v="9101.68"/>
    <d v="2017-12-17T00:00:00"/>
    <n v="15400"/>
    <n v="17"/>
    <x v="3"/>
    <x v="3"/>
  </r>
  <r>
    <x v="138"/>
    <x v="124"/>
    <s v="5/108/16/50/63,4/6,5"/>
    <n v="16"/>
    <s v="5/108/16"/>
    <x v="1"/>
    <x v="1"/>
    <n v="1"/>
    <n v="883.46"/>
    <d v="2017-12-17T00:00:00"/>
    <n v="1251"/>
    <n v="17"/>
    <x v="3"/>
    <x v="3"/>
  </r>
  <r>
    <x v="787"/>
    <x v="507"/>
    <s v="4/100/15/45/67,1/6"/>
    <n v="15"/>
    <s v="4/100/15"/>
    <x v="0"/>
    <x v="0"/>
    <n v="4"/>
    <n v="8694.92"/>
    <d v="2017-12-18T00:00:00"/>
    <n v="15400"/>
    <n v="18"/>
    <x v="3"/>
    <x v="3"/>
  </r>
  <r>
    <x v="788"/>
    <x v="302"/>
    <s v="4/98/14/35/58,6/5,5"/>
    <n v="14"/>
    <s v="4/98/14"/>
    <x v="0"/>
    <x v="1"/>
    <n v="4"/>
    <n v="7152.56"/>
    <d v="2017-12-18T00:00:00"/>
    <n v="12800"/>
    <n v="18"/>
    <x v="3"/>
    <x v="3"/>
  </r>
  <r>
    <x v="789"/>
    <x v="508"/>
    <s v="5/114,3/16/46/67,1/6,5"/>
    <n v="16"/>
    <s v="5/114,3/16"/>
    <x v="0"/>
    <x v="1"/>
    <n v="4"/>
    <n v="10966.12"/>
    <d v="2017-12-18T00:00:00"/>
    <n v="14250"/>
    <n v="18"/>
    <x v="3"/>
    <x v="3"/>
  </r>
  <r>
    <x v="425"/>
    <x v="322"/>
    <s v="4/100/15/48/54,1/6"/>
    <n v="15"/>
    <s v="4/100/15"/>
    <x v="0"/>
    <x v="1"/>
    <n v="4"/>
    <n v="8881.36"/>
    <d v="2017-12-19T00:00:00"/>
    <n v="11550"/>
    <n v="19"/>
    <x v="3"/>
    <x v="3"/>
  </r>
  <r>
    <x v="790"/>
    <x v="509"/>
    <s v="5/114,3/16/38/67,1/6,5"/>
    <n v="16"/>
    <s v="5/114,3/16"/>
    <x v="1"/>
    <x v="1"/>
    <n v="1"/>
    <n v="1241.53"/>
    <d v="2017-12-19T00:00:00"/>
    <n v="1870"/>
    <n v="19"/>
    <x v="3"/>
    <x v="3"/>
  </r>
  <r>
    <x v="686"/>
    <x v="467"/>
    <s v="4/98/13/35/58,6/5"/>
    <n v="13"/>
    <s v="4/98/13"/>
    <x v="1"/>
    <x v="0"/>
    <n v="1"/>
    <n v="596.55999999999995"/>
    <d v="2017-12-20T00:00:00"/>
    <n v="880"/>
    <n v="20"/>
    <x v="3"/>
    <x v="3"/>
  </r>
  <r>
    <x v="686"/>
    <x v="467"/>
    <s v="4/98/13/35/58,6/5"/>
    <n v="13"/>
    <s v="4/98/13"/>
    <x v="1"/>
    <x v="0"/>
    <n v="2"/>
    <n v="1193.0999999999999"/>
    <d v="2017-12-21T00:00:00"/>
    <n v="1760"/>
    <n v="21"/>
    <x v="3"/>
    <x v="3"/>
  </r>
  <r>
    <x v="728"/>
    <x v="482"/>
    <s v="4/100/15/48/54,1/6"/>
    <n v="15"/>
    <s v="4/100/15"/>
    <x v="1"/>
    <x v="0"/>
    <n v="2"/>
    <n v="2148.4"/>
    <d v="2017-12-21T00:00:00"/>
    <n v="3214"/>
    <n v="21"/>
    <x v="3"/>
    <x v="3"/>
  </r>
  <r>
    <x v="96"/>
    <x v="86"/>
    <s v="5/114,3/16/50/66,1/6,5"/>
    <n v="16"/>
    <s v="5/114,3/16"/>
    <x v="0"/>
    <x v="0"/>
    <n v="4"/>
    <n v="10491.36"/>
    <d v="2017-12-22T00:00:00"/>
    <n v="14250"/>
    <n v="22"/>
    <x v="3"/>
    <x v="3"/>
  </r>
  <r>
    <x v="791"/>
    <x v="510"/>
    <s v="5/114,3/17/46/67,1/7"/>
    <n v="17"/>
    <s v="5/114,3/17"/>
    <x v="0"/>
    <x v="1"/>
    <n v="4"/>
    <n v="12423.72"/>
    <d v="2017-12-22T00:00:00"/>
    <n v="16500"/>
    <n v="22"/>
    <x v="3"/>
    <x v="3"/>
  </r>
  <r>
    <x v="778"/>
    <x v="345"/>
    <s v="5/112/15/47/57,1/6,5"/>
    <n v="15"/>
    <s v="5/112/15"/>
    <x v="0"/>
    <x v="1"/>
    <n v="4"/>
    <n v="8677.9599999999991"/>
    <d v="2017-12-22T00:00:00"/>
    <n v="10950"/>
    <n v="22"/>
    <x v="3"/>
    <x v="3"/>
  </r>
  <r>
    <x v="464"/>
    <x v="347"/>
    <s v="4/100/15/45/60,1/6"/>
    <n v="15"/>
    <s v="4/100/15"/>
    <x v="0"/>
    <x v="0"/>
    <n v="4"/>
    <n v="8237.2800000000007"/>
    <d v="2017-12-24T00:00:00"/>
    <n v="10950"/>
    <n v="24"/>
    <x v="3"/>
    <x v="3"/>
  </r>
  <r>
    <x v="790"/>
    <x v="509"/>
    <s v="5/114,3/16/38/67,1/6,5"/>
    <n v="16"/>
    <s v="5/114,3/16"/>
    <x v="1"/>
    <x v="0"/>
    <n v="4"/>
    <n v="4966.12"/>
    <d v="2017-12-24T00:00:00"/>
    <n v="7480"/>
    <n v="24"/>
    <x v="3"/>
    <x v="3"/>
  </r>
  <r>
    <x v="175"/>
    <x v="148"/>
    <s v="5/112/15/47/57,1/6,5"/>
    <n v="15"/>
    <s v="5/112/15"/>
    <x v="0"/>
    <x v="1"/>
    <n v="4"/>
    <n v="8694.92"/>
    <d v="2017-12-24T00:00:00"/>
    <n v="15400"/>
    <n v="24"/>
    <x v="3"/>
    <x v="3"/>
  </r>
  <r>
    <x v="234"/>
    <x v="193"/>
    <s v="5/100/15/38/57,1/6,5"/>
    <n v="15"/>
    <s v="5/100/15"/>
    <x v="0"/>
    <x v="1"/>
    <n v="4"/>
    <n v="9101.68"/>
    <d v="2017-12-24T00:00:00"/>
    <n v="11550"/>
    <n v="24"/>
    <x v="3"/>
    <x v="3"/>
  </r>
  <r>
    <x v="686"/>
    <x v="467"/>
    <s v="4/98/13/35/58,6/5"/>
    <n v="13"/>
    <s v="4/98/13"/>
    <x v="1"/>
    <x v="1"/>
    <n v="2"/>
    <n v="1195.18"/>
    <d v="2017-12-24T00:00:00"/>
    <n v="1760"/>
    <n v="24"/>
    <x v="3"/>
    <x v="3"/>
  </r>
  <r>
    <x v="726"/>
    <x v="465"/>
    <s v="4/98/14/35/58,6/5,5"/>
    <n v="14"/>
    <s v="4/98/14"/>
    <x v="1"/>
    <x v="1"/>
    <n v="4"/>
    <n v="2627.12"/>
    <d v="2017-12-24T00:00:00"/>
    <n v="3840"/>
    <n v="24"/>
    <x v="3"/>
    <x v="3"/>
  </r>
  <r>
    <x v="792"/>
    <x v="511"/>
    <s v="5/139,7/15/40/98,1/6"/>
    <n v="15"/>
    <s v="5/139,7/15"/>
    <x v="1"/>
    <x v="0"/>
    <n v="4"/>
    <n v="3932.2"/>
    <d v="2017-12-25T00:00:00"/>
    <n v="5920"/>
    <n v="25"/>
    <x v="3"/>
    <x v="3"/>
  </r>
  <r>
    <x v="506"/>
    <x v="21"/>
    <s v="4/100/15/50/60,1/6"/>
    <n v="15"/>
    <s v="4/100/15"/>
    <x v="1"/>
    <x v="0"/>
    <n v="4"/>
    <n v="3943"/>
    <d v="2017-12-27T00:00:00"/>
    <n v="6040"/>
    <n v="27"/>
    <x v="3"/>
    <x v="3"/>
  </r>
  <r>
    <x v="683"/>
    <x v="465"/>
    <s v="4/98/14/35/58,6/5,5"/>
    <n v="14"/>
    <s v="4/98/14"/>
    <x v="1"/>
    <x v="0"/>
    <n v="4"/>
    <n v="2637.4"/>
    <d v="2017-12-27T00:00:00"/>
    <n v="3840"/>
    <n v="27"/>
    <x v="3"/>
    <x v="3"/>
  </r>
  <r>
    <x v="793"/>
    <x v="512"/>
    <s v="5/112/15/47/57,1/6"/>
    <n v="15"/>
    <s v="5/112/15"/>
    <x v="1"/>
    <x v="1"/>
    <n v="2"/>
    <n v="2110.1799999999998"/>
    <d v="2017-12-28T00:00:00"/>
    <n v="3162"/>
    <n v="28"/>
    <x v="3"/>
    <x v="3"/>
  </r>
  <r>
    <x v="639"/>
    <x v="445"/>
    <s v="5/120/17/34/72,6/7"/>
    <n v="17"/>
    <s v="5/120/17"/>
    <x v="0"/>
    <x v="0"/>
    <n v="4"/>
    <n v="12423.72"/>
    <d v="2017-12-30T00:00:00"/>
    <n v="16500"/>
    <n v="30"/>
    <x v="3"/>
    <x v="3"/>
  </r>
  <r>
    <x v="794"/>
    <x v="28"/>
    <s v="CODE8"/>
    <s v="CODE8"/>
    <s v="CODE8"/>
    <x v="2"/>
    <x v="1"/>
    <n v="4"/>
    <n v="14301.69"/>
    <d v="2017-12-30T00:00:00"/>
    <n v="18960"/>
    <n v="30"/>
    <x v="3"/>
    <x v="3"/>
  </r>
  <r>
    <x v="728"/>
    <x v="482"/>
    <s v="4/100/15/48/54,1/6"/>
    <n v="15"/>
    <s v="4/100/15"/>
    <x v="1"/>
    <x v="0"/>
    <n v="1"/>
    <n v="1074.2"/>
    <d v="2017-12-31T00:00:00"/>
    <n v="1607"/>
    <n v="31"/>
    <x v="3"/>
    <x v="3"/>
  </r>
  <r>
    <x v="4"/>
    <x v="4"/>
    <s v="6/139,7/17/38/100,1/7"/>
    <n v="17"/>
    <s v="6/139,7/17"/>
    <x v="0"/>
    <x v="1"/>
    <n v="4"/>
    <n v="11542.37"/>
    <d v="2017-12-31T00:00:00"/>
    <n v="15450"/>
    <n v="31"/>
    <x v="3"/>
    <x v="3"/>
  </r>
  <r>
    <x v="686"/>
    <x v="467"/>
    <s v="4/98/13/35/58,6/5"/>
    <n v="13"/>
    <s v="4/98/13"/>
    <x v="1"/>
    <x v="1"/>
    <n v="4"/>
    <n v="2390.36"/>
    <d v="2018-01-02T00:00:00"/>
    <n v="3520"/>
    <n v="2"/>
    <x v="4"/>
    <x v="4"/>
  </r>
  <r>
    <x v="752"/>
    <x v="489"/>
    <s v="5/100/15/38/57,1/6"/>
    <n v="15"/>
    <s v="5/100/15"/>
    <x v="1"/>
    <x v="1"/>
    <n v="2"/>
    <n v="2689.84"/>
    <d v="2018-01-02T00:00:00"/>
    <n v="4030"/>
    <n v="2"/>
    <x v="4"/>
    <x v="4"/>
  </r>
  <r>
    <x v="170"/>
    <x v="144"/>
    <s v="4/100/14/49/56,6/5,5"/>
    <n v="14"/>
    <s v="4/100/14"/>
    <x v="0"/>
    <x v="0"/>
    <n v="4"/>
    <n v="7559.32"/>
    <d v="2018-01-03T00:00:00"/>
    <n v="9600"/>
    <n v="3"/>
    <x v="4"/>
    <x v="4"/>
  </r>
  <r>
    <x v="123"/>
    <x v="111"/>
    <s v="4/100/15/50/60,1/6,5"/>
    <n v="15"/>
    <s v="4/100/15"/>
    <x v="0"/>
    <x v="0"/>
    <n v="4"/>
    <n v="8365.35"/>
    <d v="2018-01-03T00:00:00"/>
    <n v="10950"/>
    <n v="3"/>
    <x v="4"/>
    <x v="4"/>
  </r>
  <r>
    <x v="795"/>
    <x v="513"/>
    <s v="5/105/15/39/56,6/6"/>
    <n v="15"/>
    <s v="5/105/15"/>
    <x v="0"/>
    <x v="0"/>
    <n v="4"/>
    <n v="9864.4"/>
    <d v="2018-01-03T00:00:00"/>
    <n v="11550"/>
    <n v="3"/>
    <x v="4"/>
    <x v="4"/>
  </r>
  <r>
    <x v="428"/>
    <x v="324"/>
    <s v="5/114,3/16/51/67,1/6,5"/>
    <n v="16"/>
    <s v="5/114,3/16"/>
    <x v="0"/>
    <x v="1"/>
    <n v="4"/>
    <n v="10491.52"/>
    <d v="2018-01-03T00:00:00"/>
    <n v="14250"/>
    <n v="3"/>
    <x v="4"/>
    <x v="4"/>
  </r>
  <r>
    <x v="240"/>
    <x v="198"/>
    <s v="5/100/15/38/57,1/6,5"/>
    <n v="15"/>
    <s v="5/100/15"/>
    <x v="0"/>
    <x v="1"/>
    <n v="4"/>
    <n v="8576.24"/>
    <d v="2018-01-03T00:00:00"/>
    <n v="10950"/>
    <n v="3"/>
    <x v="4"/>
    <x v="4"/>
  </r>
  <r>
    <x v="672"/>
    <x v="460"/>
    <s v="5/105/16/39/56,6/6,5"/>
    <n v="16"/>
    <s v="5/105/16"/>
    <x v="0"/>
    <x v="1"/>
    <n v="4"/>
    <n v="10491.52"/>
    <d v="2018-01-05T00:00:00"/>
    <n v="14250"/>
    <n v="5"/>
    <x v="4"/>
    <x v="4"/>
  </r>
  <r>
    <x v="321"/>
    <x v="257"/>
    <s v="4/100/15/45/56,6/6,5"/>
    <n v="15"/>
    <s v="4/100/15"/>
    <x v="0"/>
    <x v="0"/>
    <n v="4"/>
    <n v="9101.68"/>
    <d v="2018-01-06T00:00:00"/>
    <n v="11550"/>
    <n v="6"/>
    <x v="4"/>
    <x v="4"/>
  </r>
  <r>
    <x v="612"/>
    <x v="439"/>
    <s v="5/100/15/38/57,1/6"/>
    <n v="15"/>
    <s v="5/100/15"/>
    <x v="1"/>
    <x v="0"/>
    <n v="1"/>
    <n v="1424.23"/>
    <d v="2018-01-06T00:00:00"/>
    <n v="2101"/>
    <n v="6"/>
    <x v="4"/>
    <x v="4"/>
  </r>
  <r>
    <x v="195"/>
    <x v="164"/>
    <s v="5/114,3/16/45/60,1/7"/>
    <n v="16"/>
    <s v="5/114,3/16"/>
    <x v="0"/>
    <x v="1"/>
    <n v="4"/>
    <n v="10457.64"/>
    <d v="2018-01-06T00:00:00"/>
    <n v="13350"/>
    <n v="6"/>
    <x v="4"/>
    <x v="4"/>
  </r>
  <r>
    <x v="796"/>
    <x v="514"/>
    <s v="5/114,3/16/45/60,1/7"/>
    <n v="16"/>
    <s v="5/114,3/16"/>
    <x v="0"/>
    <x v="1"/>
    <n v="4"/>
    <n v="11508.48"/>
    <d v="2018-01-08T00:00:00"/>
    <n v="14250"/>
    <n v="8"/>
    <x v="4"/>
    <x v="4"/>
  </r>
  <r>
    <x v="514"/>
    <x v="380"/>
    <s v="4/100/15/40/60,1/6"/>
    <n v="15"/>
    <s v="4/100/15"/>
    <x v="1"/>
    <x v="1"/>
    <n v="4"/>
    <n v="4021.6"/>
    <d v="2018-01-08T00:00:00"/>
    <n v="6280"/>
    <n v="8"/>
    <x v="4"/>
    <x v="4"/>
  </r>
  <r>
    <x v="506"/>
    <x v="21"/>
    <s v="4/100/15/50/60,1/6"/>
    <n v="15"/>
    <s v="4/100/15"/>
    <x v="1"/>
    <x v="0"/>
    <n v="4"/>
    <n v="3942.96"/>
    <d v="2018-01-09T00:00:00"/>
    <n v="6040"/>
    <n v="9"/>
    <x v="4"/>
    <x v="4"/>
  </r>
  <r>
    <x v="728"/>
    <x v="482"/>
    <s v="4/100/15/48/54,1/6"/>
    <n v="15"/>
    <s v="4/100/15"/>
    <x v="1"/>
    <x v="0"/>
    <n v="1"/>
    <n v="1074.2"/>
    <d v="2018-01-09T00:00:00"/>
    <n v="1607"/>
    <n v="9"/>
    <x v="4"/>
    <x v="4"/>
  </r>
  <r>
    <x v="60"/>
    <x v="58"/>
    <s v="4/100/14/43/60,1/5,5"/>
    <n v="14"/>
    <s v="4/100/14"/>
    <x v="1"/>
    <x v="0"/>
    <n v="1"/>
    <n v="898.48"/>
    <d v="2018-01-10T00:00:00"/>
    <n v="1325"/>
    <n v="10"/>
    <x v="4"/>
    <x v="4"/>
  </r>
  <r>
    <x v="592"/>
    <x v="328"/>
    <s v="4/100/15/50/60,1/6"/>
    <n v="15"/>
    <s v="4/100/15"/>
    <x v="0"/>
    <x v="0"/>
    <n v="4"/>
    <n v="8881.36"/>
    <d v="2018-01-10T00:00:00"/>
    <n v="15400"/>
    <n v="10"/>
    <x v="4"/>
    <x v="4"/>
  </r>
  <r>
    <x v="718"/>
    <x v="477"/>
    <s v="5/114,3/16/51/67,1/6,5"/>
    <n v="16"/>
    <s v="5/114,3/16"/>
    <x v="0"/>
    <x v="1"/>
    <n v="4"/>
    <n v="10966.12"/>
    <d v="2018-01-12T00:00:00"/>
    <n v="19000"/>
    <n v="12"/>
    <x v="4"/>
    <x v="4"/>
  </r>
  <r>
    <x v="63"/>
    <x v="60"/>
    <s v="4/100/14/49/56,6/5,5"/>
    <n v="14"/>
    <s v="4/100/14"/>
    <x v="1"/>
    <x v="0"/>
    <n v="1"/>
    <n v="623.85"/>
    <d v="2018-01-13T00:00:00"/>
    <n v="883"/>
    <n v="13"/>
    <x v="4"/>
    <x v="4"/>
  </r>
  <r>
    <x v="683"/>
    <x v="465"/>
    <s v="4/98/14/35/58,6/5,5"/>
    <n v="14"/>
    <s v="4/98/14"/>
    <x v="1"/>
    <x v="0"/>
    <n v="4"/>
    <n v="2637.44"/>
    <d v="2018-01-13T00:00:00"/>
    <n v="3840"/>
    <n v="13"/>
    <x v="4"/>
    <x v="4"/>
  </r>
  <r>
    <x v="44"/>
    <x v="43"/>
    <s v="4/98/13/29/58,6/5"/>
    <n v="13"/>
    <s v="4/98/13"/>
    <x v="1"/>
    <x v="1"/>
    <n v="2"/>
    <n v="1049.54"/>
    <d v="2018-01-13T00:00:00"/>
    <n v="1760"/>
    <n v="13"/>
    <x v="4"/>
    <x v="4"/>
  </r>
  <r>
    <x v="550"/>
    <x v="408"/>
    <s v="4/114,3/15/46/67,1/6"/>
    <n v="15"/>
    <s v="4/114,3/15"/>
    <x v="0"/>
    <x v="0"/>
    <n v="4"/>
    <n v="9101.69"/>
    <d v="2018-01-14T00:00:00"/>
    <n v="15400"/>
    <n v="14"/>
    <x v="4"/>
    <x v="4"/>
  </r>
  <r>
    <x v="797"/>
    <x v="515"/>
    <s v="4/100/16/36/60,1/6,5"/>
    <n v="16"/>
    <s v="4/100/16"/>
    <x v="0"/>
    <x v="1"/>
    <n v="4"/>
    <n v="10966.1"/>
    <d v="2018-01-14T00:00:00"/>
    <n v="15960"/>
    <n v="14"/>
    <x v="4"/>
    <x v="4"/>
  </r>
  <r>
    <x v="726"/>
    <x v="465"/>
    <s v="4/98/14/35/58,6/5,5"/>
    <n v="14"/>
    <s v="4/98/14"/>
    <x v="1"/>
    <x v="0"/>
    <n v="4"/>
    <n v="2630.64"/>
    <d v="2018-01-15T00:00:00"/>
    <n v="3840"/>
    <n v="15"/>
    <x v="4"/>
    <x v="4"/>
  </r>
  <r>
    <x v="518"/>
    <x v="383"/>
    <s v="4/100/14/49/56,6/5,5"/>
    <n v="14"/>
    <s v="4/100/14"/>
    <x v="1"/>
    <x v="1"/>
    <n v="4"/>
    <n v="3559"/>
    <d v="2018-01-15T00:00:00"/>
    <n v="6240"/>
    <n v="15"/>
    <x v="4"/>
    <x v="4"/>
  </r>
  <r>
    <x v="701"/>
    <x v="472"/>
    <s v="4/100/14/49/56,6/5,5"/>
    <n v="14"/>
    <s v="4/100/14"/>
    <x v="1"/>
    <x v="1"/>
    <n v="2"/>
    <n v="1779.66"/>
    <d v="2018-01-17T00:00:00"/>
    <n v="2650"/>
    <n v="17"/>
    <x v="4"/>
    <x v="4"/>
  </r>
  <r>
    <x v="685"/>
    <x v="466"/>
    <s v="4/98/13/29/60,1/5"/>
    <n v="13"/>
    <s v="4/98/13"/>
    <x v="1"/>
    <x v="1"/>
    <n v="4"/>
    <n v="2377.84"/>
    <d v="2018-01-18T00:00:00"/>
    <n v="3520"/>
    <n v="18"/>
    <x v="4"/>
    <x v="4"/>
  </r>
  <r>
    <x v="798"/>
    <x v="516"/>
    <s v="5/114,3/15/47/67,1/6,5"/>
    <n v="15"/>
    <s v="5/114,3/15"/>
    <x v="0"/>
    <x v="0"/>
    <n v="4"/>
    <n v="8694.92"/>
    <d v="2018-01-20T00:00:00"/>
    <n v="15400"/>
    <n v="20"/>
    <x v="4"/>
    <x v="4"/>
  </r>
  <r>
    <x v="69"/>
    <x v="64"/>
    <s v="5/114,3/16/50/60,1/6"/>
    <n v="16"/>
    <s v="5/114,3/16"/>
    <x v="1"/>
    <x v="0"/>
    <n v="1"/>
    <n v="1441.31"/>
    <d v="2018-01-20T00:00:00"/>
    <n v="2096"/>
    <n v="20"/>
    <x v="4"/>
    <x v="4"/>
  </r>
  <r>
    <x v="728"/>
    <x v="482"/>
    <s v="4/100/15/48/54,1/6"/>
    <n v="15"/>
    <s v="4/100/15"/>
    <x v="1"/>
    <x v="1"/>
    <n v="4"/>
    <n v="4339"/>
    <d v="2018-01-20T00:00:00"/>
    <n v="6428"/>
    <n v="20"/>
    <x v="4"/>
    <x v="4"/>
  </r>
  <r>
    <x v="538"/>
    <x v="399"/>
    <s v="4/100/15/48/54,1/6"/>
    <n v="15"/>
    <s v="4/100/15"/>
    <x v="0"/>
    <x v="0"/>
    <n v="4"/>
    <n v="11463.36"/>
    <d v="2018-01-21T00:00:00"/>
    <n v="16908"/>
    <n v="21"/>
    <x v="4"/>
    <x v="4"/>
  </r>
  <r>
    <x v="102"/>
    <x v="92"/>
    <s v="4/100/15/48/54,1/6"/>
    <n v="15"/>
    <s v="4/100/15"/>
    <x v="0"/>
    <x v="1"/>
    <n v="4"/>
    <n v="9101.68"/>
    <d v="2018-01-21T00:00:00"/>
    <n v="15400"/>
    <n v="21"/>
    <x v="4"/>
    <x v="4"/>
  </r>
  <r>
    <x v="393"/>
    <x v="306"/>
    <s v="5/114,3/16/50/66,1/6,5"/>
    <n v="16"/>
    <s v="5/114,3/16"/>
    <x v="0"/>
    <x v="1"/>
    <n v="4"/>
    <n v="10457.629999999999"/>
    <d v="2018-01-21T00:00:00"/>
    <n v="19000"/>
    <n v="21"/>
    <x v="4"/>
    <x v="4"/>
  </r>
  <r>
    <x v="726"/>
    <x v="465"/>
    <s v="4/98/14/35/58,6/5,5"/>
    <n v="14"/>
    <s v="4/98/14"/>
    <x v="1"/>
    <x v="1"/>
    <n v="2"/>
    <n v="1313.56"/>
    <d v="2018-01-21T00:00:00"/>
    <n v="1920"/>
    <n v="21"/>
    <x v="4"/>
    <x v="4"/>
  </r>
  <r>
    <x v="726"/>
    <x v="465"/>
    <s v="4/98/14/35/58,6/5,5"/>
    <n v="14"/>
    <s v="4/98/14"/>
    <x v="1"/>
    <x v="1"/>
    <n v="4"/>
    <n v="2627.12"/>
    <d v="2018-01-22T00:00:00"/>
    <n v="3840"/>
    <n v="22"/>
    <x v="4"/>
    <x v="4"/>
  </r>
  <r>
    <x v="726"/>
    <x v="465"/>
    <s v="4/98/14/35/58,6/5,5"/>
    <n v="14"/>
    <s v="4/98/14"/>
    <x v="1"/>
    <x v="0"/>
    <n v="1"/>
    <n v="657.66"/>
    <d v="2018-01-23T00:00:00"/>
    <n v="960"/>
    <n v="23"/>
    <x v="4"/>
    <x v="4"/>
  </r>
  <r>
    <x v="747"/>
    <x v="487"/>
    <s v="4/100/14/43/60,1/5,5"/>
    <n v="14"/>
    <s v="4/100/14"/>
    <x v="1"/>
    <x v="0"/>
    <n v="1"/>
    <n v="1054.69"/>
    <d v="2018-01-24T00:00:00"/>
    <n v="1470"/>
    <n v="24"/>
    <x v="4"/>
    <x v="4"/>
  </r>
  <r>
    <x v="576"/>
    <x v="421"/>
    <s v="4/108/15/52,5/63,4/6"/>
    <n v="15"/>
    <s v="4/108/15"/>
    <x v="1"/>
    <x v="1"/>
    <n v="1"/>
    <n v="1222.8900000000001"/>
    <d v="2018-01-24T00:00:00"/>
    <n v="1804"/>
    <n v="24"/>
    <x v="4"/>
    <x v="4"/>
  </r>
  <r>
    <x v="799"/>
    <x v="28"/>
    <s v="CODE8"/>
    <s v="CODE8"/>
    <s v="CODE8"/>
    <x v="2"/>
    <x v="0"/>
    <n v="1"/>
    <n v="1283.5999999999999"/>
    <d v="2018-01-25T00:00:00"/>
    <n v="2076"/>
    <n v="25"/>
    <x v="4"/>
    <x v="4"/>
  </r>
  <r>
    <x v="619"/>
    <x v="440"/>
    <s v="4/100/15/45/60,1/6"/>
    <n v="15"/>
    <s v="4/100/15"/>
    <x v="0"/>
    <x v="1"/>
    <n v="4"/>
    <n v="8881.36"/>
    <d v="2018-01-27T00:00:00"/>
    <n v="15400"/>
    <n v="27"/>
    <x v="4"/>
    <x v="4"/>
  </r>
  <r>
    <x v="514"/>
    <x v="380"/>
    <s v="4/100/15/40/60,1/6"/>
    <n v="15"/>
    <s v="4/100/15"/>
    <x v="1"/>
    <x v="1"/>
    <n v="1"/>
    <n v="1005.41"/>
    <d v="2018-01-27T00:00:00"/>
    <n v="1570"/>
    <n v="27"/>
    <x v="4"/>
    <x v="4"/>
  </r>
  <r>
    <x v="686"/>
    <x v="467"/>
    <s v="4/98/13/35/58,6/5"/>
    <n v="13"/>
    <s v="4/98/13"/>
    <x v="1"/>
    <x v="1"/>
    <n v="4"/>
    <n v="2390.36"/>
    <d v="2018-01-28T00:00:00"/>
    <n v="3520"/>
    <n v="28"/>
    <x v="4"/>
    <x v="4"/>
  </r>
  <r>
    <x v="800"/>
    <x v="517"/>
    <s v="5/100/15/38/57,1/6,5"/>
    <n v="15"/>
    <s v="5/100/15"/>
    <x v="0"/>
    <x v="1"/>
    <n v="4"/>
    <n v="8677.9599999999991"/>
    <d v="2018-01-28T00:00:00"/>
    <n v="14600"/>
    <n v="28"/>
    <x v="4"/>
    <x v="4"/>
  </r>
  <r>
    <x v="496"/>
    <x v="367"/>
    <s v="4/100/14/43/60,1/5,5"/>
    <n v="14"/>
    <s v="4/100/14"/>
    <x v="1"/>
    <x v="0"/>
    <n v="1"/>
    <n v="859.73"/>
    <d v="2018-01-31T00:00:00"/>
    <n v="1480"/>
    <n v="31"/>
    <x v="4"/>
    <x v="4"/>
  </r>
  <r>
    <x v="555"/>
    <x v="10"/>
    <s v="4/114,3/15/40/66,1/5,5"/>
    <n v="15"/>
    <s v="4/114,3/15"/>
    <x v="1"/>
    <x v="1"/>
    <n v="4"/>
    <n v="4203.3999999999996"/>
    <d v="2018-02-01T00:00:00"/>
    <n v="6260"/>
    <n v="1"/>
    <x v="5"/>
    <x v="4"/>
  </r>
  <r>
    <x v="728"/>
    <x v="482"/>
    <s v="4/100/15/48/54,1/6"/>
    <n v="15"/>
    <s v="4/100/15"/>
    <x v="1"/>
    <x v="1"/>
    <n v="4"/>
    <n v="4339"/>
    <d v="2018-02-01T00:00:00"/>
    <n v="6428"/>
    <n v="1"/>
    <x v="5"/>
    <x v="4"/>
  </r>
  <r>
    <x v="801"/>
    <x v="518"/>
    <s v="5/114,3/17/38/67,1/7"/>
    <n v="17"/>
    <s v="5/114,3/17"/>
    <x v="0"/>
    <x v="0"/>
    <n v="4"/>
    <n v="12847.44"/>
    <d v="2018-02-02T00:00:00"/>
    <n v="22000"/>
    <n v="2"/>
    <x v="5"/>
    <x v="4"/>
  </r>
  <r>
    <x v="726"/>
    <x v="465"/>
    <s v="4/98/14/35/58,6/5,5"/>
    <n v="14"/>
    <s v="4/98/14"/>
    <x v="1"/>
    <x v="0"/>
    <n v="4"/>
    <n v="2630.64"/>
    <d v="2018-02-02T00:00:00"/>
    <n v="3640"/>
    <n v="2"/>
    <x v="5"/>
    <x v="4"/>
  </r>
  <r>
    <x v="802"/>
    <x v="28"/>
    <s v="CODE8"/>
    <s v="CODE8"/>
    <s v="CODE8"/>
    <x v="2"/>
    <x v="1"/>
    <n v="1"/>
    <n v="1119.79"/>
    <d v="2018-02-02T00:00:00"/>
    <n v="1850"/>
    <n v="2"/>
    <x v="5"/>
    <x v="4"/>
  </r>
  <r>
    <x v="803"/>
    <x v="519"/>
    <s v="5/112/16/50/57,1/6,5"/>
    <n v="16"/>
    <s v="5/112/16"/>
    <x v="1"/>
    <x v="1"/>
    <n v="2"/>
    <n v="2906.78"/>
    <d v="2018-02-03T00:00:00"/>
    <n v="4400"/>
    <n v="3"/>
    <x v="5"/>
    <x v="4"/>
  </r>
  <r>
    <x v="793"/>
    <x v="512"/>
    <s v="5/112/15/47/57,1/6"/>
    <n v="15"/>
    <s v="5/112/15"/>
    <x v="1"/>
    <x v="1"/>
    <n v="4"/>
    <n v="4220.32"/>
    <d v="2018-02-05T00:00:00"/>
    <n v="6324"/>
    <n v="5"/>
    <x v="5"/>
    <x v="4"/>
  </r>
  <r>
    <x v="51"/>
    <x v="50"/>
    <s v="5/114,3/16/50/66,1/6,5"/>
    <n v="16"/>
    <s v="5/114,3/16"/>
    <x v="0"/>
    <x v="0"/>
    <n v="4"/>
    <n v="10000"/>
    <d v="2018-02-06T00:00:00"/>
    <n v="17800"/>
    <n v="6"/>
    <x v="5"/>
    <x v="4"/>
  </r>
  <r>
    <x v="804"/>
    <x v="520"/>
    <s v="5/112/17/43/57,1/7"/>
    <n v="17"/>
    <s v="5/112/17"/>
    <x v="0"/>
    <x v="1"/>
    <n v="4"/>
    <n v="13016.96"/>
    <d v="2018-02-07T00:00:00"/>
    <n v="14600"/>
    <n v="7"/>
    <x v="5"/>
    <x v="4"/>
  </r>
  <r>
    <x v="44"/>
    <x v="43"/>
    <s v="4/98/13/29/58,6/5"/>
    <n v="13"/>
    <s v="4/98/13"/>
    <x v="1"/>
    <x v="0"/>
    <n v="1"/>
    <n v="526.79"/>
    <d v="2018-02-08T00:00:00"/>
    <n v="880"/>
    <n v="8"/>
    <x v="5"/>
    <x v="4"/>
  </r>
  <r>
    <x v="258"/>
    <x v="208"/>
    <s v="5/108/16/50/63,4/7"/>
    <n v="16"/>
    <s v="5/108/16"/>
    <x v="0"/>
    <x v="1"/>
    <n v="2"/>
    <n v="3966.1"/>
    <d v="2018-02-08T00:00:00"/>
    <n v="8900"/>
    <n v="8"/>
    <x v="5"/>
    <x v="4"/>
  </r>
  <r>
    <x v="456"/>
    <x v="342"/>
    <s v="4/100/15/45/60,1/6"/>
    <n v="15"/>
    <s v="4/100/15"/>
    <x v="0"/>
    <x v="1"/>
    <n v="4"/>
    <n v="9101.68"/>
    <d v="2018-02-09T00:00:00"/>
    <n v="15400"/>
    <n v="9"/>
    <x v="5"/>
    <x v="4"/>
  </r>
  <r>
    <x v="747"/>
    <x v="487"/>
    <s v="4/100/14/43/60,1/5,5"/>
    <n v="14"/>
    <s v="4/100/14"/>
    <x v="1"/>
    <x v="1"/>
    <n v="1"/>
    <n v="1093.47"/>
    <d v="2018-02-10T00:00:00"/>
    <n v="1470"/>
    <n v="10"/>
    <x v="5"/>
    <x v="4"/>
  </r>
  <r>
    <x v="805"/>
    <x v="28"/>
    <s v="CODE8"/>
    <s v="CODE8"/>
    <s v="CODE8"/>
    <x v="2"/>
    <x v="1"/>
    <n v="4"/>
    <n v="10667.6"/>
    <d v="2018-02-10T00:00:00"/>
    <n v="15200"/>
    <n v="10"/>
    <x v="5"/>
    <x v="4"/>
  </r>
  <r>
    <x v="747"/>
    <x v="487"/>
    <s v="4/100/14/43/60,1/5,5"/>
    <n v="14"/>
    <s v="4/100/14"/>
    <x v="1"/>
    <x v="0"/>
    <n v="2"/>
    <n v="2109.38"/>
    <d v="2018-02-11T00:00:00"/>
    <n v="2940"/>
    <n v="11"/>
    <x v="5"/>
    <x v="4"/>
  </r>
  <r>
    <x v="726"/>
    <x v="465"/>
    <s v="4/98/14/35/58,6/5,5"/>
    <n v="14"/>
    <s v="4/98/14"/>
    <x v="1"/>
    <x v="1"/>
    <n v="4"/>
    <n v="2627.12"/>
    <d v="2018-02-11T00:00:00"/>
    <n v="3840"/>
    <n v="11"/>
    <x v="5"/>
    <x v="4"/>
  </r>
  <r>
    <x v="710"/>
    <x v="28"/>
    <s v="CODE8"/>
    <s v="CODE8"/>
    <s v="CODE8"/>
    <x v="2"/>
    <x v="1"/>
    <n v="4"/>
    <n v="8698.15"/>
    <d v="2018-02-12T00:00:00"/>
    <n v="11800"/>
    <n v="12"/>
    <x v="5"/>
    <x v="4"/>
  </r>
  <r>
    <x v="728"/>
    <x v="482"/>
    <s v="4/100/15/48/54,1/6"/>
    <n v="15"/>
    <s v="4/100/15"/>
    <x v="1"/>
    <x v="1"/>
    <n v="1"/>
    <n v="1084.74"/>
    <d v="2018-02-13T00:00:00"/>
    <n v="1607"/>
    <n v="13"/>
    <x v="5"/>
    <x v="4"/>
  </r>
  <r>
    <x v="465"/>
    <x v="348"/>
    <s v="4/100/14/46/54,1/5,5"/>
    <n v="14"/>
    <s v="4/100/14"/>
    <x v="0"/>
    <x v="1"/>
    <n v="4"/>
    <n v="7425.85"/>
    <d v="2018-02-14T00:00:00"/>
    <n v="12800"/>
    <n v="14"/>
    <x v="5"/>
    <x v="4"/>
  </r>
  <r>
    <x v="806"/>
    <x v="28"/>
    <s v="CODE8"/>
    <s v="CODE8"/>
    <s v="CODE8"/>
    <x v="2"/>
    <x v="1"/>
    <n v="4"/>
    <n v="3608.32"/>
    <d v="2018-02-14T00:00:00"/>
    <n v="5840"/>
    <n v="14"/>
    <x v="5"/>
    <x v="4"/>
  </r>
  <r>
    <x v="740"/>
    <x v="484"/>
    <s v="5/105/15/39/56,6/6"/>
    <n v="15"/>
    <s v="5/105/15"/>
    <x v="1"/>
    <x v="1"/>
    <n v="1"/>
    <n v="703.46"/>
    <d v="2018-02-15T00:00:00"/>
    <n v="991"/>
    <n v="15"/>
    <x v="5"/>
    <x v="4"/>
  </r>
  <r>
    <x v="807"/>
    <x v="28"/>
    <s v="CODE8"/>
    <s v="CODE8"/>
    <s v="CODE8"/>
    <x v="2"/>
    <x v="1"/>
    <n v="2"/>
    <n v="2130.6"/>
    <d v="2018-02-15T00:00:00"/>
    <n v="3444"/>
    <n v="15"/>
    <x v="5"/>
    <x v="4"/>
  </r>
  <r>
    <x v="115"/>
    <x v="104"/>
    <s v="4/98/14/35/58,6/5,5"/>
    <n v="14"/>
    <s v="4/98/14"/>
    <x v="0"/>
    <x v="0"/>
    <n v="4"/>
    <n v="7559.32"/>
    <d v="2018-02-16T00:00:00"/>
    <n v="12800"/>
    <n v="16"/>
    <x v="5"/>
    <x v="4"/>
  </r>
  <r>
    <x v="808"/>
    <x v="28"/>
    <s v="CODE8"/>
    <s v="CODE8"/>
    <s v="CODE8"/>
    <x v="2"/>
    <x v="1"/>
    <n v="4"/>
    <n v="0"/>
    <d v="2018-02-17T00:00:00"/>
    <n v="23620"/>
    <n v="17"/>
    <x v="5"/>
    <x v="4"/>
  </r>
  <r>
    <x v="44"/>
    <x v="43"/>
    <s v="4/98/13/29/58,6/5"/>
    <n v="13"/>
    <s v="4/98/13"/>
    <x v="1"/>
    <x v="0"/>
    <n v="2"/>
    <n v="1053.58"/>
    <d v="2018-02-18T00:00:00"/>
    <n v="1760"/>
    <n v="18"/>
    <x v="5"/>
    <x v="4"/>
  </r>
  <r>
    <x v="111"/>
    <x v="100"/>
    <s v="5/114,3/16/46/67,1/6,5"/>
    <n v="16"/>
    <s v="5/114,3/16"/>
    <x v="0"/>
    <x v="1"/>
    <n v="4"/>
    <n v="10491.36"/>
    <d v="2018-02-18T00:00:00"/>
    <n v="19000"/>
    <n v="18"/>
    <x v="5"/>
    <x v="4"/>
  </r>
  <r>
    <x v="726"/>
    <x v="465"/>
    <s v="4/98/14/35/58,6/5,5"/>
    <n v="14"/>
    <s v="4/98/14"/>
    <x v="1"/>
    <x v="0"/>
    <n v="5"/>
    <n v="3288.3"/>
    <d v="2018-02-20T00:00:00"/>
    <n v="4800"/>
    <n v="20"/>
    <x v="5"/>
    <x v="4"/>
  </r>
  <r>
    <x v="728"/>
    <x v="482"/>
    <s v="4/100/15/48/54,1/6"/>
    <n v="15"/>
    <s v="4/100/15"/>
    <x v="1"/>
    <x v="0"/>
    <n v="1"/>
    <n v="1074.2"/>
    <d v="2018-02-22T00:00:00"/>
    <n v="1607"/>
    <n v="22"/>
    <x v="5"/>
    <x v="4"/>
  </r>
  <r>
    <x v="809"/>
    <x v="28"/>
    <s v="CODE8"/>
    <s v="CODE8"/>
    <s v="CODE8"/>
    <x v="2"/>
    <x v="1"/>
    <n v="4"/>
    <n v="7931.6"/>
    <d v="2018-02-22T00:00:00"/>
    <n v="12840"/>
    <n v="22"/>
    <x v="5"/>
    <x v="4"/>
  </r>
  <r>
    <x v="726"/>
    <x v="465"/>
    <s v="4/98/14/35/58,6/5,5"/>
    <n v="14"/>
    <s v="4/98/14"/>
    <x v="1"/>
    <x v="0"/>
    <n v="4"/>
    <n v="2630.64"/>
    <d v="2018-02-23T00:00:00"/>
    <n v="3840"/>
    <n v="23"/>
    <x v="5"/>
    <x v="4"/>
  </r>
  <r>
    <x v="281"/>
    <x v="229"/>
    <s v="4/100/15/50/60,1/6"/>
    <n v="15"/>
    <s v="4/100/15"/>
    <x v="0"/>
    <x v="1"/>
    <n v="4"/>
    <n v="9101.68"/>
    <d v="2018-02-23T00:00:00"/>
    <n v="15400"/>
    <n v="23"/>
    <x v="5"/>
    <x v="4"/>
  </r>
  <r>
    <x v="810"/>
    <x v="28"/>
    <s v="CODE8"/>
    <s v="CODE8"/>
    <s v="CODE8"/>
    <x v="2"/>
    <x v="1"/>
    <n v="4"/>
    <n v="9386.44"/>
    <d v="2018-02-23T00:00:00"/>
    <n v="12816"/>
    <n v="23"/>
    <x v="5"/>
    <x v="4"/>
  </r>
  <r>
    <x v="726"/>
    <x v="465"/>
    <s v="4/98/14/35/58,6/5,5"/>
    <n v="14"/>
    <s v="4/98/14"/>
    <x v="1"/>
    <x v="0"/>
    <n v="4"/>
    <n v="2630.64"/>
    <d v="2018-02-24T00:00:00"/>
    <n v="3840"/>
    <n v="24"/>
    <x v="5"/>
    <x v="4"/>
  </r>
  <r>
    <x v="811"/>
    <x v="521"/>
    <s v="4/108/16/32/65,1/7"/>
    <n v="16"/>
    <s v="4/108/16"/>
    <x v="1"/>
    <x v="0"/>
    <n v="1"/>
    <n v="1227.97"/>
    <d v="2018-02-25T00:00:00"/>
    <n v="1850"/>
    <n v="25"/>
    <x v="5"/>
    <x v="4"/>
  </r>
  <r>
    <x v="812"/>
    <x v="28"/>
    <s v="CODE8"/>
    <s v="CODE8"/>
    <s v="CODE8"/>
    <x v="2"/>
    <x v="1"/>
    <n v="4"/>
    <n v="13455.88"/>
    <d v="2018-02-26T00:00:00"/>
    <n v="18760"/>
    <n v="26"/>
    <x v="5"/>
    <x v="4"/>
  </r>
  <r>
    <x v="514"/>
    <x v="380"/>
    <s v="4/100/15/40/60,1/6"/>
    <n v="15"/>
    <s v="4/100/15"/>
    <x v="1"/>
    <x v="1"/>
    <n v="2"/>
    <n v="2010.82"/>
    <d v="2018-02-27T00:00:00"/>
    <n v="3140"/>
    <n v="27"/>
    <x v="5"/>
    <x v="4"/>
  </r>
  <r>
    <x v="813"/>
    <x v="28"/>
    <s v="CODE8"/>
    <s v="CODE8"/>
    <s v="CODE8"/>
    <x v="2"/>
    <x v="1"/>
    <n v="4"/>
    <n v="12220"/>
    <d v="2018-02-27T00:00:00"/>
    <n v="16700"/>
    <n v="27"/>
    <x v="5"/>
    <x v="4"/>
  </r>
  <r>
    <x v="506"/>
    <x v="21"/>
    <s v="4/100/15/50/60,1/6"/>
    <n v="15"/>
    <s v="4/100/15"/>
    <x v="1"/>
    <x v="1"/>
    <n v="4"/>
    <n v="3915.24"/>
    <d v="2018-02-28T00:00:00"/>
    <n v="6040"/>
    <n v="28"/>
    <x v="5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69">
  <r>
    <x v="0"/>
    <x v="0"/>
    <s v="4/100/15/48/54,1/6 604.19A"/>
    <n v="4"/>
    <s v="      9 847,44"/>
    <n v="2904.9947999999999"/>
    <n v="3590"/>
    <s v="ДИСКИ ЛИТЫЕ"/>
  </r>
  <r>
    <x v="1"/>
    <x v="0"/>
    <s v="4/100/15/48/54,1/6 604.19A"/>
    <n v="4"/>
    <s v="     10 694,92"/>
    <n v="3155.0013999999996"/>
    <n v="3590"/>
    <s v="ДИСКИ ЛИТЫЕ"/>
  </r>
  <r>
    <x v="0"/>
    <x v="1"/>
    <s v="4/100/15/48/54,1/6 604.19H"/>
    <n v="12"/>
    <s v="     25 903,97"/>
    <n v="2547.2237166666669"/>
    <n v="3350"/>
    <s v="ДИСКИ ЛИТЫЕ"/>
  </r>
  <r>
    <x v="1"/>
    <x v="1"/>
    <s v="4/100/15/48/54,1/6 604.19H"/>
    <n v="8"/>
    <s v="     18 932,20"/>
    <n v="2792.4994999999999"/>
    <n v="3350"/>
    <s v="ДИСКИ ЛИТЫЕ"/>
  </r>
  <r>
    <x v="1"/>
    <x v="2"/>
    <s v="4/100/16/45/67,1/6.5 58.8АМ"/>
    <n v="4"/>
    <s v="     12 406,76"/>
    <n v="3659.9942000000001"/>
    <n v="4250"/>
    <s v="ДИСКИ ЛИТЫЕ"/>
  </r>
  <r>
    <x v="1"/>
    <x v="3"/>
    <s v="5/112/15/47/57,1/6,5 85.7Н"/>
    <n v="4"/>
    <s v="     10 016,96"/>
    <n v="2955.0031999999997"/>
    <n v="3350"/>
    <s v="ДИСКИ ЛИТЫЕ"/>
  </r>
  <r>
    <x v="1"/>
    <x v="4"/>
    <s v="4/114,3/15/40/66,1/6 86.16Н"/>
    <n v="4"/>
    <s v="     10 016,96"/>
    <n v="2955.0031999999997"/>
    <n v="3350"/>
    <s v="ДИСКИ ЛИТЫЕ"/>
  </r>
  <r>
    <x v="0"/>
    <x v="5"/>
    <s v="5/108/16/52,5/63,4/7 89.14НН"/>
    <n v="4"/>
    <s v="     11 610,17"/>
    <n v="3425.0001499999998"/>
    <n v="3990"/>
    <s v="ДИСКИ ЛИТЫЕ"/>
  </r>
  <r>
    <x v="1"/>
    <x v="5"/>
    <s v="5/108/16/52,5/63,4/7 89.14НН"/>
    <n v="4"/>
    <s v="     11 610,16"/>
    <n v="3424.9971999999998"/>
    <n v="3990"/>
    <s v="ДИСКИ ЛИТЫЕ"/>
  </r>
  <r>
    <x v="0"/>
    <x v="6"/>
    <s v="5/108/15/52,5/63,4/6,5 411.2АМ"/>
    <n v="4"/>
    <s v="     10 881,36"/>
    <n v="3210.0012000000002"/>
    <n v="3590"/>
    <s v="ДИСКИ ЛИТЫЕ"/>
  </r>
  <r>
    <x v="1"/>
    <x v="6"/>
    <s v="5/108/15/52,5/63,4/6,5 411.2АМ"/>
    <n v="4"/>
    <s v="     10 881,36"/>
    <n v="3210.0012000000002"/>
    <n v="3590"/>
    <s v="ДИСКИ ЛИТЫЕ"/>
  </r>
  <r>
    <x v="1"/>
    <x v="7"/>
    <s v="4/114,3/15/40/66,1/6,5412.16АМ"/>
    <n v="4"/>
    <s v="     10 881,36"/>
    <n v="3210.0012000000002"/>
    <n v="3590"/>
    <s v="ДИСКИ ЛИТЫЕ"/>
  </r>
  <r>
    <x v="0"/>
    <x v="8"/>
    <s v="5/108/15/52,5/63,4/6 85.2Н"/>
    <n v="4"/>
    <s v="     10 016,97"/>
    <n v="2955.0061499999997"/>
    <n v="3350"/>
    <s v="ДИСКИ ЛИТЫЕ"/>
  </r>
  <r>
    <x v="0"/>
    <x v="9"/>
    <s v="4/100/15/40/60,1/6 406.22П"/>
    <n v="4"/>
    <s v="     10 694,93"/>
    <n v="3155.0043499999997"/>
    <n v="3590"/>
    <s v="ДИСКИ ЛИТЫЕ"/>
  </r>
  <r>
    <x v="0"/>
    <x v="10"/>
    <s v="4/100/15/40/60,1/6,5 412.22Н"/>
    <n v="4"/>
    <s v="     10 186,44"/>
    <n v="3004.9998000000001"/>
    <n v="3350"/>
    <s v="ДИСКИ ЛИТЫЕ"/>
  </r>
  <r>
    <x v="0"/>
    <x v="11"/>
    <s v="5/108/15/52,5/63,4/6,5 411.2Н"/>
    <n v="4"/>
    <s v="      9 355,92"/>
    <n v="2759.9964"/>
    <n v="3590"/>
    <s v="ДИСКИ ЛИТЫЕ"/>
  </r>
  <r>
    <x v="1"/>
    <x v="12"/>
    <s v="5/100/15/38/57,1/6,5 411.17ЧМ"/>
    <n v="4"/>
    <s v="      9 355,92"/>
    <n v="2759.9964"/>
    <n v="3350"/>
    <s v="ДИСКИ ЛИТЫЕ"/>
  </r>
  <r>
    <x v="0"/>
    <x v="13"/>
    <s v="4/100/15/45/60,1/6 404.10А"/>
    <n v="4"/>
    <s v="      9 610,16"/>
    <n v="2834.9971999999998"/>
    <n v="3590"/>
    <s v="ДИСКИ ЛИТЫЕ"/>
  </r>
  <r>
    <x v="1"/>
    <x v="14"/>
    <s v="4/108/15/27/65,1/6,5 78.12АМ"/>
    <n v="4"/>
    <s v="     10 084,76"/>
    <n v="2975.0041999999999"/>
    <n v="3590"/>
    <s v="ДИСКИ ЛИТЫЕ"/>
  </r>
  <r>
    <x v="0"/>
    <x v="15"/>
    <s v="4/114,3/15/46/67,1/6,5 80.4АМ"/>
    <n v="4"/>
    <s v="      9 630,17"/>
    <n v="2840.9001499999999"/>
    <n v="3590"/>
    <s v="ДИСКИ ЛИТЫЕ"/>
  </r>
  <r>
    <x v="0"/>
    <x v="16"/>
    <s v="4/100/15/45/56,6/6,5 80.17АМ"/>
    <n v="4"/>
    <s v="      9 620,17"/>
    <n v="2837.9501499999997"/>
    <n v="3590"/>
    <s v="ДИСКИ ЛИТЫЕ"/>
  </r>
  <r>
    <x v="0"/>
    <x v="17"/>
    <s v="5/108/15/52,5/63,4/6,5 81.2АМ"/>
    <n v="4"/>
    <s v="      8 694,92"/>
    <n v="2565.0014000000001"/>
    <n v="3590"/>
    <s v="ДИСКИ ЛИТЫЕ"/>
  </r>
  <r>
    <x v="0"/>
    <x v="18"/>
    <s v="5/114,3/15/46/67,1/6,5 81.6АМ"/>
    <n v="4"/>
    <s v="      8 898,28"/>
    <n v="2624.9926"/>
    <n v="3590"/>
    <s v="ДИСКИ ЛИТЫЕ"/>
  </r>
  <r>
    <x v="0"/>
    <x v="19"/>
    <s v="5/114,3/15/43/66,1/6,5 81.18АМ"/>
    <n v="4"/>
    <s v="      8 694,92"/>
    <n v="2565.0014000000001"/>
    <n v="3590"/>
    <s v="ДИСКИ ЛИТЫЕ"/>
  </r>
  <r>
    <x v="1"/>
    <x v="20"/>
    <s v="5/108/17/50/63,4/7 95.3АМ"/>
    <n v="4"/>
    <s v="     14 254,24"/>
    <n v="4205.0007999999998"/>
    <n v="4750"/>
    <s v="ДИСКИ ЛИТЫЕ"/>
  </r>
  <r>
    <x v="1"/>
    <x v="21"/>
    <s v="4/98/14/35/58,6/5,5 64.1ПЛ"/>
    <n v="4"/>
    <s v="      7 152,56"/>
    <n v="2110.0052000000001"/>
    <n v="2790"/>
    <s v="ДИСКИ ЛИТЫЕ"/>
  </r>
  <r>
    <x v="0"/>
    <x v="22"/>
    <s v="4/98/14/35/58,6/5,5 64.1АМ"/>
    <n v="4"/>
    <s v="      9 050,84"/>
    <n v="2669.9978000000001"/>
    <n v="3090"/>
    <s v="ДИСКИ ЛИТЫЕ"/>
  </r>
  <r>
    <x v="0"/>
    <x v="23"/>
    <s v="4/100/14/43/60,1/5,5 64.5ПЛ"/>
    <n v="4"/>
    <s v="      7 406,76"/>
    <n v="2184.9942000000001"/>
    <n v="3090"/>
    <s v="ДИСКИ ЛИТЫЕ"/>
  </r>
  <r>
    <x v="0"/>
    <x v="24"/>
    <s v="4/100/14/43/60,1/5,5 64.5АМ"/>
    <n v="4"/>
    <s v="      8 457,63"/>
    <n v="2495.0008499999994"/>
    <n v="3090"/>
    <s v="ДИСКИ ЛИТЫЕ"/>
  </r>
  <r>
    <x v="1"/>
    <x v="25"/>
    <s v="4/100/14/49/56,6/5,5 64.14ПЛ"/>
    <n v="4"/>
    <s v="      8 457,64"/>
    <n v="2495.0037999999995"/>
    <n v="3090"/>
    <s v="ДИСКИ ЛИТЫЕ"/>
  </r>
  <r>
    <x v="0"/>
    <x v="26"/>
    <s v="4/100/14/45/56,6/5,5 64.15АМ"/>
    <n v="4"/>
    <s v="      8 457,63"/>
    <n v="2495.0008499999994"/>
    <n v="3090"/>
    <s v="ДИСКИ ЛИТЫЕ"/>
  </r>
  <r>
    <x v="1"/>
    <x v="27"/>
    <s v="4/114,3/15/46/67,1/6,5 68.4АМ"/>
    <n v="4"/>
    <s v="      8 694,92"/>
    <n v="2565.0014000000001"/>
    <n v="3590"/>
    <s v="ДИСКИ ЛИТЫЕ"/>
  </r>
  <r>
    <x v="0"/>
    <x v="28"/>
    <s v="4/108/15/52,5/63,4/6,5 68.5АМ"/>
    <n v="4"/>
    <s v="     10 084,76"/>
    <n v="2975.0041999999999"/>
    <n v="3590"/>
    <s v="ДИСКИ ЛИТЫЕ"/>
  </r>
  <r>
    <x v="0"/>
    <x v="29"/>
    <s v="4/108/15/27/65,1/6,5 68.12АМ"/>
    <n v="4"/>
    <s v="      9 101,68"/>
    <n v="2684.9955999999997"/>
    <n v="3590"/>
    <s v="ДИСКИ ЛИТЫЕ"/>
  </r>
  <r>
    <x v="1"/>
    <x v="29"/>
    <s v="4/108/15/27/65,1/6,5 68.12АМ"/>
    <n v="4"/>
    <s v="     10 084,76"/>
    <n v="2975.0041999999999"/>
    <n v="3590"/>
    <s v="ДИСКИ ЛИТЫЕ"/>
  </r>
  <r>
    <x v="0"/>
    <x v="30"/>
    <s v="5/114,3/16/46/67,1/6,5 55.8АМ"/>
    <n v="4"/>
    <s v="     11 932,20"/>
    <n v="3519.9990000000003"/>
    <n v="4250"/>
    <s v="ДИСКИ ЛИТЫЕ"/>
  </r>
  <r>
    <x v="1"/>
    <x v="31"/>
    <s v="5/112/16/50/57,1/6,5 55.12ПЛ"/>
    <n v="4"/>
    <s v="     11 932,20"/>
    <n v="3519.9990000000003"/>
    <n v="4250"/>
    <s v="ДИСКИ ЛИТЫЕ"/>
  </r>
  <r>
    <x v="0"/>
    <x v="32"/>
    <s v="5/114,3/16/40/66,1/6,5 55.13АМ"/>
    <n v="4"/>
    <s v="     11 294,66"/>
    <n v="3331.9246999999996"/>
    <n v="4250"/>
    <s v="ДИСКИ ЛИТЫЕ"/>
  </r>
  <r>
    <x v="0"/>
    <x v="33"/>
    <s v="5/112/16/42/57,1/6,5 55.25АМ"/>
    <n v="4"/>
    <s v="     10 491,52"/>
    <n v="3094.9983999999999"/>
    <n v="4250"/>
    <s v="ДИСКИ ЛИТЫЕ"/>
  </r>
  <r>
    <x v="1"/>
    <x v="34"/>
    <s v="5/114,3/16/47/66,1/6,5 55.29АМ"/>
    <n v="4"/>
    <s v="     12 525,44"/>
    <n v="3695.0048000000002"/>
    <n v="4250"/>
    <s v="ДИСКИ ЛИТЫЕ"/>
  </r>
  <r>
    <x v="1"/>
    <x v="35"/>
    <s v="4/100/16/45/67,1/6,5 60.8АМ"/>
    <n v="1"/>
    <s v="      3 101,69"/>
    <n v="3659.9942000000001"/>
    <n v="4250"/>
    <s v="ДИСКИ ЛИТЫЕ"/>
  </r>
  <r>
    <x v="0"/>
    <x v="36"/>
    <s v="4/100/16/45/67,1/6,5 410.8Н"/>
    <n v="4"/>
    <s v="     11 067,80"/>
    <n v="3265.0009999999997"/>
    <n v="3990"/>
    <s v="ДИСКИ ЛИТЫЕ"/>
  </r>
  <r>
    <x v="0"/>
    <x v="37"/>
    <s v="5/112/16/50/57,1/6,5 61.12АМ"/>
    <n v="4"/>
    <s v="     10 491,52"/>
    <n v="3094.9983999999999"/>
    <n v="4250"/>
    <s v="ДИСКИ ЛИТЫЕ"/>
  </r>
  <r>
    <x v="1"/>
    <x v="38"/>
    <s v="5/108/16/52,5/63,4/6,5 61.14АМ"/>
    <n v="4"/>
    <s v="     12 406,76"/>
    <n v="3659.9942000000001"/>
    <n v="4250"/>
    <s v="ДИСКИ ЛИТЫЕ"/>
  </r>
  <r>
    <x v="1"/>
    <x v="39"/>
    <s v="5/114/16/52,5/67,1/6,5 61.15ПЛ"/>
    <n v="2"/>
    <s v="      5 245,76"/>
    <n v="3094.9983999999999"/>
    <n v="4250"/>
    <s v="ДИСКИ ЛИТЫЕ"/>
  </r>
  <r>
    <x v="0"/>
    <x v="40"/>
    <s v="5/114/16/52,5/67,1/6,5 61.15АМ"/>
    <n v="4"/>
    <s v="      8 343,68"/>
    <n v="2461.3856000000001"/>
    <n v="4250"/>
    <s v="ДИСКИ ЛИТЫЕ"/>
  </r>
  <r>
    <x v="1"/>
    <x v="40"/>
    <s v="5/114/16/52,5/67,1/6,5 61.15АМ"/>
    <n v="8"/>
    <s v="     22 542,40"/>
    <n v="3325.0039999999999"/>
    <n v="4250"/>
    <s v="ДИСКИ ЛИТЫЕ"/>
  </r>
  <r>
    <x v="0"/>
    <x v="41"/>
    <s v="5/100/16/42/57,1/6,5 61.24АМ"/>
    <n v="4"/>
    <s v="     10 966,10"/>
    <n v="3234.9994999999999"/>
    <n v="4250"/>
    <s v="ДИСКИ ЛИТЫЕ"/>
  </r>
  <r>
    <x v="0"/>
    <x v="42"/>
    <s v="5/139,7/16/35/109,7/7 63.1АМ"/>
    <n v="4"/>
    <s v="     12 949,11"/>
    <n v="3819.9874500000001"/>
    <n v="4250"/>
    <s v="ДИСКИ ЛИТЫЕ"/>
  </r>
  <r>
    <x v="0"/>
    <x v="43"/>
    <s v="4-98-13-29-58,6-5 ВАЗ 2101/07"/>
    <n v="3"/>
    <s v="      1 516,32"/>
    <n v="596.41919999999993"/>
    <s v="!!!!!"/>
    <s v="ШИНЫ ЗИМ."/>
  </r>
  <r>
    <x v="1"/>
    <x v="43"/>
    <s v="4-98-13-29-58,6-5 ВАЗ 2101/07"/>
    <n v="14"/>
    <s v="      6 965,08"/>
    <n v="587.05674285714281"/>
    <s v="!!!!!"/>
    <s v="ШИНЫ ЗИМ."/>
  </r>
  <r>
    <x v="1"/>
    <x v="44"/>
    <s v="4-98-14-37-58,6-5 ВАЗ 2112"/>
    <n v="2"/>
    <s v="      1 477,66"/>
    <n v="871.81939999999997"/>
    <s v="!!!!!"/>
    <s v="ШИНЫ ЗИМ."/>
  </r>
  <r>
    <x v="0"/>
    <x v="45"/>
    <s v="4-114,3-14-40-66,1-5,5 NISSAN"/>
    <n v="4"/>
    <s v="      3 839,37"/>
    <n v="1132.6141499999999"/>
    <s v="!!!!!"/>
    <s v="ШИНЫ ЗИМ."/>
  </r>
  <r>
    <x v="1"/>
    <x v="45"/>
    <s v="4-114,3-14-40-66,1-5,5 NISSAN"/>
    <n v="2"/>
    <s v="      1 711,86"/>
    <n v="1009.9973999999999"/>
    <s v="!!!!!"/>
    <s v="ШИНЫ ЗИМ."/>
  </r>
  <r>
    <x v="1"/>
    <x v="46"/>
    <s v="@5-114,3-15-47-67-5,5 KI,HY,MI"/>
    <n v="3"/>
    <s v="      2 020,02"/>
    <n v="794.5412"/>
    <s v="!!!!!"/>
    <s v="ШИНЫ ЗИМ."/>
  </r>
  <r>
    <x v="0"/>
    <x v="47"/>
    <s v="5-114,3-16-50-66,1-6,5 NIS"/>
    <n v="2"/>
    <s v="      2 292,89"/>
    <n v="1352.8050999999998"/>
    <s v="!!!!!"/>
    <s v="ШИНЫ ЗИМ."/>
  </r>
  <r>
    <x v="1"/>
    <x v="47"/>
    <s v="5-114,3-16-50-66,1-6,5 NIS"/>
    <n v="3"/>
    <s v="      3 443,58"/>
    <n v="1354.4747999999997"/>
    <s v="!!!!!"/>
    <s v="ШИНЫ ЗИМ."/>
  </r>
  <r>
    <x v="0"/>
    <x v="48"/>
    <s v="@5-114,3-16-55-64,1-6,5 HONDA"/>
    <n v="2"/>
    <s v="      1 793,22"/>
    <n v="1057.9998000000001"/>
    <s v="!!!!!"/>
    <s v="ШИНЫ ЗИМ."/>
  </r>
  <r>
    <x v="1"/>
    <x v="49"/>
    <s v="@5-139,7-15-48-98-6 NIVA, CHEV"/>
    <n v="1"/>
    <s v="        976,68"/>
    <n v="1152.4823999999999"/>
    <s v="!!!!!"/>
    <s v="ШИНЫ ЗИМ."/>
  </r>
  <r>
    <x v="1"/>
    <x v="50"/>
    <s v="5-112-15-47-57,1-6 VW, SCODA"/>
    <n v="2"/>
    <s v="      2 048,12"/>
    <n v="1208.3907999999999"/>
    <s v="!!!!!"/>
    <s v="ШИНЫ ЗИМ."/>
  </r>
  <r>
    <x v="0"/>
    <x v="51"/>
    <s v="4-98-13-29-58,6-5 ВАЗ 2101/07"/>
    <n v="1"/>
    <s v="        526,79"/>
    <n v="621.61219999999992"/>
    <s v="!!!!!"/>
    <s v="ШИНЫ ЗИМ."/>
  </r>
  <r>
    <x v="1"/>
    <x v="51"/>
    <s v="4-98-13-29-58,6-5 ВАЗ 2101/07"/>
    <n v="7"/>
    <s v="      3 673,36"/>
    <n v="619.22354285714289"/>
    <s v="!!!!!"/>
    <s v="ШИНЫ ЗИМ."/>
  </r>
  <r>
    <x v="1"/>
    <x v="52"/>
    <s v="4-100-14-43-60-5,5 РЕНО ЛОГАН"/>
    <n v="1"/>
    <s v="        866,03"/>
    <n v="1021.9153999999999"/>
    <s v="!!!!!"/>
    <s v="ШИНЫ ЗИМ."/>
  </r>
  <r>
    <x v="0"/>
    <x v="53"/>
    <s v="4/114,3/15/40/66,1/6 406.16А"/>
    <n v="8"/>
    <s v="     20 779,68"/>
    <n v="3065.0027999999998"/>
    <n v="3590"/>
    <s v="ДИСКИ ЛИТЫЕ"/>
  </r>
  <r>
    <x v="0"/>
    <x v="54"/>
    <s v="5/100/15/41/57,1/6.5 411.12H"/>
    <n v="4"/>
    <s v="      9 355,93"/>
    <n v="2759.99935"/>
    <n v="3350"/>
    <s v="ДИСКИ ЛИТЫЕ"/>
  </r>
  <r>
    <x v="1"/>
    <x v="54"/>
    <s v="5/100/15/41/57,1/6.5 411.12H"/>
    <n v="4"/>
    <s v="      8 915,24"/>
    <n v="2629.9957999999997"/>
    <n v="3350"/>
    <s v="ДИСКИ ЛИТЫЕ"/>
  </r>
  <r>
    <x v="0"/>
    <x v="55"/>
    <s v="5/112/16/45/57,1/7 53.12Н"/>
    <n v="4"/>
    <s v="     10 000,00"/>
    <n v="2950"/>
    <n v="3990"/>
    <s v="ДИСКИ ЛИТЫЕ"/>
  </r>
  <r>
    <x v="0"/>
    <x v="56"/>
    <s v="5/120/16/34/72,6/7 54.16Н"/>
    <n v="4"/>
    <s v="     10 479,41"/>
    <n v="3091.4259499999998"/>
    <n v="3990"/>
    <s v="ДИСКИ ЛИТЫЕ"/>
  </r>
  <r>
    <x v="1"/>
    <x v="56"/>
    <s v="5/120/16/34/72,6/7 54.16Н"/>
    <n v="4"/>
    <s v="     10 457,64"/>
    <n v="3085.0037999999995"/>
    <n v="3990"/>
    <s v="ДИСКИ ЛИТЫЕ"/>
  </r>
  <r>
    <x v="1"/>
    <x v="57"/>
    <s v="5/108/16/50/63,4/6,5 55.33АМ"/>
    <n v="4"/>
    <s v="     12 525,44"/>
    <n v="3695.0048000000002"/>
    <n v="4250"/>
    <s v="ДИСКИ ЛИТЫЕ"/>
  </r>
  <r>
    <x v="1"/>
    <x v="58"/>
    <s v="5/108/16/50/63,4/6,5 55.33Н"/>
    <n v="4"/>
    <s v="     11 728,80"/>
    <n v="3459.9959999999996"/>
    <n v="3990"/>
    <s v="ДИСКИ ЛИТЫЕ"/>
  </r>
  <r>
    <x v="0"/>
    <x v="59"/>
    <s v="4/100/15/48/54,1/6 604.19ПЛ"/>
    <n v="4"/>
    <s v="      9 610,16"/>
    <n v="2834.9971999999998"/>
    <n v="3350"/>
    <s v="ДИСКИ ЛИТЫЕ"/>
  </r>
  <r>
    <x v="1"/>
    <x v="59"/>
    <s v="4/100/15/48/54,1/6 604.19ПЛ"/>
    <n v="4"/>
    <s v="     10 084,76"/>
    <n v="2975.0041999999999"/>
    <n v="3350"/>
    <s v="ДИСКИ ЛИТЫЕ"/>
  </r>
  <r>
    <x v="0"/>
    <x v="60"/>
    <s v="4/100/15/48/54,1/6,5 412.19Н"/>
    <n v="4"/>
    <s v="      9 355,92"/>
    <n v="2759.9964"/>
    <n v="3350"/>
    <s v="ДИСКИ ЛИТЫЕ"/>
  </r>
  <r>
    <x v="1"/>
    <x v="60"/>
    <s v="4/100/15/48/54,1/6,5 412.19Н"/>
    <n v="8"/>
    <s v="     18 711,84"/>
    <n v="2759.9964"/>
    <n v="3350"/>
    <s v="ДИСКИ ЛИТЫЕ"/>
  </r>
  <r>
    <x v="0"/>
    <x v="61"/>
    <s v="5/139,7/16/40/98,1/7 59.1ПЛ"/>
    <n v="4"/>
    <s v="     10 847,48"/>
    <n v="3200.0065999999997"/>
    <n v="4250"/>
    <s v="ДИСКИ ЛИТЫЕ"/>
  </r>
  <r>
    <x v="1"/>
    <x v="61"/>
    <s v="5/139,7/16/40/98,1/7 59.1ПЛ"/>
    <n v="4"/>
    <s v="     11 271,20"/>
    <n v="3325.0039999999999"/>
    <n v="4250"/>
    <s v="ДИСКИ ЛИТЫЕ"/>
  </r>
  <r>
    <x v="0"/>
    <x v="62"/>
    <s v="4/100/16/48/54,1/6,5 60.19Н"/>
    <n v="4"/>
    <s v="     10 000,00"/>
    <n v="2950"/>
    <n v="3990"/>
    <s v="ДИСКИ ЛИТЫЕ"/>
  </r>
  <r>
    <x v="0"/>
    <x v="63"/>
    <s v="5/108/16/50/63,4/6,5 61.33ПЛ"/>
    <n v="4"/>
    <s v="     11 449,16"/>
    <n v="3377.5021999999999"/>
    <n v="4250"/>
    <s v="ДИСКИ ЛИТЫЕ"/>
  </r>
  <r>
    <x v="0"/>
    <x v="64"/>
    <s v="5/114,3/16/50/66,1/6,5 61.34ПЛ"/>
    <n v="4"/>
    <s v="     10 966,12"/>
    <n v="3235.0054"/>
    <n v="4250"/>
    <s v="ДИСКИ ЛИТЫЕ"/>
  </r>
  <r>
    <x v="1"/>
    <x v="65"/>
    <s v="4/100/15/48/54,1/6,5 68.19Н"/>
    <n v="4"/>
    <s v="      9 355,92"/>
    <n v="2759.9964"/>
    <n v="3350"/>
    <s v="ДИСКИ ЛИТЫЕ"/>
  </r>
  <r>
    <x v="0"/>
    <x v="66"/>
    <s v="5/139,7/15/35/98,1/6,5 79.1Н"/>
    <n v="4"/>
    <s v="      8 152,56"/>
    <n v="2405.0052000000001"/>
    <n v="3350"/>
    <s v="ДИСКИ ЛИТЫЕ"/>
  </r>
  <r>
    <x v="1"/>
    <x v="66"/>
    <s v="5/139,7/15/35/98,1/6,5 79.1Н"/>
    <n v="4"/>
    <s v="      8 152,54"/>
    <n v="2404.9992999999999"/>
    <n v="3350"/>
    <s v="ДИСКИ ЛИТЫЕ"/>
  </r>
  <r>
    <x v="0"/>
    <x v="67"/>
    <s v="4/100/15/50/60,1/6,5 412.8H"/>
    <n v="4"/>
    <s v="      9 355,92"/>
    <n v="2759.9964"/>
    <n v="3350"/>
    <s v="ДИСКИ ЛИТЫЕ"/>
  </r>
  <r>
    <x v="1"/>
    <x v="67"/>
    <s v="4/100/15/50/60,1/6,5 412.8H"/>
    <n v="4"/>
    <s v="      9 245,72"/>
    <n v="2727.4873999999995"/>
    <n v="3350"/>
    <s v="ДИСКИ ЛИТЫЕ"/>
  </r>
  <r>
    <x v="0"/>
    <x v="68"/>
    <s v="4/98/14/35/58,6/5,5 64.1Н"/>
    <n v="8"/>
    <s v="     15 677,96"/>
    <n v="2312.4990999999995"/>
    <n v="2790"/>
    <s v="ДИСКИ ЛИТЫЕ"/>
  </r>
  <r>
    <x v="1"/>
    <x v="68"/>
    <s v="4/98/14/35/58,6/5,5 64.1Н"/>
    <n v="8"/>
    <s v="     16 322,00"/>
    <n v="2407.4949999999999"/>
    <n v="2790"/>
    <s v="ДИСКИ ЛИТЫЕ"/>
  </r>
  <r>
    <x v="0"/>
    <x v="69"/>
    <s v="4/100/15/50/60,1/6,5 80.8Н"/>
    <n v="4"/>
    <s v="      8 933,80"/>
    <n v="2635.4709999999995"/>
    <n v="3350"/>
    <s v="ДИСКИ ЛИТЫЕ"/>
  </r>
  <r>
    <x v="0"/>
    <x v="70"/>
    <s v="5/108/16/52,5/63,4/6,5 55.14Н"/>
    <n v="4"/>
    <s v="     11 067,80"/>
    <n v="3265.0009999999997"/>
    <n v="3990"/>
    <s v="ДИСКИ ЛИТЫЕ"/>
  </r>
  <r>
    <x v="0"/>
    <x v="71"/>
    <s v="4/108/16/26/65,1/6,5 60.6Н"/>
    <n v="4"/>
    <s v="     11 067,80"/>
    <n v="3265.0009999999997"/>
    <n v="3990"/>
    <s v="ДИСКИ ЛИТЫЕ"/>
  </r>
  <r>
    <x v="1"/>
    <x v="71"/>
    <s v="4/108/16/26/65,1/6,5 60.6Н"/>
    <n v="4"/>
    <s v="     11 067,80"/>
    <n v="3265.0009999999997"/>
    <n v="3990"/>
    <s v="ДИСКИ ЛИТЫЕ"/>
  </r>
  <r>
    <x v="1"/>
    <x v="72"/>
    <s v="5/105/16/39/56,6/6,5 61.28Н"/>
    <n v="4"/>
    <s v="     10 457,64"/>
    <n v="3085.0037999999995"/>
    <n v="3990"/>
    <s v="ДИСКИ ЛИТЫЕ"/>
  </r>
  <r>
    <x v="0"/>
    <x v="73"/>
    <s v="5/105/16/39/56,6/6,5 55,28Н"/>
    <n v="8"/>
    <s v="     21 067,80"/>
    <n v="3107.5004999999996"/>
    <n v="3990"/>
    <s v="ДИСКИ ЛИТЫЕ"/>
  </r>
  <r>
    <x v="0"/>
    <x v="74"/>
    <s v="5/108/16/50/63,4/6,5 61,33Н"/>
    <n v="4"/>
    <s v="     10 457,64"/>
    <n v="3085.0037999999995"/>
    <n v="3990"/>
    <s v="ДИСКИ ЛИТЫЕ"/>
  </r>
  <r>
    <x v="1"/>
    <x v="75"/>
    <s v="@ALC 4/98/13/35/58,6/5,5 M16"/>
    <n v="3"/>
    <s v="      3 300,00"/>
    <n v="1298"/>
    <n v="1299"/>
    <s v="ДИСКИ ЛИТЫЕ"/>
  </r>
  <r>
    <x v="0"/>
    <x v="76"/>
    <s v="5/114,3/16/47/66,1/6,5 55.29Н"/>
    <n v="4"/>
    <s v="     10 457,64"/>
    <n v="3085.0037999999995"/>
    <n v="3990"/>
    <s v="ДИСКИ ЛИТЫЕ"/>
  </r>
  <r>
    <x v="1"/>
    <x v="76"/>
    <s v="5/114,3/16/47/66,1/6,5 55.29Н"/>
    <n v="4"/>
    <s v="     11 728,80"/>
    <n v="3459.9959999999996"/>
    <n v="3990"/>
    <s v="ДИСКИ ЛИТЫЕ"/>
  </r>
  <r>
    <x v="0"/>
    <x v="77"/>
    <s v="4/98/15/29/58,6/6,5 68.1Н"/>
    <n v="3"/>
    <s v="      6 533,91"/>
    <n v="2570.0045999999998"/>
    <n v="3350"/>
    <s v="ДИСКИ ЛИТЫЕ"/>
  </r>
  <r>
    <x v="0"/>
    <x v="78"/>
    <s v="5/112 /16/42/57,1/6.5 55.25Н"/>
    <n v="4"/>
    <s v="     10 000,00"/>
    <n v="2950"/>
    <n v="3990"/>
    <s v="ДИСКИ ЛИТЫЕ"/>
  </r>
  <r>
    <x v="1"/>
    <x v="78"/>
    <s v="5/112 /16/42/57,1/6.5 55.25Н"/>
    <n v="4"/>
    <s v="     10 457,64"/>
    <n v="3085.0037999999995"/>
    <n v="3990"/>
    <s v="ДИСКИ ЛИТЫЕ"/>
  </r>
  <r>
    <x v="0"/>
    <x v="79"/>
    <s v="4/100 /15/48/54.1/6.5 412.19А"/>
    <n v="4"/>
    <s v="     10 084,75"/>
    <n v="2975.0012499999998"/>
    <n v="3590"/>
    <s v="ДИСКИ ЛИТЫЕ"/>
  </r>
  <r>
    <x v="0"/>
    <x v="80"/>
    <s v="5/114/16/50/66,1/6.5 61.34АМ"/>
    <n v="4"/>
    <s v="     11 932,20"/>
    <n v="3519.9990000000003"/>
    <n v="4250"/>
    <s v="ДИСКИ ЛИТЫЕ"/>
  </r>
  <r>
    <x v="1"/>
    <x v="80"/>
    <s v="5/114/16/50/66,1/6.5 61.34АМ"/>
    <n v="8"/>
    <s v="     22 991,54"/>
    <n v="3391.2521499999998"/>
    <n v="4250"/>
    <s v="ДИСКИ ЛИТЫЕ"/>
  </r>
  <r>
    <x v="0"/>
    <x v="81"/>
    <s v="5/114,3/16/50/60,1/6.5 55.27Н"/>
    <n v="4"/>
    <s v="     10 457,64"/>
    <n v="3085.0037999999995"/>
    <n v="3990"/>
    <s v="ДИСКИ ЛИТЫЕ"/>
  </r>
  <r>
    <x v="1"/>
    <x v="82"/>
    <s v="5/139,/16/35/109,7/7.0 63.1Н"/>
    <n v="4"/>
    <s v="     10 406,76"/>
    <n v="3069.9942000000001"/>
    <n v="3990"/>
    <s v="ДИСКИ ЛИТЫЕ"/>
  </r>
  <r>
    <x v="1"/>
    <x v="83"/>
    <s v="5/130 /16/43/84,1/7.0 71.3Н"/>
    <n v="4"/>
    <s v="     10 966,12"/>
    <n v="3235.0054"/>
    <n v="3990"/>
    <s v="ДИСКИ ЛИТЫЕ"/>
  </r>
  <r>
    <x v="0"/>
    <x v="84"/>
    <s v="5/114,3/16/45/60,1/7.0 71.16Н"/>
    <n v="4"/>
    <s v="     10 406,76"/>
    <n v="3069.9942000000001"/>
    <n v="3990"/>
    <s v="ДИСКИ ЛИТЫЕ"/>
  </r>
  <r>
    <x v="1"/>
    <x v="85"/>
    <s v="5/130 /16/45/80,1/7.0 71.17Н"/>
    <n v="4"/>
    <s v="     11 593,24"/>
    <n v="3420.0057999999999"/>
    <n v="3990"/>
    <s v="ДИСКИ ЛИТЫЕ"/>
  </r>
  <r>
    <x v="1"/>
    <x v="86"/>
    <s v="4/100 /14/43/60,1/5.5 64.5Н"/>
    <n v="4"/>
    <s v="      8 474,56"/>
    <n v="2499.9951999999998"/>
    <n v="2790"/>
    <s v="ДИСКИ ЛИТЫЕ"/>
  </r>
  <r>
    <x v="0"/>
    <x v="87"/>
    <s v="4/100 /14/49/56,6/5.5 64.14Н"/>
    <n v="4"/>
    <s v="      7 847,46"/>
    <n v="2315.0007000000001"/>
    <n v="2790"/>
    <s v="ДИСКИ ЛИТЫЕ"/>
  </r>
  <r>
    <x v="0"/>
    <x v="88"/>
    <s v="4/100 /14/45/56,6/5.5 64.15Н"/>
    <n v="4"/>
    <s v="      7 847,46"/>
    <n v="2315.0007000000001"/>
    <n v="2790"/>
    <s v="ДИСКИ ЛИТЫЕ"/>
  </r>
  <r>
    <x v="0"/>
    <x v="89"/>
    <s v="4/100 /14/46/54,1/5.5 64.17Н"/>
    <n v="4"/>
    <s v="      8 474,56"/>
    <n v="2499.9951999999998"/>
    <n v="2790"/>
    <s v="ДИСКИ ЛИТЫЕ"/>
  </r>
  <r>
    <x v="1"/>
    <x v="90"/>
    <s v="4/100 /14/45/56,6/5.5 72.15Н"/>
    <n v="4"/>
    <s v="      7 847,44"/>
    <n v="2314.9947999999999"/>
    <n v="2790"/>
    <s v="ДИСКИ ЛИТЫЕ"/>
  </r>
  <r>
    <x v="1"/>
    <x v="91"/>
    <s v="5/112 /15/47/57,1/6.5 411.7Н"/>
    <n v="4"/>
    <s v="      9 355,92"/>
    <n v="2759.9964"/>
    <n v="3350"/>
    <s v="ДИСКИ ЛИТЫЕ"/>
  </r>
  <r>
    <x v="0"/>
    <x v="92"/>
    <s v="4/108 /15/52,5/63,4/6.5 68.5Н"/>
    <n v="4"/>
    <s v="      9 355,93"/>
    <n v="2759.99935"/>
    <n v="3350"/>
    <s v="ДИСКИ ЛИТЫЕ"/>
  </r>
  <r>
    <x v="0"/>
    <x v="93"/>
    <s v="4/114,3/15/40/66,1/6.5 68.16Н"/>
    <n v="4"/>
    <s v="      9 355,93"/>
    <n v="2759.99935"/>
    <n v="3350"/>
    <s v="ДИСКИ ЛИТЫЕ"/>
  </r>
  <r>
    <x v="0"/>
    <x v="94"/>
    <s v="4/100 /15/50/60,1/6.5 80.8АМ"/>
    <n v="4"/>
    <s v="      9 630,17"/>
    <n v="2840.9001499999999"/>
    <n v="3590"/>
    <s v="ДИСКИ ЛИТЫЕ"/>
  </r>
  <r>
    <x v="0"/>
    <x v="95"/>
    <s v="4/100 /15/45/56,6/6.5 80.17Н"/>
    <n v="4"/>
    <s v="      9 355,93"/>
    <n v="2759.99935"/>
    <n v="3350"/>
    <s v="ДИСКИ ЛИТЫЕ"/>
  </r>
  <r>
    <x v="1"/>
    <x v="95"/>
    <s v="4/100 /15/45/56,6/6.5 80.17Н"/>
    <n v="2"/>
    <s v="      4 241,51"/>
    <n v="2502.4908999999998"/>
    <n v="3350"/>
    <s v="ДИСКИ ЛИТЫЕ"/>
  </r>
  <r>
    <x v="0"/>
    <x v="96"/>
    <s v="5/108 /15/52,5/63,4/6.5 81.2Н"/>
    <n v="4"/>
    <s v="      8 288,16"/>
    <n v="2445.0072"/>
    <n v="3350"/>
    <s v="ДИСКИ ЛИТЫЕ"/>
  </r>
  <r>
    <x v="1"/>
    <x v="97"/>
    <s v="5/114,3/15/46/67,1/6.5 81.6Н"/>
    <n v="4"/>
    <s v="      8 822,03"/>
    <n v="2602.4988499999999"/>
    <n v="3350"/>
    <s v="ДИСКИ ЛИТЫЕ"/>
  </r>
  <r>
    <x v="0"/>
    <x v="98"/>
    <s v="5/100 /15/38/57,1/6.5 81.17Н"/>
    <n v="4"/>
    <s v="      8 288,16"/>
    <n v="2445.0072"/>
    <n v="3350"/>
    <s v="ДИСКИ ЛИТЫЕ"/>
  </r>
  <r>
    <x v="0"/>
    <x v="99"/>
    <s v="5/114,3/16/46/67,1/6.5 407.8Н"/>
    <n v="4"/>
    <s v="     11 067,80"/>
    <n v="3265.0009999999997"/>
    <n v="3990"/>
    <s v="ДИСКИ ЛИТЫЕ"/>
  </r>
  <r>
    <x v="1"/>
    <x v="100"/>
    <s v="5/114,3/16/40/66,1/6.5 87.13АМ"/>
    <n v="4"/>
    <s v="     11 601,68"/>
    <n v="3422.4955999999997"/>
    <n v="4250"/>
    <s v="ДИСКИ ЛИТЫЕ"/>
  </r>
  <r>
    <x v="0"/>
    <x v="101"/>
    <s v="5/100 /16/42/57,1/6.5 61.24Н"/>
    <n v="4"/>
    <s v="     11 067,80"/>
    <n v="3265.0009999999997"/>
    <n v="3990"/>
    <s v="ДИСКИ ЛИТЫЕ"/>
  </r>
  <r>
    <x v="1"/>
    <x v="101"/>
    <s v="5/100 /16/42/57,1/6.5 61.24Н"/>
    <n v="4"/>
    <s v="     10 457,63"/>
    <n v="3085.0008499999994"/>
    <n v="3990"/>
    <s v="ДИСКИ ЛИТЫЕ"/>
  </r>
  <r>
    <x v="1"/>
    <x v="102"/>
    <s v="5/114/16/50/67,1/6.5 61.32АМ"/>
    <n v="4"/>
    <s v="     10 847,44"/>
    <n v="3199.9947999999999"/>
    <n v="4250"/>
    <s v="ДИСКИ ЛИТЫЕ"/>
  </r>
  <r>
    <x v="0"/>
    <x v="103"/>
    <s v="5-100-14-35-57,1-6 SKODA,VW"/>
    <n v="3"/>
    <s v="      2 580,78"/>
    <n v="1015.1068"/>
    <s v="!!!!!"/>
    <s v="ШИНЫ ЗИМ."/>
  </r>
  <r>
    <x v="0"/>
    <x v="104"/>
    <s v="5-114,3-16-51-67,1-6,5 KIA"/>
    <n v="1"/>
    <s v="      1 243,51"/>
    <n v="1467.3417999999999"/>
    <s v="!!!!!"/>
    <s v="ШИНЫ ЗИМ."/>
  </r>
  <r>
    <x v="1"/>
    <x v="104"/>
    <s v="5-114,3-16-51-67,1-6,5 KIA"/>
    <n v="1"/>
    <s v="      1 490,60"/>
    <n v="1758.9079999999999"/>
    <s v="!!!!!"/>
    <s v="ШИНЫ ЗИМ."/>
  </r>
  <r>
    <x v="0"/>
    <x v="105"/>
    <s v="@4-114,3-15-40-66,1-5,5 NISSAN"/>
    <n v="2"/>
    <s v="      1 571,18"/>
    <n v="926.99620000000004"/>
    <s v="!!!!!"/>
    <s v="ШИНЫ ЗИМ."/>
  </r>
  <r>
    <x v="1"/>
    <x v="106"/>
    <s v="5-112-16-50-57,1-6,5 VW, SKODA"/>
    <n v="2"/>
    <s v="      2 559,66"/>
    <n v="1510.1993999999997"/>
    <s v="!!!!!"/>
    <s v="ШИНЫ ЗИМ."/>
  </r>
  <r>
    <x v="1"/>
    <x v="107"/>
    <s v="4/114,3/15/46/67,1/6 84.4Н"/>
    <n v="4"/>
    <s v="      8 915,24"/>
    <n v="2629.9957999999997"/>
    <n v="3350"/>
    <s v="ДИСКИ ЛИТЫЕ"/>
  </r>
  <r>
    <x v="0"/>
    <x v="108"/>
    <s v="4/114,3/15/44/56,6/6 84.9Н"/>
    <n v="4"/>
    <s v="      8 677,96"/>
    <n v="2559.9981999999995"/>
    <n v="3350"/>
    <s v="ДИСКИ ЛИТЫЕ"/>
  </r>
  <r>
    <x v="1"/>
    <x v="108"/>
    <s v="4/114,3/15/44/56,6/6 84.9Н"/>
    <n v="4"/>
    <s v="      8 677,96"/>
    <n v="2559.9981999999995"/>
    <n v="3350"/>
    <s v="ДИСКИ ЛИТЫЕ"/>
  </r>
  <r>
    <x v="0"/>
    <x v="109"/>
    <s v="4/100/15/45/54,1/6 84.20Н"/>
    <n v="4"/>
    <s v="      8 915,24"/>
    <n v="2629.9957999999997"/>
    <n v="3350"/>
    <s v="ДИСКИ ЛИТЫЕ"/>
  </r>
  <r>
    <x v="1"/>
    <x v="110"/>
    <s v="6/139,7/17/38/100,1/7 92.6Н"/>
    <n v="4"/>
    <s v="     13 220,32"/>
    <n v="3899.9943999999996"/>
    <n v="4750"/>
    <s v="ДИСКИ ЛИТЫЕ"/>
  </r>
  <r>
    <x v="0"/>
    <x v="111"/>
    <s v="4/100/15/45/60,1/6 84.10Н"/>
    <n v="4"/>
    <s v="      8 933,80"/>
    <n v="2635.4709999999995"/>
    <n v="3350"/>
    <s v="ДИСКИ ЛИТЫЕ"/>
  </r>
  <r>
    <x v="0"/>
    <x v="112"/>
    <s v="5/110/16/37/65,1/6,5 87.5АМ"/>
    <n v="4"/>
    <s v="     11 932,20"/>
    <n v="3519.9990000000003"/>
    <n v="4250"/>
    <s v="ДИСКИ ЛИТЫЕ"/>
  </r>
  <r>
    <x v="1"/>
    <x v="113"/>
    <s v="4-100-15-50-60,1-6 RENAULT"/>
    <n v="1"/>
    <s v="        920,34"/>
    <n v="1086.0011999999999"/>
    <s v="!!!!!"/>
    <s v="ШИНЫ ЗИМ."/>
  </r>
  <r>
    <x v="0"/>
    <x v="114"/>
    <s v="4/108/15/52,5/63,4/6 84.5Н"/>
    <n v="4"/>
    <s v="      9 355,93"/>
    <n v="2759.99935"/>
    <n v="3350"/>
    <s v="ДИСКИ ЛИТЫЕ"/>
  </r>
  <r>
    <x v="1"/>
    <x v="115"/>
    <s v="@4-98-14-35-58,6-5 ВАЗ(ПЕРЕД.)"/>
    <n v="1"/>
    <s v="        598,16"/>
    <n v="705.82879999999989"/>
    <s v="!!!!!"/>
    <s v="ШИНЫ ЗИМ."/>
  </r>
  <r>
    <x v="1"/>
    <x v="116"/>
    <s v="@5-114,3-16-45-64,1-6,5 HONDA"/>
    <n v="2"/>
    <s v="      1 889,84"/>
    <n v="1115.0056"/>
    <s v="!!!!!"/>
    <s v="ШИНЫ ЗИМ."/>
  </r>
  <r>
    <x v="1"/>
    <x v="117"/>
    <s v="@5/114,3/16/50/66,1 ALC M30"/>
    <n v="2"/>
    <s v="      3 711,86"/>
    <n v="2189.9973999999997"/>
    <n v="2191"/>
    <s v="ДИСКИ ЛИТЫЕ"/>
  </r>
  <r>
    <x v="0"/>
    <x v="118"/>
    <s v="5/108/15/52,5/63,4/6,5 85.2АМ"/>
    <n v="4"/>
    <s v="     10 084,76"/>
    <n v="2975.0041999999999"/>
    <n v="3590"/>
    <s v="ДИСКИ ЛИТЫЕ"/>
  </r>
  <r>
    <x v="1"/>
    <x v="119"/>
    <s v="5/112/16/45/57,1/7 89.12НН"/>
    <n v="4"/>
    <s v="     10 881,36"/>
    <n v="3210.0012000000002"/>
    <n v="3990"/>
    <s v="ДИСКИ ЛИТЫЕ"/>
  </r>
  <r>
    <x v="1"/>
    <x v="120"/>
    <s v="@5-114,3-16-46-67-6,5 MITS КРМ"/>
    <n v="3"/>
    <s v="      3 118,20"/>
    <n v="1226.4919999999997"/>
    <s v="!!!!!"/>
    <s v="ШИНЫ ЗИМ."/>
  </r>
  <r>
    <x v="0"/>
    <x v="121"/>
    <s v="@4-114,3-15-43-67,1-6 KIA"/>
    <n v="3"/>
    <s v="      3 039,42"/>
    <n v="1195.5051999999998"/>
    <s v="!!!!!"/>
    <s v="ШИНЫ ЗИМ."/>
  </r>
  <r>
    <x v="0"/>
    <x v="122"/>
    <s v="5-112-15-47-57,1-6 SKODA/VW"/>
    <n v="1"/>
    <s v="      1 011,83"/>
    <n v="1193.9594"/>
    <s v="!!!!!"/>
    <s v="ШИНЫ ЗИМ."/>
  </r>
  <r>
    <x v="0"/>
    <x v="123"/>
    <s v="5-114,3-16-50-60,1-6 SUZ SX4"/>
    <n v="2"/>
    <s v="      2 882,59"/>
    <n v="1700.7281"/>
    <s v="!!!!!"/>
    <s v="ШИНЫ ЗИМ."/>
  </r>
  <r>
    <x v="1"/>
    <x v="123"/>
    <s v="5-114,3-16-50-60,1-6 SUZ SX4"/>
    <n v="2"/>
    <s v="      3 143,96"/>
    <n v="1854.9363999999998"/>
    <s v="!!!!!"/>
    <s v="ШИНЫ ЗИМ."/>
  </r>
  <r>
    <x v="1"/>
    <x v="124"/>
    <s v="@4-98-14-35-58,5-5,5 ВАЗ 2110"/>
    <n v="1"/>
    <s v="        516,50"/>
    <n v="609.46999999999991"/>
    <s v="!!!!!"/>
    <s v="ШИНЫ ЗИМ."/>
  </r>
  <r>
    <x v="1"/>
    <x v="125"/>
    <s v="4-98-13-29-58,6-5 ГАЗ ВАЗ2101"/>
    <n v="1"/>
    <s v="        383,64"/>
    <n v="452.69519999999994"/>
    <s v="!!!!!"/>
    <s v="ШИНЫ ЗИМ."/>
  </r>
  <r>
    <x v="0"/>
    <x v="126"/>
    <s v="5-114,3-16-50-66,1-6,5 RENAULT"/>
    <n v="3"/>
    <s v="      4 012,80"/>
    <n v="1578.3680000000002"/>
    <s v="!!!!!"/>
    <s v="ШИНЫ ЗИМ."/>
  </r>
  <r>
    <x v="0"/>
    <x v="127"/>
    <s v="5-105-16-39-56,6-6,5OPEL/CHEV"/>
    <n v="2"/>
    <s v="      2 866,03"/>
    <n v="1690.9576999999999"/>
    <s v="!!!!!"/>
    <s v="ШИНЫ ЗИМ."/>
  </r>
  <r>
    <x v="1"/>
    <x v="127"/>
    <s v="5-105-16-39-56,6-6,5OPEL/CHEV"/>
    <n v="1"/>
    <s v="      1 431,00"/>
    <n v="1688.58"/>
    <s v="!!!!!"/>
    <s v="ШИНЫ ЗИМ."/>
  </r>
  <r>
    <x v="0"/>
    <x v="128"/>
    <s v="4-100-14-43-60,1-5,5  LOGAN S"/>
    <n v="1"/>
    <s v="        898,48"/>
    <n v="1060.2064"/>
    <s v="!!!!!"/>
    <s v="ШИНЫ ЗИМ."/>
  </r>
  <r>
    <x v="0"/>
    <x v="129"/>
    <s v="@5-114,3-15-47-67-5,5 HYUNDAI"/>
    <n v="1"/>
    <s v="      1 035,00"/>
    <n v="1221.3"/>
    <s v="!!!!!"/>
    <s v="ШИНЫ ЗИМ."/>
  </r>
  <r>
    <x v="1"/>
    <x v="130"/>
    <s v="5-114,3-16-50-67,1-6,5 MAZDA"/>
    <n v="1"/>
    <s v="      1 491,52"/>
    <n v="1759.9935999999998"/>
    <s v="!!!!!"/>
    <s v="ШИНЫ ЗИМ."/>
  </r>
  <r>
    <x v="0"/>
    <x v="131"/>
    <s v="5/114,3/16/47/66,1/6,587.29ПЛ"/>
    <n v="4"/>
    <s v="     11 271,20"/>
    <n v="3325.0039999999999"/>
    <n v="4250"/>
    <s v="ДИСКИ ЛИТЫЕ"/>
  </r>
  <r>
    <x v="0"/>
    <x v="132"/>
    <s v="6/139,7/17/38/100,1/7 92.6ПЛ"/>
    <n v="4"/>
    <s v="     12 118,64"/>
    <n v="3574.9987999999998"/>
    <n v="4750"/>
    <s v="ДИСКИ ЛИТЫЕ"/>
  </r>
  <r>
    <x v="0"/>
    <x v="133"/>
    <s v="5-114,3-16-50-66,1-6,5 BJ8873"/>
    <n v="6"/>
    <s v="      7 463,12"/>
    <n v="1467.7469333333331"/>
    <s v="!!!!!"/>
    <s v="ШИНЫ ЗИМ."/>
  </r>
  <r>
    <x v="1"/>
    <x v="133"/>
    <s v="5-114,3-16-50-66,1-6,5 BJ8873"/>
    <n v="4"/>
    <s v="      5 349,12"/>
    <n v="1577.9903999999999"/>
    <s v="!!!!!"/>
    <s v="ШИНЫ ЗИМ."/>
  </r>
  <r>
    <x v="0"/>
    <x v="134"/>
    <s v="5-114,3-15-47-67-5,5 КР KIA CE"/>
    <n v="3"/>
    <s v="      4 051,05"/>
    <n v="1593.413"/>
    <s v="!!!!!"/>
    <s v="ШИНЫ ЗИМ."/>
  </r>
  <r>
    <x v="1"/>
    <x v="134"/>
    <s v="5-114,3-15-47-67-5,5 КР KIA CE"/>
    <n v="1"/>
    <s v="      1 087,95"/>
    <n v="1283.7809999999999"/>
    <s v="!!!!!"/>
    <s v="ШИНЫ ЗИМ."/>
  </r>
  <r>
    <x v="1"/>
    <x v="135"/>
    <s v="4-98-13-29-58,6-5 2103"/>
    <n v="6"/>
    <s v="      3 132,16"/>
    <n v="615.99146666666661"/>
    <s v="!!!!!"/>
    <s v="ШИНЫ ЗИМ."/>
  </r>
  <r>
    <x v="0"/>
    <x v="136"/>
    <s v="5/114,3/15/43/66,1/6,5 81.18Н"/>
    <n v="4"/>
    <s v="      8 915,24"/>
    <n v="2629.9957999999997"/>
    <n v="3350"/>
    <s v="ДИСКИ ЛИТЫЕ"/>
  </r>
  <r>
    <x v="0"/>
    <x v="137"/>
    <s v="@5-114,3-15-40-67,1-6 BL KIA"/>
    <n v="2"/>
    <s v="      2 391,86"/>
    <n v="1411.1974"/>
    <s v="!!!!!"/>
    <s v="ШИНЫ ЗИМ."/>
  </r>
  <r>
    <x v="1"/>
    <x v="137"/>
    <s v="@5-114,3-15-40-67,1-6 BL KIA"/>
    <n v="1"/>
    <s v="      1 195,93"/>
    <n v="1411.1974"/>
    <s v="!!!!!"/>
    <s v="ШИНЫ ЗИМ."/>
  </r>
  <r>
    <x v="1"/>
    <x v="138"/>
    <s v="4/114,3/15/44/56,6/6 84.9AM"/>
    <n v="4"/>
    <s v="     10 694,92"/>
    <n v="3155.0013999999996"/>
    <n v="3590"/>
    <s v="ДИСКИ ЛИТЫЕ"/>
  </r>
  <r>
    <x v="1"/>
    <x v="139"/>
    <s v="4/100/15/45/60,1/6 84.10AM"/>
    <n v="4"/>
    <s v="     10 389,84"/>
    <n v="3065.0027999999998"/>
    <n v="3590"/>
    <s v="ДИСКИ ЛИТЫЕ"/>
  </r>
  <r>
    <x v="1"/>
    <x v="140"/>
    <s v="5/105/15/39/56,6/6 85.28ПЛ"/>
    <n v="4"/>
    <s v="      8 694,92"/>
    <n v="2565.0014000000001"/>
    <n v="3590"/>
    <s v="ДИСКИ ЛИТЫЕ"/>
  </r>
  <r>
    <x v="1"/>
    <x v="141"/>
    <s v="5/114,3/17/43/57,1/7 91.30ПЛ"/>
    <n v="4"/>
    <s v="     13 016,96"/>
    <n v="3840.0031999999997"/>
    <n v="4750"/>
    <s v="ДИСКИ ЛИТЫЕ"/>
  </r>
  <r>
    <x v="0"/>
    <x v="142"/>
    <s v="5/114,3/17/35/67,1/7 99.36Н"/>
    <n v="4"/>
    <s v="     14 016,97"/>
    <n v="4135.0061499999993"/>
    <n v="4750"/>
    <s v="ДИСКИ ЛИТЫЕ"/>
  </r>
  <r>
    <x v="0"/>
    <x v="143"/>
    <s v="5/120/17/34/72,6/7 99.38ПЛ"/>
    <n v="4"/>
    <s v="     12 847,44"/>
    <n v="3789.9947999999999"/>
    <n v="4750"/>
    <s v="ДИСКИ ЛИТЫЕ"/>
  </r>
  <r>
    <x v="1"/>
    <x v="143"/>
    <s v="5/120/17/34/72,6/7 99.38ПЛ"/>
    <n v="4"/>
    <s v="     12 847,44"/>
    <n v="3789.9947999999999"/>
    <n v="4750"/>
    <s v="ДИСКИ ЛИТЫЕ"/>
  </r>
  <r>
    <x v="0"/>
    <x v="144"/>
    <s v="5/114,3/17/43/57,1/7 91.30Н"/>
    <n v="4"/>
    <s v="     12 237,28"/>
    <n v="3609.9976000000001"/>
    <n v="4750"/>
    <s v="ДИСКИ ЛИТЫЕ"/>
  </r>
  <r>
    <x v="0"/>
    <x v="145"/>
    <s v="5/114,3/17/46/67,1/7 95.8Н"/>
    <n v="4"/>
    <s v="     12 406,77"/>
    <n v="3659.9971500000001"/>
    <n v="4750"/>
    <s v="ДИСКИ ЛИТЫЕ"/>
  </r>
  <r>
    <x v="0"/>
    <x v="146"/>
    <s v="4-114,3-15-40-66,1-5,5 BJ77330"/>
    <n v="2"/>
    <s v="      2 101,70"/>
    <n v="1240.0029999999999"/>
    <s v="!!!!!"/>
    <s v="ШИНЫ ЗИМ."/>
  </r>
  <r>
    <x v="0"/>
    <x v="147"/>
    <s v="4-100-15-50-60,1-6 MAGN 15001S"/>
    <n v="2"/>
    <s v="      1 917,36"/>
    <n v="1131.2423999999999"/>
    <s v="!!!!!"/>
    <s v="ШИНЫ ЗИМ."/>
  </r>
  <r>
    <x v="1"/>
    <x v="147"/>
    <s v="4-100-15-50-60,1-6 MAGN 15001S"/>
    <n v="8"/>
    <s v="      7 661,01"/>
    <n v="1129.998975"/>
    <s v="!!!!!"/>
    <s v="ШИНЫ ЗИМ."/>
  </r>
  <r>
    <x v="0"/>
    <x v="148"/>
    <s v="4-114,3-15-40-66,1-5,5 BK"/>
    <n v="4"/>
    <s v="      5 905,12"/>
    <n v="1742.0103999999999"/>
    <s v="!!!!!"/>
    <s v="ШИНЫ ЗИМ."/>
  </r>
  <r>
    <x v="0"/>
    <x v="149"/>
    <s v="4-114,3-15-45-66,1-6 BK"/>
    <n v="1"/>
    <s v="      1 365,26"/>
    <n v="1611.0067999999999"/>
    <s v="!!!!!"/>
    <s v="ШИНЫ ЗИМ."/>
  </r>
  <r>
    <x v="1"/>
    <x v="149"/>
    <s v="4-114,3-15-45-66,1-6 BK"/>
    <n v="3"/>
    <s v="      4 095,78"/>
    <n v="1611.0067999999999"/>
    <s v="!!!!!"/>
    <s v="ШИНЫ ЗИМ."/>
  </r>
  <r>
    <x v="0"/>
    <x v="150"/>
    <s v="5-139,7-15-48-98,5-6 BK"/>
    <n v="4"/>
    <s v="      4 116,76"/>
    <n v="1214.4441999999999"/>
    <s v="!!!!!"/>
    <s v="ШИНЫ ЗИМ."/>
  </r>
  <r>
    <x v="1"/>
    <x v="150"/>
    <s v="5-139,7-15-48-98,5-6 BK"/>
    <n v="4"/>
    <s v="      4 116,76"/>
    <n v="1214.4441999999999"/>
    <s v="!!!!!"/>
    <s v="ШИНЫ ЗИМ."/>
  </r>
  <r>
    <x v="0"/>
    <x v="151"/>
    <s v="4-100-14-49-56,6-5,5 S"/>
    <n v="2"/>
    <s v="      2 033,90"/>
    <n v="1200.001"/>
    <s v="!!!!!"/>
    <s v="ШИНЫ ЗИМ."/>
  </r>
  <r>
    <x v="0"/>
    <x v="152"/>
    <s v="4-100-15-40-60,1-6 MAGN 15002B"/>
    <n v="2"/>
    <s v="      1 921,78"/>
    <n v="1133.8501999999999"/>
    <s v="!!!!!"/>
    <s v="ШИНЫ ЗИМ."/>
  </r>
  <r>
    <x v="1"/>
    <x v="152"/>
    <s v="4-100-15-40-60,1-6 MAGN 15002B"/>
    <n v="4"/>
    <s v="      3 838,50"/>
    <n v="1132.3574999999998"/>
    <s v="!!!!!"/>
    <s v="ШИНЫ ЗИМ."/>
  </r>
  <r>
    <x v="1"/>
    <x v="153"/>
    <s v="4-98-13-29-58,6-5 S"/>
    <n v="5"/>
    <s v="      2 536,55"/>
    <n v="598.62580000000003"/>
    <s v="!!!!!"/>
    <s v="ШИНЫ ЗИМ."/>
  </r>
  <r>
    <x v="0"/>
    <x v="154"/>
    <s v="4-98-13-35-58,6-5 S"/>
    <n v="2"/>
    <s v="      1 052,96"/>
    <n v="621.24639999999999"/>
    <s v="!!!!!"/>
    <s v="ШИНЫ ЗИМ."/>
  </r>
  <r>
    <x v="1"/>
    <x v="155"/>
    <s v="4-98-14-35-58,6-5 S"/>
    <n v="1"/>
    <s v="        628,56"/>
    <n v="741.70079999999984"/>
    <s v="!!!!!"/>
    <s v="ШИНЫ ЗИМ."/>
  </r>
  <r>
    <x v="0"/>
    <x v="156"/>
    <s v="4/100/15/50/60,1/6 404.8AM"/>
    <n v="4"/>
    <s v="      9 847,44"/>
    <n v="2904.9947999999999"/>
    <n v="3590"/>
    <s v="ДИСКИ ЛИТЫЕ"/>
  </r>
  <r>
    <x v="1"/>
    <x v="156"/>
    <s v="4/100/15/50/60,1/6 404.8AM"/>
    <n v="4"/>
    <s v="     10 084,76"/>
    <n v="2975.0041999999999"/>
    <n v="3590"/>
    <s v="ДИСКИ ЛИТЫЕ"/>
  </r>
  <r>
    <x v="1"/>
    <x v="157"/>
    <s v="4/100/15/45/54,1/6 84.20ПЛ"/>
    <n v="4"/>
    <s v="      8 694,92"/>
    <n v="2565.0014000000001"/>
    <n v="3590"/>
    <s v="ДИСКИ ЛИТЫЕ"/>
  </r>
  <r>
    <x v="1"/>
    <x v="158"/>
    <s v="5/114,3/17/39/60,1/5 93.35AM"/>
    <n v="4"/>
    <s v="     13 016,95"/>
    <n v="3840.0002500000001"/>
    <n v="4750"/>
    <s v="ДИСКИ ЛИТЫЕ"/>
  </r>
  <r>
    <x v="1"/>
    <x v="159"/>
    <s v="5/100/16/37/65,1/6,5 87.5НН"/>
    <n v="4"/>
    <s v="     10 339,00"/>
    <n v="3050.0049999999997"/>
    <n v="3990"/>
    <s v="ДИСКИ ЛИТЫЕ"/>
  </r>
  <r>
    <x v="0"/>
    <x v="160"/>
    <s v="5/114,3/16/40/66,1/7 89.13АМ"/>
    <n v="4"/>
    <s v="     11 449,13"/>
    <n v="3377.4933499999997"/>
    <n v="4250"/>
    <s v="ДИСКИ ЛИТЫЕ"/>
  </r>
  <r>
    <x v="1"/>
    <x v="160"/>
    <s v="5/114,3/16/40/66,1/7 89.13АМ"/>
    <n v="8"/>
    <s v="     24 813,53"/>
    <n v="3659.9956749999997"/>
    <n v="4250"/>
    <s v="ДИСКИ ЛИТЫЕ"/>
  </r>
  <r>
    <x v="1"/>
    <x v="161"/>
    <s v="4-114,3-14-40-66,1-5,5 ALME S"/>
    <n v="5"/>
    <s v="      4 455,41"/>
    <n v="1051.47676"/>
    <s v="!!!!!"/>
    <s v="ШИНЫ ЗИМ."/>
  </r>
  <r>
    <x v="1"/>
    <x v="162"/>
    <s v="4/100/15/40/60,1/6 84.22H"/>
    <n v="4"/>
    <s v="      8 915,24"/>
    <n v="2629.9957999999997"/>
    <n v="3350"/>
    <s v="ДИСКИ ЛИТЫЕ"/>
  </r>
  <r>
    <x v="0"/>
    <x v="163"/>
    <s v="4/114,3/15/44/56,6/6,5 80.9ПЛ"/>
    <n v="4"/>
    <s v="     10 084,75"/>
    <n v="2975.0012499999998"/>
    <n v="3590"/>
    <s v="ДИСКИ ЛИТЫЕ"/>
  </r>
  <r>
    <x v="0"/>
    <x v="164"/>
    <s v="5/114,3/17/40/66,1/7 91.13АМ"/>
    <n v="4"/>
    <s v="     13 553,60"/>
    <n v="3998.3119999999999"/>
    <n v="4750"/>
    <s v="ДИСКИ ЛИТЫЕ"/>
  </r>
  <r>
    <x v="1"/>
    <x v="165"/>
    <s v="5-105-15-39-56,6-6 BK OLP/CRUZ"/>
    <n v="3"/>
    <s v="      2 110,36"/>
    <n v="830.07493333333332"/>
    <s v="!!!!!"/>
    <s v="ШИНЫ ЗИМ."/>
  </r>
  <r>
    <x v="1"/>
    <x v="166"/>
    <s v="5/114,3/17/35/67,1/7 57.36Н"/>
    <n v="4"/>
    <s v="     11 830,52"/>
    <n v="3490.0034000000001"/>
    <n v="4750"/>
    <s v="ДИСКИ ЛИТЫЕ"/>
  </r>
  <r>
    <x v="1"/>
    <x v="167"/>
    <s v="5/114,3/15/47/67,1/6 85.10ПЛ"/>
    <n v="2"/>
    <s v="      4 550,84"/>
    <n v="2684.9955999999997"/>
    <n v="3590"/>
    <s v="ДИСКИ ЛИТЫЕ"/>
  </r>
  <r>
    <x v="0"/>
    <x v="168"/>
    <s v="5/108/17/50/63,4/7 91.3Н"/>
    <n v="4"/>
    <s v="     12 406,76"/>
    <n v="3659.9942000000001"/>
    <n v="4750"/>
    <s v="ДИСКИ ЛИТЫЕ"/>
  </r>
  <r>
    <x v="0"/>
    <x v="169"/>
    <s v="4-98-13-29-60,1-5 MAGN 13000S"/>
    <n v="72"/>
    <s v="     42 406,78"/>
    <n v="695.0000055555555"/>
    <s v="!!!!!"/>
    <s v="ШИНЫ ЗИМ."/>
  </r>
  <r>
    <x v="1"/>
    <x v="169"/>
    <s v="4-98-13-29-60,1-5 MAGN 13000S"/>
    <n v="86"/>
    <s v="     51 047,45"/>
    <n v="700.41849999999988"/>
    <s v="!!!!!"/>
    <s v="ШИНЫ ЗИМ."/>
  </r>
  <r>
    <x v="0"/>
    <x v="170"/>
    <s v="4-98-13-35-58,5-5 MAGN 13001S"/>
    <n v="78"/>
    <s v="     47 121,30"/>
    <n v="712.86069230769237"/>
    <s v="!!!!!"/>
    <s v="ШИНЫ ЗИМ."/>
  </r>
  <r>
    <x v="1"/>
    <x v="170"/>
    <s v="4-98-13-35-58,5-5 MAGN 13001S"/>
    <n v="65"/>
    <s v="     38 837,97"/>
    <n v="705.0585323076923"/>
    <s v="!!!!!"/>
    <s v="ШИНЫ ЗИМ."/>
  </r>
  <r>
    <x v="0"/>
    <x v="171"/>
    <s v="4-100-14-43-60,1-5,5 MAG14000S"/>
    <n v="4"/>
    <s v="      3 962,38"/>
    <n v="1168.9021"/>
    <s v="!!!!!"/>
    <s v="ШИНЫ ЗИМ."/>
  </r>
  <r>
    <x v="1"/>
    <x v="171"/>
    <s v="4-100-14-43-60,1-5,5 MAG14000S"/>
    <n v="4"/>
    <s v="      3 926,27"/>
    <n v="1158.24965"/>
    <s v="!!!!!"/>
    <s v="ШИНЫ ЗИМ."/>
  </r>
  <r>
    <x v="0"/>
    <x v="172"/>
    <s v="4-98-14-35-58,5-5,5 MAG14003B"/>
    <n v="105"/>
    <s v="     66 825,96"/>
    <n v="750.9965028571429"/>
    <s v="!!!!!"/>
    <s v="ШИНЫ ЗИМ."/>
  </r>
  <r>
    <x v="1"/>
    <x v="172"/>
    <s v="4-98-14-35-58,5-5,5 MAG14003B"/>
    <n v="78"/>
    <s v="     49 944,55"/>
    <n v="755.57139743589744"/>
    <s v="!!!!!"/>
    <s v="ШИНЫ ЗИМ."/>
  </r>
  <r>
    <x v="0"/>
    <x v="173"/>
    <s v="4-98-14-35-58,5-5,5 СЕР MAGNET"/>
    <n v="11"/>
    <s v="      7 367,42"/>
    <n v="790.32323636363628"/>
    <s v="!!!!!"/>
    <s v="ШИНЫ ЗИМ."/>
  </r>
  <r>
    <x v="1"/>
    <x v="173"/>
    <s v="4-98-14-35-58,5-5,5 СЕР MAGNET"/>
    <n v="2"/>
    <s v="      1 328,33"/>
    <n v="783.71469999999988"/>
    <s v="!!!!!"/>
    <s v="ШИНЫ ЗИМ."/>
  </r>
  <r>
    <x v="0"/>
    <x v="174"/>
    <s v="5-100-14-35-57,1-5 MAGN 14016B"/>
    <n v="4"/>
    <s v="      4 576,29"/>
    <n v="1350.0055499999999"/>
    <s v="!!!!!"/>
    <s v="ШИНЫ ЗИМ."/>
  </r>
  <r>
    <x v="1"/>
    <x v="174"/>
    <s v="5-100-14-35-57,1-5 MAGN 14016B"/>
    <n v="5"/>
    <s v="      5 805,95"/>
    <n v="1370.2041999999999"/>
    <s v="!!!!!"/>
    <s v="ШИНЫ ЗИМ."/>
  </r>
  <r>
    <x v="0"/>
    <x v="175"/>
    <s v="5-108-15-52,5-63,3-6 MAG15000B"/>
    <n v="4"/>
    <s v="      3 796,62"/>
    <n v="1120.0029"/>
    <s v="!!!!!"/>
    <s v="ШИНЫ ЗИМ."/>
  </r>
  <r>
    <x v="1"/>
    <x v="176"/>
    <s v="4-100-15-48-54,1-6 MAG15003B"/>
    <n v="6"/>
    <s v="      6 336,63"/>
    <n v="1246.2039"/>
    <s v="!!!!!"/>
    <s v="ШИНЫ ЗИМ."/>
  </r>
  <r>
    <x v="0"/>
    <x v="177"/>
    <s v="5-112-15-43-57,1-6 MAG15004"/>
    <n v="4"/>
    <s v="      4 406,78"/>
    <n v="1300.0000999999997"/>
    <s v="!!!!!"/>
    <s v="ШИНЫ ЗИМ."/>
  </r>
  <r>
    <x v="1"/>
    <x v="177"/>
    <s v="5-112-15-43-57,1-6 MAG15004"/>
    <n v="4"/>
    <s v="      4 406,77"/>
    <n v="1299.9971500000001"/>
    <s v="!!!!!"/>
    <s v="ШИНЫ ЗИМ."/>
  </r>
  <r>
    <x v="0"/>
    <x v="178"/>
    <s v="5-112-15-47-57,1-6 MAG15005"/>
    <n v="4"/>
    <s v="      4 135,60"/>
    <n v="1220.002"/>
    <s v="!!!!!"/>
    <s v="ШИНЫ ЗИМ."/>
  </r>
  <r>
    <x v="1"/>
    <x v="178"/>
    <s v="5-112-15-47-57,1-6 MAG15005"/>
    <n v="1"/>
    <s v="      1 034,73"/>
    <n v="1220.9813999999999"/>
    <s v="!!!!!"/>
    <s v="ШИНЫ ЗИМ."/>
  </r>
  <r>
    <x v="0"/>
    <x v="179"/>
    <s v="5-139,7-15-40-98-6 MAGN 15006S"/>
    <n v="4"/>
    <s v="      3 762,73"/>
    <n v="1110.0053499999999"/>
    <s v="!!!!!"/>
    <s v="ШИНЫ ЗИМ."/>
  </r>
  <r>
    <x v="1"/>
    <x v="179"/>
    <s v="5-139,7-15-40-98-6 MAGN 15006S"/>
    <n v="4"/>
    <s v="      3 762,72"/>
    <n v="1110.0023999999999"/>
    <s v="!!!!!"/>
    <s v="ШИНЫ ЗИМ."/>
  </r>
  <r>
    <x v="0"/>
    <x v="180"/>
    <s v="5-100-15-38-57,1-6 MAG15007"/>
    <n v="7"/>
    <s v="      8 622,44"/>
    <n v="1453.4970285714287"/>
    <s v="!!!!!"/>
    <s v="ШИНЫ ЗИМ."/>
  </r>
  <r>
    <x v="1"/>
    <x v="180"/>
    <s v="5-100-15-38-57,1-6 MAG15007"/>
    <n v="8"/>
    <s v="      9 946,57"/>
    <n v="1467.1190749999998"/>
    <s v="!!!!!"/>
    <s v="ШИНЫ ЗИМ."/>
  </r>
  <r>
    <x v="0"/>
    <x v="181"/>
    <s v="4-108-16-32-65,1-7 MAGN 16000B"/>
    <n v="4"/>
    <s v="      4 914,30"/>
    <n v="1449.7184999999999"/>
    <s v="!!!!!"/>
    <s v="ШИНЫ ЗИМ."/>
  </r>
  <r>
    <x v="1"/>
    <x v="181"/>
    <s v="4-108-16-32-65,1-7 MAGN 16000B"/>
    <n v="4"/>
    <s v="      4 915,25"/>
    <n v="1449.99875"/>
    <s v="!!!!!"/>
    <s v="ШИНЫ ЗИМ."/>
  </r>
  <r>
    <x v="0"/>
    <x v="182"/>
    <s v="5-112-16-46-57,1-6,5 MAG16005B"/>
    <n v="4"/>
    <s v="      5 603,40"/>
    <n v="1653.0029999999997"/>
    <s v="!!!!!"/>
    <s v="ШИНЫ ЗИМ."/>
  </r>
  <r>
    <x v="1"/>
    <x v="182"/>
    <s v="5-112-16-46-57,1-6,5 MAG16005B"/>
    <n v="4"/>
    <s v="      5 728,80"/>
    <n v="1689.9959999999999"/>
    <s v="!!!!!"/>
    <s v="ШИНЫ ЗИМ."/>
  </r>
  <r>
    <x v="0"/>
    <x v="183"/>
    <s v="5-112-16-50-57,1-6,5 MAG16006"/>
    <n v="4"/>
    <s v="      5 728,80"/>
    <n v="1689.9959999999999"/>
    <s v="!!!!!"/>
    <s v="ШИНЫ ЗИМ."/>
  </r>
  <r>
    <x v="1"/>
    <x v="183"/>
    <s v="5-112-16-50-57,1-6,5 MAG16006"/>
    <n v="4"/>
    <s v="      5 771,19"/>
    <n v="1702.5010499999999"/>
    <s v="!!!!!"/>
    <s v="ШИНЫ ЗИМ."/>
  </r>
  <r>
    <x v="0"/>
    <x v="184"/>
    <s v="5-114,3-16-40-66,1-6,5 M16007B"/>
    <n v="4"/>
    <s v="      4 745,76"/>
    <n v="1399.9992"/>
    <s v="!!!!!"/>
    <s v="ШИНЫ ЗИМ."/>
  </r>
  <r>
    <x v="1"/>
    <x v="185"/>
    <s v="5-114,3-16-38-67,1-6,5 M16010B"/>
    <n v="4"/>
    <s v="      4 949,16"/>
    <n v="1460.0021999999999"/>
    <s v="!!!!!"/>
    <s v="ШИНЫ ЗИМ."/>
  </r>
  <r>
    <x v="0"/>
    <x v="186"/>
    <s v="5-114,3-16-45-60,1-6,5 M16012B"/>
    <n v="4"/>
    <s v="      4 745,76"/>
    <n v="1399.9992"/>
    <s v="!!!!!"/>
    <s v="ШИНЫ ЗИМ."/>
  </r>
  <r>
    <x v="1"/>
    <x v="186"/>
    <s v="5-114,3-16-45-60,1-6,5 M16012B"/>
    <n v="4"/>
    <s v="      4 745,76"/>
    <n v="1399.9992"/>
    <s v="!!!!!"/>
    <s v="ШИНЫ ЗИМ."/>
  </r>
  <r>
    <x v="0"/>
    <x v="187"/>
    <s v="5-114,3-17-45-66,1-7 MAG17000B"/>
    <n v="4"/>
    <s v="      7 372,88"/>
    <n v="2174.9996000000001"/>
    <s v="!!!!!"/>
    <s v="ШИНЫ ЗИМ."/>
  </r>
  <r>
    <x v="1"/>
    <x v="187"/>
    <s v="5-114,3-17-45-66,1-7 MAG17000B"/>
    <n v="4"/>
    <s v="      7 372,88"/>
    <n v="2174.9996000000001"/>
    <s v="!!!!!"/>
    <s v="ШИНЫ ЗИМ."/>
  </r>
  <r>
    <x v="0"/>
    <x v="188"/>
    <s v="5-108-17-45-63,35-7 MAG17001B"/>
    <n v="4"/>
    <s v="      6 369,44"/>
    <n v="1878.9847999999997"/>
    <s v="!!!!!"/>
    <s v="ШИНЫ ЗИМ."/>
  </r>
  <r>
    <x v="1"/>
    <x v="188"/>
    <s v="5-108-17-45-63,35-7 MAG17001B"/>
    <n v="4"/>
    <s v="      6 348,31"/>
    <n v="1872.75145"/>
    <s v="!!!!!"/>
    <s v="ШИНЫ ЗИМ."/>
  </r>
  <r>
    <x v="0"/>
    <x v="189"/>
    <s v="5/114,3/16/51/67,1/6,5 87.21AM"/>
    <n v="4"/>
    <s v="     11 932,20"/>
    <n v="3519.9990000000003"/>
    <n v="4250"/>
    <s v="ДИСКИ ЛИТЫЕ"/>
  </r>
  <r>
    <x v="0"/>
    <x v="190"/>
    <s v="5/112/16/42/57,1/6,5 87.25АМ"/>
    <n v="4"/>
    <s v="     10 491,52"/>
    <n v="3094.9983999999999"/>
    <n v="4250"/>
    <s v="ДИСКИ ЛИТЫЕ"/>
  </r>
  <r>
    <x v="1"/>
    <x v="191"/>
    <s v="4-100-14-46-54,1-5 BJ5220"/>
    <n v="1"/>
    <s v="      1 095,99"/>
    <n v="1293.2682"/>
    <s v="!!!!!"/>
    <s v="ШИНЫ ЗИМ."/>
  </r>
  <r>
    <x v="1"/>
    <x v="192"/>
    <s v="4-114,3-15-44-56,6-6 BJ7985"/>
    <n v="1"/>
    <s v="      1 060,49"/>
    <n v="1251.3781999999999"/>
    <s v="!!!!!"/>
    <s v="ШИНЫ ЗИМ."/>
  </r>
  <r>
    <x v="0"/>
    <x v="193"/>
    <s v="4-114,3-15-46-67,1-6 BJ8195"/>
    <n v="4"/>
    <s v="      5 126,61"/>
    <n v="1512.3499499999998"/>
    <s v="!!!!!"/>
    <s v="ШИНЫ ЗИМ."/>
  </r>
  <r>
    <x v="1"/>
    <x v="193"/>
    <s v="4-114,3-15-46-67,1-6 BJ8195"/>
    <n v="2"/>
    <s v="      2 222,52"/>
    <n v="1311.2867999999999"/>
    <s v="!!!!!"/>
    <s v="ШИНЫ ЗИМ."/>
  </r>
  <r>
    <x v="0"/>
    <x v="194"/>
    <s v="5-114,3-16-45-66,1-6,5 BJ7865"/>
    <n v="4"/>
    <s v="      4 915,24"/>
    <n v="1449.9957999999999"/>
    <s v="!!!!!"/>
    <s v="ШИНЫ ЗИМ."/>
  </r>
  <r>
    <x v="0"/>
    <x v="195"/>
    <s v="4/108/16/26/65,1/6,5 58.6Н"/>
    <n v="4"/>
    <s v="     10 457,64"/>
    <n v="3085.0037999999995"/>
    <n v="3990"/>
    <s v="ДИСКИ ЛИТЫЕ"/>
  </r>
  <r>
    <x v="0"/>
    <x v="196"/>
    <s v="4/114,3/15/46/67,1/6 84.4ПЛ"/>
    <n v="4"/>
    <s v="      9 101,68"/>
    <n v="2684.9955999999997"/>
    <n v="3590"/>
    <s v="ДИСКИ ЛИТЫЕ"/>
  </r>
  <r>
    <x v="0"/>
    <x v="197"/>
    <s v="5/108/16/52,5/63,4/6,5 87.14АМ"/>
    <n v="4"/>
    <s v="     10 966,12"/>
    <n v="3235.0054"/>
    <n v="4250"/>
    <s v="ДИСКИ ЛИТЫЕ"/>
  </r>
  <r>
    <x v="0"/>
    <x v="198"/>
    <s v="5/105/16/39/56,6/6,5 87.28Т"/>
    <n v="4"/>
    <s v="     10 457,64"/>
    <n v="3085.0037999999995"/>
    <n v="3990"/>
    <s v="ДИСКИ ЛИТЫЕ"/>
  </r>
  <r>
    <x v="1"/>
    <x v="199"/>
    <s v="4/100/16/36/60,1/6,5 60.21H"/>
    <n v="4"/>
    <s v="     11 610,16"/>
    <n v="3424.9971999999998"/>
    <n v="3990"/>
    <s v="ДИСКИ ЛИТЫЕ"/>
  </r>
  <r>
    <x v="0"/>
    <x v="200"/>
    <s v="4/100/16/36/60,1/6,5 60.21AM"/>
    <n v="4"/>
    <s v="     10 966,10"/>
    <n v="3234.9994999999999"/>
    <n v="4250"/>
    <s v="ДИСКИ ЛИТЫЕ"/>
  </r>
  <r>
    <x v="1"/>
    <x v="201"/>
    <s v="5/114,3/16/51/67,1/6,5 407.21Н"/>
    <n v="4"/>
    <s v="     11 067,84"/>
    <n v="3265.0128"/>
    <n v="3990"/>
    <s v="ДИСКИ ЛИТЫЕ"/>
  </r>
  <r>
    <x v="0"/>
    <x v="202"/>
    <s v="5/112/15/47/57,1/6,5 85.7АМ"/>
    <n v="4"/>
    <s v="      9 630,17"/>
    <n v="2840.9001499999999"/>
    <n v="3590"/>
    <s v="ДИСКИ ЛИТЫЕ"/>
  </r>
  <r>
    <x v="0"/>
    <x v="203"/>
    <s v="5/112/15/47/57,1/6,5 85.7ПЛ"/>
    <n v="4"/>
    <s v="      9 630,17"/>
    <n v="2840.9001499999999"/>
    <n v="3590"/>
    <s v="ДИСКИ ЛИТЫЕ"/>
  </r>
  <r>
    <x v="0"/>
    <x v="204"/>
    <s v="5/112/16/35/57, REPLICA ДИСКИ ЛИТЫЕ"/>
    <n v="4"/>
    <s v="     11 864,40"/>
    <n v="3499.9979999999996"/>
    <n v="4060"/>
    <s v="ДИСКИ ЛИТЫЕ"/>
  </r>
  <r>
    <x v="1"/>
    <x v="205"/>
    <s v="#4/100/15/50/60.1/6 RN106 SIL"/>
    <n v="1"/>
    <s v="      2 966,10"/>
    <n v="3499.9979999999996"/>
    <n v="2600"/>
    <s v="ДИСКИ ЛИТЫЕ"/>
  </r>
  <r>
    <x v="0"/>
    <x v="206"/>
    <s v="6.5X16/5X114.3X +POWER ДИСКИ ЛИТЫЕ"/>
    <n v="4"/>
    <s v="     13 952,00"/>
    <n v="4115.84"/>
    <n v="5639"/>
    <s v="ДИСКИ ЛИТЫЕ"/>
  </r>
  <r>
    <x v="0"/>
    <x v="207"/>
    <s v="WHS165768 RIAL ДИСКИ ЛИТЫЕ"/>
    <n v="4"/>
    <s v="     28 189,83"/>
    <n v="8315.9998500000002"/>
    <n v="8316"/>
    <s v="ДИСКИ ЛИТЫЕ"/>
  </r>
  <r>
    <x v="1"/>
    <x v="208"/>
    <s v="#6-139,7-16-35-108,1-7 BJ3301"/>
    <n v="1"/>
    <s v="      2 702,32"/>
    <n v="3188.7375999999999"/>
    <n v="3200"/>
    <s v="ДИСКИ ЛИТЫЕ"/>
  </r>
  <r>
    <x v="1"/>
    <x v="209"/>
    <s v="5/114,3/17/45/6 - ДИСКИ ЛИТЫЕ"/>
    <n v="4"/>
    <s v="     13 455,99"/>
    <n v="3969.5170499999999"/>
    <n v="4690"/>
    <s v="ДИСКИ ЛИТЫЕ"/>
  </r>
  <r>
    <x v="1"/>
    <x v="210"/>
    <s v="#5/160/16/60/65,1/5,5 FD114 S"/>
    <n v="4"/>
    <s v="     19 525,42"/>
    <n v="5759.9988999999996"/>
    <n v="6682"/>
    <s v="ДИСКИ ЛИТЫЕ"/>
  </r>
  <r>
    <x v="1"/>
    <x v="211"/>
    <s v="8X18/5X150 ЕТ60 - ДИСКИ ЛИТЫЕ"/>
    <n v="4"/>
    <s v="     25 610,17"/>
    <n v="7555.0001499999989"/>
    <n v="8490"/>
    <s v="ДИСКИ ЛИТЫЕ"/>
  </r>
  <r>
    <x v="1"/>
    <x v="212"/>
    <s v="7/17/5X114.3/60 - ДИСКИ ЛИТЫЕ"/>
    <n v="4"/>
    <s v="     14 616,95"/>
    <n v="4312.0002500000001"/>
    <n v="4830"/>
    <s v="ДИСКИ ЛИТЫЕ"/>
  </r>
  <r>
    <x v="1"/>
    <x v="213"/>
    <s v="5/105/56,6/42/1 - ДИСКИ ЛИТЫЕ"/>
    <n v="4"/>
    <s v="     12 650,80"/>
    <n v="3731.9859999999994"/>
    <n v="4143"/>
    <s v="ДИСКИ ЛИТЫЕ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64">
  <r>
    <x v="0"/>
    <s v="4-98-14-35-58,6-5 ВАЗ2110 СЕР"/>
    <x v="0"/>
    <n v="1"/>
    <s v="677,83"/>
    <s v="28.09.2018"/>
    <m/>
    <m/>
  </r>
  <r>
    <x v="1"/>
    <s v="5/100/15/38/57,1/6,5 411.17ЧМ"/>
    <x v="0"/>
    <n v="4"/>
    <s v="9355,93"/>
    <s v="07.09.2018"/>
    <m/>
    <m/>
  </r>
  <r>
    <x v="2"/>
    <s v="5/114,3/16/45/67,1/7 53.8ПЛ"/>
    <x v="0"/>
    <n v="4"/>
    <s v="11271,20"/>
    <s v="18.09.2018"/>
    <n v="251"/>
    <n v="1560"/>
  </r>
  <r>
    <x v="3"/>
    <s v="5/130/16/43/84,1/7 59.3ПЛ"/>
    <x v="0"/>
    <n v="4"/>
    <s v="12237,29"/>
    <s v="14.10.2018"/>
    <m/>
    <m/>
  </r>
  <r>
    <x v="4"/>
    <s v="4/98/14/35/58,6/5,5 64.1АМ"/>
    <x v="0"/>
    <n v="4"/>
    <s v="8457,63"/>
    <s v="15.09.2018"/>
    <m/>
    <m/>
  </r>
  <r>
    <x v="5"/>
    <s v="4-98-13-29-58,6-5 ВАЗ 2101/07"/>
    <x v="0"/>
    <n v="1"/>
    <s v="526,79"/>
    <s v="26.09.2018"/>
    <m/>
    <m/>
  </r>
  <r>
    <x v="6"/>
    <s v="5/114,3/16/45/60,1/7 53.16Н"/>
    <x v="0"/>
    <n v="4"/>
    <s v="10000,00"/>
    <s v="29.09.2018"/>
    <m/>
    <m/>
  </r>
  <r>
    <x v="7"/>
    <s v="5/108/16/50/63,4/6,5 61.33ПЛ"/>
    <x v="0"/>
    <n v="4"/>
    <s v="11449,16"/>
    <s v="28.09.2018"/>
    <n v="251"/>
    <n v="660"/>
  </r>
  <r>
    <x v="8"/>
    <s v="4/100 /15/48/54.1/6.5 412.19А"/>
    <x v="0"/>
    <n v="4"/>
    <s v="10084,76"/>
    <s v="12.10.2018"/>
    <n v="251"/>
    <n v="780"/>
  </r>
  <r>
    <x v="9"/>
    <s v="5-114,3-16-51-67,1-6,5 KIA"/>
    <x v="0"/>
    <n v="4"/>
    <s v="4974,08"/>
    <s v="16.10.2018"/>
    <m/>
    <m/>
  </r>
  <r>
    <x v="10"/>
    <s v="4/100/15/48/54,1/6 84.19АМ"/>
    <x v="0"/>
    <n v="4"/>
    <s v="9610,16"/>
    <s v="06.10.2018"/>
    <m/>
    <m/>
  </r>
  <r>
    <x v="11"/>
    <s v="4-100-15-50-60,1-6 RENAULT"/>
    <x v="0"/>
    <n v="1"/>
    <s v="905,80"/>
    <s v="10.10.2018"/>
    <m/>
    <m/>
  </r>
  <r>
    <x v="12"/>
    <s v="5/112/16/45/57,1/7 89.12НН"/>
    <x v="0"/>
    <n v="4"/>
    <s v="10309,54"/>
    <s v="07.09.2018"/>
    <m/>
    <m/>
  </r>
  <r>
    <x v="13"/>
    <s v="4-100-15-48-54,1-6 HYUNDAI"/>
    <x v="0"/>
    <n v="2"/>
    <s v="2015,80"/>
    <s v="11.10.2018"/>
    <m/>
    <m/>
  </r>
  <r>
    <x v="13"/>
    <s v="4-100-15-48-54,1-6 HYUNDAI"/>
    <x v="0"/>
    <n v="1"/>
    <s v="1007,90"/>
    <s v="16.09.2018"/>
    <m/>
    <m/>
  </r>
  <r>
    <x v="14"/>
    <s v="5-114,3-16-50-67,1-6,5 MAZDA"/>
    <x v="0"/>
    <n v="1"/>
    <s v="1491,52"/>
    <s v="14.09.2018"/>
    <m/>
    <m/>
  </r>
  <r>
    <x v="15"/>
    <s v="5-114,3-16-50-66,1-6,5 BJ8873"/>
    <x v="0"/>
    <n v="2"/>
    <s v="2487,72"/>
    <s v="16.10.2018"/>
    <n v="251"/>
    <n v="14360"/>
  </r>
  <r>
    <x v="16"/>
    <s v="4-98-13-40-58,6-5 ВАЗ ЧЕРН"/>
    <x v="0"/>
    <n v="1"/>
    <s v="513,77"/>
    <s v="22.09.2018"/>
    <n v="251"/>
    <n v="3120"/>
  </r>
  <r>
    <x v="17"/>
    <s v="4-100-15-50-60,1-6 MAGN 15001S"/>
    <x v="0"/>
    <n v="4"/>
    <s v="3834,76"/>
    <s v="14.10.2018"/>
    <n v="251"/>
    <n v="3440"/>
  </r>
  <r>
    <x v="17"/>
    <s v="4-100-15-50-60,1-6 MAGN 15001S"/>
    <x v="0"/>
    <n v="4"/>
    <s v="3834,72"/>
    <s v="29.09.2018"/>
    <m/>
    <m/>
  </r>
  <r>
    <x v="17"/>
    <s v="4-100-15-50-60,1-6 MAGN 15001S"/>
    <x v="0"/>
    <n v="4"/>
    <s v="3834,72"/>
    <s v="16.09.2018"/>
    <n v="251"/>
    <n v="2640"/>
  </r>
  <r>
    <x v="18"/>
    <s v="4-100-14-49-56,6-5,5 S"/>
    <x v="0"/>
    <n v="2"/>
    <s v="2033,90"/>
    <s v="01.10.2018"/>
    <m/>
    <m/>
  </r>
  <r>
    <x v="19"/>
    <s v="4-100-15-40-60,1-6 MAGN 15002B"/>
    <x v="0"/>
    <n v="4"/>
    <s v="3843,60"/>
    <s v="12.10.2018"/>
    <m/>
    <m/>
  </r>
  <r>
    <x v="19"/>
    <s v="4-100-15-40-60,1-6 MAGN 15002B"/>
    <x v="0"/>
    <n v="4"/>
    <s v="3843,60"/>
    <s v="04.10.2018"/>
    <m/>
    <m/>
  </r>
  <r>
    <x v="20"/>
    <s v="4-100-14-43-60,1-5,5 S"/>
    <x v="0"/>
    <n v="2"/>
    <s v="1719,47"/>
    <s v="05.10.2018"/>
    <m/>
    <m/>
  </r>
  <r>
    <x v="21"/>
    <s v="4/100/15/50/60,1/6 404.8AM"/>
    <x v="0"/>
    <n v="4"/>
    <s v="9847,48"/>
    <s v="02.10.2018"/>
    <m/>
    <m/>
  </r>
  <r>
    <x v="22"/>
    <s v="5/114,3/16/40/66,1/7 89.13АМ"/>
    <x v="0"/>
    <n v="4"/>
    <s v="11449,16"/>
    <s v="04.10.2018"/>
    <n v="251"/>
    <n v="17000"/>
  </r>
  <r>
    <x v="23"/>
    <s v="4/100/15/40/60,1/6 84.22H"/>
    <x v="0"/>
    <n v="4"/>
    <s v="8677,96"/>
    <s v="23.09.2018"/>
    <m/>
    <m/>
  </r>
  <r>
    <x v="24"/>
    <s v="4-98-13-35-58,5-5 MAGN 13001S"/>
    <x v="0"/>
    <n v="2"/>
    <s v="1208,24"/>
    <s v="15.10.2018"/>
    <m/>
    <m/>
  </r>
  <r>
    <x v="24"/>
    <s v="4-98-13-35-58,5-5 MAGN 13001S"/>
    <x v="0"/>
    <n v="4"/>
    <s v="2416,48"/>
    <s v="10.10.2018"/>
    <m/>
    <m/>
  </r>
  <r>
    <x v="24"/>
    <s v="4-98-13-35-58,5-5 MAGN 13001S"/>
    <x v="0"/>
    <n v="4"/>
    <s v="2416,48"/>
    <s v="28.09.2018"/>
    <m/>
    <m/>
  </r>
  <r>
    <x v="24"/>
    <s v="4-98-13-35-58,5-5 MAGN 13001S"/>
    <x v="0"/>
    <n v="4"/>
    <s v="2416,48"/>
    <s v="27.09.2018"/>
    <m/>
    <m/>
  </r>
  <r>
    <x v="24"/>
    <s v="4-98-13-35-58,5-5 MAGN 13001S"/>
    <x v="0"/>
    <n v="4"/>
    <s v="2416,48"/>
    <s v="11.09.2018"/>
    <m/>
    <m/>
  </r>
  <r>
    <x v="25"/>
    <s v="4-100-14-43-60,1-5,5 MAG14000S"/>
    <x v="0"/>
    <n v="1"/>
    <s v="990,60"/>
    <s v="28.09.2018"/>
    <m/>
    <m/>
  </r>
  <r>
    <x v="25"/>
    <s v="4-100-14-43-60,1-5,5 MAG14000S"/>
    <x v="0"/>
    <n v="1"/>
    <s v="990,60"/>
    <s v="25.09.2018"/>
    <m/>
    <m/>
  </r>
  <r>
    <x v="25"/>
    <s v="4-100-14-43-60,1-5,5 MAG14000S"/>
    <x v="0"/>
    <n v="4"/>
    <s v="3962,40"/>
    <s v="23.09.2018"/>
    <m/>
    <m/>
  </r>
  <r>
    <x v="25"/>
    <s v="4-100-14-43-60,1-5,5 MAG14000S"/>
    <x v="0"/>
    <n v="2"/>
    <s v="2109,38"/>
    <s v="06.09.2018"/>
    <m/>
    <m/>
  </r>
  <r>
    <x v="26"/>
    <s v="4-98-14-35-58,5-5,5 MAG14003B"/>
    <x v="0"/>
    <n v="4"/>
    <s v="2545,76"/>
    <s v="14.10.2018"/>
    <m/>
    <m/>
  </r>
  <r>
    <x v="26"/>
    <s v="4-98-14-35-58,5-5,5 MAG14003B"/>
    <x v="0"/>
    <n v="4"/>
    <s v="2545,76"/>
    <s v="11.10.2018"/>
    <m/>
    <m/>
  </r>
  <r>
    <x v="26"/>
    <s v="4-98-14-35-58,5-5,5 MAG14003B"/>
    <x v="0"/>
    <n v="4"/>
    <s v="2545,76"/>
    <s v="09.10.2018"/>
    <n v="251"/>
    <n v="2554"/>
  </r>
  <r>
    <x v="26"/>
    <s v="4-98-14-35-58,5-5,5 MAG14003B"/>
    <x v="0"/>
    <n v="4"/>
    <s v="2545,76"/>
    <s v="05.10.2018"/>
    <m/>
    <m/>
  </r>
  <r>
    <x v="26"/>
    <s v="4-98-14-35-58,5-5,5 MAG14003B"/>
    <x v="0"/>
    <n v="4"/>
    <s v="2545,76"/>
    <s v="02.10.2018"/>
    <m/>
    <m/>
  </r>
  <r>
    <x v="26"/>
    <s v="4-98-14-35-58,5-5,5 MAG14003B"/>
    <x v="0"/>
    <n v="1"/>
    <s v="636,44"/>
    <s v="24.09.2018"/>
    <m/>
    <m/>
  </r>
  <r>
    <x v="26"/>
    <s v="4-98-14-35-58,5-5,5 MAG14003B"/>
    <x v="0"/>
    <n v="1"/>
    <s v="636,44"/>
    <s v="22.09.2018"/>
    <m/>
    <m/>
  </r>
  <r>
    <x v="26"/>
    <s v="4-98-14-35-58,5-5,5 MAG14003B"/>
    <x v="0"/>
    <n v="2"/>
    <s v="1272,88"/>
    <s v="19.09.2018"/>
    <m/>
    <m/>
  </r>
  <r>
    <x v="26"/>
    <s v="4-98-14-35-58,5-5,5 MAG14003B"/>
    <x v="0"/>
    <n v="4"/>
    <s v="2545,76"/>
    <s v="09.09.2018"/>
    <m/>
    <m/>
  </r>
  <r>
    <x v="26"/>
    <s v="4-98-14-35-58,5-5,5 MAG14003B"/>
    <x v="0"/>
    <n v="4"/>
    <s v="2545,76"/>
    <s v="06.09.2018"/>
    <m/>
    <m/>
  </r>
  <r>
    <x v="27"/>
    <s v="4-98-14-35-58,5-5,5 СЕР MAGNET"/>
    <x v="0"/>
    <n v="2"/>
    <s v="1339,54"/>
    <s v="04.10.2018"/>
    <m/>
    <m/>
  </r>
  <r>
    <x v="28"/>
    <s v="5-108-15-52,5-63,3-6 MAG15000B"/>
    <x v="0"/>
    <n v="4"/>
    <s v="3796,60"/>
    <s v="05.10.2018"/>
    <m/>
    <m/>
  </r>
  <r>
    <x v="29"/>
    <s v="4-100-15-48-54,1-6 MAG15003B"/>
    <x v="0"/>
    <n v="4"/>
    <s v="4207,96"/>
    <s v="10.10.2018"/>
    <m/>
    <m/>
  </r>
  <r>
    <x v="29"/>
    <s v="4-100-15-48-54,1-6 MAG15003B"/>
    <x v="0"/>
    <n v="7"/>
    <s v="7363,93"/>
    <s v="09.10.2018"/>
    <m/>
    <m/>
  </r>
  <r>
    <x v="29"/>
    <s v="4-100-15-48-54,1-6 MAG15003B"/>
    <x v="0"/>
    <n v="4"/>
    <s v="4207,96"/>
    <s v="29.09.2018"/>
    <m/>
    <m/>
  </r>
  <r>
    <x v="29"/>
    <s v="4-100-15-48-54,1-6 MAG15003B"/>
    <x v="0"/>
    <n v="4"/>
    <s v="4207,96"/>
    <s v="25.09.2018"/>
    <m/>
    <m/>
  </r>
  <r>
    <x v="29"/>
    <s v="4-100-15-48-54,1-6 MAG15003B"/>
    <x v="0"/>
    <n v="1"/>
    <s v="1053,57"/>
    <s v="20.09.2018"/>
    <m/>
    <m/>
  </r>
  <r>
    <x v="29"/>
    <s v="4-100-15-48-54,1-6 MAG15003B"/>
    <x v="0"/>
    <n v="1"/>
    <s v="1053,57"/>
    <s v="19.09.2018"/>
    <n v="251"/>
    <n v="2640"/>
  </r>
  <r>
    <x v="29"/>
    <s v="4-100-15-48-54,1-6 MAG15003B"/>
    <x v="0"/>
    <n v="4"/>
    <s v="4214,28"/>
    <s v="12.09.2018"/>
    <m/>
    <m/>
  </r>
  <r>
    <x v="30"/>
    <s v="5-112-15-47-57,1-6 MAG15005"/>
    <x v="0"/>
    <n v="4"/>
    <s v="4135,60"/>
    <s v="27.09.2018"/>
    <m/>
    <m/>
  </r>
  <r>
    <x v="31"/>
    <s v="5-100-15-38-57,1-6 MAG15007"/>
    <x v="0"/>
    <n v="1"/>
    <s v="1231,78"/>
    <s v="16.10.2018"/>
    <m/>
    <m/>
  </r>
  <r>
    <x v="31"/>
    <s v="5-100-15-38-57,1-6 MAG15007"/>
    <x v="0"/>
    <n v="4"/>
    <s v="5010,16"/>
    <s v="30.09.2018"/>
    <n v="251"/>
    <n v="3350"/>
  </r>
  <r>
    <x v="32"/>
    <s v="5-108-16-50-63,3-6,5 MAG16009"/>
    <x v="0"/>
    <n v="2"/>
    <s v="2171,33"/>
    <s v="02.10.2018"/>
    <n v="251"/>
    <n v="1720"/>
  </r>
  <r>
    <x v="32"/>
    <s v="5-108-16-50-63,3-6,5 MAG16009"/>
    <x v="0"/>
    <n v="4"/>
    <s v="4342,68"/>
    <s v="27.09.2018"/>
    <m/>
    <m/>
  </r>
  <r>
    <x v="32"/>
    <s v="5-108-16-50-63,3-6,5 MAG16009"/>
    <x v="0"/>
    <n v="1"/>
    <s v="1085,67"/>
    <s v="13.09.2018"/>
    <m/>
    <m/>
  </r>
  <r>
    <x v="33"/>
    <s v="5-114,3-16-38-67,1-6,5 M16010B"/>
    <x v="0"/>
    <n v="4"/>
    <s v="5152,56"/>
    <s v="08.10.2018"/>
    <m/>
    <m/>
  </r>
  <r>
    <x v="34"/>
    <s v="5/114,3/16/51/67,1/6,5 87.21НН"/>
    <x v="0"/>
    <n v="4"/>
    <s v="10491,52"/>
    <s v="11.09.2018"/>
    <m/>
    <m/>
  </r>
  <r>
    <x v="35"/>
    <s v="4-100-14-46-54,1-5 BJ5220"/>
    <x v="0"/>
    <n v="2"/>
    <s v="2088,86"/>
    <s v="23.09.2018"/>
    <m/>
    <m/>
  </r>
  <r>
    <x v="35"/>
    <s v="4-100-14-46-54,1-5 BJ5220"/>
    <x v="0"/>
    <n v="1"/>
    <s v="1044,43"/>
    <s v="21.09.2018"/>
    <m/>
    <m/>
  </r>
  <r>
    <x v="36"/>
    <s v="4/100/15/50/60,1/6 606.8H"/>
    <x v="1"/>
    <n v="4"/>
    <s v="9576,33"/>
    <s v="14.10.2018"/>
    <m/>
    <m/>
  </r>
  <r>
    <x v="36"/>
    <s v="4/100/15/50/60,1/6 606.8H"/>
    <x v="1"/>
    <n v="4"/>
    <s v="9135,60"/>
    <s v="15.09.2018"/>
    <m/>
    <m/>
  </r>
  <r>
    <x v="37"/>
    <s v="5/114,3/16/47/67,1/6,5 407.29Н"/>
    <x v="1"/>
    <n v="4"/>
    <s v="11067,80"/>
    <s v="08.10.2018"/>
    <m/>
    <m/>
  </r>
  <r>
    <x v="38"/>
    <s v="5/114,3/15/46/67,1/6,5 81.6АМ"/>
    <x v="1"/>
    <n v="4"/>
    <s v="9101,68"/>
    <s v="25.09.2018"/>
    <m/>
    <m/>
  </r>
  <r>
    <x v="39"/>
    <s v="4/100/14/43/60,1/5,5 64.5АМ"/>
    <x v="1"/>
    <n v="4"/>
    <s v="8457,64"/>
    <s v="15.09.2018"/>
    <m/>
    <m/>
  </r>
  <r>
    <x v="40"/>
    <s v="4/100/14/45/56,6/5,5 64.15АМ"/>
    <x v="1"/>
    <n v="4"/>
    <s v="8457,64"/>
    <s v="06.10.2018"/>
    <m/>
    <m/>
  </r>
  <r>
    <x v="41"/>
    <s v="4/100/14/46/54,1/5,5 64.17АМ"/>
    <x v="1"/>
    <n v="4"/>
    <s v="8457,63"/>
    <s v="06.10.2018"/>
    <m/>
    <m/>
  </r>
  <r>
    <x v="42"/>
    <s v="5/114,3/16/46/67,1/6,5 55.8АМ"/>
    <x v="1"/>
    <n v="4"/>
    <s v="11932,20"/>
    <s v="09.09.2018"/>
    <m/>
    <m/>
  </r>
  <r>
    <x v="43"/>
    <s v="5/114,3/16/50/60,1/6,5 55.27АМ"/>
    <x v="1"/>
    <n v="4"/>
    <s v="11932,20"/>
    <s v="20.09.2018"/>
    <m/>
    <m/>
  </r>
  <r>
    <x v="44"/>
    <s v="4-98-13-29-58,6-5 ВАЗ 2101/07"/>
    <x v="1"/>
    <n v="1"/>
    <s v="497,51"/>
    <s v="17.09.2018"/>
    <m/>
    <m/>
  </r>
  <r>
    <x v="45"/>
    <s v="5/108/16/52,5/63,4/6,5 407.14А"/>
    <x v="1"/>
    <n v="4"/>
    <s v="11932,20"/>
    <s v="25.09.2018"/>
    <m/>
    <m/>
  </r>
  <r>
    <x v="46"/>
    <s v="5/114,3/16/45/60,1/7 89.16АМ"/>
    <x v="1"/>
    <n v="4"/>
    <s v="11728,80"/>
    <s v="22.09.2018"/>
    <m/>
    <m/>
  </r>
  <r>
    <x v="47"/>
    <s v="4/100/15/50/60,1/6,5 412.8H"/>
    <x v="1"/>
    <n v="4"/>
    <s v="9245,76"/>
    <s v="13.10.2018"/>
    <m/>
    <m/>
  </r>
  <r>
    <x v="8"/>
    <s v="4/100 /15/48/54.1/6.5 412.19А"/>
    <x v="1"/>
    <n v="4"/>
    <s v="10084,76"/>
    <s v="29.09.2018"/>
    <m/>
    <m/>
  </r>
  <r>
    <x v="48"/>
    <s v="5/114,3/16/46/67,1/6.5 55.8Н"/>
    <x v="1"/>
    <n v="4"/>
    <s v="11067,80"/>
    <s v="02.10.2018"/>
    <m/>
    <m/>
  </r>
  <r>
    <x v="49"/>
    <s v="5/114,3/16/51/67,1/6.5 55.21Н"/>
    <x v="1"/>
    <n v="4"/>
    <s v="11067,80"/>
    <s v="14.09.2018"/>
    <m/>
    <m/>
  </r>
  <r>
    <x v="50"/>
    <s v="5/100 /16/42/57,1/6.5 55.24Н"/>
    <x v="1"/>
    <n v="4"/>
    <s v="10457,64"/>
    <s v="18.09.2018"/>
    <m/>
    <m/>
  </r>
  <r>
    <x v="51"/>
    <s v="5/114,3/16/50/60,1/6.5 55.27Н"/>
    <x v="1"/>
    <n v="4"/>
    <s v="11728,80"/>
    <s v="09.10.2018"/>
    <m/>
    <m/>
  </r>
  <r>
    <x v="52"/>
    <s v="5/114,3/15/43/66,1/6.5 81.18Н"/>
    <x v="1"/>
    <n v="4"/>
    <s v="9355,92"/>
    <s v="01.10.2018"/>
    <m/>
    <m/>
  </r>
  <r>
    <x v="53"/>
    <s v="4/100/16/45/67,1/6.5 58.8Н"/>
    <x v="1"/>
    <n v="4"/>
    <s v="11271,19"/>
    <s v="03.09.2018"/>
    <m/>
    <m/>
  </r>
  <r>
    <x v="54"/>
    <s v="5/114,3/16/46/67,1/6.5 407.8Н"/>
    <x v="1"/>
    <n v="4"/>
    <s v="11067,80"/>
    <s v="07.10.2018"/>
    <m/>
    <m/>
  </r>
  <r>
    <x v="55"/>
    <s v="5/100/15/38/57,1/6,5 411.17АМ"/>
    <x v="1"/>
    <n v="4"/>
    <s v="10084,76"/>
    <s v="30.09.2018"/>
    <m/>
    <m/>
  </r>
  <r>
    <x v="10"/>
    <s v="4/100/15/48/54,1/6 84.19АМ"/>
    <x v="1"/>
    <n v="4"/>
    <s v="10084,76"/>
    <s v="15.09.2018"/>
    <m/>
    <m/>
  </r>
  <r>
    <x v="56"/>
    <s v="5/105/16/39/56,6/6,5 87.28НН"/>
    <x v="1"/>
    <n v="4"/>
    <s v="10457,64"/>
    <s v="20.09.2018"/>
    <m/>
    <m/>
  </r>
  <r>
    <x v="57"/>
    <s v="4/108/15/52,5/63,4/6 84.5Н"/>
    <x v="1"/>
    <n v="4"/>
    <s v="8915,24"/>
    <s v="16.10.2018"/>
    <m/>
    <m/>
  </r>
  <r>
    <x v="58"/>
    <s v="5-114,3-16-40-66,1-6,5 NISSAN"/>
    <x v="1"/>
    <n v="4"/>
    <s v="5593,24"/>
    <s v="09.09.2018"/>
    <m/>
    <m/>
  </r>
  <r>
    <x v="59"/>
    <s v="5-105-16-39-56,6-6,5OPEL/CHEV"/>
    <x v="1"/>
    <n v="4"/>
    <s v="5723,92"/>
    <s v="10.10.2018"/>
    <m/>
    <m/>
  </r>
  <r>
    <x v="15"/>
    <s v="5-114,3-16-50-66,1-6,5 BJ8873"/>
    <x v="1"/>
    <n v="4"/>
    <s v="4982,88"/>
    <s v="15.10.2018"/>
    <m/>
    <m/>
  </r>
  <r>
    <x v="15"/>
    <s v="5-114,3-16-50-66,1-6,5 BJ8873"/>
    <x v="1"/>
    <n v="4"/>
    <s v="4982,88"/>
    <s v="09.09.2018"/>
    <m/>
    <m/>
  </r>
  <r>
    <x v="60"/>
    <s v="4-98-13-29-58,6-5 2103"/>
    <x v="1"/>
    <n v="4"/>
    <s v="2088,08"/>
    <s v="17.09.2018"/>
    <m/>
    <m/>
  </r>
  <r>
    <x v="61"/>
    <s v="4/114,3/15/44/56,6/6 84.9AM"/>
    <x v="1"/>
    <n v="4"/>
    <s v="10084,76"/>
    <s v="05.09.2018"/>
    <m/>
    <m/>
  </r>
  <r>
    <x v="62"/>
    <s v="4/100/15/45/60,1/6 84.10AM"/>
    <x v="1"/>
    <n v="4"/>
    <s v="10389,84"/>
    <s v="04.10.2018"/>
    <m/>
    <m/>
  </r>
  <r>
    <x v="63"/>
    <s v="5/114,3/17/46/67,1/7 95.8Н"/>
    <x v="1"/>
    <n v="4"/>
    <s v="13220,32"/>
    <s v="16.09.2018"/>
    <m/>
    <m/>
  </r>
  <r>
    <x v="17"/>
    <s v="4-100-15-50-60,1-6 MAGN 15001S"/>
    <x v="1"/>
    <n v="4"/>
    <s v="3830,52"/>
    <s v="13.10.2018"/>
    <m/>
    <m/>
  </r>
  <r>
    <x v="17"/>
    <s v="4-100-15-50-60,1-6 MAGN 15001S"/>
    <x v="1"/>
    <n v="4"/>
    <s v="3830,52"/>
    <s v="30.09.2018"/>
    <m/>
    <m/>
  </r>
  <r>
    <x v="17"/>
    <s v="4-100-15-50-60,1-6 MAGN 15001S"/>
    <x v="1"/>
    <n v="4"/>
    <s v="3830,52"/>
    <s v="23.09.2018"/>
    <m/>
    <m/>
  </r>
  <r>
    <x v="17"/>
    <s v="4-100-15-50-60,1-6 MAGN 15001S"/>
    <x v="1"/>
    <n v="4"/>
    <s v="3830,52"/>
    <s v="19.09.2018"/>
    <m/>
    <m/>
  </r>
  <r>
    <x v="18"/>
    <s v="4-100-14-49-56,6-5,5 S"/>
    <x v="1"/>
    <n v="4"/>
    <s v="4067,80"/>
    <s v="23.09.2018"/>
    <m/>
    <m/>
  </r>
  <r>
    <x v="19"/>
    <s v="4-100-15-40-60,1-6 MAGN 15002B"/>
    <x v="1"/>
    <n v="4"/>
    <s v="3838,48"/>
    <s v="15.10.2018"/>
    <m/>
    <m/>
  </r>
  <r>
    <x v="19"/>
    <s v="4-100-15-40-60,1-6 MAGN 15002B"/>
    <x v="1"/>
    <n v="4"/>
    <s v="3847,00"/>
    <s v="06.10.2018"/>
    <m/>
    <m/>
  </r>
  <r>
    <x v="19"/>
    <s v="4-100-15-40-60,1-6 MAGN 15002B"/>
    <x v="1"/>
    <n v="4"/>
    <s v="3847,00"/>
    <s v="02.10.2018"/>
    <m/>
    <m/>
  </r>
  <r>
    <x v="64"/>
    <s v="4/114,3/15/44/56,6/6,5 80.9ПЛ"/>
    <x v="1"/>
    <n v="4"/>
    <s v="8694,92"/>
    <s v="15.09.2018"/>
    <m/>
    <m/>
  </r>
  <r>
    <x v="65"/>
    <s v="5/114,3/17/40/66,1/7 91.13АМ"/>
    <x v="1"/>
    <n v="4"/>
    <s v="14254,24"/>
    <s v="24.09.2018"/>
    <m/>
    <m/>
  </r>
  <r>
    <x v="66"/>
    <s v="5-105-15-39-56,6-6 BK OLP/CRUZ"/>
    <x v="1"/>
    <n v="4"/>
    <s v="2813,84"/>
    <s v="17.09.2018"/>
    <m/>
    <m/>
  </r>
  <r>
    <x v="67"/>
    <s v="4/100/15/40/60,1/6 84.22ПЛ"/>
    <x v="1"/>
    <n v="4"/>
    <s v="10084,76"/>
    <s v="09.10.2018"/>
    <m/>
    <m/>
  </r>
  <r>
    <x v="68"/>
    <s v="4-98-13-29-60,1-5 MAGN 13000S"/>
    <x v="1"/>
    <n v="4"/>
    <s v="2374,32"/>
    <s v="06.10.2018"/>
    <m/>
    <m/>
  </r>
  <r>
    <x v="68"/>
    <s v="4-98-13-29-60,1-5 MAGN 13000S"/>
    <x v="1"/>
    <n v="4"/>
    <s v="2374,28"/>
    <s v="30.09.2018"/>
    <m/>
    <m/>
  </r>
  <r>
    <x v="68"/>
    <s v="4-98-13-29-60,1-5 MAGN 13000S"/>
    <x v="1"/>
    <n v="2"/>
    <s v="1187,14"/>
    <s v="26.09.2018"/>
    <m/>
    <m/>
  </r>
  <r>
    <x v="24"/>
    <s v="4-98-13-35-58,5-5 MAGN 13001S"/>
    <x v="1"/>
    <n v="4"/>
    <s v="2390,04"/>
    <s v="13.10.2018"/>
    <m/>
    <m/>
  </r>
  <r>
    <x v="24"/>
    <s v="4-98-13-35-58,5-5 MAGN 13001S"/>
    <x v="1"/>
    <n v="4"/>
    <s v="2390,04"/>
    <s v="12.10.2018"/>
    <m/>
    <m/>
  </r>
  <r>
    <x v="24"/>
    <s v="4-98-13-35-58,5-5 MAGN 13001S"/>
    <x v="1"/>
    <n v="4"/>
    <s v="2390,04"/>
    <s v="11.10.2018"/>
    <m/>
    <m/>
  </r>
  <r>
    <x v="24"/>
    <s v="4-98-13-35-58,5-5 MAGN 13001S"/>
    <x v="1"/>
    <n v="1"/>
    <s v="597,51"/>
    <s v="10.10.2018"/>
    <m/>
    <m/>
  </r>
  <r>
    <x v="24"/>
    <s v="4-98-13-35-58,5-5 MAGN 13001S"/>
    <x v="1"/>
    <n v="4"/>
    <s v="2390,04"/>
    <s v="06.10.2018"/>
    <m/>
    <m/>
  </r>
  <r>
    <x v="24"/>
    <s v="4-98-13-35-58,5-5 MAGN 13001S"/>
    <x v="1"/>
    <n v="1"/>
    <s v="597,51"/>
    <s v="05.10.2018"/>
    <m/>
    <m/>
  </r>
  <r>
    <x v="24"/>
    <s v="4-98-13-35-58,5-5 MAGN 13001S"/>
    <x v="1"/>
    <n v="2"/>
    <s v="1195,02"/>
    <s v="02.10.2018"/>
    <m/>
    <m/>
  </r>
  <r>
    <x v="24"/>
    <s v="4-98-13-35-58,5-5 MAGN 13001S"/>
    <x v="1"/>
    <n v="4"/>
    <s v="2390,04"/>
    <s v="29.09.2018"/>
    <m/>
    <m/>
  </r>
  <r>
    <x v="24"/>
    <s v="4-98-13-35-58,5-5 MAGN 13001S"/>
    <x v="1"/>
    <n v="4"/>
    <s v="2390,04"/>
    <s v="26.09.2018"/>
    <m/>
    <m/>
  </r>
  <r>
    <x v="24"/>
    <s v="4-98-13-35-58,5-5 MAGN 13001S"/>
    <x v="1"/>
    <n v="1"/>
    <s v="597,51"/>
    <s v="24.09.2018"/>
    <m/>
    <m/>
  </r>
  <r>
    <x v="24"/>
    <s v="4-98-13-35-58,5-5 MAGN 13001S"/>
    <x v="1"/>
    <n v="4"/>
    <s v="2390,04"/>
    <s v="12.09.2018"/>
    <m/>
    <m/>
  </r>
  <r>
    <x v="25"/>
    <s v="4-100-14-43-60,1-5,5 MAG14000S"/>
    <x v="1"/>
    <n v="4"/>
    <s v="3926,28"/>
    <s v="06.10.2018"/>
    <m/>
    <m/>
  </r>
  <r>
    <x v="26"/>
    <s v="4-98-14-35-58,5-5,5 MAG14003B"/>
    <x v="1"/>
    <n v="4"/>
    <s v="2561,24"/>
    <s v="15.10.2018"/>
    <m/>
    <m/>
  </r>
  <r>
    <x v="26"/>
    <s v="4-98-14-35-58,5-5,5 MAG14003B"/>
    <x v="1"/>
    <n v="12"/>
    <s v="7683,84"/>
    <s v="14.10.2018"/>
    <m/>
    <m/>
  </r>
  <r>
    <x v="26"/>
    <s v="4-98-14-35-58,5-5,5 MAG14003B"/>
    <x v="1"/>
    <n v="6"/>
    <s v="3841,86"/>
    <s v="13.10.2018"/>
    <m/>
    <m/>
  </r>
  <r>
    <x v="26"/>
    <s v="4-98-14-35-58,5-5,5 MAG14003B"/>
    <x v="1"/>
    <n v="4"/>
    <s v="2561,24"/>
    <s v="11.10.2018"/>
    <m/>
    <m/>
  </r>
  <r>
    <x v="26"/>
    <s v="4-98-14-35-58,5-5,5 MAG14003B"/>
    <x v="1"/>
    <n v="8"/>
    <s v="5122,56"/>
    <s v="09.10.2018"/>
    <m/>
    <m/>
  </r>
  <r>
    <x v="26"/>
    <s v="4-98-14-35-58,5-5,5 MAG14003B"/>
    <x v="1"/>
    <n v="4"/>
    <s v="2561,24"/>
    <s v="06.10.2018"/>
    <m/>
    <m/>
  </r>
  <r>
    <x v="26"/>
    <s v="4-98-14-35-58,5-5,5 MAG14003B"/>
    <x v="1"/>
    <n v="2"/>
    <s v="1280,64"/>
    <s v="04.10.2018"/>
    <m/>
    <m/>
  </r>
  <r>
    <x v="26"/>
    <s v="4-98-14-35-58,5-5,5 MAG14003B"/>
    <x v="1"/>
    <n v="4"/>
    <s v="2561,24"/>
    <s v="25.09.2018"/>
    <m/>
    <m/>
  </r>
  <r>
    <x v="26"/>
    <s v="4-98-14-35-58,5-5,5 MAG14003B"/>
    <x v="1"/>
    <n v="4"/>
    <s v="2561,28"/>
    <s v="24.09.2018"/>
    <m/>
    <m/>
  </r>
  <r>
    <x v="26"/>
    <s v="4-98-14-35-58,5-5,5 MAG14003B"/>
    <x v="1"/>
    <n v="4"/>
    <s v="2561,24"/>
    <s v="21.09.2018"/>
    <m/>
    <m/>
  </r>
  <r>
    <x v="26"/>
    <s v="4-98-14-35-58,5-5,5 MAG14003B"/>
    <x v="1"/>
    <n v="4"/>
    <s v="2561,24"/>
    <s v="18.09.2018"/>
    <m/>
    <m/>
  </r>
  <r>
    <x v="26"/>
    <s v="4-98-14-35-58,5-5,5 MAG14003B"/>
    <x v="1"/>
    <n v="4"/>
    <s v="2561,24"/>
    <s v="14.09.2018"/>
    <m/>
    <m/>
  </r>
  <r>
    <x v="26"/>
    <s v="4-98-14-35-58,5-5,5 MAG14003B"/>
    <x v="1"/>
    <n v="4"/>
    <s v="2561,24"/>
    <s v="13.09.2018"/>
    <m/>
    <m/>
  </r>
  <r>
    <x v="26"/>
    <s v="4-98-14-35-58,5-5,5 MAG14003B"/>
    <x v="1"/>
    <n v="4"/>
    <s v="2561,24"/>
    <s v="12.09.2018"/>
    <m/>
    <m/>
  </r>
  <r>
    <x v="26"/>
    <s v="4-98-14-35-58,5-5,5 MAG14003B"/>
    <x v="1"/>
    <n v="4"/>
    <s v="2561,24"/>
    <s v="10.09.2018"/>
    <m/>
    <m/>
  </r>
  <r>
    <x v="28"/>
    <s v="5-108-15-52,5-63,3-6 MAG15000B"/>
    <x v="1"/>
    <n v="4"/>
    <s v="3796,60"/>
    <s v="15.10.2018"/>
    <m/>
    <m/>
  </r>
  <r>
    <x v="28"/>
    <s v="5-108-15-52,5-63,3-6 MAG15000B"/>
    <x v="1"/>
    <n v="4"/>
    <s v="3796,60"/>
    <s v="13.10.2018"/>
    <m/>
    <m/>
  </r>
  <r>
    <x v="29"/>
    <s v="4-100-15-48-54,1-6 MAG15003B"/>
    <x v="1"/>
    <n v="4"/>
    <s v="4224,40"/>
    <s v="16.10.2018"/>
    <m/>
    <m/>
  </r>
  <r>
    <x v="29"/>
    <s v="4-100-15-48-54,1-6 MAG15003B"/>
    <x v="1"/>
    <n v="4"/>
    <s v="4224,44"/>
    <s v="11.10.2018"/>
    <m/>
    <m/>
  </r>
  <r>
    <x v="29"/>
    <s v="4-100-15-48-54,1-6 MAG15003B"/>
    <x v="1"/>
    <n v="1"/>
    <s v="1056,10"/>
    <s v="07.10.2018"/>
    <m/>
    <m/>
  </r>
  <r>
    <x v="29"/>
    <s v="4-100-15-48-54,1-6 MAG15003B"/>
    <x v="1"/>
    <n v="4"/>
    <s v="4224,40"/>
    <s v="04.10.2018"/>
    <m/>
    <m/>
  </r>
  <r>
    <x v="29"/>
    <s v="4-100-15-48-54,1-6 MAG15003B"/>
    <x v="1"/>
    <n v="4"/>
    <s v="4223,44"/>
    <s v="19.09.2018"/>
    <m/>
    <m/>
  </r>
  <r>
    <x v="29"/>
    <s v="4-100-15-48-54,1-6 MAG15003B"/>
    <x v="1"/>
    <n v="4"/>
    <s v="4223,44"/>
    <s v="18.09.2018"/>
    <m/>
    <m/>
  </r>
  <r>
    <x v="29"/>
    <s v="4-100-15-48-54,1-6 MAG15003B"/>
    <x v="1"/>
    <n v="4"/>
    <s v="4223,44"/>
    <s v="15.09.2018"/>
    <m/>
    <m/>
  </r>
  <r>
    <x v="29"/>
    <s v="4-100-15-48-54,1-6 MAG15003B"/>
    <x v="1"/>
    <n v="1"/>
    <s v="1055,86"/>
    <s v="12.09.2018"/>
    <m/>
    <m/>
  </r>
  <r>
    <x v="30"/>
    <s v="5-112-15-47-57,1-6 MAG15005"/>
    <x v="1"/>
    <n v="4"/>
    <s v="4139,00"/>
    <s v="14.10.2018"/>
    <m/>
    <m/>
  </r>
  <r>
    <x v="30"/>
    <s v="5-112-15-47-57,1-6 MAG15005"/>
    <x v="1"/>
    <n v="4"/>
    <s v="4139,00"/>
    <s v="11.10.2018"/>
    <m/>
    <m/>
  </r>
  <r>
    <x v="31"/>
    <s v="5-100-15-38-57,1-6 MAG15007"/>
    <x v="1"/>
    <n v="4"/>
    <s v="5379,68"/>
    <s v="23.09.2018"/>
    <m/>
    <m/>
  </r>
  <r>
    <x v="69"/>
    <s v="5-112-16-46-57,1-6,5 MAG16005B"/>
    <x v="1"/>
    <n v="4"/>
    <s v="5464,41"/>
    <s v="22.09.2018"/>
    <m/>
    <m/>
  </r>
  <r>
    <x v="70"/>
    <s v="5-114,3-16-40-66,1-6,5 M16007B"/>
    <x v="1"/>
    <n v="4"/>
    <s v="5254,24"/>
    <s v="08.10.2018"/>
    <m/>
    <m/>
  </r>
  <r>
    <x v="32"/>
    <s v="5-108-16-50-63,3-6,5 MAG16009"/>
    <x v="1"/>
    <n v="4"/>
    <s v="4284,75"/>
    <s v="21.09.2018"/>
    <m/>
    <m/>
  </r>
  <r>
    <x v="32"/>
    <s v="5-108-16-50-63,3-6,5 MAG16009"/>
    <x v="1"/>
    <n v="4"/>
    <s v="4284,72"/>
    <s v="08.09.2018"/>
    <m/>
    <m/>
  </r>
  <r>
    <x v="32"/>
    <s v="5-108-16-50-63,3-6,5 MAG16009"/>
    <x v="1"/>
    <n v="1"/>
    <s v="1071,19"/>
    <s v="03.09.2018"/>
    <m/>
    <m/>
  </r>
  <r>
    <x v="33"/>
    <s v="5-114,3-16-38-67,1-6,5 M16010B"/>
    <x v="1"/>
    <n v="4"/>
    <s v="5047,66"/>
    <s v="27.09.2018"/>
    <m/>
    <m/>
  </r>
  <r>
    <x v="71"/>
    <s v="5-114,3-16-45-60,1-6,5 M16012B"/>
    <x v="1"/>
    <n v="4"/>
    <s v="4725,46"/>
    <s v="25.09.2018"/>
    <m/>
    <m/>
  </r>
  <r>
    <x v="72"/>
    <s v="4-114,3-15-46-67,1-6 BJ8195"/>
    <x v="1"/>
    <n v="2"/>
    <s v="2222,52"/>
    <s v="29.09.2018"/>
    <m/>
    <m/>
  </r>
  <r>
    <x v="73"/>
    <s v="5-114,3-16-45-66,1-6,5 BJ7865"/>
    <x v="1"/>
    <n v="4"/>
    <s v="4915,24"/>
    <s v="15.10.2018"/>
    <m/>
    <m/>
  </r>
  <r>
    <x v="74"/>
    <s v="5-114,3-16-46-67,1-6,5 BJ9655"/>
    <x v="1"/>
    <n v="4"/>
    <s v="5962,37"/>
    <s v="14.09.2018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697">
  <r>
    <x v="0"/>
    <x v="0"/>
    <x v="0"/>
    <s v="Литые"/>
    <n v="471344"/>
    <s v="BY738"/>
    <m/>
    <x v="0"/>
    <n v="4"/>
    <n v="100"/>
    <x v="0"/>
    <n v="43"/>
    <n v="73.099999999999994"/>
    <n v="6"/>
    <s v="4/100"/>
    <x v="0"/>
    <x v="0"/>
    <x v="0"/>
    <s v="4/100/15/43/73,1/6"/>
    <x v="0"/>
    <m/>
    <x v="0"/>
    <s v="ЧТО-ТО "/>
    <n v="250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"/>
    <x v="1"/>
    <s v="Литые"/>
    <n v="405331"/>
    <s v="RS2"/>
    <s v="АМ"/>
    <x v="1"/>
    <n v="4"/>
    <n v="100"/>
    <x v="1"/>
    <n v="38"/>
    <n v="67.099999999999994"/>
    <n v="5.5"/>
    <s v="4/100"/>
    <x v="1"/>
    <x v="1"/>
    <x v="1"/>
    <s v="4/100/14/38/67,1/5,5"/>
    <x v="0"/>
    <m/>
    <x v="0"/>
    <s v="Нет такой машины/Универсальные"/>
    <n v="3200"/>
    <m/>
    <n v="0"/>
    <n v="0"/>
    <n v="0"/>
    <n v="0"/>
    <n v="0"/>
    <n v="0"/>
    <m/>
    <m/>
    <n v="0"/>
    <n v="1"/>
    <m/>
    <m/>
    <n v="0"/>
    <s v="Lifan (9)_x000a_320 (2009 - 2012)  330 (2014 - 2015)  520 (2006 - 2012)  Fengshun (2011 - 2011)  Foison (2014 - 2018)  Lotto (2015 - 2015)  T11 (2013 - 2013) T21 (2013 - 2013)  Xingshun (2011 - 2011)"/>
    <m/>
    <m/>
    <n v="0"/>
    <x v="0"/>
    <m/>
  </r>
  <r>
    <x v="0"/>
    <x v="2"/>
    <x v="2"/>
    <s v="Литые"/>
    <n v="408751"/>
    <s v="Колизей"/>
    <s v="ПЛ"/>
    <x v="1"/>
    <n v="4"/>
    <n v="100"/>
    <x v="1"/>
    <n v="38"/>
    <n v="67.099999999999994"/>
    <n v="5.5"/>
    <s v="4/100"/>
    <x v="2"/>
    <x v="1"/>
    <x v="1"/>
    <s v="4/100/14/38/67,1/5,5"/>
    <x v="0"/>
    <m/>
    <x v="0"/>
    <s v="Нет такой машины/Универсальные"/>
    <n v="3200"/>
    <m/>
    <n v="0"/>
    <n v="0"/>
    <n v="0"/>
    <n v="0"/>
    <n v="0"/>
    <n v="0"/>
    <m/>
    <m/>
    <n v="0"/>
    <n v="1"/>
    <m/>
    <m/>
    <n v="0"/>
    <s v="Lifan (9)_x000a_320 (2009 - 2012)  330 (2014 - 2015)  520 (2006 - 2012)  Fengshun (2011 - 2011)  Foison (2014 - 2018)  Lotto (2015 - 2015)  T11 (2013 - 2013) T21 (2013 - 2013)  Xingshun (2011 - 2011)"/>
    <m/>
    <m/>
    <n v="0"/>
    <x v="0"/>
    <m/>
  </r>
  <r>
    <x v="0"/>
    <x v="3"/>
    <x v="3"/>
    <s v="Литые"/>
    <n v="408753"/>
    <s v="Колизей"/>
    <s v="АМ"/>
    <x v="1"/>
    <n v="4"/>
    <n v="100"/>
    <x v="1"/>
    <n v="38"/>
    <n v="67.099999999999994"/>
    <n v="5.5"/>
    <s v="4/100"/>
    <x v="3"/>
    <x v="1"/>
    <x v="1"/>
    <s v="4/100/14/38/67,1/5,5"/>
    <x v="0"/>
    <m/>
    <x v="0"/>
    <s v="Нет такой машины/Универсальные"/>
    <n v="3200"/>
    <m/>
    <n v="0"/>
    <n v="0"/>
    <n v="0"/>
    <n v="0"/>
    <n v="0"/>
    <n v="0"/>
    <m/>
    <m/>
    <n v="0"/>
    <n v="1"/>
    <m/>
    <m/>
    <n v="0"/>
    <s v="Lifan (9)_x000a_320 (2009 - 2012)  330 (2014 - 2015)  520 (2006 - 2012)  Fengshun (2011 - 2011)  Foison (2014 - 2018)  Lotto (2015 - 2015)  T11 (2013 - 2013) T21 (2013 - 2013)  Xingshun (2011 - 2011)"/>
    <m/>
    <m/>
    <n v="0"/>
    <x v="0"/>
    <m/>
  </r>
  <r>
    <x v="0"/>
    <x v="4"/>
    <x v="4"/>
    <s v="Литые"/>
    <n v="408754"/>
    <s v="Колизей"/>
    <s v="Б"/>
    <x v="1"/>
    <n v="4"/>
    <n v="100"/>
    <x v="1"/>
    <n v="38"/>
    <n v="67.099999999999994"/>
    <n v="5.5"/>
    <s v="4/100"/>
    <x v="4"/>
    <x v="1"/>
    <x v="1"/>
    <s v="4/100/14/38/67,1/5,5"/>
    <x v="0"/>
    <m/>
    <x v="0"/>
    <s v="Нет такой машины/Универсальные"/>
    <n v="3050"/>
    <m/>
    <n v="0"/>
    <n v="0"/>
    <n v="0"/>
    <n v="0"/>
    <n v="0"/>
    <n v="0"/>
    <m/>
    <m/>
    <n v="0"/>
    <n v="1"/>
    <m/>
    <m/>
    <n v="0"/>
    <s v="Lifan (9)_x000a_320 (2009 - 2012)  330 (2014 - 2015)  520 (2006 - 2012)  Fengshun (2011 - 2011)  Foison (2014 - 2018)  Lotto (2015 - 2015)  T11 (2013 - 2013) T21 (2013 - 2013)  Xingshun (2011 - 2011)"/>
    <m/>
    <m/>
    <n v="0"/>
    <x v="0"/>
    <m/>
  </r>
  <r>
    <x v="0"/>
    <x v="5"/>
    <x v="5"/>
    <s v="Литые"/>
    <n v="408755"/>
    <s v="Колизей"/>
    <s v="Ч"/>
    <x v="1"/>
    <n v="4"/>
    <n v="100"/>
    <x v="1"/>
    <n v="38"/>
    <n v="67.099999999999994"/>
    <n v="5.5"/>
    <s v="4/100"/>
    <x v="5"/>
    <x v="1"/>
    <x v="1"/>
    <s v="4/100/14/38/67,1/5,5"/>
    <x v="0"/>
    <m/>
    <x v="0"/>
    <s v="Нет такой машины/Универсальные"/>
    <n v="3050"/>
    <m/>
    <n v="0"/>
    <n v="0"/>
    <n v="0"/>
    <n v="0"/>
    <n v="0"/>
    <n v="0"/>
    <m/>
    <m/>
    <n v="0"/>
    <n v="1"/>
    <m/>
    <m/>
    <n v="0"/>
    <s v="Lifan (9)_x000a_320 (2009 - 2012)  330 (2014 - 2015)  520 (2006 - 2012)  Fengshun (2011 - 2011)  Foison (2014 - 2018)  Lotto (2015 - 2015)  T11 (2013 - 2013) T21 (2013 - 2013)  Xingshun (2011 - 2011)"/>
    <m/>
    <m/>
    <n v="0"/>
    <x v="0"/>
    <m/>
  </r>
  <r>
    <x v="0"/>
    <x v="6"/>
    <x v="6"/>
    <s v="Литые"/>
    <n v="661770"/>
    <s v="RS2"/>
    <s v="АБ"/>
    <x v="1"/>
    <n v="4"/>
    <n v="100"/>
    <x v="1"/>
    <n v="38"/>
    <n v="67.099999999999994"/>
    <n v="5.5"/>
    <s v="4/100"/>
    <x v="6"/>
    <x v="1"/>
    <x v="1"/>
    <s v="4/100/14/38/67,1/5,5"/>
    <x v="0"/>
    <m/>
    <x v="0"/>
    <s v="Нет такой машины/Универсальные"/>
    <n v="3200"/>
    <m/>
    <n v="0"/>
    <n v="0"/>
    <n v="0"/>
    <n v="0"/>
    <n v="0"/>
    <n v="0"/>
    <m/>
    <m/>
    <n v="0"/>
    <n v="1"/>
    <m/>
    <m/>
    <n v="0"/>
    <s v="Lifan (9)_x000a_320 (2009 - 2012)  330 (2014 - 2015)  520 (2006 - 2012)  Fengshun (2011 - 2011)  Foison (2014 - 2018)  Lotto (2015 - 2015)  T11 (2013 - 2013) T21 (2013 - 2013)  Xingshun (2011 - 2011)"/>
    <m/>
    <m/>
    <n v="0"/>
    <x v="0"/>
    <m/>
  </r>
  <r>
    <x v="0"/>
    <x v="7"/>
    <x v="7"/>
    <s v="Литые"/>
    <n v="661771"/>
    <s v="RS2"/>
    <s v="Б"/>
    <x v="1"/>
    <n v="4"/>
    <n v="100"/>
    <x v="1"/>
    <n v="38"/>
    <n v="67.099999999999994"/>
    <n v="5.5"/>
    <s v="4/100"/>
    <x v="7"/>
    <x v="1"/>
    <x v="1"/>
    <s v="4/100/14/38/67,1/5,5"/>
    <x v="0"/>
    <m/>
    <x v="0"/>
    <s v="Нет такой машины/Универсальные"/>
    <n v="3050"/>
    <m/>
    <n v="0"/>
    <n v="0"/>
    <n v="0"/>
    <n v="0"/>
    <n v="0"/>
    <n v="0"/>
    <m/>
    <m/>
    <n v="0"/>
    <n v="1"/>
    <m/>
    <m/>
    <n v="0"/>
    <s v="Lifan (9)_x000a_320 (2009 - 2012)  330 (2014 - 2015)  520 (2006 - 2012)  Fengshun (2011 - 2011)  Foison (2014 - 2018)  Lotto (2015 - 2015)  T11 (2013 - 2013) T21 (2013 - 2013)  Xingshun (2011 - 2011)"/>
    <m/>
    <m/>
    <n v="0"/>
    <x v="0"/>
    <m/>
  </r>
  <r>
    <x v="0"/>
    <x v="8"/>
    <x v="8"/>
    <s v="Литые"/>
    <n v="661772"/>
    <s v="RS2"/>
    <s v="ПЛ"/>
    <x v="1"/>
    <n v="4"/>
    <n v="100"/>
    <x v="1"/>
    <n v="38"/>
    <n v="67.099999999999994"/>
    <n v="5.5"/>
    <s v="4/100"/>
    <x v="8"/>
    <x v="1"/>
    <x v="1"/>
    <s v="4/100/14/38/67,1/5,5"/>
    <x v="0"/>
    <m/>
    <x v="0"/>
    <s v="Нет такой машины/Универсальные"/>
    <n v="3200"/>
    <m/>
    <n v="0"/>
    <n v="0"/>
    <n v="0"/>
    <n v="0"/>
    <n v="0"/>
    <n v="0"/>
    <m/>
    <m/>
    <n v="0"/>
    <n v="1"/>
    <m/>
    <m/>
    <n v="0"/>
    <s v="Lifan (9)_x000a_320 (2009 - 2012)  330 (2014 - 2015)  520 (2006 - 2012)  Fengshun (2011 - 2011)  Foison (2014 - 2018)  Lotto (2015 - 2015)  T11 (2013 - 2013) T21 (2013 - 2013)  Xingshun (2011 - 2011)"/>
    <m/>
    <m/>
    <n v="0"/>
    <x v="0"/>
    <m/>
  </r>
  <r>
    <x v="0"/>
    <x v="9"/>
    <x v="9"/>
    <s v="Литые"/>
    <n v="661773"/>
    <s v="RS2"/>
    <s v="Ч"/>
    <x v="1"/>
    <n v="4"/>
    <n v="100"/>
    <x v="1"/>
    <n v="38"/>
    <n v="67.099999999999994"/>
    <n v="5.5"/>
    <s v="4/100"/>
    <x v="9"/>
    <x v="1"/>
    <x v="1"/>
    <s v="4/100/14/38/67,1/5,5"/>
    <x v="0"/>
    <m/>
    <x v="0"/>
    <s v="Нет такой машины/Универсальные"/>
    <n v="3050"/>
    <m/>
    <n v="0"/>
    <n v="0"/>
    <n v="0"/>
    <n v="0"/>
    <n v="0"/>
    <n v="0"/>
    <m/>
    <m/>
    <n v="0"/>
    <n v="1"/>
    <m/>
    <m/>
    <n v="0"/>
    <s v="Lifan (9)_x000a_320 (2009 - 2012)  330 (2014 - 2015)  520 (2006 - 2012)  Fengshun (2011 - 2011)  Foison (2014 - 2018)  Lotto (2015 - 2015)  T11 (2013 - 2013) T21 (2013 - 2013)  Xingshun (2011 - 2011)"/>
    <m/>
    <m/>
    <n v="0"/>
    <x v="0"/>
    <m/>
  </r>
  <r>
    <x v="0"/>
    <x v="10"/>
    <x v="10"/>
    <s v="Литые"/>
    <n v="665886"/>
    <s v="Колизей"/>
    <s v="Н"/>
    <x v="1"/>
    <n v="4"/>
    <n v="100"/>
    <x v="1"/>
    <n v="38"/>
    <n v="67.099999999999994"/>
    <n v="5.5"/>
    <s v="4/100"/>
    <x v="10"/>
    <x v="1"/>
    <x v="1"/>
    <s v="4/100/14/38/67,1/5,5"/>
    <x v="0"/>
    <m/>
    <x v="0"/>
    <s v="Нет такой машины/Универсальные"/>
    <n v="3050"/>
    <m/>
    <n v="0"/>
    <n v="0"/>
    <n v="0"/>
    <n v="0"/>
    <n v="0"/>
    <n v="0"/>
    <m/>
    <m/>
    <n v="0"/>
    <n v="1"/>
    <m/>
    <m/>
    <n v="0"/>
    <s v="Lifan (9)_x000a_320 (2009 - 2012)  330 (2014 - 2015)  520 (2006 - 2012)  Fengshun (2011 - 2011)  Foison (2014 - 2018)  Lotto (2015 - 2015)  T11 (2013 - 2013) T21 (2013 - 2013)  Xingshun (2011 - 2011)"/>
    <m/>
    <m/>
    <n v="0"/>
    <x v="0"/>
    <m/>
  </r>
  <r>
    <x v="0"/>
    <x v="11"/>
    <x v="11"/>
    <s v="Литые"/>
    <n v="665887"/>
    <s v="Колизей"/>
    <s v="АБ"/>
    <x v="1"/>
    <n v="4"/>
    <n v="100"/>
    <x v="1"/>
    <n v="38"/>
    <n v="67.099999999999994"/>
    <n v="5.5"/>
    <s v="4/100"/>
    <x v="11"/>
    <x v="1"/>
    <x v="1"/>
    <s v="4/100/14/38/67,1/5,5"/>
    <x v="0"/>
    <m/>
    <x v="0"/>
    <s v="Нет такой машины/Универсальные"/>
    <n v="3200"/>
    <m/>
    <n v="0"/>
    <n v="0"/>
    <n v="0"/>
    <n v="0"/>
    <n v="0"/>
    <n v="0"/>
    <m/>
    <m/>
    <n v="0"/>
    <n v="1"/>
    <m/>
    <m/>
    <n v="0"/>
    <s v="Lifan (9)_x000a_320 (2009 - 2012)  330 (2014 - 2015)  520 (2006 - 2012)  Fengshun (2011 - 2011)  Foison (2014 - 2018)  Lotto (2015 - 2015)  T11 (2013 - 2013) T21 (2013 - 2013)  Xingshun (2011 - 2011)"/>
    <m/>
    <m/>
    <n v="0"/>
    <x v="0"/>
    <m/>
  </r>
  <r>
    <x v="0"/>
    <x v="12"/>
    <x v="12"/>
    <s v="Литые"/>
    <n v="665916"/>
    <s v="RS2"/>
    <s v="Н"/>
    <x v="1"/>
    <n v="4"/>
    <n v="100"/>
    <x v="1"/>
    <n v="38"/>
    <n v="67.099999999999994"/>
    <n v="5.5"/>
    <s v="4/100"/>
    <x v="12"/>
    <x v="1"/>
    <x v="1"/>
    <s v="4/100/14/38/67,1/5,5"/>
    <x v="0"/>
    <m/>
    <x v="0"/>
    <s v="Нет такой машины/Универсальные"/>
    <n v="3050"/>
    <m/>
    <n v="0"/>
    <n v="0"/>
    <n v="0"/>
    <n v="0"/>
    <n v="0"/>
    <n v="0"/>
    <m/>
    <m/>
    <n v="0"/>
    <n v="1"/>
    <m/>
    <m/>
    <n v="0"/>
    <s v="Lifan (9)_x000a_320 (2009 - 2012)  330 (2014 - 2015)  520 (2006 - 2012)  Fengshun (2011 - 2011)  Foison (2014 - 2018)  Lotto (2015 - 2015)  T11 (2013 - 2013) T21 (2013 - 2013)  Xingshun (2011 - 2011)"/>
    <m/>
    <m/>
    <n v="0"/>
    <x v="0"/>
    <m/>
  </r>
  <r>
    <x v="0"/>
    <x v="13"/>
    <x v="13"/>
    <s v="Литые"/>
    <n v="405334"/>
    <s v="RS2"/>
    <s v="АМ"/>
    <x v="1"/>
    <n v="4"/>
    <n v="100"/>
    <x v="1"/>
    <n v="46"/>
    <n v="67.099999999999994"/>
    <n v="5.5"/>
    <s v="4/100"/>
    <x v="13"/>
    <x v="1"/>
    <x v="2"/>
    <s v="4/100/14/46/67,1/5,5"/>
    <x v="0"/>
    <m/>
    <x v="0"/>
    <s v="Нет такой машины/Универсальные"/>
    <n v="3200"/>
    <m/>
    <n v="0"/>
    <n v="0"/>
    <n v="0"/>
    <n v="0"/>
    <n v="0"/>
    <n v="0"/>
    <m/>
    <m/>
    <n v="0"/>
    <n v="1"/>
    <m/>
    <m/>
    <n v="0"/>
    <s v="Dodge (1)_x000a_Challenger (1978 - 1983)"/>
    <m/>
    <m/>
    <n v="0"/>
    <x v="0"/>
    <m/>
  </r>
  <r>
    <x v="0"/>
    <x v="14"/>
    <x v="14"/>
    <s v="Литые"/>
    <n v="408769"/>
    <s v="Колизей"/>
    <s v="ПЛ"/>
    <x v="1"/>
    <n v="4"/>
    <n v="100"/>
    <x v="1"/>
    <n v="46"/>
    <n v="67.099999999999994"/>
    <n v="5.5"/>
    <s v="4/100"/>
    <x v="14"/>
    <x v="1"/>
    <x v="2"/>
    <s v="4/100/14/46/67,1/5,5"/>
    <x v="0"/>
    <m/>
    <x v="0"/>
    <s v="Нет такой машины/Универсальные"/>
    <n v="3200"/>
    <m/>
    <n v="0"/>
    <n v="0"/>
    <n v="0"/>
    <n v="0"/>
    <n v="0"/>
    <n v="0"/>
    <m/>
    <m/>
    <n v="0"/>
    <n v="1"/>
    <m/>
    <m/>
    <n v="0"/>
    <s v="Dodge (1)_x000a_Challenger (1978 - 1983)"/>
    <m/>
    <m/>
    <n v="0"/>
    <x v="0"/>
    <m/>
  </r>
  <r>
    <x v="0"/>
    <x v="15"/>
    <x v="15"/>
    <s v="Литые"/>
    <n v="408770"/>
    <s v="Колизей"/>
    <s v="АМ"/>
    <x v="1"/>
    <n v="4"/>
    <n v="100"/>
    <x v="1"/>
    <n v="46"/>
    <n v="67.099999999999994"/>
    <n v="5.5"/>
    <s v="4/100"/>
    <x v="15"/>
    <x v="1"/>
    <x v="2"/>
    <s v="4/100/14/46/67,1/5,5"/>
    <x v="0"/>
    <m/>
    <x v="0"/>
    <s v="Нет такой машины/Универсальные"/>
    <n v="3200"/>
    <m/>
    <n v="0"/>
    <n v="0"/>
    <n v="0"/>
    <n v="0"/>
    <n v="0"/>
    <n v="0"/>
    <m/>
    <m/>
    <n v="0"/>
    <n v="1"/>
    <m/>
    <m/>
    <n v="0"/>
    <s v="Dodge (1)_x000a_Challenger (1978 - 1983)"/>
    <m/>
    <m/>
    <n v="0"/>
    <x v="0"/>
    <m/>
  </r>
  <r>
    <x v="0"/>
    <x v="16"/>
    <x v="16"/>
    <s v="Литые"/>
    <n v="408771"/>
    <s v="Колизей"/>
    <s v="Б"/>
    <x v="1"/>
    <n v="4"/>
    <n v="100"/>
    <x v="1"/>
    <n v="46"/>
    <n v="67.099999999999994"/>
    <n v="5.5"/>
    <s v="4/100"/>
    <x v="16"/>
    <x v="1"/>
    <x v="2"/>
    <s v="4/100/14/46/67,1/5,5"/>
    <x v="0"/>
    <m/>
    <x v="0"/>
    <s v="Нет такой машины/Универсальные"/>
    <n v="3050"/>
    <m/>
    <n v="0"/>
    <n v="0"/>
    <n v="0"/>
    <n v="0"/>
    <n v="0"/>
    <n v="0"/>
    <m/>
    <m/>
    <n v="0"/>
    <n v="1"/>
    <m/>
    <m/>
    <n v="0"/>
    <s v="Dodge (1)_x000a_Challenger (1978 - 1983)"/>
    <m/>
    <m/>
    <n v="0"/>
    <x v="0"/>
    <m/>
  </r>
  <r>
    <x v="0"/>
    <x v="17"/>
    <x v="17"/>
    <s v="Литые"/>
    <n v="408772"/>
    <s v="Колизей"/>
    <s v="Ч"/>
    <x v="1"/>
    <n v="4"/>
    <n v="100"/>
    <x v="1"/>
    <n v="46"/>
    <n v="67.099999999999994"/>
    <n v="5.5"/>
    <s v="4/100"/>
    <x v="17"/>
    <x v="1"/>
    <x v="2"/>
    <s v="4/100/14/46/67,1/5,5"/>
    <x v="0"/>
    <m/>
    <x v="0"/>
    <s v="Нет такой машины/Универсальные"/>
    <n v="3050"/>
    <m/>
    <n v="0"/>
    <n v="0"/>
    <n v="0"/>
    <n v="0"/>
    <n v="0"/>
    <n v="0"/>
    <m/>
    <m/>
    <n v="0"/>
    <n v="1"/>
    <m/>
    <m/>
    <n v="0"/>
    <s v="Dodge (1)_x000a_Challenger (1978 - 1983)"/>
    <m/>
    <m/>
    <n v="0"/>
    <x v="0"/>
    <m/>
  </r>
  <r>
    <x v="0"/>
    <x v="18"/>
    <x v="18"/>
    <s v="Литые"/>
    <n v="661748"/>
    <s v="RS2"/>
    <s v="ПЛ"/>
    <x v="1"/>
    <n v="4"/>
    <n v="100"/>
    <x v="1"/>
    <n v="46"/>
    <n v="67.099999999999994"/>
    <n v="5.5"/>
    <s v="4/100"/>
    <x v="18"/>
    <x v="1"/>
    <x v="2"/>
    <s v="4/100/14/46/67,1/5,5"/>
    <x v="0"/>
    <m/>
    <x v="0"/>
    <s v="Нет такой машины/Универсальные"/>
    <n v="3200"/>
    <m/>
    <n v="0"/>
    <n v="0"/>
    <n v="0"/>
    <n v="0"/>
    <n v="0"/>
    <n v="0"/>
    <m/>
    <m/>
    <n v="0"/>
    <n v="1"/>
    <m/>
    <m/>
    <n v="0"/>
    <s v="Dodge (1)_x000a_Challenger (1978 - 1983)"/>
    <m/>
    <m/>
    <n v="0"/>
    <x v="0"/>
    <m/>
  </r>
  <r>
    <x v="0"/>
    <x v="19"/>
    <x v="19"/>
    <s v="Литые"/>
    <n v="661749"/>
    <s v="RS2"/>
    <s v="Ч"/>
    <x v="1"/>
    <n v="4"/>
    <n v="100"/>
    <x v="1"/>
    <n v="46"/>
    <n v="67.099999999999994"/>
    <n v="5.5"/>
    <s v="4/100"/>
    <x v="19"/>
    <x v="1"/>
    <x v="2"/>
    <s v="4/100/14/46/67,1/5,5"/>
    <x v="0"/>
    <m/>
    <x v="0"/>
    <s v="Нет такой машины/Универсальные"/>
    <n v="3050"/>
    <m/>
    <n v="0"/>
    <n v="0"/>
    <n v="0"/>
    <n v="0"/>
    <n v="0"/>
    <n v="0"/>
    <m/>
    <m/>
    <n v="0"/>
    <n v="1"/>
    <m/>
    <m/>
    <n v="0"/>
    <s v="Dodge (1)_x000a_Challenger (1978 - 1983)"/>
    <m/>
    <m/>
    <n v="0"/>
    <x v="0"/>
    <m/>
  </r>
  <r>
    <x v="0"/>
    <x v="20"/>
    <x v="20"/>
    <s v="Литые"/>
    <n v="665893"/>
    <s v="Колизей"/>
    <s v="Н"/>
    <x v="1"/>
    <n v="4"/>
    <n v="100"/>
    <x v="1"/>
    <n v="46"/>
    <n v="67.099999999999994"/>
    <n v="5.5"/>
    <s v="4/100"/>
    <x v="20"/>
    <x v="1"/>
    <x v="2"/>
    <s v="4/100/14/46/67,1/5,5"/>
    <x v="0"/>
    <m/>
    <x v="0"/>
    <s v="Нет такой машины/Универсальные"/>
    <n v="3050"/>
    <m/>
    <n v="0"/>
    <n v="0"/>
    <n v="0"/>
    <n v="0"/>
    <n v="0"/>
    <n v="0"/>
    <m/>
    <m/>
    <n v="0"/>
    <n v="1"/>
    <m/>
    <m/>
    <n v="0"/>
    <s v="Dodge (1)_x000a_Challenger (1978 - 1983)"/>
    <m/>
    <m/>
    <n v="0"/>
    <x v="0"/>
    <m/>
  </r>
  <r>
    <x v="0"/>
    <x v="21"/>
    <x v="21"/>
    <s v="Литые"/>
    <n v="665894"/>
    <s v="Колизей"/>
    <s v="АБ"/>
    <x v="1"/>
    <n v="4"/>
    <n v="100"/>
    <x v="1"/>
    <n v="46"/>
    <n v="67.099999999999994"/>
    <n v="5.5"/>
    <s v="4/100"/>
    <x v="21"/>
    <x v="1"/>
    <x v="2"/>
    <s v="4/100/14/46/67,1/5,5"/>
    <x v="0"/>
    <m/>
    <x v="0"/>
    <s v="Нет такой машины/Универсальные"/>
    <n v="3200"/>
    <m/>
    <n v="0"/>
    <n v="0"/>
    <n v="0"/>
    <n v="0"/>
    <n v="0"/>
    <n v="0"/>
    <m/>
    <m/>
    <n v="0"/>
    <n v="1"/>
    <m/>
    <m/>
    <n v="0"/>
    <s v="Dodge (1)_x000a_Challenger (1978 - 1983)"/>
    <m/>
    <m/>
    <n v="0"/>
    <x v="0"/>
    <m/>
  </r>
  <r>
    <x v="0"/>
    <x v="22"/>
    <x v="22"/>
    <s v="Литые"/>
    <n v="665917"/>
    <s v="RS2"/>
    <s v="Н"/>
    <x v="1"/>
    <n v="4"/>
    <n v="100"/>
    <x v="1"/>
    <n v="46"/>
    <n v="67.099999999999994"/>
    <n v="5.5"/>
    <s v="4/100"/>
    <x v="22"/>
    <x v="1"/>
    <x v="2"/>
    <s v="4/100/14/46/67,1/5,5"/>
    <x v="0"/>
    <m/>
    <x v="0"/>
    <s v="Нет такой машины/Универсальные"/>
    <n v="3050"/>
    <m/>
    <n v="0"/>
    <n v="0"/>
    <n v="0"/>
    <n v="0"/>
    <n v="0"/>
    <n v="0"/>
    <m/>
    <m/>
    <n v="0"/>
    <n v="1"/>
    <m/>
    <m/>
    <n v="0"/>
    <s v="Dodge (1)_x000a_Challenger (1978 - 1983)"/>
    <m/>
    <m/>
    <n v="0"/>
    <x v="0"/>
    <m/>
  </r>
  <r>
    <x v="0"/>
    <x v="23"/>
    <x v="23"/>
    <s v="Литые"/>
    <n v="665918"/>
    <s v="RS2"/>
    <s v="Б"/>
    <x v="1"/>
    <n v="4"/>
    <n v="100"/>
    <x v="1"/>
    <n v="46"/>
    <n v="67.099999999999994"/>
    <n v="5.5"/>
    <s v="4/100"/>
    <x v="23"/>
    <x v="1"/>
    <x v="2"/>
    <s v="4/100/14/46/67,1/5,5"/>
    <x v="0"/>
    <m/>
    <x v="0"/>
    <s v="Нет такой машины/Универсальные"/>
    <n v="3050"/>
    <m/>
    <n v="0"/>
    <n v="0"/>
    <n v="0"/>
    <n v="0"/>
    <n v="0"/>
    <n v="0"/>
    <m/>
    <m/>
    <n v="0"/>
    <n v="1"/>
    <m/>
    <m/>
    <n v="0"/>
    <s v="Dodge (1)_x000a_Challenger (1978 - 1983)"/>
    <m/>
    <m/>
    <n v="0"/>
    <x v="0"/>
    <m/>
  </r>
  <r>
    <x v="0"/>
    <x v="24"/>
    <x v="24"/>
    <s v="Литые"/>
    <n v="665919"/>
    <s v="RS2"/>
    <s v="АБ"/>
    <x v="1"/>
    <n v="4"/>
    <n v="100"/>
    <x v="1"/>
    <n v="46"/>
    <n v="67.099999999999994"/>
    <n v="5.5"/>
    <s v="4/100"/>
    <x v="24"/>
    <x v="1"/>
    <x v="2"/>
    <s v="4/100/14/46/67,1/5,5"/>
    <x v="0"/>
    <m/>
    <x v="0"/>
    <s v="Нет такой машины/Универсальные"/>
    <n v="3200"/>
    <m/>
    <n v="0"/>
    <n v="0"/>
    <n v="0"/>
    <n v="0"/>
    <n v="0"/>
    <n v="0"/>
    <m/>
    <m/>
    <n v="0"/>
    <n v="1"/>
    <m/>
    <m/>
    <n v="0"/>
    <s v="Dodge (1)_x000a_Challenger (1978 - 1983)"/>
    <m/>
    <m/>
    <n v="0"/>
    <x v="0"/>
    <m/>
  </r>
  <r>
    <x v="0"/>
    <x v="25"/>
    <x v="25"/>
    <s v="Литые"/>
    <n v="405670"/>
    <s v="Оберон"/>
    <s v="АМ"/>
    <x v="1"/>
    <n v="4"/>
    <n v="100"/>
    <x v="0"/>
    <n v="39"/>
    <n v="56.6"/>
    <n v="6.5"/>
    <s v="4/100"/>
    <x v="25"/>
    <x v="0"/>
    <x v="3"/>
    <s v="4/100/15/39/56,6/6,5"/>
    <x v="0"/>
    <m/>
    <x v="0"/>
    <s v="Нет такой машины/Универсальные"/>
    <n v="3850"/>
    <m/>
    <n v="0"/>
    <n v="0"/>
    <n v="0"/>
    <n v="0"/>
    <n v="0"/>
    <n v="0"/>
    <m/>
    <m/>
    <n v="0"/>
    <n v="1"/>
    <m/>
    <m/>
    <n v="0"/>
    <s v="Chevrolet (1)_x000a_Lanos (2005 - 2017)_x000a_Daewoo (1)_x000a_Matiz (2010 - 2015)_x000a_Opel (1)_x000a_Corsa (2000 - 2005)_x000a_Vauxhall (1)_x000a_Adam (2013 - 2015)"/>
    <m/>
    <m/>
    <n v="0"/>
    <x v="0"/>
    <m/>
  </r>
  <r>
    <x v="0"/>
    <x v="26"/>
    <x v="26"/>
    <s v="Литые"/>
    <n v="408858"/>
    <s v="RS2"/>
    <s v="ПЛ"/>
    <x v="1"/>
    <n v="4"/>
    <n v="100"/>
    <x v="0"/>
    <n v="39"/>
    <n v="56.6"/>
    <n v="6.5"/>
    <s v="4/100"/>
    <x v="26"/>
    <x v="0"/>
    <x v="3"/>
    <s v="4/100/15/39/56,6/6,5"/>
    <x v="0"/>
    <m/>
    <x v="0"/>
    <s v="Нет такой машины/Универсальные"/>
    <n v="3850"/>
    <m/>
    <n v="0"/>
    <n v="0"/>
    <n v="0"/>
    <n v="0"/>
    <n v="0"/>
    <n v="0"/>
    <m/>
    <m/>
    <n v="0"/>
    <n v="1"/>
    <m/>
    <m/>
    <n v="0"/>
    <s v="Chevrolet (1)_x000a_Lanos (2005 - 2017)_x000a_Daewoo (1)_x000a_Matiz (2010 - 2015)_x000a_Opel (1)_x000a_Corsa (2000 - 2005)_x000a_Vauxhall (1)_x000a_Adam (2013 - 2015)"/>
    <m/>
    <m/>
    <n v="0"/>
    <x v="0"/>
    <m/>
  </r>
  <r>
    <x v="0"/>
    <x v="27"/>
    <x v="27"/>
    <s v="Литые"/>
    <n v="408859"/>
    <s v="RS2"/>
    <s v="АМ"/>
    <x v="1"/>
    <n v="4"/>
    <n v="100"/>
    <x v="0"/>
    <n v="39"/>
    <n v="56.6"/>
    <n v="6.5"/>
    <s v="4/100"/>
    <x v="27"/>
    <x v="0"/>
    <x v="3"/>
    <s v="4/100/15/39/56,6/6,5"/>
    <x v="0"/>
    <m/>
    <x v="0"/>
    <s v="Нет такой машины/Универсальные"/>
    <n v="3850"/>
    <m/>
    <n v="0"/>
    <n v="0"/>
    <n v="0"/>
    <n v="0"/>
    <n v="0"/>
    <n v="0"/>
    <m/>
    <m/>
    <n v="0"/>
    <n v="1"/>
    <m/>
    <m/>
    <n v="0"/>
    <s v="Chevrolet (1)_x000a_Lanos (2005 - 2017)_x000a_Daewoo (1)_x000a_Matiz (2010 - 2015)_x000a_Opel (1)_x000a_Corsa (2000 - 2005)_x000a_Vauxhall (1)_x000a_Adam (2013 - 2015)"/>
    <m/>
    <m/>
    <n v="0"/>
    <x v="0"/>
    <m/>
  </r>
  <r>
    <x v="0"/>
    <x v="28"/>
    <x v="28"/>
    <s v="Литые"/>
    <n v="408860"/>
    <s v="RS2"/>
    <s v="Б"/>
    <x v="1"/>
    <n v="4"/>
    <n v="100"/>
    <x v="0"/>
    <n v="39"/>
    <n v="56.6"/>
    <n v="6.5"/>
    <s v="4/100"/>
    <x v="28"/>
    <x v="0"/>
    <x v="3"/>
    <s v="4/100/15/39/56,6/6,5"/>
    <x v="0"/>
    <m/>
    <x v="0"/>
    <s v="Нет такой машины/Универсальные"/>
    <n v="3650"/>
    <m/>
    <n v="0"/>
    <n v="0"/>
    <n v="0"/>
    <n v="0"/>
    <n v="0"/>
    <n v="0"/>
    <m/>
    <m/>
    <n v="0"/>
    <n v="1"/>
    <m/>
    <m/>
    <n v="0"/>
    <s v="Chevrolet (1)_x000a_Lanos (2005 - 2017)_x000a_Daewoo (1)_x000a_Matiz (2010 - 2015)_x000a_Opel (1)_x000a_Corsa (2000 - 2005)_x000a_Vauxhall (1)_x000a_Adam (2013 - 2015)"/>
    <m/>
    <m/>
    <n v="0"/>
    <x v="0"/>
    <m/>
  </r>
  <r>
    <x v="0"/>
    <x v="29"/>
    <x v="29"/>
    <s v="Литые"/>
    <n v="408861"/>
    <s v="RS2"/>
    <s v="Ч"/>
    <x v="1"/>
    <n v="4"/>
    <n v="100"/>
    <x v="0"/>
    <n v="39"/>
    <n v="56.6"/>
    <n v="6.5"/>
    <s v="4/100"/>
    <x v="29"/>
    <x v="0"/>
    <x v="3"/>
    <s v="4/100/15/39/56,6/6,5"/>
    <x v="0"/>
    <m/>
    <x v="0"/>
    <s v="Нет такой машины/Универсальные"/>
    <n v="3650"/>
    <m/>
    <n v="0"/>
    <n v="0"/>
    <n v="0"/>
    <n v="0"/>
    <n v="0"/>
    <n v="0"/>
    <m/>
    <m/>
    <n v="0"/>
    <n v="1"/>
    <m/>
    <m/>
    <n v="0"/>
    <s v="Chevrolet (1)_x000a_Lanos (2005 - 2017)_x000a_Daewoo (1)_x000a_Matiz (2010 - 2015)_x000a_Opel (1)_x000a_Corsa (2000 - 2005)_x000a_Vauxhall (1)_x000a_Adam (2013 - 2015)"/>
    <m/>
    <m/>
    <n v="0"/>
    <x v="0"/>
    <m/>
  </r>
  <r>
    <x v="0"/>
    <x v="30"/>
    <x v="30"/>
    <s v="Литые"/>
    <n v="661792"/>
    <s v="Оберон"/>
    <s v="АБ"/>
    <x v="1"/>
    <n v="4"/>
    <n v="100"/>
    <x v="0"/>
    <n v="39"/>
    <n v="56.6"/>
    <n v="6.5"/>
    <s v="4/100"/>
    <x v="30"/>
    <x v="0"/>
    <x v="3"/>
    <s v="4/100/15/39/56,6/6,5"/>
    <x v="0"/>
    <m/>
    <x v="0"/>
    <s v="Нет такой машины/Универсальные"/>
    <n v="3850"/>
    <m/>
    <n v="0"/>
    <n v="0"/>
    <n v="0"/>
    <n v="0"/>
    <n v="0"/>
    <n v="0"/>
    <m/>
    <m/>
    <n v="0"/>
    <n v="1"/>
    <m/>
    <m/>
    <n v="0"/>
    <s v="Chevrolet (1)_x000a_Lanos (2005 - 2017)_x000a_Daewoo (1)_x000a_Matiz (2010 - 2015)_x000a_Opel (1)_x000a_Corsa (2000 - 2005)_x000a_Vauxhall (1)_x000a_Adam (2013 - 2015)"/>
    <m/>
    <m/>
    <n v="0"/>
    <x v="0"/>
    <m/>
  </r>
  <r>
    <x v="0"/>
    <x v="31"/>
    <x v="31"/>
    <s v="Литые"/>
    <n v="661793"/>
    <s v="Оберон"/>
    <s v="Б"/>
    <x v="1"/>
    <n v="4"/>
    <n v="100"/>
    <x v="0"/>
    <n v="39"/>
    <n v="56.6"/>
    <n v="6.5"/>
    <s v="4/100"/>
    <x v="31"/>
    <x v="0"/>
    <x v="3"/>
    <s v="4/100/15/39/56,6/6,5"/>
    <x v="0"/>
    <m/>
    <x v="0"/>
    <s v="Нет такой машины/Универсальные"/>
    <n v="3650"/>
    <m/>
    <n v="0"/>
    <n v="0"/>
    <n v="0"/>
    <n v="0"/>
    <n v="0"/>
    <n v="0"/>
    <m/>
    <m/>
    <n v="0"/>
    <n v="1"/>
    <m/>
    <m/>
    <n v="0"/>
    <s v="Chevrolet (1)_x000a_Lanos (2005 - 2017)_x000a_Daewoo (1)_x000a_Matiz (2010 - 2015)_x000a_Opel (1)_x000a_Corsa (2000 - 2005)_x000a_Vauxhall (1)_x000a_Adam (2013 - 2015)"/>
    <m/>
    <m/>
    <n v="0"/>
    <x v="0"/>
    <m/>
  </r>
  <r>
    <x v="0"/>
    <x v="32"/>
    <x v="32"/>
    <s v="Литые"/>
    <n v="661794"/>
    <s v="Оберон"/>
    <s v="Ч"/>
    <x v="1"/>
    <n v="4"/>
    <n v="100"/>
    <x v="0"/>
    <n v="39"/>
    <n v="56.6"/>
    <n v="6.5"/>
    <s v="4/100"/>
    <x v="32"/>
    <x v="0"/>
    <x v="3"/>
    <s v="4/100/15/39/56,6/6,5"/>
    <x v="0"/>
    <m/>
    <x v="0"/>
    <s v="Нет такой машины/Универсальные"/>
    <n v="3650"/>
    <m/>
    <n v="0"/>
    <n v="0"/>
    <n v="0"/>
    <n v="0"/>
    <n v="0"/>
    <n v="0"/>
    <m/>
    <m/>
    <n v="0"/>
    <n v="1"/>
    <m/>
    <m/>
    <n v="0"/>
    <s v="Chevrolet (1)_x000a_Lanos (2005 - 2017)_x000a_Daewoo (1)_x000a_Matiz (2010 - 2015)_x000a_Opel (1)_x000a_Corsa (2000 - 2005)_x000a_Vauxhall (1)_x000a_Adam (2013 - 2015)"/>
    <m/>
    <m/>
    <n v="0"/>
    <x v="0"/>
    <m/>
  </r>
  <r>
    <x v="0"/>
    <x v="33"/>
    <x v="33"/>
    <s v="Литые"/>
    <n v="665946"/>
    <s v="RS2"/>
    <s v="Н"/>
    <x v="1"/>
    <n v="4"/>
    <n v="100"/>
    <x v="0"/>
    <n v="39"/>
    <n v="56.6"/>
    <n v="6.5"/>
    <s v="4/100"/>
    <x v="33"/>
    <x v="0"/>
    <x v="3"/>
    <s v="4/100/15/39/56,6/6,5"/>
    <x v="0"/>
    <m/>
    <x v="0"/>
    <s v="Нет такой машины/Универсальные"/>
    <n v="3650"/>
    <m/>
    <n v="0"/>
    <n v="0"/>
    <n v="0"/>
    <n v="0"/>
    <n v="0"/>
    <n v="0"/>
    <m/>
    <m/>
    <n v="0"/>
    <n v="1"/>
    <m/>
    <m/>
    <n v="0"/>
    <s v="Chevrolet (1)_x000a_Lanos (2005 - 2017)_x000a_Daewoo (1)_x000a_Matiz (2010 - 2015)_x000a_Opel (1)_x000a_Corsa (2000 - 2005)_x000a_Vauxhall (1)_x000a_Adam (2013 - 2015)"/>
    <m/>
    <m/>
    <n v="0"/>
    <x v="0"/>
    <m/>
  </r>
  <r>
    <x v="0"/>
    <x v="34"/>
    <x v="34"/>
    <s v="Литые"/>
    <n v="665958"/>
    <s v="Оберон"/>
    <s v="Н"/>
    <x v="1"/>
    <n v="4"/>
    <n v="100"/>
    <x v="0"/>
    <n v="39"/>
    <n v="56.6"/>
    <n v="6.5"/>
    <s v="4/100"/>
    <x v="34"/>
    <x v="0"/>
    <x v="3"/>
    <s v="4/100/15/39/56,6/6,5"/>
    <x v="0"/>
    <m/>
    <x v="0"/>
    <s v="Нет такой машины/Универсальные"/>
    <n v="3650"/>
    <m/>
    <n v="0"/>
    <n v="0"/>
    <n v="0"/>
    <n v="0"/>
    <n v="0"/>
    <n v="0"/>
    <m/>
    <m/>
    <n v="0"/>
    <n v="1"/>
    <m/>
    <m/>
    <n v="0"/>
    <s v="Chevrolet (1)_x000a_Lanos (2005 - 2017)_x000a_Daewoo (1)_x000a_Matiz (2010 - 2015)_x000a_Opel (1)_x000a_Corsa (2000 - 2005)_x000a_Vauxhall (1)_x000a_Adam (2013 - 2015)"/>
    <m/>
    <m/>
    <n v="0"/>
    <x v="0"/>
    <m/>
  </r>
  <r>
    <x v="0"/>
    <x v="35"/>
    <x v="35"/>
    <s v="Литые"/>
    <n v="408880"/>
    <s v="RS2"/>
    <s v="ПЛ"/>
    <x v="1"/>
    <n v="4"/>
    <n v="100"/>
    <x v="0"/>
    <n v="43"/>
    <n v="56.6"/>
    <n v="6.5"/>
    <s v="4/100"/>
    <x v="35"/>
    <x v="0"/>
    <x v="4"/>
    <s v="4/100/15/43/56,6/6,5"/>
    <x v="0"/>
    <m/>
    <x v="0"/>
    <s v="Нет такой машины/Универсальные"/>
    <n v="3850"/>
    <m/>
    <n v="0"/>
    <n v="0"/>
    <n v="0"/>
    <n v="0"/>
    <n v="0"/>
    <n v="0"/>
    <m/>
    <m/>
    <n v="0"/>
    <n v="1"/>
    <m/>
    <m/>
    <n v="0"/>
    <s v="Daewoo (1)_x000a_Gentra (2005 - 2011)_x000a_Ravon (2)_x000a_Nexia (2015 - 2018)  R4 (2015 - 2018)"/>
    <m/>
    <m/>
    <n v="0"/>
    <x v="0"/>
    <m/>
  </r>
  <r>
    <x v="0"/>
    <x v="36"/>
    <x v="36"/>
    <s v="Литые"/>
    <n v="408882"/>
    <s v="RS2"/>
    <s v="АМ"/>
    <x v="1"/>
    <n v="4"/>
    <n v="100"/>
    <x v="0"/>
    <n v="43"/>
    <n v="56.6"/>
    <n v="6.5"/>
    <s v="4/100"/>
    <x v="36"/>
    <x v="0"/>
    <x v="4"/>
    <s v="4/100/15/43/56,6/6,5"/>
    <x v="0"/>
    <m/>
    <x v="0"/>
    <s v="Нет такой машины/Универсальные"/>
    <n v="3850"/>
    <m/>
    <n v="0"/>
    <n v="0"/>
    <n v="0"/>
    <n v="0"/>
    <n v="0"/>
    <n v="0"/>
    <m/>
    <m/>
    <n v="0"/>
    <n v="1"/>
    <m/>
    <m/>
    <n v="0"/>
    <s v="Daewoo (1)_x000a_Gentra (2005 - 2011)_x000a_Ravon (2)_x000a_Nexia (2015 - 2018)  R4 (2015 - 2018)"/>
    <m/>
    <m/>
    <n v="0"/>
    <x v="0"/>
    <m/>
  </r>
  <r>
    <x v="0"/>
    <x v="37"/>
    <x v="37"/>
    <s v="Литые"/>
    <n v="408883"/>
    <s v="RS2"/>
    <s v="Б"/>
    <x v="1"/>
    <n v="4"/>
    <n v="100"/>
    <x v="0"/>
    <n v="43"/>
    <n v="56.6"/>
    <n v="6.5"/>
    <s v="4/100"/>
    <x v="37"/>
    <x v="0"/>
    <x v="4"/>
    <s v="4/100/15/43/56,6/6,5"/>
    <x v="0"/>
    <m/>
    <x v="0"/>
    <s v="Нет такой машины/Универсальные"/>
    <n v="3650"/>
    <m/>
    <n v="0"/>
    <n v="0"/>
    <n v="0"/>
    <n v="0"/>
    <n v="0"/>
    <n v="0"/>
    <m/>
    <m/>
    <n v="0"/>
    <n v="1"/>
    <m/>
    <m/>
    <n v="0"/>
    <s v="Daewoo (1)_x000a_Gentra (2005 - 2011)_x000a_Ravon (2)_x000a_Nexia (2015 - 2018)  R4 (2015 - 2018)"/>
    <m/>
    <m/>
    <n v="0"/>
    <x v="0"/>
    <m/>
  </r>
  <r>
    <x v="0"/>
    <x v="38"/>
    <x v="38"/>
    <s v="Литые"/>
    <n v="408884"/>
    <s v="RS2"/>
    <s v="Ч"/>
    <x v="1"/>
    <n v="4"/>
    <n v="100"/>
    <x v="0"/>
    <n v="43"/>
    <n v="56.6"/>
    <n v="6.5"/>
    <s v="4/100"/>
    <x v="38"/>
    <x v="0"/>
    <x v="4"/>
    <s v="4/100/15/43/56,6/6,5"/>
    <x v="0"/>
    <m/>
    <x v="0"/>
    <s v="Нет такой машины/Универсальные"/>
    <n v="3650"/>
    <m/>
    <n v="0"/>
    <n v="0"/>
    <n v="0"/>
    <n v="0"/>
    <n v="0"/>
    <n v="0"/>
    <m/>
    <m/>
    <n v="0"/>
    <n v="1"/>
    <m/>
    <m/>
    <n v="0"/>
    <s v="Daewoo (1)_x000a_Gentra (2005 - 2011)_x000a_Ravon (2)_x000a_Nexia (2015 - 2018)  R4 (2015 - 2018)"/>
    <m/>
    <m/>
    <n v="0"/>
    <x v="0"/>
    <m/>
  </r>
  <r>
    <x v="0"/>
    <x v="39"/>
    <x v="39"/>
    <s v="Литые"/>
    <n v="665951"/>
    <s v="RS2"/>
    <s v="Н"/>
    <x v="1"/>
    <n v="4"/>
    <n v="100"/>
    <x v="0"/>
    <n v="43"/>
    <n v="56.6"/>
    <n v="6.5"/>
    <s v="4/100"/>
    <x v="39"/>
    <x v="0"/>
    <x v="4"/>
    <s v="4/100/15/43/56,6/6,5"/>
    <x v="0"/>
    <m/>
    <x v="0"/>
    <s v="Нет такой машины/Универсальные"/>
    <n v="3650"/>
    <m/>
    <n v="0"/>
    <n v="0"/>
    <n v="0"/>
    <n v="0"/>
    <n v="0"/>
    <n v="0"/>
    <m/>
    <m/>
    <n v="0"/>
    <n v="1"/>
    <m/>
    <m/>
    <n v="0"/>
    <s v="Daewoo (1)_x000a_Gentra (2005 - 2011)_x000a_Ravon (2)_x000a_Nexia (2015 - 2018)  R4 (2015 - 2018)"/>
    <m/>
    <m/>
    <n v="0"/>
    <x v="0"/>
    <m/>
  </r>
  <r>
    <x v="0"/>
    <x v="40"/>
    <x v="40"/>
    <s v="Литые"/>
    <n v="758611"/>
    <s v="Колизей"/>
    <s v="Н"/>
    <x v="1"/>
    <n v="4"/>
    <n v="100"/>
    <x v="0"/>
    <n v="45"/>
    <n v="67.099999999999994"/>
    <n v="6"/>
    <s v="4/100"/>
    <x v="40"/>
    <x v="0"/>
    <x v="5"/>
    <s v="4/100/15/45/67,1/6"/>
    <x v="0"/>
    <m/>
    <x v="0"/>
    <s v="Нет такой машины/Универсальные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41"/>
    <x v="41"/>
    <s v="Литые"/>
    <n v="405625"/>
    <s v="Салют"/>
    <s v="ПЛ"/>
    <x v="1"/>
    <n v="4"/>
    <n v="100"/>
    <x v="0"/>
    <n v="45"/>
    <n v="67.099999999999994"/>
    <n v="6"/>
    <s v="4/100"/>
    <x v="41"/>
    <x v="0"/>
    <x v="5"/>
    <s v="4/100/15/45/67,1/6"/>
    <x v="0"/>
    <m/>
    <x v="0"/>
    <s v="Нет такой машины/Универсальные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42"/>
    <x v="42"/>
    <s v="Литые"/>
    <n v="405651"/>
    <s v="GT"/>
    <s v="АМ"/>
    <x v="1"/>
    <n v="4"/>
    <n v="114.3"/>
    <x v="0"/>
    <n v="40"/>
    <n v="66.099999999999994"/>
    <n v="6"/>
    <s v="4/114,3"/>
    <x v="42"/>
    <x v="2"/>
    <x v="6"/>
    <s v="4/114,3/15/40/66,1/6"/>
    <x v="1"/>
    <n v="4"/>
    <x v="1"/>
    <s v="Nissan (7)_x000a_200SX (1988 - 1993)  240SX (1989 - 1998)  Almera Classic (2006 - 2012)  Cefiro (1988 - 1994)  Crew (1994 - 2002)  Maxima (1985 - 1988) Sunny (2007 - 2011)_x000a_Renault (1)_x000a_Scala (2010 - 2012)"/>
    <n v="3850"/>
    <m/>
    <n v="2684.9955999999997"/>
    <n v="0"/>
    <n v="0"/>
    <n v="0"/>
    <n v="0"/>
    <n v="0"/>
    <m/>
    <m/>
    <n v="0"/>
    <n v="1"/>
    <m/>
    <m/>
    <n v="0"/>
    <m/>
    <m/>
    <m/>
    <n v="0"/>
    <x v="0"/>
    <m/>
  </r>
  <r>
    <x v="0"/>
    <x v="43"/>
    <x v="43"/>
    <s v="Литые"/>
    <n v="661516"/>
    <s v="Салют"/>
    <s v="Н"/>
    <x v="1"/>
    <n v="4"/>
    <n v="100"/>
    <x v="0"/>
    <n v="45"/>
    <n v="67.099999999999994"/>
    <n v="6"/>
    <s v="4/100"/>
    <x v="43"/>
    <x v="0"/>
    <x v="5"/>
    <s v="4/100/15/45/67,1/6"/>
    <x v="0"/>
    <m/>
    <x v="0"/>
    <s v="Нет такой машины/Универсальные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44"/>
    <x v="44"/>
    <s v="Литые"/>
    <n v="661666"/>
    <s v="Колизей"/>
    <s v="М"/>
    <x v="1"/>
    <n v="4"/>
    <n v="114.3"/>
    <x v="0"/>
    <n v="46"/>
    <n v="67.099999999999994"/>
    <n v="6"/>
    <s v="4/114,3"/>
    <x v="44"/>
    <x v="2"/>
    <x v="7"/>
    <s v="4/114,3/15/46/67,1/6"/>
    <x v="1"/>
    <n v="4"/>
    <x v="1"/>
    <s v="Eagle (1)_x000a_Summit (1993 - 1996)_x000a_Hyundai (3)_x000a_Elantra (2000 - 2010)  Sonata (1998 - 2012)  Tiburon (1997 - 2001)_x000a_Kia (1)_x000a_Optima (2000 - 2006)_x000a_Mitsubishi (2)_x000a_Galant (1992 - 2004)  Lancer (2001 - 2010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45"/>
    <x v="45"/>
    <s v="Литые"/>
    <n v="661667"/>
    <s v="HND5182"/>
    <s v="ПЛ"/>
    <x v="1"/>
    <n v="4"/>
    <n v="100"/>
    <x v="0"/>
    <n v="48"/>
    <n v="54.1"/>
    <n v="6"/>
    <s v="4/100"/>
    <x v="45"/>
    <x v="0"/>
    <x v="8"/>
    <s v="4/100/15/48/54,1/6"/>
    <x v="1"/>
    <n v="12"/>
    <x v="2"/>
    <s v="Honda (1)_x000a_Fit (2014 - 2018)_x000a_Hyundai (2)_x000a_Solaris (2011 - 2018)  Verna (2006 - 2016)_x000a_Kia (2)_x000a_Pride (2011 - 2017)  Rio (2011 - 2017)"/>
    <n v="3550"/>
    <m/>
    <n v="2834.9971999999998"/>
    <n v="4"/>
    <n v="0"/>
    <n v="4"/>
    <n v="0"/>
    <n v="8"/>
    <m/>
    <m/>
    <n v="0"/>
    <n v="1"/>
    <m/>
    <m/>
    <n v="0"/>
    <m/>
    <m/>
    <m/>
    <n v="0"/>
    <x v="1"/>
    <m/>
  </r>
  <r>
    <x v="0"/>
    <x v="46"/>
    <x v="46"/>
    <s v="Литые"/>
    <n v="2155916"/>
    <s v="GT"/>
    <s v="ПЛ"/>
    <x v="1"/>
    <n v="4"/>
    <n v="100"/>
    <x v="0"/>
    <n v="45"/>
    <n v="67.099999999999994"/>
    <n v="6"/>
    <s v="4/100"/>
    <x v="46"/>
    <x v="0"/>
    <x v="5"/>
    <s v="4/100/15/45/67,1/6"/>
    <x v="0"/>
    <m/>
    <x v="0"/>
    <s v="Нет такой машины/Универсальные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47"/>
    <x v="47"/>
    <s v="Литые"/>
    <n v="2155917"/>
    <s v="GT"/>
    <s v="АМ"/>
    <x v="1"/>
    <n v="4"/>
    <n v="100"/>
    <x v="0"/>
    <n v="45"/>
    <n v="67.099999999999994"/>
    <n v="6"/>
    <s v="4/100"/>
    <x v="47"/>
    <x v="0"/>
    <x v="5"/>
    <s v="4/100/15/45/67,1/6"/>
    <x v="0"/>
    <m/>
    <x v="0"/>
    <s v="Нет такой машины/Универсальные"/>
    <n v="3850"/>
    <m/>
    <n v="0"/>
    <n v="0"/>
    <n v="0"/>
    <n v="0"/>
    <n v="0"/>
    <n v="0"/>
    <m/>
    <m/>
    <n v="0"/>
    <n v="1"/>
    <m/>
    <m/>
    <n v="0"/>
    <m/>
    <n v="4"/>
    <m/>
    <n v="4"/>
    <x v="0"/>
    <m/>
  </r>
  <r>
    <x v="0"/>
    <x v="48"/>
    <x v="48"/>
    <s v="Литые"/>
    <n v="663958"/>
    <s v="RS2"/>
    <s v="Н"/>
    <x v="1"/>
    <n v="4"/>
    <n v="100"/>
    <x v="0"/>
    <n v="45"/>
    <n v="67.099999999999994"/>
    <n v="6.5"/>
    <s v="4/100"/>
    <x v="48"/>
    <x v="0"/>
    <x v="9"/>
    <s v="4/100/15/45/67,1/6,5"/>
    <x v="0"/>
    <m/>
    <x v="0"/>
    <s v="Нет такой машины/Универсальные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49"/>
    <x v="49"/>
    <s v="Литые"/>
    <n v="408845"/>
    <s v="RS2"/>
    <s v="ПЛ"/>
    <x v="1"/>
    <n v="4"/>
    <n v="100"/>
    <x v="0"/>
    <n v="45"/>
    <n v="67.099999999999994"/>
    <n v="6.5"/>
    <s v="4/100"/>
    <x v="49"/>
    <x v="0"/>
    <x v="9"/>
    <s v="4/100/15/45/67,1/6,5"/>
    <x v="0"/>
    <m/>
    <x v="0"/>
    <s v="Нет такой машины/Универсальные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50"/>
    <x v="50"/>
    <s v="Литые"/>
    <n v="408846"/>
    <s v="RS2"/>
    <s v="АМ"/>
    <x v="1"/>
    <n v="4"/>
    <n v="100"/>
    <x v="0"/>
    <n v="45"/>
    <n v="67.099999999999994"/>
    <n v="6.5"/>
    <s v="4/100"/>
    <x v="50"/>
    <x v="0"/>
    <x v="9"/>
    <s v="4/100/15/45/67,1/6,5"/>
    <x v="0"/>
    <m/>
    <x v="0"/>
    <s v="Нет такой машины/Универсальные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51"/>
    <x v="51"/>
    <s v="Литые"/>
    <n v="408847"/>
    <s v="RS2"/>
    <s v="Б"/>
    <x v="1"/>
    <n v="4"/>
    <n v="100"/>
    <x v="0"/>
    <n v="45"/>
    <n v="67.099999999999994"/>
    <n v="6.5"/>
    <s v="4/100"/>
    <x v="51"/>
    <x v="0"/>
    <x v="9"/>
    <s v="4/100/15/45/67,1/6,5"/>
    <x v="0"/>
    <m/>
    <x v="0"/>
    <s v="Нет такой машины/Универсальные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52"/>
    <x v="52"/>
    <s v="Литые"/>
    <n v="408848"/>
    <s v="RS2"/>
    <s v="Ч"/>
    <x v="1"/>
    <n v="4"/>
    <n v="100"/>
    <x v="0"/>
    <n v="45"/>
    <n v="67.099999999999994"/>
    <n v="6.5"/>
    <s v="4/100"/>
    <x v="52"/>
    <x v="0"/>
    <x v="9"/>
    <s v="4/100/15/45/67,1/6,5"/>
    <x v="0"/>
    <m/>
    <x v="0"/>
    <s v="Нет такой машины/Универсальные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53"/>
    <x v="53"/>
    <s v="Литые"/>
    <n v="661897"/>
    <s v="Колизей"/>
    <s v="НС"/>
    <x v="1"/>
    <n v="4"/>
    <n v="98"/>
    <x v="1"/>
    <n v="35"/>
    <n v="58.6"/>
    <n v="5.5"/>
    <s v="4/98"/>
    <x v="53"/>
    <x v="3"/>
    <x v="10"/>
    <s v="4/98/14/35/58,6/5,5"/>
    <x v="0"/>
    <m/>
    <x v="0"/>
    <m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54"/>
    <x v="54"/>
    <s v="Литые"/>
    <n v="665694"/>
    <s v="Оберон"/>
    <s v="АМ"/>
    <x v="1"/>
    <n v="4"/>
    <n v="100"/>
    <x v="0"/>
    <n v="48"/>
    <n v="54.1"/>
    <n v="6.5"/>
    <s v="4/100"/>
    <x v="54"/>
    <x v="0"/>
    <x v="11"/>
    <s v="4/100/15/48/54,1/6,5"/>
    <x v="1"/>
    <n v="8"/>
    <x v="3"/>
    <s v="SOLARIS/RIO"/>
    <n v="3850"/>
    <m/>
    <n v="0"/>
    <n v="0"/>
    <n v="0"/>
    <n v="0"/>
    <n v="0"/>
    <n v="0"/>
    <m/>
    <m/>
    <n v="0"/>
    <n v="1"/>
    <m/>
    <m/>
    <n v="0"/>
    <s v="Maruti (1)_x000a_Baleno (1999 - 2007)_x000a_Mazda (1)_x000a_323 (1994 - 1998)_x000a_Toyota (2)_x000a_MR-S (1999 - 2007)  MR2 Spyder (1999 - 2002)"/>
    <m/>
    <m/>
    <n v="0"/>
    <x v="0"/>
    <m/>
  </r>
  <r>
    <x v="0"/>
    <x v="55"/>
    <x v="55"/>
    <s v="Литые"/>
    <n v="665967"/>
    <s v="Оберон"/>
    <s v="Н"/>
    <x v="1"/>
    <n v="4"/>
    <n v="100"/>
    <x v="0"/>
    <n v="48"/>
    <n v="54.1"/>
    <n v="6.5"/>
    <s v="4/100"/>
    <x v="55"/>
    <x v="0"/>
    <x v="11"/>
    <s v="4/100/15/48/54,1/6,5"/>
    <x v="1"/>
    <n v="8"/>
    <x v="3"/>
    <s v="SOLARIS/RIO"/>
    <n v="3550"/>
    <m/>
    <n v="0"/>
    <n v="0"/>
    <n v="0"/>
    <n v="0"/>
    <n v="0"/>
    <n v="0"/>
    <m/>
    <m/>
    <n v="0"/>
    <n v="1"/>
    <m/>
    <m/>
    <n v="0"/>
    <s v="Maruti (1)_x000a_Baleno (1999 - 2007)_x000a_Mazda (1)_x000a_323 (1994 - 1998)_x000a_Модификации / Года_x000a_1.3 16V19981997199619951994_x000a_1.5 16V19981997199619951994_x000a_1.6 TD19981997199619951994_x000a_1.8 16V19981997199619951994_x000a_2.0 D199819971996_x000a_Toyota (2)_x000a_MR-S (1999 - 2007)  MR2 Spyder (1999 - 2002)"/>
    <m/>
    <m/>
    <n v="2760"/>
    <x v="0"/>
    <m/>
  </r>
  <r>
    <x v="0"/>
    <x v="56"/>
    <x v="56"/>
    <s v="Литые"/>
    <n v="494903"/>
    <s v="Оберон"/>
    <s v="Ал"/>
    <x v="1"/>
    <n v="4"/>
    <n v="100"/>
    <x v="0"/>
    <n v="48"/>
    <n v="54.1"/>
    <n v="6.5"/>
    <s v="4/100"/>
    <x v="56"/>
    <x v="0"/>
    <x v="11"/>
    <s v="4/100/15/48/54,1/6,5"/>
    <x v="1"/>
    <n v="8"/>
    <x v="3"/>
    <s v="SOLARIS/RIO"/>
    <n v="3850"/>
    <m/>
    <n v="0"/>
    <n v="0"/>
    <n v="0"/>
    <n v="0"/>
    <n v="0"/>
    <n v="0"/>
    <m/>
    <m/>
    <n v="0"/>
    <n v="1"/>
    <m/>
    <m/>
    <n v="0"/>
    <s v="Maruti (1)_x000a_Baleno (1999 - 2007)_x000a_Mazda (1)_x000a_323 (1994 - 1998)_x000a_Модификации / Года_x000a_1.3 16V19981997199619951994_x000a_1.5 16V19981997199619951994_x000a_1.6 TD19981997199619951994_x000a_1.8 16V19981997199619951994_x000a_2.0 D199819971996_x000a_Toyota (2)_x000a_MR-S (1999 - 2007)  MR2 Spyder (1999 - 2002)"/>
    <m/>
    <m/>
    <n v="0"/>
    <x v="0"/>
    <m/>
  </r>
  <r>
    <x v="0"/>
    <x v="57"/>
    <x v="57"/>
    <s v="Литые"/>
    <n v="661738"/>
    <s v="RS2"/>
    <s v="АМ"/>
    <x v="1"/>
    <n v="4"/>
    <n v="100"/>
    <x v="0"/>
    <n v="48"/>
    <n v="54.1"/>
    <n v="6.5"/>
    <s v="4/100"/>
    <x v="57"/>
    <x v="0"/>
    <x v="11"/>
    <s v="4/100/15/48/54,1/6,5"/>
    <x v="1"/>
    <n v="8"/>
    <x v="3"/>
    <s v="SOLARIS/RIO"/>
    <n v="3550"/>
    <m/>
    <n v="0"/>
    <n v="0"/>
    <n v="0"/>
    <n v="0"/>
    <n v="0"/>
    <n v="0"/>
    <m/>
    <m/>
    <n v="0"/>
    <n v="1"/>
    <m/>
    <m/>
    <n v="0"/>
    <s v="Maruti (1)_x000a_Baleno (1999 - 2007)_x000a_Mazda (1)_x000a_323 (1994 - 1998)_x000a_Модификации / Года_x000a_1.3 16V19981997199619951994_x000a_1.5 16V19981997199619951994_x000a_1.6 TD19981997199619951994_x000a_1.8 16V19981997199619951994_x000a_2.0 D199819971996_x000a_Toyota (2)_x000a_MR-S (1999 - 2007)  MR2 Spyder (1999 - 2002)"/>
    <m/>
    <m/>
    <n v="2975"/>
    <x v="0"/>
    <m/>
  </r>
  <r>
    <x v="0"/>
    <x v="58"/>
    <x v="58"/>
    <s v="Литые"/>
    <n v="490001"/>
    <s v="Оберон"/>
    <s v="ПЛ"/>
    <x v="1"/>
    <n v="4"/>
    <n v="100"/>
    <x v="0"/>
    <n v="48"/>
    <n v="54.1"/>
    <n v="6.5"/>
    <s v="4/100"/>
    <x v="58"/>
    <x v="0"/>
    <x v="11"/>
    <s v="4/100/15/48/54,1/6,5"/>
    <x v="1"/>
    <n v="8"/>
    <x v="3"/>
    <s v="SOLARIS/RIO"/>
    <n v="3850"/>
    <m/>
    <n v="0"/>
    <n v="0"/>
    <n v="0"/>
    <n v="0"/>
    <n v="0"/>
    <n v="0"/>
    <m/>
    <m/>
    <n v="0"/>
    <n v="1"/>
    <m/>
    <m/>
    <n v="0"/>
    <s v="Maruti (1)_x000a_Baleno (1999 - 2007)_x000a_Mazda (1)_x000a_323 (1994 - 1998)_x000a_Модификации / Года_x000a_1.3 16V19981997199619951994_x000a_1.5 16V19981997199619951994_x000a_1.6 TD19981997199619951994_x000a_1.8 16V19981997199619951994_x000a_2.0 D199819971996_x000a_Toyota (2)_x000a_MR-S (1999 - 2007)  MR2 Spyder (1999 - 2002)"/>
    <m/>
    <m/>
    <n v="0"/>
    <x v="0"/>
    <m/>
  </r>
  <r>
    <x v="0"/>
    <x v="59"/>
    <x v="59"/>
    <s v="Литые"/>
    <n v="661739"/>
    <s v="ЛеМан"/>
    <s v="АМ"/>
    <x v="1"/>
    <n v="4"/>
    <n v="100"/>
    <x v="0"/>
    <n v="48"/>
    <n v="54.1"/>
    <n v="6.5"/>
    <s v="4/100"/>
    <x v="59"/>
    <x v="0"/>
    <x v="11"/>
    <s v="4/100/15/48/54,1/6,5"/>
    <x v="1"/>
    <n v="8"/>
    <x v="3"/>
    <s v="SOLARIS/RIO"/>
    <n v="3550"/>
    <m/>
    <n v="0"/>
    <n v="0"/>
    <n v="0"/>
    <n v="0"/>
    <n v="0"/>
    <n v="0"/>
    <m/>
    <m/>
    <n v="0"/>
    <n v="1"/>
    <m/>
    <m/>
    <n v="0"/>
    <s v="Maruti (1)_x000a_Baleno (1999 - 2007)_x000a_Mazda (1)_x000a_323 (1994 - 1998)_x000a_Модификации / Года_x000a_1.3 16V19981997199619951994_x000a_1.5 16V19981997199619951994_x000a_1.6 TD19981997199619951994_x000a_1.8 16V19981997199619951994_x000a_2.0 D199819971996_x000a_Toyota (2)_x000a_MR-S (1999 - 2007)  MR2 Spyder (1999 - 2002)"/>
    <m/>
    <m/>
    <n v="2975"/>
    <x v="0"/>
    <m/>
  </r>
  <r>
    <x v="0"/>
    <x v="60"/>
    <x v="60"/>
    <s v="Литые"/>
    <n v="661740"/>
    <s v="RS2"/>
    <s v="Н"/>
    <x v="1"/>
    <n v="4"/>
    <n v="100"/>
    <x v="0"/>
    <n v="48"/>
    <n v="54.1"/>
    <n v="6.5"/>
    <s v="4/100"/>
    <x v="60"/>
    <x v="0"/>
    <x v="11"/>
    <s v="4/100/15/48/54,1/6,5"/>
    <x v="1"/>
    <n v="8"/>
    <x v="3"/>
    <s v="SOLARIS/RIO"/>
    <n v="3550"/>
    <m/>
    <n v="0"/>
    <n v="0"/>
    <n v="0"/>
    <n v="4"/>
    <n v="0"/>
    <n v="4"/>
    <m/>
    <m/>
    <n v="0"/>
    <n v="1"/>
    <m/>
    <m/>
    <n v="0"/>
    <s v="Maruti (1)_x000a_Baleno (1999 - 2007)_x000a_Mazda (1)_x000a_323 (1994 - 1998)_x000a_Модификации / Года_x000a_1.3 16V19981997199619951994_x000a_1.5 16V19981997199619951994_x000a_1.6 TD19981997199619951994_x000a_1.8 16V19981997199619951994_x000a_2.0 D199819971996_x000a_Toyota (2)_x000a_MR-S (1999 - 2007)  MR2 Spyder (1999 - 2002)"/>
    <m/>
    <m/>
    <n v="2760"/>
    <x v="2"/>
    <m/>
  </r>
  <r>
    <x v="0"/>
    <x v="61"/>
    <x v="61"/>
    <s v="Литые"/>
    <n v="941604"/>
    <s v="Оберон"/>
    <s v="ЧМБ"/>
    <x v="1"/>
    <n v="4"/>
    <n v="100"/>
    <x v="0"/>
    <n v="48"/>
    <n v="54.1"/>
    <n v="6.5"/>
    <s v="4/100"/>
    <x v="61"/>
    <x v="0"/>
    <x v="11"/>
    <s v="4/100/15/48/54,1/6,5"/>
    <x v="1"/>
    <n v="8"/>
    <x v="3"/>
    <s v="SOLARIS/RIO"/>
    <n v="3850"/>
    <m/>
    <n v="0"/>
    <n v="0"/>
    <n v="0"/>
    <n v="0"/>
    <n v="0"/>
    <n v="0"/>
    <m/>
    <m/>
    <n v="0"/>
    <n v="1"/>
    <m/>
    <m/>
    <n v="0"/>
    <s v="Maruti (1)_x000a_Baleno (1999 - 2007)_x000a_Mazda (1)_x000a_323 (1994 - 1998)_x000a_Модификации / Года_x000a_1.3 16V19981997199619951994_x000a_1.5 16V19981997199619951994_x000a_1.6 TD19981997199619951994_x000a_1.8 16V19981997199619951994_x000a_2.0 D199819971996_x000a_Toyota (2)_x000a_MR-S (1999 - 2007)  MR2 Spyder (1999 - 2002)"/>
    <m/>
    <m/>
    <n v="0"/>
    <x v="0"/>
    <m/>
  </r>
  <r>
    <x v="0"/>
    <x v="62"/>
    <x v="62"/>
    <s v="Литые"/>
    <n v="941602"/>
    <s v="Оберон"/>
    <s v="ЧМК"/>
    <x v="1"/>
    <n v="4"/>
    <n v="100"/>
    <x v="0"/>
    <n v="48"/>
    <n v="54.1"/>
    <n v="6.5"/>
    <s v="4/100"/>
    <x v="62"/>
    <x v="0"/>
    <x v="11"/>
    <s v="4/100/15/48/54,1/6,5"/>
    <x v="1"/>
    <n v="8"/>
    <x v="3"/>
    <s v="SOLARIS/RIO"/>
    <n v="3850"/>
    <m/>
    <n v="0"/>
    <n v="0"/>
    <n v="0"/>
    <n v="0"/>
    <n v="0"/>
    <n v="0"/>
    <m/>
    <m/>
    <n v="0"/>
    <n v="1"/>
    <m/>
    <m/>
    <n v="0"/>
    <s v="Maruti (1)_x000a_Baleno (1999 - 2007)_x000a_Mazda (1)_x000a_323 (1994 - 1998)_x000a_Модификации / Года_x000a_1.3 16V19981997199619951994_x000a_1.5 16V19981997199619951994_x000a_1.6 TD19981997199619951994_x000a_1.8 16V19981997199619951994_x000a_2.0 D199819971996_x000a_Toyota (2)_x000a_MR-S (1999 - 2007)  MR2 Spyder (1999 - 2002)"/>
    <m/>
    <m/>
    <n v="0"/>
    <x v="0"/>
    <m/>
  </r>
  <r>
    <x v="0"/>
    <x v="63"/>
    <x v="63"/>
    <s v="Литые"/>
    <n v="2039764"/>
    <m/>
    <s v="Н"/>
    <x v="1"/>
    <n v="4"/>
    <n v="100"/>
    <x v="0"/>
    <n v="48"/>
    <n v="54.1"/>
    <n v="6.5"/>
    <s v="4/100"/>
    <x v="63"/>
    <x v="0"/>
    <x v="11"/>
    <s v="4/100/15/48/54,1/6,5"/>
    <x v="1"/>
    <n v="8"/>
    <x v="3"/>
    <s v="SOLARIS/RIO"/>
    <n v="3650"/>
    <m/>
    <n v="0"/>
    <n v="0"/>
    <n v="0"/>
    <n v="0"/>
    <n v="0"/>
    <n v="0"/>
    <m/>
    <m/>
    <n v="0"/>
    <m/>
    <m/>
    <m/>
    <n v="0"/>
    <s v="Maruti (1)_x000a_Baleno (1999 - 2007)_x000a_Mazda (1)_x000a_323 (1994 - 1998)_x000a_Toyota (2)_x000a_MR-S (1999 - 2007)  MR2 Spyder (1999 - 2002)"/>
    <m/>
    <m/>
    <n v="0"/>
    <x v="0"/>
    <m/>
  </r>
  <r>
    <x v="0"/>
    <x v="64"/>
    <x v="64"/>
    <s v="Литые"/>
    <n v="661741"/>
    <s v="RS2"/>
    <s v="ПЛ"/>
    <x v="1"/>
    <n v="4"/>
    <n v="100"/>
    <x v="0"/>
    <n v="48"/>
    <n v="54.1"/>
    <n v="6.5"/>
    <s v="4/100"/>
    <x v="64"/>
    <x v="0"/>
    <x v="11"/>
    <s v="4/100/15/48/54,1/6,5"/>
    <x v="1"/>
    <n v="8"/>
    <x v="3"/>
    <s v="SOLARIS/RIO"/>
    <n v="3850"/>
    <m/>
    <n v="0"/>
    <n v="0"/>
    <n v="0"/>
    <n v="0"/>
    <n v="0"/>
    <n v="0"/>
    <m/>
    <m/>
    <n v="0"/>
    <n v="1"/>
    <m/>
    <m/>
    <n v="0"/>
    <s v="Maruti (1)_x000a_Baleno (1999 - 2007)_x000a_Mazda (1)_x000a_323 (1994 - 1998)_x000a_Модификации / Года_x000a_1.3 16V19981997199619951994_x000a_1.5 16V19981997199619951994_x000a_1.6 TD19981997199619951994_x000a_1.8 16V19981997199619951994_x000a_2.0 D199819971996_x000a_Toyota (2)_x000a_MR-S (1999 - 2007)  MR2 Spyder (1999 - 2002)"/>
    <m/>
    <m/>
    <n v="0"/>
    <x v="0"/>
    <m/>
  </r>
  <r>
    <x v="0"/>
    <x v="65"/>
    <x v="65"/>
    <s v="Литые"/>
    <n v="661742"/>
    <s v="RS2"/>
    <s v="Ч"/>
    <x v="1"/>
    <n v="4"/>
    <n v="100"/>
    <x v="0"/>
    <n v="48"/>
    <n v="54.1"/>
    <n v="6.5"/>
    <s v="4/100"/>
    <x v="65"/>
    <x v="0"/>
    <x v="11"/>
    <s v="4/100/15/48/54,1/6,5"/>
    <x v="1"/>
    <n v="8"/>
    <x v="3"/>
    <s v="SOLARIS/RIO"/>
    <n v="3650"/>
    <m/>
    <n v="0"/>
    <n v="0"/>
    <n v="0"/>
    <n v="0"/>
    <n v="0"/>
    <n v="0"/>
    <m/>
    <m/>
    <n v="0"/>
    <n v="1"/>
    <m/>
    <m/>
    <n v="0"/>
    <s v="Maruti (1)_x000a_Baleno (1999 - 2007)_x000a_Mazda (1)_x000a_323 (1994 - 1998)_x000a_Модификации / Года_x000a_1.3 16V19981997199619951994_x000a_1.5 16V19981997199619951994_x000a_1.6 TD19981997199619951994_x000a_1.8 16V19981997199619951994_x000a_2.0 D199819971996_x000a_Toyota (2)_x000a_MR-S (1999 - 2007)  MR2 Spyder (1999 - 2002)"/>
    <m/>
    <m/>
    <n v="0"/>
    <x v="0"/>
    <m/>
  </r>
  <r>
    <x v="0"/>
    <x v="66"/>
    <x v="66"/>
    <s v="Литые"/>
    <n v="661805"/>
    <s v="Оберон"/>
    <s v="АБ"/>
    <x v="1"/>
    <n v="4"/>
    <n v="100"/>
    <x v="0"/>
    <n v="48"/>
    <n v="54.1"/>
    <n v="6.5"/>
    <s v="4/100"/>
    <x v="66"/>
    <x v="0"/>
    <x v="11"/>
    <s v="4/100/15/48/54,1/6,5"/>
    <x v="1"/>
    <n v="8"/>
    <x v="3"/>
    <s v="SOLARIS/RIO"/>
    <n v="3850"/>
    <m/>
    <n v="0"/>
    <n v="0"/>
    <n v="0"/>
    <n v="0"/>
    <n v="0"/>
    <n v="0"/>
    <m/>
    <m/>
    <n v="0"/>
    <n v="1"/>
    <m/>
    <m/>
    <n v="0"/>
    <s v="Maruti (1)_x000a_Baleno (1999 - 2007)_x000a_Mazda (1)_x000a_323 (1994 - 1998)_x000a_Модификации / Года_x000a_1.3 16V19981997199619951994_x000a_1.5 16V19981997199619951994_x000a_1.6 TD19981997199619951994_x000a_1.8 16V19981997199619951994_x000a_2.0 D199819971996_x000a_Toyota (2)_x000a_MR-S (1999 - 2007)  MR2 Spyder (1999 - 2002)"/>
    <m/>
    <m/>
    <n v="0"/>
    <x v="0"/>
    <m/>
  </r>
  <r>
    <x v="0"/>
    <x v="67"/>
    <x v="67"/>
    <s v="Литые"/>
    <n v="661806"/>
    <s v="Оберон"/>
    <s v="Б"/>
    <x v="1"/>
    <n v="4"/>
    <n v="100"/>
    <x v="0"/>
    <n v="48"/>
    <n v="54.1"/>
    <n v="6.5"/>
    <s v="4/100"/>
    <x v="67"/>
    <x v="0"/>
    <x v="11"/>
    <s v="4/100/15/48/54,1/6,5"/>
    <x v="1"/>
    <n v="8"/>
    <x v="3"/>
    <s v="SOLARIS/RIO"/>
    <n v="3650"/>
    <m/>
    <n v="0"/>
    <n v="0"/>
    <n v="0"/>
    <n v="0"/>
    <n v="0"/>
    <n v="0"/>
    <m/>
    <m/>
    <n v="0"/>
    <n v="1"/>
    <m/>
    <m/>
    <n v="0"/>
    <s v="Maruti (1)_x000a_Baleno (1999 - 2007)_x000a_Mazda (1)_x000a_323 (1994 - 1998)_x000a_Модификации / Года_x000a_1.3 16V19981997199619951994_x000a_1.5 16V19981997199619951994_x000a_1.6 TD19981997199619951994_x000a_1.8 16V19981997199619951994_x000a_2.0 D199819971996_x000a_Toyota (2)_x000a_MR-S (1999 - 2007)  MR2 Spyder (1999 - 2002)"/>
    <m/>
    <m/>
    <n v="0"/>
    <x v="0"/>
    <m/>
  </r>
  <r>
    <x v="0"/>
    <x v="68"/>
    <x v="68"/>
    <s v="Литые"/>
    <n v="661807"/>
    <s v="Оберон"/>
    <s v="Ч"/>
    <x v="1"/>
    <n v="4"/>
    <n v="100"/>
    <x v="0"/>
    <n v="48"/>
    <n v="54.1"/>
    <n v="6.5"/>
    <s v="4/100"/>
    <x v="68"/>
    <x v="0"/>
    <x v="11"/>
    <s v="4/100/15/48/54,1/6,5"/>
    <x v="1"/>
    <n v="8"/>
    <x v="3"/>
    <s v="SOLARIS/RIO"/>
    <n v="3650"/>
    <m/>
    <n v="0"/>
    <n v="0"/>
    <n v="0"/>
    <n v="0"/>
    <n v="0"/>
    <n v="0"/>
    <m/>
    <m/>
    <n v="0"/>
    <n v="1"/>
    <m/>
    <m/>
    <n v="0"/>
    <s v="Maruti (1)_x000a_Baleno (1999 - 2007)_x000a_Mazda (1)_x000a_323 (1994 - 1998)_x000a_Модификации / Года_x000a_1.3 16V19981997199619951994_x000a_1.5 16V19981997199619951994_x000a_1.6 TD19981997199619951994_x000a_1.8 16V19981997199619951994_x000a_2.0 D199819971996_x000a_Toyota (2)_x000a_MR-S (1999 - 2007)  MR2 Spyder (1999 - 2002)"/>
    <m/>
    <m/>
    <n v="0"/>
    <x v="0"/>
    <m/>
  </r>
  <r>
    <x v="0"/>
    <x v="69"/>
    <x v="69"/>
    <s v="Литые"/>
    <n v="665732"/>
    <s v="ЛеМан 15"/>
    <s v="А"/>
    <x v="1"/>
    <n v="4"/>
    <n v="100"/>
    <x v="0"/>
    <n v="48"/>
    <n v="54.1"/>
    <n v="6.5"/>
    <s v="4/100"/>
    <x v="69"/>
    <x v="0"/>
    <x v="11"/>
    <s v="4/100/15/48/54,1/6,5"/>
    <x v="1"/>
    <n v="8"/>
    <x v="3"/>
    <s v="SOLARIS/RIO"/>
    <n v="3650"/>
    <m/>
    <n v="0"/>
    <n v="4"/>
    <n v="4"/>
    <n v="0"/>
    <n v="4"/>
    <n v="4"/>
    <m/>
    <m/>
    <n v="0"/>
    <n v="1"/>
    <m/>
    <m/>
    <n v="0"/>
    <s v="Maruti (1)_x000a_Baleno (1999 - 2007)_x000a_Mazda (1)_x000a_323 (1994 - 1998)_x000a_Модификации / Года_x000a_1.3 16V19981997199619951994_x000a_1.5 16V19981997199619951994_x000a_1.6 TD19981997199619951994_x000a_1.8 16V19981997199619951994_x000a_2.0 D199819971996_x000a_Toyota (2)_x000a_MR-S (1999 - 2007)  MR2 Spyder (1999 - 2002)"/>
    <m/>
    <m/>
    <n v="0"/>
    <x v="3"/>
    <m/>
  </r>
  <r>
    <x v="0"/>
    <x v="70"/>
    <x v="70"/>
    <s v="Литые"/>
    <n v="661903"/>
    <s v="Оберон"/>
    <s v="Н"/>
    <x v="1"/>
    <n v="4"/>
    <n v="100"/>
    <x v="0"/>
    <n v="50"/>
    <n v="54.1"/>
    <n v="6.5"/>
    <s v="4/100"/>
    <x v="70"/>
    <x v="0"/>
    <x v="12"/>
    <s v="4/100/15/50/54,1/6,5"/>
    <x v="0"/>
    <m/>
    <x v="0"/>
    <s v="Нет такой машины/Универсальные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71"/>
    <x v="71"/>
    <s v="Штамп"/>
    <n v="447772"/>
    <m/>
    <m/>
    <x v="2"/>
    <n v="4"/>
    <n v="100"/>
    <x v="2"/>
    <n v="45"/>
    <n v="54.1"/>
    <n v="5"/>
    <s v="4/100"/>
    <x v="71"/>
    <x v="4"/>
    <x v="13"/>
    <s v="4-100-13-45-54,1-5"/>
    <x v="0"/>
    <m/>
    <x v="0"/>
    <s v="BYD (1)_x000a_Flyer (2003 - 2005)_x000a_FAW (7)_x000a_T50 (2011 - 2011)  T51 (2011 - 2011)  T57 (2011 - 2011)  V52 (2011 - 2011)  V55 (2011 - 2011)  V75 (2015 - 2015)  V77 (2015 - 2015)_x000a_Ford (1)_x000a_Escort (1991 - 1996)_x000a_Maruti (2)_x000a_Baleno (1999 - 2007)  Esteem (1994 - 2007)_x000a_Mazda (2)_x000a_323 (1989 - 1998)  Familia (1998 - 2002)_x000a_Suzuki (1)_x000a_Cultus (1995 - 2002)_x000a_Toyota (8)_x000a_Carina II (1983 - 1992)  Corolla (1985 - 1991)  Corolla Levin (1987 - 1991)  Sprinter (1987 - 1989)  Sprinter Trueno (1987 - 1991)  Starlet (1978 - 1995) Vios (2003 - 2007)  Yaris (2001 - 2005)"/>
    <n v="743.6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72"/>
    <x v="72"/>
    <s v="Литые"/>
    <n v="408969"/>
    <s v="RSs"/>
    <s v="ПЛ"/>
    <x v="1"/>
    <n v="4"/>
    <n v="100"/>
    <x v="3"/>
    <n v="45"/>
    <n v="67.099999999999994"/>
    <n v="6.5"/>
    <s v="4/100"/>
    <x v="72"/>
    <x v="5"/>
    <x v="14"/>
    <s v="4/100/16/45/67,1/6,5"/>
    <x v="1"/>
    <n v="4"/>
    <x v="1"/>
    <s v="Renault Megan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73"/>
    <x v="73"/>
    <s v="Литые"/>
    <n v="408970"/>
    <s v="RSs"/>
    <s v="АМ"/>
    <x v="1"/>
    <n v="4"/>
    <n v="100"/>
    <x v="3"/>
    <n v="45"/>
    <n v="67.099999999999994"/>
    <n v="6.5"/>
    <s v="4/100"/>
    <x v="73"/>
    <x v="5"/>
    <x v="14"/>
    <s v="4/100/16/45/67,1/6,5"/>
    <x v="1"/>
    <n v="4"/>
    <x v="1"/>
    <s v="Renault Megan"/>
    <n v="4750"/>
    <m/>
    <n v="0"/>
    <n v="0"/>
    <n v="0"/>
    <n v="1"/>
    <n v="0"/>
    <n v="1"/>
    <m/>
    <m/>
    <n v="0"/>
    <n v="1"/>
    <m/>
    <m/>
    <n v="0"/>
    <m/>
    <m/>
    <m/>
    <n v="0"/>
    <x v="4"/>
    <m/>
  </r>
  <r>
    <x v="0"/>
    <x v="74"/>
    <x v="74"/>
    <s v="Литые"/>
    <n v="408971"/>
    <s v="ЛеМан"/>
    <s v="Н"/>
    <x v="1"/>
    <n v="4"/>
    <n v="100"/>
    <x v="3"/>
    <n v="45"/>
    <n v="67.099999999999994"/>
    <n v="6.5"/>
    <s v="4/100"/>
    <x v="74"/>
    <x v="5"/>
    <x v="14"/>
    <s v="4/100/16/45/67,1/6,5"/>
    <x v="1"/>
    <n v="4"/>
    <x v="1"/>
    <s v="Renault Megan"/>
    <n v="4450"/>
    <m/>
    <n v="0"/>
    <n v="4"/>
    <n v="0"/>
    <n v="0"/>
    <n v="0"/>
    <n v="4"/>
    <m/>
    <m/>
    <n v="0"/>
    <n v="1"/>
    <m/>
    <m/>
    <n v="0"/>
    <m/>
    <m/>
    <m/>
    <n v="3265"/>
    <x v="2"/>
    <m/>
  </r>
  <r>
    <x v="0"/>
    <x v="75"/>
    <x v="75"/>
    <s v="Литые"/>
    <n v="408972"/>
    <s v="RSs"/>
    <s v="Ч"/>
    <x v="1"/>
    <n v="4"/>
    <n v="100"/>
    <x v="3"/>
    <n v="45"/>
    <n v="67.099999999999994"/>
    <n v="6.5"/>
    <s v="4/100"/>
    <x v="75"/>
    <x v="5"/>
    <x v="14"/>
    <s v="4/100/16/45/67,1/6,5"/>
    <x v="1"/>
    <n v="4"/>
    <x v="1"/>
    <s v="Renault Megan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76"/>
    <x v="76"/>
    <s v="Литые"/>
    <n v="665989"/>
    <s v="RSs"/>
    <s v="Н"/>
    <x v="1"/>
    <n v="4"/>
    <n v="100"/>
    <x v="3"/>
    <n v="45"/>
    <n v="67.099999999999994"/>
    <n v="6.5"/>
    <s v="4/100"/>
    <x v="76"/>
    <x v="5"/>
    <x v="14"/>
    <s v="4/100/16/45/67,1/6,5"/>
    <x v="1"/>
    <n v="4"/>
    <x v="1"/>
    <s v="Renault Megan"/>
    <n v="4450"/>
    <m/>
    <n v="3325.0010499999999"/>
    <n v="0"/>
    <n v="0"/>
    <n v="0"/>
    <n v="4"/>
    <n v="0"/>
    <m/>
    <m/>
    <n v="0"/>
    <n v="1"/>
    <m/>
    <m/>
    <n v="0"/>
    <m/>
    <m/>
    <m/>
    <n v="0"/>
    <x v="2"/>
    <m/>
  </r>
  <r>
    <x v="0"/>
    <x v="77"/>
    <x v="77"/>
    <s v="Литые"/>
    <n v="665990"/>
    <s v="RSs"/>
    <s v="АБ"/>
    <x v="1"/>
    <n v="4"/>
    <n v="100"/>
    <x v="3"/>
    <n v="45"/>
    <n v="67.099999999999994"/>
    <n v="6.5"/>
    <s v="4/100"/>
    <x v="77"/>
    <x v="5"/>
    <x v="14"/>
    <s v="4/100/16/45/67,1/6,5"/>
    <x v="1"/>
    <n v="4"/>
    <x v="1"/>
    <s v="Renault Megan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78"/>
    <x v="78"/>
    <s v="Литые"/>
    <n v="2131831"/>
    <s v="ЛеМан"/>
    <s v="ПЛ"/>
    <x v="1"/>
    <n v="4"/>
    <n v="100"/>
    <x v="3"/>
    <n v="48"/>
    <n v="54.1"/>
    <n v="6"/>
    <s v="4/100"/>
    <x v="78"/>
    <x v="5"/>
    <x v="15"/>
    <s v="4/100/16/48/54,1/6"/>
    <x v="0"/>
    <m/>
    <x v="0"/>
    <s v="Нет такой машины/Универсальные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79"/>
    <x v="79"/>
    <s v="Литые"/>
    <n v="661722"/>
    <s v="RSs"/>
    <s v="АМ"/>
    <x v="1"/>
    <n v="4"/>
    <n v="100"/>
    <x v="3"/>
    <n v="48"/>
    <n v="54.1"/>
    <n v="6.5"/>
    <s v="4/100"/>
    <x v="79"/>
    <x v="5"/>
    <x v="16"/>
    <s v="4/100/16/48/54,1/6,5"/>
    <x v="0"/>
    <m/>
    <x v="0"/>
    <s v="Нет такой машины/Универсальные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80"/>
    <x v="80"/>
    <s v="Литые"/>
    <n v="661724"/>
    <s v="RSs"/>
    <s v="Н"/>
    <x v="1"/>
    <n v="4"/>
    <n v="100"/>
    <x v="3"/>
    <n v="48"/>
    <n v="54.1"/>
    <n v="6.5"/>
    <s v="4/100"/>
    <x v="80"/>
    <x v="5"/>
    <x v="16"/>
    <s v="4/100/16/48/54,1/6,5"/>
    <x v="0"/>
    <m/>
    <x v="0"/>
    <s v="Нет такой машины/Универсальные"/>
    <n v="4450"/>
    <m/>
    <n v="2950"/>
    <n v="4"/>
    <n v="0"/>
    <n v="0"/>
    <n v="0"/>
    <n v="4"/>
    <m/>
    <m/>
    <n v="0"/>
    <n v="1"/>
    <m/>
    <m/>
    <n v="0"/>
    <m/>
    <m/>
    <n v="3"/>
    <n v="3"/>
    <x v="2"/>
    <m/>
  </r>
  <r>
    <x v="0"/>
    <x v="81"/>
    <x v="81"/>
    <s v="Литые"/>
    <n v="661723"/>
    <s v="RSs"/>
    <s v="Б"/>
    <x v="1"/>
    <n v="4"/>
    <n v="100"/>
    <x v="3"/>
    <n v="48"/>
    <n v="54.1"/>
    <n v="6.5"/>
    <s v="4/100"/>
    <x v="81"/>
    <x v="5"/>
    <x v="16"/>
    <s v="4/100/16/48/54,1/6,5"/>
    <x v="0"/>
    <m/>
    <x v="0"/>
    <s v="Нет такой машины/Универсальные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82"/>
    <x v="82"/>
    <s v="Литые"/>
    <n v="661725"/>
    <s v="RSs"/>
    <s v="ПЛ"/>
    <x v="1"/>
    <n v="4"/>
    <n v="100"/>
    <x v="3"/>
    <n v="48"/>
    <n v="54.1"/>
    <n v="6.5"/>
    <s v="4/100"/>
    <x v="82"/>
    <x v="5"/>
    <x v="16"/>
    <s v="4/100/16/48/54,1/6,5"/>
    <x v="0"/>
    <m/>
    <x v="0"/>
    <s v="Нет такой машины/Универсальные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83"/>
    <x v="83"/>
    <s v="Литые"/>
    <n v="2031780"/>
    <s v="GTL"/>
    <s v="АМ"/>
    <x v="1"/>
    <n v="4"/>
    <n v="100"/>
    <x v="3"/>
    <n v="48"/>
    <n v="54.1"/>
    <n v="6.5"/>
    <s v="4/100"/>
    <x v="83"/>
    <x v="5"/>
    <x v="16"/>
    <s v="4/100/16/48/54,1/6,5"/>
    <x v="0"/>
    <m/>
    <x v="0"/>
    <s v="Нет такой машины/Универсальные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84"/>
    <x v="84"/>
    <s v="Литые"/>
    <n v="661720"/>
    <s v="RSs"/>
    <s v="АБ"/>
    <x v="1"/>
    <n v="4"/>
    <n v="100"/>
    <x v="3"/>
    <n v="48"/>
    <n v="54.1"/>
    <n v="6.5"/>
    <s v="4/100"/>
    <x v="84"/>
    <x v="5"/>
    <x v="16"/>
    <s v="4/100/16/48/54,1/6,5"/>
    <x v="0"/>
    <m/>
    <x v="0"/>
    <s v="Нет такой машины/Универсальные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85"/>
    <x v="85"/>
    <s v="Литые"/>
    <n v="661726"/>
    <s v="RSs"/>
    <s v="Ч"/>
    <x v="1"/>
    <n v="4"/>
    <n v="100"/>
    <x v="3"/>
    <n v="48"/>
    <n v="54.1"/>
    <n v="6.5"/>
    <s v="4/100"/>
    <x v="85"/>
    <x v="5"/>
    <x v="16"/>
    <s v="4/100/16/48/54,1/6,5"/>
    <x v="0"/>
    <m/>
    <x v="0"/>
    <s v="Нет такой машины/Универсальные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86"/>
    <x v="86"/>
    <s v="Литые"/>
    <n v="408756"/>
    <s v="Колизей"/>
    <s v="ПЛ"/>
    <x v="1"/>
    <n v="4"/>
    <n v="108"/>
    <x v="1"/>
    <n v="38"/>
    <n v="67.099999999999994"/>
    <n v="5.5"/>
    <s v="4/108"/>
    <x v="86"/>
    <x v="6"/>
    <x v="17"/>
    <s v="4/108/14/38/67,1/5,5"/>
    <x v="0"/>
    <m/>
    <x v="0"/>
    <s v="Нет такой машины/Универсальные"/>
    <n v="320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87"/>
    <x v="87"/>
    <s v="Литые"/>
    <n v="408757"/>
    <s v="Колизей"/>
    <s v="АМ"/>
    <x v="1"/>
    <n v="4"/>
    <n v="108"/>
    <x v="1"/>
    <n v="38"/>
    <n v="67.099999999999994"/>
    <n v="5.5"/>
    <s v="4/108"/>
    <x v="87"/>
    <x v="6"/>
    <x v="17"/>
    <s v="4/108/14/38/67,1/5,5"/>
    <x v="0"/>
    <m/>
    <x v="0"/>
    <s v="Нет такой машины/Универсальные"/>
    <n v="320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88"/>
    <x v="88"/>
    <s v="Литые"/>
    <n v="408758"/>
    <s v="Колизей"/>
    <s v="Б"/>
    <x v="1"/>
    <n v="4"/>
    <n v="108"/>
    <x v="1"/>
    <n v="38"/>
    <n v="67.099999999999994"/>
    <n v="5.5"/>
    <s v="4/108"/>
    <x v="88"/>
    <x v="6"/>
    <x v="17"/>
    <s v="4/108/14/38/67,1/5,5"/>
    <x v="0"/>
    <m/>
    <x v="0"/>
    <s v="Нет такой машины/Универсальные"/>
    <n v="30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89"/>
    <x v="89"/>
    <s v="Литые"/>
    <n v="408759"/>
    <s v="Колизей"/>
    <s v="Ч"/>
    <x v="1"/>
    <n v="4"/>
    <n v="108"/>
    <x v="1"/>
    <n v="38"/>
    <n v="67.099999999999994"/>
    <n v="5.5"/>
    <s v="4/108"/>
    <x v="89"/>
    <x v="6"/>
    <x v="17"/>
    <s v="4/108/14/38/67,1/5,5"/>
    <x v="0"/>
    <m/>
    <x v="0"/>
    <s v="Нет такой машины/Универсальные"/>
    <n v="30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90"/>
    <x v="90"/>
    <s v="Литые"/>
    <n v="665888"/>
    <s v="Колизей"/>
    <s v="Н"/>
    <x v="1"/>
    <n v="4"/>
    <n v="108"/>
    <x v="1"/>
    <n v="38"/>
    <n v="67.099999999999994"/>
    <n v="5.5"/>
    <s v="4/108"/>
    <x v="90"/>
    <x v="6"/>
    <x v="17"/>
    <s v="4/108/14/38/67,1/5,5"/>
    <x v="0"/>
    <m/>
    <x v="0"/>
    <s v="Нет такой машины/Универсальные"/>
    <n v="30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91"/>
    <x v="91"/>
    <s v="Литые"/>
    <n v="665889"/>
    <s v="Колизей"/>
    <s v="АБ"/>
    <x v="1"/>
    <n v="4"/>
    <n v="108"/>
    <x v="1"/>
    <n v="38"/>
    <n v="67.099999999999994"/>
    <n v="5.5"/>
    <s v="4/108"/>
    <x v="91"/>
    <x v="6"/>
    <x v="17"/>
    <s v="4/108/14/38/67,1/5,5"/>
    <x v="0"/>
    <m/>
    <x v="0"/>
    <s v="Нет такой машины/Универсальные"/>
    <n v="320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92"/>
    <x v="92"/>
    <s v="Литые"/>
    <n v="405626"/>
    <s v="Салют"/>
    <s v="ПЛ"/>
    <x v="1"/>
    <n v="4"/>
    <n v="108"/>
    <x v="0"/>
    <n v="45"/>
    <n v="67.099999999999994"/>
    <n v="6"/>
    <s v="4/108"/>
    <x v="92"/>
    <x v="7"/>
    <x v="18"/>
    <s v="4/108/15/45/67,1/6"/>
    <x v="0"/>
    <m/>
    <x v="0"/>
    <s v="Нет такой машины/Универсальные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93"/>
    <x v="93"/>
    <s v="Литые"/>
    <n v="405652"/>
    <s v="RN606"/>
    <s v="А"/>
    <x v="1"/>
    <n v="4"/>
    <n v="100"/>
    <x v="0"/>
    <n v="50"/>
    <n v="60.1"/>
    <n v="6"/>
    <s v="4/100"/>
    <x v="93"/>
    <x v="0"/>
    <x v="19"/>
    <s v="4/100/15/50/60,1/6"/>
    <x v="0"/>
    <m/>
    <x v="0"/>
    <s v="Нет такой машины/Универсальные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94"/>
    <x v="94"/>
    <s v="Литые"/>
    <n v="661517"/>
    <s v="Салют"/>
    <s v="Н"/>
    <x v="1"/>
    <n v="4"/>
    <n v="108"/>
    <x v="0"/>
    <n v="45"/>
    <n v="67.099999999999994"/>
    <n v="6"/>
    <s v="4/108"/>
    <x v="94"/>
    <x v="7"/>
    <x v="18"/>
    <s v="4/108/15/45/67,1/6"/>
    <x v="0"/>
    <m/>
    <x v="0"/>
    <s v="Нет такой машины/Универсальные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95"/>
    <x v="95"/>
    <s v="Литые"/>
    <n v="661668"/>
    <s v="Премьер"/>
    <s v="ПЛ"/>
    <x v="1"/>
    <n v="5"/>
    <n v="112"/>
    <x v="4"/>
    <n v="43"/>
    <n v="57.1"/>
    <n v="7"/>
    <s v="5/112"/>
    <x v="95"/>
    <x v="8"/>
    <x v="20"/>
    <s v="5/112/17/43/57,1/7"/>
    <x v="0"/>
    <m/>
    <x v="0"/>
    <m/>
    <n v="550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96"/>
    <x v="96"/>
    <s v="Литые"/>
    <n v="661669"/>
    <s v="ЛеМан"/>
    <s v="АМ"/>
    <x v="1"/>
    <n v="5"/>
    <n v="108"/>
    <x v="3"/>
    <n v="52.5"/>
    <n v="63.4"/>
    <n v="6.5"/>
    <s v="5/108"/>
    <x v="96"/>
    <x v="9"/>
    <x v="21"/>
    <s v="5/108/16/52,5/63,4/6,5"/>
    <x v="1"/>
    <n v="4"/>
    <x v="1"/>
    <s v="Ford (3)_x000a_Kuga (2008 - 2012)  Mondeo (2000 - 2007)  Tourneo Connect (2002 - 2013)_x000a_Jaguar (1)_x000a_X-Type (2001 - 2009)_x000a_Volvo (5)_x000a_C30 (2006 - 2014)  S40 (2004 - 2012)  V40 (2012 - 2014)  V40 Cross Country (2012 - 2018)  V50 (2004 - 2012)"/>
    <n v="4450"/>
    <m/>
    <n v="3520"/>
    <n v="0"/>
    <n v="0"/>
    <n v="0"/>
    <n v="4"/>
    <n v="0"/>
    <m/>
    <m/>
    <n v="0"/>
    <n v="1"/>
    <n v="3520"/>
    <m/>
    <n v="3520"/>
    <m/>
    <m/>
    <m/>
    <n v="0"/>
    <x v="2"/>
    <m/>
  </r>
  <r>
    <x v="0"/>
    <x v="97"/>
    <x v="97"/>
    <s v="Литые"/>
    <n v="405675"/>
    <s v="Оберон"/>
    <s v="АМ"/>
    <x v="1"/>
    <n v="4"/>
    <n v="108"/>
    <x v="0"/>
    <n v="52.5"/>
    <n v="63.4"/>
    <n v="6.5"/>
    <s v="4/108"/>
    <x v="97"/>
    <x v="7"/>
    <x v="22"/>
    <s v="4/108/15/52,5/63,4/6,5"/>
    <x v="0"/>
    <m/>
    <x v="0"/>
    <s v="Нет такой машины/Универсальные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98"/>
    <x v="98"/>
    <s v="Литые"/>
    <n v="408857"/>
    <s v="RS2"/>
    <s v="Ч"/>
    <x v="1"/>
    <n v="4"/>
    <n v="108"/>
    <x v="0"/>
    <n v="52.5"/>
    <n v="63.4"/>
    <n v="6.5"/>
    <s v="4/108"/>
    <x v="98"/>
    <x v="7"/>
    <x v="22"/>
    <s v="4/108/15/52,5/63,4/6,5"/>
    <x v="0"/>
    <m/>
    <x v="0"/>
    <s v="Нет такой машины/Универсальные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99"/>
    <x v="99"/>
    <s v="Литые"/>
    <n v="408853"/>
    <s v="RS2"/>
    <s v="ПЛ"/>
    <x v="1"/>
    <n v="4"/>
    <n v="108"/>
    <x v="0"/>
    <n v="52.5"/>
    <n v="63.4"/>
    <n v="6.5"/>
    <s v="4/108"/>
    <x v="99"/>
    <x v="7"/>
    <x v="22"/>
    <s v="4/108/15/52,5/63,4/6,5"/>
    <x v="0"/>
    <m/>
    <x v="0"/>
    <s v="Нет такой машины/Универсальные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00"/>
    <x v="100"/>
    <s v="Литые"/>
    <n v="408854"/>
    <s v="RS2"/>
    <s v="АМ"/>
    <x v="1"/>
    <n v="4"/>
    <n v="108"/>
    <x v="0"/>
    <n v="52.5"/>
    <n v="63.4"/>
    <n v="6.5"/>
    <s v="4/108"/>
    <x v="100"/>
    <x v="7"/>
    <x v="22"/>
    <s v="4/108/15/52,5/63,4/6,5"/>
    <x v="0"/>
    <m/>
    <x v="0"/>
    <s v="Нет такой машины/Универсальные"/>
    <n v="3850"/>
    <m/>
    <n v="0"/>
    <n v="4"/>
    <n v="0"/>
    <n v="0"/>
    <n v="0"/>
    <n v="4"/>
    <m/>
    <m/>
    <n v="0"/>
    <n v="1"/>
    <m/>
    <m/>
    <n v="0"/>
    <m/>
    <m/>
    <m/>
    <n v="2975"/>
    <x v="2"/>
    <m/>
  </r>
  <r>
    <x v="0"/>
    <x v="101"/>
    <x v="101"/>
    <s v="Литые"/>
    <n v="408856"/>
    <s v="RS2"/>
    <s v="Б"/>
    <x v="1"/>
    <n v="4"/>
    <n v="108"/>
    <x v="0"/>
    <n v="52.5"/>
    <n v="63.4"/>
    <n v="6.5"/>
    <s v="4/108"/>
    <x v="101"/>
    <x v="7"/>
    <x v="22"/>
    <s v="4/108/15/52,5/63,4/6,5"/>
    <x v="0"/>
    <m/>
    <x v="0"/>
    <s v="Нет такой машины/Универсальные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02"/>
    <x v="102"/>
    <s v="Литые"/>
    <n v="661815"/>
    <s v="Оберон"/>
    <s v="АБ"/>
    <x v="1"/>
    <n v="4"/>
    <n v="108"/>
    <x v="0"/>
    <n v="52.5"/>
    <n v="63.4"/>
    <n v="6.5"/>
    <s v="4/108"/>
    <x v="102"/>
    <x v="7"/>
    <x v="22"/>
    <s v="4/108/15/52,5/63,4/6,5"/>
    <x v="0"/>
    <m/>
    <x v="0"/>
    <s v="Нет такой машины/Универсальные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03"/>
    <x v="103"/>
    <s v="Литые"/>
    <n v="661816"/>
    <s v="Оберон"/>
    <s v="Б"/>
    <x v="1"/>
    <n v="4"/>
    <n v="108"/>
    <x v="0"/>
    <n v="52.5"/>
    <n v="63.4"/>
    <n v="6.5"/>
    <s v="4/108"/>
    <x v="103"/>
    <x v="7"/>
    <x v="22"/>
    <s v="4/108/15/52,5/63,4/6,5"/>
    <x v="0"/>
    <m/>
    <x v="0"/>
    <s v="Нет такой машины/Универсальные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04"/>
    <x v="104"/>
    <s v="Литые"/>
    <n v="661817"/>
    <s v="Оберон"/>
    <s v="Ч"/>
    <x v="1"/>
    <n v="4"/>
    <n v="108"/>
    <x v="0"/>
    <n v="52.5"/>
    <n v="63.4"/>
    <n v="6.5"/>
    <s v="4/108"/>
    <x v="104"/>
    <x v="7"/>
    <x v="22"/>
    <s v="4/108/15/52,5/63,4/6,5"/>
    <x v="0"/>
    <m/>
    <x v="0"/>
    <s v="Нет такой машины/Универсальные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05"/>
    <x v="105"/>
    <s v="Литые"/>
    <n v="665945"/>
    <s v="RS2"/>
    <s v="Н"/>
    <x v="1"/>
    <n v="4"/>
    <n v="108"/>
    <x v="0"/>
    <n v="52.5"/>
    <n v="63.4"/>
    <n v="6.5"/>
    <s v="4/108"/>
    <x v="105"/>
    <x v="7"/>
    <x v="22"/>
    <s v="4/108/15/52,5/63,4/6,5"/>
    <x v="0"/>
    <m/>
    <x v="0"/>
    <s v="Нет такой машины/Универсальные"/>
    <n v="3650"/>
    <m/>
    <n v="0"/>
    <n v="4"/>
    <n v="0"/>
    <n v="0"/>
    <n v="0"/>
    <n v="4"/>
    <m/>
    <m/>
    <n v="0"/>
    <n v="1"/>
    <m/>
    <m/>
    <n v="0"/>
    <m/>
    <m/>
    <m/>
    <n v="0"/>
    <x v="2"/>
    <m/>
  </r>
  <r>
    <x v="0"/>
    <x v="106"/>
    <x v="106"/>
    <s v="Литые"/>
    <n v="665962"/>
    <s v="Оберон"/>
    <s v="Н"/>
    <x v="1"/>
    <n v="4"/>
    <n v="108"/>
    <x v="0"/>
    <n v="52.5"/>
    <n v="63.4"/>
    <n v="6.5"/>
    <s v="4/108"/>
    <x v="106"/>
    <x v="7"/>
    <x v="22"/>
    <s v="4/108/15/52,5/63,4/6,5"/>
    <x v="0"/>
    <m/>
    <x v="0"/>
    <s v="Нет такой машины/Универсальные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107"/>
    <x v="107"/>
    <s v="Штамп"/>
    <n v="651890"/>
    <m/>
    <m/>
    <x v="2"/>
    <n v="4"/>
    <n v="100"/>
    <x v="2"/>
    <n v="49"/>
    <n v="56.6"/>
    <n v="5"/>
    <s v="4/100"/>
    <x v="107"/>
    <x v="4"/>
    <x v="23"/>
    <s v="4-100-13-49-56,6-5"/>
    <x v="0"/>
    <m/>
    <x v="0"/>
    <m/>
    <n v="995"/>
    <m/>
    <n v="0"/>
    <n v="0"/>
    <n v="0"/>
    <n v="0"/>
    <n v="0"/>
    <n v="0"/>
    <m/>
    <m/>
    <n v="0"/>
    <m/>
    <m/>
    <m/>
    <n v="0"/>
    <m/>
    <m/>
    <m/>
    <n v="0"/>
    <x v="0"/>
    <m/>
  </r>
  <r>
    <x v="1"/>
    <x v="108"/>
    <x v="108"/>
    <s v="Штамп"/>
    <n v="447776"/>
    <m/>
    <m/>
    <x v="2"/>
    <n v="4"/>
    <n v="100"/>
    <x v="2"/>
    <n v="49"/>
    <n v="56.6"/>
    <n v="5.5"/>
    <s v="4/100"/>
    <x v="108"/>
    <x v="4"/>
    <x v="24"/>
    <s v="4-100-13-49-56,6-5,5"/>
    <x v="0"/>
    <m/>
    <x v="0"/>
    <m/>
    <n v="836.6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09"/>
    <x v="109"/>
    <s v="Литые"/>
    <n v="766825"/>
    <s v="Колизей"/>
    <s v="Н"/>
    <x v="1"/>
    <n v="4"/>
    <n v="100"/>
    <x v="0"/>
    <n v="50"/>
    <n v="60.1"/>
    <n v="6"/>
    <s v="4/100"/>
    <x v="109"/>
    <x v="0"/>
    <x v="19"/>
    <s v="4/100/15/50/60,1/6"/>
    <x v="1"/>
    <n v="8"/>
    <x v="4"/>
    <s v="Лада (3)_x000a_Ларгус (2012 - 2018)  Ларгус Кросс (2015 - 2018)  Веста (2015 - 2018)_x000a_Nissan (2)_x000a_Almera (2012 - 2018)  March (2003 - 2010)_x000a_Renault (4)_x000a_Clio (2005 - 2012)  Lutecia (2006 - 2012)  Modus (2004 - 2015)  Sandero (2007 - 2018)_x000a_ВАЗ (2)_x000a_Largus (2012 - 2018)  Веста (2015 - 2018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10"/>
    <x v="110"/>
    <s v="Литые"/>
    <n v="672892"/>
    <m/>
    <m/>
    <x v="3"/>
    <n v="4"/>
    <n v="100"/>
    <x v="0"/>
    <n v="50"/>
    <n v="60.1"/>
    <n v="6"/>
    <s v="4/100"/>
    <x v="110"/>
    <x v="0"/>
    <x v="19"/>
    <s v="4/100/15/50/60,1/6"/>
    <x v="0"/>
    <m/>
    <x v="0"/>
    <s v="Лада (3)_x000a_Ларгус (2012 - 2018)  Ларгус Кросс (2015 - 2018)  Веста (2015 - 2018)_x000a_Nissan (2)_x000a_Almera (2012 - 2018)  March (2003 - 2010)_x000a_Renault (4)_x000a_Clio (2005 - 2012)  Lutecia (2006 - 2012)  Modus (2004 - 2015)  Sandero (2007 - 2018)_x000a_ВАЗ (2)_x000a_Largus (2012 - 2018)  Веста (2015 - 2018)"/>
    <n v="2794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11"/>
    <x v="111"/>
    <s v="Литые"/>
    <n v="903584"/>
    <s v="Колизей"/>
    <s v="АМ"/>
    <x v="1"/>
    <n v="4"/>
    <n v="100"/>
    <x v="0"/>
    <n v="50"/>
    <n v="60.1"/>
    <n v="6"/>
    <s v="4/100"/>
    <x v="111"/>
    <x v="0"/>
    <x v="19"/>
    <s v="4/100/15/50/60,1/6"/>
    <x v="1"/>
    <n v="8"/>
    <x v="4"/>
    <s v="Лада (3)_x000a_Ларгус (2012 - 2018)  Ларгус Кросс (2015 - 2018)  Веста (2015 - 2018)_x000a_Nissan (2)_x000a_Almera (2012 - 2018)  March (2003 - 2010)_x000a_Renault (4)_x000a_Clio (2005 - 2012)  Lutecia (2006 - 2012)  Modus (2004 - 2015)  Sandero (2007 - 2018)_x000a_ВАЗ (2)_x000a_Largus (2012 - 2018)  Веста (2015 - 2018)"/>
    <n v="3850"/>
    <m/>
    <n v="2834.9971999999998"/>
    <n v="0"/>
    <n v="0"/>
    <n v="0"/>
    <n v="0"/>
    <n v="0"/>
    <m/>
    <m/>
    <n v="0"/>
    <n v="1"/>
    <n v="2975"/>
    <m/>
    <n v="2975"/>
    <m/>
    <m/>
    <m/>
    <n v="0"/>
    <x v="0"/>
    <m/>
  </r>
  <r>
    <x v="0"/>
    <x v="112"/>
    <x v="112"/>
    <s v="Литые"/>
    <n v="40150"/>
    <s v="RN606"/>
    <s v="А"/>
    <x v="1"/>
    <n v="4"/>
    <n v="100"/>
    <x v="0"/>
    <n v="50"/>
    <n v="60.1"/>
    <n v="6"/>
    <s v="4/100"/>
    <x v="112"/>
    <x v="0"/>
    <x v="19"/>
    <s v="4/100/15/50/60,1/6"/>
    <x v="1"/>
    <n v="8"/>
    <x v="4"/>
    <s v="Лада (3)_x000a_Ларгус (2012 - 2018)  Ларгус Кросс (2015 - 2018)  Веста (2015 - 2018)_x000a_Nissan (2)_x000a_Almera (2012 - 2018)  March (2003 - 2010)_x000a_Renault (4)_x000a_Clio (2005 - 2012)  Lutecia (2006 - 2012)  Modus (2004 - 2015)  Sandero (2007 - 2018)_x000a_ВАЗ (2)_x000a_Largus (2012 - 2018)  Веста (2015 - 2018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13"/>
    <x v="113"/>
    <s v="Литые"/>
    <n v="40301"/>
    <s v="RN606"/>
    <s v="Н"/>
    <x v="1"/>
    <n v="4"/>
    <n v="100"/>
    <x v="0"/>
    <n v="50"/>
    <n v="60.1"/>
    <n v="6"/>
    <s v="4/100"/>
    <x v="113"/>
    <x v="0"/>
    <x v="19"/>
    <s v="4/100/15/50/60,1/6"/>
    <x v="1"/>
    <n v="8"/>
    <x v="4"/>
    <s v="Лада (3)_x000a_Ларгус (2012 - 2018)  Ларгус Кросс (2015 - 2018)  Веста (2015 - 2018)_x000a_Nissan (2)_x000a_Almera (2012 - 2018)  March (2003 - 2010)_x000a_Renault (4)_x000a_Clio (2005 - 2012)  Lutecia (2006 - 2012)  Modus (2004 - 2015)  Sandero (2007 - 2018)_x000a_ВАЗ (2)_x000a_Largus (2012 - 2018)  Веста (2015 - 2018)"/>
    <n v="3650"/>
    <m/>
    <n v="2629.9957999999997"/>
    <n v="0"/>
    <n v="0"/>
    <n v="0"/>
    <n v="8"/>
    <n v="0"/>
    <m/>
    <m/>
    <n v="0"/>
    <n v="1"/>
    <m/>
    <m/>
    <n v="0"/>
    <m/>
    <m/>
    <m/>
    <n v="0"/>
    <x v="1"/>
    <m/>
  </r>
  <r>
    <x v="0"/>
    <x v="114"/>
    <x v="114"/>
    <s v="Литые"/>
    <n v="2039765"/>
    <s v="GT"/>
    <s v="АМ"/>
    <x v="1"/>
    <n v="4"/>
    <n v="100"/>
    <x v="0"/>
    <n v="50"/>
    <n v="60.1"/>
    <n v="6"/>
    <s v="4/100"/>
    <x v="114"/>
    <x v="0"/>
    <x v="19"/>
    <s v="4/100/15/50/60,1/6"/>
    <x v="1"/>
    <n v="8"/>
    <x v="4"/>
    <s v="Лада (3)_x000a_Ларгус (2012 - 2018)  Ларгус Кросс (2015 - 2018)  Веста (2015 - 2018)_x000a_Nissan (2)_x000a_Almera (2012 - 2018)  March (2003 - 2010)_x000a_Renault (4)_x000a_Clio (2005 - 2012)  Lutecia (2006 - 2012)  Modus (2004 - 2015)  Sandero (2007 - 2018)_x000a_ВАЗ (2)_x000a_Largus (2012 - 2018)  Веста (2015 - 2018)"/>
    <n v="3850"/>
    <m/>
    <n v="2834.9971999999998"/>
    <n v="4"/>
    <n v="4"/>
    <n v="4"/>
    <n v="0"/>
    <n v="8"/>
    <m/>
    <m/>
    <n v="0"/>
    <n v="1"/>
    <m/>
    <m/>
    <n v="0"/>
    <m/>
    <m/>
    <m/>
    <n v="0"/>
    <x v="3"/>
    <m/>
  </r>
  <r>
    <x v="1"/>
    <x v="115"/>
    <x v="115"/>
    <s v="Штамп"/>
    <n v="2146073"/>
    <m/>
    <s v="серебро"/>
    <x v="4"/>
    <n v="4"/>
    <n v="100"/>
    <x v="1"/>
    <n v="35"/>
    <n v="57.1"/>
    <n v="5.5"/>
    <s v="4/100"/>
    <x v="115"/>
    <x v="1"/>
    <x v="25"/>
    <s v="4-100-14-35-57,1-5,5"/>
    <x v="0"/>
    <m/>
    <x v="0"/>
    <s v="BMW (1)_x000a_3 Series (1982 - 1994)_x000a_Dongfeng (5)_x000a_K01 (2011 - 2016)  K02 (2011 - 2016)  K06 (2006 - 2009)  V21 (2011 - 2013)  V22 (2011 - 2013)_x000a_Seat (2)_x000a_Inca (1995 - 2003)_x000a_ Toledo (1991 - 1998)_x000a_Volkswagen (2)_x000a_Caddy (1995 - 2003)  Pointer (1998 - 2006)"/>
    <n v="1560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116"/>
    <x v="116"/>
    <s v="Штамп"/>
    <n v="447780"/>
    <m/>
    <m/>
    <x v="2"/>
    <n v="4"/>
    <n v="100"/>
    <x v="1"/>
    <n v="36"/>
    <n v="60.1"/>
    <n v="5.5"/>
    <s v="4/100"/>
    <x v="116"/>
    <x v="1"/>
    <x v="26"/>
    <s v="4-100-14-36-60,1-5,5"/>
    <x v="0"/>
    <m/>
    <x v="0"/>
    <s v="Nissan (1)_x000a_Kubistar (2003 - 2008)_x000a_Renault (7)_x000a_Clio (1998 - 2005)  Kangoo (1998 - 2008)  Lutecia (1991 - 2004)  Megane (1996 - 2002)  Symbol (1999 - 2008)  Thalia (1998 - 2008) Twingo (1993 - 2007)"/>
    <n v="940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117"/>
    <x v="117"/>
    <s v="Штамп"/>
    <n v="926897"/>
    <m/>
    <m/>
    <x v="2"/>
    <n v="4"/>
    <n v="100"/>
    <x v="1"/>
    <n v="40"/>
    <n v="54.1"/>
    <n v="5.5"/>
    <s v="4/100"/>
    <x v="117"/>
    <x v="1"/>
    <x v="27"/>
    <s v="4-100-14-40-54,1-5,5"/>
    <x v="0"/>
    <m/>
    <x v="0"/>
    <s v="Changan (1)_x000a_Alsvin V3 (2012 - 2015)_x000a_Daihatsu (1)_x000a_Cuore (1999 - 2011)_x000a_Kia (1)_x000a_Rio (2000 - 2005)_x000a_Mazda (1)_x000a_Demio (2007 - 2014)_x000a_Perodua (1)_x000a_Axia (2014 - 2016)_x000a_Toyota (1)_x000a_Tercel (1994 - 1998)"/>
    <n v="1449"/>
    <m/>
    <n v="0"/>
    <n v="0"/>
    <n v="0"/>
    <n v="0"/>
    <n v="0"/>
    <n v="0"/>
    <m/>
    <m/>
    <n v="0"/>
    <n v="1"/>
    <m/>
    <m/>
    <n v="0"/>
    <n v="1"/>
    <m/>
    <m/>
    <n v="0"/>
    <x v="0"/>
    <m/>
  </r>
  <r>
    <x v="1"/>
    <x v="118"/>
    <x v="118"/>
    <s v="Штамп"/>
    <n v="895248"/>
    <s v="J1405"/>
    <s v="B"/>
    <x v="5"/>
    <n v="4"/>
    <n v="100"/>
    <x v="1"/>
    <n v="43"/>
    <n v="60.1"/>
    <n v="5.5"/>
    <s v="4/100"/>
    <x v="118"/>
    <x v="1"/>
    <x v="28"/>
    <s v="4-100-14-43-60,1-5,5"/>
    <x v="1"/>
    <n v="8"/>
    <x v="5"/>
    <s v="Dacia (2)_x000a_Sandero (2008 - 2012)  Sandero Stepway (2009 - 2012)_x000a_Mahindra (1)_x000a_Verito (2010 - 2017)_x000a_Renault (4)_x000a_Logan (2004 - 2018)  Sandero (2007 - 2018)  Scenic (1998 - 2003)  Tondar (2009 - 2018)"/>
    <n v="1325"/>
    <n v="1060"/>
    <n v="1060.2064"/>
    <n v="1"/>
    <n v="0"/>
    <n v="0"/>
    <n v="0"/>
    <n v="1"/>
    <m/>
    <m/>
    <n v="0"/>
    <n v="1"/>
    <m/>
    <m/>
    <n v="0"/>
    <m/>
    <m/>
    <m/>
    <n v="0"/>
    <x v="4"/>
    <m/>
  </r>
  <r>
    <x v="1"/>
    <x v="119"/>
    <x v="119"/>
    <s v="Штамп"/>
    <n v="2039704"/>
    <n v="14000"/>
    <s v="S"/>
    <x v="4"/>
    <n v="4"/>
    <n v="100"/>
    <x v="1"/>
    <n v="43"/>
    <n v="60.1"/>
    <n v="5.5"/>
    <s v="4/100"/>
    <x v="119"/>
    <x v="1"/>
    <x v="28"/>
    <s v="4-100-14-43-60,1-5,5"/>
    <x v="1"/>
    <n v="8"/>
    <x v="5"/>
    <s v="Dacia (2)_x000a_Sandero (2008 - 2012)  Sandero Stepway (2009 - 2012)_x000a_Mahindra (1)_x000a_Verito (2010 - 2017)_x000a_Renault (4)_x000a_Logan (2004 - 2018)  Sandero (2007 - 2018)  Scenic (1998 - 2003)  Tondar (2009 - 2018)"/>
    <n v="1480"/>
    <n v="1250"/>
    <n v="1014.4873"/>
    <n v="0"/>
    <n v="2"/>
    <n v="0"/>
    <n v="0"/>
    <n v="0"/>
    <m/>
    <m/>
    <n v="0"/>
    <n v="1"/>
    <m/>
    <m/>
    <n v="0"/>
    <m/>
    <m/>
    <m/>
    <n v="0"/>
    <x v="5"/>
    <s v="https://market.yandex.ru/product/12444277/offers?local-offers-first=1&amp;how=aprice"/>
  </r>
  <r>
    <x v="1"/>
    <x v="120"/>
    <x v="120"/>
    <s v="Штамп"/>
    <n v="661481"/>
    <n v="14000"/>
    <s v="S"/>
    <x v="4"/>
    <n v="4"/>
    <n v="100"/>
    <x v="1"/>
    <n v="43"/>
    <n v="60.1"/>
    <n v="5.5"/>
    <s v="4/100"/>
    <x v="120"/>
    <x v="1"/>
    <x v="28"/>
    <s v="4-100-14-43-60,1-5,5"/>
    <x v="1"/>
    <n v="8"/>
    <x v="5"/>
    <s v="Dacia (2)_x000a_Sandero (2008 - 2012)  Sandero Stepway (2009 - 2012)_x000a_Mahindra (1)_x000a_Verito (2010 - 2017)_x000a_Renault (4)_x000a_Logan (2004 - 2018)  Sandero (2007 - 2018)  Scenic (1998 - 2003)  Tondar (2009 - 2018)"/>
    <n v="1226"/>
    <n v="1250"/>
    <n v="1021.9153999999999"/>
    <n v="0"/>
    <n v="0"/>
    <n v="1"/>
    <n v="0"/>
    <n v="1"/>
    <m/>
    <m/>
    <n v="0"/>
    <n v="1"/>
    <m/>
    <m/>
    <n v="0"/>
    <m/>
    <m/>
    <m/>
    <n v="0"/>
    <x v="4"/>
    <s v="https://market.yandex.ru/product/12444277/offers?local-offers-first=1&amp;how=aprice"/>
  </r>
  <r>
    <x v="0"/>
    <x v="121"/>
    <x v="121"/>
    <s v="Литые"/>
    <n v="2041416"/>
    <s v="Колизей"/>
    <s v="ПЛ"/>
    <x v="1"/>
    <n v="4"/>
    <n v="100"/>
    <x v="0"/>
    <n v="50"/>
    <n v="60.1"/>
    <n v="6"/>
    <s v="4/100"/>
    <x v="121"/>
    <x v="0"/>
    <x v="19"/>
    <s v="4/100/15/50/60,1/6"/>
    <x v="1"/>
    <n v="8"/>
    <x v="4"/>
    <s v="Лада (3)_x000a_Ларгус (2012 - 2018)  Ларгус Кросс (2015 - 2018)  Веста (2015 - 2018)_x000a_Nissan (2)_x000a_Almera (2012 - 2018)  March (2003 - 2010)_x000a_Renault (4)_x000a_Clio (2005 - 2012)  Lutecia (2006 - 2012)  Modus (2004 - 2015)  Sandero (2007 - 2018)_x000a_ВАЗ (2)_x000a_Largus (2012 - 2018)  Веста (2015 - 2018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22"/>
    <x v="122"/>
    <s v="Литые"/>
    <n v="405630"/>
    <s v="Салют"/>
    <s v="ПЛ"/>
    <x v="1"/>
    <n v="4"/>
    <n v="100"/>
    <x v="0"/>
    <n v="50"/>
    <n v="60.1"/>
    <n v="6"/>
    <s v="4/100"/>
    <x v="122"/>
    <x v="0"/>
    <x v="19"/>
    <s v="4/100/15/50/60,1/6"/>
    <x v="1"/>
    <n v="8"/>
    <x v="4"/>
    <s v="Лада (3)_x000a_Ларгус (2012 - 2018)  Ларгус Кросс (2015 - 2018)  Веста (2015 - 2018)_x000a_Nissan (2)_x000a_Almera (2012 - 2018)  March (2003 - 2010)_x000a_Renault (4)_x000a_Clio (2005 - 2012)  Lutecia (2006 - 2012)  Modus (2004 - 2015)  Sandero (2007 - 2018)_x000a_ВАЗ (2)_x000a_Largus (2012 - 2018)  Веста (2015 - 2018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23"/>
    <x v="123"/>
    <s v="Литые"/>
    <n v="405657"/>
    <s v="ЛеМан"/>
    <s v="Чм"/>
    <x v="1"/>
    <n v="5"/>
    <n v="100"/>
    <x v="0"/>
    <n v="38"/>
    <n v="57.1"/>
    <n v="6.5"/>
    <s v="5/100"/>
    <x v="123"/>
    <x v="10"/>
    <x v="29"/>
    <s v="5/100/15/38/57,1/6,5"/>
    <x v="1"/>
    <n v="8"/>
    <x v="3"/>
    <s v="Volkswagen (1)_x000a_Jetta (1993 - 1999)"/>
    <n v="3650"/>
    <m/>
    <n v="2760"/>
    <n v="0"/>
    <n v="4"/>
    <n v="4"/>
    <n v="0"/>
    <n v="4"/>
    <m/>
    <m/>
    <n v="0"/>
    <n v="1"/>
    <n v="2760"/>
    <m/>
    <n v="2760"/>
    <m/>
    <m/>
    <m/>
    <n v="0"/>
    <x v="1"/>
    <m/>
  </r>
  <r>
    <x v="0"/>
    <x v="124"/>
    <x v="124"/>
    <s v="Литые"/>
    <n v="661521"/>
    <s v="Салют"/>
    <s v="Н"/>
    <x v="1"/>
    <n v="4"/>
    <n v="100"/>
    <x v="0"/>
    <n v="50"/>
    <n v="60.1"/>
    <n v="6"/>
    <s v="4/100"/>
    <x v="124"/>
    <x v="0"/>
    <x v="19"/>
    <s v="4/100/15/50/60,1/6"/>
    <x v="1"/>
    <n v="8"/>
    <x v="4"/>
    <s v="Лада (3)_x000a_Ларгус (2012 - 2018)  Ларгус Кросс (2015 - 2018)  Веста (2015 - 2018)_x000a_Nissan (2)_x000a_Almera (2012 - 2018)  March (2003 - 2010)_x000a_Renault (4)_x000a_Clio (2005 - 2012)  Lutecia (2006 - 2012)  Modus (2004 - 2015)  Sandero (2007 - 2018)_x000a_ВАЗ (2)_x000a_Largus (2012 - 2018)  Веста (2015 - 2018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25"/>
    <x v="125"/>
    <s v="Литые"/>
    <n v="661679"/>
    <s v="ЛеМан"/>
    <s v="АМ"/>
    <x v="1"/>
    <n v="5"/>
    <n v="114.3"/>
    <x v="4"/>
    <n v="39"/>
    <n v="60.1"/>
    <n v="7"/>
    <s v="5/114,3"/>
    <x v="125"/>
    <x v="11"/>
    <x v="30"/>
    <s v="5/114,3/17/39/60,1/7"/>
    <x v="1"/>
    <n v="4"/>
    <x v="1"/>
    <m/>
    <n v="5500"/>
    <m/>
    <n v="4205"/>
    <n v="0"/>
    <n v="0"/>
    <n v="0"/>
    <n v="0"/>
    <n v="0"/>
    <m/>
    <m/>
    <n v="0"/>
    <m/>
    <n v="4205"/>
    <m/>
    <n v="4205"/>
    <m/>
    <m/>
    <m/>
    <n v="0"/>
    <x v="0"/>
    <m/>
  </r>
  <r>
    <x v="0"/>
    <x v="126"/>
    <x v="126"/>
    <s v="Литые"/>
    <n v="661680"/>
    <s v="Димос"/>
    <s v="Н"/>
    <x v="1"/>
    <n v="4"/>
    <n v="100"/>
    <x v="0"/>
    <n v="48"/>
    <n v="54.1"/>
    <n v="6.5"/>
    <s v="4/100"/>
    <x v="126"/>
    <x v="0"/>
    <x v="11"/>
    <s v="4/100/15/48/54,1/6,5"/>
    <x v="1"/>
    <n v="8"/>
    <x v="3"/>
    <s v="Лада (3)_x000a_Ларгус (2012 - 2018)  Ларгус Кросс (2015 - 2018)  Веста (2015 - 2018)_x000a_Nissan (2)_x000a_Almera (2012 - 2018)  March (2003 - 2010)_x000a_Renault (4)_x000a_Clio (2005 - 2012)  Lutecia (2006 - 2012)  Modus (2004 - 2015)  Sandero (2007 - 2018)_x000a_ВАЗ (2)_x000a_Largus (2012 - 2018)  Веста (2015 - 2018)"/>
    <n v="3650"/>
    <m/>
    <n v="0"/>
    <n v="4"/>
    <n v="0"/>
    <n v="8"/>
    <n v="0"/>
    <n v="12"/>
    <m/>
    <m/>
    <n v="0"/>
    <n v="1"/>
    <m/>
    <m/>
    <n v="0"/>
    <m/>
    <m/>
    <m/>
    <n v="0"/>
    <x v="3"/>
    <m/>
  </r>
  <r>
    <x v="0"/>
    <x v="127"/>
    <x v="127"/>
    <s v="Литые"/>
    <n v="2131832"/>
    <s v="RN606"/>
    <s v="Чм"/>
    <x v="1"/>
    <n v="4"/>
    <n v="100"/>
    <x v="0"/>
    <n v="50"/>
    <n v="60.1"/>
    <n v="6"/>
    <s v="4/100"/>
    <x v="127"/>
    <x v="0"/>
    <x v="19"/>
    <s v="4/100/15/50/60,1/6"/>
    <x v="1"/>
    <n v="8"/>
    <x v="4"/>
    <s v="Лада (3)_x000a_Ларгус (2012 - 2018)  Ларгус Кросс (2015 - 2018)  Веста (2015 - 2018)_x000a_Nissan (2)_x000a_Almera (2012 - 2018)  March (2003 - 2010)_x000a_Renault (4)_x000a_Clio (2005 - 2012)  Lutecia (2006 - 2012)  Modus (2004 - 2015)  Sandero (2007 - 2018)_x000a_ВАЗ (2)_x000a_Largus (2012 - 2018)  Веста (2015 - 2018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128"/>
    <x v="128"/>
    <s v="Штамп"/>
    <n v="2146070"/>
    <m/>
    <s v="серебро"/>
    <x v="4"/>
    <n v="4"/>
    <n v="100"/>
    <x v="1"/>
    <n v="43"/>
    <n v="60.1"/>
    <n v="5.5"/>
    <s v="4/100"/>
    <x v="128"/>
    <x v="1"/>
    <x v="28"/>
    <s v="4-100-14-43-60,1-5,5"/>
    <x v="1"/>
    <n v="8"/>
    <x v="5"/>
    <s v="Dacia (2)_x000a_Sandero (2008 - 2012)  Sandero Stepway (2009 - 2012)_x000a_Mahindra (1)_x000a_Verito (2010 - 2017)_x000a_Renault (4)_x000a_Logan (2004 - 2018)  Sandero (2007 - 2018)  Scenic (1998 - 2003)  Tondar (2009 - 2018)"/>
    <n v="1470"/>
    <n v="1250"/>
    <n v="1267.4162389610387"/>
    <n v="4"/>
    <n v="8"/>
    <n v="4"/>
    <n v="4"/>
    <n v="8"/>
    <m/>
    <m/>
    <n v="0"/>
    <n v="1"/>
    <m/>
    <m/>
    <n v="0"/>
    <m/>
    <m/>
    <m/>
    <n v="0"/>
    <x v="6"/>
    <s v="https://market.yandex.ru/product/12444277/offers?local-offers-first=1&amp;how=aprice"/>
  </r>
  <r>
    <x v="1"/>
    <x v="129"/>
    <x v="129"/>
    <s v="Штамп"/>
    <n v="447782"/>
    <m/>
    <m/>
    <x v="2"/>
    <n v="4"/>
    <n v="100"/>
    <x v="1"/>
    <n v="43"/>
    <n v="60.1"/>
    <n v="5.5"/>
    <s v="4/100"/>
    <x v="129"/>
    <x v="1"/>
    <x v="28"/>
    <s v="4-100-14-43-60,1-5,5"/>
    <x v="1"/>
    <n v="8"/>
    <x v="5"/>
    <s v="Dacia (2)_x000a_Sandero (2008 - 2012)  Sandero Stepway (2009 - 2012)_x000a_Mahindra (1)_x000a_Verito (2010 - 2017)_x000a_Renault (4)_x000a_Logan (2004 - 2018)  Sandero (2007 - 2018)  Scenic (1998 - 2003)  Tondar (2009 - 2018)"/>
    <n v="836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130"/>
    <x v="130"/>
    <s v="Штамп"/>
    <n v="887480"/>
    <m/>
    <m/>
    <x v="2"/>
    <n v="4"/>
    <n v="100"/>
    <x v="1"/>
    <n v="43"/>
    <n v="60.1"/>
    <n v="5.5"/>
    <s v="4/100"/>
    <x v="130"/>
    <x v="1"/>
    <x v="28"/>
    <s v="4-100-14-43-60,1-5,5"/>
    <x v="1"/>
    <n v="8"/>
    <x v="5"/>
    <s v="Dacia (2)_x000a_Sandero (2008 - 2012)  Sandero Stepway (2009 - 2012)_x000a_Mahindra (1)_x000a_Verito (2010 - 2017)_x000a_Renault (4)_x000a_Logan (2004 - 2018)  Sandero (2007 - 2018)  Scenic (1998 - 2003)  Tondar (2009 - 2018)"/>
    <n v="900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131"/>
    <x v="131"/>
    <s v="Штамп"/>
    <n v="895249"/>
    <m/>
    <m/>
    <x v="2"/>
    <n v="4"/>
    <n v="100"/>
    <x v="1"/>
    <n v="43"/>
    <n v="60.1"/>
    <n v="5.5"/>
    <s v="4/100"/>
    <x v="130"/>
    <x v="1"/>
    <x v="28"/>
    <s v="4-100-14-43-60,1-5,5"/>
    <x v="1"/>
    <n v="8"/>
    <x v="5"/>
    <s v="Dacia (2)_x000a_Sandero (2008 - 2012)  Sandero Stepway (2009 - 2012)_x000a_Mahindra (1)_x000a_Verito (2010 - 2017)_x000a_Renault (4)_x000a_Logan (2004 - 2018)  Sandero (2007 - 2018)  Scenic (1998 - 2003)  Tondar (2009 - 2018)"/>
    <n v="1135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132"/>
    <x v="132"/>
    <s v="Штамп"/>
    <n v="763942"/>
    <m/>
    <m/>
    <x v="2"/>
    <n v="4"/>
    <n v="100"/>
    <x v="1"/>
    <n v="43"/>
    <n v="60.1"/>
    <n v="5.5"/>
    <s v="4/100"/>
    <x v="130"/>
    <x v="1"/>
    <x v="28"/>
    <s v="4-100-14-43-60,1-5,5"/>
    <x v="1"/>
    <n v="8"/>
    <x v="5"/>
    <s v="Dacia (2)_x000a_Sandero (2008 - 2012)  Sandero Stepway (2009 - 2012)_x000a_Mahindra (1)_x000a_Verito (2010 - 2017)_x000a_Renault (4)_x000a_Logan (2004 - 2018)  Sandero (2007 - 2018)  Scenic (1998 - 2003)  Tondar (2009 - 2018)"/>
    <n v="1220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133"/>
    <x v="132"/>
    <s v="Штамп"/>
    <m/>
    <m/>
    <m/>
    <x v="2"/>
    <n v="4"/>
    <n v="100"/>
    <x v="1"/>
    <n v="43"/>
    <n v="60"/>
    <n v="5.5"/>
    <s v="4/100"/>
    <x v="129"/>
    <x v="1"/>
    <x v="31"/>
    <s v="4-100-14-43-60-5,5"/>
    <x v="0"/>
    <m/>
    <x v="0"/>
    <m/>
    <n v="1001"/>
    <m/>
    <n v="0"/>
    <n v="0"/>
    <n v="0"/>
    <n v="0"/>
    <n v="0"/>
    <n v="0"/>
    <m/>
    <m/>
    <n v="0"/>
    <m/>
    <m/>
    <m/>
    <n v="0"/>
    <m/>
    <m/>
    <m/>
    <n v="0"/>
    <x v="0"/>
    <m/>
  </r>
  <r>
    <x v="1"/>
    <x v="134"/>
    <x v="132"/>
    <s v="Штамп"/>
    <m/>
    <m/>
    <m/>
    <x v="2"/>
    <n v="4"/>
    <n v="100"/>
    <x v="1"/>
    <n v="43"/>
    <n v="60"/>
    <n v="5.5"/>
    <s v="4/100"/>
    <x v="129"/>
    <x v="1"/>
    <x v="31"/>
    <s v="4-100-14-43-60-5,5"/>
    <x v="0"/>
    <m/>
    <x v="0"/>
    <m/>
    <n v="875.2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35"/>
    <x v="133"/>
    <s v="Литые"/>
    <n v="661899"/>
    <s v="Колизей"/>
    <s v="Н"/>
    <x v="1"/>
    <n v="4"/>
    <n v="98"/>
    <x v="1"/>
    <n v="35"/>
    <n v="58.6"/>
    <n v="5.5"/>
    <s v="4/98"/>
    <x v="131"/>
    <x v="3"/>
    <x v="10"/>
    <s v="4/98/14/35/58,6/5,5"/>
    <x v="1"/>
    <n v="12"/>
    <x v="6"/>
    <s v="VAZ Lada 2112-2170"/>
    <n v="2950"/>
    <m/>
    <n v="2157.5031499999996"/>
    <n v="8"/>
    <n v="0"/>
    <n v="8"/>
    <n v="0"/>
    <n v="16"/>
    <m/>
    <m/>
    <n v="0"/>
    <n v="1"/>
    <m/>
    <m/>
    <n v="0"/>
    <m/>
    <m/>
    <m/>
    <n v="0"/>
    <x v="7"/>
    <m/>
  </r>
  <r>
    <x v="0"/>
    <x v="136"/>
    <x v="134"/>
    <s v="Литые"/>
    <n v="408747"/>
    <s v="Колизей"/>
    <s v="ПЛ"/>
    <x v="1"/>
    <n v="4"/>
    <n v="98"/>
    <x v="1"/>
    <n v="35"/>
    <n v="58.6"/>
    <n v="5.5"/>
    <s v="4/98"/>
    <x v="132"/>
    <x v="3"/>
    <x v="10"/>
    <s v="4/98/14/35/58,6/5,5"/>
    <x v="1"/>
    <n v="12"/>
    <x v="6"/>
    <s v="VAZ Lada 2112-2170"/>
    <n v="2950"/>
    <m/>
    <n v="2110.0052000000001"/>
    <n v="0"/>
    <n v="0"/>
    <n v="4"/>
    <n v="0"/>
    <n v="4"/>
    <m/>
    <m/>
    <n v="0"/>
    <n v="1"/>
    <m/>
    <m/>
    <n v="0"/>
    <m/>
    <m/>
    <m/>
    <n v="0"/>
    <x v="2"/>
    <m/>
  </r>
  <r>
    <x v="0"/>
    <x v="137"/>
    <x v="135"/>
    <s v="Литые"/>
    <n v="662539"/>
    <s v="RS2"/>
    <s v="М"/>
    <x v="1"/>
    <n v="4"/>
    <n v="98"/>
    <x v="1"/>
    <n v="35"/>
    <n v="58.6"/>
    <n v="5.5"/>
    <s v="4/98"/>
    <x v="133"/>
    <x v="3"/>
    <x v="10"/>
    <s v="4/98/14/35/58,6/5,5"/>
    <x v="1"/>
    <n v="12"/>
    <x v="6"/>
    <s v="VAZ Lada 2112-2170"/>
    <n v="29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38"/>
    <x v="136"/>
    <s v="Литые"/>
    <n v="408748"/>
    <s v="Колизей"/>
    <s v="АМ"/>
    <x v="1"/>
    <n v="4"/>
    <n v="98"/>
    <x v="1"/>
    <n v="35"/>
    <n v="58.6"/>
    <n v="5.5"/>
    <s v="4/98"/>
    <x v="134"/>
    <x v="3"/>
    <x v="10"/>
    <s v="4/98/14/35/58,6/5,5"/>
    <x v="1"/>
    <n v="12"/>
    <x v="6"/>
    <s v="VAZ Lada 2112-2170"/>
    <n v="2950"/>
    <m/>
    <n v="2364.9972999999995"/>
    <n v="4"/>
    <n v="4"/>
    <n v="0"/>
    <n v="0"/>
    <n v="4"/>
    <m/>
    <m/>
    <n v="0"/>
    <n v="1"/>
    <m/>
    <m/>
    <n v="0"/>
    <m/>
    <m/>
    <m/>
    <n v="0"/>
    <x v="1"/>
    <m/>
  </r>
  <r>
    <x v="0"/>
    <x v="139"/>
    <x v="137"/>
    <s v="Литые"/>
    <n v="665689"/>
    <s v="Колизей"/>
    <s v="АБ"/>
    <x v="1"/>
    <n v="4"/>
    <n v="98"/>
    <x v="1"/>
    <n v="35"/>
    <n v="58.6"/>
    <n v="5.5"/>
    <s v="4/98"/>
    <x v="135"/>
    <x v="3"/>
    <x v="10"/>
    <s v="4/98/14/35/58,6/5,5"/>
    <x v="1"/>
    <n v="12"/>
    <x v="6"/>
    <s v="VAZ Lada 2112-2170"/>
    <n v="29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40"/>
    <x v="138"/>
    <s v="Литые"/>
    <n v="408749"/>
    <s v="Колизей"/>
    <s v="Б"/>
    <x v="1"/>
    <n v="4"/>
    <n v="98"/>
    <x v="1"/>
    <n v="35"/>
    <n v="58.6"/>
    <n v="5.5"/>
    <s v="4/98"/>
    <x v="136"/>
    <x v="3"/>
    <x v="10"/>
    <s v="4/98/14/35/58,6/5,5"/>
    <x v="1"/>
    <n v="12"/>
    <x v="6"/>
    <s v="VAZ Lada 2112-2170"/>
    <n v="29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41"/>
    <x v="139"/>
    <s v="Литые"/>
    <n v="661767"/>
    <s v="RS2"/>
    <s v="Б"/>
    <x v="1"/>
    <n v="4"/>
    <n v="98"/>
    <x v="1"/>
    <n v="35"/>
    <n v="58.6"/>
    <n v="5.5"/>
    <s v="4/98"/>
    <x v="137"/>
    <x v="3"/>
    <x v="10"/>
    <s v="4/98/14/35/58,6/5,5"/>
    <x v="1"/>
    <n v="12"/>
    <x v="6"/>
    <s v="VAZ Lada 2112-2170"/>
    <n v="29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42"/>
    <x v="140"/>
    <s v="Литые"/>
    <n v="408750"/>
    <s v="Колизей"/>
    <s v="Ч"/>
    <x v="1"/>
    <n v="4"/>
    <n v="98"/>
    <x v="1"/>
    <n v="35"/>
    <n v="58.6"/>
    <n v="5.5"/>
    <s v="4/98"/>
    <x v="138"/>
    <x v="3"/>
    <x v="10"/>
    <s v="4/98/14/35/58,6/5,5"/>
    <x v="1"/>
    <n v="12"/>
    <x v="6"/>
    <s v="VAZ Lada 2112-2170"/>
    <n v="29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43"/>
    <x v="141"/>
    <s v="Литые"/>
    <n v="661900"/>
    <s v="RS2"/>
    <s v="Н"/>
    <x v="1"/>
    <n v="4"/>
    <n v="98"/>
    <x v="1"/>
    <n v="35"/>
    <n v="58.6"/>
    <n v="5.5"/>
    <s v="4/98"/>
    <x v="139"/>
    <x v="3"/>
    <x v="10"/>
    <s v="4/98/14/35/58,6/5,5"/>
    <x v="1"/>
    <n v="12"/>
    <x v="6"/>
    <s v="VAZ Lada 2112-2170"/>
    <n v="2950"/>
    <m/>
    <n v="2189.9973999999997"/>
    <n v="0"/>
    <n v="0"/>
    <n v="0"/>
    <n v="0"/>
    <n v="0"/>
    <m/>
    <m/>
    <n v="0"/>
    <n v="1"/>
    <m/>
    <m/>
    <n v="0"/>
    <m/>
    <m/>
    <m/>
    <n v="0"/>
    <x v="0"/>
    <m/>
  </r>
  <r>
    <x v="0"/>
    <x v="144"/>
    <x v="142"/>
    <s v="Литые"/>
    <n v="661898"/>
    <s v="Колизей"/>
    <s v="М"/>
    <x v="1"/>
    <n v="4"/>
    <n v="98"/>
    <x v="1"/>
    <n v="35"/>
    <n v="58.6"/>
    <n v="5.5"/>
    <s v="4/98"/>
    <x v="140"/>
    <x v="3"/>
    <x v="10"/>
    <s v="4/98/14/35/58,6/5,5"/>
    <x v="1"/>
    <n v="12"/>
    <x v="6"/>
    <s v="VAZ Lada 2112-2170"/>
    <n v="29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45"/>
    <x v="143"/>
    <s v="Литые"/>
    <n v="766940"/>
    <m/>
    <m/>
    <x v="6"/>
    <n v="4"/>
    <n v="98"/>
    <x v="1"/>
    <n v="35"/>
    <n v="58.6"/>
    <n v="5.5"/>
    <s v="4/98"/>
    <x v="141"/>
    <x v="3"/>
    <x v="10"/>
    <s v="4/98/14/35/58,6/5,5"/>
    <x v="0"/>
    <m/>
    <x v="0"/>
    <s v="VAZ Lada 2112-2170"/>
    <n v="1931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46"/>
    <x v="144"/>
    <s v="Литые"/>
    <n v="666939"/>
    <m/>
    <m/>
    <x v="6"/>
    <n v="4"/>
    <n v="98"/>
    <x v="1"/>
    <n v="35"/>
    <n v="58.6"/>
    <n v="5.5"/>
    <s v="4/98"/>
    <x v="142"/>
    <x v="3"/>
    <x v="10"/>
    <s v="4/98/14/35/58,6/5,5"/>
    <x v="0"/>
    <m/>
    <x v="0"/>
    <s v="VAZ Lada 2112-2170"/>
    <n v="1931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47"/>
    <x v="145"/>
    <s v="Литые"/>
    <n v="666940"/>
    <m/>
    <m/>
    <x v="6"/>
    <n v="4"/>
    <n v="98"/>
    <x v="1"/>
    <n v="35"/>
    <n v="58.6"/>
    <n v="5.5"/>
    <s v="4/98"/>
    <x v="143"/>
    <x v="3"/>
    <x v="10"/>
    <s v="4/98/14/35/58,6/5,5"/>
    <x v="0"/>
    <m/>
    <x v="0"/>
    <s v="VAZ Lada 2112-2170"/>
    <n v="189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48"/>
    <x v="146"/>
    <s v="Литые"/>
    <n v="752653"/>
    <m/>
    <m/>
    <x v="6"/>
    <n v="4"/>
    <n v="98"/>
    <x v="1"/>
    <n v="35"/>
    <n v="58.6"/>
    <n v="5.5"/>
    <s v="4/98"/>
    <x v="144"/>
    <x v="3"/>
    <x v="10"/>
    <s v="4/98/14/35/58,6/5,5"/>
    <x v="0"/>
    <m/>
    <x v="0"/>
    <s v="VAZ Lada 2112-2170"/>
    <n v="1871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49"/>
    <x v="147"/>
    <s v="Литые"/>
    <n v="661768"/>
    <s v="RS2"/>
    <s v="ПЛ"/>
    <x v="1"/>
    <n v="4"/>
    <n v="98"/>
    <x v="1"/>
    <n v="35"/>
    <n v="58.6"/>
    <n v="5.5"/>
    <s v="4/98"/>
    <x v="145"/>
    <x v="3"/>
    <x v="10"/>
    <s v="4/98/14/35/58,6/5,5"/>
    <x v="1"/>
    <n v="12"/>
    <x v="6"/>
    <s v="VAZ Lada 2112-2170"/>
    <n v="29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50"/>
    <x v="148"/>
    <s v="Литые"/>
    <n v="938850"/>
    <s v="RS2"/>
    <s v="ЧМК"/>
    <x v="1"/>
    <n v="4"/>
    <n v="98"/>
    <x v="1"/>
    <n v="35"/>
    <n v="58.6"/>
    <n v="5.5"/>
    <s v="4/98"/>
    <x v="146"/>
    <x v="3"/>
    <x v="10"/>
    <s v="4/98/14/35/58,6/5,5"/>
    <x v="1"/>
    <n v="12"/>
    <x v="6"/>
    <s v="VAZ Lada 2112-2170"/>
    <n v="29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51"/>
    <x v="149"/>
    <s v="Литые"/>
    <n v="941616"/>
    <s v="Колизей"/>
    <s v="ЧБ"/>
    <x v="1"/>
    <n v="4"/>
    <n v="98"/>
    <x v="1"/>
    <n v="35"/>
    <n v="58.6"/>
    <n v="5.5"/>
    <s v="4/98"/>
    <x v="147"/>
    <x v="3"/>
    <x v="10"/>
    <s v="4/98/14/35/58,6/5,5"/>
    <x v="1"/>
    <n v="12"/>
    <x v="6"/>
    <s v="VAZ Lada 2112-2170"/>
    <n v="29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52"/>
    <x v="150"/>
    <s v="Литые"/>
    <n v="941617"/>
    <s v="RS2"/>
    <s v="Чм"/>
    <x v="1"/>
    <n v="4"/>
    <n v="98"/>
    <x v="1"/>
    <n v="35"/>
    <n v="58.6"/>
    <n v="5.5"/>
    <s v="4/98"/>
    <x v="148"/>
    <x v="3"/>
    <x v="10"/>
    <s v="4/98/14/35/58,6/5,5"/>
    <x v="1"/>
    <n v="12"/>
    <x v="6"/>
    <s v="VAZ Lada 2112-2170"/>
    <n v="29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53"/>
    <x v="151"/>
    <s v="Литые"/>
    <n v="37846"/>
    <s v="RS2"/>
    <s v="А"/>
    <x v="1"/>
    <n v="4"/>
    <n v="98"/>
    <x v="1"/>
    <n v="35"/>
    <n v="58.6"/>
    <n v="5.5"/>
    <s v="4/98"/>
    <x v="149"/>
    <x v="3"/>
    <x v="10"/>
    <s v="4/98/14/35/58,6/5,5"/>
    <x v="1"/>
    <n v="12"/>
    <x v="6"/>
    <s v="VAZ Lada 2112-2170"/>
    <n v="29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54"/>
    <x v="152"/>
    <s v="Литые"/>
    <n v="39133"/>
    <s v="Колизей"/>
    <s v="А"/>
    <x v="1"/>
    <n v="4"/>
    <n v="98"/>
    <x v="1"/>
    <n v="35"/>
    <n v="58.6"/>
    <n v="5.5"/>
    <s v="4/98"/>
    <x v="150"/>
    <x v="3"/>
    <x v="10"/>
    <s v="4/98/14/35/58,6/5,5"/>
    <x v="1"/>
    <n v="12"/>
    <x v="6"/>
    <s v="VAZ Lada 2112-2170"/>
    <n v="2950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155"/>
    <x v="132"/>
    <s v="Штамп"/>
    <m/>
    <m/>
    <m/>
    <x v="2"/>
    <n v="4"/>
    <n v="100"/>
    <x v="1"/>
    <n v="45"/>
    <n v="54"/>
    <n v="5.5"/>
    <s v="4/100"/>
    <x v="151"/>
    <x v="1"/>
    <x v="32"/>
    <s v="4-100-14-45-54-5,5"/>
    <x v="0"/>
    <m/>
    <x v="0"/>
    <m/>
    <n v="786.5"/>
    <m/>
    <n v="0"/>
    <n v="0"/>
    <n v="0"/>
    <n v="0"/>
    <n v="0"/>
    <n v="0"/>
    <m/>
    <m/>
    <n v="0"/>
    <m/>
    <m/>
    <m/>
    <n v="0"/>
    <m/>
    <m/>
    <m/>
    <n v="0"/>
    <x v="0"/>
    <m/>
  </r>
  <r>
    <x v="1"/>
    <x v="156"/>
    <x v="153"/>
    <s v="Штамп"/>
    <n v="858285"/>
    <m/>
    <m/>
    <x v="2"/>
    <n v="4"/>
    <n v="100"/>
    <x v="1"/>
    <n v="45"/>
    <n v="56.6"/>
    <n v="5.5"/>
    <s v="4/100"/>
    <x v="152"/>
    <x v="1"/>
    <x v="33"/>
    <s v="4-100-14-45-56,6-5,5"/>
    <x v="0"/>
    <n v="4"/>
    <x v="1"/>
    <s v="Chevrolet (8)_x000a_Aveo (2004 - 2017)  Aveo U-VA (2006 - 2012)  Aveo5 (2006 - 2011)  Kalos (2005 - 2008)  Lova (2006 - 2010)  Lova RV (2016 - 2017) Sail (2005 - 2017)  Sail3 (2015 - 2017)_x000a_Daewoo (1)_x000a_Gentra (2005 - 2011)_x000a_Pontiac (1)_x000a_G3 (2007 - 2010)_x000a_Ravon (1)_x000a_Nexia (2015 - 2018)_x000a_ZAZ (3)_x000a_Lanos Cargo (2005 - 2018)  Sens (2007 - 2018)  Vida (2012 - 2018)"/>
    <n v="1074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157"/>
    <x v="154"/>
    <s v="Штамп"/>
    <n v="2164756"/>
    <m/>
    <s v="Black"/>
    <x v="7"/>
    <n v="4"/>
    <n v="100"/>
    <x v="1"/>
    <n v="45"/>
    <n v="56.6"/>
    <n v="5.5"/>
    <s v="4/100"/>
    <x v="153"/>
    <x v="1"/>
    <x v="33"/>
    <s v="4-100-14-45-56,6-5,5"/>
    <x v="0"/>
    <n v="4"/>
    <x v="1"/>
    <s v="Chevrolet (8)_x000a_Aveo (2004 - 2017)  Aveo U-VA (2006 - 2012)  Aveo5 (2006 - 2011)  Kalos (2005 - 2008)  Lova (2006 - 2010)  Lova RV (2016 - 2017) Sail (2005 - 2017)  Sail3 (2015 - 2017)_x000a_Daewoo (1)_x000a_Gentra (2005 - 2011)_x000a_Pontiac (1)_x000a_G3 (2007 - 2010)_x000a_Ravon (1)_x000a_Nexia (2015 - 2018)_x000a_ZAZ (3)_x000a_Lanos Cargo (2005 - 2018)  Sens (2007 - 2018)  Vida (2012 - 2018)"/>
    <n v="1325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158"/>
    <x v="155"/>
    <s v="Штамп"/>
    <n v="2146074"/>
    <m/>
    <s v="серебро"/>
    <x v="4"/>
    <n v="4"/>
    <n v="100"/>
    <x v="1"/>
    <n v="45"/>
    <n v="57.1"/>
    <n v="5.5"/>
    <s v="4/100"/>
    <x v="154"/>
    <x v="1"/>
    <x v="34"/>
    <s v="4-100-14-45-57,1-5,5"/>
    <x v="0"/>
    <m/>
    <x v="0"/>
    <s v="Audi (2)_x000a_80 (1972 - 1986)  Coupe (1980 - 1984)_x000a_Chery (4)_x000a_A1 (2007 - 2011)  Amulet (2003 - 2010)  Cowin (2004 - 2007)  J1 (2011 - 2013)_x000a_Geely (1)_x000a_CK (2005 - 2016)_x000a_Mercury (1)_x000a_Tracer (1991 - 1999)_x000a_Saturn (1)_x000a_S-Series (1991 - 1994)_x000a_Seat (1)_x000a_Arosa (1997 - 2005)"/>
    <n v="1560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159"/>
    <x v="156"/>
    <s v="Штамп"/>
    <n v="2164755"/>
    <s v="BJ5220"/>
    <s v="Black"/>
    <x v="7"/>
    <n v="4"/>
    <n v="100"/>
    <x v="1"/>
    <n v="46"/>
    <n v="54.1"/>
    <n v="5"/>
    <s v="4/100"/>
    <x v="155"/>
    <x v="1"/>
    <x v="35"/>
    <s v="4-100-14-46-54,1-5"/>
    <x v="1"/>
    <n v="4"/>
    <x v="1"/>
    <s v="Hyundai (4)_x000a_Accent (2005 - 2011)  Click (2002 - 2011)  Getz (2002 - 2010)  Verna (2006 - 2009)_x000a_Kia (1)_x000a_Rio (2005 - 2011)"/>
    <n v="1384"/>
    <n v="1331"/>
    <n v="1293"/>
    <n v="0"/>
    <n v="3"/>
    <n v="1"/>
    <n v="0"/>
    <n v="1"/>
    <m/>
    <m/>
    <n v="0"/>
    <n v="1"/>
    <m/>
    <m/>
    <n v="0"/>
    <m/>
    <m/>
    <m/>
    <n v="0"/>
    <x v="2"/>
    <s v="https://market.yandex.ru/product/10482721/offers?local-offers-first=1&amp;how=aprice"/>
  </r>
  <r>
    <x v="1"/>
    <x v="160"/>
    <x v="157"/>
    <s v="Штамп"/>
    <n v="452781"/>
    <m/>
    <m/>
    <x v="2"/>
    <n v="4"/>
    <n v="100"/>
    <x v="1"/>
    <n v="46"/>
    <n v="54.1"/>
    <n v="5"/>
    <s v="4/100"/>
    <x v="156"/>
    <x v="1"/>
    <x v="35"/>
    <s v="4-100-14-46-54,1-5"/>
    <x v="1"/>
    <n v="4"/>
    <x v="1"/>
    <s v="Hyundai (4)_x000a_Accent (2005 - 2011)  Click (2002 - 2011)  Getz (2002 - 2010)  Verna (2006 - 2009)_x000a_Kia (1)_x000a_Rio (2005 - 2011)"/>
    <n v="839.7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61"/>
    <x v="158"/>
    <s v="Литые"/>
    <n v="2039643"/>
    <m/>
    <m/>
    <x v="8"/>
    <n v="4"/>
    <n v="98"/>
    <x v="1"/>
    <n v="35"/>
    <n v="58.6"/>
    <n v="5.5"/>
    <s v="4/98"/>
    <x v="157"/>
    <x v="3"/>
    <x v="10"/>
    <s v="4/98/14/35/58,6/5,5"/>
    <x v="1"/>
    <n v="12"/>
    <x v="6"/>
    <s v="VAZ Lada 2112-2170"/>
    <n v="2627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62"/>
    <x v="159"/>
    <s v="Литые"/>
    <n v="661766"/>
    <s v="RS2"/>
    <s v="АБ"/>
    <x v="1"/>
    <n v="4"/>
    <n v="98"/>
    <x v="1"/>
    <n v="35"/>
    <n v="58.6"/>
    <n v="5.5"/>
    <s v="4/98"/>
    <x v="158"/>
    <x v="3"/>
    <x v="10"/>
    <s v="4/98/14/35/58,6/5,5"/>
    <x v="1"/>
    <n v="12"/>
    <x v="6"/>
    <s v="VAZ Lada 2112-2170"/>
    <n v="29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63"/>
    <x v="160"/>
    <s v="Литые"/>
    <n v="661769"/>
    <s v="RS2"/>
    <s v="Ч"/>
    <x v="1"/>
    <n v="4"/>
    <n v="98"/>
    <x v="1"/>
    <n v="35"/>
    <n v="58.6"/>
    <n v="5.5"/>
    <s v="4/98"/>
    <x v="159"/>
    <x v="3"/>
    <x v="10"/>
    <s v="4/98/14/35/58,6/5,5"/>
    <x v="1"/>
    <n v="12"/>
    <x v="6"/>
    <s v="VAZ Lada 2112-2170"/>
    <n v="29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64"/>
    <x v="161"/>
    <s v="Литые"/>
    <n v="661857"/>
    <s v="Колизей"/>
    <s v="М"/>
    <x v="1"/>
    <n v="4"/>
    <n v="98"/>
    <x v="1"/>
    <n v="35"/>
    <n v="58.6"/>
    <n v="5.5"/>
    <s v="4/98"/>
    <x v="160"/>
    <x v="3"/>
    <x v="10"/>
    <s v="4/98/14/35/58,6/5,5"/>
    <x v="1"/>
    <n v="12"/>
    <x v="6"/>
    <s v="VAZ Lada 2112-2170"/>
    <n v="2950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165"/>
    <x v="162"/>
    <s v="Штамп"/>
    <n v="650321"/>
    <m/>
    <m/>
    <x v="2"/>
    <n v="4"/>
    <n v="100"/>
    <x v="1"/>
    <n v="46"/>
    <n v="54.1"/>
    <n v="5"/>
    <s v="4/100"/>
    <x v="156"/>
    <x v="1"/>
    <x v="35"/>
    <s v="4-100-14-46-54,1-5"/>
    <x v="1"/>
    <n v="4"/>
    <x v="1"/>
    <s v="Hyundai (4)_x000a_Accent (2005 - 2011)  Click (2002 - 2011)  Getz (2002 - 2010)  Verna (2006 - 2009)_x000a_Kia (1)_x000a_Rio (2005 - 2011)"/>
    <n v="869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166"/>
    <x v="163"/>
    <s v="Штамп"/>
    <n v="876257"/>
    <m/>
    <m/>
    <x v="2"/>
    <n v="4"/>
    <n v="100"/>
    <x v="1"/>
    <n v="46"/>
    <n v="54.1"/>
    <n v="5"/>
    <s v="4/100"/>
    <x v="161"/>
    <x v="1"/>
    <x v="35"/>
    <s v="4-100-14-46-54,1-5"/>
    <x v="1"/>
    <n v="4"/>
    <x v="1"/>
    <s v="Hyundai (4)_x000a_Accent (2005 - 2011)  Click (2002 - 2011)  Getz (2002 - 2010)  Verna (2006 - 2009)_x000a_Kia (1)_x000a_Rio (2005 - 2011)"/>
    <n v="91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67"/>
    <x v="164"/>
    <s v="Литые"/>
    <n v="2155919"/>
    <s v="RS2"/>
    <s v="А"/>
    <x v="1"/>
    <n v="4"/>
    <n v="98"/>
    <x v="1"/>
    <n v="35"/>
    <n v="58.6"/>
    <n v="5.5"/>
    <s v="4/98"/>
    <x v="149"/>
    <x v="3"/>
    <x v="10"/>
    <s v="4/98/14/35/58,6/5,5"/>
    <x v="1"/>
    <n v="12"/>
    <x v="6"/>
    <s v="VAZ Lada 2112-2170"/>
    <n v="29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68"/>
    <x v="165"/>
    <s v="Литые"/>
    <n v="766941"/>
    <m/>
    <m/>
    <x v="6"/>
    <n v="4"/>
    <n v="98"/>
    <x v="1"/>
    <n v="35"/>
    <n v="58.6"/>
    <n v="6"/>
    <s v="4/98"/>
    <x v="162"/>
    <x v="3"/>
    <x v="36"/>
    <s v="4/98/14/35/58,6/6"/>
    <x v="0"/>
    <m/>
    <x v="0"/>
    <s v="VAZ Lada 2112-2170"/>
    <n v="1931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69"/>
    <x v="166"/>
    <s v="Литые"/>
    <n v="664448"/>
    <m/>
    <m/>
    <x v="6"/>
    <n v="4"/>
    <n v="98"/>
    <x v="1"/>
    <n v="35"/>
    <n v="58.6"/>
    <n v="6"/>
    <s v="4/98"/>
    <x v="163"/>
    <x v="3"/>
    <x v="36"/>
    <s v="4/98/14/35/58,6/6"/>
    <x v="0"/>
    <m/>
    <x v="0"/>
    <s v="VAZ Lada 2112-2170"/>
    <n v="189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70"/>
    <x v="167"/>
    <s v="Литые"/>
    <n v="664449"/>
    <m/>
    <m/>
    <x v="6"/>
    <n v="4"/>
    <n v="98"/>
    <x v="1"/>
    <n v="35"/>
    <n v="58.6"/>
    <n v="6"/>
    <s v="4/98"/>
    <x v="164"/>
    <x v="3"/>
    <x v="36"/>
    <s v="4/98/14/35/58,6/6"/>
    <x v="0"/>
    <m/>
    <x v="0"/>
    <s v="VAZ Lada 2112-2170"/>
    <n v="189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71"/>
    <x v="168"/>
    <s v="Литые"/>
    <n v="666941"/>
    <m/>
    <m/>
    <x v="6"/>
    <n v="4"/>
    <n v="98"/>
    <x v="1"/>
    <n v="35"/>
    <n v="58.6"/>
    <n v="6"/>
    <s v="4/98"/>
    <x v="165"/>
    <x v="3"/>
    <x v="36"/>
    <s v="4/98/14/35/58,6/6"/>
    <x v="0"/>
    <m/>
    <x v="0"/>
    <s v="VAZ Lada 2112-2170"/>
    <n v="189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72"/>
    <x v="169"/>
    <s v="Литые"/>
    <n v="666942"/>
    <m/>
    <m/>
    <x v="6"/>
    <n v="4"/>
    <n v="98"/>
    <x v="1"/>
    <n v="35"/>
    <n v="58.6"/>
    <n v="6"/>
    <s v="4/98"/>
    <x v="166"/>
    <x v="3"/>
    <x v="36"/>
    <s v="4/98/14/35/58,6/6"/>
    <x v="0"/>
    <m/>
    <x v="0"/>
    <s v="VAZ Lada 2112-2170"/>
    <n v="1890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173"/>
    <x v="170"/>
    <s v="Штамп"/>
    <n v="895245"/>
    <s v="J45541001"/>
    <s v="B"/>
    <x v="9"/>
    <n v="4"/>
    <n v="100"/>
    <x v="1"/>
    <n v="49"/>
    <n v="56.6"/>
    <n v="5.5"/>
    <s v="4/100"/>
    <x v="167"/>
    <x v="1"/>
    <x v="37"/>
    <s v="4-100-14-49-56,6-5,5"/>
    <x v="1"/>
    <n v="8"/>
    <x v="3"/>
    <s v="Chevrolet (13)_x000a_Agile (2009 - 2017)  Aveo (2004 - 2007)  Celta (2000 - 2016)  Chevy (1994 - 2012)  Chevy Pickup (1999 - 2003)  Classic (2003 - 2016) Corsa (1994 - 2012)  Lanos (2005 - 2017)  Montana (2003 - 2017)  Prisma (2006 - 2012)  Tigra (1998 - 1999)  Tornado (2004 - 2017) Vectra (1994 - 2002)_x000a_Daewoo (7)_x000a_Espero (1990 - 1999)  Lanos (1997 - 2002)  Sens (1999 - 2008)  Le Mans (1986 - 1994)  Nexia (1995 - 2015)  Nubira (1997 - 2002) Racer (1986 - 1995)_x000a_Opel (3)_x000a_Combo (2001 - 2011)  Corsa (1993 - 2005)  Vectra (1990 - 2003)_x000a_Vauxhall (2)_x000a_Combo (2001 - 2011)  Tigra (1994 - 2000)_x000a_ZAZ (1)_x000a_Chance (2009 - 2017)"/>
    <n v="883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174"/>
    <x v="171"/>
    <s v="Штамп"/>
    <n v="2039699"/>
    <n v="14013"/>
    <s v="S"/>
    <x v="4"/>
    <n v="4"/>
    <n v="100"/>
    <x v="1"/>
    <n v="49"/>
    <n v="56.6"/>
    <n v="5.5"/>
    <s v="4/100"/>
    <x v="168"/>
    <x v="1"/>
    <x v="37"/>
    <s v="4-100-14-49-56,6-5,5"/>
    <x v="1"/>
    <n v="8"/>
    <x v="3"/>
    <s v="Chevrolet (13)_x000a_Agile (2009 - 2017)  Aveo (2004 - 2007)  Celta (2000 - 2016)  Chevy (1994 - 2012)  Chevy Pickup (1999 - 2003)  Classic (2003 - 2016) Corsa (1994 - 2012)  Lanos (2005 - 2017)  Montana (2003 - 2017)  Prisma (2006 - 2012)  Tigra (1998 - 1999)  Tornado (2004 - 2017) Vectra (1994 - 2002)_x000a_Daewoo (7)_x000a_Espero (1990 - 1999)  Lanos (1997 - 2002)  Sens (1999 - 2008)  Le Mans (1986 - 1994)  Nexia (1995 - 2015)  Nubira (1997 - 2002) Racer (1986 - 1995)_x000a_Opel (3)_x000a_Combo (2001 - 2011)  Corsa (1993 - 2005)  Vectra (1990 - 2003)_x000a_Vauxhall (2)_x000a_Combo (2001 - 2011)  Tigra (1994 - 2000)_x000a_ZAZ (1)_x000a_Chance (2009 - 2017)"/>
    <n v="1560"/>
    <m/>
    <n v="0"/>
    <n v="2"/>
    <n v="2"/>
    <n v="0"/>
    <n v="4"/>
    <n v="2"/>
    <m/>
    <m/>
    <n v="0"/>
    <n v="1"/>
    <m/>
    <m/>
    <n v="0"/>
    <m/>
    <m/>
    <m/>
    <n v="0"/>
    <x v="1"/>
    <m/>
  </r>
  <r>
    <x v="0"/>
    <x v="175"/>
    <x v="172"/>
    <s v="Литые"/>
    <n v="408841"/>
    <s v="RS2"/>
    <s v="АМ"/>
    <x v="1"/>
    <n v="4"/>
    <n v="98"/>
    <x v="0"/>
    <n v="29"/>
    <n v="58.6"/>
    <n v="6.5"/>
    <s v="4/98"/>
    <x v="169"/>
    <x v="12"/>
    <x v="38"/>
    <s v="4/98/15/29/58,6/6,5"/>
    <x v="1"/>
    <n v="4"/>
    <x v="1"/>
    <s v="VAZ Lada 2112-2170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76"/>
    <x v="173"/>
    <s v="Литые"/>
    <n v="408840"/>
    <s v="RS2"/>
    <s v="ПЛ"/>
    <x v="1"/>
    <n v="4"/>
    <n v="98"/>
    <x v="0"/>
    <n v="29"/>
    <n v="58.6"/>
    <n v="6.5"/>
    <s v="4/98"/>
    <x v="170"/>
    <x v="12"/>
    <x v="38"/>
    <s v="4/98/15/29/58,6/6,5"/>
    <x v="1"/>
    <n v="4"/>
    <x v="1"/>
    <s v="VAZ Lada 2112-2170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77"/>
    <x v="174"/>
    <s v="Литые"/>
    <n v="665692"/>
    <s v="RS2"/>
    <s v="Н"/>
    <x v="1"/>
    <n v="4"/>
    <n v="98"/>
    <x v="0"/>
    <n v="29"/>
    <n v="58.6"/>
    <n v="6.5"/>
    <s v="4/98"/>
    <x v="171"/>
    <x v="12"/>
    <x v="38"/>
    <s v="4/98/15/29/58,6/6,5"/>
    <x v="1"/>
    <n v="4"/>
    <x v="1"/>
    <s v="VAZ Lada 2112-2170"/>
    <n v="3650"/>
    <m/>
    <n v="2570.0045999999998"/>
    <n v="3"/>
    <n v="0"/>
    <n v="0"/>
    <n v="0"/>
    <n v="3"/>
    <m/>
    <m/>
    <n v="0"/>
    <n v="1"/>
    <m/>
    <m/>
    <n v="0"/>
    <m/>
    <m/>
    <m/>
    <n v="0"/>
    <x v="8"/>
    <m/>
  </r>
  <r>
    <x v="0"/>
    <x v="178"/>
    <x v="175"/>
    <s v="Литые"/>
    <n v="677297"/>
    <s v="Оберон"/>
    <s v="ПЛ"/>
    <x v="1"/>
    <n v="4"/>
    <n v="98"/>
    <x v="0"/>
    <n v="29"/>
    <n v="58.6"/>
    <n v="6.5"/>
    <s v="4/98"/>
    <x v="172"/>
    <x v="12"/>
    <x v="38"/>
    <s v="4/98/15/29/58,6/6,5"/>
    <x v="1"/>
    <n v="4"/>
    <x v="1"/>
    <s v="VAZ Lada 2112-2170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79"/>
    <x v="176"/>
    <s v="Литые"/>
    <n v="405669"/>
    <s v="Оберон"/>
    <s v="АМ"/>
    <x v="1"/>
    <n v="4"/>
    <n v="98"/>
    <x v="0"/>
    <n v="29"/>
    <n v="58.6"/>
    <n v="6.5"/>
    <s v="4/98"/>
    <x v="173"/>
    <x v="12"/>
    <x v="38"/>
    <s v="4/98/15/29/58,6/6,5"/>
    <x v="1"/>
    <n v="4"/>
    <x v="1"/>
    <s v="VAZ Lada 2112-2170"/>
    <n v="3850"/>
    <m/>
    <n v="2620"/>
    <n v="0"/>
    <n v="0"/>
    <n v="0"/>
    <n v="0"/>
    <n v="0"/>
    <m/>
    <m/>
    <n v="0"/>
    <n v="1"/>
    <m/>
    <m/>
    <n v="0"/>
    <m/>
    <m/>
    <m/>
    <n v="0"/>
    <x v="0"/>
    <m/>
  </r>
  <r>
    <x v="0"/>
    <x v="180"/>
    <x v="177"/>
    <s v="Литые"/>
    <n v="938854"/>
    <s v="Оберон"/>
    <s v="Чм"/>
    <x v="1"/>
    <n v="4"/>
    <n v="98"/>
    <x v="0"/>
    <n v="29"/>
    <n v="58.6"/>
    <n v="6.5"/>
    <s v="4/98"/>
    <x v="174"/>
    <x v="12"/>
    <x v="38"/>
    <s v="4/98/15/29/58,6/6,5"/>
    <x v="1"/>
    <n v="4"/>
    <x v="1"/>
    <s v="VAZ Lada 2112-2170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81"/>
    <x v="178"/>
    <s v="Литые"/>
    <n v="2041415"/>
    <s v="RS2"/>
    <s v="АБ"/>
    <x v="1"/>
    <n v="4"/>
    <n v="98"/>
    <x v="0"/>
    <n v="29"/>
    <n v="58.6"/>
    <n v="6.5"/>
    <s v="4/98"/>
    <x v="175"/>
    <x v="12"/>
    <x v="38"/>
    <s v="4/98/15/29/58,6/6,5"/>
    <x v="1"/>
    <n v="4"/>
    <x v="1"/>
    <s v="VAZ Lada 2112-2170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82"/>
    <x v="179"/>
    <s v="Литые"/>
    <n v="665957"/>
    <s v="Оберон"/>
    <s v="Н"/>
    <x v="1"/>
    <n v="4"/>
    <n v="98"/>
    <x v="0"/>
    <n v="29"/>
    <n v="58.6"/>
    <n v="6.5"/>
    <s v="4/98"/>
    <x v="176"/>
    <x v="12"/>
    <x v="38"/>
    <s v="4/98/15/29/58,6/6,5"/>
    <x v="1"/>
    <n v="4"/>
    <x v="1"/>
    <s v="VAZ Lada 2112-2170"/>
    <n v="3650"/>
    <m/>
    <n v="0"/>
    <n v="0"/>
    <n v="0"/>
    <n v="0"/>
    <n v="0"/>
    <n v="0"/>
    <m/>
    <m/>
    <n v="0"/>
    <n v="1"/>
    <m/>
    <m/>
    <n v="0"/>
    <m/>
    <n v="4"/>
    <n v="4"/>
    <n v="8"/>
    <x v="0"/>
    <m/>
  </r>
  <r>
    <x v="0"/>
    <x v="183"/>
    <x v="180"/>
    <s v="Литые"/>
    <n v="408842"/>
    <s v="RS2"/>
    <s v="Б"/>
    <x v="1"/>
    <n v="4"/>
    <n v="98"/>
    <x v="0"/>
    <n v="29"/>
    <n v="58.6"/>
    <n v="6.5"/>
    <s v="4/98"/>
    <x v="177"/>
    <x v="12"/>
    <x v="38"/>
    <s v="4/98/15/29/58,6/6,5"/>
    <x v="1"/>
    <n v="4"/>
    <x v="1"/>
    <s v="VAZ Lada 2112-2170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84"/>
    <x v="181"/>
    <s v="Литые"/>
    <n v="408843"/>
    <s v="RS2"/>
    <s v="Ч"/>
    <x v="1"/>
    <n v="4"/>
    <n v="98"/>
    <x v="0"/>
    <n v="29"/>
    <n v="58.6"/>
    <n v="6.5"/>
    <s v="4/98"/>
    <x v="178"/>
    <x v="12"/>
    <x v="38"/>
    <s v="4/98/15/29/58,6/6,5"/>
    <x v="1"/>
    <n v="4"/>
    <x v="1"/>
    <s v="VAZ Lada 2112-2170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85"/>
    <x v="182"/>
    <s v="Литые"/>
    <n v="661788"/>
    <s v="Оберон"/>
    <s v="АБ"/>
    <x v="1"/>
    <n v="4"/>
    <n v="98"/>
    <x v="0"/>
    <n v="29"/>
    <n v="58.6"/>
    <n v="6.5"/>
    <s v="4/98"/>
    <x v="179"/>
    <x v="12"/>
    <x v="38"/>
    <s v="4/98/15/29/58,6/6,5"/>
    <x v="1"/>
    <n v="4"/>
    <x v="1"/>
    <s v="VAZ Lada 2112-2170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86"/>
    <x v="183"/>
    <s v="Литые"/>
    <n v="661789"/>
    <s v="Оберон"/>
    <s v="Б"/>
    <x v="1"/>
    <n v="4"/>
    <n v="98"/>
    <x v="0"/>
    <n v="29"/>
    <n v="58.6"/>
    <n v="6.5"/>
    <s v="4/98"/>
    <x v="180"/>
    <x v="12"/>
    <x v="38"/>
    <s v="4/98/15/29/58,6/6,5"/>
    <x v="1"/>
    <n v="4"/>
    <x v="1"/>
    <s v="VAZ Lada 2112-2170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87"/>
    <x v="184"/>
    <s v="Литые"/>
    <n v="661790"/>
    <s v="Оберон"/>
    <s v="Ч"/>
    <x v="1"/>
    <n v="4"/>
    <n v="98"/>
    <x v="0"/>
    <n v="29"/>
    <n v="58.6"/>
    <n v="6.5"/>
    <s v="4/98"/>
    <x v="181"/>
    <x v="12"/>
    <x v="38"/>
    <s v="4/98/15/29/58,6/6,5"/>
    <x v="1"/>
    <n v="4"/>
    <x v="1"/>
    <s v="VAZ Lada 2112-2170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88"/>
    <x v="185"/>
    <s v="Литые"/>
    <n v="405623"/>
    <s v="ЛеМан"/>
    <s v="Н"/>
    <x v="1"/>
    <n v="5"/>
    <n v="114.3"/>
    <x v="3"/>
    <n v="47"/>
    <n v="67.099999999999994"/>
    <n v="6.5"/>
    <s v="5/114,3"/>
    <x v="182"/>
    <x v="13"/>
    <x v="39"/>
    <s v="5/114,3/16/47/67,1/6,5"/>
    <x v="0"/>
    <m/>
    <x v="0"/>
    <m/>
    <n v="3850"/>
    <m/>
    <n v="0"/>
    <n v="0"/>
    <n v="0"/>
    <n v="0"/>
    <n v="4"/>
    <n v="0"/>
    <m/>
    <m/>
    <n v="0"/>
    <n v="1"/>
    <m/>
    <m/>
    <n v="0"/>
    <m/>
    <m/>
    <m/>
    <n v="0"/>
    <x v="2"/>
    <m/>
  </r>
  <r>
    <x v="0"/>
    <x v="189"/>
    <x v="186"/>
    <s v="Литые"/>
    <n v="661507"/>
    <s v="GT"/>
    <s v="А"/>
    <x v="1"/>
    <n v="4"/>
    <n v="114.3"/>
    <x v="0"/>
    <n v="40"/>
    <n v="66.099999999999994"/>
    <n v="6"/>
    <s v="4/114,3"/>
    <x v="183"/>
    <x v="2"/>
    <x v="6"/>
    <s v="4/114,3/15/40/66,1/6"/>
    <x v="0"/>
    <m/>
    <x v="0"/>
    <m/>
    <n v="3650"/>
    <m/>
    <n v="0"/>
    <n v="8"/>
    <n v="0"/>
    <n v="0"/>
    <n v="0"/>
    <n v="8"/>
    <m/>
    <m/>
    <n v="0"/>
    <n v="1"/>
    <m/>
    <m/>
    <n v="0"/>
    <m/>
    <m/>
    <m/>
    <n v="0"/>
    <x v="1"/>
    <m/>
  </r>
  <r>
    <x v="0"/>
    <x v="190"/>
    <x v="187"/>
    <s v="Литые"/>
    <n v="666968"/>
    <s v="ЛеМан"/>
    <s v="Б"/>
    <x v="1"/>
    <n v="5"/>
    <n v="100"/>
    <x v="0"/>
    <n v="38"/>
    <n v="57.1"/>
    <n v="6.5"/>
    <s v="5/100"/>
    <x v="184"/>
    <x v="10"/>
    <x v="29"/>
    <s v="5/100/15/38/57,1/6,5"/>
    <x v="0"/>
    <m/>
    <x v="0"/>
    <m/>
    <n v="3650"/>
    <m/>
    <n v="0"/>
    <n v="0"/>
    <n v="0"/>
    <n v="0"/>
    <n v="4"/>
    <n v="0"/>
    <m/>
    <m/>
    <n v="0"/>
    <n v="1"/>
    <m/>
    <m/>
    <n v="0"/>
    <m/>
    <m/>
    <m/>
    <n v="0"/>
    <x v="2"/>
    <m/>
  </r>
  <r>
    <x v="0"/>
    <x v="191"/>
    <x v="188"/>
    <s v="Литые"/>
    <n v="408947"/>
    <s v="RSs"/>
    <s v="ПЛ"/>
    <x v="1"/>
    <n v="4"/>
    <n v="98"/>
    <x v="3"/>
    <n v="29"/>
    <n v="58.6"/>
    <n v="6.5"/>
    <s v="4/98"/>
    <x v="185"/>
    <x v="14"/>
    <x v="40"/>
    <s v="4/98/16/29/58,6/6,5"/>
    <x v="0"/>
    <m/>
    <x v="0"/>
    <s v="VAZ Lada 2112-2170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92"/>
    <x v="189"/>
    <s v="Литые"/>
    <n v="408948"/>
    <s v="RSs"/>
    <s v="АМ"/>
    <x v="1"/>
    <n v="4"/>
    <n v="98"/>
    <x v="3"/>
    <n v="29"/>
    <n v="58.6"/>
    <n v="6.5"/>
    <s v="4/98"/>
    <x v="186"/>
    <x v="14"/>
    <x v="40"/>
    <s v="4/98/16/29/58,6/6,5"/>
    <x v="0"/>
    <m/>
    <x v="0"/>
    <s v="VAZ Lada 2112-2170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93"/>
    <x v="190"/>
    <s v="Литые"/>
    <n v="408949"/>
    <s v="RSs"/>
    <s v="Б"/>
    <x v="1"/>
    <n v="4"/>
    <n v="98"/>
    <x v="3"/>
    <n v="29"/>
    <n v="58.6"/>
    <n v="6.5"/>
    <s v="4/98"/>
    <x v="187"/>
    <x v="14"/>
    <x v="40"/>
    <s v="4/98/16/29/58,6/6,5"/>
    <x v="0"/>
    <m/>
    <x v="0"/>
    <s v="VAZ Lada 2112-2170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94"/>
    <x v="191"/>
    <s v="Литые"/>
    <n v="408950"/>
    <s v="RSs"/>
    <s v="Ч"/>
    <x v="1"/>
    <n v="4"/>
    <n v="98"/>
    <x v="3"/>
    <n v="29"/>
    <n v="58.6"/>
    <n v="6.5"/>
    <s v="4/98"/>
    <x v="188"/>
    <x v="14"/>
    <x v="40"/>
    <s v="4/98/16/29/58,6/6,5"/>
    <x v="0"/>
    <m/>
    <x v="0"/>
    <s v="VAZ Lada 2112-2170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95"/>
    <x v="192"/>
    <s v="Литые"/>
    <n v="665979"/>
    <s v="RSs"/>
    <s v="Н"/>
    <x v="1"/>
    <n v="4"/>
    <n v="98"/>
    <x v="3"/>
    <n v="29"/>
    <n v="58.6"/>
    <n v="6.5"/>
    <s v="4/98"/>
    <x v="189"/>
    <x v="14"/>
    <x v="40"/>
    <s v="4/98/16/29/58,6/6,5"/>
    <x v="0"/>
    <m/>
    <x v="0"/>
    <s v="VAZ Lada 2112-2170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96"/>
    <x v="193"/>
    <s v="Литые"/>
    <n v="665981"/>
    <s v="RSs"/>
    <s v="АБ"/>
    <x v="1"/>
    <n v="4"/>
    <n v="98"/>
    <x v="3"/>
    <n v="29"/>
    <n v="58.6"/>
    <n v="6.5"/>
    <s v="4/98"/>
    <x v="190"/>
    <x v="14"/>
    <x v="40"/>
    <s v="4/98/16/29/58,6/6,5"/>
    <x v="0"/>
    <m/>
    <x v="0"/>
    <s v="VAZ Lada 2112-2170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97"/>
    <x v="194"/>
    <s v="Литые"/>
    <n v="759259"/>
    <s v="GT"/>
    <s v="НН"/>
    <x v="1"/>
    <n v="4"/>
    <n v="98"/>
    <x v="3"/>
    <n v="29"/>
    <n v="58.6"/>
    <n v="6.5"/>
    <s v="4/98"/>
    <x v="191"/>
    <x v="14"/>
    <x v="40"/>
    <s v="4/98/16/29/58,6/6,5"/>
    <x v="0"/>
    <m/>
    <x v="0"/>
    <s v="VAZ Lada 2112-2170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98"/>
    <x v="195"/>
    <s v="Литые"/>
    <n v="759333"/>
    <s v="GT"/>
    <s v="ПЛ"/>
    <x v="1"/>
    <n v="4"/>
    <n v="98"/>
    <x v="3"/>
    <n v="29"/>
    <n v="58.6"/>
    <n v="6.5"/>
    <s v="4/98"/>
    <x v="192"/>
    <x v="14"/>
    <x v="40"/>
    <s v="4/98/16/29/58,6/6,5"/>
    <x v="0"/>
    <m/>
    <x v="0"/>
    <s v="VAZ Lada 2112-2170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99"/>
    <x v="132"/>
    <s v="Литые"/>
    <n v="827376"/>
    <m/>
    <m/>
    <x v="10"/>
    <n v="4"/>
    <n v="98"/>
    <x v="2"/>
    <n v="35"/>
    <n v="58.6"/>
    <n v="5"/>
    <s v="4/98"/>
    <x v="193"/>
    <x v="15"/>
    <x v="41"/>
    <s v="4/98/13/35/58,6/5"/>
    <x v="1"/>
    <n v="4"/>
    <x v="3"/>
    <s v="VAZ Lada 2108-2015"/>
    <n v="160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200"/>
    <x v="132"/>
    <s v="Литые"/>
    <n v="806340"/>
    <m/>
    <m/>
    <x v="0"/>
    <n v="4"/>
    <n v="98"/>
    <x v="2"/>
    <n v="35"/>
    <n v="58.6"/>
    <n v="5"/>
    <s v="4/98"/>
    <x v="194"/>
    <x v="15"/>
    <x v="41"/>
    <s v="4/98/13/35/58,6/5"/>
    <x v="1"/>
    <n v="4"/>
    <x v="3"/>
    <s v="VAZ Lada 2108-2015"/>
    <n v="1522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201"/>
    <x v="132"/>
    <s v="Литые"/>
    <n v="886827"/>
    <m/>
    <m/>
    <x v="10"/>
    <n v="4"/>
    <n v="98"/>
    <x v="2"/>
    <n v="35"/>
    <n v="58.6"/>
    <n v="5"/>
    <s v="4/98"/>
    <x v="195"/>
    <x v="15"/>
    <x v="41"/>
    <s v="4/98/13/35/58,6/5"/>
    <x v="1"/>
    <n v="4"/>
    <x v="3"/>
    <s v="VAZ Lada 2108-2015"/>
    <n v="1954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202"/>
    <x v="132"/>
    <s v="Литые"/>
    <n v="37664"/>
    <m/>
    <m/>
    <x v="10"/>
    <n v="4"/>
    <n v="98"/>
    <x v="2"/>
    <n v="35"/>
    <n v="58.6"/>
    <n v="5"/>
    <s v="4/98"/>
    <x v="196"/>
    <x v="15"/>
    <x v="41"/>
    <s v="4/98/13/35/58,6/5"/>
    <x v="1"/>
    <n v="4"/>
    <x v="3"/>
    <s v="VAZ Lada 2108-2015"/>
    <n v="2130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203"/>
    <x v="196"/>
    <s v="Штамп"/>
    <n v="2164757"/>
    <s v="BJ6785"/>
    <s v="Black"/>
    <x v="7"/>
    <n v="4"/>
    <n v="100"/>
    <x v="1"/>
    <n v="49"/>
    <n v="56.6"/>
    <n v="5.5"/>
    <s v="4/100"/>
    <x v="197"/>
    <x v="1"/>
    <x v="37"/>
    <s v="4-100-14-49-56,6-5,5"/>
    <x v="1"/>
    <n v="8"/>
    <x v="3"/>
    <s v="Chevrolet (13)_x000a_Agile (2009 - 2017)  Aveo (2004 - 2007)  Celta (2000 - 2016)  Chevy (1994 - 2012)  Chevy Pickup (1999 - 2003)  Classic (2003 - 2016) Corsa (1994 - 2012)  Lanos (2005 - 2017)  Montana (2003 - 2017)  Prisma (2006 - 2012)  Tigra (1998 - 1999)  Tornado (2004 - 2017) Vectra (1994 - 2002)_x000a_Daewoo (7)_x000a_Espero (1990 - 1999)  Lanos (1997 - 2002)  Sens (1999 - 2008)  Le Mans (1986 - 1994)  Nexia (1995 - 2015)  Nubira (1997 - 2002) Racer (1986 - 1995)_x000a_Opel (3)_x000a_Combo (2001 - 2011)  Corsa (1993 - 2005)  Vectra (1990 - 2003)_x000a_Vauxhall (2)_x000a_Combo (2001 - 2011)  Tigra (1994 - 2000)_x000a_ZAZ (1)_x000a_Chance (2009 - 2017)"/>
    <n v="1384"/>
    <n v="1463"/>
    <n v="1157.7864999999999"/>
    <n v="0"/>
    <n v="0"/>
    <n v="0"/>
    <n v="0"/>
    <n v="0"/>
    <m/>
    <m/>
    <n v="0"/>
    <n v="1"/>
    <m/>
    <m/>
    <n v="0"/>
    <m/>
    <m/>
    <m/>
    <n v="0"/>
    <x v="0"/>
    <s v="https://market.yandex.ru/product/10482679/offers?track=tabs&amp;local-offers-first=1"/>
  </r>
  <r>
    <x v="1"/>
    <x v="204"/>
    <x v="197"/>
    <s v="Штамп"/>
    <n v="754174"/>
    <m/>
    <m/>
    <x v="2"/>
    <n v="4"/>
    <n v="100"/>
    <x v="1"/>
    <n v="49"/>
    <n v="56.6"/>
    <n v="5.5"/>
    <s v="4/100"/>
    <x v="198"/>
    <x v="1"/>
    <x v="37"/>
    <s v="4-100-14-49-56,6-5,5"/>
    <x v="1"/>
    <n v="8"/>
    <x v="3"/>
    <s v="Chevrolet (13)_x000a_Agile (2009 - 2017)  Aveo (2004 - 2007)  Celta (2000 - 2016)  Chevy (1994 - 2012)  Chevy Pickup (1999 - 2003)  Classic (2003 - 2016) Corsa (1994 - 2012)  Lanos (2005 - 2017)  Montana (2003 - 2017)  Prisma (2006 - 2012)  Tigra (1998 - 1999)  Tornado (2004 - 2017) Vectra (1994 - 2002)_x000a_Daewoo (7)_x000a_Espero (1990 - 1999)  Lanos (1997 - 2002)  Sens (1999 - 2008)  Le Mans (1986 - 1994)  Nexia (1995 - 2015)  Nubira (1997 - 2002) Racer (1986 - 1995)_x000a_Opel (3)_x000a_Combo (2001 - 2011)  Corsa (1993 - 2005)  Vectra (1990 - 2003)_x000a_Vauxhall (2)_x000a_Combo (2001 - 2011)  Tigra (1994 - 2000)_x000a_ZAZ (1)_x000a_Chance (2009 - 2017)"/>
    <n v="1500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205"/>
    <x v="198"/>
    <s v="Штамп"/>
    <n v="876255"/>
    <m/>
    <m/>
    <x v="2"/>
    <n v="4"/>
    <n v="100"/>
    <x v="1"/>
    <n v="49"/>
    <n v="56.6"/>
    <n v="5.5"/>
    <s v="4/100"/>
    <x v="199"/>
    <x v="1"/>
    <x v="37"/>
    <s v="4-100-14-49-56,6-5,5"/>
    <x v="1"/>
    <n v="8"/>
    <x v="3"/>
    <s v="Chevrolet (13)_x000a_Agile (2009 - 2017)  Aveo (2004 - 2007)  Celta (2000 - 2016)  Chevy (1994 - 2012)  Chevy Pickup (1999 - 2003)  Classic (2003 - 2016) Corsa (1994 - 2012)  Lanos (2005 - 2017)  Montana (2003 - 2017)  Prisma (2006 - 2012)  Tigra (1998 - 1999)  Tornado (2004 - 2017) Vectra (1994 - 2002)_x000a_Daewoo (7)_x000a_Espero (1990 - 1999)  Lanos (1997 - 2002)  Sens (1999 - 2008)  Le Mans (1986 - 1994)  Nexia (1995 - 2015)  Nubira (1997 - 2002) Racer (1986 - 1995)_x000a_Opel (3)_x000a_Combo (2001 - 2011)  Corsa (1993 - 2005)  Vectra (1990 - 2003)_x000a_Vauxhall (2)_x000a_Combo (2001 - 2011)  Tigra (1994 - 2000)_x000a_ZAZ (1)_x000a_Chance (2009 - 2017)"/>
    <n v="910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206"/>
    <x v="170"/>
    <s v="Штамп"/>
    <n v="858289"/>
    <m/>
    <m/>
    <x v="2"/>
    <n v="4"/>
    <n v="100"/>
    <x v="1"/>
    <n v="49"/>
    <n v="56.6"/>
    <n v="5.5"/>
    <s v="4/100"/>
    <x v="200"/>
    <x v="1"/>
    <x v="37"/>
    <s v="4-100-14-49-56,6-5,5"/>
    <x v="1"/>
    <n v="8"/>
    <x v="3"/>
    <s v="Chevrolet (13)_x000a_Agile (2009 - 2017)  Aveo (2004 - 2007)  Celta (2000 - 2016)  Chevy (1994 - 2012)  Chevy Pickup (1999 - 2003)  Classic (2003 - 2016) Corsa (1994 - 2012)  Lanos (2005 - 2017)  Montana (2003 - 2017)  Prisma (2006 - 2012)  Tigra (1998 - 1999)  Tornado (2004 - 2017) Vectra (1994 - 2002)_x000a_Daewoo (7)_x000a_Espero (1990 - 1999)  Lanos (1997 - 2002)  Sens (1999 - 2008)  Le Mans (1986 - 1994)  Nexia (1995 - 2015)  Nubira (1997 - 2002) Racer (1986 - 1995)_x000a_Opel (3)_x000a_Combo (2001 - 2011)  Corsa (1993 - 2005)  Vectra (1990 - 2003)_x000a_Vauxhall (2)_x000a_Combo (2001 - 2011)  Tigra (1994 - 2000)_x000a_ZAZ (1)_x000a_Chance (2009 - 2017)"/>
    <n v="1234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207"/>
    <x v="199"/>
    <s v="Штамп"/>
    <n v="2146075"/>
    <m/>
    <s v="серебро"/>
    <x v="4"/>
    <n v="4"/>
    <n v="100"/>
    <x v="1"/>
    <n v="49"/>
    <n v="56.6"/>
    <n v="5.5"/>
    <s v="4/100"/>
    <x v="201"/>
    <x v="1"/>
    <x v="37"/>
    <s v="4-100-14-49-56,6-5,5"/>
    <x v="1"/>
    <n v="8"/>
    <x v="3"/>
    <s v="Chevrolet (13)_x000a_Agile (2009 - 2017)  Aveo (2004 - 2007)  Celta (2000 - 2016)  Chevy (1994 - 2012)  Chevy Pickup (1999 - 2003)  Classic (2003 - 2016) Corsa (1994 - 2012)  Lanos (2005 - 2017)  Montana (2003 - 2017)  Prisma (2006 - 2012)  Tigra (1998 - 1999)  Tornado (2004 - 2017) Vectra (1994 - 2002)_x000a_Daewoo (7)_x000a_Espero (1990 - 1999)  Lanos (1997 - 2002)  Sens (1999 - 2008)  Le Mans (1986 - 1994)  Nexia (1995 - 2015)  Nubira (1997 - 2002) Racer (1986 - 1995)_x000a_Opel (3)_x000a_Combo (2001 - 2011)  Corsa (1993 - 2005)  Vectra (1990 - 2003)_x000a_Vauxhall (2)_x000a_Combo (2001 - 2011)  Tigra (1994 - 2000)_x000a_ZAZ (1)_x000a_Chance (2009 - 2017)"/>
    <n v="119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208"/>
    <x v="132"/>
    <s v="Литые"/>
    <n v="827378"/>
    <m/>
    <m/>
    <x v="10"/>
    <n v="4"/>
    <n v="98"/>
    <x v="2"/>
    <n v="35"/>
    <n v="58.6"/>
    <n v="5.5"/>
    <s v="4/98"/>
    <x v="202"/>
    <x v="15"/>
    <x v="42"/>
    <s v="4/98/13/35/58,6/5,5"/>
    <x v="1"/>
    <n v="4"/>
    <x v="3"/>
    <s v="VAZ Lada 2108-2015"/>
    <n v="2015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209"/>
    <x v="132"/>
    <s v="Литые"/>
    <n v="827380"/>
    <m/>
    <m/>
    <x v="10"/>
    <n v="4"/>
    <n v="98"/>
    <x v="2"/>
    <n v="35"/>
    <n v="58.6"/>
    <n v="5.5"/>
    <s v="4/98"/>
    <x v="203"/>
    <x v="15"/>
    <x v="42"/>
    <s v="4/98/13/35/58,6/5,5"/>
    <x v="1"/>
    <n v="4"/>
    <x v="3"/>
    <s v="VAZ Lada 2108-2015"/>
    <n v="213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210"/>
    <x v="132"/>
    <s v="Литые"/>
    <n v="806339"/>
    <m/>
    <m/>
    <x v="0"/>
    <n v="4"/>
    <n v="98"/>
    <x v="2"/>
    <n v="35"/>
    <n v="58.6"/>
    <n v="5.5"/>
    <s v="4/98"/>
    <x v="204"/>
    <x v="15"/>
    <x v="42"/>
    <s v="4/98/13/35/58,6/5,5"/>
    <x v="1"/>
    <n v="4"/>
    <x v="3"/>
    <s v="VAZ Lada 2108-2015"/>
    <n v="1522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211"/>
    <x v="132"/>
    <s v="Литые"/>
    <n v="806336"/>
    <m/>
    <m/>
    <x v="0"/>
    <n v="4"/>
    <n v="98"/>
    <x v="2"/>
    <n v="35"/>
    <n v="58.6"/>
    <n v="5.5"/>
    <s v="4/98"/>
    <x v="205"/>
    <x v="15"/>
    <x v="42"/>
    <s v="4/98/13/35/58,6/5,5"/>
    <x v="1"/>
    <n v="4"/>
    <x v="3"/>
    <s v="VAZ Lada 2108-2015"/>
    <n v="1522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212"/>
    <x v="132"/>
    <s v="Литые"/>
    <n v="806337"/>
    <m/>
    <m/>
    <x v="0"/>
    <n v="4"/>
    <n v="98"/>
    <x v="2"/>
    <n v="35"/>
    <n v="58.6"/>
    <n v="5.5"/>
    <s v="4/98"/>
    <x v="206"/>
    <x v="15"/>
    <x v="42"/>
    <s v="4/98/13/35/58,6/5,5"/>
    <x v="1"/>
    <n v="4"/>
    <x v="3"/>
    <s v="VAZ Lada 2108-2015"/>
    <n v="1522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213"/>
    <x v="132"/>
    <s v="Литые"/>
    <n v="806338"/>
    <m/>
    <m/>
    <x v="0"/>
    <n v="4"/>
    <n v="98"/>
    <x v="2"/>
    <n v="35"/>
    <n v="58.6"/>
    <n v="5.5"/>
    <s v="4/98"/>
    <x v="207"/>
    <x v="15"/>
    <x v="42"/>
    <s v="4/98/13/35/58,6/5,5"/>
    <x v="1"/>
    <n v="4"/>
    <x v="3"/>
    <s v="VAZ Lada 2108-2015"/>
    <n v="1522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214"/>
    <x v="200"/>
    <s v="Литые"/>
    <n v="664153"/>
    <m/>
    <m/>
    <x v="6"/>
    <n v="4"/>
    <n v="98"/>
    <x v="2"/>
    <n v="35"/>
    <n v="58.6"/>
    <n v="5.5"/>
    <s v="4/98"/>
    <x v="208"/>
    <x v="15"/>
    <x v="42"/>
    <s v="4/98/13/35/58,6/5,5"/>
    <x v="1"/>
    <n v="4"/>
    <x v="3"/>
    <s v="VAZ Lada 2108-2015"/>
    <n v="163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215"/>
    <x v="201"/>
    <s v="Литые"/>
    <n v="664194"/>
    <m/>
    <m/>
    <x v="6"/>
    <n v="4"/>
    <n v="98"/>
    <x v="2"/>
    <n v="35"/>
    <n v="58.6"/>
    <n v="5.5"/>
    <s v="4/98"/>
    <x v="209"/>
    <x v="15"/>
    <x v="42"/>
    <s v="4/98/13/35/58,6/5,5"/>
    <x v="1"/>
    <n v="4"/>
    <x v="3"/>
    <s v="VAZ Lada 2108-2015"/>
    <n v="1299"/>
    <m/>
    <n v="1298"/>
    <n v="0"/>
    <n v="0"/>
    <n v="3"/>
    <n v="0"/>
    <n v="3"/>
    <m/>
    <m/>
    <n v="0"/>
    <n v="1"/>
    <m/>
    <m/>
    <n v="0"/>
    <m/>
    <m/>
    <m/>
    <n v="0"/>
    <x v="8"/>
    <m/>
  </r>
  <r>
    <x v="0"/>
    <x v="216"/>
    <x v="202"/>
    <s v="Литые"/>
    <n v="664195"/>
    <m/>
    <m/>
    <x v="6"/>
    <n v="4"/>
    <n v="98"/>
    <x v="2"/>
    <n v="35"/>
    <n v="58.6"/>
    <n v="5.5"/>
    <s v="4/98"/>
    <x v="210"/>
    <x v="15"/>
    <x v="42"/>
    <s v="4/98/13/35/58,6/5,5"/>
    <x v="1"/>
    <n v="4"/>
    <x v="3"/>
    <s v="VAZ Lada 2108-2015"/>
    <n v="163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217"/>
    <x v="203"/>
    <s v="Литые"/>
    <n v="752652"/>
    <m/>
    <m/>
    <x v="6"/>
    <n v="4"/>
    <n v="98"/>
    <x v="2"/>
    <n v="35"/>
    <n v="58.6"/>
    <n v="5.5"/>
    <s v="4/98"/>
    <x v="211"/>
    <x v="15"/>
    <x v="42"/>
    <s v="4/98/13/35/58,6/5,5"/>
    <x v="1"/>
    <n v="4"/>
    <x v="3"/>
    <s v="VAZ Lada 2108-2015"/>
    <n v="1522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218"/>
    <x v="132"/>
    <s v="Литые"/>
    <n v="858199"/>
    <m/>
    <m/>
    <x v="11"/>
    <n v="4"/>
    <n v="98"/>
    <x v="2"/>
    <n v="35"/>
    <n v="58.6"/>
    <n v="5.5"/>
    <s v="4/98"/>
    <x v="212"/>
    <x v="15"/>
    <x v="42"/>
    <s v="4/98/13/35/58,6/5,5"/>
    <x v="1"/>
    <n v="4"/>
    <x v="3"/>
    <s v="VAZ Lada 2108-2015"/>
    <n v="1866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219"/>
    <x v="132"/>
    <s v="Литые"/>
    <n v="858201"/>
    <m/>
    <m/>
    <x v="11"/>
    <n v="4"/>
    <n v="98"/>
    <x v="2"/>
    <n v="35"/>
    <n v="58.6"/>
    <n v="5.5"/>
    <s v="4/98"/>
    <x v="213"/>
    <x v="15"/>
    <x v="42"/>
    <s v="4/98/13/35/58,6/5,5"/>
    <x v="1"/>
    <n v="4"/>
    <x v="3"/>
    <s v="VAZ Lada 2108-2015"/>
    <n v="1786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220"/>
    <x v="132"/>
    <s v="Литые"/>
    <n v="858202"/>
    <m/>
    <m/>
    <x v="11"/>
    <n v="4"/>
    <n v="98"/>
    <x v="2"/>
    <n v="35"/>
    <n v="58.6"/>
    <n v="5.5"/>
    <s v="4/98"/>
    <x v="214"/>
    <x v="15"/>
    <x v="42"/>
    <s v="4/98/13/35/58,6/5,5"/>
    <x v="1"/>
    <n v="4"/>
    <x v="3"/>
    <s v="VAZ Lada 2108-2015"/>
    <n v="1786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221"/>
    <x v="132"/>
    <s v="Литые"/>
    <n v="37665"/>
    <m/>
    <m/>
    <x v="10"/>
    <n v="4"/>
    <n v="98"/>
    <x v="2"/>
    <n v="35"/>
    <n v="58.6"/>
    <n v="5.5"/>
    <s v="4/98"/>
    <x v="215"/>
    <x v="15"/>
    <x v="42"/>
    <s v="4/98/13/35/58,6/5,5"/>
    <x v="1"/>
    <n v="4"/>
    <x v="3"/>
    <s v="VAZ Lada 2108-2015"/>
    <n v="2130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222"/>
    <x v="132"/>
    <s v="Штамп"/>
    <m/>
    <m/>
    <m/>
    <x v="2"/>
    <n v="4"/>
    <n v="100"/>
    <x v="1"/>
    <n v="49"/>
    <n v="56.6"/>
    <n v="5.5"/>
    <s v="4/100"/>
    <x v="216"/>
    <x v="1"/>
    <x v="37"/>
    <s v="4-100-14-49-56,6-5,5"/>
    <x v="1"/>
    <n v="8"/>
    <x v="3"/>
    <m/>
    <n v="875.2"/>
    <m/>
    <n v="0"/>
    <n v="0"/>
    <n v="0"/>
    <n v="0"/>
    <n v="0"/>
    <n v="0"/>
    <m/>
    <m/>
    <n v="0"/>
    <m/>
    <m/>
    <m/>
    <n v="0"/>
    <m/>
    <m/>
    <m/>
    <n v="0"/>
    <x v="0"/>
    <m/>
  </r>
  <r>
    <x v="1"/>
    <x v="223"/>
    <x v="204"/>
    <s v="Штамп"/>
    <n v="2039700"/>
    <n v="15002"/>
    <s v="B"/>
    <x v="4"/>
    <n v="4"/>
    <n v="100"/>
    <x v="0"/>
    <n v="40"/>
    <n v="60.1"/>
    <n v="6"/>
    <s v="4/100"/>
    <x v="217"/>
    <x v="0"/>
    <x v="43"/>
    <s v="4-100-15-40-60,1-6"/>
    <x v="1"/>
    <n v="12"/>
    <x v="6"/>
    <s v="Alpine (1)_x000a_GTA (1985 - 1991)_x000a_Dacia (4)_x000a_Lodgy (2012 - 2016)  Logan (2012 - 2016)  Sandero (2013 - 2016)  Sandero Stepway (2013 - 2016)_x000a_Renault (7)_x000a_Clio (2012 - 2018)  Dokker (2012 - 2018)  Lodgy (2012 - 2018)  Lutecia (2013 - 2018)  Sandero (2013 - 2018)  Sandero Stepway (2013 - 2018) ZOE (2012 - 2018)"/>
    <n v="1570"/>
    <n v="1279"/>
    <n v="1165.8813"/>
    <n v="2"/>
    <n v="8"/>
    <n v="4"/>
    <n v="12"/>
    <n v="6"/>
    <m/>
    <m/>
    <n v="0"/>
    <n v="1"/>
    <m/>
    <m/>
    <n v="0"/>
    <m/>
    <m/>
    <m/>
    <n v="0"/>
    <x v="9"/>
    <s v="https://market.yandex.ru/product/13959831/offers?local-offers-first=1&amp;how=aprice"/>
  </r>
  <r>
    <x v="1"/>
    <x v="224"/>
    <x v="205"/>
    <s v="Штамп"/>
    <n v="2019860"/>
    <m/>
    <m/>
    <x v="2"/>
    <n v="4"/>
    <n v="100"/>
    <x v="0"/>
    <n v="40"/>
    <n v="60.1"/>
    <n v="6"/>
    <s v="4/100"/>
    <x v="218"/>
    <x v="0"/>
    <x v="43"/>
    <s v="4-100-15-40-60,1-6"/>
    <x v="1"/>
    <n v="12"/>
    <x v="6"/>
    <s v="Alpine (1)_x000a_GTA (1985 - 1991)_x000a_Dacia (4)_x000a_Lodgy (2012 - 2016)  Logan (2012 - 2016)  Sandero (2013 - 2016)  Sandero Stepway (2013 - 2016)_x000a_Renault (7)_x000a_Clio (2012 - 2018)  Dokker (2012 - 2018)  Lodgy (2012 - 2018)  Lutecia (2013 - 2018)  Sandero (2013 - 2018)  Sandero Stepway (2013 - 2018) ZOE (2012 - 2018)"/>
    <n v="1552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225"/>
    <x v="206"/>
    <s v="Штамп"/>
    <n v="34477"/>
    <m/>
    <m/>
    <x v="2"/>
    <n v="4"/>
    <n v="100"/>
    <x v="0"/>
    <n v="40"/>
    <n v="60.1"/>
    <n v="6"/>
    <s v="4/100"/>
    <x v="219"/>
    <x v="0"/>
    <x v="43"/>
    <s v="4-100-15-40-60,1-6"/>
    <x v="1"/>
    <n v="12"/>
    <x v="6"/>
    <s v="Alpine (1)_x000a_GTA (1985 - 1991)_x000a_Dacia (4)_x000a_Lodgy (2012 - 2016)  Logan (2012 - 2016)  Sandero (2013 - 2016)  Sandero Stepway (2013 - 2016)_x000a_Renault (7)_x000a_Clio (2012 - 2018)  Dokker (2012 - 2018)  Lodgy (2012 - 2018)  Lutecia (2013 - 2018)  Sandero (2013 - 2018)  Sandero Stepway (2013 - 2018) ZOE (2012 - 2018)"/>
    <n v="1347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226"/>
    <x v="207"/>
    <s v="Литые"/>
    <n v="405330"/>
    <s v="RS2"/>
    <s v="АМ"/>
    <x v="1"/>
    <n v="4"/>
    <n v="98"/>
    <x v="1"/>
    <n v="35"/>
    <n v="58.6"/>
    <n v="5.5"/>
    <s v="4/98"/>
    <x v="220"/>
    <x v="3"/>
    <x v="10"/>
    <s v="4/98/14/35/58,6/5,5"/>
    <x v="1"/>
    <n v="12"/>
    <x v="6"/>
    <s v="VAZ Lada 2101-2170"/>
    <n v="2950"/>
    <m/>
    <n v="2365.0032000000001"/>
    <n v="0"/>
    <n v="0"/>
    <n v="0"/>
    <n v="0"/>
    <n v="0"/>
    <m/>
    <m/>
    <n v="0"/>
    <n v="1"/>
    <m/>
    <m/>
    <n v="0"/>
    <m/>
    <m/>
    <m/>
    <n v="0"/>
    <x v="0"/>
    <m/>
  </r>
  <r>
    <x v="1"/>
    <x v="227"/>
    <x v="208"/>
    <s v="Штамп"/>
    <n v="2146079"/>
    <m/>
    <s v="черный"/>
    <x v="4"/>
    <n v="4"/>
    <n v="100"/>
    <x v="0"/>
    <n v="40"/>
    <n v="60.1"/>
    <n v="6"/>
    <s v="4/100"/>
    <x v="221"/>
    <x v="0"/>
    <x v="43"/>
    <s v="4-100-15-40-60,1-6"/>
    <x v="1"/>
    <n v="12"/>
    <x v="6"/>
    <s v="Alpine (1)_x000a_GTA (1985 - 1991)_x000a_Dacia (4)_x000a_Lodgy (2012 - 2016)  Logan (2012 - 2016)  Sandero (2013 - 2016)  Sandero Stepway (2013 - 2016)_x000a_Renault (7)_x000a_Clio (2012 - 2018)  Dokker (2012 - 2018)  Lodgy (2012 - 2018)  Lutecia (2013 - 2018)  Sandero (2013 - 2018)  Sandero Stepway (2013 - 2018) ZOE (2012 - 2018)"/>
    <n v="1420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228"/>
    <x v="209"/>
    <s v="Штамп"/>
    <n v="760732"/>
    <m/>
    <m/>
    <x v="2"/>
    <n v="4"/>
    <n v="100"/>
    <x v="0"/>
    <n v="45"/>
    <n v="56.1"/>
    <n v="6"/>
    <s v="4/100"/>
    <x v="222"/>
    <x v="0"/>
    <x v="44"/>
    <s v="4-100-15-45-56,1-6"/>
    <x v="0"/>
    <m/>
    <x v="0"/>
    <s v="Acura (2)_x000a_EL (1997 - 2005)  Integra (1990 - 2001)_x000a_FAW (1)_x000a_Oley (2014 - 2017)_x000a_GEO (1)_x000a_Spectrum (1985 - 1990)_x000a_Honda (1)_x000a_Civic (1983 - 2005)_x000a_Isuzu (1)_x000a_Gemini (1985 - 2000)_x000a_Kia (3)_x000a_Sephia (1998 - 2001)  Shuma (1996 - 2004)  Spectra (2004 - 2006)_x000a_Rover (5)_x000a_200 (1985 - 2000)  25 (1999 - 2005)  400 (1990 - 2000)  45 (2000 - 2005)  Streetwise (2003 - 2005)_x000a_Subaru (3)_x000a_R1 (2005 - 2010)  R2 (2003 - 2010)  Stella (2015 - 2016)"/>
    <n v="1251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229"/>
    <x v="210"/>
    <s v="Штамп"/>
    <n v="940253"/>
    <s v="15003S"/>
    <s v="серебро"/>
    <x v="4"/>
    <n v="4"/>
    <n v="100"/>
    <x v="0"/>
    <n v="48"/>
    <n v="54.1"/>
    <n v="6"/>
    <s v="4/100"/>
    <x v="223"/>
    <x v="0"/>
    <x v="8"/>
    <s v="4-100-15-48-54,1-6"/>
    <x v="1"/>
    <n v="16"/>
    <x v="4"/>
    <s v="Honda (1)_x000a_Fit (2014 - 2018)_x000a_Hyundai (2)_x000a_Solaris (2011 - 2018)  Verna (2006 - 2016)_x000a_Kia (2)_x000a_Pride (2011 - 2017)  Rio (2011 - 2017)"/>
    <n v="1555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230"/>
    <x v="211"/>
    <s v="Штамп"/>
    <n v="876259"/>
    <m/>
    <m/>
    <x v="2"/>
    <n v="4"/>
    <n v="100"/>
    <x v="0"/>
    <n v="48"/>
    <n v="54.1"/>
    <n v="6"/>
    <s v="4/100"/>
    <x v="224"/>
    <x v="0"/>
    <x v="8"/>
    <s v="4-100-15-48-54,1-6"/>
    <x v="1"/>
    <n v="16"/>
    <x v="4"/>
    <s v="Honda (1)_x000a_Fit (2014 - 2018)_x000a_Hyundai (2)_x000a_Solaris (2011 - 2018)  Verna (2006 - 2016)_x000a_Kia (2)_x000a_Pride (2011 - 2017)  Rio (2011 - 2017)"/>
    <n v="1487"/>
    <n v="990"/>
    <n v="1189.3219999999999"/>
    <n v="0"/>
    <n v="3"/>
    <n v="0"/>
    <n v="0"/>
    <n v="0"/>
    <m/>
    <m/>
    <n v="0"/>
    <n v="1"/>
    <m/>
    <m/>
    <n v="0"/>
    <m/>
    <m/>
    <m/>
    <n v="0"/>
    <x v="8"/>
    <m/>
  </r>
  <r>
    <x v="1"/>
    <x v="231"/>
    <x v="210"/>
    <s v="Штамп"/>
    <n v="2146080"/>
    <s v="15003B"/>
    <s v="черный"/>
    <x v="4"/>
    <n v="4"/>
    <n v="100"/>
    <x v="0"/>
    <n v="48"/>
    <n v="54.1"/>
    <n v="6"/>
    <s v="4/100"/>
    <x v="225"/>
    <x v="0"/>
    <x v="8"/>
    <s v="4-100-15-48-54,1-6"/>
    <x v="1"/>
    <n v="16"/>
    <x v="4"/>
    <s v="Honda (1)_x000a_Fit (2014 - 2018)_x000a_Hyundai (2)_x000a_Solaris (2011 - 2018)  Verna (2006 - 2016)_x000a_Kia (2)_x000a_Pride (2011 - 2017)  Rio (2011 - 2017)"/>
    <n v="1536"/>
    <n v="1390"/>
    <n v="1262.6319961538461"/>
    <n v="0"/>
    <n v="25"/>
    <n v="6"/>
    <n v="26"/>
    <n v="6"/>
    <m/>
    <m/>
    <n v="0"/>
    <n v="1"/>
    <m/>
    <m/>
    <n v="0"/>
    <m/>
    <m/>
    <m/>
    <n v="0"/>
    <x v="10"/>
    <s v="https://market.yandex.ru/product/10759477/offers?local-offers-first=1&amp;how=aprice"/>
  </r>
  <r>
    <x v="1"/>
    <x v="232"/>
    <x v="212"/>
    <s v="Штамп"/>
    <n v="447794"/>
    <m/>
    <m/>
    <x v="2"/>
    <n v="4"/>
    <n v="100"/>
    <x v="0"/>
    <n v="49"/>
    <n v="56.6"/>
    <n v="6"/>
    <s v="4/100"/>
    <x v="226"/>
    <x v="0"/>
    <x v="45"/>
    <s v="4-100-15-49-56,6-6"/>
    <x v="0"/>
    <m/>
    <x v="0"/>
    <s v="Chevrolet (7)_x000a_Agile (2009 - 2017)  Astra (1998 - 2011)  Corsa (2002 - 2008)  Montana (2011 - 2017)  Tigra (1998 - 1999)  Tornado (2004 - 2017) Vectra (1994 - 2002)_x000a_Daewoo (1)_x000a_Nubira (1997 - 2002)_x000a_Opel (3)_x000a_Combo (2001 - 2011)  Corsa (2000 - 2005)  Vectra (1990 - 2003)_x000a_Vauxhall (2)_x000a_Combo (2001 - 2011)  Tigra (1994 - 2000)"/>
    <n v="1056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233"/>
    <x v="213"/>
    <s v="Штамп"/>
    <n v="667750"/>
    <m/>
    <m/>
    <x v="2"/>
    <n v="4"/>
    <n v="100"/>
    <x v="0"/>
    <n v="49"/>
    <n v="56.6"/>
    <n v="6"/>
    <s v="4/100"/>
    <x v="227"/>
    <x v="0"/>
    <x v="45"/>
    <s v="4-100-15-49-56,6-6"/>
    <x v="0"/>
    <m/>
    <x v="0"/>
    <s v="Chevrolet (7)_x000a_Agile (2009 - 2017)  Astra (1998 - 2011)  Corsa (2002 - 2008)  Montana (2011 - 2017)  Tigra (1998 - 1999)  Tornado (2004 - 2017) Vectra (1994 - 2002)_x000a_Daewoo (1)_x000a_Nubira (1997 - 2002)_x000a_Opel (3)_x000a_Combo (2001 - 2011)  Corsa (2000 - 2005)  Vectra (1990 - 2003)_x000a_Vauxhall (2)_x000a_Combo (2001 - 2011)  Tigra (1994 - 2000)"/>
    <n v="1245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234"/>
    <x v="214"/>
    <s v="Литые"/>
    <n v="408904"/>
    <s v="Экстрим"/>
    <s v="АМ"/>
    <x v="1"/>
    <n v="5"/>
    <n v="100"/>
    <x v="3"/>
    <n v="45"/>
    <n v="54.1"/>
    <n v="6.5"/>
    <s v="5/100"/>
    <x v="228"/>
    <x v="16"/>
    <x v="46"/>
    <s v="5/100/16/45/54,1/6,5"/>
    <x v="0"/>
    <m/>
    <x v="0"/>
    <s v="Toyota (2)_x000a_Avensis (2003 - 2010)  Matrix (2009 - 2014)                              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235"/>
    <x v="215"/>
    <s v="Литые"/>
    <n v="408902"/>
    <s v="Экстрим"/>
    <s v="ПЛ"/>
    <x v="1"/>
    <n v="5"/>
    <n v="100"/>
    <x v="3"/>
    <n v="45"/>
    <n v="54.1"/>
    <n v="6.5"/>
    <s v="5/100"/>
    <x v="229"/>
    <x v="16"/>
    <x v="46"/>
    <s v="5/100/16/45/54,1/6,5"/>
    <x v="0"/>
    <m/>
    <x v="0"/>
    <s v="Toyota (2)_x000a_Avensis (2003 - 2010)  Matrix (2009 - 2014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236"/>
    <x v="216"/>
    <s v="Литые"/>
    <n v="408978"/>
    <s v="RSs"/>
    <s v="ПЛ"/>
    <x v="1"/>
    <n v="5"/>
    <n v="100"/>
    <x v="3"/>
    <n v="45"/>
    <n v="54.1"/>
    <n v="6.5"/>
    <s v="5/100"/>
    <x v="230"/>
    <x v="16"/>
    <x v="46"/>
    <s v="5/100/16/45/54,1/6,5"/>
    <x v="0"/>
    <m/>
    <x v="0"/>
    <s v="Toyota (2)_x000a_Avensis (2003 - 2010)  Matrix (2009 - 2014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237"/>
    <x v="217"/>
    <s v="Литые"/>
    <n v="408979"/>
    <s v="RSs"/>
    <s v="АМ"/>
    <x v="1"/>
    <n v="5"/>
    <n v="100"/>
    <x v="3"/>
    <n v="45"/>
    <n v="54.1"/>
    <n v="6.5"/>
    <s v="5/100"/>
    <x v="231"/>
    <x v="16"/>
    <x v="46"/>
    <s v="5/100/16/45/54,1/6,5"/>
    <x v="0"/>
    <m/>
    <x v="0"/>
    <s v="Toyota (2)_x000a_Avensis (2003 - 2010)  Matrix (2009 - 2014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238"/>
    <x v="218"/>
    <s v="Литые"/>
    <n v="408980"/>
    <s v="RSs"/>
    <s v="Б"/>
    <x v="1"/>
    <n v="5"/>
    <n v="100"/>
    <x v="3"/>
    <n v="45"/>
    <n v="54.1"/>
    <n v="6.5"/>
    <s v="5/100"/>
    <x v="232"/>
    <x v="16"/>
    <x v="46"/>
    <s v="5/100/16/45/54,1/6,5"/>
    <x v="0"/>
    <m/>
    <x v="0"/>
    <s v="Toyota (2)_x000a_Avensis (2003 - 2010)  Matrix (2009 - 2014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239"/>
    <x v="219"/>
    <s v="Литые"/>
    <n v="408981"/>
    <s v="RSs"/>
    <s v="Ч"/>
    <x v="1"/>
    <n v="5"/>
    <n v="100"/>
    <x v="3"/>
    <n v="45"/>
    <n v="54.1"/>
    <n v="6.5"/>
    <s v="5/100"/>
    <x v="233"/>
    <x v="16"/>
    <x v="46"/>
    <s v="5/100/16/45/54,1/6,5"/>
    <x v="0"/>
    <m/>
    <x v="0"/>
    <s v="Toyota (2)_x000a_Avensis (2003 - 2010)  Matrix (2009 - 2014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240"/>
    <x v="220"/>
    <s v="Литые"/>
    <n v="665717"/>
    <s v="Экстрим"/>
    <s v="Н"/>
    <x v="1"/>
    <n v="5"/>
    <n v="100"/>
    <x v="3"/>
    <n v="45"/>
    <n v="54.1"/>
    <n v="6.5"/>
    <s v="5/100"/>
    <x v="234"/>
    <x v="16"/>
    <x v="46"/>
    <s v="5/100/16/45/54,1/6,5"/>
    <x v="0"/>
    <m/>
    <x v="0"/>
    <s v="Toyota (2)_x000a_Avensis (2003 - 2010)  Matrix (2009 - 2014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241"/>
    <x v="221"/>
    <s v="Литые"/>
    <n v="665719"/>
    <s v="RSs"/>
    <s v="Н"/>
    <x v="1"/>
    <n v="5"/>
    <n v="100"/>
    <x v="3"/>
    <n v="45"/>
    <n v="54.1"/>
    <n v="6.5"/>
    <s v="5/100"/>
    <x v="235"/>
    <x v="16"/>
    <x v="46"/>
    <s v="5/100/16/45/54,1/6,5"/>
    <x v="0"/>
    <m/>
    <x v="0"/>
    <s v="Toyota (2)_x000a_Avensis (2003 - 2010)  Matrix (2009 - 2014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242"/>
    <x v="222"/>
    <s v="Литые"/>
    <n v="665720"/>
    <s v="Экстрим"/>
    <s v="М"/>
    <x v="1"/>
    <n v="5"/>
    <n v="100"/>
    <x v="3"/>
    <n v="45"/>
    <n v="54.1"/>
    <n v="6.5"/>
    <s v="5/100"/>
    <x v="236"/>
    <x v="16"/>
    <x v="46"/>
    <s v="5/100/16/45/54,1/6,5"/>
    <x v="0"/>
    <m/>
    <x v="0"/>
    <s v="Toyota (2)_x000a_Avensis (2003 - 2010)  Matrix (2009 - 2014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243"/>
    <x v="223"/>
    <s v="Литые"/>
    <n v="665994"/>
    <s v="RSs"/>
    <s v="АБ"/>
    <x v="1"/>
    <n v="5"/>
    <n v="100"/>
    <x v="3"/>
    <n v="45"/>
    <n v="54.1"/>
    <n v="6.5"/>
    <s v="5/100"/>
    <x v="237"/>
    <x v="16"/>
    <x v="46"/>
    <s v="5/100/16/45/54,1/6,5"/>
    <x v="0"/>
    <m/>
    <x v="0"/>
    <s v="Toyota (2)_x000a_Avensis (2003 - 2010)  Matrix (2009 - 2014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244"/>
    <x v="224"/>
    <s v="Литые"/>
    <n v="405637"/>
    <s v="ЛеМан"/>
    <s v="ПЛ"/>
    <x v="1"/>
    <n v="5"/>
    <n v="108"/>
    <x v="0"/>
    <n v="52.5"/>
    <n v="63.4"/>
    <n v="6.5"/>
    <s v="5/108"/>
    <x v="238"/>
    <x v="17"/>
    <x v="47"/>
    <s v="5/108/15/52,5/63,4/6,5"/>
    <x v="0"/>
    <m/>
    <x v="0"/>
    <s v="Subaru Forester (1997 - 2008)  Impreza (2008 - 2016)  Outback (1994 - 2003)"/>
    <n v="3850"/>
    <m/>
    <n v="0"/>
    <n v="4"/>
    <n v="0"/>
    <n v="0"/>
    <n v="0"/>
    <n v="4"/>
    <m/>
    <m/>
    <n v="0"/>
    <n v="1"/>
    <m/>
    <m/>
    <n v="0"/>
    <m/>
    <m/>
    <m/>
    <n v="0"/>
    <x v="2"/>
    <m/>
  </r>
  <r>
    <x v="0"/>
    <x v="245"/>
    <x v="225"/>
    <s v="Литые"/>
    <n v="661535"/>
    <s v="Димос"/>
    <s v="М"/>
    <x v="1"/>
    <n v="5"/>
    <n v="100"/>
    <x v="0"/>
    <n v="48"/>
    <n v="56.1"/>
    <n v="6"/>
    <s v="5/100"/>
    <x v="239"/>
    <x v="10"/>
    <x v="48"/>
    <s v="5/100/15/48/56,1/6"/>
    <x v="0"/>
    <m/>
    <x v="0"/>
    <s v="Subaru Forester (1997 - 2008)  Impreza (2008 - 2016)  Outback (1994 - 2003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246"/>
    <x v="226"/>
    <s v="Литые"/>
    <n v="661536"/>
    <s v="Димос"/>
    <s v="Н"/>
    <x v="1"/>
    <n v="5"/>
    <n v="100"/>
    <x v="0"/>
    <n v="48"/>
    <n v="56.1"/>
    <n v="6"/>
    <s v="5/100"/>
    <x v="240"/>
    <x v="10"/>
    <x v="48"/>
    <s v="5/100/15/48/56,1/6"/>
    <x v="0"/>
    <m/>
    <x v="0"/>
    <s v="Subaru Forester (1997 - 2008)  Impreza (2008 - 2016)  Outback (1994 - 2003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247"/>
    <x v="132"/>
    <s v="Штамп"/>
    <n v="447789"/>
    <m/>
    <m/>
    <x v="2"/>
    <n v="4"/>
    <n v="100"/>
    <x v="0"/>
    <n v="49"/>
    <n v="56.6"/>
    <n v="6"/>
    <s v="4/100"/>
    <x v="226"/>
    <x v="0"/>
    <x v="45"/>
    <s v="4-100-15-49-56,6-6"/>
    <x v="0"/>
    <m/>
    <x v="0"/>
    <s v="Chevrolet (7)_x000a_Agile (2009 - 2017)  Astra (1998 - 2011)  Corsa (2002 - 2008)  Montana (2011 - 2017)  Tigra (1998 - 1999)  Tornado (2004 - 2017) Vectra (1994 - 2002)_x000a_Daewoo (1)_x000a_Nubira (1997 - 2002)_x000a_Opel (3)_x000a_Combo (2001 - 2011)  Corsa (2000 - 2005)  Vectra (1990 - 2003)_x000a_Vauxhall (2)_x000a_Combo (2001 - 2011)  Tigra (1994 - 2000)"/>
    <n v="1358.5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248"/>
    <x v="227"/>
    <s v="Штамп"/>
    <n v="887481"/>
    <m/>
    <m/>
    <x v="2"/>
    <n v="4"/>
    <n v="100"/>
    <x v="0"/>
    <n v="50"/>
    <n v="60.1"/>
    <n v="6"/>
    <s v="4/100"/>
    <x v="241"/>
    <x v="0"/>
    <x v="19"/>
    <s v="4-100-15-50-60,1-6"/>
    <x v="1"/>
    <n v="8"/>
    <x v="7"/>
    <s v="Лада (3)_x000a_Ларгус (2012 - 2018)  Ларгус Кросс (2015 - 2018)  Веста (2015 - 2018)_x000a_Nissan (2)_x000a_Almera (2012 - 2018)  March (2003 - 2010)_x000a_Renault (4)_x000a_Clio (2005 - 2012)  Lutecia (2006 - 2012)  Modus (2004 - 2015)  Sandero (2007 - 2018)_x000a_ВАЗ (2)_x000a_Largus (2012 - 2018)  Веста (2015 - 2018)"/>
    <n v="1153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249"/>
    <x v="228"/>
    <s v="Штамп"/>
    <n v="2146078"/>
    <m/>
    <s v="B"/>
    <x v="4"/>
    <n v="4"/>
    <n v="100"/>
    <x v="0"/>
    <n v="50"/>
    <n v="60.1"/>
    <n v="6"/>
    <s v="4/100"/>
    <x v="242"/>
    <x v="0"/>
    <x v="19"/>
    <s v="4-100-15-50-60,1-6"/>
    <x v="1"/>
    <n v="8"/>
    <x v="7"/>
    <s v="Лада (3)_x000a_Ларгус (2012 - 2018)  Ларгус Кросс (2015 - 2018)  Веста (2015 - 2018)_x000a_Nissan (2)_x000a_Almera (2012 - 2018)  March (2003 - 2010)_x000a_Renault (4)_x000a_Clio (2005 - 2012)  Lutecia (2006 - 2012)  Modus (2004 - 2015)  Sandero (2007 - 2018)_x000a_ВАЗ (2)_x000a_Largus (2012 - 2018)  Веста (2015 - 2018)"/>
    <n v="1510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250"/>
    <x v="229"/>
    <s v="Штамп"/>
    <n v="763853"/>
    <s v="J56041001"/>
    <s v="S"/>
    <x v="9"/>
    <n v="4"/>
    <n v="100"/>
    <x v="0"/>
    <n v="50"/>
    <n v="60.1"/>
    <n v="6"/>
    <s v="4/100"/>
    <x v="243"/>
    <x v="0"/>
    <x v="19"/>
    <s v="4-100-15-50-60,1-6"/>
    <x v="1"/>
    <n v="8"/>
    <x v="7"/>
    <s v="Лада (3)_x000a_Ларгус (2012 - 2018)  Ларгус Кросс (2015 - 2018)  Веста (2015 - 2018)_x000a_Nissan (2)_x000a_Almera (2012 - 2018)  March (2003 - 2010)_x000a_Renault (4)_x000a_Clio (2005 - 2012)  Lutecia (2006 - 2012)  Modus (2004 - 2015)  Sandero (2007 - 2018)_x000a_ВАЗ (2)_x000a_Largus (2012 - 2018)  Веста (2015 - 2018)"/>
    <n v="1230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251"/>
    <x v="230"/>
    <s v="Штамп"/>
    <n v="447788"/>
    <n v="15001"/>
    <s v="S"/>
    <x v="4"/>
    <n v="4"/>
    <n v="100"/>
    <x v="0"/>
    <n v="50"/>
    <n v="60.1"/>
    <n v="6"/>
    <s v="4/100"/>
    <x v="243"/>
    <x v="0"/>
    <x v="19"/>
    <s v="4-100-15-50-60,1-6"/>
    <x v="1"/>
    <n v="8"/>
    <x v="7"/>
    <s v="Лада (3)_x000a_Ларгус (2012 - 2018)  Ларгус Кросс (2015 - 2018)  Веста (2015 - 2018)_x000a_Nissan (2)_x000a_Almera (2012 - 2018)  March (2003 - 2010)_x000a_Renault (4)_x000a_Clio (2005 - 2012)  Lutecia (2006 - 2012)  Modus (2004 - 2015)  Sandero (2007 - 2018)_x000a_ВАЗ (2)_x000a_Largus (2012 - 2018)  Веста (2015 - 2018)"/>
    <n v="1457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252"/>
    <x v="231"/>
    <s v="Штамп"/>
    <n v="2039150"/>
    <s v="J1504"/>
    <s v="B"/>
    <x v="5"/>
    <n v="4"/>
    <n v="100"/>
    <x v="0"/>
    <n v="50"/>
    <n v="60.1"/>
    <n v="6"/>
    <s v="4/100"/>
    <x v="241"/>
    <x v="0"/>
    <x v="19"/>
    <s v="4-100-15-50-60,1-6"/>
    <x v="1"/>
    <n v="8"/>
    <x v="7"/>
    <s v="Лада (3)_x000a_Ларгус (2012 - 2018)  Ларгус Кросс (2015 - 2018)  Веста (2015 - 2018)_x000a_Nissan (2)_x000a_Almera (2012 - 2018)  March (2003 - 2010)_x000a_Renault (4)_x000a_Clio (2005 - 2012)  Lutecia (2006 - 2012)  Modus (2004 - 2015)  Sandero (2007 - 2018)_x000a_ВАЗ (2)_x000a_Largus (2012 - 2018)  Веста (2015 - 2018)"/>
    <n v="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253"/>
    <x v="232"/>
    <s v="Литые"/>
    <n v="408873"/>
    <s v="RS2"/>
    <s v="АМ"/>
    <x v="1"/>
    <n v="4"/>
    <n v="100"/>
    <x v="0"/>
    <n v="45"/>
    <n v="60.1"/>
    <n v="6.5"/>
    <s v="4/100"/>
    <x v="244"/>
    <x v="0"/>
    <x v="49"/>
    <s v="4/100/15/45/60,1/6,5"/>
    <x v="0"/>
    <m/>
    <x v="0"/>
    <s v="Renault (3)_x000a_Megane (2003 - 2008)  Modus (2004 - 2015)  Scenic (2004 - 2009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254"/>
    <x v="233"/>
    <s v="Литые"/>
    <n v="665949"/>
    <s v="RS2"/>
    <s v="Н"/>
    <x v="1"/>
    <n v="4"/>
    <n v="100"/>
    <x v="0"/>
    <n v="45"/>
    <n v="60.1"/>
    <n v="6.5"/>
    <s v="4/100"/>
    <x v="245"/>
    <x v="0"/>
    <x v="49"/>
    <s v="4/100/15/45/60,1/6,5"/>
    <x v="0"/>
    <m/>
    <x v="0"/>
    <s v="Renault (3)_x000a_Megane (2003 - 2008)  Modus (2004 - 2015)  Scenic (2004 - 2009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255"/>
    <x v="234"/>
    <s v="Литые"/>
    <n v="665964"/>
    <s v="Оберон"/>
    <s v="Н"/>
    <x v="1"/>
    <n v="4"/>
    <n v="100"/>
    <x v="0"/>
    <n v="45"/>
    <n v="60.1"/>
    <n v="6.5"/>
    <s v="4/100"/>
    <x v="246"/>
    <x v="0"/>
    <x v="49"/>
    <s v="4/100/15/45/60,1/6,5"/>
    <x v="0"/>
    <m/>
    <x v="0"/>
    <s v="Renault (3)_x000a_Megane (2003 - 2008)  Modus (2004 - 2015)  Scenic (2004 - 2009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256"/>
    <x v="235"/>
    <s v="Литые"/>
    <n v="792952"/>
    <s v="Оберон"/>
    <s v="ЧМБ"/>
    <x v="1"/>
    <n v="4"/>
    <n v="100"/>
    <x v="0"/>
    <n v="45"/>
    <n v="60.1"/>
    <n v="6.5"/>
    <s v="4/100"/>
    <x v="247"/>
    <x v="0"/>
    <x v="49"/>
    <s v="4/100/15/45/60,1/6,5"/>
    <x v="0"/>
    <m/>
    <x v="0"/>
    <s v="Renault (3)_x000a_Megane (2003 - 2008)  Modus (2004 - 2015)  Scenic (2004 - 2009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257"/>
    <x v="236"/>
    <s v="Литые"/>
    <n v="408872"/>
    <s v="RS2"/>
    <s v="ПЛ"/>
    <x v="1"/>
    <n v="4"/>
    <n v="100"/>
    <x v="0"/>
    <n v="45"/>
    <n v="60.1"/>
    <n v="6.5"/>
    <s v="4/100"/>
    <x v="248"/>
    <x v="0"/>
    <x v="49"/>
    <s v="4/100/15/45/60,1/6,5"/>
    <x v="0"/>
    <m/>
    <x v="0"/>
    <s v="Renault (3)_x000a_Megane (2003 - 2008)  Modus (2004 - 2015)  Scenic (2004 - 2009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258"/>
    <x v="237"/>
    <s v="Литые"/>
    <n v="37844"/>
    <s v="Оберон"/>
    <s v="ЧМК"/>
    <x v="1"/>
    <n v="4"/>
    <n v="100"/>
    <x v="0"/>
    <n v="45"/>
    <n v="60.1"/>
    <n v="6.5"/>
    <s v="4/100"/>
    <x v="249"/>
    <x v="0"/>
    <x v="49"/>
    <s v="4/100/15/45/60,1/6,5"/>
    <x v="0"/>
    <m/>
    <x v="0"/>
    <s v="Renault (3)_x000a_Megane (2003 - 2008)  Modus (2004 - 2015)  Scenic (2004 - 2009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259"/>
    <x v="238"/>
    <s v="Литые"/>
    <n v="405677"/>
    <s v="Оберон"/>
    <s v="АМ"/>
    <x v="1"/>
    <n v="4"/>
    <n v="100"/>
    <x v="0"/>
    <n v="45"/>
    <n v="60.1"/>
    <n v="6.5"/>
    <s v="4/100"/>
    <x v="250"/>
    <x v="0"/>
    <x v="49"/>
    <s v="4/100/15/45/60,1/6,5"/>
    <x v="0"/>
    <m/>
    <x v="0"/>
    <s v="Renault (3)_x000a_Megane (2003 - 2008)  Modus (2004 - 2015)  Scenic (2004 - 2009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260"/>
    <x v="239"/>
    <s v="Литые"/>
    <n v="408874"/>
    <s v="RS2"/>
    <s v="Б"/>
    <x v="1"/>
    <n v="4"/>
    <n v="100"/>
    <x v="0"/>
    <n v="45"/>
    <n v="60.1"/>
    <n v="6.5"/>
    <s v="4/100"/>
    <x v="251"/>
    <x v="0"/>
    <x v="49"/>
    <s v="4/100/15/45/60,1/6,5"/>
    <x v="0"/>
    <m/>
    <x v="0"/>
    <s v="Renault (3)_x000a_Megane (2003 - 2008)  Modus (2004 - 2015)  Scenic (2004 - 2009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261"/>
    <x v="240"/>
    <s v="Литые"/>
    <n v="408875"/>
    <s v="RS2"/>
    <s v="Ч"/>
    <x v="1"/>
    <n v="4"/>
    <n v="100"/>
    <x v="0"/>
    <n v="45"/>
    <n v="60.1"/>
    <n v="6.5"/>
    <s v="4/100"/>
    <x v="252"/>
    <x v="0"/>
    <x v="49"/>
    <s v="4/100/15/45/60,1/6,5"/>
    <x v="0"/>
    <m/>
    <x v="0"/>
    <s v="Renault (3)_x000a_Megane (2003 - 2008)  Modus (2004 - 2015)  Scenic (2004 - 2009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262"/>
    <x v="241"/>
    <s v="Литые"/>
    <n v="661800"/>
    <s v="Оберон"/>
    <s v="Ч"/>
    <x v="1"/>
    <n v="4"/>
    <n v="100"/>
    <x v="0"/>
    <n v="45"/>
    <n v="60.1"/>
    <n v="6.5"/>
    <s v="4/100"/>
    <x v="253"/>
    <x v="0"/>
    <x v="49"/>
    <s v="4/100/15/45/60,1/6,5"/>
    <x v="0"/>
    <m/>
    <x v="0"/>
    <s v="Renault (3)_x000a_Megane (2003 - 2008)  Modus (2004 - 2015)  Scenic (2004 - 2009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263"/>
    <x v="242"/>
    <s v="Литые"/>
    <n v="665742"/>
    <s v="Оберон"/>
    <s v="АБ"/>
    <x v="1"/>
    <n v="4"/>
    <n v="100"/>
    <x v="0"/>
    <n v="45"/>
    <n v="60.1"/>
    <n v="6.5"/>
    <s v="4/100"/>
    <x v="254"/>
    <x v="0"/>
    <x v="49"/>
    <s v="4/100/15/45/60,1/6,5"/>
    <x v="0"/>
    <m/>
    <x v="0"/>
    <s v="Renault (3)_x000a_Megane (2003 - 2008)  Modus (2004 - 2015)  Scenic (2004 - 2009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264"/>
    <x v="243"/>
    <s v="Литые"/>
    <n v="665743"/>
    <s v="Оберон"/>
    <s v="Б"/>
    <x v="1"/>
    <n v="4"/>
    <n v="100"/>
    <x v="0"/>
    <n v="45"/>
    <n v="60.1"/>
    <n v="6.5"/>
    <s v="4/100"/>
    <x v="255"/>
    <x v="0"/>
    <x v="49"/>
    <s v="4/100/15/45/60,1/6,5"/>
    <x v="0"/>
    <m/>
    <x v="0"/>
    <s v="Renault (3)_x000a_Megane (2003 - 2008)  Modus (2004 - 2015)  Scenic (2004 - 2009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265"/>
    <x v="244"/>
    <s v="Литые"/>
    <n v="689131"/>
    <s v="Колизей"/>
    <s v="АМ"/>
    <x v="1"/>
    <n v="4"/>
    <n v="100"/>
    <x v="0"/>
    <n v="45"/>
    <n v="60.1"/>
    <n v="6"/>
    <s v="4/100"/>
    <x v="256"/>
    <x v="0"/>
    <x v="50"/>
    <s v="4/100/15/45/60,1/6"/>
    <x v="1"/>
    <n v="4"/>
    <x v="5"/>
    <s v="Renault (1)_x000a_Pulse (2012 - 2018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266"/>
    <x v="245"/>
    <s v="Литые"/>
    <n v="675808"/>
    <s v="Колизей"/>
    <s v="Н"/>
    <x v="1"/>
    <n v="4"/>
    <n v="100"/>
    <x v="0"/>
    <n v="45"/>
    <n v="60.1"/>
    <n v="6"/>
    <s v="4/100"/>
    <x v="257"/>
    <x v="0"/>
    <x v="50"/>
    <s v="4/100/15/45/60,1/6"/>
    <x v="1"/>
    <n v="4"/>
    <x v="5"/>
    <s v="Renault (1)_x000a_Pulse (2012 - 2018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267"/>
    <x v="246"/>
    <s v="Литые"/>
    <n v="762243"/>
    <s v="Колизей"/>
    <s v="ПЛ"/>
    <x v="1"/>
    <n v="4"/>
    <n v="100"/>
    <x v="0"/>
    <n v="45"/>
    <n v="60.1"/>
    <n v="6"/>
    <s v="4/100"/>
    <x v="258"/>
    <x v="0"/>
    <x v="50"/>
    <s v="4/100/15/45/60,1/6"/>
    <x v="1"/>
    <n v="4"/>
    <x v="5"/>
    <s v="Renault (1)_x000a_Pulse (2012 - 2018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268"/>
    <x v="247"/>
    <s v="Литые"/>
    <n v="763966"/>
    <s v="Колизей"/>
    <s v="Н"/>
    <x v="1"/>
    <n v="4"/>
    <n v="100"/>
    <x v="0"/>
    <n v="45"/>
    <n v="60.1"/>
    <n v="6"/>
    <s v="4/100"/>
    <x v="259"/>
    <x v="0"/>
    <x v="50"/>
    <s v="4/100/15/45/60,1/6"/>
    <x v="1"/>
    <n v="4"/>
    <x v="5"/>
    <s v="Renault (1)_x000a_Pulse (2012 - 2018)"/>
    <n v="3650"/>
    <m/>
    <n v="2635.4709999999995"/>
    <n v="4"/>
    <n v="0"/>
    <n v="0"/>
    <n v="0"/>
    <n v="4"/>
    <m/>
    <m/>
    <n v="0"/>
    <n v="1"/>
    <m/>
    <m/>
    <n v="0"/>
    <m/>
    <m/>
    <m/>
    <n v="0"/>
    <x v="2"/>
    <m/>
  </r>
  <r>
    <x v="0"/>
    <x v="269"/>
    <x v="248"/>
    <s v="Литые"/>
    <n v="938855"/>
    <s v="Колизей"/>
    <s v="ЧБ"/>
    <x v="1"/>
    <n v="4"/>
    <n v="100"/>
    <x v="0"/>
    <n v="45"/>
    <n v="60.1"/>
    <n v="6"/>
    <s v="4/100"/>
    <x v="260"/>
    <x v="0"/>
    <x v="50"/>
    <s v="4/100/15/45/60,1/6"/>
    <x v="1"/>
    <n v="4"/>
    <x v="5"/>
    <s v="Renault (1)_x000a_Pulse (2012 - 2018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270"/>
    <x v="249"/>
    <s v="Литые"/>
    <n v="938858"/>
    <s v="Колизей"/>
    <s v="Т"/>
    <x v="1"/>
    <n v="4"/>
    <n v="100"/>
    <x v="0"/>
    <n v="45"/>
    <n v="60.1"/>
    <n v="6"/>
    <s v="4/100"/>
    <x v="261"/>
    <x v="0"/>
    <x v="50"/>
    <s v="4/100/15/45/60,1/6"/>
    <x v="1"/>
    <n v="4"/>
    <x v="5"/>
    <s v="Renault (1)_x000a_Pulse (2012 - 2018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271"/>
    <x v="250"/>
    <s v="Литые"/>
    <n v="943945"/>
    <s v="Колизей"/>
    <s v="Чм"/>
    <x v="1"/>
    <n v="4"/>
    <n v="100"/>
    <x v="0"/>
    <n v="45"/>
    <n v="60.1"/>
    <n v="6"/>
    <s v="4/100"/>
    <x v="262"/>
    <x v="0"/>
    <x v="50"/>
    <s v="4/100/15/45/60,1/6"/>
    <x v="1"/>
    <n v="4"/>
    <x v="5"/>
    <s v="Renault (1)_x000a_Pulse (2012 - 2018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272"/>
    <x v="251"/>
    <s v="Литые"/>
    <n v="941907"/>
    <s v="Колизей"/>
    <s v="АМ"/>
    <x v="1"/>
    <n v="4"/>
    <n v="100"/>
    <x v="0"/>
    <n v="45"/>
    <n v="60.1"/>
    <n v="6"/>
    <s v="4/100"/>
    <x v="263"/>
    <x v="0"/>
    <x v="50"/>
    <s v="4/100/15/45/60,1/6"/>
    <x v="1"/>
    <n v="4"/>
    <x v="5"/>
    <s v="Renault (1)_x000a_Pulse (2012 - 2018)"/>
    <n v="3850"/>
    <m/>
    <n v="2834.9971999999998"/>
    <n v="0"/>
    <n v="0"/>
    <n v="4"/>
    <n v="4"/>
    <n v="4"/>
    <m/>
    <m/>
    <n v="0"/>
    <n v="1"/>
    <n v="2975"/>
    <m/>
    <n v="2975"/>
    <m/>
    <m/>
    <m/>
    <n v="0"/>
    <x v="1"/>
    <m/>
  </r>
  <r>
    <x v="0"/>
    <x v="273"/>
    <x v="252"/>
    <s v="Литые"/>
    <n v="40302"/>
    <s v="RN606"/>
    <s v="А"/>
    <x v="1"/>
    <n v="4"/>
    <n v="100"/>
    <x v="0"/>
    <n v="45"/>
    <n v="60.1"/>
    <n v="6"/>
    <s v="4/100"/>
    <x v="264"/>
    <x v="0"/>
    <x v="50"/>
    <s v="4/100/15/45/60,1/6"/>
    <x v="1"/>
    <n v="4"/>
    <x v="5"/>
    <s v="Renault (1)_x000a_Pulse (2012 - 2018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274"/>
    <x v="253"/>
    <s v="Литые"/>
    <n v="40303"/>
    <s v="RN606"/>
    <s v="Н"/>
    <x v="1"/>
    <n v="4"/>
    <n v="100"/>
    <x v="0"/>
    <n v="45"/>
    <n v="60.1"/>
    <n v="6"/>
    <s v="4/100"/>
    <x v="265"/>
    <x v="0"/>
    <x v="50"/>
    <s v="4/100/15/45/60,1/6"/>
    <x v="1"/>
    <n v="4"/>
    <x v="5"/>
    <s v="Renault (1)_x000a_Pulse (2012 - 2018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275"/>
    <x v="254"/>
    <s v="Литые"/>
    <n v="2065051"/>
    <s v="GT"/>
    <s v="ПЛ"/>
    <x v="1"/>
    <n v="4"/>
    <n v="100"/>
    <x v="0"/>
    <n v="45"/>
    <n v="60.1"/>
    <n v="6"/>
    <s v="4/100"/>
    <x v="266"/>
    <x v="0"/>
    <x v="50"/>
    <s v="4/100/15/45/60,1/6"/>
    <x v="1"/>
    <n v="4"/>
    <x v="5"/>
    <s v="Renault (1)_x000a_Pulse (2012 - 2018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276"/>
    <x v="255"/>
    <s v="Литые"/>
    <n v="405632"/>
    <s v="GT"/>
    <s v="А"/>
    <x v="1"/>
    <n v="4"/>
    <n v="100"/>
    <x v="0"/>
    <n v="40"/>
    <n v="60.1"/>
    <n v="6"/>
    <s v="4/100"/>
    <x v="267"/>
    <x v="0"/>
    <x v="43"/>
    <s v="4/100/15/40/60,1/6"/>
    <x v="1"/>
    <n v="4"/>
    <x v="5"/>
    <s v="Alpine (1)_x000a_GTA (1985 - 1991)_x000a_Dacia (4)_x000a_Lodgy (2012 - 2016)  Logan (2012 - 2016)  Sandero (2013 - 2016)  Sandero Stepway (2013 - 2016)_x000a_Renault (7)_x000a_Clio (2012 - 2018)  Dokker (2012 - 2018)  Lodgy (2012 - 2018)  Lutecia (2013 - 2018)  Sandero (2013 - 2018)  Sandero Stepway (2013 - 2018) ZOE (2012 - 2018)"/>
    <n v="3850"/>
    <m/>
    <n v="2834.9971999999998"/>
    <n v="0"/>
    <n v="0"/>
    <n v="0"/>
    <n v="0"/>
    <n v="0"/>
    <m/>
    <m/>
    <n v="0"/>
    <n v="1"/>
    <m/>
    <m/>
    <n v="0"/>
    <m/>
    <m/>
    <m/>
    <n v="0"/>
    <x v="0"/>
    <m/>
  </r>
  <r>
    <x v="0"/>
    <x v="277"/>
    <x v="256"/>
    <s v="Литые"/>
    <n v="405659"/>
    <s v="GT"/>
    <s v="А"/>
    <x v="1"/>
    <n v="4"/>
    <n v="100"/>
    <x v="0"/>
    <n v="45"/>
    <n v="60.1"/>
    <n v="6"/>
    <s v="4/100"/>
    <x v="268"/>
    <x v="0"/>
    <x v="50"/>
    <s v="4/100/15/45/60,1/6"/>
    <x v="1"/>
    <n v="4"/>
    <x v="5"/>
    <s v="Renault (1)_x000a_Pulse (2012 - 2018)"/>
    <n v="3850"/>
    <m/>
    <n v="2834.9971999999998"/>
    <n v="4"/>
    <n v="0"/>
    <n v="0"/>
    <n v="0"/>
    <n v="4"/>
    <m/>
    <m/>
    <n v="0"/>
    <n v="1"/>
    <m/>
    <m/>
    <n v="0"/>
    <m/>
    <m/>
    <m/>
    <n v="0"/>
    <x v="2"/>
    <m/>
  </r>
  <r>
    <x v="0"/>
    <x v="278"/>
    <x v="257"/>
    <s v="Литые"/>
    <n v="661510"/>
    <s v="Салют"/>
    <s v="Н"/>
    <x v="1"/>
    <n v="4"/>
    <n v="100"/>
    <x v="0"/>
    <n v="45"/>
    <n v="60.1"/>
    <n v="6"/>
    <s v="4/100"/>
    <x v="269"/>
    <x v="0"/>
    <x v="50"/>
    <s v="4/100/15/45/60,1/6"/>
    <x v="1"/>
    <n v="4"/>
    <x v="5"/>
    <s v="Renault (1)_x000a_Pulse (2012 - 2018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279"/>
    <x v="258"/>
    <s v="Литые"/>
    <n v="661646"/>
    <s v="Димос"/>
    <s v="М"/>
    <x v="1"/>
    <n v="4"/>
    <n v="100"/>
    <x v="0"/>
    <n v="45"/>
    <n v="60.1"/>
    <n v="6"/>
    <s v="4/100"/>
    <x v="270"/>
    <x v="0"/>
    <x v="50"/>
    <s v="4/100/15/45/60,1/6"/>
    <x v="1"/>
    <n v="4"/>
    <x v="5"/>
    <s v="Renault (1)_x000a_Pulse (2012 - 2018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280"/>
    <x v="259"/>
    <s v="Литые"/>
    <n v="661647"/>
    <s v="Димос"/>
    <s v="Н"/>
    <x v="1"/>
    <n v="4"/>
    <n v="100"/>
    <x v="0"/>
    <n v="45"/>
    <n v="60.1"/>
    <n v="6"/>
    <s v="4/100"/>
    <x v="271"/>
    <x v="0"/>
    <x v="50"/>
    <s v="4/100/15/45/60,1/6"/>
    <x v="1"/>
    <n v="4"/>
    <x v="5"/>
    <s v="Renault (1)_x000a_Pulse (2012 - 2018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281"/>
    <x v="260"/>
    <s v="Штамп"/>
    <n v="765120"/>
    <m/>
    <s v="S"/>
    <x v="12"/>
    <n v="4"/>
    <n v="100"/>
    <x v="0"/>
    <n v="50"/>
    <n v="60.1"/>
    <n v="6"/>
    <s v="4/100"/>
    <x v="243"/>
    <x v="0"/>
    <x v="19"/>
    <s v="4-100-15-50-60,1-6"/>
    <x v="1"/>
    <n v="8"/>
    <x v="7"/>
    <s v="Лада (3)_x000a_Ларгус (2012 - 2018)  Ларгус Кросс (2015 - 2018)  Веста (2015 - 2018)_x000a_Nissan (2)_x000a_Almera (2012 - 2018)  March (2003 - 2010)_x000a_Renault (4)_x000a_Clio (2005 - 2012)  Lutecia (2006 - 2012)  Modus (2004 - 2015)  Sandero (2007 - 2018)_x000a_ВАЗ (2)_x000a_Largus (2012 - 2018)  Веста (2015 - 2018)"/>
    <n v="1378"/>
    <n v="990"/>
    <n v="1086.0011999999999"/>
    <n v="0"/>
    <n v="1"/>
    <n v="1"/>
    <n v="0"/>
    <n v="1"/>
    <m/>
    <m/>
    <n v="0"/>
    <n v="1"/>
    <m/>
    <m/>
    <n v="0"/>
    <m/>
    <m/>
    <m/>
    <n v="0"/>
    <x v="5"/>
    <m/>
  </r>
  <r>
    <x v="0"/>
    <x v="282"/>
    <x v="261"/>
    <s v="Литые"/>
    <n v="408956"/>
    <s v="RSs"/>
    <s v="ПЛ"/>
    <x v="1"/>
    <n v="4"/>
    <n v="100"/>
    <x v="3"/>
    <n v="40"/>
    <n v="56.6"/>
    <n v="6.5"/>
    <s v="4/100"/>
    <x v="272"/>
    <x v="5"/>
    <x v="51"/>
    <s v="4/100/16/40/56,6/6,5"/>
    <x v="0"/>
    <m/>
    <x v="0"/>
    <s v="Opel (1)_x000a_Corsa (2000 - 2005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283"/>
    <x v="262"/>
    <s v="Литые"/>
    <n v="408957"/>
    <s v="RSs"/>
    <s v="АМ"/>
    <x v="1"/>
    <n v="4"/>
    <n v="100"/>
    <x v="3"/>
    <n v="40"/>
    <n v="56.6"/>
    <n v="6.5"/>
    <s v="4/100"/>
    <x v="273"/>
    <x v="5"/>
    <x v="51"/>
    <s v="4/100/16/40/56,6/6,5"/>
    <x v="0"/>
    <m/>
    <x v="0"/>
    <s v="Opel (1)_x000a_Corsa (2000 - 2005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284"/>
    <x v="263"/>
    <s v="Литые"/>
    <n v="408958"/>
    <s v="RSs"/>
    <s v="Б"/>
    <x v="1"/>
    <n v="4"/>
    <n v="100"/>
    <x v="3"/>
    <n v="40"/>
    <n v="56.6"/>
    <n v="6.5"/>
    <s v="4/100"/>
    <x v="274"/>
    <x v="5"/>
    <x v="51"/>
    <s v="4/100/16/40/56,6/6,5"/>
    <x v="0"/>
    <m/>
    <x v="0"/>
    <s v="Opel (1)_x000a_Corsa (2000 - 2005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285"/>
    <x v="264"/>
    <s v="Литые"/>
    <n v="408959"/>
    <s v="RSs"/>
    <s v="Ч"/>
    <x v="1"/>
    <n v="4"/>
    <n v="100"/>
    <x v="3"/>
    <n v="40"/>
    <n v="56.6"/>
    <n v="6.5"/>
    <s v="4/100"/>
    <x v="275"/>
    <x v="5"/>
    <x v="51"/>
    <s v="4/100/16/40/56,6/6,5"/>
    <x v="0"/>
    <m/>
    <x v="0"/>
    <s v="Opel (1)_x000a_Corsa (2000 - 2005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286"/>
    <x v="265"/>
    <s v="Литые"/>
    <n v="665984"/>
    <s v="RSs"/>
    <s v="Н"/>
    <x v="1"/>
    <n v="4"/>
    <n v="100"/>
    <x v="3"/>
    <n v="40"/>
    <n v="56.6"/>
    <n v="6.5"/>
    <s v="4/100"/>
    <x v="276"/>
    <x v="5"/>
    <x v="51"/>
    <s v="4/100/16/40/56,6/6,5"/>
    <x v="0"/>
    <m/>
    <x v="0"/>
    <s v="Opel (1)_x000a_Corsa (2000 - 2005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287"/>
    <x v="266"/>
    <s v="Литые"/>
    <n v="665985"/>
    <s v="RSs"/>
    <s v="АБ"/>
    <x v="1"/>
    <n v="4"/>
    <n v="100"/>
    <x v="3"/>
    <n v="40"/>
    <n v="56.6"/>
    <n v="6.5"/>
    <s v="4/100"/>
    <x v="277"/>
    <x v="5"/>
    <x v="51"/>
    <s v="4/100/16/40/56,6/6,5"/>
    <x v="0"/>
    <m/>
    <x v="0"/>
    <s v="Opel (1)_x000a_Corsa (2000 - 2005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288"/>
    <x v="231"/>
    <s v="Штамп"/>
    <n v="2039150"/>
    <n v="15001"/>
    <s v="S"/>
    <x v="4"/>
    <n v="4"/>
    <n v="100"/>
    <x v="0"/>
    <n v="50"/>
    <n v="60.1"/>
    <n v="6"/>
    <s v="4/100"/>
    <x v="241"/>
    <x v="0"/>
    <x v="19"/>
    <s v="4-100-15-50-60,1-6"/>
    <x v="1"/>
    <n v="8"/>
    <x v="7"/>
    <s v="Лада (3)_x000a_Ларгус (2012 - 2018)  Ларгус Кросс (2015 - 2018)  Веста (2015 - 2018)_x000a_Nissan (2)_x000a_Almera (2012 - 2018)  March (2003 - 2010)_x000a_Renault (4)_x000a_Clio (2005 - 2012)  Lutecia (2006 - 2012)  Modus (2004 - 2015)  Sandero (2007 - 2018)_x000a_ВАЗ (2)_x000a_Largus (2012 - 2018)  Веста (2015 - 2018)"/>
    <n v="1356"/>
    <n v="1277"/>
    <n v="1142.4458444444442"/>
    <n v="2"/>
    <n v="12"/>
    <n v="8"/>
    <n v="16"/>
    <n v="10"/>
    <m/>
    <m/>
    <n v="0"/>
    <n v="1"/>
    <m/>
    <m/>
    <n v="0"/>
    <m/>
    <m/>
    <m/>
    <n v="0"/>
    <x v="11"/>
    <s v="https://market.yandex.ru/product/12298000/offers?onstock=1&amp;local-offers-first=1&amp;how=aprice"/>
  </r>
  <r>
    <x v="0"/>
    <x v="289"/>
    <x v="267"/>
    <s v="Литые"/>
    <n v="405631"/>
    <s v="Салют"/>
    <s v="ПЛ"/>
    <x v="1"/>
    <n v="4"/>
    <n v="114.3"/>
    <x v="0"/>
    <n v="44"/>
    <n v="56.6"/>
    <n v="6"/>
    <s v="4/114,3"/>
    <x v="278"/>
    <x v="2"/>
    <x v="52"/>
    <s v="4/114,3/15/44/56,6/6"/>
    <x v="1"/>
    <n v="4"/>
    <x v="5"/>
    <s v="Buick (1)_x000a_Excelle (2004 - 2016)_x000a_Chevrolet (1)_x000a_Rezzo (2004 - 2008)_x000a_Daewoo (4)_x000a_Lacetti (2002 - 2008)  Nubira (2003 - 2008)  Rezzo (2000 - 2008)  Tacuma (2000 - 2011)_x000a_Holden (1)_x000a_Viva (2005 - 2009)_x000a_Ravon (1)_x000a_Gentra (2015 - 2018)_x000a_Vortex (1)_x000a_Estina (2008 - 2012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290"/>
    <x v="132"/>
    <s v="Штамп"/>
    <n v="36225"/>
    <s v="64A50C"/>
    <s v="S"/>
    <x v="9"/>
    <n v="4"/>
    <n v="100"/>
    <x v="0"/>
    <n v="50"/>
    <n v="60.1"/>
    <n v="6"/>
    <s v="4/100"/>
    <x v="279"/>
    <x v="0"/>
    <x v="19"/>
    <s v="4-100-15-50-60,1-6"/>
    <x v="1"/>
    <n v="8"/>
    <x v="7"/>
    <s v="Лада (3)_x000a_Ларгус (2012 - 2018)  Ларгус Кросс (2015 - 2018)  Веста (2015 - 2018)_x000a_Nissan (2)_x000a_Almera (2012 - 2018)  March (2003 - 2010)_x000a_Renault (4)_x000a_Clio (2005 - 2012)  Lutecia (2006 - 2012)  Modus (2004 - 2015)  Sandero (2007 - 2018)_x000a_ВАЗ (2)_x000a_Largus (2012 - 2018)  Веста (2015 - 2018)"/>
    <n v="1479"/>
    <n v="1170"/>
    <n v="1161.9755"/>
    <n v="0"/>
    <n v="0"/>
    <n v="0"/>
    <n v="0"/>
    <n v="0"/>
    <m/>
    <m/>
    <n v="0"/>
    <n v="1"/>
    <m/>
    <m/>
    <n v="0"/>
    <m/>
    <m/>
    <m/>
    <n v="0"/>
    <x v="0"/>
    <m/>
  </r>
  <r>
    <x v="1"/>
    <x v="291"/>
    <x v="268"/>
    <s v="Штамп"/>
    <n v="765118"/>
    <m/>
    <m/>
    <x v="2"/>
    <n v="4"/>
    <n v="100"/>
    <x v="0"/>
    <n v="51"/>
    <n v="54.1"/>
    <n v="5.5"/>
    <s v="4/100"/>
    <x v="280"/>
    <x v="0"/>
    <x v="53"/>
    <s v="4-100-15-51-54,1-5,5"/>
    <x v="0"/>
    <m/>
    <x v="0"/>
    <s v="Нет такой машины/Универсальные"/>
    <n v="1693"/>
    <m/>
    <n v="0"/>
    <n v="0"/>
    <n v="0"/>
    <n v="0"/>
    <n v="0"/>
    <n v="0"/>
    <m/>
    <m/>
    <n v="0"/>
    <n v="1"/>
    <m/>
    <m/>
    <n v="0"/>
    <s v="Kia (3)_x000a_Morning (2011 - 2016)  Picanto (2011 - 2017)  Ray (2011 - 2017)_x000a_Suzuki (1)_x000a_Splash (2008 - 2015)"/>
    <m/>
    <m/>
    <n v="0"/>
    <x v="0"/>
    <m/>
  </r>
  <r>
    <x v="1"/>
    <x v="292"/>
    <x v="269"/>
    <s v="Штамп"/>
    <n v="764517"/>
    <m/>
    <m/>
    <x v="2"/>
    <n v="4"/>
    <n v="100"/>
    <x v="3"/>
    <n v="52"/>
    <n v="54.1"/>
    <n v="6"/>
    <s v="4/100"/>
    <x v="281"/>
    <x v="5"/>
    <x v="54"/>
    <s v="4-100-16-52-54,1-6"/>
    <x v="0"/>
    <m/>
    <x v="0"/>
    <s v="BYD (1)_x000a_S8 (2009 - 2009)_x000a_Hyundai (3)_x000a_Accent (2010 - 2016)  Solaris (2011 - 2018)  Verna (2006 - 2016)_x000a_Kia (2)_x000a_Pride (2011 - 2017)  Rio (2011 - 2017)"/>
    <n v="1365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293"/>
    <x v="132"/>
    <s v="Штамп"/>
    <m/>
    <m/>
    <m/>
    <x v="2"/>
    <n v="4"/>
    <n v="108"/>
    <x v="1"/>
    <n v="25"/>
    <n v="65"/>
    <n v="5.5"/>
    <s v="4/108"/>
    <x v="282"/>
    <x v="6"/>
    <x v="55"/>
    <m/>
    <x v="2"/>
    <m/>
    <x v="0"/>
    <m/>
    <n v="886.6"/>
    <m/>
    <n v="0"/>
    <n v="0"/>
    <n v="0"/>
    <n v="0"/>
    <n v="0"/>
    <n v="0"/>
    <m/>
    <m/>
    <n v="0"/>
    <m/>
    <m/>
    <m/>
    <n v="0"/>
    <m/>
    <m/>
    <m/>
    <n v="0"/>
    <x v="0"/>
    <m/>
  </r>
  <r>
    <x v="1"/>
    <x v="294"/>
    <x v="270"/>
    <s v="Штамп"/>
    <n v="447785"/>
    <m/>
    <s v="S"/>
    <x v="9"/>
    <n v="4"/>
    <n v="108"/>
    <x v="1"/>
    <n v="41"/>
    <n v="63.4"/>
    <n v="5.5"/>
    <s v="4/108"/>
    <x v="283"/>
    <x v="6"/>
    <x v="56"/>
    <s v="4-108-14-41-63,4-5,5"/>
    <x v="0"/>
    <m/>
    <x v="0"/>
    <s v="Ford (7)_x000a_Courier (1996 - 2013)  Escort (1990 - 1994)  Fiesta (1995 - 2002)  Fiesta Ikon (2001 - 2007)  Ikon (1999 - 2011)  Puma (1997 - 2002) Sierra (1982 - 1993)_x000a_Mercury (1)_x000a_Lynx (1984 - 1987)"/>
    <n v="86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295"/>
    <x v="271"/>
    <s v="Литые"/>
    <n v="2039644"/>
    <m/>
    <m/>
    <x v="7"/>
    <n v="4"/>
    <n v="100"/>
    <x v="0"/>
    <n v="45"/>
    <n v="60.1"/>
    <n v="5.5"/>
    <s v="4/100"/>
    <x v="284"/>
    <x v="0"/>
    <x v="57"/>
    <s v="4/100/15/45/60,1/5,5"/>
    <x v="0"/>
    <m/>
    <x v="0"/>
    <s v="Nissan (1)_x000a_Note (2005 - 2013)"/>
    <n v="3916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296"/>
    <x v="272"/>
    <s v="Штамп"/>
    <n v="455527"/>
    <s v="64G52,5G"/>
    <s v="S"/>
    <x v="9"/>
    <n v="4"/>
    <n v="108"/>
    <x v="0"/>
    <n v="52.5"/>
    <n v="63.4"/>
    <n v="6"/>
    <s v="4/108"/>
    <x v="285"/>
    <x v="7"/>
    <x v="58"/>
    <s v="4-108-15-52,5-63,4-6"/>
    <x v="0"/>
    <n v="4"/>
    <x v="1"/>
    <s v="Ford (6)_x000a_Fiesta (2002 - 2008)  Fiesta Ikon (2011 - 2012)  Figo (2010 - 2015)  Focus (1998 - 2011)  Fusion (2002 - 2012)  Ikon (2013 - 2015)"/>
    <n v="1804"/>
    <n v="990"/>
    <n v="1443.0101999999999"/>
    <n v="0"/>
    <n v="0"/>
    <n v="0"/>
    <n v="0"/>
    <n v="0"/>
    <m/>
    <m/>
    <n v="0"/>
    <n v="1"/>
    <m/>
    <m/>
    <n v="0"/>
    <m/>
    <m/>
    <m/>
    <n v="0"/>
    <x v="0"/>
    <m/>
  </r>
  <r>
    <x v="1"/>
    <x v="297"/>
    <x v="273"/>
    <s v="Штамп"/>
    <n v="2146085"/>
    <m/>
    <s v="черный"/>
    <x v="4"/>
    <n v="4"/>
    <n v="108"/>
    <x v="3"/>
    <n v="32"/>
    <n v="65.099999999999994"/>
    <n v="7"/>
    <s v="4/108"/>
    <x v="286"/>
    <x v="18"/>
    <x v="59"/>
    <s v="4-108-16-32-65,1-7"/>
    <x v="1"/>
    <n v="4"/>
    <x v="1"/>
    <s v="Citroën (1)_x000a_DS4 (2010 - 2017)_x000a_DS (3)_x000a_4 (2010 - 2017)  5 (2015 - 2017)  5LS (2014 - 2015)_x000a_Peugeot (4)_x000a_3008 (2009 - 2015)  308 (2007 - 2013)  408 (2010 - 2018)  5008 (2009 - 2014)"/>
    <n v="1740"/>
    <n v="1600"/>
    <n v="1449.5031499999998"/>
    <n v="4"/>
    <n v="0"/>
    <n v="4"/>
    <n v="0"/>
    <n v="8"/>
    <m/>
    <m/>
    <n v="0"/>
    <n v="1"/>
    <m/>
    <m/>
    <n v="0"/>
    <m/>
    <m/>
    <m/>
    <n v="0"/>
    <x v="1"/>
    <s v="https://market.yandex.ru/product/10507688/offers?local-offers-first=1&amp;how=aprice"/>
  </r>
  <r>
    <x v="1"/>
    <x v="298"/>
    <x v="274"/>
    <s v="Штамп"/>
    <n v="2146090"/>
    <m/>
    <s v="черный"/>
    <x v="4"/>
    <n v="4"/>
    <n v="108"/>
    <x v="3"/>
    <n v="37.5"/>
    <n v="63.4"/>
    <n v="6"/>
    <s v="4/108"/>
    <x v="287"/>
    <x v="18"/>
    <x v="60"/>
    <s v="4-108-16-37,5-63,4-6"/>
    <x v="0"/>
    <m/>
    <x v="0"/>
    <s v="Ford (1)_x000a_EcoSport (2013 - 2018)"/>
    <n v="179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299"/>
    <x v="275"/>
    <s v="Литые"/>
    <n v="405641"/>
    <s v="Димос"/>
    <s v="ПЛ"/>
    <x v="1"/>
    <n v="5"/>
    <n v="114.3"/>
    <x v="0"/>
    <n v="50"/>
    <n v="67.099999999999994"/>
    <n v="6"/>
    <s v="5/114,3"/>
    <x v="288"/>
    <x v="19"/>
    <x v="61"/>
    <s v="5/114,3/15/50/67,1/6"/>
    <x v="0"/>
    <m/>
    <x v="0"/>
    <s v="Mazda Mazda3 (2013 - 2015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300"/>
    <x v="276"/>
    <s v="Литые"/>
    <n v="661548"/>
    <s v="Димос"/>
    <s v="М"/>
    <x v="1"/>
    <n v="5"/>
    <n v="114.3"/>
    <x v="0"/>
    <n v="50"/>
    <n v="67.099999999999994"/>
    <n v="6"/>
    <s v="5/114,3"/>
    <x v="289"/>
    <x v="19"/>
    <x v="61"/>
    <s v="5/114,3/15/50/67,1/6"/>
    <x v="0"/>
    <m/>
    <x v="0"/>
    <s v="Mazda Mazda3 (2013 - 2015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301"/>
    <x v="277"/>
    <s v="Литые"/>
    <n v="661549"/>
    <s v="Димос"/>
    <s v="Н"/>
    <x v="1"/>
    <n v="5"/>
    <n v="114.3"/>
    <x v="0"/>
    <n v="50"/>
    <n v="67.099999999999994"/>
    <n v="6"/>
    <s v="5/114,3"/>
    <x v="290"/>
    <x v="19"/>
    <x v="61"/>
    <s v="5/114,3/15/50/67,1/6"/>
    <x v="0"/>
    <m/>
    <x v="0"/>
    <s v="Mazda Mazda3 (2013 - 2015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302"/>
    <x v="278"/>
    <s v="Литые"/>
    <n v="408829"/>
    <s v="FM"/>
    <s v="ПЛ"/>
    <x v="1"/>
    <n v="5"/>
    <n v="114.3"/>
    <x v="0"/>
    <n v="50"/>
    <n v="67.099999999999994"/>
    <n v="6.5"/>
    <s v="5/114,3"/>
    <x v="291"/>
    <x v="19"/>
    <x v="62"/>
    <s v="5/114,3/15/50/67,1/6,5"/>
    <x v="0"/>
    <m/>
    <x v="0"/>
    <s v="Mazda Mazda3 (2013 - 2015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303"/>
    <x v="279"/>
    <s v="Литые"/>
    <n v="408830"/>
    <s v="FM"/>
    <s v="А"/>
    <x v="1"/>
    <n v="5"/>
    <n v="114.3"/>
    <x v="0"/>
    <n v="50"/>
    <n v="67.099999999999994"/>
    <n v="6.5"/>
    <s v="5/114,3"/>
    <x v="292"/>
    <x v="19"/>
    <x v="62"/>
    <s v="5/114,3/15/50/67,1/6,5"/>
    <x v="0"/>
    <m/>
    <x v="0"/>
    <s v="Mazda Mazda3 (2013 - 2015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304"/>
    <x v="280"/>
    <s v="Литые"/>
    <n v="665939"/>
    <s v="FM"/>
    <s v="Н"/>
    <x v="1"/>
    <n v="5"/>
    <n v="114.3"/>
    <x v="0"/>
    <n v="50"/>
    <n v="67.099999999999994"/>
    <n v="6.5"/>
    <s v="5/114,3"/>
    <x v="293"/>
    <x v="19"/>
    <x v="62"/>
    <s v="5/114,3/15/50/67,1/6,5"/>
    <x v="0"/>
    <m/>
    <x v="0"/>
    <s v="Mazda Mazda3 (2013 - 2015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305"/>
    <x v="281"/>
    <s v="Литые"/>
    <n v="408898"/>
    <s v="RS2"/>
    <s v="ПЛ"/>
    <x v="1"/>
    <n v="4"/>
    <n v="100"/>
    <x v="0"/>
    <n v="45"/>
    <n v="54.1"/>
    <n v="6.5"/>
    <s v="4/100"/>
    <x v="294"/>
    <x v="0"/>
    <x v="63"/>
    <s v="4/100/15/45/54,1/6,5"/>
    <x v="0"/>
    <m/>
    <x v="0"/>
    <s v="Maruti (1)_x000a_Baleno (1999 - 2007)_x000a_Mazda (1)_x000a_323 (1994 - 1998)_x000a_Toyota (2)_x000a_MR-S (1999 - 2007)  MR2 Spyder (1999 - 2002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306"/>
    <x v="282"/>
    <s v="Литые"/>
    <n v="665956"/>
    <s v="RS2"/>
    <s v="Н"/>
    <x v="1"/>
    <n v="4"/>
    <n v="100"/>
    <x v="0"/>
    <n v="45"/>
    <n v="54.1"/>
    <n v="6.5"/>
    <s v="4/100"/>
    <x v="295"/>
    <x v="0"/>
    <x v="63"/>
    <s v="4/100/15/45/54,1/6,5"/>
    <x v="0"/>
    <m/>
    <x v="0"/>
    <s v="Maruti (1)_x000a_Baleno (1999 - 2007)_x000a_Mazda (1)_x000a_323 (1994 - 1998)_x000a_Toyota (2)_x000a_MR-S (1999 - 2007)  MR2 Spyder (1999 - 2002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307"/>
    <x v="283"/>
    <s v="Литые"/>
    <n v="405679"/>
    <s v="Оберон"/>
    <s v="АМ"/>
    <x v="1"/>
    <n v="4"/>
    <n v="100"/>
    <x v="0"/>
    <n v="45"/>
    <n v="54.1"/>
    <n v="6.5"/>
    <s v="4/100"/>
    <x v="296"/>
    <x v="0"/>
    <x v="63"/>
    <s v="4/100/15/45/54,1/6,5"/>
    <x v="0"/>
    <m/>
    <x v="0"/>
    <s v="Maruti (1)_x000a_Baleno (1999 - 2007)_x000a_Mazda (1)_x000a_323 (1994 - 1998)_x000a_Toyota (2)_x000a_MR-S (1999 - 2007)  MR2 Spyder (1999 - 2002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308"/>
    <x v="284"/>
    <s v="Литые"/>
    <n v="408814"/>
    <s v="FM"/>
    <s v="ПЛ"/>
    <x v="1"/>
    <n v="4"/>
    <n v="100"/>
    <x v="0"/>
    <n v="45"/>
    <n v="54.1"/>
    <n v="6.5"/>
    <s v="4/100"/>
    <x v="297"/>
    <x v="0"/>
    <x v="63"/>
    <s v="4/100/15/45/54,1/6,5"/>
    <x v="0"/>
    <m/>
    <x v="0"/>
    <s v="Maruti (1)_x000a_Baleno (1999 - 2007)_x000a_Mazda (1)_x000a_323 (1994 - 1998)_x000a_Toyota (2)_x000a_MR-S (1999 - 2007)  MR2 Spyder (1999 - 2002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309"/>
    <x v="285"/>
    <s v="Литые"/>
    <n v="408815"/>
    <s v="FM"/>
    <s v="АМ"/>
    <x v="1"/>
    <n v="4"/>
    <n v="100"/>
    <x v="0"/>
    <n v="45"/>
    <n v="54.1"/>
    <n v="6.5"/>
    <s v="4/100"/>
    <x v="298"/>
    <x v="0"/>
    <x v="63"/>
    <s v="4/100/15/45/54,1/6,5"/>
    <x v="0"/>
    <m/>
    <x v="0"/>
    <s v="Maruti (1)_x000a_Baleno (1999 - 2007)_x000a_Mazda (1)_x000a_323 (1994 - 1998)_x000a_Toyota (2)_x000a_MR-S (1999 - 2007)  MR2 Spyder (1999 - 2002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310"/>
    <x v="286"/>
    <s v="Литые"/>
    <n v="408899"/>
    <s v="RS2"/>
    <s v="АМ"/>
    <x v="1"/>
    <n v="4"/>
    <n v="100"/>
    <x v="0"/>
    <n v="45"/>
    <n v="54.1"/>
    <n v="6.5"/>
    <s v="4/100"/>
    <x v="299"/>
    <x v="0"/>
    <x v="63"/>
    <s v="4/100/15/45/54,1/6,5"/>
    <x v="0"/>
    <m/>
    <x v="0"/>
    <s v="Maruti (1)_x000a_Baleno (1999 - 2007)_x000a_Mazda (1)_x000a_323 (1994 - 1998)_x000a_Toyota (2)_x000a_MR-S (1999 - 2007)  MR2 Spyder (1999 - 2002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311"/>
    <x v="287"/>
    <s v="Литые"/>
    <n v="408900"/>
    <s v="RS2"/>
    <s v="Б"/>
    <x v="1"/>
    <n v="4"/>
    <n v="100"/>
    <x v="0"/>
    <n v="45"/>
    <n v="54.1"/>
    <n v="6.5"/>
    <s v="4/100"/>
    <x v="300"/>
    <x v="0"/>
    <x v="63"/>
    <s v="4/100/15/45/54,1/6,5"/>
    <x v="0"/>
    <m/>
    <x v="0"/>
    <s v="Maruti (1)_x000a_Baleno (1999 - 2007)_x000a_Mazda (1)_x000a_323 (1994 - 1998)_x000a_Toyota (2)_x000a_MR-S (1999 - 2007)  MR2 Spyder (1999 - 2002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312"/>
    <x v="288"/>
    <s v="Литые"/>
    <n v="408901"/>
    <s v="RS2"/>
    <s v="Ч"/>
    <x v="1"/>
    <n v="4"/>
    <n v="100"/>
    <x v="0"/>
    <n v="45"/>
    <n v="54.1"/>
    <n v="6.5"/>
    <s v="4/100"/>
    <x v="301"/>
    <x v="0"/>
    <x v="63"/>
    <s v="4/100/15/45/54,1/6,5"/>
    <x v="0"/>
    <m/>
    <x v="0"/>
    <s v="Maruti (1)_x000a_Baleno (1999 - 2007)_x000a_Mazda (1)_x000a_323 (1994 - 1998)_x000a_Toyota (2)_x000a_MR-S (1999 - 2007)  MR2 Spyder (1999 - 2002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313"/>
    <x v="289"/>
    <s v="Литые"/>
    <n v="661808"/>
    <s v="Оберон"/>
    <s v="АБ"/>
    <x v="1"/>
    <n v="4"/>
    <n v="100"/>
    <x v="0"/>
    <n v="45"/>
    <n v="54.1"/>
    <n v="6.5"/>
    <s v="4/100"/>
    <x v="302"/>
    <x v="0"/>
    <x v="63"/>
    <s v="4/100/15/45/54,1/6,5"/>
    <x v="0"/>
    <m/>
    <x v="0"/>
    <s v="Maruti (1)_x000a_Baleno (1999 - 2007)_x000a_Mazda (1)_x000a_323 (1994 - 1998)_x000a_Toyota (2)_x000a_MR-S (1999 - 2007)  MR2 Spyder (1999 - 2002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314"/>
    <x v="290"/>
    <s v="Литые"/>
    <n v="661809"/>
    <s v="Оберон"/>
    <s v="Б"/>
    <x v="1"/>
    <n v="4"/>
    <n v="100"/>
    <x v="0"/>
    <n v="45"/>
    <n v="54.1"/>
    <n v="6.5"/>
    <s v="4/100"/>
    <x v="303"/>
    <x v="0"/>
    <x v="63"/>
    <s v="4/100/15/45/54,1/6,5"/>
    <x v="0"/>
    <m/>
    <x v="0"/>
    <s v="Maruti (1)_x000a_Baleno (1999 - 2007)_x000a_Mazda (1)_x000a_323 (1994 - 1998)_x000a_Toyota (2)_x000a_MR-S (1999 - 2007)  MR2 Spyder (1999 - 2002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315"/>
    <x v="291"/>
    <s v="Литые"/>
    <n v="661810"/>
    <s v="Оберон"/>
    <s v="Ч"/>
    <x v="1"/>
    <n v="4"/>
    <n v="100"/>
    <x v="0"/>
    <n v="45"/>
    <n v="54.1"/>
    <n v="6.5"/>
    <s v="4/100"/>
    <x v="304"/>
    <x v="0"/>
    <x v="63"/>
    <s v="4/100/15/45/54,1/6,5"/>
    <x v="0"/>
    <m/>
    <x v="0"/>
    <s v="Maruti (1)_x000a_Baleno (1999 - 2007)_x000a_Mazda (1)_x000a_323 (1994 - 1998)_x000a_Toyota (2)_x000a_MR-S (1999 - 2007)  MR2 Spyder (1999 - 2002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316"/>
    <x v="292"/>
    <s v="Литые"/>
    <n v="665739"/>
    <s v="FM"/>
    <s v="А"/>
    <x v="1"/>
    <n v="4"/>
    <n v="100"/>
    <x v="0"/>
    <n v="45"/>
    <n v="54.1"/>
    <n v="6.5"/>
    <s v="4/100"/>
    <x v="305"/>
    <x v="0"/>
    <x v="63"/>
    <s v="4/100/15/45/54,1/6,5"/>
    <x v="0"/>
    <m/>
    <x v="0"/>
    <s v="Maruti (1)_x000a_Baleno (1999 - 2007)_x000a_Mazda (1)_x000a_323 (1994 - 1998)_x000a_Toyota (2)_x000a_MR-S (1999 - 2007)  MR2 Spyder (1999 - 2002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317"/>
    <x v="293"/>
    <s v="Литые"/>
    <n v="665931"/>
    <s v="FM"/>
    <s v="Н"/>
    <x v="1"/>
    <n v="4"/>
    <n v="100"/>
    <x v="0"/>
    <n v="45"/>
    <n v="54.1"/>
    <n v="6.5"/>
    <s v="4/100"/>
    <x v="306"/>
    <x v="0"/>
    <x v="63"/>
    <s v="4/100/15/45/54,1/6,5"/>
    <x v="0"/>
    <m/>
    <x v="0"/>
    <s v="Maruti (1)_x000a_Baleno (1999 - 2007)_x000a_Mazda (1)_x000a_323 (1994 - 1998)_x000a_Toyota (2)_x000a_MR-S (1999 - 2007)  MR2 Spyder (1999 - 2002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318"/>
    <x v="132"/>
    <s v="Литые"/>
    <n v="442084"/>
    <m/>
    <m/>
    <x v="13"/>
    <n v="4"/>
    <n v="100"/>
    <x v="2"/>
    <n v="35"/>
    <n v="67.099999999999994"/>
    <n v="5.5"/>
    <s v="4/100"/>
    <x v="307"/>
    <x v="4"/>
    <x v="64"/>
    <s v="4/100/13/35/67,1/5,5"/>
    <x v="0"/>
    <m/>
    <x v="0"/>
    <s v="Lifan (1)_x000a_Fengshun (2011 - 2011)"/>
    <n v="1979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319"/>
    <x v="294"/>
    <s v="Литые"/>
    <n v="409028"/>
    <s v="RSS"/>
    <s v="АМ"/>
    <x v="1"/>
    <n v="5"/>
    <n v="114.3"/>
    <x v="3"/>
    <n v="51"/>
    <n v="67.099999999999994"/>
    <n v="6.5"/>
    <s v="5/114,3"/>
    <x v="308"/>
    <x v="13"/>
    <x v="65"/>
    <s v="5/114,3/16/51/67,1/6,5"/>
    <x v="1"/>
    <n v="8"/>
    <x v="5"/>
    <s v="Kia (2)_x000a_Cee`d (2012 - 2016)  Soul (2008 - 2011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320"/>
    <x v="295"/>
    <s v="Литые"/>
    <n v="408930"/>
    <s v="Экстрим"/>
    <s v="АМ"/>
    <x v="1"/>
    <n v="5"/>
    <n v="114.3"/>
    <x v="3"/>
    <n v="51"/>
    <n v="67.099999999999994"/>
    <n v="6.5"/>
    <s v="5/114,3"/>
    <x v="309"/>
    <x v="13"/>
    <x v="65"/>
    <s v="5/114,3/16/51/67,1/6,5"/>
    <x v="1"/>
    <n v="8"/>
    <x v="5"/>
    <s v="Kia (2)_x000a_Cee`d (2012 - 2016)  Soul (2008 - 2011)"/>
    <n v="4750"/>
    <m/>
    <n v="0"/>
    <n v="0"/>
    <n v="0"/>
    <n v="0"/>
    <n v="0"/>
    <n v="0"/>
    <m/>
    <m/>
    <n v="0"/>
    <n v="1"/>
    <n v="3520"/>
    <m/>
    <n v="3520"/>
    <m/>
    <m/>
    <m/>
    <n v="0"/>
    <x v="0"/>
    <m/>
  </r>
  <r>
    <x v="0"/>
    <x v="321"/>
    <x v="296"/>
    <s v="Литые"/>
    <n v="665764"/>
    <s v="Экстрим"/>
    <s v="Н"/>
    <x v="1"/>
    <n v="5"/>
    <n v="114.3"/>
    <x v="3"/>
    <n v="51"/>
    <n v="67.099999999999994"/>
    <n v="6.5"/>
    <s v="5/114,3"/>
    <x v="310"/>
    <x v="13"/>
    <x v="65"/>
    <s v="5/114,3/16/51/67,1/6,5"/>
    <x v="1"/>
    <n v="8"/>
    <x v="5"/>
    <s v="Kia (2)_x000a_Cee`d (2012 - 2016)  Soul (2008 - 2011)"/>
    <n v="4450"/>
    <m/>
    <n v="0"/>
    <n v="0"/>
    <n v="0"/>
    <n v="0"/>
    <n v="4"/>
    <n v="0"/>
    <m/>
    <m/>
    <n v="0"/>
    <n v="1"/>
    <m/>
    <m/>
    <n v="0"/>
    <m/>
    <m/>
    <m/>
    <n v="0"/>
    <x v="2"/>
    <m/>
  </r>
  <r>
    <x v="0"/>
    <x v="322"/>
    <x v="297"/>
    <s v="Литые"/>
    <n v="666015"/>
    <s v="RSS"/>
    <s v="Н"/>
    <x v="1"/>
    <n v="5"/>
    <n v="114.3"/>
    <x v="3"/>
    <n v="51"/>
    <n v="67.099999999999994"/>
    <n v="6.5"/>
    <s v="5/114,3"/>
    <x v="311"/>
    <x v="13"/>
    <x v="65"/>
    <s v="5/114,3/16/51/67,1/6,5"/>
    <x v="1"/>
    <n v="8"/>
    <x v="5"/>
    <s v="Kia (2)_x000a_Cee`d (2012 - 2016)  Soul (2008 - 2011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323"/>
    <x v="298"/>
    <s v="Литые"/>
    <n v="832864"/>
    <s v="RSS"/>
    <s v="Чм"/>
    <x v="1"/>
    <n v="5"/>
    <n v="114.3"/>
    <x v="3"/>
    <n v="51"/>
    <n v="67.099999999999994"/>
    <n v="6.5"/>
    <s v="5/114,3"/>
    <x v="312"/>
    <x v="13"/>
    <x v="65"/>
    <s v="5/114,3/16/51/67,1/6,5"/>
    <x v="1"/>
    <n v="8"/>
    <x v="5"/>
    <s v="Kia (2)_x000a_Cee`d (2012 - 2016)  Soul (2008 - 2011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324"/>
    <x v="299"/>
    <s v="Литые"/>
    <n v="941597"/>
    <s v="RSS"/>
    <s v="ЧМК"/>
    <x v="1"/>
    <n v="5"/>
    <n v="114.3"/>
    <x v="3"/>
    <n v="51"/>
    <n v="67.099999999999994"/>
    <n v="6.5"/>
    <s v="5/114,3"/>
    <x v="313"/>
    <x v="13"/>
    <x v="65"/>
    <s v="5/114,3/16/51/67,1/6,5"/>
    <x v="1"/>
    <n v="8"/>
    <x v="5"/>
    <s v="Kia (2)_x000a_Cee`d (2012 - 2016)  Soul (2008 - 2011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325"/>
    <x v="300"/>
    <s v="Литые"/>
    <n v="408929"/>
    <s v="Экстрим"/>
    <s v="ПЛ"/>
    <x v="1"/>
    <n v="5"/>
    <n v="114.3"/>
    <x v="3"/>
    <n v="51"/>
    <n v="67.099999999999994"/>
    <n v="6.5"/>
    <s v="5/114,3"/>
    <x v="314"/>
    <x v="13"/>
    <x v="65"/>
    <s v="5/114,3/16/51/67,1/6,5"/>
    <x v="1"/>
    <n v="8"/>
    <x v="5"/>
    <s v="Kia (2)_x000a_Cee`d (2012 - 2016)  Soul (2008 - 2011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252"/>
    <x v="301"/>
    <s v="Штамп"/>
    <n v="447805"/>
    <s v="53E40M"/>
    <s v="S"/>
    <x v="9"/>
    <n v="4"/>
    <n v="114.3"/>
    <x v="1"/>
    <n v="40"/>
    <n v="66.099999999999994"/>
    <n v="5.5"/>
    <s v="4/114,3"/>
    <x v="315"/>
    <x v="20"/>
    <x v="66"/>
    <s v="4-114,3-14-40-66,1-5,5"/>
    <x v="0"/>
    <m/>
    <x v="0"/>
    <s v="Nissan (1)_x000a_Livina (2007 - 2010)"/>
    <n v="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326"/>
    <x v="302"/>
    <s v="Литые"/>
    <n v="409027"/>
    <s v="RSs"/>
    <s v="ПЛ"/>
    <x v="1"/>
    <n v="5"/>
    <n v="114.3"/>
    <x v="3"/>
    <n v="51"/>
    <n v="67.099999999999994"/>
    <n v="6.5"/>
    <s v="5/114,3"/>
    <x v="316"/>
    <x v="13"/>
    <x v="65"/>
    <s v="5/114,3/16/51/67,1/6,5"/>
    <x v="1"/>
    <n v="8"/>
    <x v="5"/>
    <s v="Kia (2)_x000a_Cee`d (2012 - 2016)  Soul (2008 - 2011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327"/>
    <x v="303"/>
    <s v="Литые"/>
    <n v="409029"/>
    <s v="ЛеМан"/>
    <s v="АМ"/>
    <x v="1"/>
    <n v="5"/>
    <n v="114.3"/>
    <x v="3"/>
    <n v="51"/>
    <n v="67.099999999999994"/>
    <n v="6.5"/>
    <s v="5/114,3"/>
    <x v="317"/>
    <x v="13"/>
    <x v="65"/>
    <s v="5/114,3/16/51/67,1/6,5"/>
    <x v="1"/>
    <n v="8"/>
    <x v="5"/>
    <s v="Kia (2)_x000a_Cee`d (2012 - 2016)  Soul (2008 - 2011)"/>
    <n v="4750"/>
    <m/>
    <n v="0"/>
    <n v="0"/>
    <n v="0"/>
    <n v="0"/>
    <n v="0"/>
    <n v="0"/>
    <m/>
    <m/>
    <n v="0"/>
    <n v="1"/>
    <m/>
    <m/>
    <n v="0"/>
    <m/>
    <m/>
    <m/>
    <n v="3520"/>
    <x v="0"/>
    <m/>
  </r>
  <r>
    <x v="0"/>
    <x v="328"/>
    <x v="304"/>
    <s v="Литые"/>
    <n v="409030"/>
    <s v="RSs"/>
    <s v="Ч"/>
    <x v="1"/>
    <n v="5"/>
    <n v="114.3"/>
    <x v="3"/>
    <n v="51"/>
    <n v="67.099999999999994"/>
    <n v="6.5"/>
    <s v="5/114,3"/>
    <x v="318"/>
    <x v="13"/>
    <x v="65"/>
    <s v="5/114,3/16/51/67,1/6,5"/>
    <x v="1"/>
    <n v="8"/>
    <x v="5"/>
    <s v="Kia (2)_x000a_Cee`d (2012 - 2016)  Soul (2008 - 2011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329"/>
    <x v="305"/>
    <s v="Литые"/>
    <n v="665765"/>
    <s v="Экстрим"/>
    <s v="М"/>
    <x v="1"/>
    <n v="5"/>
    <n v="114.3"/>
    <x v="3"/>
    <n v="51"/>
    <n v="67.099999999999994"/>
    <n v="6.5"/>
    <s v="5/114,3"/>
    <x v="319"/>
    <x v="13"/>
    <x v="65"/>
    <s v="5/114,3/16/51/67,1/6,5"/>
    <x v="1"/>
    <n v="8"/>
    <x v="5"/>
    <s v="Kia (2)_x000a_Cee`d (2012 - 2016)  Soul (2008 - 2011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330"/>
    <x v="306"/>
    <s v="Литые"/>
    <n v="666016"/>
    <s v="RSs"/>
    <s v="АБ"/>
    <x v="1"/>
    <n v="5"/>
    <n v="114.3"/>
    <x v="3"/>
    <n v="51"/>
    <n v="67.099999999999994"/>
    <n v="6.5"/>
    <s v="5/114,3"/>
    <x v="320"/>
    <x v="13"/>
    <x v="65"/>
    <s v="5/114,3/16/51/67,1/6,5"/>
    <x v="1"/>
    <n v="8"/>
    <x v="5"/>
    <s v="Kia (2)_x000a_Cee`d (2012 - 2016)  Soul (2008 - 2011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331"/>
    <x v="307"/>
    <s v="Литые"/>
    <n v="2132774"/>
    <s v="Экстрим "/>
    <s v="Чм"/>
    <x v="1"/>
    <n v="5"/>
    <n v="114.3"/>
    <x v="3"/>
    <n v="51"/>
    <n v="67.099999999999994"/>
    <n v="6.5"/>
    <s v="5/114,3"/>
    <x v="321"/>
    <x v="13"/>
    <x v="65"/>
    <s v="5/114,3/16/51/67,1/6,5"/>
    <x v="1"/>
    <n v="8"/>
    <x v="5"/>
    <s v="Kia (2)_x000a_Cee`d (2012 - 2016)  Soul (2008 - 2011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332"/>
    <x v="308"/>
    <s v="Литые"/>
    <n v="2150114"/>
    <s v="GT"/>
    <s v="АМ"/>
    <x v="1"/>
    <n v="5"/>
    <n v="114.3"/>
    <x v="3"/>
    <n v="51"/>
    <n v="67.099999999999994"/>
    <n v="6.5"/>
    <s v="5/114,3"/>
    <x v="322"/>
    <x v="13"/>
    <x v="65"/>
    <s v="5/114,3/16/51/67,1/6,5"/>
    <x v="1"/>
    <n v="8"/>
    <x v="5"/>
    <s v="Kia (2)_x000a_Cee`d (2012 - 2016)  Soul (2008 - 2011)"/>
    <n v="4750"/>
    <m/>
    <n v="0"/>
    <n v="4"/>
    <n v="0"/>
    <n v="0"/>
    <n v="0"/>
    <n v="4"/>
    <m/>
    <m/>
    <n v="0"/>
    <n v="1"/>
    <m/>
    <m/>
    <n v="0"/>
    <m/>
    <m/>
    <m/>
    <n v="0"/>
    <x v="2"/>
    <m/>
  </r>
  <r>
    <x v="0"/>
    <x v="333"/>
    <x v="309"/>
    <s v="Литые"/>
    <n v="2155913"/>
    <s v="GT"/>
    <s v="НН"/>
    <x v="1"/>
    <n v="5"/>
    <n v="114.3"/>
    <x v="3"/>
    <n v="51"/>
    <n v="67.099999999999994"/>
    <n v="6.5"/>
    <s v="5/114,3"/>
    <x v="323"/>
    <x v="13"/>
    <x v="65"/>
    <s v="5/114,3/16/51/67,1/6,5"/>
    <x v="1"/>
    <n v="8"/>
    <x v="5"/>
    <s v="Kia (2)_x000a_Cee`d (2012 - 2016)  Soul (2008 - 2011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334"/>
    <x v="310"/>
    <s v="Литые"/>
    <n v="2155918"/>
    <s v="GT"/>
    <s v="ПЛ"/>
    <x v="1"/>
    <n v="5"/>
    <n v="114.3"/>
    <x v="3"/>
    <n v="51"/>
    <n v="67.099999999999994"/>
    <n v="6.5"/>
    <s v="5/114,3"/>
    <x v="323"/>
    <x v="13"/>
    <x v="65"/>
    <s v="5/114,3/16/51/67,1/6,5"/>
    <x v="1"/>
    <n v="8"/>
    <x v="5"/>
    <s v="Kia (2)_x000a_Cee`d (2012 - 2016)  Soul (2008 - 2011)"/>
    <n v="4450"/>
    <m/>
    <n v="3094.9983999999999"/>
    <n v="0"/>
    <n v="4"/>
    <n v="0"/>
    <n v="0"/>
    <n v="0"/>
    <m/>
    <m/>
    <n v="0"/>
    <n v="1"/>
    <m/>
    <m/>
    <n v="0"/>
    <m/>
    <m/>
    <m/>
    <n v="0"/>
    <x v="2"/>
    <m/>
  </r>
  <r>
    <x v="1"/>
    <x v="335"/>
    <x v="132"/>
    <s v="Штамп"/>
    <n v="2068170"/>
    <s v="BJ1001"/>
    <s v="B"/>
    <x v="7"/>
    <n v="4"/>
    <n v="114.3"/>
    <x v="1"/>
    <n v="40"/>
    <n v="66.099999999999994"/>
    <n v="5.5"/>
    <s v="4/114,3"/>
    <x v="324"/>
    <x v="20"/>
    <x v="66"/>
    <s v="4-114,3-14-40-66,1-5,5"/>
    <x v="0"/>
    <m/>
    <x v="0"/>
    <s v="Nissan (1)_x000a_Livina (2007 - 2010)"/>
    <n v="1230"/>
    <n v="1070"/>
    <n v="1051.47676"/>
    <n v="0"/>
    <n v="0"/>
    <n v="5"/>
    <n v="0"/>
    <n v="5"/>
    <m/>
    <m/>
    <n v="0"/>
    <n v="1"/>
    <m/>
    <m/>
    <n v="0"/>
    <m/>
    <m/>
    <m/>
    <n v="0"/>
    <x v="12"/>
    <m/>
  </r>
  <r>
    <x v="1"/>
    <x v="336"/>
    <x v="301"/>
    <s v="Штамп"/>
    <n v="447805"/>
    <s v="53E40Y"/>
    <s v="S"/>
    <x v="9"/>
    <n v="4"/>
    <n v="114.3"/>
    <x v="1"/>
    <n v="40"/>
    <n v="66.099999999999994"/>
    <n v="5.5"/>
    <s v="4/114,3"/>
    <x v="315"/>
    <x v="20"/>
    <x v="66"/>
    <s v="4-114,3-14-40-66,1-5,5"/>
    <x v="0"/>
    <m/>
    <x v="0"/>
    <s v="Nissan (1)_x000a_Livina (2007 - 2010)"/>
    <n v="1492"/>
    <n v="1070"/>
    <n v="1071.3062666666665"/>
    <n v="4"/>
    <n v="0"/>
    <n v="2"/>
    <n v="0"/>
    <n v="6"/>
    <m/>
    <m/>
    <n v="0"/>
    <n v="1"/>
    <m/>
    <m/>
    <n v="0"/>
    <m/>
    <m/>
    <m/>
    <n v="0"/>
    <x v="13"/>
    <m/>
  </r>
  <r>
    <x v="1"/>
    <x v="337"/>
    <x v="311"/>
    <s v="Штамп"/>
    <n v="818797"/>
    <m/>
    <m/>
    <x v="2"/>
    <n v="4"/>
    <n v="114.3"/>
    <x v="1"/>
    <n v="44"/>
    <n v="56.6"/>
    <n v="5.5"/>
    <s v="4/114,3"/>
    <x v="325"/>
    <x v="20"/>
    <x v="67"/>
    <s v="4-114,3-14-44-56,6-5,5"/>
    <x v="0"/>
    <m/>
    <x v="0"/>
    <s v="Chevrolet (1)_x000a_Rezzo (2004 - 2008)_x000a_Daewoo (5)_x000a_Gentra (2013 - 2015)  Lacetti (2002 - 2008)  Nubira (2003 - 2008)  Rezzo (2000 - 2008)  Tacuma (2000 - 2011)_x000a_Ravon (1)_x000a_Gentra (2015 - 2018)"/>
    <n v="1140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338"/>
    <x v="312"/>
    <s v="Штамп"/>
    <n v="754181"/>
    <n v="7730"/>
    <s v="B"/>
    <x v="9"/>
    <n v="4"/>
    <n v="114.3"/>
    <x v="0"/>
    <n v="40"/>
    <n v="66.099999999999994"/>
    <n v="5.5"/>
    <s v="4/114,3"/>
    <x v="326"/>
    <x v="2"/>
    <x v="68"/>
    <s v="4-114,3-15-40-66,1-5,5"/>
    <x v="1"/>
    <n v="4"/>
    <x v="1"/>
    <s v="Nissan (1)_x000a_Tiida (2007 - 2017)_x000a_Renault (1)_x000a_Scala (2012 - 2018)"/>
    <n v="1463"/>
    <n v="950"/>
    <n v="926.99620000000004"/>
    <n v="2"/>
    <n v="0"/>
    <n v="0"/>
    <n v="0"/>
    <n v="2"/>
    <m/>
    <m/>
    <n v="0"/>
    <n v="1"/>
    <m/>
    <m/>
    <n v="0"/>
    <m/>
    <m/>
    <m/>
    <n v="0"/>
    <x v="5"/>
    <m/>
  </r>
  <r>
    <x v="1"/>
    <x v="339"/>
    <x v="313"/>
    <s v="Штамп"/>
    <n v="2039119"/>
    <m/>
    <m/>
    <x v="2"/>
    <n v="4"/>
    <n v="114.3"/>
    <x v="0"/>
    <n v="40"/>
    <n v="66.099999999999994"/>
    <n v="5.5"/>
    <s v="4/114,3"/>
    <x v="326"/>
    <x v="2"/>
    <x v="68"/>
    <s v="4-114,3-15-40-66,1-5,5"/>
    <x v="1"/>
    <n v="4"/>
    <x v="1"/>
    <s v="Nissan (1)_x000a_Tiida (2007 - 2017)_x000a_Renault (1)_x000a_Scala (2012 - 2018)"/>
    <n v="1565"/>
    <n v="1556"/>
    <n v="1240.0029999999999"/>
    <n v="2"/>
    <n v="0"/>
    <n v="0"/>
    <n v="0"/>
    <n v="2"/>
    <m/>
    <m/>
    <n v="0"/>
    <n v="1"/>
    <m/>
    <m/>
    <n v="0"/>
    <m/>
    <m/>
    <m/>
    <n v="0"/>
    <x v="5"/>
    <s v="https://market.yandex.ru/product/10482582/offers?local-offers-first=1&amp;how=aprice"/>
  </r>
  <r>
    <x v="1"/>
    <x v="340"/>
    <x v="313"/>
    <s v="Штамп"/>
    <n v="2039694"/>
    <s v="BJ7730"/>
    <s v="B"/>
    <x v="7"/>
    <n v="4"/>
    <n v="114.3"/>
    <x v="0"/>
    <n v="40"/>
    <n v="66.099999999999994"/>
    <n v="5.5"/>
    <s v="4/114,3"/>
    <x v="326"/>
    <x v="2"/>
    <x v="68"/>
    <s v="4-114,3-15-40-66,1-5,5"/>
    <x v="1"/>
    <n v="4"/>
    <x v="1"/>
    <s v="Nissan (1)_x000a_Tiida (2007 - 2017)_x000a_Renault (1)_x000a_Scala (2012 - 2018)"/>
    <n v="2178"/>
    <n v="1556"/>
    <n v="1742.0103999999999"/>
    <n v="4"/>
    <n v="0"/>
    <n v="0"/>
    <n v="0"/>
    <n v="4"/>
    <m/>
    <m/>
    <n v="0"/>
    <n v="1"/>
    <m/>
    <m/>
    <n v="0"/>
    <m/>
    <m/>
    <m/>
    <n v="0"/>
    <x v="2"/>
    <s v="https://market.yandex.ru/product/10482582/offers?local-offers-first=1&amp;how=aprice"/>
  </r>
  <r>
    <x v="1"/>
    <x v="341"/>
    <x v="314"/>
    <s v="Штамп"/>
    <n v="895246"/>
    <m/>
    <m/>
    <x v="2"/>
    <n v="4"/>
    <n v="114.3"/>
    <x v="0"/>
    <n v="40"/>
    <n v="66.099999999999994"/>
    <n v="5.5"/>
    <s v="4/114,3"/>
    <x v="326"/>
    <x v="2"/>
    <x v="68"/>
    <s v="4-114,3-15-40-66,1-5,5"/>
    <x v="1"/>
    <n v="4"/>
    <x v="1"/>
    <s v="Nissan (1)_x000a_Tiida (2007 - 2017)_x000a_Renault (1)_x000a_Scala (2012 - 2018)"/>
    <n v="126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342"/>
    <x v="315"/>
    <s v="Литые"/>
    <n v="405629"/>
    <s v="Салют"/>
    <s v="ПЛ"/>
    <x v="1"/>
    <n v="4"/>
    <n v="114.3"/>
    <x v="0"/>
    <n v="45"/>
    <n v="66.099999999999994"/>
    <n v="6"/>
    <s v="4/114,3"/>
    <x v="327"/>
    <x v="2"/>
    <x v="69"/>
    <s v="4/114,3/15/45/66,1/6"/>
    <x v="0"/>
    <m/>
    <x v="0"/>
    <s v="Infiniti (1)_x000a_G (1991 - 2002)_x000a_Nissan (7)_x000a_180SX (1989 - 1999)  Almera (2000 - 2006)  Altima (1993 - 2001)  Bluebird (1985 - 1992)  Prairie Joy (1995 - 1998)  Primera (1995 - 2002) Sentra (2000 - 2006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343"/>
    <x v="316"/>
    <s v="Литые"/>
    <n v="405655"/>
    <s v="Димос"/>
    <s v="ПЛ"/>
    <x v="1"/>
    <n v="4"/>
    <n v="114.3"/>
    <x v="0"/>
    <n v="45"/>
    <n v="66.099999999999994"/>
    <n v="6"/>
    <s v="4/114,3"/>
    <x v="328"/>
    <x v="2"/>
    <x v="69"/>
    <s v="4/114,3/15/45/66,1/6"/>
    <x v="0"/>
    <m/>
    <x v="0"/>
    <s v="Infiniti (1)_x000a_G (1991 - 2002)_x000a_Nissan (7)_x000a_180SX (1989 - 1999)  Almera (2000 - 2006)  Altima (1993 - 2001)  Bluebird (1985 - 1992)  Prairie Joy (1995 - 1998)  Primera (1995 - 2002) Sentra (2000 - 2006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344"/>
    <x v="317"/>
    <s v="Литые"/>
    <n v="661520"/>
    <s v="Салют"/>
    <s v="Н"/>
    <x v="1"/>
    <n v="4"/>
    <n v="114.3"/>
    <x v="0"/>
    <n v="45"/>
    <n v="66.099999999999994"/>
    <n v="6"/>
    <s v="4/114,3"/>
    <x v="329"/>
    <x v="2"/>
    <x v="69"/>
    <s v="4/114,3/15/45/66,1/6"/>
    <x v="0"/>
    <m/>
    <x v="0"/>
    <s v="Infiniti (1)_x000a_G (1991 - 2002)_x000a_Nissan (7)_x000a_180SX (1989 - 1999)  Almera (2000 - 2006)  Altima (1993 - 2001)  Bluebird (1985 - 1992)  Prairie Joy (1995 - 1998)  Primera (1995 - 2002) Sentra (2000 - 2006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345"/>
    <x v="318"/>
    <s v="Литые"/>
    <n v="661675"/>
    <s v="Димос"/>
    <s v="М"/>
    <x v="1"/>
    <n v="4"/>
    <n v="114.3"/>
    <x v="0"/>
    <n v="45"/>
    <n v="66.099999999999994"/>
    <n v="6"/>
    <s v="4/114,3"/>
    <x v="330"/>
    <x v="2"/>
    <x v="69"/>
    <s v="4/114,3/15/45/66,1/6"/>
    <x v="0"/>
    <m/>
    <x v="0"/>
    <s v="Infiniti (1)_x000a_G (1991 - 2002)_x000a_Nissan (7)_x000a_180SX (1989 - 1999)  Almera (2000 - 2006)  Altima (1993 - 2001)  Bluebird (1985 - 1992)  Prairie Joy (1995 - 1998)  Primera (1995 - 2002) Sentra (2000 - 2006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346"/>
    <x v="319"/>
    <s v="Литые"/>
    <n v="661676"/>
    <s v="Димос"/>
    <s v="Н"/>
    <x v="1"/>
    <n v="4"/>
    <n v="114.3"/>
    <x v="0"/>
    <n v="45"/>
    <n v="66.099999999999994"/>
    <n v="6"/>
    <s v="4/114,3"/>
    <x v="331"/>
    <x v="2"/>
    <x v="69"/>
    <s v="4/114,3/15/45/66,1/6"/>
    <x v="0"/>
    <m/>
    <x v="0"/>
    <s v="Infiniti (1)_x000a_G (1991 - 2002)_x000a_Nissan (7)_x000a_180SX (1989 - 1999)  Almera (2000 - 2006)  Altima (1993 - 2001)  Bluebird (1985 - 1992)  Prairie Joy (1995 - 1998)  Primera (1995 - 2002) Sentra (2000 - 2006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347"/>
    <x v="320"/>
    <s v="Штамп"/>
    <n v="2039695"/>
    <s v="BJ8410"/>
    <s v="B"/>
    <x v="7"/>
    <n v="4"/>
    <n v="114.3"/>
    <x v="0"/>
    <n v="40"/>
    <n v="66.099999999999994"/>
    <n v="6"/>
    <s v="4/114,3"/>
    <x v="326"/>
    <x v="2"/>
    <x v="6"/>
    <s v="4-114,3-15-40-66,1-6"/>
    <x v="0"/>
    <m/>
    <x v="0"/>
    <s v="Nissan (7)_x000a_200SX (1988 - 1993)  240SX (1989 - 1998)  Almera Classic (2006 - 2012)  Cefiro (1988 - 1994)  Crew (1994 - 2002)  Maxima (1985 - 1988) Sunny (2007 - 2011)_x000a_Renault (1)_x000a_Scala (2010 - 2012)"/>
    <n v="2014"/>
    <n v="1620"/>
    <n v="1611.0067999999999"/>
    <n v="1"/>
    <n v="0"/>
    <n v="3"/>
    <n v="0"/>
    <n v="4"/>
    <m/>
    <m/>
    <n v="0"/>
    <n v="1"/>
    <m/>
    <m/>
    <n v="0"/>
    <m/>
    <m/>
    <m/>
    <n v="0"/>
    <x v="2"/>
    <m/>
  </r>
  <r>
    <x v="0"/>
    <x v="348"/>
    <x v="132"/>
    <s v="Литые"/>
    <n v="441813"/>
    <m/>
    <m/>
    <x v="13"/>
    <n v="4"/>
    <n v="114.3"/>
    <x v="0"/>
    <n v="45"/>
    <n v="67.099999999999994"/>
    <n v="6"/>
    <s v="4/114,3"/>
    <x v="332"/>
    <x v="2"/>
    <x v="70"/>
    <s v="4/114,3/15/45/67,1/6"/>
    <x v="0"/>
    <m/>
    <x v="0"/>
    <s v="Eagle (1)_x000a_Summit (1989 - 1992)_x000a_Kia (1)_x000a_Magentis (2001 - 2005)"/>
    <n v="2859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349"/>
    <x v="321"/>
    <s v="Литые"/>
    <n v="405674"/>
    <s v="Оберон"/>
    <s v="АМ"/>
    <x v="1"/>
    <n v="4"/>
    <n v="114.3"/>
    <x v="0"/>
    <n v="46"/>
    <n v="67.099999999999994"/>
    <n v="6.5"/>
    <s v="4/114,3"/>
    <x v="333"/>
    <x v="2"/>
    <x v="71"/>
    <s v="4/114,3/15/46/67,1/6,5"/>
    <x v="1"/>
    <n v="4"/>
    <x v="1"/>
    <s v="Eagle (1)_x000a_Summit (1993 - 1996)_x000a_Hyundai (1)_x000a_Coupe (1996 - 2002)_x000a_Proton (5)_x000a_Gen-2 (2004 - 2012)  Iriz (2014 - 2016)  Persona (2008 - 2016)  Satria (2006 - 2014)  Waja (2001 - 2011)"/>
    <n v="3850"/>
    <m/>
    <n v="2840.9001499999999"/>
    <n v="4"/>
    <n v="0"/>
    <n v="0"/>
    <n v="0"/>
    <n v="4"/>
    <m/>
    <m/>
    <n v="0"/>
    <n v="1"/>
    <m/>
    <m/>
    <n v="0"/>
    <m/>
    <m/>
    <m/>
    <n v="0"/>
    <x v="2"/>
    <m/>
  </r>
  <r>
    <x v="0"/>
    <x v="350"/>
    <x v="322"/>
    <s v="Литые"/>
    <n v="408850"/>
    <s v="RS2"/>
    <s v="АМ"/>
    <x v="1"/>
    <n v="4"/>
    <n v="114.3"/>
    <x v="0"/>
    <n v="46"/>
    <n v="67.099999999999994"/>
    <n v="6.5"/>
    <s v="4/114,3"/>
    <x v="334"/>
    <x v="2"/>
    <x v="71"/>
    <s v="4/114,3/15/46/67,1/6,5"/>
    <x v="1"/>
    <n v="4"/>
    <x v="1"/>
    <s v="Eagle (1)_x000a_Summit (1993 - 1996)_x000a_Hyundai (1)_x000a_Coupe (1996 - 2002)_x000a_Proton (5)_x000a_Gen-2 (2004 - 2012)  Iriz (2014 - 2016)  Persona (2008 - 2016)  Satria (2006 - 2014)  Waja (2001 - 2011)"/>
    <n v="3850"/>
    <m/>
    <n v="2565.0014000000001"/>
    <n v="0"/>
    <n v="0"/>
    <n v="4"/>
    <n v="0"/>
    <n v="4"/>
    <m/>
    <m/>
    <n v="0"/>
    <n v="1"/>
    <m/>
    <m/>
    <n v="0"/>
    <m/>
    <m/>
    <m/>
    <n v="0"/>
    <x v="2"/>
    <m/>
  </r>
  <r>
    <x v="0"/>
    <x v="351"/>
    <x v="323"/>
    <s v="Литые"/>
    <n v="408851"/>
    <s v="RS2"/>
    <s v="Б"/>
    <x v="1"/>
    <n v="4"/>
    <n v="114.3"/>
    <x v="0"/>
    <n v="46"/>
    <n v="67.099999999999994"/>
    <n v="6.5"/>
    <s v="4/114,3"/>
    <x v="335"/>
    <x v="2"/>
    <x v="71"/>
    <s v="4/114,3/15/46/67,1/6,5"/>
    <x v="1"/>
    <n v="4"/>
    <x v="1"/>
    <s v="Eagle (1)_x000a_Summit (1993 - 1996)_x000a_Hyundai (1)_x000a_Coupe (1996 - 2002)_x000a_Proton (5)_x000a_Gen-2 (2004 - 2012)  Iriz (2014 - 2016)  Persona (2008 - 2016)  Satria (2006 - 2014)  Waja (2001 - 2011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352"/>
    <x v="324"/>
    <s v="Литые"/>
    <n v="759332"/>
    <s v="Оберон"/>
    <s v="ПЛ"/>
    <x v="1"/>
    <n v="4"/>
    <n v="114.3"/>
    <x v="0"/>
    <n v="46"/>
    <n v="67.099999999999994"/>
    <n v="6.5"/>
    <s v="4/114,3"/>
    <x v="336"/>
    <x v="2"/>
    <x v="71"/>
    <s v="4/114,3/15/46/67,1/6,5"/>
    <x v="1"/>
    <n v="4"/>
    <x v="1"/>
    <s v="Eagle (1)_x000a_Summit (1993 - 1996)_x000a_Hyundai (1)_x000a_Coupe (1996 - 2002)_x000a_Proton (5)_x000a_Gen-2 (2004 - 2012)  Iriz (2014 - 2016)  Persona (2008 - 2016)  Satria (2006 - 2014)  Waja (2001 - 2011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353"/>
    <x v="325"/>
    <s v="Литые"/>
    <n v="665944"/>
    <s v="RS2"/>
    <s v="Н"/>
    <x v="1"/>
    <n v="4"/>
    <n v="114.3"/>
    <x v="0"/>
    <n v="46"/>
    <n v="67.099999999999994"/>
    <n v="6.5"/>
    <s v="4/114,3"/>
    <x v="337"/>
    <x v="2"/>
    <x v="71"/>
    <s v="4/114,3/15/46/67,1/6,5"/>
    <x v="1"/>
    <n v="4"/>
    <x v="1"/>
    <s v="Eagle (1)_x000a_Summit (1993 - 1996)_x000a_Hyundai (1)_x000a_Coupe (1996 - 2002)_x000a_Proton (5)_x000a_Gen-2 (2004 - 2012)  Iriz (2014 - 2016)  Persona (2008 - 2016)  Satria (2006 - 2014)  Waja (2001 - 2011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354"/>
    <x v="326"/>
    <s v="Литые"/>
    <n v="938846"/>
    <s v="Оберон"/>
    <s v="ЧМК"/>
    <x v="1"/>
    <n v="4"/>
    <n v="114.3"/>
    <x v="0"/>
    <n v="46"/>
    <n v="67.099999999999994"/>
    <n v="6.5"/>
    <s v="4/114,3"/>
    <x v="338"/>
    <x v="2"/>
    <x v="71"/>
    <s v="4/114,3/15/46/67,1/6,5"/>
    <x v="1"/>
    <n v="4"/>
    <x v="1"/>
    <s v="Eagle (1)_x000a_Summit (1993 - 1996)_x000a_Hyundai (1)_x000a_Coupe (1996 - 2002)_x000a_Proton (5)_x000a_Gen-2 (2004 - 2012)  Iriz (2014 - 2016)  Persona (2008 - 2016)  Satria (2006 - 2014)  Waja (2001 - 2011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355"/>
    <x v="327"/>
    <s v="Литые"/>
    <n v="408849"/>
    <s v="RS2"/>
    <s v="ПЛ"/>
    <x v="1"/>
    <n v="4"/>
    <n v="114.3"/>
    <x v="0"/>
    <n v="46"/>
    <n v="67.099999999999994"/>
    <n v="6.5"/>
    <s v="4/114,3"/>
    <x v="339"/>
    <x v="2"/>
    <x v="71"/>
    <s v="4/114,3/15/46/67,1/6,5"/>
    <x v="1"/>
    <n v="4"/>
    <x v="1"/>
    <s v="Eagle (1)_x000a_Summit (1993 - 1996)_x000a_Hyundai (1)_x000a_Coupe (1996 - 2002)_x000a_Proton (5)_x000a_Gen-2 (2004 - 2012)  Iriz (2014 - 2016)  Persona (2008 - 2016)  Satria (2006 - 2014)  Waja (2001 - 2011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356"/>
    <x v="328"/>
    <s v="Литые"/>
    <n v="408852"/>
    <s v="RS2"/>
    <s v="Ч"/>
    <x v="1"/>
    <n v="4"/>
    <n v="114.3"/>
    <x v="0"/>
    <n v="46"/>
    <n v="67.099999999999994"/>
    <n v="6.5"/>
    <s v="4/114,3"/>
    <x v="340"/>
    <x v="2"/>
    <x v="71"/>
    <s v="4/114,3/15/46/67,1/6,5"/>
    <x v="1"/>
    <n v="4"/>
    <x v="1"/>
    <s v="Eagle (1)_x000a_Summit (1993 - 1996)_x000a_Hyundai (1)_x000a_Coupe (1996 - 2002)_x000a_Proton (5)_x000a_Gen-2 (2004 - 2012)  Iriz (2014 - 2016)  Persona (2008 - 2016)  Satria (2006 - 2014)  Waja (2001 - 2011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357"/>
    <x v="329"/>
    <s v="Литые"/>
    <n v="661811"/>
    <s v="Оберон"/>
    <s v="АБ"/>
    <x v="1"/>
    <n v="4"/>
    <n v="114.3"/>
    <x v="0"/>
    <n v="46"/>
    <n v="67.099999999999994"/>
    <n v="6.5"/>
    <s v="4/114,3"/>
    <x v="341"/>
    <x v="2"/>
    <x v="71"/>
    <s v="4/114,3/15/46/67,1/6,5"/>
    <x v="1"/>
    <n v="4"/>
    <x v="1"/>
    <s v="Eagle (1)_x000a_Summit (1993 - 1996)_x000a_Hyundai (1)_x000a_Coupe (1996 - 2002)_x000a_Proton (5)_x000a_Gen-2 (2004 - 2012)  Iriz (2014 - 2016)  Persona (2008 - 2016)  Satria (2006 - 2014)  Waja (2001 - 2011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358"/>
    <x v="330"/>
    <s v="Литые"/>
    <n v="661812"/>
    <s v="Оберон"/>
    <s v="Б"/>
    <x v="1"/>
    <n v="4"/>
    <n v="114.3"/>
    <x v="0"/>
    <n v="46"/>
    <n v="67.099999999999994"/>
    <n v="6.5"/>
    <s v="4/114,3"/>
    <x v="342"/>
    <x v="2"/>
    <x v="71"/>
    <s v="4/114,3/15/46/67,1/6,5"/>
    <x v="1"/>
    <n v="4"/>
    <x v="1"/>
    <s v="Eagle (1)_x000a_Summit (1993 - 1996)_x000a_Hyundai (1)_x000a_Coupe (1996 - 2002)_x000a_Proton (5)_x000a_Gen-2 (2004 - 2012)  Iriz (2014 - 2016)  Persona (2008 - 2016)  Satria (2006 - 2014)  Waja (2001 - 2011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359"/>
    <x v="331"/>
    <s v="Литые"/>
    <n v="661814"/>
    <s v="Оберон"/>
    <s v="Ч"/>
    <x v="1"/>
    <n v="4"/>
    <n v="114.3"/>
    <x v="0"/>
    <n v="46"/>
    <n v="67.099999999999994"/>
    <n v="6.5"/>
    <s v="4/114,3"/>
    <x v="343"/>
    <x v="2"/>
    <x v="71"/>
    <s v="4/114,3/15/46/67,1/6,5"/>
    <x v="1"/>
    <n v="4"/>
    <x v="1"/>
    <s v="Eagle (1)_x000a_Summit (1993 - 1996)_x000a_Hyundai (1)_x000a_Coupe (1996 - 2002)_x000a_Proton (5)_x000a_Gen-2 (2004 - 2012)  Iriz (2014 - 2016)  Persona (2008 - 2016)  Satria (2006 - 2014)  Waja (2001 - 2011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360"/>
    <x v="332"/>
    <s v="Литые"/>
    <n v="665961"/>
    <s v="Оберон"/>
    <s v="Н"/>
    <x v="1"/>
    <n v="4"/>
    <n v="114.3"/>
    <x v="0"/>
    <n v="46"/>
    <n v="67.099999999999994"/>
    <n v="6.5"/>
    <s v="4/114,3"/>
    <x v="344"/>
    <x v="2"/>
    <x v="71"/>
    <s v="4/114,3/15/46/67,1/6,5"/>
    <x v="1"/>
    <n v="4"/>
    <x v="1"/>
    <s v="Eagle (1)_x000a_Summit (1993 - 1996)_x000a_Hyundai (1)_x000a_Coupe (1996 - 2002)_x000a_Proton (5)_x000a_Gen-2 (2004 - 2012)  Iriz (2014 - 2016)  Persona (2008 - 2016)  Satria (2006 - 2014)  Waja (2001 - 2011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361"/>
    <x v="132"/>
    <s v="Штамп"/>
    <m/>
    <m/>
    <m/>
    <x v="2"/>
    <n v="4"/>
    <n v="114.3"/>
    <x v="0"/>
    <n v="40"/>
    <n v="67.099999999999994"/>
    <n v="6"/>
    <s v="4/114,3"/>
    <x v="345"/>
    <x v="2"/>
    <x v="72"/>
    <m/>
    <x v="2"/>
    <m/>
    <x v="0"/>
    <m/>
    <n v="1101.0999999999999"/>
    <m/>
    <n v="0"/>
    <n v="0"/>
    <n v="0"/>
    <n v="0"/>
    <n v="0"/>
    <n v="0"/>
    <m/>
    <m/>
    <n v="0"/>
    <m/>
    <m/>
    <m/>
    <n v="0"/>
    <m/>
    <m/>
    <m/>
    <n v="0"/>
    <x v="0"/>
    <m/>
  </r>
  <r>
    <x v="1"/>
    <x v="362"/>
    <x v="333"/>
    <s v="Штамп"/>
    <n v="876262"/>
    <s v="J5604145"/>
    <s v="S"/>
    <x v="14"/>
    <n v="4"/>
    <n v="114.3"/>
    <x v="0"/>
    <n v="43"/>
    <n v="67.099999999999994"/>
    <n v="6"/>
    <s v="4/114,3"/>
    <x v="346"/>
    <x v="2"/>
    <x v="73"/>
    <s v="4-114,3-15-43-67,1-6"/>
    <x v="0"/>
    <m/>
    <x v="0"/>
    <s v="Kia (2)_x000a_Cerato (2003 - 2008)  Spectra (2006 - 2009)"/>
    <n v="1621"/>
    <n v="1200"/>
    <n v="1195.5051999999998"/>
    <n v="3"/>
    <n v="0"/>
    <n v="0"/>
    <n v="0"/>
    <n v="3"/>
    <m/>
    <m/>
    <n v="0"/>
    <n v="1"/>
    <m/>
    <m/>
    <n v="0"/>
    <m/>
    <m/>
    <m/>
    <n v="0"/>
    <x v="8"/>
    <m/>
  </r>
  <r>
    <x v="1"/>
    <x v="363"/>
    <x v="334"/>
    <s v="Штамп"/>
    <n v="2164758"/>
    <s v="BJ7985"/>
    <s v="Black"/>
    <x v="7"/>
    <n v="4"/>
    <n v="114.3"/>
    <x v="0"/>
    <n v="44"/>
    <n v="56.6"/>
    <n v="6"/>
    <s v="4/114,3"/>
    <x v="347"/>
    <x v="2"/>
    <x v="52"/>
    <s v="4-114,3-15-44-56,6-6"/>
    <x v="0"/>
    <n v="4"/>
    <x v="1"/>
    <s v="Nissan (7)"/>
    <n v="1634"/>
    <n v="1320"/>
    <n v="1310.7085999999999"/>
    <n v="0"/>
    <n v="0"/>
    <n v="1"/>
    <n v="0"/>
    <n v="1"/>
    <m/>
    <m/>
    <n v="0"/>
    <n v="1"/>
    <m/>
    <m/>
    <n v="0"/>
    <m/>
    <m/>
    <m/>
    <n v="0"/>
    <x v="4"/>
    <m/>
  </r>
  <r>
    <x v="0"/>
    <x v="364"/>
    <x v="335"/>
    <s v="Литые"/>
    <n v="408795"/>
    <s v="Колизей"/>
    <s v="ПЛ"/>
    <x v="1"/>
    <n v="4"/>
    <n v="100"/>
    <x v="1"/>
    <n v="46"/>
    <n v="54.1"/>
    <n v="5.5"/>
    <s v="4/100"/>
    <x v="348"/>
    <x v="1"/>
    <x v="74"/>
    <s v="4/100/14/46/54,1/5,5"/>
    <x v="1"/>
    <n v="4"/>
    <x v="5"/>
    <s v="Hyundai (4)_x000a_Accent (2005 - 2011)  Click (2002 - 2011)  Getz (2002 - 2010)  Verna (2006 - 2009)_x000a_Kia (1)_x000a_Rio (2005 - 2011)"/>
    <n v="320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365"/>
    <x v="336"/>
    <s v="Литые"/>
    <n v="405618"/>
    <s v="RS2"/>
    <s v="АМ"/>
    <x v="1"/>
    <n v="4"/>
    <n v="100"/>
    <x v="1"/>
    <n v="46"/>
    <n v="54.1"/>
    <n v="5.5"/>
    <s v="4/100"/>
    <x v="349"/>
    <x v="1"/>
    <x v="74"/>
    <s v="4/100/14/46/54,1/5,5"/>
    <x v="1"/>
    <n v="4"/>
    <x v="5"/>
    <s v="Hyundai (4)_x000a_Accent (2005 - 2011)  Click (2002 - 2011)  Getz (2002 - 2010)  Verna (2006 - 2009)_x000a_Kia (1)_x000a_Rio (2005 - 2011)"/>
    <n v="320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366"/>
    <x v="337"/>
    <s v="Литые"/>
    <n v="661757"/>
    <s v="RS2"/>
    <s v="АБ"/>
    <x v="1"/>
    <n v="4"/>
    <n v="100"/>
    <x v="1"/>
    <n v="46"/>
    <n v="54.1"/>
    <n v="5.5"/>
    <s v="4/100"/>
    <x v="350"/>
    <x v="1"/>
    <x v="74"/>
    <s v="4/100/14/46/54,1/5,5"/>
    <x v="1"/>
    <n v="4"/>
    <x v="5"/>
    <s v="Hyundai (4)_x000a_Accent (2005 - 2011)  Click (2002 - 2011)  Getz (2002 - 2010)  Verna (2006 - 2009)_x000a_Kia (1)_x000a_Rio (2005 - 2011)"/>
    <n v="320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367"/>
    <x v="338"/>
    <s v="Литые"/>
    <n v="665929"/>
    <s v="RS2"/>
    <s v="Н"/>
    <x v="1"/>
    <n v="4"/>
    <n v="100"/>
    <x v="1"/>
    <n v="46"/>
    <n v="54.1"/>
    <n v="5.5"/>
    <s v="4/100"/>
    <x v="351"/>
    <x v="1"/>
    <x v="74"/>
    <s v="4/100/14/46/54,1/5,5"/>
    <x v="1"/>
    <n v="4"/>
    <x v="5"/>
    <s v="Hyundai (4)_x000a_Accent (2005 - 2011)  Click (2002 - 2011)  Getz (2002 - 2010)  Verna (2006 - 2009)_x000a_Kia (1)_x000a_Rio (2005 - 2011)"/>
    <n v="3050"/>
    <m/>
    <n v="2189.9973999999997"/>
    <n v="0"/>
    <n v="0"/>
    <n v="0"/>
    <n v="0"/>
    <n v="0"/>
    <m/>
    <m/>
    <n v="0"/>
    <n v="1"/>
    <m/>
    <m/>
    <n v="0"/>
    <m/>
    <m/>
    <m/>
    <n v="2315"/>
    <x v="0"/>
    <m/>
  </r>
  <r>
    <x v="0"/>
    <x v="368"/>
    <x v="339"/>
    <s v="Литые"/>
    <n v="408797"/>
    <s v="Колизей"/>
    <s v="АМ"/>
    <x v="1"/>
    <n v="4"/>
    <n v="100"/>
    <x v="1"/>
    <n v="46"/>
    <n v="54.1"/>
    <n v="5.5"/>
    <s v="4/100"/>
    <x v="352"/>
    <x v="1"/>
    <x v="74"/>
    <s v="4/100/14/46/54,1/5,5"/>
    <x v="1"/>
    <n v="4"/>
    <x v="5"/>
    <s v="Hyundai (4)_x000a_Accent (2005 - 2011)  Click (2002 - 2011)  Getz (2002 - 2010)  Verna (2006 - 2009)_x000a_Kia (1)_x000a_Rio (2005 - 2011)"/>
    <n v="3200"/>
    <m/>
    <n v="0"/>
    <n v="0"/>
    <n v="0"/>
    <n v="0"/>
    <n v="4"/>
    <n v="0"/>
    <m/>
    <m/>
    <n v="0"/>
    <n v="1"/>
    <m/>
    <m/>
    <n v="0"/>
    <m/>
    <m/>
    <m/>
    <n v="0"/>
    <x v="2"/>
    <m/>
  </r>
  <r>
    <x v="0"/>
    <x v="369"/>
    <x v="340"/>
    <s v="Литые"/>
    <n v="669853"/>
    <m/>
    <m/>
    <x v="3"/>
    <n v="4"/>
    <n v="100"/>
    <x v="1"/>
    <n v="46"/>
    <n v="54.1"/>
    <n v="5.5"/>
    <s v="4/100"/>
    <x v="353"/>
    <x v="1"/>
    <x v="74"/>
    <s v="4/100/14/46/54,1/5,5"/>
    <x v="0"/>
    <m/>
    <x v="0"/>
    <s v="Hyundai (4)_x000a_Accent (2005 - 2011)  Click (2002 - 2011)  Getz (2002 - 2010)  Verna (2006 - 2009)_x000a_Kia (1)_x000a_Rio (2005 - 2011)"/>
    <n v="2181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370"/>
    <x v="341"/>
    <s v="Литые"/>
    <n v="941599"/>
    <s v="Колизей"/>
    <s v="Н"/>
    <x v="1"/>
    <n v="4"/>
    <n v="100"/>
    <x v="1"/>
    <n v="46"/>
    <n v="54.1"/>
    <n v="5.5"/>
    <s v="4/100"/>
    <x v="354"/>
    <x v="1"/>
    <x v="74"/>
    <s v="4/100/14/46/54,1/5,5"/>
    <x v="1"/>
    <n v="4"/>
    <x v="5"/>
    <s v="Hyundai (4)_x000a_Accent (2005 - 2011)  Click (2002 - 2011)  Getz (2002 - 2010)  Verna (2006 - 2009)_x000a_Kia (1)_x000a_Rio (2005 - 2011)"/>
    <n v="30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371"/>
    <x v="342"/>
    <s v="Литые"/>
    <n v="939664"/>
    <s v="RS2"/>
    <s v="Чм"/>
    <x v="1"/>
    <n v="4"/>
    <n v="100"/>
    <x v="1"/>
    <n v="46"/>
    <n v="54.1"/>
    <n v="5.5"/>
    <s v="4/100"/>
    <x v="355"/>
    <x v="1"/>
    <x v="74"/>
    <s v="4/100/14/46/54,1/5,5"/>
    <x v="1"/>
    <n v="4"/>
    <x v="5"/>
    <s v="Hyundai (4)_x000a_Accent (2005 - 2011)  Click (2002 - 2011)  Getz (2002 - 2010)  Verna (2006 - 2009)_x000a_Kia (1)_x000a_Rio (2005 - 2011)"/>
    <n v="30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372"/>
    <x v="341"/>
    <s v="Литые"/>
    <n v="665907"/>
    <s v="Колизей"/>
    <s v="Н"/>
    <x v="1"/>
    <n v="4"/>
    <n v="100"/>
    <x v="1"/>
    <n v="46"/>
    <n v="54.1"/>
    <n v="5.5"/>
    <s v="4/100"/>
    <x v="354"/>
    <x v="1"/>
    <x v="74"/>
    <s v="4/100/14/46/54,1/5,5"/>
    <x v="1"/>
    <n v="4"/>
    <x v="5"/>
    <s v="Hyundai (4)_x000a_Accent (2005 - 2011)  Click (2002 - 2011)  Getz (2002 - 2010)  Verna (2006 - 2009)_x000a_Kia (1)_x000a_Rio (2005 - 2011)"/>
    <n v="3050"/>
    <m/>
    <n v="0"/>
    <n v="4"/>
    <n v="0"/>
    <n v="0"/>
    <n v="0"/>
    <n v="4"/>
    <m/>
    <m/>
    <n v="0"/>
    <n v="1"/>
    <m/>
    <m/>
    <n v="0"/>
    <m/>
    <m/>
    <m/>
    <n v="0"/>
    <x v="2"/>
    <m/>
  </r>
  <r>
    <x v="0"/>
    <x v="373"/>
    <x v="343"/>
    <s v="Литые"/>
    <n v="408798"/>
    <s v="Колизей"/>
    <s v="Б"/>
    <x v="1"/>
    <n v="4"/>
    <n v="100"/>
    <x v="1"/>
    <n v="46"/>
    <n v="54.1"/>
    <n v="5.5"/>
    <s v="4/100"/>
    <x v="356"/>
    <x v="1"/>
    <x v="74"/>
    <s v="4/100/14/46/54,1/5,5"/>
    <x v="1"/>
    <n v="4"/>
    <x v="5"/>
    <s v="Hyundai (4)_x000a_Accent (2005 - 2011)  Click (2002 - 2011)  Getz (2002 - 2010)  Verna (2006 - 2009)_x000a_Kia (1)_x000a_Rio (2005 - 2011)"/>
    <n v="30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374"/>
    <x v="344"/>
    <s v="Литые"/>
    <n v="408799"/>
    <s v="Колизей"/>
    <s v="Ч"/>
    <x v="1"/>
    <n v="4"/>
    <n v="100"/>
    <x v="1"/>
    <n v="46"/>
    <n v="54.1"/>
    <n v="5.5"/>
    <s v="4/100"/>
    <x v="357"/>
    <x v="1"/>
    <x v="74"/>
    <s v="4/100/14/46/54,1/5,5"/>
    <x v="1"/>
    <n v="4"/>
    <x v="5"/>
    <s v="Hyundai (4)_x000a_Accent (2005 - 2011)  Click (2002 - 2011)  Getz (2002 - 2010)  Verna (2006 - 2009)_x000a_Kia (1)_x000a_Rio (2005 - 2011)"/>
    <n v="30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375"/>
    <x v="345"/>
    <s v="Литые"/>
    <n v="661758"/>
    <s v="RS2"/>
    <s v="Б"/>
    <x v="1"/>
    <n v="4"/>
    <n v="100"/>
    <x v="1"/>
    <n v="46"/>
    <n v="54.1"/>
    <n v="5.5"/>
    <s v="4/100"/>
    <x v="358"/>
    <x v="1"/>
    <x v="74"/>
    <s v="4/100/14/46/54,1/5,5"/>
    <x v="1"/>
    <n v="4"/>
    <x v="5"/>
    <s v="Hyundai (4)_x000a_Accent (2005 - 2011)  Click (2002 - 2011)  Getz (2002 - 2010)  Verna (2006 - 2009)_x000a_Kia (1)_x000a_Rio (2005 - 2011)"/>
    <n v="30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376"/>
    <x v="346"/>
    <s v="Литые"/>
    <n v="661759"/>
    <s v="RS2"/>
    <s v="ПЛ"/>
    <x v="1"/>
    <n v="4"/>
    <n v="100"/>
    <x v="1"/>
    <n v="46"/>
    <n v="54.1"/>
    <n v="5.5"/>
    <s v="4/100"/>
    <x v="359"/>
    <x v="1"/>
    <x v="74"/>
    <s v="4/100/14/46/54,1/5,5"/>
    <x v="1"/>
    <n v="4"/>
    <x v="5"/>
    <s v="Hyundai (4)_x000a_Accent (2005 - 2011)  Click (2002 - 2011)  Getz (2002 - 2010)  Verna (2006 - 2009)_x000a_Kia (1)_x000a_Rio (2005 - 2011)"/>
    <n v="3200"/>
    <m/>
    <n v="0"/>
    <n v="0"/>
    <n v="0"/>
    <n v="0"/>
    <n v="0"/>
    <n v="0"/>
    <m/>
    <m/>
    <n v="0"/>
    <n v="1"/>
    <n v="2495"/>
    <m/>
    <n v="2495"/>
    <m/>
    <m/>
    <m/>
    <n v="0"/>
    <x v="0"/>
    <m/>
  </r>
  <r>
    <x v="0"/>
    <x v="377"/>
    <x v="347"/>
    <s v="Литые"/>
    <n v="661760"/>
    <s v="RS2"/>
    <s v="Ч"/>
    <x v="1"/>
    <n v="4"/>
    <n v="100"/>
    <x v="1"/>
    <n v="46"/>
    <n v="54.1"/>
    <n v="5.5"/>
    <s v="4/100"/>
    <x v="360"/>
    <x v="1"/>
    <x v="74"/>
    <s v="4/100/14/46/54,1/5,5"/>
    <x v="1"/>
    <n v="4"/>
    <x v="5"/>
    <s v="Hyundai (4)_x000a_Accent (2005 - 2011)  Click (2002 - 2011)  Getz (2002 - 2010)  Verna (2006 - 2009)_x000a_Kia (1)_x000a_Rio (2005 - 2011)"/>
    <n v="30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378"/>
    <x v="348"/>
    <s v="Литые"/>
    <n v="665908"/>
    <s v="Колизей"/>
    <s v="АБ"/>
    <x v="1"/>
    <n v="4"/>
    <n v="100"/>
    <x v="1"/>
    <n v="46"/>
    <n v="54.1"/>
    <n v="5.5"/>
    <s v="4/100"/>
    <x v="361"/>
    <x v="1"/>
    <x v="74"/>
    <s v="4/100/14/46/54,1/5,5"/>
    <x v="1"/>
    <n v="4"/>
    <x v="5"/>
    <s v="Hyundai (4)_x000a_Accent (2005 - 2011)  Click (2002 - 2011)  Getz (2002 - 2010)  Verna (2006 - 2009)_x000a_Kia (1)_x000a_Rio (2005 - 2011)"/>
    <n v="3200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379"/>
    <x v="132"/>
    <s v="Штамп"/>
    <n v="447809"/>
    <m/>
    <m/>
    <x v="2"/>
    <n v="4"/>
    <n v="114.3"/>
    <x v="0"/>
    <n v="44"/>
    <n v="56.6"/>
    <n v="6"/>
    <s v="4/114,3"/>
    <x v="362"/>
    <x v="2"/>
    <x v="52"/>
    <s v="4-114,3-15-44-56,6-6"/>
    <x v="0"/>
    <n v="4"/>
    <x v="1"/>
    <s v="Buick (1)_x000a_Excelle (2004 - 2016)_x000a_Chevrolet (1)_x000a_Rezzo (2004 - 2008)_x000a_Daewoo (4)_x000a_Lacetti (2002 - 2008)  Nubira (2003 - 2008)  Rezzo (2000 - 2008)  Tacuma (2000 - 2011)_x000a_Holden (1)_x000a_Viva (2005 - 2009)_x000a_Ravon (1)_x000a_Gentra (2015 - 2018)_x000a_Vortex (1)_x000a_Estina (2008 - 2012)"/>
    <n v="1807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380"/>
    <x v="349"/>
    <s v="Штамп"/>
    <n v="685041"/>
    <m/>
    <m/>
    <x v="2"/>
    <n v="4"/>
    <n v="114.3"/>
    <x v="0"/>
    <n v="44"/>
    <n v="56.6"/>
    <n v="6"/>
    <s v="4/114,3"/>
    <x v="362"/>
    <x v="2"/>
    <x v="52"/>
    <s v="4-114,3-15-44-56,6-6"/>
    <x v="0"/>
    <n v="4"/>
    <x v="1"/>
    <s v="Buick (1)_x000a_Excelle (2004 - 2016)_x000a_Chevrolet (1)_x000a_Rezzo (2004 - 2008)_x000a_Daewoo (4)_x000a_Lacetti (2002 - 2008)  Nubira (2003 - 2008)  Rezzo (2000 - 2008)  Tacuma (2000 - 2011)_x000a_Holden (1)_x000a_Viva (2005 - 2009)_x000a_Ravon (1)_x000a_Gentra (2015 - 2018)_x000a_Vortex (1)_x000a_Estina (2008 - 2012)"/>
    <n v="1216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381"/>
    <x v="350"/>
    <s v="Штамп"/>
    <n v="875713"/>
    <m/>
    <m/>
    <x v="2"/>
    <n v="4"/>
    <n v="114.3"/>
    <x v="0"/>
    <n v="44"/>
    <n v="56.6"/>
    <n v="6"/>
    <s v="4/114,3"/>
    <x v="362"/>
    <x v="2"/>
    <x v="52"/>
    <s v="4-114,3-15-44-56,6-6"/>
    <x v="0"/>
    <n v="4"/>
    <x v="1"/>
    <s v="Buick (1)_x000a_Excelle (2004 - 2016)_x000a_Chevrolet (1)_x000a_Rezzo (2004 - 2008)_x000a_Daewoo (4)_x000a_Lacetti (2002 - 2008)  Nubira (2003 - 2008)  Rezzo (2000 - 2008)  Tacuma (2000 - 2011)_x000a_Holden (1)_x000a_Viva (2005 - 2009)_x000a_Ravon (1)_x000a_Gentra (2015 - 2018)_x000a_Vortex (1)_x000a_Estina (2008 - 2012)"/>
    <n v="1140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382"/>
    <x v="132"/>
    <s v="Штамп"/>
    <m/>
    <m/>
    <m/>
    <x v="2"/>
    <n v="4"/>
    <n v="114.3"/>
    <x v="0"/>
    <n v="45"/>
    <n v="56.6"/>
    <n v="6"/>
    <s v="4/114,3"/>
    <x v="363"/>
    <x v="2"/>
    <x v="75"/>
    <m/>
    <x v="2"/>
    <m/>
    <x v="0"/>
    <m/>
    <n v="1058.2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383"/>
    <x v="351"/>
    <s v="Литые"/>
    <n v="675811"/>
    <s v="Колизей"/>
    <s v="АМ"/>
    <x v="1"/>
    <n v="4"/>
    <n v="100"/>
    <x v="0"/>
    <n v="48"/>
    <n v="54.1"/>
    <n v="6"/>
    <s v="4/100"/>
    <x v="364"/>
    <x v="0"/>
    <x v="8"/>
    <s v="4/100/15/48/54,1/6"/>
    <x v="1"/>
    <n v="12"/>
    <x v="2"/>
    <s v="Honda (1)_x000a_Fit (2014 - 2018)_x000a_Hyundai (2)_x000a_Solaris (2011 - 2018)  Verna (2006 - 2016)_x000a_Kia (2)_x000a_Pride (2011 - 2017)  Rio (2011 - 2017)"/>
    <n v="35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384"/>
    <x v="352"/>
    <s v="Литые"/>
    <n v="759255"/>
    <s v="Колизей"/>
    <s v="АМ"/>
    <x v="1"/>
    <n v="4"/>
    <n v="100"/>
    <x v="0"/>
    <n v="48"/>
    <n v="54.1"/>
    <n v="6"/>
    <s v="4/100"/>
    <x v="365"/>
    <x v="0"/>
    <x v="8"/>
    <s v="4/100/15/48/54,1/6"/>
    <x v="1"/>
    <n v="12"/>
    <x v="2"/>
    <s v="Honda (1)_x000a_Fit (2014 - 2018)_x000a_Hyundai (2)_x000a_Solaris (2011 - 2018)  Verna (2006 - 2016)_x000a_Kia (2)_x000a_Pride (2011 - 2017)  Rio (2011 - 2017)"/>
    <n v="3550"/>
    <m/>
    <n v="2834.9971999999998"/>
    <n v="0"/>
    <n v="4"/>
    <n v="0"/>
    <n v="4"/>
    <n v="0"/>
    <m/>
    <m/>
    <n v="0"/>
    <n v="1"/>
    <m/>
    <m/>
    <n v="0"/>
    <m/>
    <m/>
    <m/>
    <n v="0"/>
    <x v="1"/>
    <m/>
  </r>
  <r>
    <x v="0"/>
    <x v="385"/>
    <x v="353"/>
    <s v="Литые"/>
    <n v="792953"/>
    <s v="Колизей"/>
    <s v="ЧБ"/>
    <x v="1"/>
    <n v="4"/>
    <n v="100"/>
    <x v="0"/>
    <n v="48"/>
    <n v="54.1"/>
    <n v="6"/>
    <s v="4/100"/>
    <x v="366"/>
    <x v="0"/>
    <x v="8"/>
    <s v="4/100/15/48/54,1/6"/>
    <x v="1"/>
    <n v="12"/>
    <x v="2"/>
    <s v="Honda (1)_x000a_Fit (2014 - 2018)_x000a_Hyundai (2)_x000a_Solaris (2011 - 2018)  Verna (2006 - 2016)_x000a_Kia (2)_x000a_Pride (2011 - 2017)  Rio (2011 - 2017)"/>
    <n v="35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386"/>
    <x v="354"/>
    <s v="Литые"/>
    <n v="820366"/>
    <s v="Колизей"/>
    <s v="Н"/>
    <x v="1"/>
    <n v="4"/>
    <n v="100"/>
    <x v="0"/>
    <n v="48"/>
    <n v="54.1"/>
    <n v="6"/>
    <s v="4/100"/>
    <x v="367"/>
    <x v="0"/>
    <x v="8"/>
    <s v="4/100/15/48/54,1/6"/>
    <x v="1"/>
    <n v="12"/>
    <x v="2"/>
    <s v="Honda (1)_x000a_Fit (2014 - 2018)_x000a_Hyundai (2)_x000a_Solaris (2011 - 2018)  Verna (2006 - 2016)_x000a_Kia (2)_x000a_Pride (2011 - 2017)  Rio (2011 - 2017)"/>
    <n v="35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387"/>
    <x v="355"/>
    <s v="Литые"/>
    <n v="828791"/>
    <s v="Колизей"/>
    <s v="ПЛ"/>
    <x v="1"/>
    <n v="4"/>
    <n v="100"/>
    <x v="0"/>
    <n v="48"/>
    <n v="54.1"/>
    <n v="6"/>
    <s v="4/100"/>
    <x v="368"/>
    <x v="0"/>
    <x v="8"/>
    <s v="4/100/15/48/54,1/6"/>
    <x v="1"/>
    <n v="12"/>
    <x v="2"/>
    <s v="Honda (1)_x000a_Fit (2014 - 2018)_x000a_Hyundai (2)_x000a_Solaris (2011 - 2018)  Verna (2006 - 2016)_x000a_Kia (2)_x000a_Pride (2011 - 2017)  Rio (2011 - 2017)"/>
    <n v="35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388"/>
    <x v="356"/>
    <s v="Литые"/>
    <n v="830847"/>
    <s v="Оберон"/>
    <s v="АМ"/>
    <x v="1"/>
    <n v="4"/>
    <n v="100"/>
    <x v="0"/>
    <n v="48"/>
    <n v="54.1"/>
    <n v="6"/>
    <s v="4/100"/>
    <x v="369"/>
    <x v="0"/>
    <x v="8"/>
    <s v="4/100/15/48/54,1/6"/>
    <x v="1"/>
    <n v="12"/>
    <x v="2"/>
    <s v="Honda (1)_x000a_Fit (2014 - 2018)_x000a_Hyundai (2)_x000a_Solaris (2011 - 2018)  Verna (2006 - 2016)_x000a_Kia (2)_x000a_Pride (2011 - 2017)  Rio (2011 - 2017)"/>
    <n v="35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389"/>
    <x v="357"/>
    <s v="Литые"/>
    <n v="775591"/>
    <m/>
    <m/>
    <x v="3"/>
    <n v="4"/>
    <n v="100"/>
    <x v="0"/>
    <n v="48"/>
    <n v="54.1"/>
    <n v="6"/>
    <s v="4/100"/>
    <x v="370"/>
    <x v="0"/>
    <x v="8"/>
    <s v="4/100/15/48/54,1/6"/>
    <x v="1"/>
    <n v="12"/>
    <x v="2"/>
    <s v="Honda (1)_x000a_Fit (2014 - 2018)_x000a_Hyundai (2)_x000a_Solaris (2011 - 2018)  Verna (2006 - 2016)_x000a_Kia (2)_x000a_Pride (2011 - 2017)  Rio (2011 - 2017)"/>
    <n v="2545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390"/>
    <x v="358"/>
    <s v="Литые"/>
    <n v="672866"/>
    <m/>
    <m/>
    <x v="3"/>
    <n v="4"/>
    <n v="100"/>
    <x v="0"/>
    <n v="48"/>
    <n v="54.1"/>
    <n v="6"/>
    <s v="4/100"/>
    <x v="371"/>
    <x v="0"/>
    <x v="8"/>
    <s v="4/100/15/48/54,1/6"/>
    <x v="1"/>
    <n v="12"/>
    <x v="2"/>
    <s v="Honda (1)_x000a_Fit (2014 - 2018)_x000a_Hyundai (2)_x000a_Solaris (2011 - 2018)  Verna (2006 - 2016)_x000a_Kia (2)_x000a_Pride (2011 - 2017)  Rio (2011 - 2017)"/>
    <n v="2545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391"/>
    <x v="359"/>
    <s v="Литые"/>
    <n v="775592"/>
    <m/>
    <m/>
    <x v="3"/>
    <n v="4"/>
    <n v="100"/>
    <x v="0"/>
    <n v="48"/>
    <n v="54.1"/>
    <n v="6"/>
    <s v="4/100"/>
    <x v="372"/>
    <x v="0"/>
    <x v="8"/>
    <s v="4/100/15/48/54,1/6"/>
    <x v="1"/>
    <n v="12"/>
    <x v="2"/>
    <s v="Honda (1)_x000a_Fit (2014 - 2018)_x000a_Hyundai (2)_x000a_Solaris (2011 - 2018)  Verna (2006 - 2016)_x000a_Kia (2)_x000a_Pride (2011 - 2017)  Rio (2011 - 2017)"/>
    <n v="2545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392"/>
    <x v="360"/>
    <s v="Литые"/>
    <n v="941621"/>
    <s v="GT"/>
    <s v="АМ"/>
    <x v="1"/>
    <n v="4"/>
    <n v="100"/>
    <x v="0"/>
    <n v="48"/>
    <n v="54.1"/>
    <n v="6"/>
    <s v="4/100"/>
    <x v="373"/>
    <x v="0"/>
    <x v="8"/>
    <s v="4/100/15/48/54,1/6"/>
    <x v="1"/>
    <n v="12"/>
    <x v="2"/>
    <s v="Honda (1)_x000a_Fit (2014 - 2018)_x000a_Hyundai (2)_x000a_Solaris (2011 - 2018)  Verna (2006 - 2016)_x000a_Kia (2)_x000a_Pride (2011 - 2017)  Rio (2011 - 2017)"/>
    <n v="35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393"/>
    <x v="361"/>
    <s v="Литые"/>
    <n v="948234"/>
    <s v="GT"/>
    <s v="НН"/>
    <x v="1"/>
    <n v="4"/>
    <n v="100"/>
    <x v="0"/>
    <n v="48"/>
    <n v="54.1"/>
    <n v="6"/>
    <s v="4/100"/>
    <x v="374"/>
    <x v="0"/>
    <x v="8"/>
    <s v="4/100/15/48/54,1/6"/>
    <x v="1"/>
    <n v="12"/>
    <x v="2"/>
    <s v="Honda (1)_x000a_Fit (2014 - 2018)_x000a_Hyundai (2)_x000a_Solaris (2011 - 2018)  Verna (2006 - 2016)_x000a_Kia (2)_x000a_Pride (2011 - 2017)  Rio (2011 - 2017)"/>
    <n v="35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394"/>
    <x v="362"/>
    <s v="Литые"/>
    <n v="40146"/>
    <s v="HND5182"/>
    <s v="А"/>
    <x v="1"/>
    <n v="4"/>
    <n v="100"/>
    <x v="0"/>
    <n v="48"/>
    <n v="54.1"/>
    <n v="6"/>
    <s v="4/100"/>
    <x v="375"/>
    <x v="0"/>
    <x v="8"/>
    <s v="4/100/15/48/54,1/6"/>
    <x v="1"/>
    <n v="12"/>
    <x v="2"/>
    <s v="Honda (1)_x000a_Fit (2014 - 2018)_x000a_Hyundai (2)_x000a_Solaris (2011 - 2018)  Verna (2006 - 2016)_x000a_Kia (2)_x000a_Pride (2011 - 2017)  Rio (2011 - 2017)"/>
    <n v="3550"/>
    <m/>
    <n v="2834.9971999999998"/>
    <n v="4"/>
    <n v="0"/>
    <n v="4"/>
    <n v="0"/>
    <n v="8"/>
    <m/>
    <m/>
    <n v="0"/>
    <n v="1"/>
    <m/>
    <m/>
    <n v="0"/>
    <m/>
    <m/>
    <m/>
    <n v="2975"/>
    <x v="1"/>
    <m/>
  </r>
  <r>
    <x v="0"/>
    <x v="395"/>
    <x v="363"/>
    <s v="Литые"/>
    <n v="40147"/>
    <s v="HND5182"/>
    <s v="Н"/>
    <x v="1"/>
    <n v="4"/>
    <n v="100"/>
    <x v="0"/>
    <n v="48"/>
    <n v="54.1"/>
    <n v="6"/>
    <s v="4/100"/>
    <x v="376"/>
    <x v="0"/>
    <x v="8"/>
    <s v="4/100/15/48/54,1/6"/>
    <x v="1"/>
    <n v="12"/>
    <x v="2"/>
    <s v="Honda (1)_x000a_Fit (2014 - 2018)_x000a_Hyundai (2)_x000a_Solaris (2011 - 2018)  Verna (2006 - 2016)_x000a_Kia (2)_x000a_Pride (2011 - 2017)  Rio (2011 - 2017)"/>
    <n v="3550"/>
    <m/>
    <n v="2588.6112333333331"/>
    <n v="12"/>
    <n v="0"/>
    <n v="8"/>
    <n v="0"/>
    <n v="20"/>
    <m/>
    <m/>
    <n v="0"/>
    <n v="1"/>
    <m/>
    <m/>
    <n v="0"/>
    <m/>
    <m/>
    <m/>
    <n v="0"/>
    <x v="6"/>
    <m/>
  </r>
  <r>
    <x v="1"/>
    <x v="396"/>
    <x v="132"/>
    <s v="Штамп"/>
    <m/>
    <m/>
    <m/>
    <x v="2"/>
    <n v="4"/>
    <n v="114.3"/>
    <x v="0"/>
    <n v="45"/>
    <n v="56.6"/>
    <n v="6"/>
    <s v="4/114,3"/>
    <x v="377"/>
    <x v="2"/>
    <x v="75"/>
    <m/>
    <x v="2"/>
    <m/>
    <x v="0"/>
    <m/>
    <n v="1072.5"/>
    <m/>
    <n v="0"/>
    <n v="0"/>
    <n v="0"/>
    <n v="0"/>
    <n v="0"/>
    <n v="0"/>
    <m/>
    <m/>
    <n v="0"/>
    <m/>
    <m/>
    <m/>
    <n v="0"/>
    <m/>
    <m/>
    <m/>
    <n v="0"/>
    <x v="0"/>
    <m/>
  </r>
  <r>
    <x v="1"/>
    <x v="397"/>
    <x v="132"/>
    <s v="Штамп"/>
    <n v="447811"/>
    <m/>
    <m/>
    <x v="2"/>
    <n v="4"/>
    <n v="114.3"/>
    <x v="0"/>
    <n v="45"/>
    <n v="66.099999999999994"/>
    <n v="6"/>
    <s v="4/114,3"/>
    <x v="378"/>
    <x v="2"/>
    <x v="69"/>
    <s v="4-114,3-15-45-66,1-6"/>
    <x v="0"/>
    <m/>
    <x v="0"/>
    <s v="Infiniti (1)_x000a_G (1991 - 2002)_x000a_Nissan (7)_x000a_180SX (1989 - 1999)  Almera (2000 - 2006)  Altima (1993 - 2001)  Bluebird (1985 - 1992)  Prairie Joy (1995 - 1998)  Primera (1995 - 2002) Sentra (2000 - 2006)"/>
    <n v="1101.0999999999999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398"/>
    <x v="364"/>
    <s v="Литые"/>
    <n v="2039645"/>
    <m/>
    <m/>
    <x v="7"/>
    <n v="4"/>
    <n v="100"/>
    <x v="0"/>
    <n v="48"/>
    <n v="54.1"/>
    <n v="6"/>
    <s v="4/100"/>
    <x v="379"/>
    <x v="0"/>
    <x v="8"/>
    <s v="4/100/15/48/54,1/6"/>
    <x v="1"/>
    <n v="12"/>
    <x v="2"/>
    <s v="Honda (1)_x000a_Fit (2014 - 2018)_x000a_Hyundai (2)_x000a_Solaris (2011 - 2018)  Verna (2006 - 2016)_x000a_Kia (2)_x000a_Pride (2011 - 2017)  Rio (2011 - 2017)"/>
    <n v="4227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399"/>
    <x v="365"/>
    <s v="Литые"/>
    <n v="2039646"/>
    <m/>
    <m/>
    <x v="7"/>
    <n v="4"/>
    <n v="100"/>
    <x v="0"/>
    <n v="48"/>
    <n v="54.1"/>
    <n v="6"/>
    <s v="4/100"/>
    <x v="380"/>
    <x v="0"/>
    <x v="8"/>
    <s v="4/100/15/48/54,1/6"/>
    <x v="1"/>
    <n v="12"/>
    <x v="2"/>
    <s v="Honda (1)_x000a_Fit (2014 - 2018)_x000a_Hyundai (2)_x000a_Solaris (2011 - 2018)  Verna (2006 - 2016)_x000a_Kia (2)_x000a_Pride (2011 - 2017)  Rio (2011 - 2017)"/>
    <n v="439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400"/>
    <x v="366"/>
    <s v="Литые"/>
    <n v="2039647"/>
    <m/>
    <m/>
    <x v="7"/>
    <n v="4"/>
    <n v="100"/>
    <x v="0"/>
    <n v="48"/>
    <n v="54.1"/>
    <n v="6"/>
    <s v="4/100"/>
    <x v="381"/>
    <x v="0"/>
    <x v="8"/>
    <s v="4/100/15/48/54,1/6"/>
    <x v="1"/>
    <n v="12"/>
    <x v="2"/>
    <s v="Honda (1)_x000a_Fit (2014 - 2018)_x000a_Hyundai (2)_x000a_Solaris (2011 - 2018)  Verna (2006 - 2016)_x000a_Kia (2)_x000a_Pride (2011 - 2017)  Rio (2011 - 2017)"/>
    <n v="3935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401"/>
    <x v="367"/>
    <s v="Литые"/>
    <n v="2039648"/>
    <m/>
    <m/>
    <x v="7"/>
    <n v="4"/>
    <n v="100"/>
    <x v="0"/>
    <n v="48"/>
    <n v="54.1"/>
    <n v="6"/>
    <s v="4/100"/>
    <x v="382"/>
    <x v="0"/>
    <x v="8"/>
    <s v="4/100/15/48/54,1/6"/>
    <x v="1"/>
    <n v="12"/>
    <x v="2"/>
    <s v="Honda (1)_x000a_Fit (2014 - 2018)_x000a_Hyundai (2)_x000a_Solaris (2011 - 2018)  Verna (2006 - 2016)_x000a_Kia (2)_x000a_Pride (2011 - 2017)  Rio (2011 - 2017)"/>
    <n v="3311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402"/>
    <x v="368"/>
    <s v="Литые"/>
    <n v="2041419"/>
    <s v="Диско"/>
    <s v="А"/>
    <x v="1"/>
    <n v="4"/>
    <n v="100"/>
    <x v="0"/>
    <n v="48"/>
    <n v="54.1"/>
    <n v="6"/>
    <s v="4/100"/>
    <x v="383"/>
    <x v="0"/>
    <x v="8"/>
    <s v="4/100/15/48/54,1/6"/>
    <x v="1"/>
    <n v="12"/>
    <x v="2"/>
    <s v="Honda (1)_x000a_Fit (2014 - 2018)_x000a_Hyundai (2)_x000a_Solaris (2011 - 2018)  Verna (2006 - 2016)_x000a_Kia (2)_x000a_Pride (2011 - 2017)  Rio (2011 - 2017)"/>
    <n v="35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403"/>
    <x v="369"/>
    <s v="Литые"/>
    <n v="405667"/>
    <s v="Димос"/>
    <s v="ПЛ"/>
    <x v="1"/>
    <n v="4"/>
    <n v="100"/>
    <x v="0"/>
    <n v="48"/>
    <n v="54.1"/>
    <n v="6"/>
    <s v="4/100"/>
    <x v="384"/>
    <x v="0"/>
    <x v="8"/>
    <s v="4/100/15/48/54,1/6"/>
    <x v="1"/>
    <n v="12"/>
    <x v="2"/>
    <s v="Honda (1)_x000a_Fit (2014 - 2018)_x000a_Hyundai (2)_x000a_Solaris (2011 - 2018)  Verna (2006 - 2016)_x000a_Kia (2)_x000a_Pride (2011 - 2017)  Rio (2011 - 2017)"/>
    <n v="35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404"/>
    <x v="370"/>
    <s v="Литые"/>
    <n v="661661"/>
    <s v="Димос"/>
    <s v="М"/>
    <x v="1"/>
    <n v="4"/>
    <n v="100"/>
    <x v="0"/>
    <n v="48"/>
    <n v="54.1"/>
    <n v="6"/>
    <s v="4/100"/>
    <x v="385"/>
    <x v="0"/>
    <x v="8"/>
    <s v="4/100/15/48/54,1/6"/>
    <x v="1"/>
    <n v="12"/>
    <x v="2"/>
    <s v="Honda (1)_x000a_Fit (2014 - 2018)_x000a_Hyundai (2)_x000a_Solaris (2011 - 2018)  Verna (2006 - 2016)_x000a_Kia (2)_x000a_Pride (2011 - 2017)  Rio (2011 - 2017)"/>
    <n v="35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405"/>
    <x v="371"/>
    <s v="Литые"/>
    <n v="661663"/>
    <s v="Димос"/>
    <s v="Н"/>
    <x v="1"/>
    <n v="4"/>
    <n v="100"/>
    <x v="0"/>
    <n v="48"/>
    <n v="54.1"/>
    <n v="6"/>
    <s v="4/100"/>
    <x v="386"/>
    <x v="0"/>
    <x v="8"/>
    <s v="4/100/15/48/54,1/6"/>
    <x v="1"/>
    <n v="12"/>
    <x v="2"/>
    <s v="Honda (1)_x000a_Fit (2014 - 2018)_x000a_Hyundai (2)_x000a_Solaris (2011 - 2018)  Verna (2006 - 2016)_x000a_Kia (2)_x000a_Pride (2011 - 2017)  Rio (2011 - 2017)"/>
    <n v="3550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406"/>
    <x v="372"/>
    <s v="Штамп"/>
    <n v="447814"/>
    <m/>
    <m/>
    <x v="2"/>
    <n v="4"/>
    <n v="114.3"/>
    <x v="0"/>
    <n v="45"/>
    <n v="67.099999999999994"/>
    <n v="6"/>
    <s v="4/114,3"/>
    <x v="387"/>
    <x v="2"/>
    <x v="70"/>
    <s v="4-114,3-15-45-67,1-6"/>
    <x v="0"/>
    <m/>
    <x v="0"/>
    <s v="Eagle (1)_x000a_Summit (1989 - 1992)_x000a_Kia (1)_x000a_Magentis (2001 - 2005)"/>
    <n v="1158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407"/>
    <x v="373"/>
    <s v="Штамп"/>
    <n v="887479"/>
    <m/>
    <m/>
    <x v="2"/>
    <n v="4"/>
    <n v="114.3"/>
    <x v="0"/>
    <n v="45"/>
    <n v="67.099999999999994"/>
    <n v="6"/>
    <s v="4/114,3"/>
    <x v="388"/>
    <x v="2"/>
    <x v="70"/>
    <s v="4-114,3-15-45-67,1-6"/>
    <x v="0"/>
    <m/>
    <x v="0"/>
    <s v="Eagle (1)_x000a_Summit (1989 - 1992)_x000a_Kia (1)_x000a_Magentis (2001 - 2005)"/>
    <n v="1130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408"/>
    <x v="132"/>
    <s v="Штамп"/>
    <m/>
    <m/>
    <m/>
    <x v="2"/>
    <n v="4"/>
    <n v="114.3"/>
    <x v="0"/>
    <n v="45"/>
    <n v="67.099999999999994"/>
    <n v="6"/>
    <s v="4/114,3"/>
    <x v="387"/>
    <x v="2"/>
    <x v="70"/>
    <s v="4-114,3-15-45-67,1-6"/>
    <x v="0"/>
    <m/>
    <x v="0"/>
    <m/>
    <n v="1093"/>
    <m/>
    <n v="0"/>
    <n v="0"/>
    <n v="0"/>
    <n v="0"/>
    <n v="0"/>
    <n v="0"/>
    <m/>
    <m/>
    <n v="0"/>
    <m/>
    <m/>
    <m/>
    <n v="0"/>
    <m/>
    <m/>
    <m/>
    <n v="0"/>
    <x v="0"/>
    <m/>
  </r>
  <r>
    <x v="1"/>
    <x v="409"/>
    <x v="374"/>
    <s v="Штамп"/>
    <n v="2164759"/>
    <s v="BJ8195"/>
    <s v="Black"/>
    <x v="7"/>
    <n v="4"/>
    <n v="114.3"/>
    <x v="0"/>
    <n v="46"/>
    <n v="67.099999999999994"/>
    <n v="6"/>
    <s v="4/114,3"/>
    <x v="389"/>
    <x v="2"/>
    <x v="7"/>
    <s v="4-114,3-15-46-67,1-6"/>
    <x v="1"/>
    <n v="4"/>
    <x v="1"/>
    <s v="Eagle (1)_x000a_Summit (1993 - 1996)_x000a_Hyundai (3)_x000a_Elantra (2000 - 2010)  Sonata (1998 - 2012)  Tiburon (1997 - 2001)_x000a_Kia (1)_x000a_Optima (2000 - 2006)_x000a_Mitsubishi (2)_x000a_Galant (1992 - 2004)  Lancer (2001 - 2010)"/>
    <n v="1634"/>
    <n v="1530"/>
    <n v="1244.2667333333334"/>
    <n v="4"/>
    <n v="0"/>
    <n v="2"/>
    <n v="2"/>
    <n v="6"/>
    <m/>
    <m/>
    <n v="0"/>
    <n v="1"/>
    <m/>
    <m/>
    <n v="0"/>
    <m/>
    <m/>
    <m/>
    <n v="0"/>
    <x v="1"/>
    <m/>
  </r>
  <r>
    <x v="1"/>
    <x v="410"/>
    <x v="375"/>
    <s v="Штамп"/>
    <n v="685043"/>
    <m/>
    <m/>
    <x v="2"/>
    <n v="4"/>
    <n v="114.3"/>
    <x v="0"/>
    <n v="46"/>
    <n v="67.099999999999994"/>
    <n v="6"/>
    <s v="4/114,3"/>
    <x v="390"/>
    <x v="2"/>
    <x v="7"/>
    <s v="4-114,3-15-46-67,1-6"/>
    <x v="1"/>
    <n v="4"/>
    <x v="1"/>
    <s v="Eagle (1)_x000a_Summit (1993 - 1996)_x000a_Hyundai (3)_x000a_Elantra (2000 - 2010)  Sonata (1998 - 2012)  Tiburon (1997 - 2001)_x000a_Kia (1)_x000a_Optima (2000 - 2006)_x000a_Mitsubishi (2)_x000a_Galant (1992 - 2004)  Lancer (2001 - 2010)"/>
    <n v="1086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411"/>
    <x v="376"/>
    <s v="Штамп"/>
    <n v="905773"/>
    <m/>
    <m/>
    <x v="2"/>
    <n v="4"/>
    <n v="114.3"/>
    <x v="0"/>
    <n v="46"/>
    <n v="67.099999999999994"/>
    <n v="6"/>
    <s v="4/114,3"/>
    <x v="391"/>
    <x v="2"/>
    <x v="7"/>
    <s v="4-114,3-15-46-67,1-6"/>
    <x v="1"/>
    <n v="4"/>
    <x v="1"/>
    <s v="Eagle (1)_x000a_Summit (1993 - 1996)_x000a_Hyundai (3)_x000a_Elantra (2000 - 2010)  Sonata (1998 - 2012)  Tiburon (1997 - 2001)_x000a_Kia (1)_x000a_Optima (2000 - 2006)_x000a_Mitsubishi (2)_x000a_Galant (1992 - 2004)  Lancer (2001 - 2010)"/>
    <n v="1156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412"/>
    <x v="377"/>
    <s v="Литые"/>
    <n v="408773"/>
    <s v="Колизей"/>
    <s v="ПЛ"/>
    <x v="1"/>
    <n v="4"/>
    <n v="108"/>
    <x v="1"/>
    <n v="47.5"/>
    <n v="63.4"/>
    <n v="5.5"/>
    <s v="4/108"/>
    <x v="392"/>
    <x v="6"/>
    <x v="76"/>
    <s v="4/108/14/47,5/63,4/5,5"/>
    <x v="0"/>
    <m/>
    <x v="0"/>
    <s v="Ford (7)_x000a_Contour (1995 - 2000)  Fiesta (2002 - 2014)  Fiesta Ikon (2011 - 2012)  Figo (2010 - 2015)  Focus (1998 - 2008)  Ikon (2013 - 2015) Mondeo (1993 - 2000)"/>
    <n v="320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413"/>
    <x v="378"/>
    <s v="Литые"/>
    <n v="408775"/>
    <s v="Колизей"/>
    <s v="АМ"/>
    <x v="1"/>
    <n v="4"/>
    <n v="108"/>
    <x v="1"/>
    <n v="47.5"/>
    <n v="63.4"/>
    <n v="5.5"/>
    <s v="4/108"/>
    <x v="393"/>
    <x v="6"/>
    <x v="76"/>
    <s v="4/108/14/47,5/63,4/5,5"/>
    <x v="0"/>
    <m/>
    <x v="0"/>
    <s v="Ford (7)_x000a_Contour (1995 - 2000)  Fiesta (2002 - 2014)  Fiesta Ikon (2011 - 2012)  Figo (2010 - 2015)  Focus (1998 - 2008)  Ikon (2013 - 2015) Mondeo (1993 - 2000)"/>
    <n v="320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414"/>
    <x v="379"/>
    <s v="Литые"/>
    <n v="408776"/>
    <s v="Колизей"/>
    <s v="Б"/>
    <x v="1"/>
    <n v="4"/>
    <n v="108"/>
    <x v="1"/>
    <n v="47.5"/>
    <n v="63.4"/>
    <n v="5.5"/>
    <s v="4/108"/>
    <x v="394"/>
    <x v="6"/>
    <x v="76"/>
    <s v="4/108/14/47,5/63,4/5,5"/>
    <x v="0"/>
    <m/>
    <x v="0"/>
    <s v="Ford (7)_x000a_Contour (1995 - 2000)  Fiesta (2002 - 2014)  Fiesta Ikon (2011 - 2012)  Figo (2010 - 2015)  Focus (1998 - 2008)  Ikon (2013 - 2015) Mondeo (1993 - 2000)"/>
    <n v="30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415"/>
    <x v="380"/>
    <s v="Литые"/>
    <n v="408777"/>
    <s v="Колизей"/>
    <s v="Ч"/>
    <x v="1"/>
    <n v="4"/>
    <n v="108"/>
    <x v="1"/>
    <n v="47.5"/>
    <n v="63.4"/>
    <n v="5.5"/>
    <s v="4/108"/>
    <x v="395"/>
    <x v="6"/>
    <x v="76"/>
    <s v="4/108/14/47,5/63,4/5,5"/>
    <x v="0"/>
    <m/>
    <x v="0"/>
    <s v="Ford (7)_x000a_Contour (1995 - 2000)  Fiesta (2002 - 2014)  Fiesta Ikon (2011 - 2012)  Figo (2010 - 2015)  Focus (1998 - 2008)  Ikon (2013 - 2015) Mondeo (1993 - 2000)"/>
    <n v="30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416"/>
    <x v="381"/>
    <s v="Литые"/>
    <n v="665896"/>
    <s v="Колизей"/>
    <s v="Н"/>
    <x v="1"/>
    <n v="4"/>
    <n v="108"/>
    <x v="1"/>
    <n v="47.5"/>
    <n v="63.4"/>
    <n v="5.5"/>
    <s v="4/108"/>
    <x v="396"/>
    <x v="6"/>
    <x v="76"/>
    <s v="4/108/14/47,5/63,4/5,5"/>
    <x v="0"/>
    <m/>
    <x v="0"/>
    <s v="Ford (7)_x000a_Contour (1995 - 2000)  Fiesta (2002 - 2014)  Fiesta Ikon (2011 - 2012)  Figo (2010 - 2015)  Focus (1998 - 2008)  Ikon (2013 - 2015) Mondeo (1993 - 2000)"/>
    <n v="30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417"/>
    <x v="382"/>
    <s v="Литые"/>
    <n v="665897"/>
    <s v="Колизей"/>
    <s v="АБ"/>
    <x v="1"/>
    <n v="4"/>
    <n v="108"/>
    <x v="1"/>
    <n v="47.5"/>
    <n v="63.4"/>
    <n v="5.5"/>
    <s v="4/108"/>
    <x v="397"/>
    <x v="6"/>
    <x v="76"/>
    <s v="4/108/14/47,5/63,4/5,5"/>
    <x v="0"/>
    <m/>
    <x v="0"/>
    <s v="Ford (7)_x000a_Contour (1995 - 2000)  Fiesta (2002 - 2014)  Fiesta Ikon (2011 - 2012)  Figo (2010 - 2015)  Focus (1998 - 2008)  Ikon (2013 - 2015) Mondeo (1993 - 2000)"/>
    <n v="320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418"/>
    <x v="383"/>
    <s v="Литые"/>
    <n v="777720"/>
    <s v="Колизей"/>
    <s v="Н"/>
    <x v="1"/>
    <n v="4"/>
    <n v="108"/>
    <x v="0"/>
    <n v="52.5"/>
    <n v="63.4"/>
    <n v="6"/>
    <s v="4/108"/>
    <x v="398"/>
    <x v="7"/>
    <x v="58"/>
    <s v="4/108/15/52,5/63,4/6"/>
    <x v="1"/>
    <n v="4"/>
    <x v="1"/>
    <s v="Ford (6)_x000a_Fiesta (2002 - 2008)  Fiesta Ikon (2011 - 2012)  Figo (2010 - 2015)  Focus (1998 - 2011)  Fusion (2002 - 2012)  Ikon (2013 - 2015)"/>
    <n v="3650"/>
    <m/>
    <n v="2629.9957999999997"/>
    <n v="4"/>
    <n v="0"/>
    <n v="0"/>
    <n v="4"/>
    <n v="4"/>
    <m/>
    <m/>
    <n v="0"/>
    <n v="1"/>
    <m/>
    <m/>
    <n v="0"/>
    <m/>
    <m/>
    <m/>
    <n v="0"/>
    <x v="1"/>
    <m/>
  </r>
  <r>
    <x v="1"/>
    <x v="419"/>
    <x v="384"/>
    <s v="Штамп"/>
    <n v="487232"/>
    <m/>
    <s v="S"/>
    <x v="15"/>
    <n v="4"/>
    <n v="98"/>
    <x v="2"/>
    <n v="29"/>
    <n v="58.6"/>
    <n v="5"/>
    <s v="4/98"/>
    <x v="399"/>
    <x v="15"/>
    <x v="77"/>
    <s v="4-98-13-29-58,6-5"/>
    <x v="1"/>
    <n v="20"/>
    <x v="8"/>
    <s v="VAZ Lada 2101-2107"/>
    <n v="880"/>
    <n v="660"/>
    <n v="620.41744999999992"/>
    <n v="1"/>
    <n v="1"/>
    <n v="7"/>
    <n v="0"/>
    <n v="8"/>
    <m/>
    <m/>
    <n v="0"/>
    <n v="1"/>
    <m/>
    <m/>
    <n v="0"/>
    <m/>
    <m/>
    <m/>
    <n v="0"/>
    <x v="14"/>
    <m/>
  </r>
  <r>
    <x v="0"/>
    <x v="420"/>
    <x v="385"/>
    <s v="Литые"/>
    <n v="405628"/>
    <s v="Салют"/>
    <s v="ПЛ"/>
    <x v="1"/>
    <n v="4"/>
    <n v="108"/>
    <x v="0"/>
    <n v="52.5"/>
    <n v="63.4"/>
    <n v="6"/>
    <s v="4/108"/>
    <x v="400"/>
    <x v="7"/>
    <x v="58"/>
    <s v="4/108/15/52,5/63,4/6"/>
    <x v="1"/>
    <n v="4"/>
    <x v="1"/>
    <s v="Ford (6)_x000a_Fiesta (2002 - 2008)  Fiesta Ikon (2011 - 2012)  Figo (2010 - 2015)  Focus (1998 - 2011)  Fusion (2002 - 2012)  Ikon (2013 - 2015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421"/>
    <x v="386"/>
    <s v="Литые"/>
    <n v="405654"/>
    <s v="Димос"/>
    <s v="ПЛ"/>
    <x v="1"/>
    <n v="4"/>
    <n v="108"/>
    <x v="0"/>
    <n v="52.5"/>
    <n v="63.4"/>
    <n v="6"/>
    <s v="4/108"/>
    <x v="401"/>
    <x v="7"/>
    <x v="58"/>
    <s v="4/108/15/52,5/63,4/6"/>
    <x v="1"/>
    <n v="4"/>
    <x v="1"/>
    <s v="Ford (6)_x000a_Fiesta (2002 - 2008)  Fiesta Ikon (2011 - 2012)  Figo (2010 - 2015)  Focus (1998 - 2011)  Fusion (2002 - 2012)  Ikon (2013 - 2015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422"/>
    <x v="387"/>
    <s v="Литые"/>
    <n v="661519"/>
    <s v="Салют"/>
    <s v="Н"/>
    <x v="1"/>
    <n v="4"/>
    <n v="108"/>
    <x v="0"/>
    <n v="52.5"/>
    <n v="63.4"/>
    <n v="6"/>
    <s v="4/108"/>
    <x v="402"/>
    <x v="7"/>
    <x v="58"/>
    <s v="4/108/15/52,5/63,4/6"/>
    <x v="1"/>
    <n v="4"/>
    <x v="1"/>
    <s v="Ford (6)_x000a_Fiesta (2002 - 2008)  Fiesta Ikon (2011 - 2012)  Figo (2010 - 2015)  Focus (1998 - 2011)  Fusion (2002 - 2012)  Ikon (2013 - 2015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423"/>
    <x v="388"/>
    <s v="Литые"/>
    <n v="661672"/>
    <s v="Димос"/>
    <s v="М"/>
    <x v="1"/>
    <n v="4"/>
    <n v="108"/>
    <x v="0"/>
    <n v="52.5"/>
    <n v="63.4"/>
    <n v="6"/>
    <s v="4/108"/>
    <x v="403"/>
    <x v="7"/>
    <x v="58"/>
    <s v="4/108/15/52,5/63,4/6"/>
    <x v="1"/>
    <n v="4"/>
    <x v="1"/>
    <s v="Ford (6)_x000a_Fiesta (2002 - 2008)  Fiesta Ikon (2011 - 2012)  Figo (2010 - 2015)  Focus (1998 - 2011)  Fusion (2002 - 2012)  Ikon (2013 - 2015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424"/>
    <x v="389"/>
    <s v="Литые"/>
    <n v="661674"/>
    <s v="Димос"/>
    <s v="Н"/>
    <x v="1"/>
    <n v="4"/>
    <n v="108"/>
    <x v="0"/>
    <n v="52.5"/>
    <n v="63.4"/>
    <n v="6"/>
    <s v="4/108"/>
    <x v="404"/>
    <x v="7"/>
    <x v="58"/>
    <s v="4/108/15/52,5/63,4/6"/>
    <x v="1"/>
    <n v="4"/>
    <x v="1"/>
    <s v="Ford (6)_x000a_Fiesta (2002 - 2008)  Fiesta Ikon (2011 - 2012)  Figo (2010 - 2015)  Focus (1998 - 2011)  Fusion (2002 - 2012)  Ikon (2013 - 2015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425"/>
    <x v="390"/>
    <s v="Штамп"/>
    <n v="445811"/>
    <m/>
    <s v="S"/>
    <x v="15"/>
    <n v="4"/>
    <n v="98"/>
    <x v="2"/>
    <n v="29"/>
    <n v="58.6"/>
    <n v="5"/>
    <s v="4/98"/>
    <x v="399"/>
    <x v="15"/>
    <x v="77"/>
    <s v="4-98-13-29-58,6-5"/>
    <x v="1"/>
    <n v="20"/>
    <x v="8"/>
    <s v="VAZ Lada 2101-2107"/>
    <n v="880"/>
    <n v="660"/>
    <n v="591.74148333333324"/>
    <n v="3"/>
    <n v="0"/>
    <n v="14"/>
    <n v="1"/>
    <n v="17"/>
    <m/>
    <m/>
    <n v="0"/>
    <n v="1"/>
    <m/>
    <m/>
    <n v="0"/>
    <m/>
    <m/>
    <m/>
    <n v="0"/>
    <x v="15"/>
    <m/>
  </r>
  <r>
    <x v="1"/>
    <x v="426"/>
    <x v="391"/>
    <s v="Штамп"/>
    <n v="2039701"/>
    <m/>
    <m/>
    <x v="2"/>
    <n v="4"/>
    <n v="98"/>
    <x v="2"/>
    <n v="29"/>
    <n v="58.6"/>
    <n v="5"/>
    <s v="4/98"/>
    <x v="405"/>
    <x v="15"/>
    <x v="77"/>
    <s v="4-98-13-29-58,6-5"/>
    <x v="1"/>
    <n v="20"/>
    <x v="8"/>
    <s v="VAZ Lada 2101-2107"/>
    <n v="880"/>
    <n v="660"/>
    <n v="598.63169999999991"/>
    <n v="0"/>
    <n v="0"/>
    <n v="5"/>
    <n v="0"/>
    <n v="5"/>
    <m/>
    <m/>
    <n v="0"/>
    <n v="1"/>
    <m/>
    <m/>
    <n v="0"/>
    <m/>
    <m/>
    <m/>
    <n v="0"/>
    <x v="12"/>
    <m/>
  </r>
  <r>
    <x v="1"/>
    <x v="427"/>
    <x v="392"/>
    <s v="Штамп"/>
    <n v="876269"/>
    <m/>
    <m/>
    <x v="2"/>
    <n v="4"/>
    <n v="98"/>
    <x v="2"/>
    <n v="29"/>
    <n v="58.6"/>
    <n v="5"/>
    <s v="4/98"/>
    <x v="406"/>
    <x v="15"/>
    <x v="77"/>
    <s v="4-98-13-29-58,6-5"/>
    <x v="1"/>
    <n v="20"/>
    <x v="8"/>
    <s v="VAZ Lada 2101-2107"/>
    <n v="880"/>
    <n v="660"/>
    <n v="452.69519999999994"/>
    <n v="0"/>
    <n v="0"/>
    <n v="1"/>
    <n v="0"/>
    <n v="1"/>
    <m/>
    <m/>
    <n v="0"/>
    <n v="1"/>
    <m/>
    <m/>
    <n v="0"/>
    <m/>
    <m/>
    <m/>
    <n v="0"/>
    <x v="4"/>
    <m/>
  </r>
  <r>
    <x v="1"/>
    <x v="428"/>
    <x v="393"/>
    <s v="Штамп"/>
    <n v="941464"/>
    <s v="ГАЗ"/>
    <s v="B\S"/>
    <x v="16"/>
    <n v="4"/>
    <n v="98"/>
    <x v="2"/>
    <n v="29"/>
    <n v="58.6"/>
    <n v="5"/>
    <s v="4/98"/>
    <x v="407"/>
    <x v="15"/>
    <x v="77"/>
    <s v="4-98-13-29-58,6-5"/>
    <x v="1"/>
    <n v="20"/>
    <x v="8"/>
    <s v="VAZ Lada 2101-2107"/>
    <n v="880"/>
    <n v="660"/>
    <n v="615.98949999999991"/>
    <n v="0"/>
    <n v="0"/>
    <n v="6"/>
    <n v="4"/>
    <n v="6"/>
    <m/>
    <m/>
    <n v="0"/>
    <n v="1"/>
    <m/>
    <m/>
    <n v="0"/>
    <m/>
    <m/>
    <m/>
    <n v="0"/>
    <x v="16"/>
    <m/>
  </r>
  <r>
    <x v="1"/>
    <x v="429"/>
    <x v="394"/>
    <s v="Штамп"/>
    <n v="2146048"/>
    <n v="13000"/>
    <s v="S"/>
    <x v="4"/>
    <n v="4"/>
    <n v="98"/>
    <x v="2"/>
    <n v="29"/>
    <n v="60.1"/>
    <n v="5"/>
    <s v="4/98"/>
    <x v="408"/>
    <x v="15"/>
    <x v="78"/>
    <s v="4-98-13-29-60,1-5"/>
    <x v="1"/>
    <n v="20"/>
    <x v="8"/>
    <s v="VAZ Lada 2101-2107"/>
    <n v="880"/>
    <n v="780"/>
    <n v="699.79327352941175"/>
    <n v="72"/>
    <n v="0"/>
    <n v="86"/>
    <n v="10"/>
    <n v="158"/>
    <m/>
    <m/>
    <n v="0"/>
    <n v="1"/>
    <m/>
    <m/>
    <n v="0"/>
    <m/>
    <m/>
    <m/>
    <n v="0"/>
    <x v="17"/>
    <m/>
  </r>
  <r>
    <x v="0"/>
    <x v="430"/>
    <x v="395"/>
    <s v="Литые"/>
    <n v="405634"/>
    <s v="Салют"/>
    <s v="ПЛ"/>
    <x v="1"/>
    <n v="4"/>
    <n v="108"/>
    <x v="0"/>
    <n v="47.5"/>
    <n v="63.4"/>
    <n v="6"/>
    <s v="4/108"/>
    <x v="409"/>
    <x v="7"/>
    <x v="79"/>
    <s v="4/108/15/47,5/63,4/6"/>
    <x v="0"/>
    <m/>
    <x v="0"/>
    <s v="Ford (2)_x000a_Fiesta (2008 - 2017)  Mondeo (1993 - 2000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431"/>
    <x v="396"/>
    <s v="Литые"/>
    <n v="405666"/>
    <s v="Димос"/>
    <s v="ПЛ"/>
    <x v="1"/>
    <n v="4"/>
    <n v="108"/>
    <x v="0"/>
    <n v="47.5"/>
    <n v="63.4"/>
    <n v="6"/>
    <s v="4/108"/>
    <x v="410"/>
    <x v="7"/>
    <x v="79"/>
    <s v="4/108/15/47,5/63,4/6"/>
    <x v="0"/>
    <m/>
    <x v="0"/>
    <s v="Ford (2)_x000a_Fiesta (2008 - 2017)  Mondeo (1993 - 2000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432"/>
    <x v="397"/>
    <s v="Литые"/>
    <n v="661513"/>
    <s v="Салют"/>
    <s v="Н"/>
    <x v="1"/>
    <n v="4"/>
    <n v="108"/>
    <x v="0"/>
    <n v="47.5"/>
    <n v="63.4"/>
    <n v="6"/>
    <s v="4/108"/>
    <x v="411"/>
    <x v="7"/>
    <x v="79"/>
    <s v="4/108/15/47,5/63,4/6"/>
    <x v="0"/>
    <m/>
    <x v="0"/>
    <s v="Ford (2)_x000a_Fiesta (2008 - 2017)  Mondeo (1993 - 2000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433"/>
    <x v="398"/>
    <s v="Литые"/>
    <n v="661659"/>
    <s v="Димос"/>
    <s v="М"/>
    <x v="1"/>
    <n v="4"/>
    <n v="108"/>
    <x v="0"/>
    <n v="47.5"/>
    <n v="63.4"/>
    <n v="6"/>
    <s v="4/108"/>
    <x v="412"/>
    <x v="7"/>
    <x v="79"/>
    <s v="4/108/15/47,5/63,4/6"/>
    <x v="0"/>
    <m/>
    <x v="0"/>
    <s v="Ford (2)_x000a_Fiesta (2008 - 2017)  Mondeo (1993 - 2000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434"/>
    <x v="399"/>
    <s v="Литые"/>
    <n v="661660"/>
    <s v="Димос"/>
    <s v="Н"/>
    <x v="1"/>
    <n v="4"/>
    <n v="108"/>
    <x v="0"/>
    <n v="47.5"/>
    <n v="63.4"/>
    <n v="6"/>
    <s v="4/108"/>
    <x v="413"/>
    <x v="7"/>
    <x v="79"/>
    <s v="4/108/15/47,5/63,4/6"/>
    <x v="0"/>
    <m/>
    <x v="0"/>
    <s v="Ford (2)_x000a_Fiesta (2008 - 2017)  Mondeo (1993 - 2000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435"/>
    <x v="400"/>
    <s v="Штамп"/>
    <n v="498828"/>
    <m/>
    <s v="белый"/>
    <x v="15"/>
    <n v="4"/>
    <n v="98"/>
    <x v="2"/>
    <n v="29"/>
    <n v="60.5"/>
    <n v="5"/>
    <s v="4/98"/>
    <x v="414"/>
    <x v="15"/>
    <x v="80"/>
    <s v="4-98-13-29-60,5-5"/>
    <x v="1"/>
    <n v="20"/>
    <x v="8"/>
    <s v="VAZ Lada 2101-2107"/>
    <n v="880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436"/>
    <x v="132"/>
    <s v="Штамп"/>
    <m/>
    <m/>
    <m/>
    <x v="2"/>
    <n v="4"/>
    <n v="98"/>
    <x v="2"/>
    <n v="30"/>
    <n v="58.6"/>
    <n v="5"/>
    <s v="4/98"/>
    <x v="415"/>
    <x v="15"/>
    <x v="81"/>
    <s v="4-98-13-30-58,6-5"/>
    <x v="1"/>
    <n v="20"/>
    <x v="8"/>
    <s v="VAZ Lada 2101-2107"/>
    <n v="704.4"/>
    <m/>
    <n v="0"/>
    <n v="0"/>
    <n v="0"/>
    <n v="0"/>
    <n v="0"/>
    <n v="0"/>
    <m/>
    <m/>
    <n v="0"/>
    <m/>
    <m/>
    <m/>
    <n v="0"/>
    <m/>
    <m/>
    <m/>
    <n v="0"/>
    <x v="0"/>
    <m/>
  </r>
  <r>
    <x v="1"/>
    <x v="437"/>
    <x v="401"/>
    <s v="Штамп"/>
    <n v="445816"/>
    <m/>
    <m/>
    <x v="2"/>
    <n v="4"/>
    <n v="98"/>
    <x v="2"/>
    <n v="35"/>
    <n v="58.6"/>
    <n v="5"/>
    <s v="4/98"/>
    <x v="416"/>
    <x v="15"/>
    <x v="41"/>
    <s v="4-98-13-35-58,6-5"/>
    <x v="1"/>
    <n v="20"/>
    <x v="8"/>
    <s v="VAZ Lada 2108-2015"/>
    <n v="88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438"/>
    <x v="402"/>
    <s v="Литые"/>
    <n v="408894"/>
    <s v="RS2"/>
    <s v="ПЛ"/>
    <x v="1"/>
    <n v="4"/>
    <n v="108"/>
    <x v="0"/>
    <n v="47.5"/>
    <n v="63.4"/>
    <n v="6.5"/>
    <s v="4/108"/>
    <x v="417"/>
    <x v="7"/>
    <x v="82"/>
    <s v="4/108/15/47,5/63,4/6,5"/>
    <x v="0"/>
    <m/>
    <x v="0"/>
    <s v="Ford (1)_x000a_Contour (1995 - 2000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439"/>
    <x v="403"/>
    <s v="Литые"/>
    <n v="408895"/>
    <s v="RS2"/>
    <s v="АМ"/>
    <x v="1"/>
    <n v="4"/>
    <n v="108"/>
    <x v="0"/>
    <n v="47.5"/>
    <n v="63.4"/>
    <n v="6.5"/>
    <s v="4/108"/>
    <x v="418"/>
    <x v="7"/>
    <x v="82"/>
    <s v="4/108/15/47,5/63,4/6,5"/>
    <x v="0"/>
    <m/>
    <x v="0"/>
    <s v="Ford (1)_x000a_Contour (1995 - 2000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440"/>
    <x v="404"/>
    <s v="Литые"/>
    <n v="408896"/>
    <s v="RS2"/>
    <s v="Б"/>
    <x v="1"/>
    <n v="4"/>
    <n v="108"/>
    <x v="0"/>
    <n v="47.5"/>
    <n v="63.4"/>
    <n v="6.5"/>
    <s v="4/108"/>
    <x v="419"/>
    <x v="7"/>
    <x v="82"/>
    <s v="4/108/15/47,5/63,4/6,5"/>
    <x v="0"/>
    <m/>
    <x v="0"/>
    <s v="Ford (1)_x000a_Contour (1995 - 2000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441"/>
    <x v="405"/>
    <s v="Литые"/>
    <n v="408897"/>
    <s v="RS2"/>
    <s v="Ч"/>
    <x v="1"/>
    <n v="4"/>
    <n v="108"/>
    <x v="0"/>
    <n v="47.5"/>
    <n v="63.4"/>
    <n v="6.5"/>
    <s v="4/108"/>
    <x v="420"/>
    <x v="7"/>
    <x v="82"/>
    <s v="4/108/15/47,5/63,4/6,5"/>
    <x v="0"/>
    <m/>
    <x v="0"/>
    <s v="Ford (1)_x000a_Contour (1995 - 2000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442"/>
    <x v="406"/>
    <s v="Литые"/>
    <n v="665955"/>
    <s v="RS2"/>
    <s v="Н"/>
    <x v="1"/>
    <n v="4"/>
    <n v="108"/>
    <x v="0"/>
    <n v="47.5"/>
    <n v="63.4"/>
    <n v="6.5"/>
    <s v="4/108"/>
    <x v="421"/>
    <x v="7"/>
    <x v="82"/>
    <s v="4/108/15/47,5/63,4/6,5"/>
    <x v="0"/>
    <m/>
    <x v="0"/>
    <s v="Ford (1)_x000a_Contour (1995 - 2000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443"/>
    <x v="407"/>
    <s v="Штамп"/>
    <n v="876270"/>
    <m/>
    <m/>
    <x v="2"/>
    <n v="4"/>
    <n v="98"/>
    <x v="2"/>
    <n v="35"/>
    <n v="58.6"/>
    <n v="5"/>
    <s v="4/98"/>
    <x v="422"/>
    <x v="15"/>
    <x v="41"/>
    <s v="4-98-13-35-58,6-5"/>
    <x v="1"/>
    <n v="20"/>
    <x v="8"/>
    <s v="VAZ Lada 2108-2015"/>
    <n v="88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444"/>
    <x v="408"/>
    <s v="Литые"/>
    <n v="675806"/>
    <s v="Колизей"/>
    <s v="Н"/>
    <x v="1"/>
    <n v="4"/>
    <n v="114.3"/>
    <x v="0"/>
    <n v="46"/>
    <n v="67.099999999999994"/>
    <n v="6"/>
    <s v="4/114,3"/>
    <x v="423"/>
    <x v="2"/>
    <x v="7"/>
    <s v="4/114,3/15/46/67,1/6"/>
    <x v="1"/>
    <n v="4"/>
    <x v="1"/>
    <s v="Eagle (1)_x000a_Summit (1993 - 1996)_x000a_Hyundai (3)_x000a_Elantra (2000 - 2010)  Sonata (1998 - 2012)  Tiburon (1997 - 2001)_x000a_Kia (1)_x000a_Optima (2000 - 2006)_x000a_Mitsubishi (2)_x000a_Galant (1992 - 2004)  Lancer (2001 - 2010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445"/>
    <x v="409"/>
    <s v="Литые"/>
    <n v="758613"/>
    <s v="Колизей"/>
    <s v="Н"/>
    <x v="1"/>
    <n v="4"/>
    <n v="114.3"/>
    <x v="0"/>
    <n v="46"/>
    <n v="67.099999999999994"/>
    <n v="6"/>
    <s v="4/114,3"/>
    <x v="424"/>
    <x v="2"/>
    <x v="7"/>
    <s v="4/114,3/15/46/67,1/6"/>
    <x v="1"/>
    <n v="4"/>
    <x v="1"/>
    <s v="Eagle (1)_x000a_Summit (1993 - 1996)_x000a_Hyundai (3)_x000a_Elantra (2000 - 2010)  Sonata (1998 - 2012)  Tiburon (1997 - 2001)_x000a_Kia (1)_x000a_Optima (2000 - 2006)_x000a_Mitsubishi (2)_x000a_Galant (1992 - 2004)  Lancer (2001 - 2010)"/>
    <n v="3650"/>
    <m/>
    <n v="2629.9957999999997"/>
    <n v="0"/>
    <n v="0"/>
    <n v="4"/>
    <n v="0"/>
    <n v="4"/>
    <m/>
    <m/>
    <n v="0"/>
    <n v="1"/>
    <m/>
    <m/>
    <n v="0"/>
    <m/>
    <m/>
    <m/>
    <n v="0"/>
    <x v="2"/>
    <m/>
  </r>
  <r>
    <x v="0"/>
    <x v="446"/>
    <x v="410"/>
    <s v="Литые"/>
    <n v="672619"/>
    <m/>
    <m/>
    <x v="3"/>
    <n v="4"/>
    <n v="114.3"/>
    <x v="0"/>
    <n v="46"/>
    <n v="67.099999999999994"/>
    <n v="6"/>
    <s v="4/114,3"/>
    <x v="425"/>
    <x v="2"/>
    <x v="7"/>
    <s v="4/114,3/15/46/67,1/6"/>
    <x v="1"/>
    <n v="4"/>
    <x v="1"/>
    <s v="Eagle (1)_x000a_Summit (1993 - 1996)_x000a_Hyundai (3)_x000a_Elantra (2000 - 2010)  Sonata (1998 - 2012)  Tiburon (1997 - 2001)_x000a_Kia (1)_x000a_Optima (2000 - 2006)_x000a_Mitsubishi (2)_x000a_Galant (1992 - 2004)  Lancer (2001 - 2010)"/>
    <n v="2794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447"/>
    <x v="411"/>
    <s v="Литые"/>
    <n v="939666"/>
    <s v="Колизей"/>
    <s v="Б"/>
    <x v="1"/>
    <n v="4"/>
    <n v="114.3"/>
    <x v="0"/>
    <n v="46"/>
    <n v="67.099999999999994"/>
    <n v="6"/>
    <s v="4/114,3"/>
    <x v="426"/>
    <x v="2"/>
    <x v="7"/>
    <s v="4/114,3/15/46/67,1/6"/>
    <x v="1"/>
    <n v="4"/>
    <x v="1"/>
    <s v="Eagle (1)_x000a_Summit (1993 - 1996)_x000a_Hyundai (3)_x000a_Elantra (2000 - 2010)  Sonata (1998 - 2012)  Tiburon (1997 - 2001)_x000a_Kia (1)_x000a_Optima (2000 - 2006)_x000a_Mitsubishi (2)_x000a_Galant (1992 - 2004)  Lancer (2001 - 2010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448"/>
    <x v="412"/>
    <s v="Штамп"/>
    <n v="445812"/>
    <m/>
    <m/>
    <x v="2"/>
    <n v="4"/>
    <n v="98"/>
    <x v="2"/>
    <n v="35"/>
    <n v="58.6"/>
    <n v="5"/>
    <s v="4/98"/>
    <x v="427"/>
    <x v="15"/>
    <x v="41"/>
    <s v="4-98-13-35-58,6-5"/>
    <x v="1"/>
    <n v="20"/>
    <x v="8"/>
    <s v="VAZ Lada 2108-2015"/>
    <n v="880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449"/>
    <x v="413"/>
    <s v="Штамп"/>
    <n v="2146049"/>
    <n v="13001"/>
    <s v="S"/>
    <x v="4"/>
    <n v="4"/>
    <n v="98"/>
    <x v="2"/>
    <n v="35"/>
    <n v="58.6"/>
    <n v="5"/>
    <s v="4/98"/>
    <x v="428"/>
    <x v="15"/>
    <x v="41"/>
    <s v="4-98-13-35-58,6-5"/>
    <x v="1"/>
    <n v="20"/>
    <x v="8"/>
    <s v="VAZ Lada 2108-2015"/>
    <n v="880"/>
    <n v="780"/>
    <n v="721.01069262032081"/>
    <n v="78"/>
    <n v="18"/>
    <n v="65"/>
    <n v="33"/>
    <n v="143"/>
    <m/>
    <m/>
    <n v="0"/>
    <n v="1"/>
    <m/>
    <m/>
    <n v="0"/>
    <m/>
    <m/>
    <m/>
    <n v="0"/>
    <x v="18"/>
    <s v="https://market.yandex.ru/product/10494763/offers?local-offers-first=1&amp;how=aprice"/>
  </r>
  <r>
    <x v="0"/>
    <x v="450"/>
    <x v="414"/>
    <s v="Литые"/>
    <n v="2065049"/>
    <s v="GT"/>
    <s v="АМ"/>
    <x v="1"/>
    <n v="4"/>
    <n v="114.3"/>
    <x v="0"/>
    <n v="46"/>
    <n v="67.099999999999994"/>
    <n v="6"/>
    <s v="4/114,3"/>
    <x v="429"/>
    <x v="2"/>
    <x v="7"/>
    <s v="4/114,3/15/46/67,1/6"/>
    <x v="1"/>
    <n v="4"/>
    <x v="1"/>
    <s v="Eagle (1)_x000a_Summit (1993 - 1996)_x000a_Hyundai (3)_x000a_Elantra (2000 - 2010)  Sonata (1998 - 2012)  Tiburon (1997 - 2001)_x000a_Kia (1)_x000a_Optima (2000 - 2006)_x000a_Mitsubishi (2)_x000a_Galant (1992 - 2004)  Lancer (2001 - 2010)"/>
    <n v="3850"/>
    <m/>
    <n v="0"/>
    <n v="0"/>
    <n v="0"/>
    <n v="0"/>
    <n v="0"/>
    <n v="0"/>
    <m/>
    <m/>
    <n v="0"/>
    <n v="1"/>
    <m/>
    <m/>
    <n v="0"/>
    <m/>
    <m/>
    <n v="2"/>
    <n v="2"/>
    <x v="0"/>
    <m/>
  </r>
  <r>
    <x v="0"/>
    <x v="451"/>
    <x v="415"/>
    <s v="Литые"/>
    <n v="2065050"/>
    <s v="GT"/>
    <s v="НН"/>
    <x v="1"/>
    <n v="4"/>
    <n v="114.3"/>
    <x v="0"/>
    <n v="46"/>
    <n v="67.099999999999994"/>
    <n v="6"/>
    <s v="4/114,3"/>
    <x v="430"/>
    <x v="2"/>
    <x v="7"/>
    <s v="4/114,3/15/46/67,1/6"/>
    <x v="1"/>
    <n v="4"/>
    <x v="1"/>
    <s v="Eagle (1)_x000a_Summit (1993 - 1996)_x000a_Hyundai (3)_x000a_Elantra (2000 - 2010)  Sonata (1998 - 2012)  Tiburon (1997 - 2001)_x000a_Kia (1)_x000a_Optima (2000 - 2006)_x000a_Mitsubishi (2)_x000a_Galant (1992 - 2004)  Lancer (2001 - 2010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452"/>
    <x v="416"/>
    <s v="Литые"/>
    <n v="405627"/>
    <s v="Салют"/>
    <s v="ПЛ"/>
    <x v="1"/>
    <n v="4"/>
    <n v="114.3"/>
    <x v="0"/>
    <n v="46"/>
    <n v="67.099999999999994"/>
    <n v="6"/>
    <s v="4/114,3"/>
    <x v="431"/>
    <x v="2"/>
    <x v="7"/>
    <s v="4/114,3/15/46/67,1/6"/>
    <x v="1"/>
    <n v="4"/>
    <x v="1"/>
    <s v="Eagle (1)_x000a_Summit (1993 - 1996)_x000a_Hyundai (3)_x000a_Elantra (2000 - 2010)  Sonata (1998 - 2012)  Tiburon (1997 - 2001)_x000a_Kia (1)_x000a_Optima (2000 - 2006)_x000a_Mitsubishi (2)_x000a_Galant (1992 - 2004)  Lancer (2001 - 2010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453"/>
    <x v="417"/>
    <s v="Литые"/>
    <n v="405653"/>
    <s v="Димос"/>
    <s v="ПЛ"/>
    <x v="1"/>
    <n v="4"/>
    <n v="114.3"/>
    <x v="0"/>
    <n v="46"/>
    <n v="67.099999999999994"/>
    <n v="6"/>
    <s v="4/114,3"/>
    <x v="432"/>
    <x v="2"/>
    <x v="7"/>
    <s v="4/114,3/15/46/67,1/6"/>
    <x v="1"/>
    <n v="4"/>
    <x v="1"/>
    <s v="Eagle (1)_x000a_Summit (1993 - 1996)_x000a_Hyundai (3)_x000a_Elantra (2000 - 2010)  Sonata (1998 - 2012)  Tiburon (1997 - 2001)_x000a_Kia (1)_x000a_Optima (2000 - 2006)_x000a_Mitsubishi (2)_x000a_Galant (1992 - 2004)  Lancer (2001 - 2010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454"/>
    <x v="418"/>
    <s v="Литые"/>
    <n v="661518"/>
    <s v="Салют"/>
    <s v="Н"/>
    <x v="1"/>
    <n v="4"/>
    <n v="114.3"/>
    <x v="0"/>
    <n v="46"/>
    <n v="67.099999999999994"/>
    <n v="6"/>
    <s v="4/114,3"/>
    <x v="433"/>
    <x v="2"/>
    <x v="7"/>
    <s v="4/114,3/15/46/67,1/6"/>
    <x v="1"/>
    <n v="4"/>
    <x v="1"/>
    <s v="Eagle (1)_x000a_Summit (1993 - 1996)_x000a_Hyundai (3)_x000a_Elantra (2000 - 2010)  Sonata (1998 - 2012)  Tiburon (1997 - 2001)_x000a_Kia (1)_x000a_Optima (2000 - 2006)_x000a_Mitsubishi (2)_x000a_Galant (1992 - 2004)  Lancer (2001 - 2010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455"/>
    <x v="419"/>
    <s v="Литые"/>
    <n v="661670"/>
    <s v="Димос"/>
    <s v="М"/>
    <x v="1"/>
    <n v="4"/>
    <n v="114.3"/>
    <x v="0"/>
    <n v="46"/>
    <n v="67.099999999999994"/>
    <n v="6"/>
    <s v="4/114,3"/>
    <x v="434"/>
    <x v="2"/>
    <x v="7"/>
    <s v="4/114,3/15/46/67,1/6"/>
    <x v="1"/>
    <n v="4"/>
    <x v="1"/>
    <s v="Eagle (1)_x000a_Summit (1993 - 1996)_x000a_Hyundai (3)_x000a_Elantra (2000 - 2010)  Sonata (1998 - 2012)  Tiburon (1997 - 2001)_x000a_Kia (1)_x000a_Optima (2000 - 2006)_x000a_Mitsubishi (2)_x000a_Galant (1992 - 2004)  Lancer (2001 - 2010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456"/>
    <x v="420"/>
    <s v="Литые"/>
    <n v="661671"/>
    <s v="Димос"/>
    <s v="Н"/>
    <x v="1"/>
    <n v="4"/>
    <n v="114.3"/>
    <x v="0"/>
    <n v="46"/>
    <n v="67.099999999999994"/>
    <n v="6"/>
    <s v="4/114,3"/>
    <x v="435"/>
    <x v="2"/>
    <x v="7"/>
    <s v="4/114,3/15/46/67,1/6"/>
    <x v="1"/>
    <n v="4"/>
    <x v="1"/>
    <s v="Eagle (1)_x000a_Summit (1993 - 1996)_x000a_Hyundai (3)_x000a_Elantra (2000 - 2010)  Sonata (1998 - 2012)  Tiburon (1997 - 2001)_x000a_Kia (1)_x000a_Optima (2000 - 2006)_x000a_Mitsubishi (2)_x000a_Galant (1992 - 2004)  Lancer (2001 - 2010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457"/>
    <x v="421"/>
    <s v="Штамп"/>
    <n v="2039702"/>
    <m/>
    <m/>
    <x v="2"/>
    <n v="4"/>
    <n v="98"/>
    <x v="2"/>
    <n v="35"/>
    <n v="58.6"/>
    <n v="5"/>
    <s v="4/98"/>
    <x v="436"/>
    <x v="15"/>
    <x v="41"/>
    <s v="4-98-13-35-58,6-5"/>
    <x v="1"/>
    <n v="20"/>
    <x v="8"/>
    <s v="VAZ Lada 2108-2015"/>
    <n v="880"/>
    <n v="660"/>
    <n v="621.24639999999999"/>
    <n v="2"/>
    <n v="0"/>
    <n v="0"/>
    <n v="0"/>
    <n v="2"/>
    <m/>
    <m/>
    <n v="0"/>
    <n v="1"/>
    <m/>
    <m/>
    <n v="0"/>
    <m/>
    <m/>
    <m/>
    <n v="0"/>
    <x v="5"/>
    <m/>
  </r>
  <r>
    <x v="1"/>
    <x v="458"/>
    <x v="422"/>
    <s v="Штамп"/>
    <n v="661482"/>
    <m/>
    <m/>
    <x v="2"/>
    <n v="4"/>
    <n v="98"/>
    <x v="2"/>
    <n v="40"/>
    <n v="58.6"/>
    <n v="5"/>
    <s v="4/98"/>
    <x v="437"/>
    <x v="15"/>
    <x v="83"/>
    <s v="4-98-13-40-58,6-5"/>
    <x v="1"/>
    <n v="20"/>
    <x v="8"/>
    <s v="VAZ Lada 2108-2015"/>
    <n v="88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459"/>
    <x v="423"/>
    <s v="Литые"/>
    <n v="405619"/>
    <s v="RS2"/>
    <s v="АМ"/>
    <x v="1"/>
    <n v="4"/>
    <n v="100"/>
    <x v="1"/>
    <n v="38"/>
    <n v="57.1"/>
    <n v="5.5"/>
    <s v="4/100"/>
    <x v="438"/>
    <x v="1"/>
    <x v="84"/>
    <s v="4/100/14/38/57,1/5,5"/>
    <x v="0"/>
    <m/>
    <x v="0"/>
    <s v="Dodge (1)_x000a_Charger (1983 - 1987)_x000a_Seat (2)_x000a_Cordoba (1993 - 2002)  Ibiza (1993 - 2002)_x000a_Volkswagen (6)_x000a_Gol (1995 - 2008)  Golf (1974 - 1992)  Parati (2000 - 2013)  Passat (1988 - 1997)  Pointer (2006 - 2009)  Saveiro (2010 - 2018)"/>
    <n v="320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460"/>
    <x v="424"/>
    <s v="Литые"/>
    <n v="408805"/>
    <s v="Колизей"/>
    <s v="ПЛ"/>
    <x v="1"/>
    <n v="4"/>
    <n v="100"/>
    <x v="1"/>
    <n v="38"/>
    <n v="57.1"/>
    <n v="5.5"/>
    <s v="4/100"/>
    <x v="439"/>
    <x v="1"/>
    <x v="84"/>
    <s v="4/100/14/38/57,1/5,5"/>
    <x v="0"/>
    <m/>
    <x v="0"/>
    <s v="Dodge (1)_x000a_Charger (1983 - 1987)_x000a_Seat (2)_x000a_Cordoba (1993 - 2002)  Ibiza (1993 - 2002)_x000a_Volkswagen (6)_x000a_Gol (1995 - 2008)  Golf (1974 - 1992)  Parati (2000 - 2013)  Passat (1988 - 1997)  Pointer (2006 - 2009)  Saveiro (2010 - 2018)"/>
    <n v="320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461"/>
    <x v="425"/>
    <s v="Литые"/>
    <n v="408806"/>
    <s v="Колизей"/>
    <s v="АМ"/>
    <x v="1"/>
    <n v="4"/>
    <n v="100"/>
    <x v="1"/>
    <n v="38"/>
    <n v="57.1"/>
    <n v="5.5"/>
    <s v="4/100"/>
    <x v="440"/>
    <x v="1"/>
    <x v="84"/>
    <s v="4/100/14/38/57,1/5,5"/>
    <x v="0"/>
    <m/>
    <x v="0"/>
    <s v="Dodge (1)_x000a_Charger (1983 - 1987)_x000a_Seat (2)_x000a_Cordoba (1993 - 2002)  Ibiza (1993 - 2002)_x000a_Volkswagen (6)_x000a_Gol (1995 - 2008)  Golf (1974 - 1992)  Parati (2000 - 2013)  Passat (1988 - 1997)  Pointer (2006 - 2009)  Saveiro (2010 - 2018)"/>
    <n v="320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462"/>
    <x v="426"/>
    <s v="Литые"/>
    <n v="408807"/>
    <s v="Колизей"/>
    <s v="Б"/>
    <x v="1"/>
    <n v="4"/>
    <n v="100"/>
    <x v="1"/>
    <n v="38"/>
    <n v="57.1"/>
    <n v="5.5"/>
    <s v="4/100"/>
    <x v="441"/>
    <x v="1"/>
    <x v="84"/>
    <s v="4/100/14/38/57,1/5,5"/>
    <x v="0"/>
    <m/>
    <x v="0"/>
    <s v="Dodge (1)_x000a_Charger (1983 - 1987)_x000a_Seat (2)_x000a_Cordoba (1993 - 2002)  Ibiza (1993 - 2002)_x000a_Volkswagen (6)_x000a_Gol (1995 - 2008)  Golf (1974 - 1992)  Parati (2000 - 2013)  Passat (1988 - 1997)  Pointer (2006 - 2009)  Saveiro (2010 - 2018)"/>
    <n v="30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463"/>
    <x v="427"/>
    <s v="Литые"/>
    <n v="408808"/>
    <s v="Колизей"/>
    <s v="Ч"/>
    <x v="1"/>
    <n v="4"/>
    <n v="100"/>
    <x v="1"/>
    <n v="38"/>
    <n v="57.1"/>
    <n v="5.5"/>
    <s v="4/100"/>
    <x v="442"/>
    <x v="1"/>
    <x v="84"/>
    <s v="4/100/14/38/57,1/5,5"/>
    <x v="0"/>
    <m/>
    <x v="0"/>
    <s v="Dodge (1)_x000a_Charger (1983 - 1987)_x000a_Seat (2)_x000a_Cordoba (1993 - 2002)  Ibiza (1993 - 2002)_x000a_Volkswagen (6)_x000a_Gol (1995 - 2008)  Golf (1974 - 1992)  Parati (2000 - 2013)  Passat (1988 - 1997)  Pointer (2006 - 2009)  Saveiro (2010 - 2018)"/>
    <n v="30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464"/>
    <x v="428"/>
    <s v="Литые"/>
    <n v="661761"/>
    <s v="RS2"/>
    <s v="АБ"/>
    <x v="1"/>
    <n v="4"/>
    <n v="100"/>
    <x v="1"/>
    <n v="38"/>
    <n v="57.1"/>
    <n v="5.5"/>
    <s v="4/100"/>
    <x v="443"/>
    <x v="1"/>
    <x v="84"/>
    <s v="4/100/14/38/57,1/5,5"/>
    <x v="0"/>
    <m/>
    <x v="0"/>
    <s v="Dodge (1)_x000a_Charger (1983 - 1987)_x000a_Seat (2)_x000a_Cordoba (1993 - 2002)  Ibiza (1993 - 2002)_x000a_Volkswagen (6)_x000a_Gol (1995 - 2008)  Golf (1974 - 1992)  Parati (2000 - 2013)  Passat (1988 - 1997)  Pointer (2006 - 2009)  Saveiro (2010 - 2018)"/>
    <n v="320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465"/>
    <x v="429"/>
    <s v="Литые"/>
    <n v="661762"/>
    <s v="RS2"/>
    <s v="Б"/>
    <x v="1"/>
    <n v="4"/>
    <n v="100"/>
    <x v="1"/>
    <n v="38"/>
    <n v="57.1"/>
    <n v="5.5"/>
    <s v="4/100"/>
    <x v="444"/>
    <x v="1"/>
    <x v="84"/>
    <s v="4/100/14/38/57,1/5,5"/>
    <x v="0"/>
    <m/>
    <x v="0"/>
    <s v="Dodge (1)_x000a_Charger (1983 - 1987)_x000a_Seat (2)_x000a_Cordoba (1993 - 2002)  Ibiza (1993 - 2002)_x000a_Volkswagen (6)_x000a_Gol (1995 - 2008)  Golf (1974 - 1992)  Parati (2000 - 2013)  Passat (1988 - 1997)  Pointer (2006 - 2009)  Saveiro (2010 - 2018)"/>
    <n v="30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466"/>
    <x v="430"/>
    <s v="Литые"/>
    <n v="661763"/>
    <s v="RS2"/>
    <s v="ПЛ"/>
    <x v="1"/>
    <n v="4"/>
    <n v="100"/>
    <x v="1"/>
    <n v="38"/>
    <n v="57.1"/>
    <n v="5.5"/>
    <s v="4/100"/>
    <x v="445"/>
    <x v="1"/>
    <x v="84"/>
    <s v="4/100/14/38/57,1/5,5"/>
    <x v="0"/>
    <m/>
    <x v="0"/>
    <s v="Dodge (1)_x000a_Charger (1983 - 1987)_x000a_Seat (2)_x000a_Cordoba (1993 - 2002)  Ibiza (1993 - 2002)_x000a_Volkswagen (6)_x000a_Gol (1995 - 2008)  Golf (1974 - 1992)  Parati (2000 - 2013)  Passat (1988 - 1997)  Pointer (2006 - 2009)  Saveiro (2010 - 2018)"/>
    <n v="320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467"/>
    <x v="431"/>
    <s v="Литые"/>
    <n v="661764"/>
    <s v="RS2"/>
    <s v="Ч"/>
    <x v="1"/>
    <n v="4"/>
    <n v="100"/>
    <x v="1"/>
    <n v="38"/>
    <n v="57.1"/>
    <n v="5.5"/>
    <s v="4/100"/>
    <x v="446"/>
    <x v="1"/>
    <x v="84"/>
    <s v="4/100/14/38/57,1/5,5"/>
    <x v="0"/>
    <m/>
    <x v="0"/>
    <s v="Dodge (1)_x000a_Charger (1983 - 1987)_x000a_Seat (2)_x000a_Cordoba (1993 - 2002)  Ibiza (1993 - 2002)_x000a_Volkswagen (6)_x000a_Gol (1995 - 2008)  Golf (1974 - 1992)  Parati (2000 - 2013)  Passat (1988 - 1997)  Pointer (2006 - 2009)  Saveiro (2010 - 2018)"/>
    <n v="30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468"/>
    <x v="432"/>
    <s v="Литые"/>
    <n v="665912"/>
    <s v="Колизей"/>
    <s v="Н"/>
    <x v="1"/>
    <n v="4"/>
    <n v="100"/>
    <x v="1"/>
    <n v="38"/>
    <n v="57.1"/>
    <n v="5.5"/>
    <s v="4/100"/>
    <x v="447"/>
    <x v="1"/>
    <x v="84"/>
    <s v="4/100/14/38/57,1/5,5"/>
    <x v="0"/>
    <m/>
    <x v="0"/>
    <s v="Dodge (1)_x000a_Charger (1983 - 1987)_x000a_Seat (2)_x000a_Cordoba (1993 - 2002)  Ibiza (1993 - 2002)_x000a_Volkswagen (6)_x000a_Gol (1995 - 2008)  Golf (1974 - 1992)  Parati (2000 - 2013)  Passat (1988 - 1997)  Pointer (2006 - 2009)  Saveiro (2010 - 2018)"/>
    <n v="30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469"/>
    <x v="433"/>
    <s v="Литые"/>
    <n v="665913"/>
    <s v="Колизей"/>
    <s v="АБ"/>
    <x v="1"/>
    <n v="4"/>
    <n v="100"/>
    <x v="1"/>
    <n v="38"/>
    <n v="57.1"/>
    <n v="5.5"/>
    <s v="4/100"/>
    <x v="448"/>
    <x v="1"/>
    <x v="84"/>
    <s v="4/100/14/38/57,1/5,5"/>
    <x v="0"/>
    <m/>
    <x v="0"/>
    <s v="Dodge (1)_x000a_Charger (1983 - 1987)_x000a_Seat (2)_x000a_Cordoba (1993 - 2002)  Ibiza (1993 - 2002)_x000a_Volkswagen (6)_x000a_Gol (1995 - 2008)  Golf (1974 - 1992)  Parati (2000 - 2013)  Passat (1988 - 1997)  Pointer (2006 - 2009)  Saveiro (2010 - 2018)"/>
    <n v="320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470"/>
    <x v="434"/>
    <s v="Литые"/>
    <n v="665930"/>
    <s v="RS2"/>
    <s v="Н"/>
    <x v="1"/>
    <n v="4"/>
    <n v="100"/>
    <x v="1"/>
    <n v="38"/>
    <n v="57.1"/>
    <n v="5.5"/>
    <s v="4/100"/>
    <x v="449"/>
    <x v="1"/>
    <x v="84"/>
    <s v="4/100/14/38/57,1/5,5"/>
    <x v="0"/>
    <m/>
    <x v="0"/>
    <s v="Dodge (1)_x000a_Charger (1983 - 1987)_x000a_Seat (2)_x000a_Cordoba (1993 - 2002)  Ibiza (1993 - 2002)_x000a_Volkswagen (6)_x000a_Gol (1995 - 2008)  Golf (1974 - 1992)  Parati (2000 - 2013)  Passat (1988 - 1997)  Pointer (2006 - 2009)  Saveiro (2010 - 2018)"/>
    <n v="30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471"/>
    <x v="435"/>
    <s v="Литые"/>
    <n v="405620"/>
    <m/>
    <s v="ПЛ"/>
    <x v="1"/>
    <n v="4"/>
    <n v="100"/>
    <x v="0"/>
    <n v="38"/>
    <n v="67.099999999999994"/>
    <n v="6"/>
    <s v="4/100"/>
    <x v="450"/>
    <x v="0"/>
    <x v="85"/>
    <s v="4/100/15/38/67,1/6"/>
    <x v="0"/>
    <m/>
    <x v="0"/>
    <s v="Dodge (1)_x000a_Challenger (1978 - 1983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472"/>
    <x v="436"/>
    <s v="Литые"/>
    <n v="661506"/>
    <m/>
    <s v="Н"/>
    <x v="1"/>
    <n v="4"/>
    <n v="100"/>
    <x v="0"/>
    <n v="38"/>
    <n v="67.099999999999994"/>
    <n v="6"/>
    <s v="4/100"/>
    <x v="451"/>
    <x v="0"/>
    <x v="85"/>
    <s v="4/100/15/38/67,1/6"/>
    <x v="0"/>
    <m/>
    <x v="0"/>
    <s v="Dodge (1)_x000a_Challenger (1978 - 1983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473"/>
    <x v="437"/>
    <s v="Штамп"/>
    <n v="445808"/>
    <m/>
    <m/>
    <x v="2"/>
    <n v="4"/>
    <n v="98"/>
    <x v="2"/>
    <n v="40"/>
    <n v="58.6"/>
    <n v="5"/>
    <s v="4/98"/>
    <x v="452"/>
    <x v="15"/>
    <x v="83"/>
    <s v="4-98-13-40-58,6-5"/>
    <x v="1"/>
    <n v="20"/>
    <x v="8"/>
    <s v="VAZ Lada 2108-2015"/>
    <n v="880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474"/>
    <x v="438"/>
    <s v="Штамп"/>
    <n v="941466"/>
    <s v="42B40B"/>
    <s v="S"/>
    <x v="9"/>
    <n v="4"/>
    <n v="98"/>
    <x v="2"/>
    <n v="40"/>
    <n v="58.6"/>
    <n v="5"/>
    <s v="4/98"/>
    <x v="453"/>
    <x v="15"/>
    <x v="83"/>
    <s v="4-98-13-40-58,6-5"/>
    <x v="1"/>
    <n v="20"/>
    <x v="8"/>
    <s v="VAZ Lada 2108-2015"/>
    <n v="880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475"/>
    <x v="132"/>
    <s v="Штамп"/>
    <n v="964285"/>
    <m/>
    <s v="B"/>
    <x v="16"/>
    <n v="4"/>
    <n v="98"/>
    <x v="2"/>
    <n v="40"/>
    <n v="58.6"/>
    <n v="5"/>
    <s v="4/98"/>
    <x v="454"/>
    <x v="15"/>
    <x v="83"/>
    <s v="4-98-13-40-58,6-5"/>
    <x v="1"/>
    <n v="20"/>
    <x v="8"/>
    <s v="VAZ Lada 2108-2015"/>
    <n v="880"/>
    <n v="660"/>
    <n v="606.2485999999999"/>
    <n v="0"/>
    <n v="1"/>
    <n v="0"/>
    <n v="0"/>
    <n v="0"/>
    <m/>
    <m/>
    <n v="0"/>
    <n v="1"/>
    <m/>
    <m/>
    <n v="0"/>
    <m/>
    <m/>
    <m/>
    <n v="0"/>
    <x v="4"/>
    <m/>
  </r>
  <r>
    <x v="1"/>
    <x v="476"/>
    <x v="132"/>
    <s v="Штамп"/>
    <m/>
    <m/>
    <m/>
    <x v="2"/>
    <n v="4"/>
    <n v="98"/>
    <x v="2"/>
    <n v="40"/>
    <n v="60.5"/>
    <n v="5"/>
    <s v="4/98"/>
    <x v="455"/>
    <x v="15"/>
    <x v="86"/>
    <s v="4-98-13-40-60,5-5"/>
    <x v="1"/>
    <n v="20"/>
    <x v="8"/>
    <s v="VAZ Lada 2108-2015"/>
    <n v="660"/>
    <m/>
    <n v="0"/>
    <n v="0"/>
    <n v="0"/>
    <n v="0"/>
    <n v="0"/>
    <n v="0"/>
    <m/>
    <m/>
    <n v="0"/>
    <m/>
    <m/>
    <m/>
    <n v="0"/>
    <m/>
    <m/>
    <m/>
    <n v="0"/>
    <x v="0"/>
    <m/>
  </r>
  <r>
    <x v="1"/>
    <x v="477"/>
    <x v="439"/>
    <s v="Штамп"/>
    <n v="799520"/>
    <m/>
    <m/>
    <x v="2"/>
    <n v="4"/>
    <n v="98"/>
    <x v="1"/>
    <n v="35"/>
    <n v="58.6"/>
    <n v="5"/>
    <s v="4/98"/>
    <x v="456"/>
    <x v="3"/>
    <x v="87"/>
    <s v="4-98-14-35-58,6-5"/>
    <x v="1"/>
    <n v="12"/>
    <x v="9"/>
    <s v="VAZ Lada 2112-2170"/>
    <n v="894"/>
    <n v="720"/>
    <n v="705.82879999999989"/>
    <n v="0"/>
    <n v="0"/>
    <n v="1"/>
    <n v="0"/>
    <n v="1"/>
    <m/>
    <m/>
    <n v="0"/>
    <n v="1"/>
    <m/>
    <m/>
    <n v="0"/>
    <m/>
    <m/>
    <m/>
    <n v="0"/>
    <x v="4"/>
    <m/>
  </r>
  <r>
    <x v="0"/>
    <x v="478"/>
    <x v="440"/>
    <s v="Литые"/>
    <n v="665953"/>
    <s v="RS2"/>
    <s v="Н"/>
    <x v="1"/>
    <n v="4"/>
    <n v="100"/>
    <x v="0"/>
    <n v="45"/>
    <n v="56.6"/>
    <n v="6.5"/>
    <s v="4/100"/>
    <x v="457"/>
    <x v="0"/>
    <x v="88"/>
    <s v="4/100/15/45/56,6/6,5"/>
    <x v="1"/>
    <n v="4"/>
    <x v="5"/>
    <s v="Daewoo (5)_x000a_Espero (1990 - 1999)  Le Mans (1986 - 1994)  Nexia (1995 - 2015)  Nubira (1997 - 2002)  Racer (1986 - 1995)_x000a_Isuzu (3)_x000a_Impulse (1990 - 1993)  Pa Nero (1991 - 1993)  Piazza (1990 - 1993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479"/>
    <x v="441"/>
    <s v="Литые"/>
    <n v="408890"/>
    <s v="RS2"/>
    <s v="АМ"/>
    <x v="1"/>
    <n v="4"/>
    <n v="100"/>
    <x v="0"/>
    <n v="45"/>
    <n v="56.6"/>
    <n v="6.5"/>
    <s v="4/100"/>
    <x v="458"/>
    <x v="0"/>
    <x v="88"/>
    <s v="4/100/15/45/56,6/6,5"/>
    <x v="1"/>
    <n v="4"/>
    <x v="5"/>
    <s v="Daewoo (5)_x000a_Espero (1990 - 1999)  Le Mans (1986 - 1994)  Nexia (1995 - 2015)  Nubira (1997 - 2002)  Racer (1986 - 1995)_x000a_Isuzu (3)_x000a_Impulse (1990 - 1993)  Pa Nero (1991 - 1993)  Piazza (1990 - 1993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480"/>
    <x v="442"/>
    <s v="Литые"/>
    <n v="405678"/>
    <s v="Оберон"/>
    <s v="АМ"/>
    <x v="1"/>
    <n v="4"/>
    <n v="100"/>
    <x v="0"/>
    <n v="45"/>
    <n v="56.6"/>
    <n v="6.5"/>
    <s v="4/100"/>
    <x v="459"/>
    <x v="0"/>
    <x v="88"/>
    <s v="4/100/15/45/56,6/6,5"/>
    <x v="1"/>
    <n v="4"/>
    <x v="5"/>
    <s v="Daewoo (5)_x000a_Espero (1990 - 1999)  Le Mans (1986 - 1994)  Nexia (1995 - 2015)  Nubira (1997 - 2002)  Racer (1986 - 1995)_x000a_Isuzu (3)_x000a_Impulse (1990 - 1993)  Pa Nero (1991 - 1993)  Piazza (1990 - 1993)"/>
    <n v="3850"/>
    <m/>
    <n v="2837.9486750000001"/>
    <n v="4"/>
    <n v="0"/>
    <n v="0"/>
    <n v="0"/>
    <n v="4"/>
    <m/>
    <m/>
    <n v="0"/>
    <n v="1"/>
    <m/>
    <m/>
    <n v="0"/>
    <m/>
    <m/>
    <m/>
    <n v="0"/>
    <x v="2"/>
    <m/>
  </r>
  <r>
    <x v="0"/>
    <x v="481"/>
    <x v="443"/>
    <s v="Литые"/>
    <n v="408889"/>
    <s v="RS2"/>
    <s v="ПЛ"/>
    <x v="1"/>
    <n v="4"/>
    <n v="100"/>
    <x v="0"/>
    <n v="45"/>
    <n v="56.6"/>
    <n v="6.5"/>
    <s v="4/100"/>
    <x v="460"/>
    <x v="0"/>
    <x v="88"/>
    <s v="4/100/15/45/56,6/6,5"/>
    <x v="1"/>
    <n v="4"/>
    <x v="5"/>
    <s v="Daewoo (5)_x000a_Espero (1990 - 1999)  Le Mans (1986 - 1994)  Nexia (1995 - 2015)  Nubira (1997 - 2002)  Racer (1986 - 1995)_x000a_Isuzu (3)_x000a_Impulse (1990 - 1993)  Pa Nero (1991 - 1993)  Piazza (1990 - 1993)"/>
    <n v="3850"/>
    <m/>
    <n v="2564.9895999999994"/>
    <n v="0"/>
    <n v="0"/>
    <n v="0"/>
    <n v="0"/>
    <n v="0"/>
    <m/>
    <m/>
    <n v="0"/>
    <n v="1"/>
    <m/>
    <m/>
    <n v="0"/>
    <m/>
    <m/>
    <m/>
    <n v="0"/>
    <x v="0"/>
    <m/>
  </r>
  <r>
    <x v="0"/>
    <x v="482"/>
    <x v="444"/>
    <s v="Литые"/>
    <n v="2065052"/>
    <s v="Оберон"/>
    <s v="ПЛ"/>
    <x v="1"/>
    <n v="4"/>
    <n v="100"/>
    <x v="0"/>
    <n v="45"/>
    <n v="56.6"/>
    <n v="6.5"/>
    <s v="4/100"/>
    <x v="461"/>
    <x v="0"/>
    <x v="88"/>
    <s v="4/100/15/45/56,6/6,5"/>
    <x v="1"/>
    <n v="4"/>
    <x v="5"/>
    <s v="Daewoo (5)_x000a_Espero (1990 - 1999)  Le Mans (1986 - 1994)  Nexia (1995 - 2015)  Nubira (1997 - 2002)  Racer (1986 - 1995)_x000a_Isuzu (3)_x000a_Impulse (1990 - 1993)  Pa Nero (1991 - 1993)  Piazza (1990 - 1993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483"/>
    <x v="445"/>
    <s v="Литые"/>
    <n v="408891"/>
    <s v="RS2"/>
    <s v="Б"/>
    <x v="1"/>
    <n v="4"/>
    <n v="100"/>
    <x v="0"/>
    <n v="45"/>
    <n v="56.6"/>
    <n v="6.5"/>
    <s v="4/100"/>
    <x v="462"/>
    <x v="0"/>
    <x v="88"/>
    <s v="4/100/15/45/56,6/6,5"/>
    <x v="1"/>
    <n v="4"/>
    <x v="5"/>
    <s v="Daewoo (5)_x000a_Espero (1990 - 1999)  Le Mans (1986 - 1994)  Nexia (1995 - 2015)  Nubira (1997 - 2002)  Racer (1986 - 1995)_x000a_Isuzu (3)_x000a_Impulse (1990 - 1993)  Pa Nero (1991 - 1993)  Piazza (1990 - 1993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484"/>
    <x v="446"/>
    <s v="Литые"/>
    <n v="408893"/>
    <s v="RS2"/>
    <s v="Ч"/>
    <x v="1"/>
    <n v="4"/>
    <n v="100"/>
    <x v="0"/>
    <n v="45"/>
    <n v="56.6"/>
    <n v="6.5"/>
    <s v="4/100"/>
    <x v="463"/>
    <x v="0"/>
    <x v="88"/>
    <s v="4/100/15/45/56,6/6,5"/>
    <x v="1"/>
    <n v="4"/>
    <x v="5"/>
    <s v="Daewoo (5)_x000a_Espero (1990 - 1999)  Le Mans (1986 - 1994)  Nexia (1995 - 2015)  Nubira (1997 - 2002)  Racer (1986 - 1995)_x000a_Isuzu (3)_x000a_Impulse (1990 - 1993)  Pa Nero (1991 - 1993)  Piazza (1990 - 1993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485"/>
    <x v="447"/>
    <s v="Литые"/>
    <n v="661801"/>
    <s v="Оберон"/>
    <s v="АБ"/>
    <x v="1"/>
    <n v="4"/>
    <n v="100"/>
    <x v="0"/>
    <n v="45"/>
    <n v="56.6"/>
    <n v="6.5"/>
    <s v="4/100"/>
    <x v="464"/>
    <x v="0"/>
    <x v="88"/>
    <s v="4/100/15/45/56,6/6,5"/>
    <x v="1"/>
    <n v="4"/>
    <x v="5"/>
    <s v="Daewoo (5)_x000a_Espero (1990 - 1999)  Le Mans (1986 - 1994)  Nexia (1995 - 2015)  Nubira (1997 - 2002)  Racer (1986 - 1995)_x000a_Isuzu (3)_x000a_Impulse (1990 - 1993)  Pa Nero (1991 - 1993)  Piazza (1990 - 1993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486"/>
    <x v="448"/>
    <s v="Литые"/>
    <n v="661803"/>
    <s v="Оберон"/>
    <s v="Б"/>
    <x v="1"/>
    <n v="4"/>
    <n v="100"/>
    <x v="0"/>
    <n v="45"/>
    <n v="56.6"/>
    <n v="6.5"/>
    <s v="4/100"/>
    <x v="465"/>
    <x v="0"/>
    <x v="88"/>
    <s v="4/100/15/45/56,6/6,5"/>
    <x v="1"/>
    <n v="4"/>
    <x v="5"/>
    <s v="Daewoo (5)_x000a_Espero (1990 - 1999)  Le Mans (1986 - 1994)  Nexia (1995 - 2015)  Nubira (1997 - 2002)  Racer (1986 - 1995)_x000a_Isuzu (3)_x000a_Impulse (1990 - 1993)  Pa Nero (1991 - 1993)  Piazza (1990 - 1993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487"/>
    <x v="449"/>
    <s v="Литые"/>
    <n v="661804"/>
    <s v="Оберон"/>
    <s v="Ч"/>
    <x v="1"/>
    <n v="4"/>
    <n v="100"/>
    <x v="0"/>
    <n v="45"/>
    <n v="56.6"/>
    <n v="6.5"/>
    <s v="4/100"/>
    <x v="466"/>
    <x v="0"/>
    <x v="88"/>
    <s v="4/100/15/45/56,6/6,5"/>
    <x v="1"/>
    <n v="4"/>
    <x v="5"/>
    <s v="Daewoo (5)_x000a_Espero (1990 - 1999)  Le Mans (1986 - 1994)  Nexia (1995 - 2015)  Nubira (1997 - 2002)  Racer (1986 - 1995)_x000a_Isuzu (3)_x000a_Impulse (1990 - 1993)  Pa Nero (1991 - 1993)  Piazza (1990 - 1993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488"/>
    <x v="450"/>
    <s v="Литые"/>
    <n v="665966"/>
    <s v="Оберон"/>
    <s v="Н"/>
    <x v="1"/>
    <n v="4"/>
    <n v="100"/>
    <x v="0"/>
    <n v="45"/>
    <n v="56.6"/>
    <n v="6.5"/>
    <s v="4/100"/>
    <x v="467"/>
    <x v="0"/>
    <x v="88"/>
    <s v="4/100/15/45/56,6/6,5"/>
    <x v="1"/>
    <n v="4"/>
    <x v="5"/>
    <s v="Daewoo (5)_x000a_Espero (1990 - 1999)  Le Mans (1986 - 1994)  Nexia (1995 - 2015)  Nubira (1997 - 2002)  Racer (1986 - 1995)_x000a_Isuzu (3)_x000a_Impulse (1990 - 1993)  Pa Nero (1991 - 1993)  Piazza (1990 - 1993)"/>
    <n v="3650"/>
    <m/>
    <n v="2502.4908999999998"/>
    <n v="4"/>
    <n v="0"/>
    <n v="2"/>
    <n v="0"/>
    <n v="6"/>
    <m/>
    <m/>
    <n v="0"/>
    <n v="1"/>
    <m/>
    <m/>
    <n v="0"/>
    <m/>
    <m/>
    <m/>
    <n v="0"/>
    <x v="13"/>
    <m/>
  </r>
  <r>
    <x v="0"/>
    <x v="489"/>
    <x v="451"/>
    <s v="Литые"/>
    <n v="405332"/>
    <s v="RS2"/>
    <s v="АМ"/>
    <x v="1"/>
    <n v="4"/>
    <n v="100"/>
    <x v="1"/>
    <n v="43"/>
    <n v="60.1"/>
    <n v="5.5"/>
    <s v="4/100"/>
    <x v="468"/>
    <x v="1"/>
    <x v="28"/>
    <s v="4/100/14/43/60,1/5,5"/>
    <x v="1"/>
    <n v="4"/>
    <x v="1"/>
    <s v="Dacia (2)_x000a_Sandero (2008 - 2012)  Sandero Stepway (2009 - 2012)_x000a_Mahindra (1)_x000a_Verito (2010 - 2017)_x000a_Renault (4)_x000a_Logan (2004 - 2018)  Sandero (2007 - 2018)  Scenic (1998 - 2003)  Tondar (2009 - 2018)"/>
    <n v="320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490"/>
    <x v="452"/>
    <s v="Литые"/>
    <n v="661901"/>
    <s v="RS2"/>
    <s v="Н"/>
    <x v="1"/>
    <n v="4"/>
    <n v="100"/>
    <x v="1"/>
    <n v="43"/>
    <n v="60.1"/>
    <n v="5.5"/>
    <s v="4/100"/>
    <x v="469"/>
    <x v="1"/>
    <x v="28"/>
    <s v="4/100/14/43/60,1/5,5"/>
    <x v="1"/>
    <n v="4"/>
    <x v="1"/>
    <s v="Dacia (2)_x000a_Sandero (2008 - 2012)  Sandero Stepway (2009 - 2012)_x000a_Mahindra (1)_x000a_Verito (2010 - 2017)_x000a_Renault (4)_x000a_Logan (2004 - 2018)  Sandero (2007 - 2018)  Scenic (1998 - 2003)  Tondar (2009 - 2018)"/>
    <n v="30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491"/>
    <x v="453"/>
    <s v="Литые"/>
    <n v="408761"/>
    <s v="Колизей"/>
    <s v="АМ"/>
    <x v="1"/>
    <n v="4"/>
    <n v="100"/>
    <x v="1"/>
    <n v="43"/>
    <n v="60.1"/>
    <n v="5.5"/>
    <s v="4/100"/>
    <x v="470"/>
    <x v="1"/>
    <x v="28"/>
    <s v="4/100/14/43/60,1/5,5"/>
    <x v="1"/>
    <n v="4"/>
    <x v="1"/>
    <s v="Dacia (2)_x000a_Sandero (2008 - 2012)  Sandero Stepway (2009 - 2012)_x000a_Mahindra (1)_x000a_Verito (2010 - 2017)_x000a_Renault (4)_x000a_Logan (2004 - 2018)  Sandero (2007 - 2018)  Scenic (1998 - 2003)  Tondar (2009 - 2018)"/>
    <n v="3200"/>
    <m/>
    <n v="2110.0052000000001"/>
    <n v="4"/>
    <n v="0"/>
    <n v="0"/>
    <n v="4"/>
    <n v="4"/>
    <m/>
    <m/>
    <n v="0"/>
    <n v="1"/>
    <m/>
    <m/>
    <n v="0"/>
    <m/>
    <m/>
    <m/>
    <n v="2495"/>
    <x v="1"/>
    <m/>
  </r>
  <r>
    <x v="0"/>
    <x v="492"/>
    <x v="454"/>
    <s v="Литые"/>
    <n v="408760"/>
    <s v="Колизей"/>
    <s v="ПЛ"/>
    <x v="1"/>
    <n v="4"/>
    <n v="100"/>
    <x v="1"/>
    <n v="43"/>
    <n v="60.1"/>
    <n v="5.5"/>
    <s v="4/100"/>
    <x v="471"/>
    <x v="1"/>
    <x v="28"/>
    <s v="4/100/14/43/60,1/5,5"/>
    <x v="1"/>
    <n v="4"/>
    <x v="1"/>
    <s v="Dacia (2)_x000a_Sandero (2008 - 2012)  Sandero Stepway (2009 - 2012)_x000a_Mahindra (1)_x000a_Verito (2010 - 2017)_x000a_Renault (4)_x000a_Logan (2004 - 2018)  Sandero (2007 - 2018)  Scenic (1998 - 2003)  Tondar (2009 - 2018)"/>
    <n v="3200"/>
    <m/>
    <n v="2184.9942000000001"/>
    <n v="4"/>
    <n v="0"/>
    <n v="0"/>
    <n v="0"/>
    <n v="4"/>
    <m/>
    <m/>
    <n v="0"/>
    <n v="1"/>
    <m/>
    <m/>
    <n v="0"/>
    <m/>
    <m/>
    <m/>
    <n v="0"/>
    <x v="2"/>
    <m/>
  </r>
  <r>
    <x v="0"/>
    <x v="493"/>
    <x v="455"/>
    <s v="Литые"/>
    <n v="665890"/>
    <s v="Колизей"/>
    <s v="Н"/>
    <x v="1"/>
    <n v="4"/>
    <n v="100"/>
    <x v="1"/>
    <n v="43"/>
    <n v="60.1"/>
    <n v="5.5"/>
    <s v="4/100"/>
    <x v="472"/>
    <x v="1"/>
    <x v="28"/>
    <s v="4/100/14/43/60,1/5,5"/>
    <x v="1"/>
    <n v="4"/>
    <x v="1"/>
    <s v="Dacia (2)_x000a_Sandero (2008 - 2012)  Sandero Stepway (2009 - 2012)_x000a_Mahindra (1)_x000a_Verito (2010 - 2017)_x000a_Renault (4)_x000a_Logan (2004 - 2018)  Sandero (2007 - 2018)  Scenic (1998 - 2003)  Tondar (2009 - 2018)"/>
    <n v="3050"/>
    <m/>
    <n v="0"/>
    <n v="0"/>
    <n v="0"/>
    <n v="4"/>
    <n v="0"/>
    <n v="4"/>
    <m/>
    <m/>
    <n v="0"/>
    <n v="1"/>
    <m/>
    <m/>
    <n v="0"/>
    <m/>
    <m/>
    <m/>
    <n v="0"/>
    <x v="2"/>
    <m/>
  </r>
  <r>
    <x v="0"/>
    <x v="494"/>
    <x v="456"/>
    <s v="Литые"/>
    <n v="792951"/>
    <s v="RS2"/>
    <s v="ЧМК"/>
    <x v="1"/>
    <n v="4"/>
    <n v="100"/>
    <x v="1"/>
    <n v="43"/>
    <n v="60.1"/>
    <n v="5.5"/>
    <s v="4/100"/>
    <x v="473"/>
    <x v="1"/>
    <x v="28"/>
    <s v="4/100/14/43/60,1/5,5"/>
    <x v="1"/>
    <n v="4"/>
    <x v="1"/>
    <s v="Dacia (2)_x000a_Sandero (2008 - 2012)  Sandero Stepway (2009 - 2012)_x000a_Mahindra (1)_x000a_Verito (2010 - 2017)_x000a_Renault (4)_x000a_Logan (2004 - 2018)  Sandero (2007 - 2018)  Scenic (1998 - 2003)  Tondar (2009 - 2018)"/>
    <n v="320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495"/>
    <x v="457"/>
    <s v="Литые"/>
    <n v="895872"/>
    <s v="Колизей"/>
    <s v="ЧБ"/>
    <x v="1"/>
    <n v="4"/>
    <n v="100"/>
    <x v="1"/>
    <n v="43"/>
    <n v="60.1"/>
    <n v="5.5"/>
    <s v="4/100"/>
    <x v="474"/>
    <x v="1"/>
    <x v="28"/>
    <s v="4/100/14/43/60,1/5,5"/>
    <x v="1"/>
    <n v="4"/>
    <x v="1"/>
    <s v="Dacia (2)_x000a_Sandero (2008 - 2012)  Sandero Stepway (2009 - 2012)_x000a_Mahindra (1)_x000a_Verito (2010 - 2017)_x000a_Renault (4)_x000a_Logan (2004 - 2018)  Sandero (2007 - 2018)  Scenic (1998 - 2003)  Tondar (2009 - 2018)"/>
    <n v="320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496"/>
    <x v="458"/>
    <s v="Литые"/>
    <n v="941598"/>
    <s v="Колизей"/>
    <s v="Н"/>
    <x v="1"/>
    <n v="4"/>
    <n v="100"/>
    <x v="1"/>
    <n v="43"/>
    <n v="60.1"/>
    <n v="5.5"/>
    <s v="4/100"/>
    <x v="475"/>
    <x v="1"/>
    <x v="28"/>
    <s v="4/100/14/43/60,1/5,5"/>
    <x v="1"/>
    <n v="4"/>
    <x v="1"/>
    <s v="Dacia (2)_x000a_Sandero (2008 - 2012)  Sandero Stepway (2009 - 2012)_x000a_Mahindra (1)_x000a_Verito (2010 - 2017)_x000a_Renault (4)_x000a_Logan (2004 - 2018)  Sandero (2007 - 2018)  Scenic (1998 - 2003)  Tondar (2009 - 2018)"/>
    <n v="30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497"/>
    <x v="459"/>
    <s v="Литые"/>
    <n v="941618"/>
    <s v="RS2"/>
    <s v="ЧМК"/>
    <x v="1"/>
    <n v="4"/>
    <n v="100"/>
    <x v="1"/>
    <n v="43"/>
    <n v="60.1"/>
    <n v="5.5"/>
    <s v="4/100"/>
    <x v="473"/>
    <x v="1"/>
    <x v="28"/>
    <s v="4/100/14/43/60,1/5,5"/>
    <x v="1"/>
    <n v="4"/>
    <x v="1"/>
    <s v="Dacia (2)_x000a_Sandero (2008 - 2012)  Sandero Stepway (2009 - 2012)_x000a_Mahindra (1)_x000a_Verito (2010 - 2017)_x000a_Renault (4)_x000a_Logan (2004 - 2018)  Sandero (2007 - 2018)  Scenic (1998 - 2003)  Tondar (2009 - 2018)"/>
    <n v="3200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498"/>
    <x v="132"/>
    <s v="Штамп"/>
    <n v="20185"/>
    <m/>
    <m/>
    <x v="2"/>
    <n v="4"/>
    <n v="98"/>
    <x v="1"/>
    <n v="35"/>
    <n v="58.6"/>
    <n v="5"/>
    <s v="4/98"/>
    <x v="476"/>
    <x v="3"/>
    <x v="87"/>
    <s v="4-98-14-35-58,6-5"/>
    <x v="1"/>
    <n v="12"/>
    <x v="9"/>
    <s v="VAZ Lada 2112-2170"/>
    <n v="960"/>
    <n v="720"/>
    <n v="799.83939999999996"/>
    <n v="0"/>
    <n v="1"/>
    <n v="0"/>
    <n v="0"/>
    <n v="0"/>
    <m/>
    <m/>
    <n v="0"/>
    <n v="1"/>
    <m/>
    <m/>
    <n v="0"/>
    <m/>
    <m/>
    <m/>
    <n v="0"/>
    <x v="4"/>
    <m/>
  </r>
  <r>
    <x v="1"/>
    <x v="499"/>
    <x v="460"/>
    <s v="Штамп"/>
    <n v="447821"/>
    <m/>
    <m/>
    <x v="2"/>
    <n v="4"/>
    <n v="98"/>
    <x v="1"/>
    <n v="35"/>
    <n v="58.6"/>
    <n v="5.5"/>
    <s v="4/98"/>
    <x v="477"/>
    <x v="3"/>
    <x v="10"/>
    <s v="4-98-14-35-58,6-5,5"/>
    <x v="1"/>
    <n v="12"/>
    <x v="9"/>
    <s v="VAZ Lada 2112-2170"/>
    <n v="960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500"/>
    <x v="461"/>
    <s v="Штамп"/>
    <n v="941465"/>
    <m/>
    <m/>
    <x v="2"/>
    <n v="4"/>
    <n v="98"/>
    <x v="1"/>
    <n v="35"/>
    <n v="58.6"/>
    <n v="5.5"/>
    <s v="4/98"/>
    <x v="478"/>
    <x v="3"/>
    <x v="10"/>
    <s v="4-98-14-35-58,6-5,5"/>
    <x v="1"/>
    <n v="12"/>
    <x v="9"/>
    <s v="VAZ Lada 2112-2170"/>
    <n v="960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501"/>
    <x v="462"/>
    <s v="Штамп"/>
    <n v="445810"/>
    <m/>
    <m/>
    <x v="2"/>
    <n v="4"/>
    <n v="98"/>
    <x v="1"/>
    <n v="35"/>
    <n v="58.6"/>
    <n v="5.5"/>
    <s v="4/98"/>
    <x v="479"/>
    <x v="3"/>
    <x v="10"/>
    <s v="4-98-14-35-58,6-5,5"/>
    <x v="1"/>
    <n v="12"/>
    <x v="9"/>
    <s v="VAZ Lada 2112-2170"/>
    <n v="960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502"/>
    <x v="463"/>
    <s v="Штамп"/>
    <n v="447822"/>
    <m/>
    <s v="B"/>
    <x v="16"/>
    <n v="4"/>
    <n v="98"/>
    <x v="1"/>
    <n v="35"/>
    <n v="58.6"/>
    <n v="5.5"/>
    <s v="4/98"/>
    <x v="477"/>
    <x v="3"/>
    <x v="10"/>
    <s v="4-98-14-35-58,6-5,5"/>
    <x v="1"/>
    <n v="12"/>
    <x v="9"/>
    <s v="VAZ Lada 2112-2170"/>
    <n v="960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503"/>
    <x v="464"/>
    <s v="Штамп"/>
    <n v="2146071"/>
    <n v="14003"/>
    <s v="B"/>
    <x v="4"/>
    <n v="4"/>
    <n v="98"/>
    <x v="1"/>
    <n v="35"/>
    <n v="58.6"/>
    <n v="5.5"/>
    <s v="4/98"/>
    <x v="480"/>
    <x v="3"/>
    <x v="10"/>
    <s v="4-98-14-35-58,6-5,5"/>
    <x v="1"/>
    <n v="12"/>
    <x v="9"/>
    <s v="VAZ Lada 2112-2170"/>
    <n v="960"/>
    <n v="860"/>
    <n v="787.68323666666652"/>
    <n v="105"/>
    <n v="32"/>
    <n v="78"/>
    <n v="72"/>
    <n v="183"/>
    <m/>
    <m/>
    <n v="0"/>
    <n v="1"/>
    <m/>
    <m/>
    <n v="0"/>
    <m/>
    <m/>
    <m/>
    <n v="0"/>
    <x v="19"/>
    <m/>
  </r>
  <r>
    <x v="1"/>
    <x v="504"/>
    <x v="465"/>
    <s v="Штамп"/>
    <n v="2146072"/>
    <m/>
    <s v="серебро"/>
    <x v="4"/>
    <n v="4"/>
    <n v="98"/>
    <x v="1"/>
    <n v="35"/>
    <n v="58.6"/>
    <n v="5.5"/>
    <s v="4/98"/>
    <x v="480"/>
    <x v="3"/>
    <x v="10"/>
    <s v="4-98-14-35-58,6-5,5"/>
    <x v="1"/>
    <n v="12"/>
    <x v="9"/>
    <s v="VAZ Lada 2112-2170"/>
    <n v="960"/>
    <n v="860"/>
    <n v="775.51362507936506"/>
    <n v="11"/>
    <n v="2"/>
    <n v="2"/>
    <n v="0"/>
    <n v="13"/>
    <m/>
    <m/>
    <n v="0"/>
    <n v="1"/>
    <m/>
    <m/>
    <n v="0"/>
    <m/>
    <m/>
    <m/>
    <n v="0"/>
    <x v="20"/>
    <s v="https://market.yandex.ru/product/7771451/offers?local-offers-first=1&amp;how=aprice"/>
  </r>
  <r>
    <x v="0"/>
    <x v="505"/>
    <x v="466"/>
    <s v="Литые"/>
    <n v="408762"/>
    <s v="Колизей"/>
    <s v="Б"/>
    <x v="1"/>
    <n v="4"/>
    <n v="100"/>
    <x v="1"/>
    <n v="43"/>
    <n v="60.1"/>
    <n v="5.5"/>
    <s v="4/100"/>
    <x v="481"/>
    <x v="1"/>
    <x v="28"/>
    <s v="4/100/14/43/60,1/5,5"/>
    <x v="1"/>
    <n v="4"/>
    <x v="1"/>
    <s v="Dacia (2)_x000a_Sandero (2008 - 2012)  Sandero Stepway (2009 - 2012)_x000a_Mahindra (1)_x000a_Verito (2010 - 2017)_x000a_Renault (4)_x000a_Logan (2004 - 2018)  Sandero (2007 - 2018)  Scenic (1998 - 2003)  Tondar (2009 - 2018)"/>
    <n v="30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506"/>
    <x v="467"/>
    <s v="Литые"/>
    <n v="408764"/>
    <s v="Колизей"/>
    <s v="Ч"/>
    <x v="1"/>
    <n v="4"/>
    <n v="100"/>
    <x v="1"/>
    <n v="43"/>
    <n v="60.1"/>
    <n v="5.5"/>
    <s v="4/100"/>
    <x v="482"/>
    <x v="1"/>
    <x v="28"/>
    <s v="4/100/14/43/60,1/5,5"/>
    <x v="1"/>
    <n v="4"/>
    <x v="1"/>
    <s v="Dacia (2)_x000a_Sandero (2008 - 2012)  Sandero Stepway (2009 - 2012)_x000a_Mahindra (1)_x000a_Verito (2010 - 2017)_x000a_Renault (4)_x000a_Logan (2004 - 2018)  Sandero (2007 - 2018)  Scenic (1998 - 2003)  Tondar (2009 - 2018)"/>
    <n v="30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507"/>
    <x v="468"/>
    <s v="Литые"/>
    <n v="661774"/>
    <s v="RS2"/>
    <s v="АБ"/>
    <x v="1"/>
    <n v="4"/>
    <n v="100"/>
    <x v="1"/>
    <n v="43"/>
    <n v="60.1"/>
    <n v="5.5"/>
    <s v="4/100"/>
    <x v="483"/>
    <x v="1"/>
    <x v="28"/>
    <s v="4/100/14/43/60,1/5,5"/>
    <x v="1"/>
    <n v="4"/>
    <x v="1"/>
    <s v="Dacia (2)_x000a_Sandero (2008 - 2012)  Sandero Stepway (2009 - 2012)_x000a_Mahindra (1)_x000a_Verito (2010 - 2017)_x000a_Renault (4)_x000a_Logan (2004 - 2018)  Sandero (2007 - 2018)  Scenic (1998 - 2003)  Tondar (2009 - 2018)"/>
    <n v="320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508"/>
    <x v="469"/>
    <s v="Литые"/>
    <n v="661775"/>
    <s v="RS2"/>
    <s v="Б"/>
    <x v="1"/>
    <n v="4"/>
    <n v="100"/>
    <x v="1"/>
    <n v="43"/>
    <n v="60.1"/>
    <n v="5.5"/>
    <s v="4/100"/>
    <x v="484"/>
    <x v="1"/>
    <x v="28"/>
    <s v="4/100/14/43/60,1/5,5"/>
    <x v="1"/>
    <n v="4"/>
    <x v="1"/>
    <s v="Dacia (2)_x000a_Sandero (2008 - 2012)  Sandero Stepway (2009 - 2012)_x000a_Mahindra (1)_x000a_Verito (2010 - 2017)_x000a_Renault (4)_x000a_Logan (2004 - 2018)  Sandero (2007 - 2018)  Scenic (1998 - 2003)  Tondar (2009 - 2018)"/>
    <n v="30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509"/>
    <x v="470"/>
    <s v="Литые"/>
    <n v="661777"/>
    <s v="RS2"/>
    <s v="ПЛ"/>
    <x v="1"/>
    <n v="4"/>
    <n v="100"/>
    <x v="1"/>
    <n v="43"/>
    <n v="60.1"/>
    <n v="5.5"/>
    <s v="4/100"/>
    <x v="485"/>
    <x v="1"/>
    <x v="28"/>
    <s v="4/100/14/43/60,1/5,5"/>
    <x v="1"/>
    <n v="4"/>
    <x v="1"/>
    <s v="Dacia (2)_x000a_Sandero (2008 - 2012)  Sandero Stepway (2009 - 2012)_x000a_Mahindra (1)_x000a_Verito (2010 - 2017)_x000a_Renault (4)_x000a_Logan (2004 - 2018)  Sandero (2007 - 2018)  Scenic (1998 - 2003)  Tondar (2009 - 2018)"/>
    <n v="320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510"/>
    <x v="471"/>
    <s v="Литые"/>
    <n v="661778"/>
    <s v="RS2"/>
    <s v="Ч"/>
    <x v="1"/>
    <n v="4"/>
    <n v="100"/>
    <x v="1"/>
    <n v="43"/>
    <n v="60.1"/>
    <n v="5.5"/>
    <s v="4/100"/>
    <x v="486"/>
    <x v="1"/>
    <x v="28"/>
    <s v="4/100/14/43/60,1/5,5"/>
    <x v="1"/>
    <n v="4"/>
    <x v="1"/>
    <s v="Dacia (2)_x000a_Sandero (2008 - 2012)  Sandero Stepway (2009 - 2012)_x000a_Mahindra (1)_x000a_Verito (2010 - 2017)_x000a_Renault (4)_x000a_Logan (2004 - 2018)  Sandero (2007 - 2018)  Scenic (1998 - 2003)  Tondar (2009 - 2018)"/>
    <n v="30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511"/>
    <x v="472"/>
    <s v="Литые"/>
    <n v="665891"/>
    <s v="Колизей"/>
    <s v="АБ"/>
    <x v="1"/>
    <n v="4"/>
    <n v="100"/>
    <x v="1"/>
    <n v="43"/>
    <n v="60.1"/>
    <n v="5.5"/>
    <s v="4/100"/>
    <x v="487"/>
    <x v="1"/>
    <x v="28"/>
    <s v="4/100/14/43/60,1/5,5"/>
    <x v="1"/>
    <n v="4"/>
    <x v="1"/>
    <s v="Dacia (2)_x000a_Sandero (2008 - 2012)  Sandero Stepway (2009 - 2012)_x000a_Mahindra (1)_x000a_Verito (2010 - 2017)_x000a_Renault (4)_x000a_Logan (2004 - 2018)  Sandero (2007 - 2018)  Scenic (1998 - 2003)  Tondar (2009 - 2018)"/>
    <n v="3200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512"/>
    <x v="473"/>
    <s v="Штамп"/>
    <n v="876268"/>
    <s v="J45540991"/>
    <s v="S"/>
    <x v="14"/>
    <n v="4"/>
    <n v="98"/>
    <x v="1"/>
    <n v="35"/>
    <n v="58.6"/>
    <n v="5.5"/>
    <s v="4/98"/>
    <x v="488"/>
    <x v="3"/>
    <x v="10"/>
    <s v="4-98-14-35-58,6-5,5"/>
    <x v="1"/>
    <n v="12"/>
    <x v="9"/>
    <s v="VAZ Lada 2112-2170"/>
    <n v="960"/>
    <n v="720"/>
    <n v="609.46999999999991"/>
    <n v="0"/>
    <n v="0"/>
    <n v="1"/>
    <n v="0"/>
    <n v="1"/>
    <m/>
    <m/>
    <n v="0"/>
    <n v="1"/>
    <m/>
    <m/>
    <n v="0"/>
    <m/>
    <m/>
    <m/>
    <n v="0"/>
    <x v="4"/>
    <s v="https://market.yandex.ru/product/7771451/offers?local-offers-first=1&amp;how=aprice"/>
  </r>
  <r>
    <x v="0"/>
    <x v="513"/>
    <x v="474"/>
    <s v="Литые"/>
    <n v="661902"/>
    <s v="Оберон"/>
    <s v="Н"/>
    <x v="1"/>
    <n v="4"/>
    <n v="100"/>
    <x v="0"/>
    <n v="50"/>
    <n v="60.1"/>
    <n v="6.5"/>
    <s v="4/100"/>
    <x v="489"/>
    <x v="0"/>
    <x v="89"/>
    <s v="4/100/15/50/60,1/6,5"/>
    <x v="1"/>
    <n v="8"/>
    <x v="5"/>
    <s v="Dacia (1)_x000a_Logan (2004 - 2012)_x000a_Renault (1)_x000a_Laguna (1993 - 2000)"/>
    <n v="3650"/>
    <m/>
    <n v="2635.4709999999995"/>
    <n v="4"/>
    <n v="0"/>
    <n v="0"/>
    <n v="0"/>
    <n v="4"/>
    <m/>
    <m/>
    <n v="0"/>
    <n v="1"/>
    <m/>
    <m/>
    <n v="0"/>
    <m/>
    <m/>
    <m/>
    <n v="0"/>
    <x v="2"/>
    <m/>
  </r>
  <r>
    <x v="0"/>
    <x v="514"/>
    <x v="475"/>
    <s v="Литые"/>
    <n v="665741"/>
    <s v="Оберон"/>
    <s v="Б"/>
    <x v="1"/>
    <n v="4"/>
    <n v="100"/>
    <x v="0"/>
    <n v="50"/>
    <n v="60.1"/>
    <n v="6.5"/>
    <s v="4/100"/>
    <x v="490"/>
    <x v="0"/>
    <x v="89"/>
    <s v="4/100/15/50/60,1/6,5"/>
    <x v="1"/>
    <n v="8"/>
    <x v="5"/>
    <s v="Dacia (1)_x000a_Logan (2004 - 2012)_x000a_Renault (1)_x000a_Laguna (1993 - 2000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515"/>
    <x v="476"/>
    <s v="Литые"/>
    <n v="665963"/>
    <s v="Оберон"/>
    <s v="АМ"/>
    <x v="1"/>
    <n v="4"/>
    <n v="100"/>
    <x v="0"/>
    <n v="50"/>
    <n v="60.1"/>
    <n v="6.5"/>
    <s v="4/100"/>
    <x v="491"/>
    <x v="0"/>
    <x v="89"/>
    <s v="4/100/15/50/60,1/6,5"/>
    <x v="1"/>
    <n v="8"/>
    <x v="5"/>
    <s v="Dacia (1)_x000a_Logan (2004 - 2012)_x000a_Renault (1)_x000a_Laguna (1993 - 2000)"/>
    <n v="3850"/>
    <m/>
    <n v="2840.9001499999999"/>
    <n v="4"/>
    <n v="0"/>
    <n v="0"/>
    <n v="0"/>
    <n v="4"/>
    <m/>
    <m/>
    <n v="0"/>
    <n v="1"/>
    <m/>
    <m/>
    <n v="0"/>
    <m/>
    <m/>
    <m/>
    <n v="0"/>
    <x v="2"/>
    <m/>
  </r>
  <r>
    <x v="0"/>
    <x v="516"/>
    <x v="477"/>
    <s v="Литые"/>
    <n v="408862"/>
    <s v="RS2"/>
    <s v="ПЛ"/>
    <x v="1"/>
    <n v="4"/>
    <n v="100"/>
    <x v="0"/>
    <n v="50"/>
    <n v="60.1"/>
    <n v="6.5"/>
    <s v="4/100"/>
    <x v="492"/>
    <x v="0"/>
    <x v="89"/>
    <s v="4/100/15/50/60,1/6,5"/>
    <x v="1"/>
    <n v="8"/>
    <x v="5"/>
    <s v="Dacia (1)_x000a_Logan (2004 - 2012)_x000a_Renault (1)_x000a_Laguna (1993 - 2000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517"/>
    <x v="478"/>
    <s v="Литые"/>
    <n v="665947"/>
    <s v="RS2"/>
    <s v="Н"/>
    <x v="1"/>
    <n v="4"/>
    <n v="100"/>
    <x v="0"/>
    <n v="50"/>
    <n v="60.1"/>
    <n v="6.5"/>
    <s v="4/100"/>
    <x v="493"/>
    <x v="0"/>
    <x v="89"/>
    <s v="4/100/15/50/60,1/6,5"/>
    <x v="1"/>
    <n v="8"/>
    <x v="5"/>
    <s v="Dacia (1)_x000a_Logan (2004 - 2012)_x000a_Renault (1)_x000a_Laguna (1993 - 2000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518"/>
    <x v="479"/>
    <s v="Литые"/>
    <n v="903563"/>
    <s v="Оберон"/>
    <s v="ЧМК"/>
    <x v="1"/>
    <n v="4"/>
    <n v="100"/>
    <x v="0"/>
    <n v="50"/>
    <n v="60.1"/>
    <n v="6.5"/>
    <s v="4/100"/>
    <x v="494"/>
    <x v="0"/>
    <x v="89"/>
    <s v="4/100/15/50/60,1/6,5"/>
    <x v="1"/>
    <n v="8"/>
    <x v="5"/>
    <s v="Dacia (1)_x000a_Logan (2004 - 2012)_x000a_Renault (1)_x000a_Laguna (1993 - 2000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519"/>
    <x v="480"/>
    <s v="Литые"/>
    <n v="408863"/>
    <s v="RS2"/>
    <s v="АМ"/>
    <x v="1"/>
    <n v="4"/>
    <n v="100"/>
    <x v="0"/>
    <n v="50"/>
    <n v="60.1"/>
    <n v="6.5"/>
    <s v="4/100"/>
    <x v="495"/>
    <x v="0"/>
    <x v="89"/>
    <s v="4/100/15/50/60,1/6,5"/>
    <x v="1"/>
    <n v="8"/>
    <x v="5"/>
    <s v="Dacia (1)_x000a_Logan (2004 - 2012)_x000a_Renault (1)_x000a_Laguna (1993 - 2000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520"/>
    <x v="481"/>
    <s v="Литые"/>
    <n v="408864"/>
    <s v="RS2"/>
    <s v="Б"/>
    <x v="1"/>
    <n v="4"/>
    <n v="100"/>
    <x v="0"/>
    <n v="50"/>
    <n v="60.1"/>
    <n v="6.5"/>
    <s v="4/100"/>
    <x v="496"/>
    <x v="0"/>
    <x v="89"/>
    <s v="4/100/15/50/60,1/6,5"/>
    <x v="1"/>
    <n v="8"/>
    <x v="5"/>
    <s v="Dacia (1)_x000a_Logan (2004 - 2012)_x000a_Renault (1)_x000a_Laguna (1993 - 2000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521"/>
    <x v="482"/>
    <s v="Литые"/>
    <n v="408865"/>
    <s v="RS2"/>
    <s v="Ч"/>
    <x v="1"/>
    <n v="4"/>
    <n v="100"/>
    <x v="0"/>
    <n v="50"/>
    <n v="60.1"/>
    <n v="6.5"/>
    <s v="4/100"/>
    <x v="497"/>
    <x v="0"/>
    <x v="89"/>
    <s v="4/100/15/50/60,1/6,5"/>
    <x v="1"/>
    <n v="8"/>
    <x v="5"/>
    <s v="Dacia (1)_x000a_Logan (2004 - 2012)_x000a_Renault (1)_x000a_Laguna (1993 - 2000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522"/>
    <x v="483"/>
    <s v="Литые"/>
    <n v="661818"/>
    <s v="ЛеМан 15"/>
    <s v="Н"/>
    <x v="1"/>
    <n v="4"/>
    <n v="100"/>
    <x v="0"/>
    <n v="50"/>
    <n v="60.1"/>
    <n v="6.5"/>
    <s v="4/100"/>
    <x v="498"/>
    <x v="0"/>
    <x v="89"/>
    <s v="4/100/15/50/60,1/6,5"/>
    <x v="1"/>
    <n v="8"/>
    <x v="5"/>
    <s v="Dacia (1)_x000a_Logan (2004 - 2012)_x000a_Renault (1)_x000a_Laguna (1993 - 2000)"/>
    <n v="3650"/>
    <m/>
    <n v="2629.9957999999997"/>
    <n v="4"/>
    <n v="0"/>
    <n v="4"/>
    <n v="4"/>
    <n v="8"/>
    <m/>
    <m/>
    <n v="0"/>
    <n v="1"/>
    <m/>
    <m/>
    <n v="0"/>
    <m/>
    <m/>
    <n v="2760"/>
    <n v="2760"/>
    <x v="3"/>
    <m/>
  </r>
  <r>
    <x v="0"/>
    <x v="523"/>
    <x v="484"/>
    <s v="Литые"/>
    <n v="665740"/>
    <s v="ЛеМан 15"/>
    <s v="АМ"/>
    <x v="1"/>
    <n v="4"/>
    <n v="100"/>
    <x v="0"/>
    <n v="50"/>
    <n v="60.1"/>
    <n v="6.5"/>
    <s v="4/100"/>
    <x v="499"/>
    <x v="0"/>
    <x v="89"/>
    <s v="4/100/15/50/60,1/6,5"/>
    <x v="1"/>
    <n v="8"/>
    <x v="5"/>
    <s v="Dacia (1)_x000a_Logan (2004 - 2012)_x000a_Renault (1)_x000a_Laguna (1993 - 2000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524"/>
    <x v="485"/>
    <s v="Штамп"/>
    <n v="2039703"/>
    <m/>
    <s v="S"/>
    <x v="15"/>
    <n v="4"/>
    <n v="98"/>
    <x v="1"/>
    <n v="35"/>
    <n v="58.6"/>
    <n v="5.5"/>
    <s v="4/98"/>
    <x v="500"/>
    <x v="3"/>
    <x v="10"/>
    <s v="4-98-14-35-58,6-5,5"/>
    <x v="1"/>
    <n v="12"/>
    <x v="9"/>
    <s v="VAZ Lada 2112-2170"/>
    <n v="960"/>
    <n v="720"/>
    <n v="741.70079999999984"/>
    <n v="0"/>
    <n v="0"/>
    <n v="1"/>
    <n v="0"/>
    <n v="1"/>
    <m/>
    <m/>
    <n v="0"/>
    <n v="1"/>
    <m/>
    <m/>
    <n v="0"/>
    <m/>
    <m/>
    <m/>
    <n v="0"/>
    <x v="4"/>
    <m/>
  </r>
  <r>
    <x v="1"/>
    <x v="525"/>
    <x v="486"/>
    <s v="Штамп"/>
    <n v="650323"/>
    <m/>
    <m/>
    <x v="2"/>
    <n v="4"/>
    <n v="98"/>
    <x v="1"/>
    <n v="35"/>
    <n v="60.5"/>
    <n v="5"/>
    <s v="4/98"/>
    <x v="501"/>
    <x v="3"/>
    <x v="90"/>
    <s v="4-98-14-35-60,5-5"/>
    <x v="1"/>
    <n v="12"/>
    <x v="9"/>
    <s v="VAZ Lada 2112-2170"/>
    <n v="960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526"/>
    <x v="487"/>
    <s v="Штамп"/>
    <n v="445814"/>
    <s v="J1409"/>
    <s v="S"/>
    <x v="5"/>
    <n v="4"/>
    <n v="98"/>
    <x v="1"/>
    <n v="37"/>
    <n v="58.6"/>
    <n v="5"/>
    <s v="4/98"/>
    <x v="502"/>
    <x v="3"/>
    <x v="91"/>
    <s v="4-98-14-37-58,6-5"/>
    <x v="1"/>
    <n v="12"/>
    <x v="9"/>
    <s v="VAZ Lada 2112-2170"/>
    <n v="960"/>
    <n v="720"/>
    <n v="871.81939999999997"/>
    <n v="0"/>
    <n v="0"/>
    <n v="2"/>
    <n v="0"/>
    <n v="2"/>
    <m/>
    <m/>
    <n v="0"/>
    <n v="1"/>
    <m/>
    <m/>
    <n v="0"/>
    <m/>
    <m/>
    <m/>
    <n v="0"/>
    <x v="5"/>
    <m/>
  </r>
  <r>
    <x v="1"/>
    <x v="527"/>
    <x v="488"/>
    <s v="Штамп"/>
    <n v="2146076"/>
    <m/>
    <s v="черный"/>
    <x v="4"/>
    <n v="5"/>
    <n v="100"/>
    <x v="1"/>
    <n v="35"/>
    <n v="57.1"/>
    <n v="5"/>
    <s v="5/100"/>
    <x v="503"/>
    <x v="21"/>
    <x v="92"/>
    <s v="5-100-14-35-57,1-5"/>
    <x v="0"/>
    <n v="4"/>
    <x v="5"/>
    <s v="Seat (3)_x000a_Cordoba (2003 - 2010)  Ibiza (2003 - 2017)  Toledo (2015 - 2018)_x000a_Skoda (4)_x000a_Fabia (1999 - 2017)  Praktik (2006 - 2015)  Rapid (2011 - 2018)  Roomster (2006 - 2015)_x000a_Volkswagen (7)_x000a_Fox (2004 - 2018)_x000a_ Lupo (2005 - 2009)  Polo (2001 - 2018)  SpaceFox (2007 - 2018)  SportVan (2007 - 2010)  Suran (2006 - 2018) Vento (2014 - 2018)"/>
    <n v="1715"/>
    <n v="1526"/>
    <n v="1360.1053666666667"/>
    <n v="4"/>
    <n v="0"/>
    <n v="5"/>
    <n v="0"/>
    <n v="9"/>
    <m/>
    <m/>
    <n v="0"/>
    <n v="1"/>
    <m/>
    <m/>
    <n v="0"/>
    <m/>
    <m/>
    <m/>
    <n v="0"/>
    <x v="14"/>
    <s v="https://market.yandex.ru/product/12297971/offers?local-offers-first=1&amp;how=aprice"/>
  </r>
  <r>
    <x v="0"/>
    <x v="528"/>
    <x v="489"/>
    <s v="Литые"/>
    <n v="670675"/>
    <m/>
    <m/>
    <x v="3"/>
    <n v="5"/>
    <n v="114.3"/>
    <x v="3"/>
    <n v="38"/>
    <n v="67.099999999999994"/>
    <n v="6.5"/>
    <s v="5/114,3"/>
    <x v="504"/>
    <x v="13"/>
    <x v="93"/>
    <s v="5/114,3/16/38/67,1/6,5"/>
    <x v="0"/>
    <m/>
    <x v="0"/>
    <s v="Citroën (2)_x000a_C-Crosser (2007 - 2012) C4 Aircross (2012 - 2017)_x000a_Hyundai (1)_x000a_Dynasty (1996 - 2005)_x000a_JAC (2)_x000a_J5 (2010 - 2016) M2 (2010 - 2013)_x000a_Mitsubishi (2)_x000a_Delica D:5 (2007 - 2016) Outlander (2006 - 2016)_x000a_Peugeot (2)_x000a_4007 (2007 - 2012) 4008 (2012 - 2017)"/>
    <n v="3671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529"/>
    <x v="490"/>
    <s v="Штамп"/>
    <n v="754175"/>
    <s v="J1404"/>
    <s v="B"/>
    <x v="5"/>
    <n v="5"/>
    <n v="100"/>
    <x v="1"/>
    <n v="35"/>
    <n v="57.1"/>
    <n v="6"/>
    <s v="5/100"/>
    <x v="505"/>
    <x v="21"/>
    <x v="94"/>
    <s v="5-100-14-35-57,1-6"/>
    <x v="0"/>
    <m/>
    <x v="0"/>
    <s v="Pontiac (1)_x000a_Fiero (1984 - 1985)"/>
    <n v="1269"/>
    <n v="990"/>
    <n v="1015.1068"/>
    <n v="3"/>
    <n v="0"/>
    <n v="0"/>
    <n v="0"/>
    <n v="3"/>
    <m/>
    <m/>
    <n v="0"/>
    <n v="1"/>
    <m/>
    <m/>
    <n v="0"/>
    <m/>
    <m/>
    <m/>
    <n v="0"/>
    <x v="8"/>
    <m/>
  </r>
  <r>
    <x v="1"/>
    <x v="530"/>
    <x v="491"/>
    <s v="Штамп"/>
    <n v="447825"/>
    <m/>
    <s v="B"/>
    <x v="2"/>
    <n v="5"/>
    <n v="100"/>
    <x v="0"/>
    <n v="38"/>
    <n v="57.1"/>
    <n v="6"/>
    <s v="5/100"/>
    <x v="506"/>
    <x v="10"/>
    <x v="95"/>
    <s v="5-100-15-38-57,1-6"/>
    <x v="1"/>
    <n v="8"/>
    <x v="3"/>
    <s v="Audi (1)_x000a_A3 (1996 - 2003)_x000a_Seat (2)_x000a_Ibiza (2003 - 2008)  Toledo (2011 - 2018)_x000a_Skoda (3)_x000a_Octavia (1996 - 2004)  Octavia Tour (2004 - 2010)  Rapid (2011 - 2018)_x000a_Volkswagen (13)_x000a_Beetle (1998 - 2010)  Bora (1998 - 2015)  Bora Variant (1999 - 2005)  Clasico (2011 - 2015)  Golf (1992 - 2005)  Golf City (2007 - 2010) Golf Variant (1999 - 2006)  Jetta (1999 - 2005)  Jetta City (2007 - 2009)  New Beetle (1998 - 2010)  Passat (1988 - 1993)  Polo (2009 - 2018) Vento (1991 - 2018)"/>
    <n v="2101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531"/>
    <x v="492"/>
    <s v="Литые"/>
    <n v="662536"/>
    <s v="RSS"/>
    <s v="Н"/>
    <x v="1"/>
    <n v="4"/>
    <n v="108"/>
    <x v="3"/>
    <n v="26"/>
    <n v="65.099999999999994"/>
    <n v="6.5"/>
    <s v="4/108"/>
    <x v="507"/>
    <x v="18"/>
    <x v="96"/>
    <s v="4/108/16/26/65,1/6,5"/>
    <x v="1"/>
    <n v="4"/>
    <x v="1"/>
    <s v="Citroën (9)_x000a_Berlingo (2008 - 2018)  C-Quatre (2009 - 2017)  C-Triomphe (2006 - 2012)  C2 (2003 - 2009)  C3 Picasso (2016 - 2017)  C4 (2004 - 2010) C4 Picasso (2006 - 2012)  C5 (2000 - 2007)  Grand C4 Picasso (2006 - 2012)_x000a_Peugeot (1)_x000a_Partner Tepee (2008 - 2018)"/>
    <n v="4450"/>
    <m/>
    <n v="0"/>
    <n v="4"/>
    <n v="0"/>
    <n v="4"/>
    <n v="0"/>
    <n v="8"/>
    <m/>
    <m/>
    <n v="0"/>
    <n v="1"/>
    <m/>
    <m/>
    <n v="0"/>
    <m/>
    <m/>
    <m/>
    <n v="0"/>
    <x v="1"/>
    <m/>
  </r>
  <r>
    <x v="0"/>
    <x v="532"/>
    <x v="493"/>
    <s v="Литые"/>
    <n v="408963"/>
    <s v="RSS"/>
    <s v="Б"/>
    <x v="1"/>
    <n v="4"/>
    <n v="108"/>
    <x v="3"/>
    <n v="26"/>
    <n v="65.099999999999994"/>
    <n v="6.5"/>
    <s v="4/108"/>
    <x v="508"/>
    <x v="18"/>
    <x v="96"/>
    <s v="4/108/16/26/65,1/6,5"/>
    <x v="1"/>
    <n v="4"/>
    <x v="1"/>
    <s v="Citroën (9)_x000a_Berlingo (2008 - 2018)  C-Quatre (2009 - 2017)  C-Triomphe (2006 - 2012)  C2 (2003 - 2009)  C3 Picasso (2016 - 2017)  C4 (2004 - 2010) C4 Picasso (2006 - 2012)  C5 (2000 - 2007)  Grand C4 Picasso (2006 - 2012)_x000a_Peugeot (1)_x000a_Partner Tepee (2008 - 2018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533"/>
    <x v="494"/>
    <s v="Литые"/>
    <n v="408960"/>
    <s v="RSs"/>
    <s v="ПЛ"/>
    <x v="1"/>
    <n v="4"/>
    <n v="108"/>
    <x v="3"/>
    <n v="26"/>
    <n v="65.099999999999994"/>
    <n v="6.5"/>
    <s v="4/108"/>
    <x v="509"/>
    <x v="18"/>
    <x v="96"/>
    <s v="4/108/16/26/65,1/6,5"/>
    <x v="1"/>
    <n v="4"/>
    <x v="1"/>
    <s v="Citroën (9)_x000a_Berlingo (2008 - 2018)  C-Quatre (2009 - 2017)  C-Triomphe (2006 - 2012)  C2 (2003 - 2009)  C3 Picasso (2016 - 2017)  C4 (2004 - 2010) C4 Picasso (2006 - 2012)  C5 (2000 - 2007)  Grand C4 Picasso (2006 - 2012)_x000a_Peugeot (1)_x000a_Partner Tepee (2008 - 2018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534"/>
    <x v="495"/>
    <s v="Литые"/>
    <n v="408961"/>
    <s v="RSs"/>
    <s v="АМ"/>
    <x v="1"/>
    <n v="4"/>
    <n v="108"/>
    <x v="3"/>
    <n v="26"/>
    <n v="65.099999999999994"/>
    <n v="6.5"/>
    <s v="4/108"/>
    <x v="510"/>
    <x v="18"/>
    <x v="96"/>
    <s v="4/108/16/26/65,1/6,5"/>
    <x v="1"/>
    <n v="4"/>
    <x v="1"/>
    <s v="Citroën (9)_x000a_Berlingo (2008 - 2018)  C-Quatre (2009 - 2017)  C-Triomphe (2006 - 2012)  C2 (2003 - 2009)  C3 Picasso (2016 - 2017)  C4 (2004 - 2010) C4 Picasso (2006 - 2012)  C5 (2000 - 2007)  Grand C4 Picasso (2006 - 2012)_x000a_Peugeot (1)_x000a_Partner Tepee (2008 - 2018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535"/>
    <x v="496"/>
    <s v="Литые"/>
    <n v="408964"/>
    <s v="RSs"/>
    <s v="Ч"/>
    <x v="1"/>
    <n v="4"/>
    <n v="108"/>
    <x v="3"/>
    <n v="26"/>
    <n v="65.099999999999994"/>
    <n v="6.5"/>
    <s v="4/108"/>
    <x v="511"/>
    <x v="18"/>
    <x v="96"/>
    <s v="4/108/16/26/65,1/6,5"/>
    <x v="1"/>
    <n v="4"/>
    <x v="1"/>
    <s v="Citroën (9)_x000a_Berlingo (2008 - 2018)  C-Quatre (2009 - 2017)  C-Triomphe (2006 - 2012)  C2 (2003 - 2009)  C3 Picasso (2016 - 2017)  C4 (2004 - 2010) C4 Picasso (2006 - 2012)  C5 (2000 - 2007)  Grand C4 Picasso (2006 - 2012)_x000a_Peugeot (1)_x000a_Partner Tepee (2008 - 2018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536"/>
    <x v="497"/>
    <s v="Литые"/>
    <n v="665986"/>
    <s v="RSs"/>
    <s v="АБ"/>
    <x v="1"/>
    <n v="4"/>
    <n v="108"/>
    <x v="3"/>
    <n v="26"/>
    <n v="65.099999999999994"/>
    <n v="6.5"/>
    <s v="4/108"/>
    <x v="512"/>
    <x v="18"/>
    <x v="96"/>
    <s v="4/108/16/26/65,1/6,5"/>
    <x v="1"/>
    <n v="4"/>
    <x v="1"/>
    <s v="Citroën (9)_x000a_Berlingo (2008 - 2018)  C-Quatre (2009 - 2017)  C-Triomphe (2006 - 2012)  C2 (2003 - 2009)  C3 Picasso (2016 - 2017)  C4 (2004 - 2010) C4 Picasso (2006 - 2012)  C5 (2000 - 2007)  Grand C4 Picasso (2006 - 2012)_x000a_Peugeot (1)_x000a_Partner Tepee (2008 - 2018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537"/>
    <x v="498"/>
    <s v="Литые"/>
    <n v="818799"/>
    <s v="GT"/>
    <s v="НН"/>
    <x v="1"/>
    <n v="4"/>
    <n v="108"/>
    <x v="3"/>
    <n v="26"/>
    <n v="65.099999999999994"/>
    <n v="6.5"/>
    <s v="4/108"/>
    <x v="513"/>
    <x v="18"/>
    <x v="96"/>
    <s v="4/108/16/26/65,1/6,5"/>
    <x v="1"/>
    <n v="4"/>
    <x v="1"/>
    <s v="Citroën (9)_x000a_Berlingo (2008 - 2018)  C-Quatre (2009 - 2017)  C-Triomphe (2006 - 2012)  C2 (2003 - 2009)  C3 Picasso (2016 - 2017)  C4 (2004 - 2010) C4 Picasso (2006 - 2012)  C5 (2000 - 2007)  Grand C4 Picasso (2006 - 2012)_x000a_Peugeot (1)_x000a_Partner Tepee (2008 - 2018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538"/>
    <x v="499"/>
    <s v="Литые"/>
    <n v="665698"/>
    <s v="Колизей"/>
    <s v="М"/>
    <x v="1"/>
    <n v="4"/>
    <n v="108"/>
    <x v="1"/>
    <n v="24"/>
    <n v="65.099999999999994"/>
    <n v="5.5"/>
    <s v="4/108"/>
    <x v="514"/>
    <x v="6"/>
    <x v="97"/>
    <s v="4/108/14/24/65,1/5,5"/>
    <x v="0"/>
    <m/>
    <x v="0"/>
    <s v="Citroën (6)_x000a_Berlingo (1996 - 2007)  C2 (2003 - 2009)  C3 (2002 - 2008)  Fukang (1994 - 2009)  Xsara (1997 - 2006)  ZX (1990 - 1998)_x000a_Lifan (1)_x000a_Breez (2007 - 2012)_x000a_Peugeot (7)_x000a_1007 (2004 - 2009)  205 (1983 - 1998)  306 (1993 - 2002)  309 (1985 - 1993)  405 (1987 - 1999)  406 (1995 - 1999)  Partner (1996 - 2008)"/>
    <n v="30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539"/>
    <x v="500"/>
    <s v="Литые"/>
    <n v="408809"/>
    <s v="Колизей"/>
    <s v="ПЛ"/>
    <x v="1"/>
    <n v="4"/>
    <n v="108"/>
    <x v="1"/>
    <n v="24"/>
    <n v="65.099999999999994"/>
    <n v="5.5"/>
    <s v="4/108"/>
    <x v="515"/>
    <x v="6"/>
    <x v="97"/>
    <s v="4/108/14/24/65,1/5,5"/>
    <x v="0"/>
    <m/>
    <x v="0"/>
    <s v="Citroën (6)_x000a_Berlingo (1996 - 2007)  C2 (2003 - 2009)  C3 (2002 - 2008)  Fukang (1994 - 2009)  Xsara (1997 - 2006)  ZX (1990 - 1998)_x000a_Lifan (1)_x000a_Breez (2007 - 2012)_x000a_Peugeot (7)_x000a_1007 (2004 - 2009)  205 (1983 - 1998)  306 (1993 - 2002)  309 (1985 - 1993)  405 (1987 - 1999)  406 (1995 - 1999)  Partner (1996 - 2008)"/>
    <n v="320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540"/>
    <x v="501"/>
    <s v="Литые"/>
    <n v="665914"/>
    <s v="Колизей"/>
    <s v="Н"/>
    <x v="1"/>
    <n v="4"/>
    <n v="108"/>
    <x v="1"/>
    <n v="24"/>
    <n v="65.099999999999994"/>
    <n v="5.5"/>
    <s v="4/108"/>
    <x v="516"/>
    <x v="6"/>
    <x v="97"/>
    <s v="4/108/14/24/65,1/5,5"/>
    <x v="0"/>
    <m/>
    <x v="0"/>
    <s v="Citroën (6)_x000a_Berlingo (1996 - 2007)  C2 (2003 - 2009)  C3 (2002 - 2008)  Fukang (1994 - 2009)  Xsara (1997 - 2006)  ZX (1990 - 1998)_x000a_Lifan (1)_x000a_Breez (2007 - 2012)_x000a_Peugeot (7)_x000a_1007 (2004 - 2009)  205 (1983 - 1998)  306 (1993 - 2002)  309 (1985 - 1993)  405 (1987 - 1999)  406 (1995 - 1999)  Partner (1996 - 2008)"/>
    <n v="30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541"/>
    <x v="502"/>
    <s v="Литые"/>
    <n v="408810"/>
    <s v="Колизей"/>
    <s v="АМ"/>
    <x v="1"/>
    <n v="4"/>
    <n v="108"/>
    <x v="1"/>
    <n v="24"/>
    <n v="65.099999999999994"/>
    <n v="5.5"/>
    <s v="4/108"/>
    <x v="517"/>
    <x v="6"/>
    <x v="97"/>
    <s v="4/108/14/24/65,1/5,5"/>
    <x v="0"/>
    <m/>
    <x v="0"/>
    <s v="Citroën (6)_x000a_Berlingo (1996 - 2007)  C2 (2003 - 2009)  C3 (2002 - 2008)  Fukang (1994 - 2009)  Xsara (1997 - 2006)  ZX (1990 - 1998)_x000a_Lifan (1)_x000a_Breez (2007 - 2012)_x000a_Peugeot (7)_x000a_1007 (2004 - 2009)  205 (1983 - 1998)  306 (1993 - 2002)  309 (1985 - 1993)  405 (1987 - 1999)  406 (1995 - 1999)  Partner (1996 - 2008)"/>
    <n v="320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542"/>
    <x v="503"/>
    <s v="Литые"/>
    <n v="408812"/>
    <s v="Колизей"/>
    <s v="Б"/>
    <x v="1"/>
    <n v="4"/>
    <n v="108"/>
    <x v="1"/>
    <n v="24"/>
    <n v="65.099999999999994"/>
    <n v="5.5"/>
    <s v="4/108"/>
    <x v="518"/>
    <x v="6"/>
    <x v="97"/>
    <s v="4/108/14/24/65,1/5,5"/>
    <x v="0"/>
    <m/>
    <x v="0"/>
    <s v="Citroën (6)_x000a_Berlingo (1996 - 2007)  C2 (2003 - 2009)  C3 (2002 - 2008)  Fukang (1994 - 2009)  Xsara (1997 - 2006)  ZX (1990 - 1998)_x000a_Lifan (1)_x000a_Breez (2007 - 2012)_x000a_Peugeot (7)_x000a_1007 (2004 - 2009)  205 (1983 - 1998)  306 (1993 - 2002)  309 (1985 - 1993)  405 (1987 - 1999)  406 (1995 - 1999)  Partner (1996 - 2008)"/>
    <n v="30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543"/>
    <x v="504"/>
    <s v="Литые"/>
    <n v="408813"/>
    <s v="Колизей"/>
    <s v="Ч"/>
    <x v="1"/>
    <n v="4"/>
    <n v="108"/>
    <x v="1"/>
    <n v="24"/>
    <n v="65.099999999999994"/>
    <n v="5.5"/>
    <s v="4/108"/>
    <x v="519"/>
    <x v="6"/>
    <x v="97"/>
    <s v="4/108/14/24/65,1/5,5"/>
    <x v="0"/>
    <m/>
    <x v="0"/>
    <s v="Citroën (6)_x000a_Berlingo (1996 - 2007)  C2 (2003 - 2009)  C3 (2002 - 2008)  Fukang (1994 - 2009)  Xsara (1997 - 2006)  ZX (1990 - 1998)_x000a_Lifan (1)_x000a_Breez (2007 - 2012)_x000a_Peugeot (7)_x000a_1007 (2004 - 2009)  205 (1983 - 1998)  306 (1993 - 2002)  309 (1985 - 1993)  405 (1987 - 1999)  406 (1995 - 1999)  Partner (1996 - 2008)"/>
    <n v="30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544"/>
    <x v="505"/>
    <s v="Литые"/>
    <n v="665915"/>
    <s v="Колизей"/>
    <s v="АБ"/>
    <x v="1"/>
    <n v="4"/>
    <n v="108"/>
    <x v="1"/>
    <n v="24"/>
    <n v="65.099999999999994"/>
    <n v="5.5"/>
    <s v="4/108"/>
    <x v="520"/>
    <x v="6"/>
    <x v="97"/>
    <s v="4/108/14/24/65,1/5,5"/>
    <x v="0"/>
    <m/>
    <x v="0"/>
    <s v="Citroën (6)_x000a_Berlingo (1996 - 2007)  C2 (2003 - 2009)  C3 (2002 - 2008)  Fukang (1994 - 2009)  Xsara (1997 - 2006)  ZX (1990 - 1998)_x000a_Lifan (1)_x000a_Breez (2007 - 2012)_x000a_Peugeot (7)_x000a_1007 (2004 - 2009)  205 (1983 - 1998)  306 (1993 - 2002)  309 (1985 - 1993)  405 (1987 - 1999)  406 (1995 - 1999)  Partner (1996 - 2008)"/>
    <n v="320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545"/>
    <x v="506"/>
    <s v="Литые"/>
    <n v="661650"/>
    <s v="Димос"/>
    <s v="М"/>
    <x v="1"/>
    <n v="4"/>
    <n v="108"/>
    <x v="0"/>
    <n v="27"/>
    <n v="65.099999999999994"/>
    <n v="6"/>
    <s v="4/108"/>
    <x v="521"/>
    <x v="7"/>
    <x v="98"/>
    <s v="4/108/15/27/65,1/6"/>
    <x v="0"/>
    <m/>
    <x v="0"/>
    <s v="Citroën (5)_x000a_C-Quatre (2009 - 2012)  C2 (2003 - 2012)  C3 (2002 - 2008)  C3 Pluriel (2003 - 2010)  C4 (2004 - 2010)_x000a_Peugeot (6)_x000a_1007 (2004 - 2009)  206 (1998 - 2010)  206+ (2009 - 2012)  207 (2008 - 2014)  301 (2012 - 2017)_x000a_Модификации / Года_x000a_1.6 VTi201720162015201420132012_x000a_ 307 (2001 - 2011)_x000a_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546"/>
    <x v="507"/>
    <s v="Литые"/>
    <n v="661652"/>
    <s v="Димос"/>
    <s v="Н"/>
    <x v="1"/>
    <n v="4"/>
    <n v="108"/>
    <x v="0"/>
    <n v="27"/>
    <n v="65.099999999999994"/>
    <n v="6"/>
    <s v="4/108"/>
    <x v="522"/>
    <x v="7"/>
    <x v="98"/>
    <s v="4/108/15/27/65,1/6"/>
    <x v="0"/>
    <m/>
    <x v="0"/>
    <s v="Citroën (5)_x000a_C-Quatre (2009 - 2012)  C2 (2003 - 2012)  C3 (2002 - 2008)  C3 Pluriel (2003 - 2010)  C4 (2004 - 2010)_x000a_Peugeot (6)_x000a_1007 (2004 - 2009)  206 (1998 - 2010)  206+ (2009 - 2012)  207 (2008 - 2014)  301 (2012 - 2017)_x000a_Модификации / Года_x000a_1.6 VTi201720162015201420132012_x000a_ 307 (2001 - 2011)_x000a_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547"/>
    <x v="508"/>
    <s v="Литые"/>
    <n v="675809"/>
    <s v="Колизей"/>
    <s v="АМ"/>
    <x v="1"/>
    <n v="4"/>
    <n v="108"/>
    <x v="0"/>
    <n v="27"/>
    <n v="65.099999999999994"/>
    <n v="6"/>
    <s v="4/108"/>
    <x v="523"/>
    <x v="7"/>
    <x v="98"/>
    <s v="4/108/15/27/65,1/6"/>
    <x v="0"/>
    <m/>
    <x v="0"/>
    <s v="Citroën (5)_x000a_C-Quatre (2009 - 2012)  C2 (2003 - 2012)  C3 (2002 - 2008)  C3 Pluriel (2003 - 2010)  C4 (2004 - 2010)_x000a_Peugeot (6)_x000a_1007 (2004 - 2009)  206 (1998 - 2010)  206+ (2009 - 2012)  207 (2008 - 2014)  301 (2012 - 2017)_x000a_Модификации / Года_x000a_1.6 VTi201720162015201420132012_x000a_ 307 (2001 - 2011)_x000a_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548"/>
    <x v="509"/>
    <s v="Литые"/>
    <n v="675810"/>
    <s v="Колизей"/>
    <s v="Н"/>
    <x v="1"/>
    <n v="4"/>
    <n v="108"/>
    <x v="0"/>
    <n v="27"/>
    <n v="65.099999999999994"/>
    <n v="6"/>
    <s v="4/108"/>
    <x v="524"/>
    <x v="7"/>
    <x v="98"/>
    <s v="4/108/15/27/65,1/6"/>
    <x v="0"/>
    <m/>
    <x v="0"/>
    <s v="Citroën (5)_x000a_C-Quatre (2009 - 2012)  C2 (2003 - 2012)  C3 (2002 - 2008)  C3 Pluriel (2003 - 2010)  C4 (2004 - 2010)_x000a_Peugeot (6)_x000a_1007 (2004 - 2009)  206 (1998 - 2010)  206+ (2009 - 2012)  207 (2008 - 2014)  301 (2012 - 2017)_x000a_Модификации / Года_x000a_1.6 VTi201720162015201420132012_x000a_ 307 (2001 - 2011)_x000a_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549"/>
    <x v="510"/>
    <s v="Литые"/>
    <n v="405662"/>
    <s v="Димос"/>
    <s v="ПЛ"/>
    <x v="1"/>
    <n v="4"/>
    <n v="108"/>
    <x v="0"/>
    <n v="27"/>
    <n v="65.099999999999994"/>
    <n v="6"/>
    <s v="4/108"/>
    <x v="525"/>
    <x v="7"/>
    <x v="98"/>
    <s v="4/108/15/27/65,1/6"/>
    <x v="0"/>
    <m/>
    <x v="0"/>
    <s v="Citroën (5)_x000a_C-Quatre (2009 - 2012)  C2 (2003 - 2012)  C3 (2002 - 2008)  C3 Pluriel (2003 - 2010)  C4 (2004 - 2010)_x000a_Peugeot (6)_x000a_1007 (2004 - 2009)  206 (1998 - 2010)  206+ (2009 - 2012)  207 (2008 - 2014)  301 (2012 - 2017)_x000a_307 (2001 - 2011)_x000a_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550"/>
    <x v="511"/>
    <s v="Литые"/>
    <n v="661782"/>
    <s v="Оберон"/>
    <s v="ПЛ"/>
    <x v="1"/>
    <n v="4"/>
    <n v="108"/>
    <x v="0"/>
    <n v="27"/>
    <n v="65.099999999999994"/>
    <n v="6.5"/>
    <s v="4/108"/>
    <x v="526"/>
    <x v="7"/>
    <x v="99"/>
    <s v="4/108/15/27/65,1/6,5"/>
    <x v="1"/>
    <n v="4"/>
    <x v="1"/>
    <s v="Citroën (3)_x000a_Berlingo (2008 - 2018)  C4 Picasso (2006 - 2012)  Grand C4 Picasso (2006 - 2012)_x000a_Peugeot (4)_x000a_308 (2007 - 2013)  408 (2010 - 2018)  Partner (2008 - 2018)  Partner Tepee (2008 - 2018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551"/>
    <x v="512"/>
    <s v="Литые"/>
    <n v="408877"/>
    <s v="RS2"/>
    <s v="АМ"/>
    <x v="1"/>
    <n v="4"/>
    <n v="108"/>
    <x v="0"/>
    <n v="27"/>
    <n v="65.099999999999994"/>
    <n v="6.5"/>
    <s v="4/108"/>
    <x v="527"/>
    <x v="7"/>
    <x v="99"/>
    <s v="4/108/15/27/65,1/6,5"/>
    <x v="1"/>
    <n v="4"/>
    <x v="1"/>
    <s v="Citroën (3)_x000a_Berlingo (2008 - 2018)  C4 Picasso (2006 - 2012)  Grand C4 Picasso (2006 - 2012)_x000a_Peugeot (4)_x000a_308 (2007 - 2013)  408 (2010 - 2018)  Partner (2008 - 2018)  Partner Tepee (2008 - 2018)"/>
    <n v="3850"/>
    <m/>
    <n v="2684.9955999999997"/>
    <n v="4"/>
    <n v="0"/>
    <n v="4"/>
    <n v="0"/>
    <n v="8"/>
    <m/>
    <m/>
    <n v="0"/>
    <n v="1"/>
    <m/>
    <m/>
    <n v="0"/>
    <m/>
    <m/>
    <m/>
    <n v="2975"/>
    <x v="1"/>
    <m/>
  </r>
  <r>
    <x v="0"/>
    <x v="552"/>
    <x v="513"/>
    <s v="Литые"/>
    <n v="405671"/>
    <s v="Оберон"/>
    <s v="АМ"/>
    <x v="1"/>
    <n v="4"/>
    <n v="108"/>
    <x v="0"/>
    <n v="27"/>
    <n v="65.099999999999994"/>
    <n v="6.5"/>
    <s v="4/108"/>
    <x v="528"/>
    <x v="7"/>
    <x v="99"/>
    <s v="4/108/15/27/65,1/6,5"/>
    <x v="1"/>
    <n v="4"/>
    <x v="1"/>
    <s v="Citroën (3)_x000a_Berlingo (2008 - 2018)  C4 Picasso (2006 - 2012)  Grand C4 Picasso (2006 - 2012)_x000a_Peugeot (4)_x000a_308 (2007 - 2013)  408 (2010 - 2018)  Partner (2008 - 2018)  Partner Tepee (2008 - 2018)"/>
    <n v="3850"/>
    <m/>
    <n v="0"/>
    <n v="0"/>
    <n v="0"/>
    <n v="4"/>
    <n v="0"/>
    <n v="4"/>
    <m/>
    <m/>
    <n v="0"/>
    <n v="1"/>
    <m/>
    <m/>
    <n v="0"/>
    <m/>
    <m/>
    <m/>
    <n v="2975"/>
    <x v="2"/>
    <m/>
  </r>
  <r>
    <x v="0"/>
    <x v="553"/>
    <x v="514"/>
    <s v="Литые"/>
    <n v="408876"/>
    <s v="RS2"/>
    <s v="ПЛ"/>
    <x v="1"/>
    <n v="4"/>
    <n v="108"/>
    <x v="0"/>
    <n v="27"/>
    <n v="65.099999999999994"/>
    <n v="6.5"/>
    <s v="4/108"/>
    <x v="529"/>
    <x v="7"/>
    <x v="99"/>
    <s v="4/108/15/27/65,1/6,5"/>
    <x v="1"/>
    <n v="4"/>
    <x v="1"/>
    <s v="Citroën (3)_x000a_Berlingo (2008 - 2018)  C4 Picasso (2006 - 2012)  Grand C4 Picasso (2006 - 2012)_x000a_Peugeot (4)_x000a_308 (2007 - 2013)  408 (2010 - 2018)  Partner (2008 - 2018)  Partner Tepee (2008 - 2018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554"/>
    <x v="515"/>
    <s v="Литые"/>
    <n v="408878"/>
    <s v="RS2"/>
    <s v="Б"/>
    <x v="1"/>
    <n v="4"/>
    <n v="108"/>
    <x v="0"/>
    <n v="27"/>
    <n v="65.099999999999994"/>
    <n v="6.5"/>
    <s v="4/108"/>
    <x v="530"/>
    <x v="7"/>
    <x v="99"/>
    <s v="4/108/15/27/65,1/6,5"/>
    <x v="1"/>
    <n v="4"/>
    <x v="1"/>
    <s v="Citroën (3)_x000a_Berlingo (2008 - 2018)  C4 Picasso (2006 - 2012)  Grand C4 Picasso (2006 - 2012)_x000a_Peugeot (4)_x000a_308 (2007 - 2013)  408 (2010 - 2018)  Partner (2008 - 2018)  Partner Tepee (2008 - 2018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555"/>
    <x v="516"/>
    <s v="Литые"/>
    <n v="408879"/>
    <s v="RS2"/>
    <s v="Ч"/>
    <x v="1"/>
    <n v="4"/>
    <n v="108"/>
    <x v="0"/>
    <n v="27"/>
    <n v="65.099999999999994"/>
    <n v="6.5"/>
    <s v="4/108"/>
    <x v="531"/>
    <x v="7"/>
    <x v="99"/>
    <s v="4/108/15/27/65,1/6,5"/>
    <x v="1"/>
    <n v="4"/>
    <x v="1"/>
    <s v="Citroën (3)_x000a_Berlingo (2008 - 2018)  C4 Picasso (2006 - 2012)  Grand C4 Picasso (2006 - 2012)_x000a_Peugeot (4)_x000a_308 (2007 - 2013)  408 (2010 - 2018)  Partner (2008 - 2018)  Partner Tepee (2008 - 2018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556"/>
    <x v="517"/>
    <s v="Литые"/>
    <n v="661779"/>
    <s v="Оберон"/>
    <s v="АБ"/>
    <x v="1"/>
    <n v="4"/>
    <n v="108"/>
    <x v="0"/>
    <n v="27"/>
    <n v="65.099999999999994"/>
    <n v="6.5"/>
    <s v="4/108"/>
    <x v="532"/>
    <x v="7"/>
    <x v="99"/>
    <s v="4/108/15/27/65,1/6,5"/>
    <x v="1"/>
    <n v="4"/>
    <x v="1"/>
    <s v="Citroën (3)_x000a_Berlingo (2008 - 2018)  C4 Picasso (2006 - 2012)  Grand C4 Picasso (2006 - 2012)_x000a_Peugeot (4)_x000a_308 (2007 - 2013)  408 (2010 - 2018)  Partner (2008 - 2018)  Partner Tepee (2008 - 2018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557"/>
    <x v="518"/>
    <s v="Литые"/>
    <n v="661781"/>
    <s v="Оберон"/>
    <s v="Б"/>
    <x v="1"/>
    <n v="4"/>
    <n v="108"/>
    <x v="0"/>
    <n v="27"/>
    <n v="65.099999999999994"/>
    <n v="6.5"/>
    <s v="4/108"/>
    <x v="533"/>
    <x v="7"/>
    <x v="99"/>
    <s v="4/108/15/27/65,1/6,5"/>
    <x v="1"/>
    <n v="4"/>
    <x v="1"/>
    <s v="Citroën (3)_x000a_Berlingo (2008 - 2018)  C4 Picasso (2006 - 2012)  Grand C4 Picasso (2006 - 2012)_x000a_Peugeot (4)_x000a_308 (2007 - 2013)  408 (2010 - 2018)  Partner (2008 - 2018)  Partner Tepee (2008 - 2018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558"/>
    <x v="519"/>
    <s v="Литые"/>
    <n v="661783"/>
    <s v="Оберон"/>
    <s v="Ч"/>
    <x v="1"/>
    <n v="4"/>
    <n v="108"/>
    <x v="0"/>
    <n v="27"/>
    <n v="65.099999999999994"/>
    <n v="6.5"/>
    <s v="4/108"/>
    <x v="534"/>
    <x v="7"/>
    <x v="99"/>
    <s v="4/108/15/27/65,1/6,5"/>
    <x v="1"/>
    <n v="4"/>
    <x v="1"/>
    <s v="Citroën (3)_x000a_Berlingo (2008 - 2018)  C4 Picasso (2006 - 2012)  Grand C4 Picasso (2006 - 2012)_x000a_Peugeot (4)_x000a_308 (2007 - 2013)  408 (2010 - 2018)  Partner (2008 - 2018)  Partner Tepee (2008 - 2018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559"/>
    <x v="520"/>
    <s v="Литые"/>
    <n v="665950"/>
    <s v="RS2"/>
    <s v="Н"/>
    <x v="1"/>
    <n v="4"/>
    <n v="108"/>
    <x v="0"/>
    <n v="27"/>
    <n v="65.099999999999994"/>
    <n v="6.5"/>
    <s v="4/108"/>
    <x v="535"/>
    <x v="7"/>
    <x v="99"/>
    <s v="4/108/15/27/65,1/6,5"/>
    <x v="1"/>
    <n v="4"/>
    <x v="1"/>
    <s v="Citroën (3)_x000a_Berlingo (2008 - 2018)  C4 Picasso (2006 - 2012)  Grand C4 Picasso (2006 - 2012)_x000a_Peugeot (4)_x000a_308 (2007 - 2013)  408 (2010 - 2018)  Partner (2008 - 2018)  Partner Tepee (2008 - 2018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560"/>
    <x v="521"/>
    <s v="Литые"/>
    <n v="665959"/>
    <s v="Оберон"/>
    <s v="Н"/>
    <x v="1"/>
    <n v="4"/>
    <n v="108"/>
    <x v="0"/>
    <n v="27"/>
    <n v="65.099999999999994"/>
    <n v="6.5"/>
    <s v="4/108"/>
    <x v="536"/>
    <x v="7"/>
    <x v="99"/>
    <s v="4/108/15/27/65,1/6,5"/>
    <x v="1"/>
    <n v="4"/>
    <x v="1"/>
    <s v="Citroën (3)_x000a_Berlingo (2008 - 2018)  C4 Picasso (2006 - 2012)  Grand C4 Picasso (2006 - 2012)_x000a_Peugeot (4)_x000a_308 (2007 - 2013)  408 (2010 - 2018)  Partner (2008 - 2018)  Partner Tepee (2008 - 2018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561"/>
    <x v="522"/>
    <s v="Штамп"/>
    <n v="2039696"/>
    <s v="J1505"/>
    <s v="B"/>
    <x v="5"/>
    <n v="5"/>
    <n v="100"/>
    <x v="0"/>
    <n v="38"/>
    <n v="57.1"/>
    <n v="6"/>
    <s v="5/100"/>
    <x v="537"/>
    <x v="10"/>
    <x v="95"/>
    <s v="5-100-15-38-57,1-6"/>
    <x v="1"/>
    <n v="8"/>
    <x v="3"/>
    <s v="Audi (1)_x000a_A3 (1996 - 2003)_x000a_Seat (2)_x000a_Ibiza (2003 - 2008)  Toledo (2011 - 2018)_x000a_Skoda (3)_x000a_Octavia (1996 - 2004)  Octavia Tour (2004 - 2010)  Rapid (2011 - 2018)_x000a_Volkswagen (13)_x000a_Beetle (1998 - 2010)  Bora (1998 - 2015)  Bora Variant (1999 - 2005)  Clasico (2011 - 2015)  Golf (1992 - 2005)  Golf City (2007 - 2010) Golf Variant (1999 - 2006)  Jetta (1999 - 2005)  Jetta City (2007 - 2009)  New Beetle (1998 - 2010)  Passat (1988 - 1993)  Polo (2009 - 2018) Vento (1991 - 2018)"/>
    <n v="1173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562"/>
    <x v="523"/>
    <s v="Литые"/>
    <n v="408801"/>
    <s v="Колизей"/>
    <s v="ПЛ"/>
    <x v="1"/>
    <n v="4"/>
    <n v="108"/>
    <x v="1"/>
    <n v="34"/>
    <n v="65.099999999999994"/>
    <n v="5.5"/>
    <s v="4/108"/>
    <x v="538"/>
    <x v="6"/>
    <x v="100"/>
    <s v="4/108/14/34/65,1/5,5"/>
    <x v="0"/>
    <m/>
    <x v="0"/>
    <s v="Citroën (1)_x000a_C2 (2006 - 2012)_x000a_Peugeot (4)_x000a_206 (1998 - 2010)  206+ (2009 - 2012)  207 (2008 - 2014)  Hoggar (2010 - 2017)"/>
    <n v="320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563"/>
    <x v="524"/>
    <s v="Литые"/>
    <n v="408802"/>
    <s v="Колизей"/>
    <s v="АМ"/>
    <x v="1"/>
    <n v="4"/>
    <n v="108"/>
    <x v="1"/>
    <n v="34"/>
    <n v="65.099999999999994"/>
    <n v="5.5"/>
    <s v="4/108"/>
    <x v="539"/>
    <x v="6"/>
    <x v="100"/>
    <s v="4/108/14/34/65,1/5,5"/>
    <x v="0"/>
    <m/>
    <x v="0"/>
    <s v="Citroën (1)_x000a_C2 (2006 - 2012)_x000a_Peugeot (4)_x000a_206 (1998 - 2010)  206+ (2009 - 2012)  207 (2008 - 2014)  Hoggar (2010 - 2017)"/>
    <n v="320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564"/>
    <x v="525"/>
    <s v="Литые"/>
    <n v="408803"/>
    <s v="Колизей"/>
    <s v="Б"/>
    <x v="1"/>
    <n v="4"/>
    <n v="108"/>
    <x v="1"/>
    <n v="34"/>
    <n v="65.099999999999994"/>
    <n v="5.5"/>
    <s v="4/108"/>
    <x v="540"/>
    <x v="6"/>
    <x v="100"/>
    <s v="4/108/14/34/65,1/5,5"/>
    <x v="0"/>
    <m/>
    <x v="0"/>
    <s v="Citroën (1)_x000a_C2 (2006 - 2012)_x000a_Peugeot (4)_x000a_206 (1998 - 2010)  206+ (2009 - 2012)  207 (2008 - 2014)  Hoggar (2010 - 2017)"/>
    <n v="30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565"/>
    <x v="526"/>
    <s v="Литые"/>
    <n v="408804"/>
    <s v="Колизей"/>
    <s v="Ч"/>
    <x v="1"/>
    <n v="4"/>
    <n v="108"/>
    <x v="1"/>
    <n v="34"/>
    <n v="65.099999999999994"/>
    <n v="5.5"/>
    <s v="4/108"/>
    <x v="541"/>
    <x v="6"/>
    <x v="100"/>
    <s v="4/108/14/34/65,1/5,5"/>
    <x v="0"/>
    <m/>
    <x v="0"/>
    <s v="Citroën (1)_x000a_C2 (2006 - 2012)_x000a_Peugeot (4)_x000a_206 (1998 - 2010)  206+ (2009 - 2012)  207 (2008 - 2014)  Hoggar (2010 - 2017)"/>
    <n v="30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566"/>
    <x v="527"/>
    <s v="Литые"/>
    <n v="665909"/>
    <s v="Колизей"/>
    <s v="Н"/>
    <x v="1"/>
    <n v="4"/>
    <n v="108"/>
    <x v="1"/>
    <n v="34"/>
    <n v="65.099999999999994"/>
    <n v="5.5"/>
    <s v="4/108"/>
    <x v="542"/>
    <x v="6"/>
    <x v="100"/>
    <s v="4/108/14/34/65,1/5,5"/>
    <x v="0"/>
    <m/>
    <x v="0"/>
    <s v="Citroën (1)_x000a_C2 (2006 - 2012)_x000a_Peugeot (4)_x000a_206 (1998 - 2010)  206+ (2009 - 2012)  207 (2008 - 2014)  Hoggar (2010 - 2017)"/>
    <n v="30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567"/>
    <x v="528"/>
    <s v="Литые"/>
    <n v="665911"/>
    <s v="Колизей"/>
    <s v="АБ"/>
    <x v="1"/>
    <n v="4"/>
    <n v="108"/>
    <x v="1"/>
    <n v="34"/>
    <n v="65.099999999999994"/>
    <n v="5.5"/>
    <s v="4/108"/>
    <x v="543"/>
    <x v="6"/>
    <x v="100"/>
    <s v="4/108/14/34/65,1/5,5"/>
    <x v="0"/>
    <m/>
    <x v="0"/>
    <s v="Citroën (1)_x000a_C2 (2006 - 2012)_x000a_Peugeot (4)_x000a_206 (1998 - 2010)  206+ (2009 - 2012)  207 (2008 - 2014)  Hoggar (2010 - 2017)"/>
    <n v="3200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568"/>
    <x v="529"/>
    <s v="Штамп"/>
    <n v="2146084"/>
    <m/>
    <s v="черный"/>
    <x v="4"/>
    <n v="5"/>
    <n v="100"/>
    <x v="0"/>
    <n v="38"/>
    <n v="57.1"/>
    <n v="6"/>
    <s v="5/100"/>
    <x v="544"/>
    <x v="10"/>
    <x v="95"/>
    <s v="5-100-15-38-57,1-6"/>
    <x v="1"/>
    <n v="8"/>
    <x v="3"/>
    <s v="Audi (1)_x000a_A3 (1996 - 2003)_x000a_Seat (2)_x000a_Ibiza (2003 - 2008)  Toledo (2011 - 2018)_x000a_Skoda (3)_x000a_Octavia (1996 - 2004)  Octavia Tour (2004 - 2010)  Rapid (2011 - 2018)_x000a_Volkswagen (13)_x000a_Beetle (1998 - 2010)  Bora (1998 - 2015)  Bora Variant (1999 - 2005)  Clasico (2011 - 2015)  Golf (1992 - 2005)  Golf City (2007 - 2010) Golf Variant (1999 - 2006)  Jetta (1999 - 2005)  Jetta City (2007 - 2009)  New Beetle (1998 - 2010)  Passat (1988 - 1993)  Polo (2009 - 2018) Vento (1991 - 2018)"/>
    <n v="2015"/>
    <n v="1790"/>
    <n v="1587.0016666666668"/>
    <n v="7"/>
    <n v="5"/>
    <n v="8"/>
    <n v="4"/>
    <n v="15"/>
    <m/>
    <m/>
    <n v="0"/>
    <n v="1"/>
    <m/>
    <m/>
    <n v="0"/>
    <m/>
    <m/>
    <m/>
    <n v="0"/>
    <x v="21"/>
    <s v="https://market.yandex.ru/product/13959870/offers?local-offers-first=1&amp;how=aprice"/>
  </r>
  <r>
    <x v="1"/>
    <x v="569"/>
    <x v="530"/>
    <s v="Штамп"/>
    <n v="885346"/>
    <m/>
    <m/>
    <x v="2"/>
    <n v="5"/>
    <n v="100"/>
    <x v="0"/>
    <n v="38"/>
    <n v="57.1"/>
    <n v="6"/>
    <s v="5/100"/>
    <x v="545"/>
    <x v="10"/>
    <x v="95"/>
    <s v="5-100-15-38-57,1-6"/>
    <x v="1"/>
    <n v="8"/>
    <x v="3"/>
    <s v="Audi (1)_x000a_A3 (1996 - 2003)_x000a_Seat (2)_x000a_Ibiza (2003 - 2008)  Toledo (2011 - 2018)_x000a_Skoda (3)_x000a_Octavia (1996 - 2004)  Octavia Tour (2004 - 2010)  Rapid (2011 - 2018)_x000a_Volkswagen (13)_x000a_Beetle (1998 - 2010)  Bora (1998 - 2015)  Bora Variant (1999 - 2005)  Clasico (2011 - 2015)  Golf (1992 - 2005)  Golf City (2007 - 2010) Golf Variant (1999 - 2006)  Jetta (1999 - 2005)  Jetta City (2007 - 2009)  New Beetle (1998 - 2010)  Passat (1988 - 1993)  Polo (2009 - 2018) Vento (1991 - 2018)"/>
    <n v="1393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570"/>
    <x v="132"/>
    <s v="Штамп"/>
    <n v="496767"/>
    <m/>
    <m/>
    <x v="2"/>
    <n v="5"/>
    <n v="100"/>
    <x v="0"/>
    <n v="38"/>
    <n v="57.1"/>
    <n v="6"/>
    <s v="5/100"/>
    <x v="546"/>
    <x v="10"/>
    <x v="95"/>
    <s v="5-100-15-38-57,1-6"/>
    <x v="1"/>
    <n v="8"/>
    <x v="3"/>
    <s v="Audi (1)_x000a_A3 (1996 - 2003)_x000a_Seat (2)_x000a_Ibiza (2003 - 2008)  Toledo (2011 - 2018)_x000a_Skoda (3)_x000a_Octavia (1996 - 2004)  Octavia Tour (2004 - 2010)  Rapid (2011 - 2018)_x000a_Volkswagen (13)_x000a_Beetle (1998 - 2010)  Bora (1998 - 2015)  Bora Variant (1999 - 2005)  Clasico (2011 - 2015)  Golf (1992 - 2005)  Golf City (2007 - 2010) Golf Variant (1999 - 2006)  Jetta (1999 - 2005)  Jetta City (2007 - 2009)  New Beetle (1998 - 2010)  Passat (1988 - 1993)  Polo (2009 - 2018) Vento (1991 - 2018)"/>
    <n v="1010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571"/>
    <x v="531"/>
    <s v="Штамп"/>
    <n v="2116378"/>
    <s v="BJ7710"/>
    <s v="B"/>
    <x v="7"/>
    <n v="5"/>
    <n v="105"/>
    <x v="0"/>
    <n v="39"/>
    <n v="56.6"/>
    <n v="6"/>
    <s v="5/105"/>
    <x v="547"/>
    <x v="22"/>
    <x v="101"/>
    <s v="5-105-15-39-56,6-6"/>
    <x v="0"/>
    <m/>
    <x v="0"/>
    <s v="Chevrolet (2)_x000a_Aveo (2011 - 2017)  Sonic (2012 - 2017)_x000a_Holden (1)_x000a_Barina (2011 - 2016)"/>
    <n v="991"/>
    <n v="850"/>
    <n v="830.07942857142848"/>
    <n v="0"/>
    <n v="0"/>
    <n v="3"/>
    <n v="4"/>
    <n v="3"/>
    <m/>
    <m/>
    <n v="0"/>
    <n v="1"/>
    <m/>
    <m/>
    <n v="0"/>
    <m/>
    <m/>
    <m/>
    <n v="0"/>
    <x v="22"/>
    <m/>
  </r>
  <r>
    <x v="1"/>
    <x v="572"/>
    <x v="532"/>
    <s v="Штамп"/>
    <n v="895247"/>
    <s v="J1605"/>
    <s v="B"/>
    <x v="17"/>
    <n v="5"/>
    <n v="105"/>
    <x v="3"/>
    <n v="39"/>
    <n v="56.6"/>
    <n v="6.5"/>
    <s v="5/105"/>
    <x v="548"/>
    <x v="23"/>
    <x v="102"/>
    <s v="5-105-16-39-56,6-6,5"/>
    <x v="0"/>
    <m/>
    <x v="0"/>
    <s v="Buick (1)_x000a_Royaum (2004 - 2006)_x000a_Chevrolet (4)_x000a_Cavalier (2016 - 2017)  Cruze (2009 - 2016)  Tracker (2017 - 2017)  Trax (2013 - 2017)_x000a_Opel (1)_x000a_Astra (2009 - 2017)_x000a_Vauxhall (1)_x000a_Astra (2012 - 2015)"/>
    <n v="2028"/>
    <n v="1690"/>
    <n v="1689.7603933333332"/>
    <n v="2"/>
    <n v="0"/>
    <n v="1"/>
    <n v="4"/>
    <n v="3"/>
    <m/>
    <m/>
    <n v="0"/>
    <n v="1"/>
    <m/>
    <m/>
    <n v="0"/>
    <m/>
    <m/>
    <m/>
    <n v="0"/>
    <x v="22"/>
    <m/>
  </r>
  <r>
    <x v="1"/>
    <x v="573"/>
    <x v="533"/>
    <s v="Штамп"/>
    <n v="35263"/>
    <m/>
    <m/>
    <x v="2"/>
    <n v="5"/>
    <n v="105"/>
    <x v="3"/>
    <n v="39"/>
    <n v="56.6"/>
    <n v="6.5"/>
    <s v="5/105"/>
    <x v="549"/>
    <x v="23"/>
    <x v="102"/>
    <s v="5-105-16-39-56,6-6,5"/>
    <x v="0"/>
    <m/>
    <x v="0"/>
    <s v="Buick (1)_x000a_Royaum (2004 - 2006)_x000a_Chevrolet (4)_x000a_Cavalier (2016 - 2017)  Cruze (2009 - 2016)  Tracker (2017 - 2017)  Trax (2013 - 2017)_x000a_Opel (1)_x000a_Astra (2009 - 2017)_x000a_Vauxhall (1)_x000a_Astra (2012 - 2015)"/>
    <n v="1187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252"/>
    <x v="532"/>
    <s v="Штамп"/>
    <n v="895247"/>
    <s v="J1605"/>
    <s v="B"/>
    <x v="14"/>
    <n v="5"/>
    <n v="105"/>
    <x v="3"/>
    <n v="39"/>
    <n v="56.6"/>
    <n v="6.5"/>
    <s v="5/105"/>
    <x v="548"/>
    <x v="23"/>
    <x v="102"/>
    <s v="5-105-16-39-56,6-6,5"/>
    <x v="0"/>
    <m/>
    <x v="0"/>
    <m/>
    <n v="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574"/>
    <x v="534"/>
    <s v="Литые"/>
    <n v="661551"/>
    <s v="Димос"/>
    <s v="Н"/>
    <x v="1"/>
    <n v="5"/>
    <n v="114.3"/>
    <x v="0"/>
    <n v="46"/>
    <n v="67.099999999999994"/>
    <n v="6"/>
    <s v="5/114,3"/>
    <x v="550"/>
    <x v="19"/>
    <x v="103"/>
    <s v="5/114,3/15/46/67,1/6"/>
    <x v="1"/>
    <n v="4"/>
    <x v="1"/>
    <s v="Chrysler (1)_x000a_Sebring (1995 - 2000)_x000a_Dodge (1)_x000a_Avenger (1994 - 2000)_x000a_Eagle (1)_x000a_Wagon (1980 - 1989)_x000a_Great Wall (1)_x000a_Cowry (2007 - 2012)_x000a_Hyundai (8)_x000a_Avante (2011 - 2016)  Coupe (2002 - 2009)  Elantra (2011 - 2018)  i30 (2012 - 2018)  Santa Fe (2001 - 2012)  Sonata (2004 - 2010) Trajet (2000 - 2008)  XG (1998 - 2005)_x000a_Kia (5)_x000a_Cee`d (2012 - 2016)  Cerato (2013 - 2016)  Enterprise (1997 - 2002)  Forte (2013 - 2016)  K3 (2013 - 2017)_x000a_Mitsubishi (2)_x000a_Eclipse (1995 - 2005)  Galant (1996 - 2003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575"/>
    <x v="535"/>
    <s v="Литые"/>
    <n v="405642"/>
    <s v="Димос"/>
    <s v="ПЛ"/>
    <x v="1"/>
    <n v="5"/>
    <n v="114.3"/>
    <x v="0"/>
    <n v="46"/>
    <n v="67.099999999999994"/>
    <n v="6"/>
    <s v="5/114,3"/>
    <x v="551"/>
    <x v="19"/>
    <x v="103"/>
    <s v="5/114,3/15/46/67,1/6"/>
    <x v="1"/>
    <n v="4"/>
    <x v="1"/>
    <s v="Chrysler (1)_x000a_Sebring (1995 - 2000)_x000a_Dodge (1)_x000a_Avenger (1994 - 2000)_x000a_Eagle (1)_x000a_Wagon (1980 - 1989)_x000a_Great Wall (1)_x000a_Cowry (2007 - 2012)_x000a_Hyundai (8)_x000a_Avante (2011 - 2016)  Coupe (2002 - 2009)  Elantra (2011 - 2018)  i30 (2012 - 2018)  Santa Fe (2001 - 2012)  Sonata (2004 - 2010) Trajet (2000 - 2008)  XG (1998 - 2005)_x000a_Kia (5)_x000a_Cee`d (2012 - 2016)  Cerato (2013 - 2016)  Enterprise (1997 - 2002)  Forte (2013 - 2016)  K3 (2013 - 2017)_x000a_Mitsubishi (2)_x000a_Eclipse (1995 - 2005)  Galant (1996 - 2003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576"/>
    <x v="536"/>
    <s v="Литые"/>
    <n v="661550"/>
    <s v="Димос"/>
    <s v="М"/>
    <x v="1"/>
    <n v="5"/>
    <n v="114.3"/>
    <x v="0"/>
    <n v="46"/>
    <n v="67.099999999999994"/>
    <n v="6"/>
    <s v="5/114,3"/>
    <x v="552"/>
    <x v="19"/>
    <x v="103"/>
    <s v="5/114,3/15/46/67,1/6"/>
    <x v="1"/>
    <n v="4"/>
    <x v="1"/>
    <s v="Chrysler (1)_x000a_Sebring (1995 - 2000)_x000a_Dodge (1)_x000a_Avenger (1994 - 2000)_x000a_Eagle (1)_x000a_Wagon (1980 - 1989)_x000a_Great Wall (1)_x000a_Cowry (2007 - 2012)_x000a_Hyundai (8)_x000a_Avante (2011 - 2016)  Coupe (2002 - 2009)  Elantra (2011 - 2018)  i30 (2012 - 2018)  Santa Fe (2001 - 2012)  Sonata (2004 - 2010) Trajet (2000 - 2008)  XG (1998 - 2005)_x000a_Kia (5)_x000a_Cee`d (2012 - 2016)  Cerato (2013 - 2016)  Enterprise (1997 - 2002)  Forte (2013 - 2016)  K3 (2013 - 2017)_x000a_Mitsubishi (2)_x000a_Eclipse (1995 - 2005)  Galant (1996 - 2003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577"/>
    <x v="537"/>
    <s v="Литые"/>
    <n v="405633"/>
    <s v="Салют"/>
    <s v="ПЛ"/>
    <x v="1"/>
    <n v="4"/>
    <n v="100"/>
    <x v="0"/>
    <n v="45"/>
    <n v="56.6"/>
    <n v="6"/>
    <s v="4/100"/>
    <x v="553"/>
    <x v="0"/>
    <x v="104"/>
    <s v="4/100/15/45/56,6/6"/>
    <x v="3"/>
    <n v="0"/>
    <x v="10"/>
    <s v="Chevrolet (9)_x000a_Aveo (2004 - 2017)  Aveo U-VA (2006 - 2012)  Aveo5 (2006 - 2011)  Kalos (2005 - 2008)  Lova (2006 - 2010)  Onix (2012 - 2017) Prisma (2013 - 2017)  Spark (2013 - 2015)  Spark EV (2014 - 2016)_x000a_Daewoo (7)_x000a_Espero (1990 - 1999)  Gentra (2005 - 2011)  Lanos (1997 - 2002)  Sens (1999 - 2008)  Le Mans (1986 - 1994)  Nubira (1997 - 1999) Racer (1986 - 1995)_x000a_Isuzu (1)_x000a_Gemini (1985 - 1989)_x000a_Pontiac (1)_x000a_G3 (2007 - 2010)_x000a_Ravon (1)_x000a_Nexia (2015 - 2018)_x000a_Vauxhall (1)_x000a_Viva (2015 - 2016)_x000a_ZAZ (1)_x000a_Vida (2012 - 2018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578"/>
    <x v="538"/>
    <s v="Литые"/>
    <n v="405665"/>
    <s v="Димос"/>
    <s v="ПЛ"/>
    <x v="1"/>
    <n v="4"/>
    <n v="100"/>
    <x v="0"/>
    <n v="45"/>
    <n v="56.6"/>
    <n v="6"/>
    <s v="4/100"/>
    <x v="554"/>
    <x v="0"/>
    <x v="104"/>
    <s v="4/100/15/45/56,6/6"/>
    <x v="3"/>
    <n v="0"/>
    <x v="10"/>
    <s v="Chevrolet (9)_x000a_Aveo (2004 - 2017)  Aveo U-VA (2006 - 2012)  Aveo5 (2006 - 2011)  Kalos (2005 - 2008)  Lova (2006 - 2010)  Onix (2012 - 2017) Prisma (2013 - 2017)  Spark (2013 - 2015)  Spark EV (2014 - 2016)_x000a_Daewoo (7)_x000a_Espero (1990 - 1999)  Gentra (2005 - 2011)  Lanos (1997 - 2002)  Sens (1999 - 2008)  Le Mans (1986 - 1994)  Nubira (1997 - 1999) Racer (1986 - 1995)_x000a_Isuzu (1)_x000a_Gemini (1985 - 1989)_x000a_Pontiac (1)_x000a_G3 (2007 - 2010)_x000a_Ravon (1)_x000a_Nexia (2015 - 2018)_x000a_Vauxhall (1)_x000a_Viva (2015 - 2016)_x000a_ZAZ (1)_x000a_Vida (2012 - 2018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579"/>
    <x v="539"/>
    <s v="Литые"/>
    <n v="661512"/>
    <s v="Салют"/>
    <s v="Н"/>
    <x v="1"/>
    <n v="4"/>
    <n v="100"/>
    <x v="0"/>
    <n v="45"/>
    <n v="56.6"/>
    <n v="6"/>
    <s v="4/100"/>
    <x v="555"/>
    <x v="0"/>
    <x v="104"/>
    <s v="4/100/15/45/56,6/6"/>
    <x v="3"/>
    <n v="0"/>
    <x v="10"/>
    <s v="Chevrolet (9)_x000a_Aveo (2004 - 2017)  Aveo U-VA (2006 - 2012)  Aveo5 (2006 - 2011)  Kalos (2005 - 2008)  Lova (2006 - 2010)  Onix (2012 - 2017) Prisma (2013 - 2017)  Spark (2013 - 2015)  Spark EV (2014 - 2016)_x000a_Daewoo (7)_x000a_Espero (1990 - 1999)  Gentra (2005 - 2011)  Lanos (1997 - 2002)  Sens (1999 - 2008)  Le Mans (1986 - 1994)  Nubira (1997 - 1999) Racer (1986 - 1995)_x000a_Isuzu (1)_x000a_Gemini (1985 - 1989)_x000a_Pontiac (1)_x000a_G3 (2007 - 2010)_x000a_Ravon (1)_x000a_Nexia (2015 - 2018)_x000a_Vauxhall (1)_x000a_Viva (2015 - 2016)_x000a_ZAZ (1)_x000a_Vida (2012 - 2018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580"/>
    <x v="540"/>
    <s v="Литые"/>
    <n v="661657"/>
    <s v="Димос"/>
    <s v="М"/>
    <x v="1"/>
    <n v="4"/>
    <n v="100"/>
    <x v="0"/>
    <n v="45"/>
    <n v="56.6"/>
    <n v="6"/>
    <s v="4/100"/>
    <x v="556"/>
    <x v="0"/>
    <x v="104"/>
    <s v="4/100/15/45/56,6/6"/>
    <x v="3"/>
    <n v="0"/>
    <x v="10"/>
    <s v="Chevrolet (9)_x000a_Aveo (2004 - 2017)  Aveo U-VA (2006 - 2012)  Aveo5 (2006 - 2011)  Kalos (2005 - 2008)  Lova (2006 - 2010)  Onix (2012 - 2017) Prisma (2013 - 2017)  Spark (2013 - 2015)  Spark EV (2014 - 2016)_x000a_Daewoo (7)_x000a_Espero (1990 - 1999)  Gentra (2005 - 2011)  Lanos (1997 - 2002)  Sens (1999 - 2008)  Le Mans (1986 - 1994)  Nubira (1997 - 1999) Racer (1986 - 1995)_x000a_Isuzu (1)_x000a_Gemini (1985 - 1989)_x000a_Pontiac (1)_x000a_G3 (2007 - 2010)_x000a_Ravon (1)_x000a_Nexia (2015 - 2018)_x000a_Vauxhall (1)_x000a_Viva (2015 - 2016)_x000a_ZAZ (1)_x000a_Vida (2012 - 2018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581"/>
    <x v="541"/>
    <s v="Литые"/>
    <n v="661658"/>
    <s v="Димос"/>
    <s v="Н"/>
    <x v="1"/>
    <n v="4"/>
    <n v="100"/>
    <x v="0"/>
    <n v="45"/>
    <n v="56.6"/>
    <n v="6"/>
    <s v="4/100"/>
    <x v="557"/>
    <x v="0"/>
    <x v="104"/>
    <s v="4/100/15/45/56,6/6"/>
    <x v="3"/>
    <n v="0"/>
    <x v="10"/>
    <s v="Chevrolet (9)_x000a_Aveo (2004 - 2017)  Aveo U-VA (2006 - 2012)  Aveo5 (2006 - 2011)  Kalos (2005 - 2008)  Lova (2006 - 2010)  Onix (2012 - 2017) Prisma (2013 - 2017)  Spark (2013 - 2015)  Spark EV (2014 - 2016)_x000a_Daewoo (7)_x000a_Espero (1990 - 1999)  Gentra (2005 - 2011)  Lanos (1997 - 2002)  Sens (1999 - 2008)  Le Mans (1986 - 1994)  Nubira (1997 - 1999) Racer (1986 - 1995)_x000a_Isuzu (1)_x000a_Gemini (1985 - 1989)_x000a_Pontiac (1)_x000a_G3 (2007 - 2010)_x000a_Ravon (1)_x000a_Nexia (2015 - 2018)_x000a_Vauxhall (1)_x000a_Viva (2015 - 2016)_x000a_ZAZ (1)_x000a_Vida (2012 - 2018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582"/>
    <x v="542"/>
    <s v="Литые"/>
    <n v="405336"/>
    <s v="RS2"/>
    <s v="АМ"/>
    <x v="1"/>
    <n v="4"/>
    <n v="100"/>
    <x v="1"/>
    <n v="45"/>
    <n v="56.6"/>
    <n v="5.5"/>
    <s v="4/100"/>
    <x v="558"/>
    <x v="1"/>
    <x v="33"/>
    <s v="4/100/14/45/56,6/5,5"/>
    <x v="1"/>
    <n v="8"/>
    <x v="5"/>
    <s v="Chevrolet (8)_x000a_Aveo (2004 - 2017)  Aveo U-VA (2006 - 2012)  Aveo5 (2006 - 2011)  Kalos (2005 - 2008)  Lova (2006 - 2010)  Lova RV (2016 - 2017) Sail (2005 - 2017)  Sail3 (2015 - 2017)_x000a_Daewoo (1)_x000a_Gentra (2005 - 2011)_x000a_Pontiac (1)_x000a_G3 (2007 - 2010)_x000a_Ravon (1)_x000a_Nexia (2015 - 2018)_x000a_ZAZ (3)_x000a_Lanos Cargo (2005 - 2018)  Sens (2007 - 2018)  Vida (2012 - 2018)"/>
    <n v="320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583"/>
    <x v="543"/>
    <s v="Литые"/>
    <n v="665923"/>
    <s v="RS2"/>
    <s v="Н"/>
    <x v="1"/>
    <n v="4"/>
    <n v="100"/>
    <x v="1"/>
    <n v="45"/>
    <n v="56.6"/>
    <n v="5.5"/>
    <s v="4/100"/>
    <x v="559"/>
    <x v="1"/>
    <x v="33"/>
    <s v="4/100/14/45/56,6/5,5"/>
    <x v="1"/>
    <n v="8"/>
    <x v="5"/>
    <s v="Chevrolet (8)_x000a_Aveo (2004 - 2017)  Aveo U-VA (2006 - 2012)  Aveo5 (2006 - 2011)  Kalos (2005 - 2008)  Lova (2006 - 2010)  Lova RV (2016 - 2017) Sail (2005 - 2017)  Sail3 (2015 - 2017)_x000a_Daewoo (1)_x000a_Gentra (2005 - 2011)_x000a_Pontiac (1)_x000a_G3 (2007 - 2010)_x000a_Ravon (1)_x000a_Nexia (2015 - 2018)_x000a_ZAZ (3)_x000a_Lanos Cargo (2005 - 2018)  Sens (2007 - 2018)  Vida (2012 - 2018)"/>
    <n v="3050"/>
    <m/>
    <n v="2125.0000500000001"/>
    <n v="0"/>
    <n v="0"/>
    <n v="4"/>
    <n v="0"/>
    <n v="4"/>
    <m/>
    <m/>
    <n v="0"/>
    <n v="1"/>
    <n v="2315"/>
    <m/>
    <n v="2315"/>
    <m/>
    <m/>
    <m/>
    <n v="0"/>
    <x v="2"/>
    <m/>
  </r>
  <r>
    <x v="0"/>
    <x v="584"/>
    <x v="544"/>
    <s v="Литые"/>
    <n v="665903"/>
    <s v="Колизей"/>
    <s v="АБ"/>
    <x v="1"/>
    <n v="4"/>
    <n v="100"/>
    <x v="1"/>
    <n v="45"/>
    <n v="56.6"/>
    <n v="5.5"/>
    <s v="4/100"/>
    <x v="560"/>
    <x v="1"/>
    <x v="33"/>
    <s v="4/100/14/45/56,6/5,5"/>
    <x v="1"/>
    <n v="8"/>
    <x v="5"/>
    <s v="Chevrolet (8)_x000a_Aveo (2004 - 2017)  Aveo U-VA (2006 - 2012)  Aveo5 (2006 - 2011)  Kalos (2005 - 2008)  Lova (2006 - 2010)  Lova RV (2016 - 2017) Sail (2005 - 2017)  Sail3 (2015 - 2017)_x000a_Daewoo (1)_x000a_Gentra (2005 - 2011)_x000a_Pontiac (1)_x000a_G3 (2007 - 2010)_x000a_Ravon (1)_x000a_Nexia (2015 - 2018)_x000a_ZAZ (3)_x000a_Lanos Cargo (2005 - 2018)  Sens (2007 - 2018)  Vida (2012 - 2018)"/>
    <n v="320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585"/>
    <x v="545"/>
    <s v="Литые"/>
    <n v="408788"/>
    <s v="Колизей"/>
    <s v="АМ"/>
    <x v="1"/>
    <n v="4"/>
    <n v="100"/>
    <x v="1"/>
    <n v="45"/>
    <n v="56.6"/>
    <n v="5.5"/>
    <s v="4/100"/>
    <x v="561"/>
    <x v="1"/>
    <x v="33"/>
    <s v="4/100/14/45/56,6/5,5"/>
    <x v="1"/>
    <n v="8"/>
    <x v="5"/>
    <s v="Chevrolet (8)_x000a_Aveo (2004 - 2017)  Aveo U-VA (2006 - 2012)  Aveo5 (2006 - 2011)  Kalos (2005 - 2008)  Lova (2006 - 2010)  Lova RV (2016 - 2017) Sail (2005 - 2017)  Sail3 (2015 - 2017)_x000a_Daewoo (1)_x000a_Gentra (2005 - 2011)_x000a_Pontiac (1)_x000a_G3 (2007 - 2010)_x000a_Ravon (1)_x000a_Nexia (2015 - 2018)_x000a_ZAZ (3)_x000a_Lanos Cargo (2005 - 2018)  Sens (2007 - 2018)  Vida (2012 - 2018)"/>
    <n v="3200"/>
    <m/>
    <n v="0"/>
    <n v="4"/>
    <n v="0"/>
    <n v="0"/>
    <n v="4"/>
    <n v="4"/>
    <m/>
    <m/>
    <n v="0"/>
    <n v="1"/>
    <n v="2495"/>
    <m/>
    <n v="2495"/>
    <m/>
    <m/>
    <m/>
    <n v="2495"/>
    <x v="1"/>
    <m/>
  </r>
  <r>
    <x v="0"/>
    <x v="586"/>
    <x v="546"/>
    <s v="Литые"/>
    <n v="941600"/>
    <s v="RS2"/>
    <s v="Б"/>
    <x v="1"/>
    <n v="4"/>
    <n v="100"/>
    <x v="1"/>
    <n v="45"/>
    <n v="56.6"/>
    <n v="5.5"/>
    <s v="4/100"/>
    <x v="562"/>
    <x v="1"/>
    <x v="33"/>
    <s v="4/100/14/45/56,6/5,5"/>
    <x v="1"/>
    <n v="8"/>
    <x v="5"/>
    <s v="Chevrolet (8)_x000a_Aveo (2004 - 2017)  Aveo U-VA (2006 - 2012)  Aveo5 (2006 - 2011)  Kalos (2005 - 2008)  Lova (2006 - 2010)  Lova RV (2016 - 2017) Sail (2005 - 2017)  Sail3 (2015 - 2017)_x000a_Daewoo (1)_x000a_Gentra (2005 - 2011)_x000a_Pontiac (1)_x000a_G3 (2007 - 2010)_x000a_Ravon (1)_x000a_Nexia (2015 - 2018)_x000a_ZAZ (3)_x000a_Lanos Cargo (2005 - 2018)  Sens (2007 - 2018)  Vida (2012 - 2018)"/>
    <n v="30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587"/>
    <x v="547"/>
    <s v="Литые"/>
    <n v="408787"/>
    <s v="Колизей"/>
    <s v="ПЛ"/>
    <x v="1"/>
    <n v="4"/>
    <n v="100"/>
    <x v="1"/>
    <n v="45"/>
    <n v="56.6"/>
    <n v="5.5"/>
    <s v="4/100"/>
    <x v="563"/>
    <x v="1"/>
    <x v="33"/>
    <s v="4/100/14/45/56,6/5,5"/>
    <x v="1"/>
    <n v="8"/>
    <x v="5"/>
    <s v="Chevrolet (8)_x000a_Aveo (2004 - 2017)  Aveo U-VA (2006 - 2012)  Aveo5 (2006 - 2011)  Kalos (2005 - 2008)  Lova (2006 - 2010)  Lova RV (2016 - 2017) Sail (2005 - 2017)  Sail3 (2015 - 2017)_x000a_Daewoo (1)_x000a_Gentra (2005 - 2011)_x000a_Pontiac (1)_x000a_G3 (2007 - 2010)_x000a_Ravon (1)_x000a_Nexia (2015 - 2018)_x000a_ZAZ (3)_x000a_Lanos Cargo (2005 - 2018)  Sens (2007 - 2018)  Vida (2012 - 2018)"/>
    <n v="320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588"/>
    <x v="548"/>
    <s v="Литые"/>
    <n v="661752"/>
    <s v="RS2"/>
    <s v="ПЛ"/>
    <x v="1"/>
    <n v="4"/>
    <n v="100"/>
    <x v="1"/>
    <n v="45"/>
    <n v="56.6"/>
    <n v="5.5"/>
    <s v="4/100"/>
    <x v="564"/>
    <x v="1"/>
    <x v="33"/>
    <s v="4/100/14/45/56,6/5,5"/>
    <x v="1"/>
    <n v="8"/>
    <x v="5"/>
    <s v="Chevrolet (8)_x000a_Aveo (2004 - 2017)  Aveo U-VA (2006 - 2012)  Aveo5 (2006 - 2011)  Kalos (2005 - 2008)  Lova (2006 - 2010)  Lova RV (2016 - 2017) Sail (2005 - 2017)  Sail3 (2015 - 2017)_x000a_Daewoo (1)_x000a_Gentra (2005 - 2011)_x000a_Pontiac (1)_x000a_G3 (2007 - 2010)_x000a_Ravon (1)_x000a_Nexia (2015 - 2018)_x000a_ZAZ (3)_x000a_Lanos Cargo (2005 - 2018)  Sens (2007 - 2018)  Vida (2012 - 2018)"/>
    <n v="320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589"/>
    <x v="542"/>
    <s v="Литые"/>
    <n v="34345"/>
    <s v="RS2"/>
    <s v="АМ"/>
    <x v="1"/>
    <n v="4"/>
    <n v="100"/>
    <x v="1"/>
    <n v="45"/>
    <n v="56.6"/>
    <n v="5.5"/>
    <s v="4/100"/>
    <x v="558"/>
    <x v="1"/>
    <x v="33"/>
    <s v="4/100/14/45/56,6/5,5"/>
    <x v="1"/>
    <n v="8"/>
    <x v="5"/>
    <s v="Chevrolet (8)_x000a_Aveo (2004 - 2017)  Aveo U-VA (2006 - 2012)  Aveo5 (2006 - 2011)  Kalos (2005 - 2008)  Lova (2006 - 2010)  Lova RV (2016 - 2017) Sail (2005 - 2017)  Sail3 (2015 - 2017)_x000a_Daewoo (1)_x000a_Gentra (2005 - 2011)_x000a_Pontiac (1)_x000a_G3 (2007 - 2010)_x000a_Ravon (1)_x000a_Nexia (2015 - 2018)_x000a_ZAZ (3)_x000a_Lanos Cargo (2005 - 2018)  Sens (2007 - 2018)  Vida (2012 - 2018)"/>
    <n v="3200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590"/>
    <x v="549"/>
    <s v="Штамп"/>
    <n v="675284"/>
    <m/>
    <m/>
    <x v="2"/>
    <n v="5"/>
    <n v="108"/>
    <x v="0"/>
    <n v="45"/>
    <n v="58.1"/>
    <n v="6.5"/>
    <s v="5/108"/>
    <x v="565"/>
    <x v="17"/>
    <x v="105"/>
    <s v="5-108-15-45-58,1-6,5"/>
    <x v="0"/>
    <m/>
    <x v="0"/>
    <s v="ГАЗ (2)_x000a_3102 (1997 - 2008)  31105 (2004 - 2009)"/>
    <n v="1121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591"/>
    <x v="550"/>
    <s v="Литые"/>
    <n v="408789"/>
    <s v="Колизей"/>
    <s v="Б"/>
    <x v="1"/>
    <n v="4"/>
    <n v="100"/>
    <x v="1"/>
    <n v="45"/>
    <n v="56.6"/>
    <n v="5.5"/>
    <s v="4/100"/>
    <x v="566"/>
    <x v="1"/>
    <x v="33"/>
    <s v="4/100/14/45/56,6/5,5"/>
    <x v="1"/>
    <n v="8"/>
    <x v="5"/>
    <s v="Chevrolet (8)_x000a_Aveo (2004 - 2017)  Aveo U-VA (2006 - 2012)  Aveo5 (2006 - 2011)  Kalos (2005 - 2008)  Lova (2006 - 2010)  Lova RV (2016 - 2017) Sail (2005 - 2017)  Sail3 (2015 - 2017)_x000a_Daewoo (1)_x000a_Gentra (2005 - 2011)_x000a_Pontiac (1)_x000a_G3 (2007 - 2010)_x000a_Ravon (1)_x000a_Nexia (2015 - 2018)_x000a_ZAZ (3)_x000a_Lanos Cargo (2005 - 2018)  Sens (2007 - 2018)  Vida (2012 - 2018)"/>
    <n v="30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592"/>
    <x v="551"/>
    <s v="Литые"/>
    <n v="408790"/>
    <s v="Колизей"/>
    <s v="Ч"/>
    <x v="1"/>
    <n v="4"/>
    <n v="100"/>
    <x v="1"/>
    <n v="45"/>
    <n v="56.6"/>
    <n v="5.5"/>
    <s v="4/100"/>
    <x v="567"/>
    <x v="1"/>
    <x v="33"/>
    <s v="4/100/14/45/56,6/5,5"/>
    <x v="1"/>
    <n v="8"/>
    <x v="5"/>
    <s v="Chevrolet (8)_x000a_Aveo (2004 - 2017)  Aveo U-VA (2006 - 2012)  Aveo5 (2006 - 2011)  Kalos (2005 - 2008)  Lova (2006 - 2010)  Lova RV (2016 - 2017) Sail (2005 - 2017)  Sail3 (2015 - 2017)_x000a_Daewoo (1)_x000a_Gentra (2005 - 2011)_x000a_Pontiac (1)_x000a_G3 (2007 - 2010)_x000a_Ravon (1)_x000a_Nexia (2015 - 2018)_x000a_ZAZ (3)_x000a_Lanos Cargo (2005 - 2018)  Sens (2007 - 2018)  Vida (2012 - 2018)"/>
    <n v="30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593"/>
    <x v="552"/>
    <s v="Литые"/>
    <n v="661753"/>
    <s v="RS2"/>
    <s v="Ч"/>
    <x v="1"/>
    <n v="4"/>
    <n v="100"/>
    <x v="1"/>
    <n v="45"/>
    <n v="56.6"/>
    <n v="5.5"/>
    <s v="4/100"/>
    <x v="568"/>
    <x v="1"/>
    <x v="33"/>
    <s v="4/100/14/45/56,6/5,5"/>
    <x v="1"/>
    <n v="8"/>
    <x v="5"/>
    <s v="Chevrolet (8)_x000a_Aveo (2004 - 2017)  Aveo U-VA (2006 - 2012)  Aveo5 (2006 - 2011)  Kalos (2005 - 2008)  Lova (2006 - 2010)  Lova RV (2016 - 2017) Sail (2005 - 2017)  Sail3 (2015 - 2017)_x000a_Daewoo (1)_x000a_Gentra (2005 - 2011)_x000a_Pontiac (1)_x000a_G3 (2007 - 2010)_x000a_Ravon (1)_x000a_Nexia (2015 - 2018)_x000a_ZAZ (3)_x000a_Lanos Cargo (2005 - 2018)  Sens (2007 - 2018)  Vida (2012 - 2018)"/>
    <n v="30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594"/>
    <x v="553"/>
    <s v="Литые"/>
    <n v="665902"/>
    <s v="Колизей"/>
    <s v="Н"/>
    <x v="1"/>
    <n v="4"/>
    <n v="100"/>
    <x v="1"/>
    <n v="45"/>
    <n v="56.6"/>
    <n v="5.5"/>
    <s v="4/100"/>
    <x v="569"/>
    <x v="1"/>
    <x v="33"/>
    <s v="4/100/14/45/56,6/5,5"/>
    <x v="1"/>
    <n v="8"/>
    <x v="5"/>
    <s v="Chevrolet (8)_x000a_Aveo (2004 - 2017)  Aveo U-VA (2006 - 2012)  Aveo5 (2006 - 2011)  Kalos (2005 - 2008)  Lova (2006 - 2010)  Lova RV (2016 - 2017) Sail (2005 - 2017)  Sail3 (2015 - 2017)_x000a_Daewoo (1)_x000a_Gentra (2005 - 2011)_x000a_Pontiac (1)_x000a_G3 (2007 - 2010)_x000a_Ravon (1)_x000a_Nexia (2015 - 2018)_x000a_ZAZ (3)_x000a_Lanos Cargo (2005 - 2018)  Sens (2007 - 2018)  Vida (2012 - 2018)"/>
    <n v="3050"/>
    <m/>
    <n v="0"/>
    <n v="4"/>
    <n v="0"/>
    <n v="0"/>
    <n v="0"/>
    <n v="4"/>
    <m/>
    <m/>
    <n v="0"/>
    <n v="1"/>
    <n v="2315"/>
    <m/>
    <n v="2315"/>
    <m/>
    <m/>
    <m/>
    <n v="0"/>
    <x v="2"/>
    <m/>
  </r>
  <r>
    <x v="0"/>
    <x v="595"/>
    <x v="546"/>
    <s v="Литые"/>
    <n v="665924"/>
    <s v="RS2"/>
    <s v="Б"/>
    <x v="1"/>
    <n v="4"/>
    <n v="100"/>
    <x v="1"/>
    <n v="45"/>
    <n v="56.6"/>
    <n v="5.5"/>
    <s v="4/100"/>
    <x v="570"/>
    <x v="1"/>
    <x v="33"/>
    <s v="4/100/14/45/56,6/5,5"/>
    <x v="1"/>
    <n v="8"/>
    <x v="5"/>
    <s v="Chevrolet (8)_x000a_Aveo (2004 - 2017)  Aveo U-VA (2006 - 2012)  Aveo5 (2006 - 2011)  Kalos (2005 - 2008)  Lova (2006 - 2010)  Lova RV (2016 - 2017) Sail (2005 - 2017)  Sail3 (2015 - 2017)_x000a_Daewoo (1)_x000a_Gentra (2005 - 2011)_x000a_Pontiac (1)_x000a_G3 (2007 - 2010)_x000a_Ravon (1)_x000a_Nexia (2015 - 2018)_x000a_ZAZ (3)_x000a_Lanos Cargo (2005 - 2018)  Sens (2007 - 2018)  Vida (2012 - 2018)"/>
    <n v="30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596"/>
    <x v="554"/>
    <s v="Литые"/>
    <n v="665925"/>
    <s v="RS2"/>
    <s v="АБ"/>
    <x v="1"/>
    <n v="4"/>
    <n v="100"/>
    <x v="1"/>
    <n v="45"/>
    <n v="56.6"/>
    <n v="5.5"/>
    <s v="4/100"/>
    <x v="571"/>
    <x v="1"/>
    <x v="33"/>
    <s v="4/100/14/45/56,6/5,5"/>
    <x v="1"/>
    <n v="8"/>
    <x v="5"/>
    <s v="Chevrolet (8)_x000a_Aveo (2004 - 2017)  Aveo U-VA (2006 - 2012)  Aveo5 (2006 - 2011)  Kalos (2005 - 2008)  Lova (2006 - 2010)  Lova RV (2016 - 2017) Sail (2005 - 2017)  Sail3 (2015 - 2017)_x000a_Daewoo (1)_x000a_Gentra (2005 - 2011)_x000a_Pontiac (1)_x000a_G3 (2007 - 2010)_x000a_Ravon (1)_x000a_Nexia (2015 - 2018)_x000a_ZAZ (3)_x000a_Lanos Cargo (2005 - 2018)  Sens (2007 - 2018)  Vida (2012 - 2018)"/>
    <n v="3200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597"/>
    <x v="555"/>
    <s v="Штамп"/>
    <n v="455515"/>
    <m/>
    <m/>
    <x v="2"/>
    <n v="5"/>
    <n v="108"/>
    <x v="0"/>
    <n v="52.5"/>
    <n v="63.4"/>
    <n v="6"/>
    <s v="5/108"/>
    <x v="572"/>
    <x v="17"/>
    <x v="106"/>
    <s v="5-108-15-52,5-63,4-6"/>
    <x v="1"/>
    <n v="4"/>
    <x v="1"/>
    <s v="Ford (4)_x000a_C-MAX (2007 - 2010)  Focus C-MAX (2003 - 2007)  Tourneo Connect (2002 - 2013)  Transit Connect (2002 - 2013)"/>
    <n v="1802"/>
    <n v="990"/>
    <n v="1493.7147999999997"/>
    <n v="0"/>
    <n v="0"/>
    <n v="0"/>
    <n v="0"/>
    <n v="0"/>
    <m/>
    <m/>
    <n v="0"/>
    <n v="1"/>
    <m/>
    <m/>
    <n v="0"/>
    <m/>
    <m/>
    <m/>
    <n v="0"/>
    <x v="0"/>
    <m/>
  </r>
  <r>
    <x v="1"/>
    <x v="598"/>
    <x v="556"/>
    <s v="Штамп"/>
    <n v="941660"/>
    <m/>
    <m/>
    <x v="2"/>
    <n v="5"/>
    <n v="108"/>
    <x v="0"/>
    <n v="52.5"/>
    <n v="63.4"/>
    <n v="6"/>
    <s v="5/108"/>
    <x v="573"/>
    <x v="17"/>
    <x v="106"/>
    <s v="5-108-15-52,5-63,4-6"/>
    <x v="1"/>
    <n v="4"/>
    <x v="1"/>
    <s v="Ford (4)_x000a_C-MAX (2007 - 2010)  Focus C-MAX (2003 - 2007)  Tourneo Connect (2002 - 2013)  Transit Connect (2002 - 2013)"/>
    <n v="1480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599"/>
    <x v="557"/>
    <s v="Штамп"/>
    <n v="760733"/>
    <s v="J1507"/>
    <s v="B"/>
    <x v="5"/>
    <n v="5"/>
    <n v="108"/>
    <x v="0"/>
    <n v="52.5"/>
    <n v="63.4"/>
    <n v="6"/>
    <s v="5/108"/>
    <x v="574"/>
    <x v="17"/>
    <x v="106"/>
    <s v="5-108-15-52,5-63,4-6"/>
    <x v="1"/>
    <n v="4"/>
    <x v="1"/>
    <s v="Ford (4)_x000a_C-MAX (2007 - 2010)  Focus C-MAX (2003 - 2007)  Tourneo Connect (2002 - 2013)  Transit Connect (2002 - 2013)"/>
    <n v="1523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600"/>
    <x v="558"/>
    <s v="Штамп"/>
    <n v="2146077"/>
    <m/>
    <s v="B"/>
    <x v="4"/>
    <n v="5"/>
    <n v="108"/>
    <x v="0"/>
    <n v="52.5"/>
    <n v="63.4"/>
    <n v="6"/>
    <s v="5/108"/>
    <x v="575"/>
    <x v="17"/>
    <x v="106"/>
    <s v="5-108-15-52,5-63,4-6"/>
    <x v="1"/>
    <n v="4"/>
    <x v="1"/>
    <s v="Ford (4)_x000a_C-MAX (2007 - 2010)  Focus C-MAX (2003 - 2007)  Tourneo Connect (2002 - 2013)  Transit Connect (2002 - 2013)"/>
    <n v="1344"/>
    <n v="1260"/>
    <n v="1119.9999499999999"/>
    <n v="4"/>
    <n v="4"/>
    <n v="0"/>
    <n v="8"/>
    <n v="4"/>
    <m/>
    <m/>
    <n v="0"/>
    <n v="1"/>
    <m/>
    <m/>
    <n v="0"/>
    <m/>
    <m/>
    <m/>
    <n v="0"/>
    <x v="7"/>
    <s v="https://market.yandex.ru/product/12444286/offers?local-offers-first=1&amp;how=aprice"/>
  </r>
  <r>
    <x v="0"/>
    <x v="601"/>
    <x v="559"/>
    <s v="Литые"/>
    <n v="405622"/>
    <m/>
    <s v="ПЛ"/>
    <x v="1"/>
    <n v="4"/>
    <n v="100"/>
    <x v="0"/>
    <n v="39"/>
    <n v="56.6"/>
    <n v="6"/>
    <s v="4/100"/>
    <x v="576"/>
    <x v="0"/>
    <x v="107"/>
    <s v="4/100/15/39/56,6/6"/>
    <x v="0"/>
    <m/>
    <x v="0"/>
    <s v="Chevrolet (2)_x000a_Aveo (2011 - 2015)  Cobalt (2011 - 2015)_x000a_Opel (3)_x000a_Adam (2013 - 2018)  Corsa (2006 - 2018)  Corsa Van (2015 - 2018)_x000a_Ravon (1)_x000a_R4 (2015 - 2018)_x000a_Vauxhall (2)_x000a_Corsa (2006 - 2016)  Corsavan (2006 - 2016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602"/>
    <x v="560"/>
    <s v="Литые"/>
    <n v="405656"/>
    <s v="Димос"/>
    <s v="ПЛ"/>
    <x v="1"/>
    <n v="4"/>
    <n v="100"/>
    <x v="0"/>
    <n v="39"/>
    <n v="56.6"/>
    <n v="6"/>
    <s v="4/100"/>
    <x v="577"/>
    <x v="0"/>
    <x v="107"/>
    <s v="4/100/15/39/56,6/6"/>
    <x v="0"/>
    <m/>
    <x v="0"/>
    <s v="Chevrolet (2)_x000a_Aveo (2011 - 2015)  Cobalt (2011 - 2015)_x000a_Opel (3)_x000a_Adam (2013 - 2018)  Corsa (2006 - 2018)  Corsa Van (2015 - 2018)_x000a_Ravon (1)_x000a_R4 (2015 - 2018)_x000a_Vauxhall (2)_x000a_Corsa (2006 - 2016)  Corsavan (2006 - 2016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603"/>
    <x v="561"/>
    <s v="Литые"/>
    <n v="661509"/>
    <m/>
    <s v="Н"/>
    <x v="1"/>
    <n v="4"/>
    <n v="100"/>
    <x v="0"/>
    <n v="39"/>
    <n v="56.6"/>
    <n v="6"/>
    <s v="4/100"/>
    <x v="578"/>
    <x v="0"/>
    <x v="107"/>
    <s v="4/100/15/39/56,6/6"/>
    <x v="0"/>
    <m/>
    <x v="0"/>
    <s v="Chevrolet (2)_x000a_Aveo (2011 - 2015)  Cobalt (2011 - 2015)_x000a_Opel (3)_x000a_Adam (2013 - 2018)  Corsa (2006 - 2018)  Corsa Van (2015 - 2018)_x000a_Ravon (1)_x000a_R4 (2015 - 2018)_x000a_Vauxhall (2)_x000a_Corsa (2006 - 2016)  Corsavan (2006 - 2016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604"/>
    <x v="562"/>
    <s v="Литые"/>
    <n v="661677"/>
    <s v="Димос"/>
    <s v="М"/>
    <x v="1"/>
    <n v="4"/>
    <n v="100"/>
    <x v="0"/>
    <n v="39"/>
    <n v="56.6"/>
    <n v="6"/>
    <s v="4/100"/>
    <x v="579"/>
    <x v="0"/>
    <x v="107"/>
    <s v="4/100/15/39/56,6/6"/>
    <x v="0"/>
    <m/>
    <x v="0"/>
    <s v="Chevrolet (2)_x000a_Aveo (2011 - 2015)  Cobalt (2011 - 2015)_x000a_Opel (3)_x000a_Adam (2013 - 2018)  Corsa (2006 - 2018)  Corsa Van (2015 - 2018)_x000a_Ravon (1)_x000a_R4 (2015 - 2018)_x000a_Vauxhall (2)_x000a_Corsa (2006 - 2016)  Corsavan (2006 - 2016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605"/>
    <x v="563"/>
    <s v="Литые"/>
    <n v="661678"/>
    <s v="Димос"/>
    <s v="Н"/>
    <x v="1"/>
    <n v="4"/>
    <n v="100"/>
    <x v="0"/>
    <n v="39"/>
    <n v="56.6"/>
    <n v="6"/>
    <s v="4/100"/>
    <x v="580"/>
    <x v="0"/>
    <x v="107"/>
    <s v="4/100/15/39/56,6/6"/>
    <x v="0"/>
    <m/>
    <x v="0"/>
    <s v="Chevrolet (2)_x000a_Aveo (2011 - 2015)  Cobalt (2011 - 2015)_x000a_Opel (3)_x000a_Adam (2013 - 2018)  Corsa (2006 - 2018)  Corsa Van (2015 - 2018)_x000a_Ravon (1)_x000a_R4 (2015 - 2018)_x000a_Vauxhall (2)_x000a_Corsa (2006 - 2016)  Corsavan (2006 - 2016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606"/>
    <x v="564"/>
    <s v="Литые"/>
    <n v="665693"/>
    <s v="RS2"/>
    <s v="Н"/>
    <x v="1"/>
    <n v="4"/>
    <n v="100"/>
    <x v="1"/>
    <n v="49"/>
    <n v="56.6"/>
    <n v="5.5"/>
    <s v="4/100"/>
    <x v="581"/>
    <x v="1"/>
    <x v="37"/>
    <s v="4/100/14/49/56,6/5,5"/>
    <x v="1"/>
    <n v="4"/>
    <x v="5"/>
    <s v="Chevrolet (13)_x000a_Agile (2009 - 2017)  Aveo (2004 - 2007)  Celta (2000 - 2016)  Chevy (1994 - 2012)  Chevy Pickup (1999 - 2003)  Classic (2003 - 2016) Corsa (1994 - 2012)  Lanos (2005 - 2017)  Montana (2003 - 2017)  Prisma (2006 - 2012)  Tigra (1998 - 1999)  Tornado (2004 - 2017) Vectra (1994 - 2002)_x000a_Daewoo (7)_x000a_Espero (1990 - 1999)  Lanos (1997 - 2002)  Sens (1999 - 2008)  Le Mans (1986 - 1994)  Nexia (1995 - 2015)  Nubira (1997 - 2002) Racer (1986 - 1995)_x000a_Opel (3)_x000a_Combo (2001 - 2011)  Corsa (1993 - 2005)  Vectra (1990 - 2003)_x000a_Vauxhall (2)_x000a_Combo (2001 - 2011)  Tigra (1994 - 2000)_x000a_ZAZ (1)_x000a_Chance (2009 - 2017)"/>
    <n v="3050"/>
    <m/>
    <n v="2079.9978000000001"/>
    <n v="0"/>
    <n v="0"/>
    <n v="0"/>
    <n v="0"/>
    <n v="0"/>
    <m/>
    <m/>
    <n v="0"/>
    <n v="1"/>
    <m/>
    <m/>
    <n v="0"/>
    <m/>
    <m/>
    <m/>
    <n v="0"/>
    <x v="0"/>
    <m/>
  </r>
  <r>
    <x v="0"/>
    <x v="607"/>
    <x v="565"/>
    <s v="Литые"/>
    <n v="661750"/>
    <s v="RS2"/>
    <s v="ПЛ"/>
    <x v="1"/>
    <n v="4"/>
    <n v="100"/>
    <x v="1"/>
    <n v="49"/>
    <n v="56.6"/>
    <n v="5.5"/>
    <s v="4/100"/>
    <x v="582"/>
    <x v="1"/>
    <x v="37"/>
    <s v="4/100/14/49/56,6/5,5"/>
    <x v="1"/>
    <n v="4"/>
    <x v="5"/>
    <s v="Chevrolet (13)_x000a_Agile (2009 - 2017)  Aveo (2004 - 2007)  Celta (2000 - 2016)  Chevy (1994 - 2012)  Chevy Pickup (1999 - 2003)  Classic (2003 - 2016) Corsa (1994 - 2012)  Lanos (2005 - 2017)  Montana (2003 - 2017)  Prisma (2006 - 2012)  Tigra (1998 - 1999)  Tornado (2004 - 2017) Vectra (1994 - 2002)_x000a_Daewoo (7)_x000a_Espero (1990 - 1999)  Lanos (1997 - 2002)  Sens (1999 - 2008)  Le Mans (1986 - 1994)  Nexia (1995 - 2015)  Nubira (1997 - 2002) Racer (1986 - 1995)_x000a_Opel (3)_x000a_Combo (2001 - 2011)  Corsa (1993 - 2005)  Vectra (1990 - 2003)_x000a_Vauxhall (2)_x000a_Combo (2001 - 2011)  Tigra (1994 - 2000)_x000a_ZAZ (1)_x000a_Chance (2009 - 2017)"/>
    <n v="320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608"/>
    <x v="566"/>
    <s v="Литые"/>
    <n v="408783"/>
    <s v="Колизей"/>
    <s v="АМ"/>
    <x v="1"/>
    <n v="4"/>
    <n v="100"/>
    <x v="1"/>
    <n v="49"/>
    <n v="56.6"/>
    <n v="5.5"/>
    <s v="4/100"/>
    <x v="583"/>
    <x v="1"/>
    <x v="37"/>
    <s v="4/100/14/49/56,6/5,5"/>
    <x v="1"/>
    <n v="4"/>
    <x v="5"/>
    <s v="Chevrolet (13)_x000a_Agile (2009 - 2017)  Aveo (2004 - 2007)  Celta (2000 - 2016)  Chevy (1994 - 2012)  Chevy Pickup (1999 - 2003)  Classic (2003 - 2016) Corsa (1994 - 2012)  Lanos (2005 - 2017)  Montana (2003 - 2017)  Prisma (2006 - 2012)  Tigra (1998 - 1999)  Tornado (2004 - 2017) Vectra (1994 - 2002)_x000a_Daewoo (7)_x000a_Espero (1990 - 1999)  Lanos (1997 - 2002)  Sens (1999 - 2008)  Le Mans (1986 - 1994)  Nexia (1995 - 2015)  Nubira (1997 - 2002) Racer (1986 - 1995)_x000a_Opel (3)_x000a_Combo (2001 - 2011)  Corsa (1993 - 2005)  Vectra (1990 - 2003)_x000a_Vauxhall (2)_x000a_Combo (2001 - 2011)  Tigra (1994 - 2000)_x000a_ZAZ (1)_x000a_Chance (2009 - 2017)"/>
    <n v="3200"/>
    <m/>
    <n v="2495"/>
    <n v="0"/>
    <n v="0"/>
    <n v="0"/>
    <n v="0"/>
    <n v="0"/>
    <m/>
    <m/>
    <n v="0"/>
    <n v="1"/>
    <n v="2495"/>
    <m/>
    <n v="2495"/>
    <m/>
    <m/>
    <m/>
    <n v="0"/>
    <x v="0"/>
    <m/>
  </r>
  <r>
    <x v="0"/>
    <x v="609"/>
    <x v="567"/>
    <s v="Литые"/>
    <n v="665922"/>
    <s v="RS2"/>
    <s v="АБ"/>
    <x v="1"/>
    <n v="4"/>
    <n v="100"/>
    <x v="1"/>
    <n v="49"/>
    <n v="56.6"/>
    <n v="5.5"/>
    <s v="4/100"/>
    <x v="584"/>
    <x v="1"/>
    <x v="37"/>
    <s v="4/100/14/49/56,6/5,5"/>
    <x v="1"/>
    <n v="4"/>
    <x v="5"/>
    <s v="Chevrolet (13)_x000a_Agile (2009 - 2017)  Aveo (2004 - 2007)  Celta (2000 - 2016)  Chevy (1994 - 2012)  Chevy Pickup (1999 - 2003)  Classic (2003 - 2016) Corsa (1994 - 2012)  Lanos (2005 - 2017)  Montana (2003 - 2017)  Prisma (2006 - 2012)  Tigra (1998 - 1999)  Tornado (2004 - 2017) Vectra (1994 - 2002)_x000a_Daewoo (7)_x000a_Espero (1990 - 1999)  Lanos (1997 - 2002)  Sens (1999 - 2008)  Le Mans (1986 - 1994)  Nexia (1995 - 2015)  Nubira (1997 - 2002) Racer (1986 - 1995)_x000a_Opel (3)_x000a_Combo (2001 - 2011)  Corsa (1993 - 2005)  Vectra (1990 - 2003)_x000a_Vauxhall (2)_x000a_Combo (2001 - 2011)  Tigra (1994 - 2000)_x000a_ZAZ (1)_x000a_Chance (2009 - 2017)"/>
    <n v="320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610"/>
    <x v="568"/>
    <s v="Литые"/>
    <n v="665900"/>
    <s v="Колизей"/>
    <s v="Н"/>
    <x v="1"/>
    <n v="4"/>
    <n v="100"/>
    <x v="1"/>
    <n v="49"/>
    <n v="56.6"/>
    <n v="5.5"/>
    <s v="4/100"/>
    <x v="585"/>
    <x v="1"/>
    <x v="37"/>
    <s v="4/100/14/49/56,6/5,5"/>
    <x v="1"/>
    <n v="4"/>
    <x v="5"/>
    <s v="Chevrolet (13)_x000a_Agile (2009 - 2017)  Aveo (2004 - 2007)  Celta (2000 - 2016)  Chevy (1994 - 2012)  Chevy Pickup (1999 - 2003)  Classic (2003 - 2016) Corsa (1994 - 2012)  Lanos (2005 - 2017)  Montana (2003 - 2017)  Prisma (2006 - 2012)  Tigra (1998 - 1999)  Tornado (2004 - 2017) Vectra (1994 - 2002)_x000a_Daewoo (7)_x000a_Espero (1990 - 1999)  Lanos (1997 - 2002)  Sens (1999 - 2008)  Le Mans (1986 - 1994)  Nexia (1995 - 2015)  Nubira (1997 - 2002) Racer (1986 - 1995)_x000a_Opel (3)_x000a_Combo (2001 - 2011)  Corsa (1993 - 2005)  Vectra (1990 - 2003)_x000a_Vauxhall (2)_x000a_Combo (2001 - 2011)  Tigra (1994 - 2000)_x000a_ZAZ (1)_x000a_Chance (2009 - 2017)"/>
    <n v="3050"/>
    <m/>
    <n v="0"/>
    <n v="4"/>
    <n v="0"/>
    <n v="0"/>
    <n v="0"/>
    <n v="4"/>
    <m/>
    <m/>
    <n v="0"/>
    <n v="1"/>
    <n v="2315"/>
    <m/>
    <n v="2315"/>
    <m/>
    <m/>
    <m/>
    <n v="0"/>
    <x v="2"/>
    <m/>
  </r>
  <r>
    <x v="0"/>
    <x v="611"/>
    <x v="569"/>
    <s v="Литые"/>
    <n v="408784"/>
    <s v="Колизей"/>
    <s v="Б"/>
    <x v="1"/>
    <n v="4"/>
    <n v="100"/>
    <x v="1"/>
    <n v="49"/>
    <n v="56.6"/>
    <n v="5.5"/>
    <s v="4/100"/>
    <x v="586"/>
    <x v="1"/>
    <x v="37"/>
    <s v="4/100/14/49/56,6/5,5"/>
    <x v="1"/>
    <n v="4"/>
    <x v="5"/>
    <s v="Chevrolet (13)_x000a_Agile (2009 - 2017)  Aveo (2004 - 2007)  Celta (2000 - 2016)  Chevy (1994 - 2012)  Chevy Pickup (1999 - 2003)  Classic (2003 - 2016) Corsa (1994 - 2012)  Lanos (2005 - 2017)  Montana (2003 - 2017)  Prisma (2006 - 2012)  Tigra (1998 - 1999)  Tornado (2004 - 2017) Vectra (1994 - 2002)_x000a_Daewoo (7)_x000a_Espero (1990 - 1999)  Lanos (1997 - 2002)  Sens (1999 - 2008)  Le Mans (1986 - 1994)  Nexia (1995 - 2015)  Nubira (1997 - 2002) Racer (1986 - 1995)_x000a_Opel (3)_x000a_Combo (2001 - 2011)  Corsa (1993 - 2005)  Vectra (1990 - 2003)_x000a_Vauxhall (2)_x000a_Combo (2001 - 2011)  Tigra (1994 - 2000)_x000a_ZAZ (1)_x000a_Chance (2009 - 2017)"/>
    <n v="30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612"/>
    <x v="570"/>
    <s v="Литые"/>
    <n v="405335"/>
    <s v="RS2"/>
    <s v="АМ"/>
    <x v="1"/>
    <n v="4"/>
    <n v="100"/>
    <x v="1"/>
    <n v="49"/>
    <n v="56.6"/>
    <n v="5.5"/>
    <s v="4/100"/>
    <x v="587"/>
    <x v="1"/>
    <x v="37"/>
    <s v="4/100/14/49/56,6/5,5"/>
    <x v="1"/>
    <n v="4"/>
    <x v="5"/>
    <s v="Chevrolet (13)_x000a_Agile (2009 - 2017)  Aveo (2004 - 2007)  Celta (2000 - 2016)  Chevy (1994 - 2012)  Chevy Pickup (1999 - 2003)  Classic (2003 - 2016) Corsa (1994 - 2012)  Lanos (2005 - 2017)  Montana (2003 - 2017)  Prisma (2006 - 2012)  Tigra (1998 - 1999)  Tornado (2004 - 2017) Vectra (1994 - 2002)_x000a_Daewoo (7)_x000a_Espero (1990 - 1999)  Lanos (1997 - 2002)  Sens (1999 - 2008)  Le Mans (1986 - 1994)  Nexia (1995 - 2015)  Nubira (1997 - 2002) Racer (1986 - 1995)_x000a_Opel (3)_x000a_Combo (2001 - 2011)  Corsa (1993 - 2005)  Vectra (1990 - 2003)_x000a_Vauxhall (2)_x000a_Combo (2001 - 2011)  Tigra (1994 - 2000)_x000a_ZAZ (1)_x000a_Chance (2009 - 2017)"/>
    <n v="320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613"/>
    <x v="571"/>
    <s v="Литые"/>
    <n v="938852"/>
    <s v="RS2"/>
    <s v="ЧМБ"/>
    <x v="1"/>
    <n v="4"/>
    <n v="100"/>
    <x v="1"/>
    <n v="49"/>
    <n v="56.6"/>
    <n v="5.5"/>
    <s v="4/100"/>
    <x v="588"/>
    <x v="1"/>
    <x v="37"/>
    <s v="4/100/14/49/56,6/5,5"/>
    <x v="1"/>
    <n v="4"/>
    <x v="5"/>
    <s v="Chevrolet (13)_x000a_Agile (2009 - 2017)  Aveo (2004 - 2007)  Celta (2000 - 2016)  Chevy (1994 - 2012)  Chevy Pickup (1999 - 2003)  Classic (2003 - 2016) Corsa (1994 - 2012)  Lanos (2005 - 2017)  Montana (2003 - 2017)  Prisma (2006 - 2012)  Tigra (1998 - 1999)  Tornado (2004 - 2017) Vectra (1994 - 2002)_x000a_Daewoo (7)_x000a_Espero (1990 - 1999)  Lanos (1997 - 2002)  Sens (1999 - 2008)  Le Mans (1986 - 1994)  Nexia (1995 - 2015)  Nubira (1997 - 2002) Racer (1986 - 1995)_x000a_Opel (3)_x000a_Combo (2001 - 2011)  Corsa (1993 - 2005)  Vectra (1990 - 2003)_x000a_Vauxhall (2)_x000a_Combo (2001 - 2011)  Tigra (1994 - 2000)_x000a_ZAZ (1)_x000a_Chance (2009 - 2017)"/>
    <n v="320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614"/>
    <x v="572"/>
    <s v="Литые"/>
    <n v="938853"/>
    <s v="RS2"/>
    <s v="ЧМЖ"/>
    <x v="1"/>
    <n v="4"/>
    <n v="100"/>
    <x v="1"/>
    <n v="49"/>
    <n v="56.6"/>
    <n v="5.5"/>
    <s v="4/100"/>
    <x v="589"/>
    <x v="1"/>
    <x v="37"/>
    <s v="4/100/14/49/56,6/5,5"/>
    <x v="1"/>
    <n v="4"/>
    <x v="5"/>
    <s v="Chevrolet (13)_x000a_Agile (2009 - 2017)  Aveo (2004 - 2007)  Celta (2000 - 2016)  Chevy (1994 - 2012)  Chevy Pickup (1999 - 2003)  Classic (2003 - 2016) Corsa (1994 - 2012)  Lanos (2005 - 2017)  Montana (2003 - 2017)  Prisma (2006 - 2012)  Tigra (1998 - 1999)  Tornado (2004 - 2017) Vectra (1994 - 2002)_x000a_Daewoo (7)_x000a_Espero (1990 - 1999)  Lanos (1997 - 2002)  Sens (1999 - 2008)  Le Mans (1986 - 1994)  Nexia (1995 - 2015)  Nubira (1997 - 2002) Racer (1986 - 1995)_x000a_Opel (3)_x000a_Combo (2001 - 2011)  Corsa (1993 - 2005)  Vectra (1990 - 2003)_x000a_Vauxhall (2)_x000a_Combo (2001 - 2011)  Tigra (1994 - 2000)_x000a_ZAZ (1)_x000a_Chance (2009 - 2017)"/>
    <n v="320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615"/>
    <x v="573"/>
    <s v="Литые"/>
    <n v="941619"/>
    <s v="RS2"/>
    <s v="ЧМК"/>
    <x v="1"/>
    <n v="4"/>
    <n v="100"/>
    <x v="1"/>
    <n v="49"/>
    <n v="56.6"/>
    <n v="5.5"/>
    <s v="4/100"/>
    <x v="590"/>
    <x v="1"/>
    <x v="37"/>
    <s v="4/100/14/49/56,6/5,5"/>
    <x v="1"/>
    <n v="4"/>
    <x v="5"/>
    <s v="Chevrolet (13)_x000a_Agile (2009 - 2017)  Aveo (2004 - 2007)  Celta (2000 - 2016)  Chevy (1994 - 2012)  Chevy Pickup (1999 - 2003)  Classic (2003 - 2016) Corsa (1994 - 2012)  Lanos (2005 - 2017)  Montana (2003 - 2017)  Prisma (2006 - 2012)  Tigra (1998 - 1999)  Tornado (2004 - 2017) Vectra (1994 - 2002)_x000a_Daewoo (7)_x000a_Espero (1990 - 1999)  Lanos (1997 - 2002)  Sens (1999 - 2008)  Le Mans (1986 - 1994)  Nexia (1995 - 2015)  Nubira (1997 - 2002) Racer (1986 - 1995)_x000a_Opel (3)_x000a_Combo (2001 - 2011)  Corsa (1993 - 2005)  Vectra (1990 - 2003)_x000a_Vauxhall (2)_x000a_Combo (2001 - 2011)  Tigra (1994 - 2000)_x000a_ZAZ (1)_x000a_Chance (2009 - 2017)"/>
    <n v="320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616"/>
    <x v="574"/>
    <s v="Литые"/>
    <n v="408782"/>
    <s v="Колизей"/>
    <s v="ПЛ"/>
    <x v="1"/>
    <n v="4"/>
    <n v="100"/>
    <x v="1"/>
    <n v="49"/>
    <n v="56.6"/>
    <n v="5.5"/>
    <s v="4/100"/>
    <x v="591"/>
    <x v="1"/>
    <x v="37"/>
    <s v="4/100/14/49/56,6/5,5"/>
    <x v="1"/>
    <n v="4"/>
    <x v="5"/>
    <s v="Chevrolet (13)_x000a_Agile (2009 - 2017)  Aveo (2004 - 2007)  Celta (2000 - 2016)  Chevy (1994 - 2012)  Chevy Pickup (1999 - 2003)  Classic (2003 - 2016) Corsa (1994 - 2012)  Lanos (2005 - 2017)  Montana (2003 - 2017)  Prisma (2006 - 2012)  Tigra (1998 - 1999)  Tornado (2004 - 2017) Vectra (1994 - 2002)_x000a_Daewoo (7)_x000a_Espero (1990 - 1999)  Lanos (1997 - 2002)  Sens (1999 - 2008)  Le Mans (1986 - 1994)  Nexia (1995 - 2015)  Nubira (1997 - 2002) Racer (1986 - 1995)_x000a_Opel (3)_x000a_Combo (2001 - 2011)  Corsa (1993 - 2005)  Vectra (1990 - 2003)_x000a_Vauxhall (2)_x000a_Combo (2001 - 2011)  Tigra (1994 - 2000)_x000a_ZAZ (1)_x000a_Chance (2009 - 2017)"/>
    <n v="3200"/>
    <m/>
    <n v="0"/>
    <n v="0"/>
    <n v="0"/>
    <n v="4"/>
    <n v="0"/>
    <n v="4"/>
    <m/>
    <m/>
    <n v="0"/>
    <n v="1"/>
    <m/>
    <m/>
    <n v="0"/>
    <m/>
    <m/>
    <m/>
    <n v="2495"/>
    <x v="2"/>
    <m/>
  </r>
  <r>
    <x v="0"/>
    <x v="617"/>
    <x v="575"/>
    <s v="Литые"/>
    <n v="939653"/>
    <s v="RS2"/>
    <s v="ЧМК"/>
    <x v="1"/>
    <n v="4"/>
    <n v="100"/>
    <x v="1"/>
    <n v="49"/>
    <n v="56.6"/>
    <n v="5.5"/>
    <s v="4/100"/>
    <x v="590"/>
    <x v="1"/>
    <x v="37"/>
    <s v="4/100/14/49/56,6/5,5"/>
    <x v="1"/>
    <n v="4"/>
    <x v="5"/>
    <s v="Chevrolet (13)_x000a_Agile (2009 - 2017)  Aveo (2004 - 2007)  Celta (2000 - 2016)  Chevy (1994 - 2012)  Chevy Pickup (1999 - 2003)  Classic (2003 - 2016) Corsa (1994 - 2012)  Lanos (2005 - 2017)  Montana (2003 - 2017)  Prisma (2006 - 2012)  Tigra (1998 - 1999)  Tornado (2004 - 2017) Vectra (1994 - 2002)_x000a_Daewoo (7)_x000a_Espero (1990 - 1999)  Lanos (1997 - 2002)  Sens (1999 - 2008)  Le Mans (1986 - 1994)  Nexia (1995 - 2015)  Nubira (1997 - 2002) Racer (1986 - 1995)_x000a_Opel (3)_x000a_Combo (2001 - 2011)  Corsa (1993 - 2005)  Vectra (1990 - 2003)_x000a_Vauxhall (2)_x000a_Combo (2001 - 2011)  Tigra (1994 - 2000)_x000a_ZAZ (1)_x000a_Chance (2009 - 2017)"/>
    <n v="3200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618"/>
    <x v="576"/>
    <s v="Штамп"/>
    <n v="496768"/>
    <m/>
    <m/>
    <x v="2"/>
    <n v="5"/>
    <n v="108"/>
    <x v="0"/>
    <n v="52.5"/>
    <n v="63.4"/>
    <n v="6.5"/>
    <s v="5/108"/>
    <x v="592"/>
    <x v="17"/>
    <x v="47"/>
    <s v="5-108-15-52,5-63,4-6,5"/>
    <x v="0"/>
    <n v="4"/>
    <x v="1"/>
    <s v="Volvo (1)"/>
    <n v="1621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619"/>
    <x v="577"/>
    <s v="Штамп"/>
    <n v="895826"/>
    <m/>
    <s v="S"/>
    <x v="18"/>
    <n v="5"/>
    <n v="108"/>
    <x v="3"/>
    <n v="50"/>
    <n v="63.4"/>
    <n v="6.5"/>
    <s v="5/108"/>
    <x v="593"/>
    <x v="9"/>
    <x v="108"/>
    <s v="5-108-16-50-63,4-6,5"/>
    <x v="1"/>
    <n v="4"/>
    <x v="5"/>
    <s v="Ford (9)_x000a_C-MAX (2010 - 2018)  Focus (2011 - 2018)  Fusion (2013 - 2018)  Galaxy (2006 - 2015)  Kuga (2008 - 2016)  Mondeo (2007 - 2018) S-MAX (2006 - 2015)  Tourneo Connect (2013 - 2018)  Transit Connect (2013 - 2017)_x000a_Land Rover (1)_x000a_Freelander 2 (2006 - 2014)_x000a_Volvo (1)_x000a_V40 (2015 - 2018)"/>
    <n v="1700"/>
    <n v="990"/>
    <n v="1416.9911999999999"/>
    <n v="0"/>
    <n v="0"/>
    <n v="0"/>
    <n v="0"/>
    <n v="0"/>
    <m/>
    <m/>
    <n v="0"/>
    <n v="1"/>
    <m/>
    <m/>
    <n v="0"/>
    <m/>
    <m/>
    <m/>
    <n v="0"/>
    <x v="0"/>
    <m/>
  </r>
  <r>
    <x v="1"/>
    <x v="620"/>
    <x v="578"/>
    <s v="Штамп"/>
    <n v="487234"/>
    <s v="BJ8325"/>
    <s v="B"/>
    <x v="7"/>
    <n v="5"/>
    <n v="108"/>
    <x v="3"/>
    <n v="50"/>
    <n v="63.4"/>
    <n v="6.5"/>
    <s v="5/108"/>
    <x v="594"/>
    <x v="9"/>
    <x v="108"/>
    <s v="5-108-16-50-63,4-6,5"/>
    <x v="1"/>
    <n v="4"/>
    <x v="5"/>
    <s v="Ford (9)_x000a_C-MAX (2010 - 2018)  Focus (2011 - 2018)  Fusion (2013 - 2018)  Galaxy (2006 - 2015)  Kuga (2008 - 2016)  Mondeo (2007 - 2018) S-MAX (2006 - 2015)  Tourneo Connect (2013 - 2018)  Transit Connect (2013 - 2017)_x000a_Land Rover (1)_x000a_Freelander 2 (2006 - 2014)_x000a_Volvo (1)_x000a_V40 (2015 - 2018)"/>
    <n v="1417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621"/>
    <x v="579"/>
    <s v="Штамп"/>
    <n v="903309"/>
    <s v="J66551082"/>
    <s v="B"/>
    <x v="14"/>
    <n v="5"/>
    <n v="108"/>
    <x v="3"/>
    <n v="50"/>
    <n v="63.4"/>
    <n v="6.5"/>
    <s v="5/108"/>
    <x v="595"/>
    <x v="9"/>
    <x v="108"/>
    <s v="5-108-16-50-63,4-6,5"/>
    <x v="1"/>
    <n v="4"/>
    <x v="5"/>
    <s v="Ford (9)_x000a_C-MAX (2010 - 2018)  Focus (2011 - 2018)  Fusion (2013 - 2018)  Galaxy (2006 - 2015)  Kuga (2008 - 2016)  Mondeo (2007 - 2018) S-MAX (2006 - 2015)  Tourneo Connect (2013 - 2018)  Transit Connect (2013 - 2017)_x000a_Land Rover (1)_x000a_Freelander 2 (2006 - 2014)_x000a_Volvo (1)_x000a_V40 (2015 - 2018)"/>
    <n v="1251"/>
    <n v="990"/>
    <n v="1042.4828"/>
    <n v="0"/>
    <n v="0"/>
    <n v="0"/>
    <n v="0"/>
    <n v="0"/>
    <m/>
    <m/>
    <n v="0"/>
    <n v="1"/>
    <m/>
    <m/>
    <n v="0"/>
    <m/>
    <m/>
    <m/>
    <n v="0"/>
    <x v="0"/>
    <m/>
  </r>
  <r>
    <x v="1"/>
    <x v="622"/>
    <x v="580"/>
    <s v="Штамп"/>
    <n v="2146091"/>
    <n v="16009"/>
    <s v="B"/>
    <x v="4"/>
    <n v="5"/>
    <n v="108"/>
    <x v="3"/>
    <n v="50"/>
    <n v="63.4"/>
    <n v="6.5"/>
    <s v="5/108"/>
    <x v="596"/>
    <x v="9"/>
    <x v="108"/>
    <s v="5-108-16-50-63,4-6,5"/>
    <x v="1"/>
    <n v="4"/>
    <x v="5"/>
    <s v="Ford (9)_x000a_C-MAX (2010 - 2018)  Focus (2011 - 2018)  Fusion (2013 - 2018)  Galaxy (2006 - 2015)  Kuga (2008 - 2016)  Mondeo (2007 - 2018) S-MAX (2006 - 2015)  Tourneo Connect (2013 - 2018)  Transit Connect (2013 - 2017)_x000a_Land Rover (1)_x000a_Freelander 2 (2006 - 2014)_x000a_Volvo (1)_x000a_V40 (2015 - 2018)"/>
    <n v="1517"/>
    <n v="1420"/>
    <n v="1300.4496799999999"/>
    <n v="0"/>
    <n v="7"/>
    <n v="0"/>
    <n v="9"/>
    <n v="0"/>
    <m/>
    <m/>
    <n v="0"/>
    <n v="1"/>
    <m/>
    <m/>
    <n v="0"/>
    <m/>
    <m/>
    <m/>
    <n v="0"/>
    <x v="7"/>
    <s v="https://market.yandex.ru/product/13959863/offers?local-offers-first=1&amp;how=aprice"/>
  </r>
  <r>
    <x v="0"/>
    <x v="623"/>
    <x v="581"/>
    <s v="Литые"/>
    <n v="408786"/>
    <s v="Колизей"/>
    <s v="Ч"/>
    <x v="1"/>
    <n v="4"/>
    <n v="100"/>
    <x v="1"/>
    <n v="49"/>
    <n v="56.6"/>
    <n v="5.5"/>
    <s v="4/100"/>
    <x v="597"/>
    <x v="1"/>
    <x v="37"/>
    <s v="4/100/14/49/56,6/5,5"/>
    <x v="1"/>
    <n v="4"/>
    <x v="5"/>
    <s v="Chevrolet (13)_x000a_Agile (2009 - 2017)  Aveo (2004 - 2007)  Celta (2000 - 2016)  Chevy (1994 - 2012)  Chevy Pickup (1999 - 2003)  Classic (2003 - 2016) Corsa (1994 - 2012)  Lanos (2005 - 2017)  Montana (2003 - 2017)  Prisma (2006 - 2012)  Tigra (1998 - 1999)  Tornado (2004 - 2017) Vectra (1994 - 2002)_x000a_Daewoo (7)_x000a_Espero (1990 - 1999)  Lanos (1997 - 2002)  Sens (1999 - 2008)  Le Mans (1986 - 1994)  Nexia (1995 - 2015)  Nubira (1997 - 2002) Racer (1986 - 1995)_x000a_Opel (3)_x000a_Combo (2001 - 2011)  Corsa (1993 - 2005)  Vectra (1990 - 2003)_x000a_Vauxhall (2)_x000a_Combo (2001 - 2011)  Tigra (1994 - 2000)_x000a_ZAZ (1)_x000a_Chance (2009 - 2017)"/>
    <n v="30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624"/>
    <x v="582"/>
    <s v="Литые"/>
    <n v="661751"/>
    <s v="RS2"/>
    <s v="Ч"/>
    <x v="1"/>
    <n v="4"/>
    <n v="100"/>
    <x v="1"/>
    <n v="49"/>
    <n v="56.6"/>
    <n v="5.5"/>
    <s v="4/100"/>
    <x v="598"/>
    <x v="1"/>
    <x v="37"/>
    <s v="4/100/14/49/56,6/5,5"/>
    <x v="1"/>
    <n v="4"/>
    <x v="5"/>
    <s v="Chevrolet (13)_x000a_Agile (2009 - 2017)  Aveo (2004 - 2007)  Celta (2000 - 2016)  Chevy (1994 - 2012)  Chevy Pickup (1999 - 2003)  Classic (2003 - 2016) Corsa (1994 - 2012)  Lanos (2005 - 2017)  Montana (2003 - 2017)  Prisma (2006 - 2012)  Tigra (1998 - 1999)  Tornado (2004 - 2017) Vectra (1994 - 2002)_x000a_Daewoo (7)_x000a_Espero (1990 - 1999)  Lanos (1997 - 2002)  Sens (1999 - 2008)  Le Mans (1986 - 1994)  Nexia (1995 - 2015)  Nubira (1997 - 2002) Racer (1986 - 1995)_x000a_Opel (3)_x000a_Combo (2001 - 2011)  Corsa (1993 - 2005)  Vectra (1990 - 2003)_x000a_Vauxhall (2)_x000a_Combo (2001 - 2011)  Tigra (1994 - 2000)_x000a_ZAZ (1)_x000a_Chance (2009 - 2017)"/>
    <n v="30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625"/>
    <x v="583"/>
    <s v="Литые"/>
    <n v="665901"/>
    <s v="Колизей"/>
    <s v="АБ"/>
    <x v="1"/>
    <n v="4"/>
    <n v="100"/>
    <x v="1"/>
    <n v="49"/>
    <n v="56.6"/>
    <n v="5.5"/>
    <s v="4/100"/>
    <x v="599"/>
    <x v="1"/>
    <x v="37"/>
    <s v="4/100/14/49/56,6/5,5"/>
    <x v="1"/>
    <n v="4"/>
    <x v="5"/>
    <s v="Chevrolet (13)_x000a_Agile (2009 - 2017)  Aveo (2004 - 2007)  Celta (2000 - 2016)  Chevy (1994 - 2012)  Chevy Pickup (1999 - 2003)  Classic (2003 - 2016) Corsa (1994 - 2012)  Lanos (2005 - 2017)  Montana (2003 - 2017)  Prisma (2006 - 2012)  Tigra (1998 - 1999)  Tornado (2004 - 2017) Vectra (1994 - 2002)_x000a_Daewoo (7)_x000a_Espero (1990 - 1999)  Lanos (1997 - 2002)  Sens (1999 - 2008)  Le Mans (1986 - 1994)  Nexia (1995 - 2015)  Nubira (1997 - 2002) Racer (1986 - 1995)_x000a_Opel (3)_x000a_Combo (2001 - 2011)  Corsa (1993 - 2005)  Vectra (1990 - 2003)_x000a_Vauxhall (2)_x000a_Combo (2001 - 2011)  Tigra (1994 - 2000)_x000a_ZAZ (1)_x000a_Chance (2009 - 2017)"/>
    <n v="320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626"/>
    <x v="584"/>
    <s v="Литые"/>
    <n v="665920"/>
    <s v="RS2"/>
    <s v="Б"/>
    <x v="1"/>
    <n v="4"/>
    <n v="100"/>
    <x v="1"/>
    <n v="49"/>
    <n v="56.6"/>
    <n v="5.5"/>
    <s v="4/100"/>
    <x v="600"/>
    <x v="1"/>
    <x v="37"/>
    <s v="4/100/14/49/56,6/5,5"/>
    <x v="1"/>
    <n v="4"/>
    <x v="5"/>
    <s v="Chevrolet (13)_x000a_Agile (2009 - 2017)  Aveo (2004 - 2007)  Celta (2000 - 2016)  Chevy (1994 - 2012)  Chevy Pickup (1999 - 2003)  Classic (2003 - 2016) Corsa (1994 - 2012)  Lanos (2005 - 2017)  Montana (2003 - 2017)  Prisma (2006 - 2012)  Tigra (1998 - 1999)  Tornado (2004 - 2017) Vectra (1994 - 2002)_x000a_Daewoo (7)_x000a_Espero (1990 - 1999)  Lanos (1997 - 2002)  Sens (1999 - 2008)  Le Mans (1986 - 1994)  Nexia (1995 - 2015)  Nubira (1997 - 2002) Racer (1986 - 1995)_x000a_Opel (3)_x000a_Combo (2001 - 2011)  Corsa (1993 - 2005)  Vectra (1990 - 2003)_x000a_Vauxhall (2)_x000a_Combo (2001 - 2011)  Tigra (1994 - 2000)_x000a_ZAZ (1)_x000a_Chance (2009 - 2017)"/>
    <n v="3050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627"/>
    <x v="585"/>
    <s v="Штамп"/>
    <n v="499298"/>
    <m/>
    <m/>
    <x v="2"/>
    <n v="5"/>
    <n v="108"/>
    <x v="3"/>
    <n v="52.5"/>
    <n v="63.4"/>
    <n v="6.5"/>
    <s v="5/108"/>
    <x v="601"/>
    <x v="9"/>
    <x v="21"/>
    <s v="5-108-16-52,5-63,4-6,5"/>
    <x v="0"/>
    <m/>
    <x v="0"/>
    <s v="Ford (3)_x000a_Kuga (2008 - 2012)  Mondeo (2000 - 2007)  Tourneo Connect (2002 - 2013)_x000a_Jaguar (1)_x000a_X-Type (2001 - 2009)_x000a_Volvo (5)_x000a_C30 (2006 - 2014)  S40 (2004 - 2012)  V40 (2012 - 2014)  V40 Cross Country (2012 - 2018)  V50 (2004 - 2012)"/>
    <n v="1254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628"/>
    <x v="586"/>
    <s v="Штамп"/>
    <n v="2146095"/>
    <m/>
    <s v="черный"/>
    <x v="4"/>
    <n v="5"/>
    <n v="108"/>
    <x v="4"/>
    <n v="45"/>
    <n v="63.4"/>
    <n v="7"/>
    <s v="5/108"/>
    <x v="602"/>
    <x v="24"/>
    <x v="109"/>
    <s v="5-108-17-45-63,4-7"/>
    <x v="1"/>
    <n v="4"/>
    <x v="1"/>
    <m/>
    <n v="2410"/>
    <n v="2080"/>
    <n v="1878.9921749999999"/>
    <n v="4"/>
    <n v="0"/>
    <n v="4"/>
    <n v="0"/>
    <n v="8"/>
    <m/>
    <m/>
    <n v="0"/>
    <m/>
    <m/>
    <m/>
    <n v="0"/>
    <m/>
    <m/>
    <m/>
    <n v="0"/>
    <x v="1"/>
    <s v="https://market.yandex.ru/product/13959890/offers?local-offers-first=1&amp;how=aprice"/>
  </r>
  <r>
    <x v="1"/>
    <x v="629"/>
    <x v="587"/>
    <s v="Штамп"/>
    <n v="2146081"/>
    <n v="15004"/>
    <s v="B"/>
    <x v="4"/>
    <n v="5"/>
    <n v="112"/>
    <x v="0"/>
    <n v="43"/>
    <n v="57.1"/>
    <n v="6"/>
    <s v="5/112"/>
    <x v="603"/>
    <x v="25"/>
    <x v="110"/>
    <s v="5-112-15-43-57,1-6"/>
    <x v="1"/>
    <n v="4"/>
    <x v="1"/>
    <s v="Volkswagen (5)_x000a_Golf (2012 - 2018)  Golf Sportsvan (2014 - 2018)  Golf SportWagen (2015 - 2017)  Golf SV (2014 - 2018)  Golf Variant (2013 - 2018)"/>
    <n v="1560"/>
    <n v="1390"/>
    <n v="1312.4992499999998"/>
    <n v="4"/>
    <n v="0"/>
    <n v="4"/>
    <n v="0"/>
    <n v="8"/>
    <m/>
    <m/>
    <n v="0"/>
    <n v="1"/>
    <m/>
    <m/>
    <n v="0"/>
    <m/>
    <m/>
    <m/>
    <n v="0"/>
    <x v="1"/>
    <s v="https://market.yandex.ru/product/12297983/offers?local-offers-first=1&amp;how=aprice"/>
  </r>
  <r>
    <x v="1"/>
    <x v="630"/>
    <x v="588"/>
    <s v="Штамп"/>
    <n v="496769"/>
    <m/>
    <m/>
    <x v="2"/>
    <n v="5"/>
    <n v="112"/>
    <x v="0"/>
    <n v="45"/>
    <n v="57.1"/>
    <n v="6"/>
    <s v="5/112"/>
    <x v="604"/>
    <x v="25"/>
    <x v="111"/>
    <s v="5-112-15-45-57,1-6"/>
    <x v="0"/>
    <m/>
    <x v="0"/>
    <s v="Audi (3)_x000a_100 (1990 - 1994)  A4 (1994 - 2000)  A6 (1994 - 1997)_x000a_Seat (2)_x000a_Altea (2004 - 2008)  Leon (2013 - 2018)_x000a_Volkswagen (2)_x000a_Passat (1996 - 2005)  Passat Variant (1997 - 2005)"/>
    <n v="1141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631"/>
    <x v="589"/>
    <s v="Штамп"/>
    <n v="754177"/>
    <m/>
    <m/>
    <x v="2"/>
    <n v="5"/>
    <n v="112"/>
    <x v="0"/>
    <n v="47"/>
    <n v="57.1"/>
    <n v="6"/>
    <s v="5/112"/>
    <x v="605"/>
    <x v="25"/>
    <x v="112"/>
    <s v="5-112-15-47-57,1-6"/>
    <x v="1"/>
    <n v="4"/>
    <x v="5"/>
    <s v="Seat (1)_x000a_Toledo (2005 - 2010)_x000a_Skoda (1)_x000a_Octavia (2005 - 2012)_x000a_Volkswagen (13)_x000a_Bora (2006 - 2010)  Bora SportWagen (2008 - 2009)  Caddy (2004 - 2018)  CrossTouran (2007 - 2015)  Golf (2003 - 2014) Golf Plus (2005 - 2014)  Golf SportWagen (2010 - 2013)  Golf Variant (2007 - 2013)  Jetta (2005 - 2018)  Jetta Variant (2008 - 2012) Rabbit (2006 - 2009)  Touran (2003 - 2015)  Vento (2015 - 2018)"/>
    <n v="1171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632"/>
    <x v="590"/>
    <s v="Штамп"/>
    <n v="858294"/>
    <m/>
    <m/>
    <x v="2"/>
    <n v="5"/>
    <n v="112"/>
    <x v="0"/>
    <n v="47"/>
    <n v="57.1"/>
    <n v="6"/>
    <s v="5/112"/>
    <x v="606"/>
    <x v="25"/>
    <x v="112"/>
    <s v="5-112-15-47-57,1-6"/>
    <x v="1"/>
    <n v="4"/>
    <x v="5"/>
    <s v="Seat (1)_x000a_Toledo (2005 - 2010)_x000a_Skoda (1)_x000a_Octavia (2005 - 2012)_x000a_Volkswagen (13)_x000a_Bora (2006 - 2010)  Bora SportWagen (2008 - 2009)  Caddy (2004 - 2018)  CrossTouran (2007 - 2015)  Golf (2003 - 2014) Golf Plus (2005 - 2014)  Golf SportWagen (2010 - 2013)  Golf Variant (2007 - 2013)  Jetta (2005 - 2018)  Jetta Variant (2008 - 2012) Rabbit (2006 - 2009)  Touran (2003 - 2015)  Vento (2015 - 2018)"/>
    <n v="1431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633"/>
    <x v="591"/>
    <s v="Штамп"/>
    <n v="2146082"/>
    <m/>
    <s v="черный"/>
    <x v="4"/>
    <n v="5"/>
    <n v="112"/>
    <x v="0"/>
    <n v="47"/>
    <n v="57.1"/>
    <n v="6"/>
    <s v="5/112"/>
    <x v="607"/>
    <x v="25"/>
    <x v="112"/>
    <s v="5-112-15-47-57,1-6"/>
    <x v="1"/>
    <n v="4"/>
    <x v="5"/>
    <s v="Seat (1)_x000a_Toledo (2005 - 2010)_x000a_Skoda (1)_x000a_Octavia (2005 - 2012)_x000a_Volkswagen (13)_x000a_Bora (2006 - 2010)  Bora SportWagen (2008 - 2009)  Caddy (2004 - 2018)  CrossTouran (2007 - 2015)  Golf (2003 - 2014) Golf Plus (2005 - 2014)  Golf SportWagen (2010 - 2013)  Golf Variant (2007 - 2013)  Jetta (2005 - 2018)  Jetta Variant (2008 - 2012) Rabbit (2006 - 2009)  Touran (2003 - 2015)  Vento (2015 - 2018)"/>
    <n v="1581"/>
    <n v="1379"/>
    <n v="1245.0061999999998"/>
    <n v="4"/>
    <n v="4"/>
    <n v="1"/>
    <n v="8"/>
    <n v="5"/>
    <m/>
    <m/>
    <n v="0"/>
    <n v="1"/>
    <m/>
    <m/>
    <n v="0"/>
    <m/>
    <m/>
    <m/>
    <n v="0"/>
    <x v="23"/>
    <s v="https://market.yandex.ru/product/12297981/offers?local-offers-first=1&amp;how=aprice"/>
  </r>
  <r>
    <x v="1"/>
    <x v="634"/>
    <x v="592"/>
    <s v="Штамп"/>
    <n v="455514"/>
    <n v="15005"/>
    <s v="B"/>
    <x v="4"/>
    <n v="5"/>
    <n v="112"/>
    <x v="0"/>
    <n v="47"/>
    <n v="57.1"/>
    <n v="6"/>
    <s v="5/112"/>
    <x v="608"/>
    <x v="25"/>
    <x v="112"/>
    <s v="5-112-15-47-57,1-6"/>
    <x v="1"/>
    <n v="4"/>
    <x v="5"/>
    <s v="Seat (1)_x000a_Toledo (2005 - 2010)_x000a_Skoda (1)_x000a_Octavia (2005 - 2012)_x000a_Volkswagen (13)_x000a_Bora (2006 - 2010)  Bora SportWagen (2008 - 2009)  Caddy (2004 - 2018)  CrossTouran (2007 - 2015)  Golf (2003 - 2014) Golf Plus (2005 - 2014)  Golf SportWagen (2010 - 2013)  Golf Variant (2007 - 2013)  Jetta (2005 - 2018)  Jetta Variant (2008 - 2012) Rabbit (2006 - 2009)  Touran (2003 - 2015)  Vento (2015 - 2018)"/>
    <n v="1510"/>
    <n v="1379"/>
    <n v="1208.3907999999999"/>
    <n v="0"/>
    <n v="0"/>
    <n v="2"/>
    <n v="0"/>
    <n v="2"/>
    <m/>
    <m/>
    <n v="0"/>
    <n v="1"/>
    <m/>
    <m/>
    <n v="0"/>
    <m/>
    <m/>
    <m/>
    <n v="0"/>
    <x v="5"/>
    <s v="https://market.yandex.ru/product/12297981/offers?local-offers-first=1&amp;how=aprice"/>
  </r>
  <r>
    <x v="0"/>
    <x v="635"/>
    <x v="593"/>
    <s v="Литые"/>
    <n v="405663"/>
    <s v="Димос"/>
    <s v="ПЛ"/>
    <x v="1"/>
    <n v="4"/>
    <n v="100"/>
    <x v="0"/>
    <n v="43"/>
    <n v="56.6"/>
    <n v="6"/>
    <s v="4/100"/>
    <x v="609"/>
    <x v="0"/>
    <x v="113"/>
    <s v="4/100/15/43/56,6/6"/>
    <x v="0"/>
    <m/>
    <x v="0"/>
    <s v="Chevrolet (1)_x000a_Meriva (2002 - 2012)_x000a_Fiat (3)_x000a_Grande Punto (2005 - 2009)  Punto (2012 - 2018)  Punto Evo (2009 - 2015)_x000a_Isuzu (1)_x000a_Gemini (1985 - 1989)_x000a_Vauxhall (1)_x000a_Tigra (2004 - 2009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636"/>
    <x v="594"/>
    <s v="Литые"/>
    <n v="661653"/>
    <s v="Димос"/>
    <s v="М"/>
    <x v="1"/>
    <n v="4"/>
    <n v="100"/>
    <x v="0"/>
    <n v="43"/>
    <n v="56.6"/>
    <n v="6"/>
    <s v="4/100"/>
    <x v="610"/>
    <x v="0"/>
    <x v="113"/>
    <s v="4/100/15/43/56,6/6"/>
    <x v="0"/>
    <m/>
    <x v="0"/>
    <s v="Chevrolet (1)_x000a_Meriva (2002 - 2012)_x000a_Fiat (3)_x000a_Grande Punto (2005 - 2009)  Punto (2012 - 2018)  Punto Evo (2009 - 2015)_x000a_Isuzu (1)_x000a_Gemini (1985 - 1989)_x000a_Vauxhall (1)_x000a_Tigra (2004 - 2009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637"/>
    <x v="595"/>
    <s v="Литые"/>
    <n v="661654"/>
    <s v="Димос"/>
    <s v="Н"/>
    <x v="1"/>
    <n v="4"/>
    <n v="100"/>
    <x v="0"/>
    <n v="43"/>
    <n v="56.6"/>
    <n v="6"/>
    <s v="4/100"/>
    <x v="611"/>
    <x v="0"/>
    <x v="113"/>
    <s v="4/100/15/43/56,6/6"/>
    <x v="0"/>
    <m/>
    <x v="0"/>
    <s v="Chevrolet (1)_x000a_Meriva (2002 - 2012)_x000a_Fiat (3)_x000a_Grande Punto (2005 - 2009)  Punto (2012 - 2018)  Punto Evo (2009 - 2015)_x000a_Isuzu (1)_x000a_Gemini (1985 - 1989)_x000a_Vauxhall (1)_x000a_Tigra (2004 - 2009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638"/>
    <x v="596"/>
    <s v="Литые"/>
    <n v="675812"/>
    <s v="Колизей"/>
    <s v="Н"/>
    <x v="1"/>
    <n v="4"/>
    <n v="100"/>
    <x v="0"/>
    <n v="45"/>
    <n v="54.1"/>
    <n v="6"/>
    <s v="4/100"/>
    <x v="612"/>
    <x v="0"/>
    <x v="114"/>
    <s v="4/100/15/45/54,1/6"/>
    <x v="1"/>
    <n v="4"/>
    <x v="5"/>
    <s v="Chevrolet (1)_x000a_Cruze (2001 - 2008)_x000a_Daihatsu (5)_x000a_Boon (2004 - 2010)  Boon Luminas (2008 - 2012)  Charade (2011 - 2013)_x000a_Модификации / Года_x000a_1.3i201320122011_x000a_ Coo (2006 - 2013)  Materia (2006 - 2012)_x000a_Geely (2)_x000a_SC5-RV (2011 - 2011)  Vision (2006 - 2015)_x000a_GEO (1)_x000a_Prizm (1993 - 2002)_x000a_Lifan (6)_x000a_530 (2014 - 2014)  620 (2008 - 2015)  630 (2014 - 2014)  Celliya (2013 - 2016)  Solano (2008 - 2018)  X50 (2014 - 2014)_x000a_Mazda (5)_x000a_323 (1994 - 1998)  Demio (2007 - 2014)  Mazda2 (2007 - 2014)  MX-5 (1990 - 2005)  Verisa (2004 - 2015)_x000a_Perodua (2)_x000a_Axia (2014 - 2016)  Myvi (2005 - 2016)_x000a_Suzuki (2)_x000a_Aerio (2002 - 2007)  Liana (2002 - 2006)_x000a_Toyota (14)_x000a_Allex (2001 - 2006)  Corolla (2001 - 2007)  Corolla Altis (2002 - 2008)  Corolla Axio (2006 - 2012)  Corolla EX (2004 - 2018) Corolla Fielder (2000 - 2012)  Corolla Runx (2001 - 2006)  Corolla Spacio (2001 - 2007)  Corolla Verso (2002 - 2004)  MR-S (1999 - 2007) MR2 Spyder (1999 - 2006)  Passo Sette (2008 - 2012)  Yaris (2001 - 2005)  Yaris L (2013 - 2017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639"/>
    <x v="597"/>
    <s v="Литые"/>
    <n v="759256"/>
    <s v="Колизей"/>
    <s v="Н"/>
    <x v="1"/>
    <n v="4"/>
    <n v="100"/>
    <x v="0"/>
    <n v="45"/>
    <n v="54.1"/>
    <n v="6"/>
    <s v="4/100"/>
    <x v="613"/>
    <x v="0"/>
    <x v="114"/>
    <s v="4/100/15/45/54,1/6"/>
    <x v="1"/>
    <n v="4"/>
    <x v="5"/>
    <s v="Chevrolet (1)_x000a_Cruze (2001 - 2008)_x000a_Daihatsu (5)_x000a_Boon (2004 - 2010)  Boon Luminas (2008 - 2012)  Charade (2011 - 2013)_x000a_Модификации / Года_x000a_1.3i201320122011_x000a_ Coo (2006 - 2013)  Materia (2006 - 2012)_x000a_Geely (2)_x000a_SC5-RV (2011 - 2011)  Vision (2006 - 2015)_x000a_GEO (1)_x000a_Prizm (1993 - 2002)_x000a_Lifan (6)_x000a_530 (2014 - 2014)  620 (2008 - 2015)  630 (2014 - 2014)  Celliya (2013 - 2016)  Solano (2008 - 2018)  X50 (2014 - 2014)_x000a_Mazda (5)_x000a_323 (1994 - 1998)  Demio (2007 - 2014)  Mazda2 (2007 - 2014)  MX-5 (1990 - 2005)  Verisa (2004 - 2015)_x000a_Perodua (2)_x000a_Axia (2014 - 2016)  Myvi (2005 - 2016)_x000a_Suzuki (2)_x000a_Aerio (2002 - 2007)  Liana (2002 - 2006)_x000a_Toyota (14)_x000a_Allex (2001 - 2006)  Corolla (2001 - 2007)  Corolla Altis (2002 - 2008)  Corolla Axio (2006 - 2012)  Corolla EX (2004 - 2018) Corolla Fielder (2000 - 2012)  Corolla Runx (2001 - 2006)  Corolla Spacio (2001 - 2007)  Corolla Verso (2002 - 2004)  MR-S (1999 - 2007) MR2 Spyder (1999 - 2006)  Passo Sette (2008 - 2012)  Yaris (2001 - 2005)  Yaris L (2013 - 2017)"/>
    <n v="3650"/>
    <m/>
    <n v="2629.9957999999997"/>
    <n v="4"/>
    <n v="0"/>
    <n v="0"/>
    <n v="0"/>
    <n v="4"/>
    <m/>
    <m/>
    <n v="0"/>
    <n v="1"/>
    <m/>
    <m/>
    <n v="0"/>
    <m/>
    <m/>
    <m/>
    <n v="0"/>
    <x v="2"/>
    <m/>
  </r>
  <r>
    <x v="0"/>
    <x v="640"/>
    <x v="598"/>
    <s v="Литые"/>
    <n v="2041417"/>
    <s v="Колизей"/>
    <s v="ПЛ"/>
    <x v="1"/>
    <n v="4"/>
    <n v="100"/>
    <x v="0"/>
    <n v="45"/>
    <n v="54.1"/>
    <n v="6"/>
    <s v="4/100"/>
    <x v="614"/>
    <x v="0"/>
    <x v="114"/>
    <s v="4/100/15/45/54,1/6"/>
    <x v="1"/>
    <n v="4"/>
    <x v="5"/>
    <s v="Chevrolet (1)_x000a_Cruze (2001 - 2008)_x000a_Daihatsu (5)_x000a_Boon (2004 - 2010)  Boon Luminas (2008 - 2012)  Charade (2011 - 2013)_x000a_Модификации / Года_x000a_1.3i201320122011_x000a_ Coo (2006 - 2013)  Materia (2006 - 2012)_x000a_Geely (2)_x000a_SC5-RV (2011 - 2011)  Vision (2006 - 2015)_x000a_GEO (1)_x000a_Prizm (1993 - 2002)_x000a_Lifan (6)_x000a_530 (2014 - 2014)  620 (2008 - 2015)  630 (2014 - 2014)  Celliya (2013 - 2016)  Solano (2008 - 2018)  X50 (2014 - 2014)_x000a_Mazda (5)_x000a_323 (1994 - 1998)  Demio (2007 - 2014)  Mazda2 (2007 - 2014)  MX-5 (1990 - 2005)  Verisa (2004 - 2015)_x000a_Perodua (2)_x000a_Axia (2014 - 2016)  Myvi (2005 - 2016)_x000a_Suzuki (2)_x000a_Aerio (2002 - 2007)  Liana (2002 - 2006)_x000a_Toyota (14)_x000a_Allex (2001 - 2006)  Corolla (2001 - 2007)  Corolla Altis (2002 - 2008)  Corolla Axio (2006 - 2012)  Corolla EX (2004 - 2018) Corolla Fielder (2000 - 2012)  Corolla Runx (2001 - 2006)  Corolla Spacio (2001 - 2007)  Corolla Verso (2002 - 2004)  MR-S (1999 - 2007) MR2 Spyder (1999 - 2006)  Passo Sette (2008 - 2012)  Yaris (2001 - 2005)  Yaris L (2013 - 2017)"/>
    <n v="3850"/>
    <m/>
    <n v="2565.0014000000001"/>
    <n v="0"/>
    <n v="0"/>
    <n v="4"/>
    <n v="0"/>
    <n v="4"/>
    <m/>
    <m/>
    <n v="0"/>
    <n v="1"/>
    <m/>
    <m/>
    <n v="0"/>
    <m/>
    <m/>
    <m/>
    <n v="0"/>
    <x v="2"/>
    <m/>
  </r>
  <r>
    <x v="0"/>
    <x v="641"/>
    <x v="599"/>
    <s v="Литые"/>
    <n v="2054085"/>
    <s v="Колизей"/>
    <s v="АМ"/>
    <x v="1"/>
    <n v="4"/>
    <n v="100"/>
    <x v="0"/>
    <n v="45"/>
    <n v="54.1"/>
    <n v="6"/>
    <s v="4/100"/>
    <x v="615"/>
    <x v="0"/>
    <x v="114"/>
    <s v="4/100/15/45/54,1/6"/>
    <x v="1"/>
    <n v="4"/>
    <x v="5"/>
    <s v="Chevrolet (1)_x000a_Cruze (2001 - 2008)_x000a_Daihatsu (5)_x000a_Boon (2004 - 2010)  Boon Luminas (2008 - 2012)  Charade (2011 - 2013)_x000a_Модификации / Года_x000a_1.3i201320122011_x000a_ Coo (2006 - 2013)  Materia (2006 - 2012)_x000a_Geely (2)_x000a_SC5-RV (2011 - 2011)  Vision (2006 - 2015)_x000a_GEO (1)_x000a_Prizm (1993 - 2002)_x000a_Lifan (6)_x000a_530 (2014 - 2014)  620 (2008 - 2015)  630 (2014 - 2014)  Celliya (2013 - 2016)  Solano (2008 - 2018)  X50 (2014 - 2014)_x000a_Mazda (5)_x000a_323 (1994 - 1998)  Demio (2007 - 2014)  Mazda2 (2007 - 2014)  MX-5 (1990 - 2005)  Verisa (2004 - 2015)_x000a_Perodua (2)_x000a_Axia (2014 - 2016)  Myvi (2005 - 2016)_x000a_Suzuki (2)_x000a_Aerio (2002 - 2007)  Liana (2002 - 2006)_x000a_Toyota (14)_x000a_Allex (2001 - 2006)  Corolla (2001 - 2007)  Corolla Altis (2002 - 2008)  Corolla Axio (2006 - 2012)  Corolla EX (2004 - 2018) Corolla Fielder (2000 - 2012)  Corolla Runx (2001 - 2006)  Corolla Spacio (2001 - 2007)  Corolla Verso (2002 - 2004)  MR-S (1999 - 2007) MR2 Spyder (1999 - 2006)  Passo Sette (2008 - 2012)  Yaris (2001 - 2005)  Yaris L (2013 - 2017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642"/>
    <x v="600"/>
    <s v="Литые"/>
    <n v="2065054"/>
    <s v="GT"/>
    <s v="НН"/>
    <x v="1"/>
    <n v="4"/>
    <n v="100"/>
    <x v="0"/>
    <n v="45"/>
    <n v="54.1"/>
    <n v="6"/>
    <s v="4/100"/>
    <x v="616"/>
    <x v="0"/>
    <x v="114"/>
    <s v="4/100/15/45/54,1/6"/>
    <x v="1"/>
    <n v="4"/>
    <x v="5"/>
    <s v="Chevrolet (1)_x000a_Cruze (2001 - 2008)_x000a_Daihatsu (5)_x000a_Boon (2004 - 2010)  Boon Luminas (2008 - 2012)  Charade (2011 - 2013)_x000a_Модификации / Года_x000a_1.3i201320122011_x000a_ Coo (2006 - 2013)  Materia (2006 - 2012)_x000a_Geely (2)_x000a_SC5-RV (2011 - 2011)  Vision (2006 - 2015)_x000a_GEO (1)_x000a_Prizm (1993 - 2002)_x000a_Lifan (6)_x000a_530 (2014 - 2014)  620 (2008 - 2015)  630 (2014 - 2014)  Celliya (2013 - 2016)  Solano (2008 - 2018)  X50 (2014 - 2014)_x000a_Mazda (5)_x000a_323 (1994 - 1998)  Demio (2007 - 2014)  Mazda2 (2007 - 2014)  MX-5 (1990 - 2005)  Verisa (2004 - 2015)_x000a_Perodua (2)_x000a_Axia (2014 - 2016)  Myvi (2005 - 2016)_x000a_Suzuki (2)_x000a_Aerio (2002 - 2007)  Liana (2002 - 2006)_x000a_Toyota (14)_x000a_Allex (2001 - 2006)  Corolla (2001 - 2007)  Corolla Altis (2002 - 2008)  Corolla Axio (2006 - 2012)  Corolla EX (2004 - 2018) Corolla Fielder (2000 - 2012)  Corolla Runx (2001 - 2006)  Corolla Spacio (2001 - 2007)  Corolla Verso (2002 - 2004)  MR-S (1999 - 2007) MR2 Spyder (1999 - 2006)  Passo Sette (2008 - 2012)  Yaris (2001 - 2005)  Yaris L (2013 - 2017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643"/>
    <x v="601"/>
    <s v="Литые"/>
    <n v="405636"/>
    <s v="Салют"/>
    <s v="ПЛ"/>
    <x v="1"/>
    <n v="4"/>
    <n v="100"/>
    <x v="0"/>
    <n v="45"/>
    <n v="54.1"/>
    <n v="6"/>
    <s v="4/100"/>
    <x v="617"/>
    <x v="0"/>
    <x v="114"/>
    <s v="4/100/15/45/54,1/6"/>
    <x v="1"/>
    <n v="4"/>
    <x v="5"/>
    <s v="Chevrolet (1)_x000a_Cruze (2001 - 2008)_x000a_Daihatsu (5)_x000a_Boon (2004 - 2010)  Boon Luminas (2008 - 2012)  Charade (2011 - 2013)_x000a_Модификации / Года_x000a_1.3i201320122011_x000a_ Coo (2006 - 2013)  Materia (2006 - 2012)_x000a_Geely (2)_x000a_SC5-RV (2011 - 2011)  Vision (2006 - 2015)_x000a_GEO (1)_x000a_Prizm (1993 - 2002)_x000a_Lifan (6)_x000a_530 (2014 - 2014)  620 (2008 - 2015)  630 (2014 - 2014)  Celliya (2013 - 2016)  Solano (2008 - 2018)  X50 (2014 - 2014)_x000a_Mazda (5)_x000a_323 (1994 - 1998)  Demio (2007 - 2014)  Mazda2 (2007 - 2014)  MX-5 (1990 - 2005)  Verisa (2004 - 2015)_x000a_Perodua (2)_x000a_Axia (2014 - 2016)  Myvi (2005 - 2016)_x000a_Suzuki (2)_x000a_Aerio (2002 - 2007)  Liana (2002 - 2006)_x000a_Toyota (14)_x000a_Allex (2001 - 2006)  Corolla (2001 - 2007)  Corolla Altis (2002 - 2008)  Corolla Axio (2006 - 2012)  Corolla EX (2004 - 2018) Corolla Fielder (2000 - 2012)  Corolla Runx (2001 - 2006)  Corolla Spacio (2001 - 2007)  Corolla Verso (2002 - 2004)  MR-S (1999 - 2007) MR2 Spyder (1999 - 2006)  Passo Sette (2008 - 2012)  Yaris (2001 - 2005)  Yaris L (2013 - 2017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644"/>
    <x v="602"/>
    <s v="Литые"/>
    <n v="405668"/>
    <s v="GT"/>
    <s v="А"/>
    <x v="1"/>
    <n v="4"/>
    <n v="100"/>
    <x v="0"/>
    <n v="45"/>
    <n v="54.1"/>
    <n v="6"/>
    <s v="4/100"/>
    <x v="618"/>
    <x v="0"/>
    <x v="114"/>
    <s v="4/100/15/45/54,1/6"/>
    <x v="1"/>
    <n v="4"/>
    <x v="5"/>
    <s v="Chevrolet (1)_x000a_Cruze (2001 - 2008)_x000a_Daihatsu (5)_x000a_Boon (2004 - 2010)  Boon Luminas (2008 - 2012)  Charade (2011 - 2013)_x000a_Модификации / Года_x000a_1.3i201320122011_x000a_ Coo (2006 - 2013)  Materia (2006 - 2012)_x000a_Geely (2)_x000a_SC5-RV (2011 - 2011)  Vision (2006 - 2015)_x000a_GEO (1)_x000a_Prizm (1993 - 2002)_x000a_Lifan (6)_x000a_530 (2014 - 2014)  620 (2008 - 2015)  630 (2014 - 2014)  Celliya (2013 - 2016)  Solano (2008 - 2018)  X50 (2014 - 2014)_x000a_Mazda (5)_x000a_323 (1994 - 1998)  Demio (2007 - 2014)  Mazda2 (2007 - 2014)  MX-5 (1990 - 2005)  Verisa (2004 - 2015)_x000a_Perodua (2)_x000a_Axia (2014 - 2016)  Myvi (2005 - 2016)_x000a_Suzuki (2)_x000a_Aerio (2002 - 2007)  Liana (2002 - 2006)_x000a_Toyota (14)_x000a_Allex (2001 - 2006)  Corolla (2001 - 2007)  Corolla Altis (2002 - 2008)  Corolla Axio (2006 - 2012)  Corolla EX (2004 - 2018) Corolla Fielder (2000 - 2012)  Corolla Runx (2001 - 2006)  Corolla Spacio (2001 - 2007)  Corolla Verso (2002 - 2004)  MR-S (1999 - 2007) MR2 Spyder (1999 - 2006)  Passo Sette (2008 - 2012)  Yaris (2001 - 2005)  Yaris L (2013 - 2017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645"/>
    <x v="603"/>
    <s v="Литые"/>
    <n v="661515"/>
    <s v="Салют"/>
    <s v="Н"/>
    <x v="1"/>
    <n v="4"/>
    <n v="100"/>
    <x v="0"/>
    <n v="45"/>
    <n v="54.1"/>
    <n v="6"/>
    <s v="4/100"/>
    <x v="619"/>
    <x v="0"/>
    <x v="114"/>
    <s v="4/100/15/45/54,1/6"/>
    <x v="1"/>
    <n v="4"/>
    <x v="5"/>
    <s v="Chevrolet (1)_x000a_Cruze (2001 - 2008)_x000a_Daihatsu (5)_x000a_Boon (2004 - 2010)  Boon Luminas (2008 - 2012)  Charade (2011 - 2013)_x000a_Модификации / Года_x000a_1.3i201320122011_x000a_ Coo (2006 - 2013)  Materia (2006 - 2012)_x000a_Geely (2)_x000a_SC5-RV (2011 - 2011)  Vision (2006 - 2015)_x000a_GEO (1)_x000a_Prizm (1993 - 2002)_x000a_Lifan (6)_x000a_530 (2014 - 2014)  620 (2008 - 2015)  630 (2014 - 2014)  Celliya (2013 - 2016)  Solano (2008 - 2018)  X50 (2014 - 2014)_x000a_Mazda (5)_x000a_323 (1994 - 1998)  Demio (2007 - 2014)  Mazda2 (2007 - 2014)  MX-5 (1990 - 2005)  Verisa (2004 - 2015)_x000a_Perodua (2)_x000a_Axia (2014 - 2016)  Myvi (2005 - 2016)_x000a_Suzuki (2)_x000a_Aerio (2002 - 2007)  Liana (2002 - 2006)_x000a_Toyota (14)_x000a_Allex (2001 - 2006)  Corolla (2001 - 2007)  Corolla Altis (2002 - 2008)  Corolla Axio (2006 - 2012)  Corolla EX (2004 - 2018) Corolla Fielder (2000 - 2012)  Corolla Runx (2001 - 2006)  Corolla Spacio (2001 - 2007)  Corolla Verso (2002 - 2004)  MR-S (1999 - 2007) MR2 Spyder (1999 - 2006)  Passo Sette (2008 - 2012)  Yaris (2001 - 2005)  Yaris L (2013 - 2017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646"/>
    <x v="604"/>
    <s v="Литые"/>
    <n v="661664"/>
    <s v="Димос"/>
    <s v="М"/>
    <x v="1"/>
    <n v="4"/>
    <n v="100"/>
    <x v="0"/>
    <n v="45"/>
    <n v="54.1"/>
    <n v="6"/>
    <s v="4/100"/>
    <x v="620"/>
    <x v="0"/>
    <x v="114"/>
    <s v="4/100/15/45/54,1/6"/>
    <x v="1"/>
    <n v="4"/>
    <x v="5"/>
    <s v="Chevrolet (1)_x000a_Cruze (2001 - 2008)_x000a_Daihatsu (5)_x000a_Boon (2004 - 2010)  Boon Luminas (2008 - 2012)  Charade (2011 - 2013)_x000a_Модификации / Года_x000a_1.3i201320122011_x000a_ Coo (2006 - 2013)  Materia (2006 - 2012)_x000a_Geely (2)_x000a_SC5-RV (2011 - 2011)  Vision (2006 - 2015)_x000a_GEO (1)_x000a_Prizm (1993 - 2002)_x000a_Lifan (6)_x000a_530 (2014 - 2014)  620 (2008 - 2015)  630 (2014 - 2014)  Celliya (2013 - 2016)  Solano (2008 - 2018)  X50 (2014 - 2014)_x000a_Mazda (5)_x000a_323 (1994 - 1998)  Demio (2007 - 2014)  Mazda2 (2007 - 2014)  MX-5 (1990 - 2005)  Verisa (2004 - 2015)_x000a_Perodua (2)_x000a_Axia (2014 - 2016)  Myvi (2005 - 2016)_x000a_Suzuki (2)_x000a_Aerio (2002 - 2007)  Liana (2002 - 2006)_x000a_Toyota (14)_x000a_Allex (2001 - 2006)  Corolla (2001 - 2007)  Corolla Altis (2002 - 2008)  Corolla Axio (2006 - 2012)  Corolla EX (2004 - 2018) Corolla Fielder (2000 - 2012)  Corolla Runx (2001 - 2006)  Corolla Spacio (2001 - 2007)  Corolla Verso (2002 - 2004)  MR-S (1999 - 2007) MR2 Spyder (1999 - 2006)  Passo Sette (2008 - 2012)  Yaris (2001 - 2005)  Yaris L (2013 - 2017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647"/>
    <x v="605"/>
    <s v="Литые"/>
    <n v="661665"/>
    <s v="Димос"/>
    <s v="Н"/>
    <x v="1"/>
    <n v="4"/>
    <n v="100"/>
    <x v="0"/>
    <n v="45"/>
    <n v="54.1"/>
    <n v="6"/>
    <s v="4/100"/>
    <x v="621"/>
    <x v="0"/>
    <x v="114"/>
    <s v="4/100/15/45/54,1/6"/>
    <x v="1"/>
    <n v="4"/>
    <x v="5"/>
    <s v="Chevrolet (1)_x000a_Cruze (2001 - 2008)_x000a_Daihatsu (5)_x000a_Boon (2004 - 2010)  Boon Luminas (2008 - 2012)  Charade (2011 - 2013)_x000a_Модификации / Года_x000a_1.3i201320122011_x000a_ Coo (2006 - 2013)  Materia (2006 - 2012)_x000a_Geely (2)_x000a_SC5-RV (2011 - 2011)  Vision (2006 - 2015)_x000a_GEO (1)_x000a_Prizm (1993 - 2002)_x000a_Lifan (6)_x000a_530 (2014 - 2014)  620 (2008 - 2015)  630 (2014 - 2014)  Celliya (2013 - 2016)  Solano (2008 - 2018)  X50 (2014 - 2014)_x000a_Mazda (5)_x000a_323 (1994 - 1998)  Demio (2007 - 2014)  Mazda2 (2007 - 2014)  MX-5 (1990 - 2005)  Verisa (2004 - 2015)_x000a_Perodua (2)_x000a_Axia (2014 - 2016)  Myvi (2005 - 2016)_x000a_Suzuki (2)_x000a_Aerio (2002 - 2007)  Liana (2002 - 2006)_x000a_Toyota (14)_x000a_Allex (2001 - 2006)  Corolla (2001 - 2007)  Corolla Altis (2002 - 2008)  Corolla Axio (2006 - 2012)  Corolla EX (2004 - 2018) Corolla Fielder (2000 - 2012)  Corolla Runx (2001 - 2006)  Corolla Spacio (2001 - 2007)  Corolla Verso (2002 - 2004)  MR-S (1999 - 2007) MR2 Spyder (1999 - 2006)  Passo Sette (2008 - 2012)  Yaris (2001 - 2005)  Yaris L (2013 - 2017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648"/>
    <x v="606"/>
    <s v="Штамп"/>
    <n v="876266"/>
    <s v="J1510"/>
    <s v="B"/>
    <x v="5"/>
    <n v="5"/>
    <n v="112"/>
    <x v="0"/>
    <n v="47"/>
    <n v="57.1"/>
    <n v="6"/>
    <s v="5/112"/>
    <x v="622"/>
    <x v="25"/>
    <x v="112"/>
    <s v="5-112-15-47-57,1-6"/>
    <x v="1"/>
    <n v="4"/>
    <x v="5"/>
    <s v="Seat (1)_x000a_Toledo (2005 - 2010)_x000a_Skoda (1)_x000a_Octavia (2005 - 2012)_x000a_Volkswagen (13)_x000a_Bora (2006 - 2010)  Bora SportWagen (2008 - 2009)  Caddy (2004 - 2018)  CrossTouran (2007 - 2015)  Golf (2003 - 2014) Golf Plus (2005 - 2014)  Golf SportWagen (2010 - 2013)  Golf Variant (2007 - 2013)  Jetta (2005 - 2018)  Jetta Variant (2008 - 2012) Rabbit (2006 - 2009)  Touran (2003 - 2015)  Vento (2015 - 2018)"/>
    <n v="1434"/>
    <n v="990"/>
    <n v="1193.9594"/>
    <n v="1"/>
    <n v="0"/>
    <n v="0"/>
    <n v="0"/>
    <n v="1"/>
    <m/>
    <m/>
    <n v="0"/>
    <n v="1"/>
    <m/>
    <m/>
    <n v="0"/>
    <m/>
    <m/>
    <m/>
    <n v="0"/>
    <x v="4"/>
    <m/>
  </r>
  <r>
    <x v="1"/>
    <x v="649"/>
    <x v="607"/>
    <s v="Штамп"/>
    <n v="926899"/>
    <m/>
    <m/>
    <x v="2"/>
    <n v="5"/>
    <n v="112"/>
    <x v="3"/>
    <n v="42"/>
    <n v="57.1"/>
    <n v="6.5"/>
    <s v="5/112"/>
    <x v="623"/>
    <x v="26"/>
    <x v="115"/>
    <s v="5-112-16-42-57,1-6,5"/>
    <x v="0"/>
    <m/>
    <x v="0"/>
    <s v="Volkswagen (5)_x000a_Eos (2006 - 2015)  Magotan (2015 - 2015)  Passat (2005 - 2018)  Passat Variant (2005 - 2018)  Scirocco (2008 - 2017)"/>
    <n v="2070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650"/>
    <x v="608"/>
    <s v="Штамп"/>
    <n v="2164790"/>
    <m/>
    <s v="Black"/>
    <x v="7"/>
    <n v="5"/>
    <n v="112"/>
    <x v="3"/>
    <n v="42"/>
    <n v="57.1"/>
    <n v="6.5"/>
    <s v="5/112"/>
    <x v="624"/>
    <x v="26"/>
    <x v="115"/>
    <s v="5-112-16-42-57,1-6,5"/>
    <x v="0"/>
    <m/>
    <x v="0"/>
    <s v="Volkswagen (5)_x000a_Eos (2006 - 2015)  Magotan (2015 - 2015)  Passat (2005 - 2018)  Passat Variant (2005 - 2018)  Scirocco (2008 - 2017)"/>
    <n v="1830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651"/>
    <x v="609"/>
    <s v="Штамп"/>
    <n v="2146087"/>
    <m/>
    <s v="B"/>
    <x v="4"/>
    <n v="5"/>
    <n v="112"/>
    <x v="3"/>
    <n v="46"/>
    <n v="57.1"/>
    <n v="6.5"/>
    <s v="5/112"/>
    <x v="625"/>
    <x v="26"/>
    <x v="116"/>
    <s v="5-112-16-46-57,1-6,5"/>
    <x v="1"/>
    <n v="4"/>
    <x v="1"/>
    <s v="Audi (1)_x000a_A3 (2013 - 2018)_x000a_Skoda (1)_x000a_Octavia (2013 - 2018)_x000a_Volkswagen (7)_x000a_e-Golf (2014 - 2018)_x000a_Модификации / Года_x000a_e-Golf201720162015_x000a_e-Golf2017201620152014_x000a_e-Golf20182017_x000a_ Golf (2012 - 2018)  Golf Sportsvan (2014 - 2018)  Golf SportWagen (2015 - 2017)  Golf SV (2014 - 2018) Golf Variant (2013 - 2018)  Lamando (2015 - 2015)"/>
    <n v="2120"/>
    <n v="1754"/>
    <n v="1619.5027999999998"/>
    <n v="4"/>
    <n v="0"/>
    <n v="4"/>
    <n v="4"/>
    <n v="8"/>
    <m/>
    <m/>
    <n v="0"/>
    <n v="1"/>
    <m/>
    <m/>
    <n v="0"/>
    <m/>
    <m/>
    <m/>
    <n v="0"/>
    <x v="3"/>
    <s v="https://market.yandex.ru/product/13095600/offers?local-offers-first=1&amp;how=aprice"/>
  </r>
  <r>
    <x v="1"/>
    <x v="652"/>
    <x v="610"/>
    <s v="Штамп"/>
    <n v="2146088"/>
    <m/>
    <s v="черный"/>
    <x v="4"/>
    <n v="5"/>
    <n v="112"/>
    <x v="3"/>
    <n v="50"/>
    <n v="57.1"/>
    <n v="6.5"/>
    <s v="5/112"/>
    <x v="626"/>
    <x v="26"/>
    <x v="117"/>
    <s v="5-112-16-50-57,1-6,5"/>
    <x v="1"/>
    <n v="4"/>
    <x v="1"/>
    <s v="Audi (2)_x000a_100 (1990 - 1994)  A3 (2004 - 2012)_x000a_Seat (4)_x000a_Altea (2004 - 2015)  Exeo (2008 - 2013)  Leon (2005 - 2012)  Toledo (2005 - 2010)_x000a_Skoda (1)_x000a_Octavia (2005 - 2012)_x000a_Volkswagen (13)_x000a_Bora (2005 - 2010)  Golf (2003 - 2014)  Golf Cabriolet (2011 - 2016)  Golf Plus (2005 - 2014)  Golf SportWagen (2010 - 2013) Golf Variant (2007 - 2013)  GTI (2010 - 2014)  Jetta (2005 - 2018)  Jetta Variant (2008 - 2012)  Rabbit (2006 - 2009)  Sagitar (2014 - 2015) Touran (2003 - 2015)  Vento (2015 - 2018)"/>
    <n v="2028"/>
    <n v="1817"/>
    <n v="1702.5010499999999"/>
    <n v="4"/>
    <n v="0"/>
    <n v="4"/>
    <n v="0"/>
    <n v="8"/>
    <m/>
    <m/>
    <n v="0"/>
    <n v="1"/>
    <m/>
    <m/>
    <n v="0"/>
    <m/>
    <m/>
    <m/>
    <n v="0"/>
    <x v="1"/>
    <s v="https://market.yandex.ru/product/12457893/offers?local-offers-first=1&amp;how=aprice"/>
  </r>
  <r>
    <x v="1"/>
    <x v="653"/>
    <x v="611"/>
    <s v="Штамп"/>
    <n v="756286"/>
    <s v="J1601"/>
    <s v="B"/>
    <x v="5"/>
    <n v="5"/>
    <n v="112"/>
    <x v="3"/>
    <n v="50"/>
    <n v="57.1"/>
    <n v="6.5"/>
    <s v="5/112"/>
    <x v="627"/>
    <x v="26"/>
    <x v="117"/>
    <s v="5-112-16-50-57,1-6,5"/>
    <x v="1"/>
    <n v="4"/>
    <x v="1"/>
    <s v="Audi (2)_x000a_100 (1990 - 1994)  A3 (2004 - 2012)_x000a_Seat (4)_x000a_Altea (2004 - 2015)  Exeo (2008 - 2013)  Leon (2005 - 2012)  Toledo (2005 - 2010)_x000a_Skoda (1)_x000a_Octavia (2005 - 2012)_x000a_Volkswagen (13)_x000a_Bora (2005 - 2010)  Golf (2003 - 2014)  Golf Cabriolet (2011 - 2016)  Golf Plus (2005 - 2014)  Golf SportWagen (2010 - 2013) Golf Variant (2007 - 2013)  GTI (2010 - 2014)  Jetta (2005 - 2018)  Jetta Variant (2008 - 2012)  Rabbit (2006 - 2009)  Sagitar (2014 - 2015) Touran (2003 - 2015)  Vento (2015 - 2018)"/>
    <n v="1888"/>
    <n v="1510"/>
    <n v="1510.1993999999997"/>
    <n v="0"/>
    <n v="0"/>
    <n v="2"/>
    <n v="0"/>
    <n v="2"/>
    <m/>
    <m/>
    <n v="0"/>
    <n v="1"/>
    <m/>
    <m/>
    <n v="0"/>
    <m/>
    <m/>
    <m/>
    <n v="0"/>
    <x v="5"/>
    <m/>
  </r>
  <r>
    <x v="1"/>
    <x v="654"/>
    <x v="612"/>
    <s v="Штамп"/>
    <n v="858291"/>
    <m/>
    <m/>
    <x v="2"/>
    <n v="5"/>
    <n v="112"/>
    <x v="3"/>
    <n v="50"/>
    <n v="57.1"/>
    <n v="6.5"/>
    <s v="5/112"/>
    <x v="628"/>
    <x v="26"/>
    <x v="117"/>
    <s v="5-112-16-50-57,1-6,5"/>
    <x v="1"/>
    <n v="4"/>
    <x v="1"/>
    <s v="Audi (2)_x000a_100 (1990 - 1994)  A3 (2004 - 2012)_x000a_Seat (4)_x000a_Altea (2004 - 2015)  Exeo (2008 - 2013)  Leon (2005 - 2012)  Toledo (2005 - 2010)_x000a_Skoda (1)_x000a_Octavia (2005 - 2012)_x000a_Volkswagen (13)_x000a_Bora (2005 - 2010)  Golf (2003 - 2014)  Golf Cabriolet (2011 - 2016)  Golf Plus (2005 - 2014)  Golf SportWagen (2010 - 2013) Golf Variant (2007 - 2013)  GTI (2010 - 2014)  Jetta (2005 - 2018)  Jetta Variant (2008 - 2012)  Rabbit (2006 - 2009)  Sagitar (2014 - 2015) Touran (2003 - 2015)  Vento (2015 - 2018)"/>
    <n v="1824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655"/>
    <x v="613"/>
    <s v="Штамп"/>
    <n v="876265"/>
    <m/>
    <m/>
    <x v="2"/>
    <n v="5"/>
    <n v="112"/>
    <x v="3"/>
    <n v="50"/>
    <n v="57.1"/>
    <n v="6.5"/>
    <s v="5/112"/>
    <x v="628"/>
    <x v="26"/>
    <x v="117"/>
    <s v="5-112-16-50-57,1-6,5"/>
    <x v="1"/>
    <n v="4"/>
    <x v="1"/>
    <s v="Audi (2)_x000a_100 (1990 - 1994)  A3 (2004 - 2012)_x000a_Seat (4)_x000a_Altea (2004 - 2015)  Exeo (2008 - 2013)  Leon (2005 - 2012)  Toledo (2005 - 2010)_x000a_Skoda (1)_x000a_Octavia (2005 - 2012)_x000a_Volkswagen (13)_x000a_Bora (2005 - 2010)  Golf (2003 - 2014)  Golf Cabriolet (2011 - 2016)  Golf Plus (2005 - 2014)  Golf SportWagen (2010 - 2013) Golf Variant (2007 - 2013)  GTI (2010 - 2014)  Jetta (2005 - 2018)  Jetta Variant (2008 - 2012)  Rabbit (2006 - 2009)  Sagitar (2014 - 2015) Touran (2003 - 2015)  Vento (2015 - 2018)"/>
    <n v="1460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656"/>
    <x v="614"/>
    <s v="Штамп"/>
    <n v="2039698"/>
    <m/>
    <m/>
    <x v="2"/>
    <n v="5"/>
    <n v="112"/>
    <x v="3"/>
    <n v="50"/>
    <n v="57.1"/>
    <n v="6.5"/>
    <s v="5/112"/>
    <x v="629"/>
    <x v="26"/>
    <x v="117"/>
    <s v="5-112-16-50-57,1-6,5"/>
    <x v="1"/>
    <n v="4"/>
    <x v="1"/>
    <s v="Audi (2)_x000a_100 (1990 - 1994)  A3 (2004 - 2012)_x000a_Seat (4)_x000a_Altea (2004 - 2015)  Exeo (2008 - 2013)  Leon (2005 - 2012)  Toledo (2005 - 2010)_x000a_Skoda (1)_x000a_Octavia (2005 - 2012)_x000a_Volkswagen (13)_x000a_Bora (2005 - 2010)  Golf (2003 - 2014)  Golf Cabriolet (2011 - 2016)  Golf Plus (2005 - 2014)  Golf SportWagen (2010 - 2013) Golf Variant (2007 - 2013)  GTI (2010 - 2014)  Jetta (2005 - 2018)  Jetta Variant (2008 - 2012)  Rabbit (2006 - 2009)  Sagitar (2014 - 2015) Touran (2003 - 2015)  Vento (2015 - 2018)"/>
    <n v="1887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657"/>
    <x v="615"/>
    <s v="Штамп"/>
    <n v="876263"/>
    <s v="J560511415"/>
    <s v="B"/>
    <x v="14"/>
    <n v="5"/>
    <n v="114.3"/>
    <x v="0"/>
    <n v="40"/>
    <n v="66.099999999999994"/>
    <n v="6"/>
    <s v="5/114,3"/>
    <x v="630"/>
    <x v="19"/>
    <x v="118"/>
    <s v="5-114,3-15-40-66,1-6"/>
    <x v="0"/>
    <m/>
    <x v="0"/>
    <s v="Nissan (5)_x000a_200SX (2000 - 2002)  Almera Tino (2000 - 2005)  Cefiro (1997 - 2003)  Maxima (1988 - 2001)  Primera (2001 - 2005)"/>
    <n v="1170"/>
    <n v="915"/>
    <n v="911.62079999999992"/>
    <n v="0"/>
    <n v="0"/>
    <n v="0"/>
    <n v="0"/>
    <n v="0"/>
    <m/>
    <m/>
    <n v="0"/>
    <n v="1"/>
    <m/>
    <m/>
    <n v="0"/>
    <m/>
    <m/>
    <m/>
    <n v="0"/>
    <x v="0"/>
    <m/>
  </r>
  <r>
    <x v="1"/>
    <x v="658"/>
    <x v="616"/>
    <s v="Штамп"/>
    <n v="451716"/>
    <m/>
    <m/>
    <x v="2"/>
    <n v="5"/>
    <n v="114.3"/>
    <x v="0"/>
    <n v="40"/>
    <n v="67.099999999999994"/>
    <n v="6"/>
    <s v="5/114,3"/>
    <x v="631"/>
    <x v="19"/>
    <x v="119"/>
    <s v="5-114,3-15-40-67,1-6"/>
    <x v="0"/>
    <m/>
    <x v="0"/>
    <s v="Ford (1)_x000a_Probe (1993 - 1997)_x000a_Hyundai (2)_x000a_Grandeur (1998 - 2005)  H-1 / Starex (1997 - 2004)_x000a_Mitsubishi (2)_x000a_Delica (1994 - 2001)  Space Gear (1996 - 2004)_x000a_Perodua (1)_x000a_Kembara (1998 - 2005)_x000a_Proton (1)_x000a_Exora (2009 - 2014)_x000a_Toyota (1)_x000a_Tacoma (2001 - 2004)"/>
    <n v="1122.5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659"/>
    <x v="617"/>
    <s v="Штамп"/>
    <n v="941661"/>
    <s v="J560511415"/>
    <s v="B"/>
    <x v="14"/>
    <n v="5"/>
    <n v="114.3"/>
    <x v="0"/>
    <n v="40"/>
    <n v="67.099999999999994"/>
    <n v="6"/>
    <s v="5/114,3"/>
    <x v="632"/>
    <x v="19"/>
    <x v="119"/>
    <s v="5-114,3-15-40-67,1-6"/>
    <x v="0"/>
    <m/>
    <x v="0"/>
    <s v="Ford (1)_x000a_Probe (1993 - 1997)_x000a_Hyundai (2)_x000a_Grandeur (1998 - 2005)  H-1 / Starex (1997 - 2004)_x000a_Mitsubishi (2)_x000a_Delica (1994 - 2001)  Space Gear (1996 - 2004)_x000a_Perodua (1)_x000a_Kembara (1998 - 2005)_x000a_Proton (1)_x000a_Exora (2009 - 2014)_x000a_Toyota (1)_x000a_Tacoma (2001 - 2004)"/>
    <n v="1693"/>
    <n v="1420"/>
    <n v="1411.1974"/>
    <n v="2"/>
    <n v="0"/>
    <n v="1"/>
    <n v="0"/>
    <n v="3"/>
    <m/>
    <m/>
    <n v="0"/>
    <n v="1"/>
    <m/>
    <m/>
    <n v="0"/>
    <m/>
    <m/>
    <m/>
    <n v="0"/>
    <x v="8"/>
    <m/>
  </r>
  <r>
    <x v="1"/>
    <x v="660"/>
    <x v="618"/>
    <s v="Штамп"/>
    <n v="754178"/>
    <m/>
    <m/>
    <x v="2"/>
    <n v="5"/>
    <n v="114.3"/>
    <x v="0"/>
    <n v="45"/>
    <n v="67.099999999999994"/>
    <n v="6"/>
    <s v="5/114,3"/>
    <x v="633"/>
    <x v="19"/>
    <x v="120"/>
    <s v="5-114,3-15-45-67,1-6"/>
    <x v="0"/>
    <m/>
    <x v="0"/>
    <s v="Daihatsu (1)_x000a_Luxio (2009 - 2018)_x000a_Dongfeng (3)_x000a_Lingzhi M3 (2013 - 2017)  Lingzhi M5 (2012 - 2017)  Lingzhi V3 (2013 - 2017)_x000a_JAC (3)_x000a_Refine M3 (2015 - 2015)  Refine S2 (2015 - 2015)  S3 (2014 - 2014)_x000a_Kia (2)_x000a_Carnival (1999 - 2006)  Sedona (1998 - 2006)"/>
    <n v="1093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661"/>
    <x v="619"/>
    <s v="Штамп"/>
    <n v="764515"/>
    <m/>
    <m/>
    <x v="2"/>
    <n v="5"/>
    <n v="114.3"/>
    <x v="0"/>
    <n v="46"/>
    <n v="67.099999999999994"/>
    <n v="6"/>
    <s v="5/114,3"/>
    <x v="634"/>
    <x v="19"/>
    <x v="103"/>
    <s v="5-114,3-15-46-67,1-6"/>
    <x v="0"/>
    <m/>
    <x v="0"/>
    <s v="Chrysler (1)_x000a_Sebring (1995 - 2000)_x000a_Dodge (1)_x000a_Avenger (1994 - 2000)_x000a_Eagle (1)_x000a_Wagon (1980 - 1989)_x000a_Great Wall (1)_x000a_Cowry (2007 - 2012)_x000a_Hyundai (8)_x000a_Avante (2011 - 2016)  Coupe (2002 - 2009)  Elantra (2011 - 2018)  i30 (2012 - 2018)  Santa Fe (2001 - 2012)  Sonata (2004 - 2010) Trajet (2000 - 2008)  XG (1998 - 2005)_x000a_Kia (5)_x000a_Cee`d (2012 - 2016)  Cerato (2013 - 2016)  Enterprise (1997 - 2002)  Forte (2013 - 2016)  K3 (2013 - 2017)_x000a_Mitsubishi (2)_x000a_Eclipse (1995 - 2005)  Galant (1996 - 2003)"/>
    <n v="859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662"/>
    <x v="620"/>
    <s v="Штамп"/>
    <n v="447840"/>
    <n v="7475"/>
    <s v="B"/>
    <x v="9"/>
    <n v="5"/>
    <n v="114.3"/>
    <x v="0"/>
    <n v="47"/>
    <n v="67.099999999999994"/>
    <n v="5.5"/>
    <s v="5/114,3"/>
    <x v="635"/>
    <x v="19"/>
    <x v="121"/>
    <s v="5-114,3-15-47-67,1-5,5"/>
    <x v="0"/>
    <m/>
    <x v="0"/>
    <s v="Hyundai (2)_x000a_Elantra (2006 - 2011)  i30 (2007 - 2012)_x000a_Kia (1)_x000a_Cee`d (2006 - 2012)"/>
    <n v="1058.2"/>
    <n v="800"/>
    <n v="794.5412"/>
    <n v="0"/>
    <n v="0"/>
    <n v="3"/>
    <n v="0"/>
    <n v="3"/>
    <m/>
    <m/>
    <n v="0"/>
    <n v="1"/>
    <m/>
    <m/>
    <n v="0"/>
    <m/>
    <m/>
    <m/>
    <n v="0"/>
    <x v="8"/>
    <m/>
  </r>
  <r>
    <x v="1"/>
    <x v="663"/>
    <x v="621"/>
    <s v="Штамп"/>
    <n v="895250"/>
    <m/>
    <s v="B"/>
    <x v="9"/>
    <n v="5"/>
    <n v="114.3"/>
    <x v="0"/>
    <n v="47"/>
    <n v="67.099999999999994"/>
    <n v="5.5"/>
    <s v="5/114,3"/>
    <x v="636"/>
    <x v="19"/>
    <x v="121"/>
    <s v="5-114,3-15-47-67,1-5,5"/>
    <x v="0"/>
    <m/>
    <x v="0"/>
    <s v="Hyundai (2)_x000a_Elantra (2006 - 2011)  i30 (2007 - 2012)_x000a_Kia (1)_x000a_Cee`d (2006 - 2012)"/>
    <n v="1597"/>
    <n v="800"/>
    <n v="1221.3"/>
    <n v="1"/>
    <n v="0"/>
    <n v="0"/>
    <n v="0"/>
    <n v="1"/>
    <m/>
    <m/>
    <n v="0"/>
    <n v="1"/>
    <m/>
    <m/>
    <n v="0"/>
    <m/>
    <m/>
    <m/>
    <n v="0"/>
    <x v="4"/>
    <m/>
  </r>
  <r>
    <x v="1"/>
    <x v="664"/>
    <x v="622"/>
    <s v="Штамп"/>
    <n v="938155"/>
    <s v="BJ8077"/>
    <s v="B"/>
    <x v="7"/>
    <n v="5"/>
    <n v="114.3"/>
    <x v="0"/>
    <n v="47"/>
    <n v="67.099999999999994"/>
    <n v="5.5"/>
    <s v="5/114,3"/>
    <x v="637"/>
    <x v="19"/>
    <x v="121"/>
    <s v="5-114,3-15-47-67,1-5,5"/>
    <x v="0"/>
    <m/>
    <x v="0"/>
    <s v="Hyundai (2)_x000a_Elantra (2006 - 2011)  i30 (2007 - 2012)_x000a_Kia (1)_x000a_Cee`d (2006 - 2012)"/>
    <n v="1788"/>
    <n v="1440"/>
    <n v="1438.597"/>
    <n v="3"/>
    <n v="0"/>
    <n v="1"/>
    <n v="0"/>
    <n v="4"/>
    <m/>
    <m/>
    <n v="0"/>
    <n v="1"/>
    <m/>
    <m/>
    <n v="0"/>
    <m/>
    <m/>
    <m/>
    <n v="0"/>
    <x v="2"/>
    <m/>
  </r>
  <r>
    <x v="1"/>
    <x v="665"/>
    <x v="623"/>
    <s v="Штамп"/>
    <n v="474276"/>
    <m/>
    <m/>
    <x v="2"/>
    <n v="5"/>
    <n v="114.3"/>
    <x v="3"/>
    <n v="38"/>
    <n v="67.099999999999994"/>
    <n v="6.5"/>
    <s v="5/114,3"/>
    <x v="638"/>
    <x v="13"/>
    <x v="93"/>
    <s v="5-114,3-16-38-67,1-6,5"/>
    <x v="1"/>
    <n v="4"/>
    <x v="1"/>
    <s v="Citroën (2)_x000a_C-Crosser (2007 - 2012) C4 Aircross (2012 - 2017)_x000a_Hyundai (1)_x000a_Dynasty (1996 - 2005)_x000a_JAC (2)_x000a_J5 (2010 - 2016) M2 (2010 - 2013)_x000a_Mitsubishi (2)_x000a_Delica D:5 (2007 - 2016) Outlander (2006 - 2016)_x000a_Peugeot (2)_x000a_4007 (2007 - 2012) 4008 (2012 - 2017)"/>
    <n v="3505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666"/>
    <x v="624"/>
    <s v="Штамп"/>
    <n v="2146092"/>
    <m/>
    <s v="черный"/>
    <x v="4"/>
    <n v="5"/>
    <n v="114.3"/>
    <x v="3"/>
    <n v="38"/>
    <n v="67.099999999999994"/>
    <n v="6.5"/>
    <s v="5/114,3"/>
    <x v="639"/>
    <x v="13"/>
    <x v="93"/>
    <s v="5-114,3-16-38-67,1-6,5"/>
    <x v="1"/>
    <n v="4"/>
    <x v="1"/>
    <s v="Citroën (2)_x000a_C-Crosser (2007 - 2012) _x000a_C4 Aircross (2012 - 2017)_x000a_Hyundai (1)_x000a_Dynasty (1996 - 2005)_x000a_JAC (2)_x000a_J5 (2010 - 2016) _x000a_M2 (2010 - 2013)_x000a_Mitsubishi (2)_x000a_Delica D:5 (2007 - 2016) _x000a_Outlander (2006 - 2016)_x000a_Peugeot (2)_x000a_4007 (2007 - 2012) _x000a_4008 (2012 - 2017)"/>
    <n v="1824"/>
    <n v="1589"/>
    <n v="1478.74945"/>
    <n v="0"/>
    <n v="4"/>
    <n v="4"/>
    <n v="4"/>
    <n v="4"/>
    <m/>
    <m/>
    <n v="0"/>
    <n v="1"/>
    <m/>
    <m/>
    <n v="0"/>
    <m/>
    <m/>
    <m/>
    <n v="0"/>
    <x v="3"/>
    <s v="https://market.yandex.ru/product/13961555/offers?local-offers-first=1&amp;how=aprice"/>
  </r>
  <r>
    <x v="1"/>
    <x v="667"/>
    <x v="625"/>
    <s v="Штамп"/>
    <n v="447854"/>
    <m/>
    <m/>
    <x v="2"/>
    <n v="5"/>
    <n v="114.3"/>
    <x v="3"/>
    <n v="40"/>
    <n v="66.099999999999994"/>
    <n v="6.5"/>
    <s v="5/114,3"/>
    <x v="640"/>
    <x v="13"/>
    <x v="122"/>
    <s v="5-114,3-16-40-66,1-6,5"/>
    <x v="1"/>
    <n v="4"/>
    <x v="5"/>
    <s v="Infiniti (2)_x000a_ESQ (2015 - 2018)  G (2003 - 2004)_x000a_Nissan (17)_x000a_Altima (2002 - 2006)  Cefiro (1997 - 2003)  Dualis (2007 - 2014)  Dualis+2 (2010 - 2013)  Juke (2010 - 2017)  Leaf (2010 - 2017) Presage (2003 - 2009)  Primera (2001 - 2008)  Pulsar (2013 - 2017)  Qashqai (2007 - 2017)  Qashqai+2 (2008 - 2013)  Quest (2003 - 2009) Rogue (2008 - 2013)  Rogue Select (2014 - 2016)  Sentra (2012 - 2017)  Tiida (2011 - 2017)  X-Trail (2001 - 2007)_x000a_Renault (1)_x000a_Kadjar (2015 - 2018)"/>
    <n v="1306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668"/>
    <x v="626"/>
    <s v="Штамп"/>
    <n v="2146089"/>
    <m/>
    <s v="черный"/>
    <x v="4"/>
    <n v="5"/>
    <n v="114.3"/>
    <x v="3"/>
    <n v="40"/>
    <n v="66.099999999999994"/>
    <n v="6.5"/>
    <s v="5/114,3"/>
    <x v="641"/>
    <x v="13"/>
    <x v="122"/>
    <s v="5-114,3-16-40-66,1-6,5"/>
    <x v="1"/>
    <n v="4"/>
    <x v="5"/>
    <s v="Infiniti (2)_x000a_ESQ (2015 - 2018)  G (2003 - 2004)_x000a_Nissan (17)_x000a_Altima (2002 - 2006)  Cefiro (1997 - 2003)  Dualis (2007 - 2014)  Dualis+2 (2010 - 2013)  Juke (2010 - 2017)  Leaf (2010 - 2017) Presage (2003 - 2009)  Primera (2001 - 2008)  Pulsar (2013 - 2017)  Qashqai (2007 - 2017)  Qashqai+2 (2008 - 2013)  Quest (2003 - 2009) Rogue (2008 - 2013)  Rogue Select (2014 - 2016)  Sentra (2012 - 2017)  Tiida (2011 - 2017)  X-Trail (2001 - 2007)_x000a_Renault (1)_x000a_Kadjar (2015 - 2018)"/>
    <n v="1800"/>
    <n v="1660"/>
    <n v="1574.9990999999998"/>
    <n v="4"/>
    <n v="0"/>
    <n v="0"/>
    <n v="4"/>
    <n v="4"/>
    <m/>
    <m/>
    <n v="0"/>
    <n v="1"/>
    <m/>
    <m/>
    <n v="0"/>
    <m/>
    <m/>
    <m/>
    <n v="0"/>
    <x v="1"/>
    <s v="https://market.yandex.ru/product/13095602/offers?local-offers-first=1&amp;how=aprice"/>
  </r>
  <r>
    <x v="1"/>
    <x v="669"/>
    <x v="627"/>
    <s v="Штамп"/>
    <n v="876264"/>
    <s v="J66551145"/>
    <s v="B"/>
    <x v="14"/>
    <n v="5"/>
    <n v="114.3"/>
    <x v="3"/>
    <n v="40"/>
    <n v="66.099999999999994"/>
    <n v="6.5"/>
    <s v="5/114,3"/>
    <x v="640"/>
    <x v="13"/>
    <x v="122"/>
    <s v="5-114,3-16-40-66,1-6,5"/>
    <x v="1"/>
    <n v="4"/>
    <x v="5"/>
    <s v="Infiniti (2)_x000a_ESQ (2015 - 2018)  G (2003 - 2004)_x000a_Nissan (17)_x000a_Altima (2002 - 2006)  Cefiro (1997 - 2003)  Dualis (2007 - 2014)  Dualis+2 (2010 - 2013)  Juke (2010 - 2017)  Leaf (2010 - 2017) Presage (2003 - 2009)  Primera (2001 - 2008)  Pulsar (2013 - 2017)  Qashqai (2007 - 2017)  Qashqai+2 (2008 - 2013)  Quest (2003 - 2009) Rogue (2008 - 2013)  Rogue Select (2014 - 2016)  Sentra (2012 - 2017)  Tiida (2011 - 2017)  X-Trail (2001 - 2007)_x000a_Renault (1)_x000a_Kadjar (2015 - 2018)"/>
    <n v="1967"/>
    <n v="1660"/>
    <n v="1650.0057999999999"/>
    <n v="0"/>
    <n v="0"/>
    <n v="0"/>
    <n v="4"/>
    <n v="0"/>
    <m/>
    <m/>
    <n v="0"/>
    <n v="1"/>
    <m/>
    <m/>
    <n v="0"/>
    <m/>
    <m/>
    <m/>
    <n v="0"/>
    <x v="2"/>
    <m/>
  </r>
  <r>
    <x v="1"/>
    <x v="670"/>
    <x v="628"/>
    <s v="Штамп"/>
    <n v="764516"/>
    <m/>
    <m/>
    <x v="2"/>
    <n v="5"/>
    <n v="114.3"/>
    <x v="3"/>
    <n v="41"/>
    <n v="67.099999999999994"/>
    <n v="6.5"/>
    <s v="5/114,3"/>
    <x v="642"/>
    <x v="13"/>
    <x v="123"/>
    <s v="5-114,3-16-41-67,1-6,5"/>
    <x v="0"/>
    <m/>
    <x v="0"/>
    <s v="Jeep (1)_x000a_Patriot (2011 - 2016)_x000a_Kia (5)_x000a_Carens (2006 - 2012)  K5 (2010 - 2015)  Optima (2010 - 2015)  Rondo (2006 - 2013)  Sportage (2004 - 2010)"/>
    <n v="1305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671"/>
    <x v="629"/>
    <s v="Штамп"/>
    <n v="447849"/>
    <m/>
    <m/>
    <x v="2"/>
    <n v="5"/>
    <n v="114.3"/>
    <x v="3"/>
    <n v="45"/>
    <n v="60.1"/>
    <n v="6.5"/>
    <s v="5/114,3"/>
    <x v="643"/>
    <x v="13"/>
    <x v="124"/>
    <s v="5-114,3-16-45-60,1-6,5"/>
    <x v="1"/>
    <n v="4"/>
    <x v="1"/>
    <s v="BYD (1)_x000a_F5 (2012 - 2016)_x000a_Daihatsu (1)_x000a_Altis (2000 - 2010)_x000a_Lexus (1)_x000a_LS (1990 - 1991)_x000a_Lifan (2)_x000a_Cebrium (2013 - 2016)  X60 (2012 - 2016)_x000a_Scion (1)_x000a_xB (2008 - 2016)_x000a_Suzuki (1)_x000a_Escudo (2005 - 2008)_x000a_Toyota (18)_x000a_Aurion (2006 - 2017)  Auris (2006 - 2018)  Avalon (2005 - 2012)  Avensis (2005 - 2008)  Blade (2006 - 2012)  Camry (2001 - 2017) Corolla (2007 - 2017)  Corolla Altis (2008 - 2016)  Corolla Rumion (2007 - 2015)  Corolla Verso (2004 - 2009)  Estima (2012 - 2017) Highlander (2001 - 2007)  Ipsum (2001 - 2009)  Isis (2004 - 2017)  Kluger (2003 - 2007)_x000a_Модификации / Года_x000a_3.3i20072006200520042003_x000a_ Levin (2014 - 2017)  RAV4 (1994 - 2012) Rukus (2010 - 2015)"/>
    <n v="1222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672"/>
    <x v="630"/>
    <s v="Литые"/>
    <n v="40304"/>
    <s v="RN606"/>
    <s v="А"/>
    <x v="1"/>
    <n v="4"/>
    <n v="100"/>
    <x v="0"/>
    <n v="40"/>
    <n v="60.1"/>
    <n v="6"/>
    <s v="4/100"/>
    <x v="644"/>
    <x v="0"/>
    <x v="43"/>
    <s v="4/100/15/40/60,1/6"/>
    <x v="1"/>
    <n v="4"/>
    <x v="5"/>
    <s v="Alpine (1)_x000a_GTA (1985 - 1991)_x000a_Dacia (4)_x000a_Lodgy (2012 - 2016)  Logan (2012 - 2016)  Sandero (2013 - 2016)  Sandero Stepway (2013 - 2016)_x000a_Renault (7)_x000a_Clio (2012 - 2018)  Dokker (2012 - 2018)  Lodgy (2012 - 2018)  Lutecia (2013 - 2018)  Sandero (2013 - 2018)  Sandero Stepway (2013 - 2018) ZOE (2012 - 2018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673"/>
    <x v="631"/>
    <s v="Литые"/>
    <n v="2031781"/>
    <s v="RN606"/>
    <s v="АМ"/>
    <x v="1"/>
    <n v="4"/>
    <n v="100"/>
    <x v="0"/>
    <n v="40"/>
    <n v="60.1"/>
    <n v="6"/>
    <s v="4/100"/>
    <x v="645"/>
    <x v="0"/>
    <x v="43"/>
    <s v="4/100/15/40/60,1/6"/>
    <x v="1"/>
    <n v="4"/>
    <x v="5"/>
    <s v="Alpine (1)_x000a_GTA (1985 - 1991)_x000a_Dacia (4)_x000a_Lodgy (2012 - 2016)  Logan (2012 - 2016)  Sandero (2013 - 2016)  Sandero Stepway (2013 - 2016)_x000a_Renault (7)_x000a_Clio (2012 - 2018)  Dokker (2012 - 2018)  Lodgy (2012 - 2018)  Lutecia (2013 - 2018)  Sandero (2013 - 2018)  Sandero Stepway (2013 - 2018) ZOE (2012 - 2018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674"/>
    <x v="632"/>
    <s v="Литые"/>
    <n v="40305"/>
    <s v="RN606"/>
    <s v="Н"/>
    <x v="1"/>
    <n v="4"/>
    <n v="100"/>
    <x v="0"/>
    <n v="40"/>
    <n v="60.1"/>
    <n v="6"/>
    <s v="4/100"/>
    <x v="646"/>
    <x v="0"/>
    <x v="43"/>
    <s v="4/100/15/40/60,1/6"/>
    <x v="1"/>
    <n v="4"/>
    <x v="5"/>
    <s v="Alpine (1)_x000a_GTA (1985 - 1991)_x000a_Dacia (4)_x000a_Lodgy (2012 - 2016)  Logan (2012 - 2016)  Sandero (2013 - 2016)  Sandero Stepway (2013 - 2016)_x000a_Renault (7)_x000a_Clio (2012 - 2018)  Dokker (2012 - 2018)  Lodgy (2012 - 2018)  Lutecia (2013 - 2018)  Sandero (2013 - 2018)  Sandero Stepway (2013 - 2018) ZOE (2012 - 2018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675"/>
    <x v="633"/>
    <s v="Литые"/>
    <n v="2069230"/>
    <s v="Колизей"/>
    <s v="Н"/>
    <x v="1"/>
    <n v="4"/>
    <n v="100"/>
    <x v="0"/>
    <n v="40"/>
    <n v="60.1"/>
    <n v="6"/>
    <s v="4/100"/>
    <x v="647"/>
    <x v="0"/>
    <x v="43"/>
    <s v="4/100/15/40/60,1/6"/>
    <x v="1"/>
    <n v="4"/>
    <x v="5"/>
    <s v="Alpine (1)_x000a_GTA (1985 - 1991)_x000a_Dacia (4)_x000a_Lodgy (2012 - 2016)  Logan (2012 - 2016)  Sandero (2013 - 2016)  Sandero Stepway (2013 - 2016)_x000a_Renault (7)_x000a_Clio (2012 - 2018)  Dokker (2012 - 2018)  Lodgy (2012 - 2018)  Lutecia (2013 - 2018)  Sandero (2013 - 2018)  Sandero Stepway (2013 - 2018) ZOE (2012 - 2018)"/>
    <n v="3650"/>
    <m/>
    <n v="2594.9969999999994"/>
    <n v="0"/>
    <n v="4"/>
    <n v="4"/>
    <n v="0"/>
    <n v="4"/>
    <m/>
    <m/>
    <n v="0"/>
    <n v="1"/>
    <m/>
    <m/>
    <n v="0"/>
    <m/>
    <m/>
    <m/>
    <n v="0"/>
    <x v="1"/>
    <m/>
  </r>
  <r>
    <x v="1"/>
    <x v="676"/>
    <x v="634"/>
    <s v="Штамп"/>
    <n v="905864"/>
    <s v="J66551146"/>
    <s v="S"/>
    <x v="14"/>
    <n v="5"/>
    <n v="114.3"/>
    <x v="3"/>
    <n v="45"/>
    <n v="60.1"/>
    <n v="6.5"/>
    <s v="5/114,3"/>
    <x v="648"/>
    <x v="13"/>
    <x v="124"/>
    <s v="5-114,3-16-45-60,1-6,5"/>
    <x v="1"/>
    <n v="4"/>
    <x v="1"/>
    <s v="BYD (1)_x000a_F5 (2012 - 2016)_x000a_Daihatsu (1)_x000a_Altis (2000 - 2010)_x000a_Lexus (1)_x000a_LS (1990 - 1991)_x000a_Lifan (2)_x000a_Cebrium (2013 - 2016)  X60 (2012 - 2016)_x000a_Scion (1)_x000a_xB (2008 - 2016)_x000a_Suzuki (1)_x000a_Escudo (2005 - 2008)_x000a_Toyota (18)_x000a_Aurion (2006 - 2017)  Auris (2006 - 2018)  Avalon (2005 - 2012)  Avensis (2005 - 2008)  Blade (2006 - 2012)  Camry (2001 - 2017) Corolla (2007 - 2017)  Corolla Altis (2008 - 2016)  Corolla Rumion (2007 - 2015)  Corolla Verso (2004 - 2009)  Estima (2012 - 2017) Highlander (2001 - 2007)  Ipsum (2001 - 2009)  Isis (2004 - 2017)  Kluger (2003 - 2007)_x000a_Модификации / Года_x000a_3.3i20072006200520042003_x000a_ Levin (2014 - 2017)  RAV4 (1994 - 2012) Rukus (2010 - 2015)"/>
    <n v="1295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677"/>
    <x v="635"/>
    <s v="Штамп"/>
    <n v="2146093"/>
    <m/>
    <s v="черный"/>
    <x v="4"/>
    <n v="5"/>
    <n v="114.3"/>
    <x v="3"/>
    <n v="45"/>
    <n v="60.1"/>
    <n v="6.5"/>
    <s v="5/114,3"/>
    <x v="649"/>
    <x v="13"/>
    <x v="124"/>
    <s v="5-114,3-16-45-60,1-6,5"/>
    <x v="1"/>
    <n v="4"/>
    <x v="1"/>
    <s v="BYD (1)_x000a_F5 (2012 - 2016)_x000a_Daihatsu (1)_x000a_Altis (2000 - 2010)_x000a_Lexus (1)_x000a_LS (1990 - 1991)_x000a_Lifan (2)_x000a_Cebrium (2013 - 2016)  X60 (2012 - 2016)_x000a_Scion (1)_x000a_xB (2008 - 2016)_x000a_Suzuki (1)_x000a_Escudo (2005 - 2008)_x000a_Toyota (18)_x000a_Aurion (2006 - 2017)  Auris (2006 - 2018)  Avalon (2005 - 2012)  Avensis (2005 - 2008)  Blade (2006 - 2012)  Camry (2001 - 2017) Corolla (2007 - 2017)  Corolla Altis (2008 - 2016)  Corolla Rumion (2007 - 2015)  Corolla Verso (2004 - 2009)  Estima (2012 - 2017) Highlander (2001 - 2007)  Ipsum (2001 - 2009)  Isis (2004 - 2017)  Kluger (2003 - 2007)_x000a_Модификации / Года_x000a_3.3i20072006200520042003_x000a_ Levin (2014 - 2017)  RAV4 (1994 - 2012) Rukus (2010 - 2015)"/>
    <n v="1980"/>
    <n v="1570"/>
    <n v="1394.0107"/>
    <n v="4"/>
    <n v="0"/>
    <n v="4"/>
    <n v="4"/>
    <n v="8"/>
    <m/>
    <m/>
    <n v="0"/>
    <n v="1"/>
    <m/>
    <m/>
    <n v="0"/>
    <m/>
    <m/>
    <m/>
    <n v="0"/>
    <x v="3"/>
    <s v="https://market.yandex.ru/product/1720669057/offers?local-offers-first=1&amp;how=aprice"/>
  </r>
  <r>
    <x v="1"/>
    <x v="678"/>
    <x v="636"/>
    <s v="Штамп"/>
    <n v="799521"/>
    <n v="8067"/>
    <s v="B"/>
    <x v="9"/>
    <n v="5"/>
    <n v="114.3"/>
    <x v="3"/>
    <n v="45"/>
    <n v="64.099999999999994"/>
    <n v="6.5"/>
    <s v="5/114,3"/>
    <x v="650"/>
    <x v="13"/>
    <x v="125"/>
    <s v="5-114,3-16-45-64,1-6,5"/>
    <x v="0"/>
    <m/>
    <x v="0"/>
    <s v="Acura (3)_x000a_CSX (2005 - 2011)  ILX (2012 - 2015)  RSX (2002 - 2006)_x000a_BYD (1)_x000a_F6 (2008 - 2011)_x000a_Great Wall (7)_x000a_Florid (2011 - 2011)  Hover M2 (2010 - 2014)  Sing (2007 - 2009)  Voleex C20R (2011 - 2013)  Voleex C30 (2015 - 2015)  Voleex C50 (2012 - 2014) Wingle 3 (2011 - 2011)_x000a_Honda (7)_x000a_Civic (2001 - 2016)  Civic 5d (2012 - 2017)  CR-V (1995 - 2004)  Element (2003 - 2011)  Odyssey (1994 - 1999)  Pilot (2003 - 2008) Stream (2000 - 2006)"/>
    <n v="1394"/>
    <n v="990"/>
    <n v="1115.0056"/>
    <n v="0"/>
    <n v="0"/>
    <n v="2"/>
    <n v="0"/>
    <n v="2"/>
    <m/>
    <m/>
    <n v="0"/>
    <n v="1"/>
    <m/>
    <m/>
    <n v="0"/>
    <m/>
    <m/>
    <m/>
    <n v="0"/>
    <x v="5"/>
    <m/>
  </r>
  <r>
    <x v="0"/>
    <x v="679"/>
    <x v="637"/>
    <s v="Литые"/>
    <n v="2131830"/>
    <s v="КОЛИЗЕЙ"/>
    <s v="ПЛ"/>
    <x v="1"/>
    <n v="4"/>
    <n v="100"/>
    <x v="0"/>
    <n v="40"/>
    <n v="60.1"/>
    <n v="6"/>
    <s v="4/100"/>
    <x v="651"/>
    <x v="0"/>
    <x v="43"/>
    <s v="4/100/15/40/60,1/6"/>
    <x v="1"/>
    <n v="4"/>
    <x v="5"/>
    <s v="Alpine (1)_x000a_GTA (1985 - 1991)_x000a_Dacia (4)_x000a_Lodgy (2012 - 2016)  Logan (2012 - 2016)  Sandero (2013 - 2016)  Sandero Stepway (2013 - 2016)_x000a_Renault (7)_x000a_Clio (2012 - 2018)  Dokker (2012 - 2018)  Lodgy (2012 - 2018)  Lutecia (2013 - 2018)  Sandero (2013 - 2018)  Sandero Stepway (2013 - 2018) ZOE (2012 - 2018)"/>
    <n v="3850"/>
    <m/>
    <n v="2834.9971999999998"/>
    <n v="0"/>
    <n v="0"/>
    <n v="0"/>
    <n v="4"/>
    <n v="0"/>
    <m/>
    <m/>
    <n v="0"/>
    <n v="1"/>
    <m/>
    <m/>
    <n v="0"/>
    <m/>
    <m/>
    <m/>
    <n v="0"/>
    <x v="2"/>
    <m/>
  </r>
  <r>
    <x v="1"/>
    <x v="680"/>
    <x v="638"/>
    <s v="Штамп"/>
    <n v="818798"/>
    <m/>
    <m/>
    <x v="2"/>
    <n v="5"/>
    <n v="114.3"/>
    <x v="3"/>
    <n v="45"/>
    <n v="66.099999999999994"/>
    <n v="6.5"/>
    <s v="5/114,3"/>
    <x v="652"/>
    <x v="13"/>
    <x v="126"/>
    <s v="5-114,3-16-45-66,1-6,5"/>
    <x v="1"/>
    <n v="4"/>
    <x v="1"/>
    <s v="Infiniti (2)_x000a_I (1995 - 2001)  Q45 (1997 - 2001)_x000a_Mercury (1)_x000a_Villager (1993 - 2002)_x000a_Nissan (11)_x000a_200SX (2000 - 2002)  240SX (1995 - 1998)  Cefiro (1997 - 2000)  Lannia (2016 - 2016)  Maxima (1995 - 2003)  Presage (1998 - 2003) Primera (2002 - 2005)  Quest (2003 - 2017)  Sentra (2013 - 2016)  X-Trail (2007 - 2014)  X-Trail x-treme (2014 - 2016)"/>
    <n v="1358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681"/>
    <x v="639"/>
    <s v="Штамп"/>
    <n v="2164791"/>
    <m/>
    <s v="Black"/>
    <x v="7"/>
    <n v="5"/>
    <n v="114.3"/>
    <x v="3"/>
    <n v="45"/>
    <n v="66.099999999999994"/>
    <n v="6.5"/>
    <s v="5/114,3"/>
    <x v="653"/>
    <x v="13"/>
    <x v="126"/>
    <s v="5-114,3-16-45-66,1-6,5"/>
    <x v="1"/>
    <n v="4"/>
    <x v="0"/>
    <s v="Infiniti (2)_x000a_I (1995 - 2001)  Q45 (1997 - 2001)_x000a_Mercury (1)_x000a_Villager (1993 - 2002)_x000a_Nissan (11)_x000a_200SX (2000 - 2002)  240SX (1995 - 1998)  Cefiro (1997 - 2000)  Lannia (2016 - 2016)  Maxima (1995 - 2003)  Presage (1998 - 2003) Primera (2002 - 2005)  Quest (2003 - 2017)  Sentra (2013 - 2016)  X-Trail (2007 - 2014)  X-Trail x-treme (2014 - 2016)"/>
    <n v="1830"/>
    <n v="1750"/>
    <n v="1449.9957999999999"/>
    <n v="4"/>
    <n v="0"/>
    <n v="0"/>
    <n v="4"/>
    <n v="4"/>
    <m/>
    <m/>
    <n v="0"/>
    <n v="1"/>
    <m/>
    <m/>
    <n v="0"/>
    <m/>
    <m/>
    <m/>
    <n v="0"/>
    <x v="1"/>
    <s v="https://market.yandex.ru/product/10482778/offers?local-offers-first=1&amp;how=aprice"/>
  </r>
  <r>
    <x v="1"/>
    <x v="682"/>
    <x v="640"/>
    <s v="Штамп"/>
    <n v="452783"/>
    <m/>
    <m/>
    <x v="2"/>
    <n v="5"/>
    <n v="114.3"/>
    <x v="3"/>
    <n v="45"/>
    <n v="67.099999999999994"/>
    <n v="6.5"/>
    <s v="5/114,3"/>
    <x v="654"/>
    <x v="13"/>
    <x v="127"/>
    <s v="5-114,3-16-45-67,1-6,5"/>
    <x v="0"/>
    <m/>
    <x v="0"/>
    <s v="Chrysler (1)_x000a_Sebring (2007 - 2010)_x000a_Daihatsu (1)_x000a_Terios (1997 - 2005)_x000a_Eagle (1)_x000a_Wagon (1981 - 1989)_x000a_Geely (1)_x000a_Emgrand 8 / EC8 (2011 - 2016)_x000a_Hyundai (3)_x000a_ix25 (2014 - 2016)  Mistra (2014 - 2016)  Tucson (2015 - 2016)_x000a_JAC (2)_x000a_J7 (2008 - 2012)  Rein (2007 - 2013)_x000a_Mazda (2)_x000a_Mazda8 (2006 - 2016)  MPV (1999 - 2016)_x000a_Perodua (1)_x000a_Kembara (1998 - 2005)_x000a_Proton (1)_x000a_Inspira (2010 - 2016)"/>
    <n v="1272.7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683"/>
    <x v="641"/>
    <s v="Штамп"/>
    <n v="447855"/>
    <m/>
    <m/>
    <x v="2"/>
    <n v="5"/>
    <n v="114.3"/>
    <x v="3"/>
    <n v="45"/>
    <n v="67.099999999999994"/>
    <n v="6.5"/>
    <s v="5/114,3"/>
    <x v="655"/>
    <x v="13"/>
    <x v="127"/>
    <s v="5-114,3-16-45-67,1-6,5"/>
    <x v="0"/>
    <m/>
    <x v="0"/>
    <s v="Chrysler (1)_x000a_Sebring (2007 - 2010)_x000a_Daihatsu (1)_x000a_Terios (1997 - 2005)_x000a_Eagle (1)_x000a_Wagon (1981 - 1989)_x000a_Geely (1)_x000a_Emgrand 8 / EC8 (2011 - 2016)_x000a_Hyundai (3)_x000a_ix25 (2014 - 2016)  Mistra (2014 - 2016)  Tucson (2015 - 2016)_x000a_JAC (2)_x000a_J7 (2008 - 2012)  Rein (2007 - 2013)_x000a_Mazda (2)_x000a_Mazda8 (2006 - 2016)  MPV (1999 - 2016)_x000a_Perodua (1)_x000a_Kembara (1998 - 2005)_x000a_Proton (1)_x000a_Inspira (2010 - 2016)"/>
    <n v="1238.4000000000001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684"/>
    <x v="642"/>
    <s v="Литые"/>
    <n v="405617"/>
    <s v="RS2"/>
    <s v="АМ"/>
    <x v="1"/>
    <n v="4"/>
    <n v="100"/>
    <x v="1"/>
    <n v="45"/>
    <n v="56.1"/>
    <n v="5.5"/>
    <s v="4/100"/>
    <x v="656"/>
    <x v="1"/>
    <x v="128"/>
    <s v="4/100/14/45/56,1/5,5"/>
    <x v="0"/>
    <m/>
    <x v="0"/>
    <s v="Acura (1)_x000a_Integra (1990 - 2001)_x000a_Daihatsu (1)_x000a_Pyzar (1996 - 2002)_x000a_FAW (5)_x000a_V2 (2010 - 2012)  V5 (2012 - 2015)  Vita (2006 - 2011)  Vizi (2004 - 2011)  Xiali N5 (2010 - 2017)_x000a_Honda (7)_x000a_Accord (1986 - 1989)  Civic (1987 - 2005)  Fit (2001 - 2018)  Fit Aria (2002 - 2009)  Insight (1999 - 2006)  Jazz (2002 - 2018)  Prelude (1978 - 1987)_x000a_Kia (3)_x000a_Sephia (1992 - 2001)  Shuma (1996 - 2004)  Spectra (2000 - 2006)_x000a_MG (1)_x000a_3 (2008 - 2017)_x000a_Rover (4)_x000a_200 (1985 - 2000)  25 (1999 - 2005)  400 (1990 - 2000)  45 (2000 - 2005)_x000a_Subaru (4)_x000a_R1 (2005 - 2010)  R2 (2003 - 2010)  Sambar (1990 - 2016)  Stella (2015 - 2016)"/>
    <n v="320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685"/>
    <x v="643"/>
    <s v="Литые"/>
    <n v="408791"/>
    <s v="Колизей"/>
    <s v="ПЛ"/>
    <x v="1"/>
    <n v="4"/>
    <n v="100"/>
    <x v="1"/>
    <n v="45"/>
    <n v="56.1"/>
    <n v="5.5"/>
    <s v="4/100"/>
    <x v="657"/>
    <x v="1"/>
    <x v="128"/>
    <s v="4/100/14/45/56,1/5,5"/>
    <x v="0"/>
    <m/>
    <x v="0"/>
    <s v="Acura (1)_x000a_Integra (1990 - 2001)_x000a_Daihatsu (1)_x000a_Pyzar (1996 - 2002)_x000a_FAW (5)_x000a_V2 (2010 - 2012)  V5 (2012 - 2015)  Vita (2006 - 2011)  Vizi (2004 - 2011)  Xiali N5 (2010 - 2017)_x000a_Honda (7)_x000a_Accord (1986 - 1989)  Civic (1987 - 2005)  Fit (2001 - 2018)  Fit Aria (2002 - 2009)  Insight (1999 - 2006)  Jazz (2002 - 2018)  Prelude (1978 - 1987)_x000a_Kia (3)_x000a_Sephia (1992 - 2001)  Shuma (1996 - 2004)  Spectra (2000 - 2006)_x000a_MG (1)_x000a_3 (2008 - 2017)_x000a_Rover (4)_x000a_200 (1985 - 2000)  25 (1999 - 2005)  400 (1990 - 2000)  45 (2000 - 2005)_x000a_Subaru (4)_x000a_R1 (2005 - 2010)  R2 (2003 - 2010)  Sambar (1990 - 2016)  Stella (2015 - 2016)"/>
    <n v="320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686"/>
    <x v="644"/>
    <s v="Литые"/>
    <n v="408792"/>
    <s v="Колизей"/>
    <s v="АМ"/>
    <x v="1"/>
    <n v="4"/>
    <n v="100"/>
    <x v="1"/>
    <n v="45"/>
    <n v="56.1"/>
    <n v="5.5"/>
    <s v="4/100"/>
    <x v="658"/>
    <x v="1"/>
    <x v="128"/>
    <s v="4/100/14/45/56,1/5,5"/>
    <x v="0"/>
    <m/>
    <x v="0"/>
    <s v="Acura (1)_x000a_Integra (1990 - 2001)_x000a_Daihatsu (1)_x000a_Pyzar (1996 - 2002)_x000a_FAW (5)_x000a_V2 (2010 - 2012)  V5 (2012 - 2015)  Vita (2006 - 2011)  Vizi (2004 - 2011)  Xiali N5 (2010 - 2017)_x000a_Honda (7)_x000a_Accord (1986 - 1989)  Civic (1987 - 2005)  Fit (2001 - 2018)  Fit Aria (2002 - 2009)  Insight (1999 - 2006)  Jazz (2002 - 2018)  Prelude (1978 - 1987)_x000a_Kia (3)_x000a_Sephia (1992 - 2001)  Shuma (1996 - 2004)  Spectra (2000 - 2006)_x000a_MG (1)_x000a_3 (2008 - 2017)_x000a_Rover (4)_x000a_200 (1985 - 2000)  25 (1999 - 2005)  400 (1990 - 2000)  45 (2000 - 2005)_x000a_Subaru (4)_x000a_R1 (2005 - 2010)  R2 (2003 - 2010)  Sambar (1990 - 2016)  Stella (2015 - 2016)"/>
    <n v="320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687"/>
    <x v="645"/>
    <s v="Литые"/>
    <n v="408793"/>
    <s v="Колизей"/>
    <s v="Б"/>
    <x v="1"/>
    <n v="4"/>
    <n v="100"/>
    <x v="1"/>
    <n v="45"/>
    <n v="56.1"/>
    <n v="5.5"/>
    <s v="4/100"/>
    <x v="659"/>
    <x v="1"/>
    <x v="128"/>
    <s v="4/100/14/45/56,1/5,5"/>
    <x v="0"/>
    <m/>
    <x v="0"/>
    <s v="Acura (1)_x000a_Integra (1990 - 2001)_x000a_Daihatsu (1)_x000a_Pyzar (1996 - 2002)_x000a_FAW (5)_x000a_V2 (2010 - 2012)  V5 (2012 - 2015)  Vita (2006 - 2011)  Vizi (2004 - 2011)  Xiali N5 (2010 - 2017)_x000a_Honda (7)_x000a_Accord (1986 - 1989)  Civic (1987 - 2005)  Fit (2001 - 2018)  Fit Aria (2002 - 2009)  Insight (1999 - 2006)  Jazz (2002 - 2018)  Prelude (1978 - 1987)_x000a_Kia (3)_x000a_Sephia (1992 - 2001)  Shuma (1996 - 2004)  Spectra (2000 - 2006)_x000a_MG (1)_x000a_3 (2008 - 2017)_x000a_Rover (4)_x000a_200 (1985 - 2000)  25 (1999 - 2005)  400 (1990 - 2000)  45 (2000 - 2005)_x000a_Subaru (4)_x000a_R1 (2005 - 2010)  R2 (2003 - 2010)  Sambar (1990 - 2016)  Stella (2015 - 2016)"/>
    <n v="30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688"/>
    <x v="646"/>
    <s v="Литые"/>
    <n v="408794"/>
    <s v="Колизей"/>
    <s v="Ч"/>
    <x v="1"/>
    <n v="4"/>
    <n v="100"/>
    <x v="1"/>
    <n v="45"/>
    <n v="56.1"/>
    <n v="5.5"/>
    <s v="4/100"/>
    <x v="660"/>
    <x v="1"/>
    <x v="128"/>
    <s v="4/100/14/45/56,1/5,5"/>
    <x v="0"/>
    <m/>
    <x v="0"/>
    <s v="Acura (1)_x000a_Integra (1990 - 2001)_x000a_Daihatsu (1)_x000a_Pyzar (1996 - 2002)_x000a_FAW (5)_x000a_V2 (2010 - 2012)  V5 (2012 - 2015)  Vita (2006 - 2011)  Vizi (2004 - 2011)  Xiali N5 (2010 - 2017)_x000a_Honda (7)_x000a_Accord (1986 - 1989)  Civic (1987 - 2005)  Fit (2001 - 2018)  Fit Aria (2002 - 2009)  Insight (1999 - 2006)  Jazz (2002 - 2018)  Prelude (1978 - 1987)_x000a_Kia (3)_x000a_Sephia (1992 - 2001)  Shuma (1996 - 2004)  Spectra (2000 - 2006)_x000a_MG (1)_x000a_3 (2008 - 2017)_x000a_Rover (4)_x000a_200 (1985 - 2000)  25 (1999 - 2005)  400 (1990 - 2000)  45 (2000 - 2005)_x000a_Subaru (4)_x000a_R1 (2005 - 2010)  R2 (2003 - 2010)  Sambar (1990 - 2016)  Stella (2015 - 2016)"/>
    <n v="30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689"/>
    <x v="647"/>
    <s v="Литые"/>
    <n v="661755"/>
    <s v="RS2"/>
    <s v="ПЛ"/>
    <x v="1"/>
    <n v="4"/>
    <n v="100"/>
    <x v="1"/>
    <n v="45"/>
    <n v="56.1"/>
    <n v="5.5"/>
    <s v="4/100"/>
    <x v="661"/>
    <x v="1"/>
    <x v="128"/>
    <s v="4/100/14/45/56,1/5,5"/>
    <x v="0"/>
    <m/>
    <x v="0"/>
    <s v="Acura (1)_x000a_Integra (1990 - 2001)_x000a_Daihatsu (1)_x000a_Pyzar (1996 - 2002)_x000a_FAW (5)_x000a_V2 (2010 - 2012)  V5 (2012 - 2015)  Vita (2006 - 2011)  Vizi (2004 - 2011)  Xiali N5 (2010 - 2017)_x000a_Honda (7)_x000a_Accord (1986 - 1989)  Civic (1987 - 2005)  Fit (2001 - 2018)  Fit Aria (2002 - 2009)  Insight (1999 - 2006)  Jazz (2002 - 2018)  Prelude (1978 - 1987)_x000a_Kia (3)_x000a_Sephia (1992 - 2001)  Shuma (1996 - 2004)  Spectra (2000 - 2006)_x000a_MG (1)_x000a_3 (2008 - 2017)_x000a_Rover (4)_x000a_200 (1985 - 2000)  25 (1999 - 2005)  400 (1990 - 2000)  45 (2000 - 2005)_x000a_Subaru (4)_x000a_R1 (2005 - 2010)  R2 (2003 - 2010)  Sambar (1990 - 2016)  Stella (2015 - 2016)"/>
    <n v="320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690"/>
    <x v="648"/>
    <s v="Литые"/>
    <n v="661756"/>
    <s v="RS2"/>
    <s v="Ч"/>
    <x v="1"/>
    <n v="4"/>
    <n v="100"/>
    <x v="1"/>
    <n v="45"/>
    <n v="56.1"/>
    <n v="5.5"/>
    <s v="4/100"/>
    <x v="662"/>
    <x v="1"/>
    <x v="128"/>
    <s v="4/100/14/45/56,1/5,5"/>
    <x v="0"/>
    <m/>
    <x v="0"/>
    <s v="Acura (1)_x000a_Integra (1990 - 2001)_x000a_Daihatsu (1)_x000a_Pyzar (1996 - 2002)_x000a_FAW (5)_x000a_V2 (2010 - 2012)  V5 (2012 - 2015)  Vita (2006 - 2011)  Vizi (2004 - 2011)  Xiali N5 (2010 - 2017)_x000a_Honda (7)_x000a_Accord (1986 - 1989)  Civic (1987 - 2005)  Fit (2001 - 2018)  Fit Aria (2002 - 2009)  Insight (1999 - 2006)  Jazz (2002 - 2018)  Prelude (1978 - 1987)_x000a_Kia (3)_x000a_Sephia (1992 - 2001)  Shuma (1996 - 2004)  Spectra (2000 - 2006)_x000a_MG (1)_x000a_3 (2008 - 2017)_x000a_Rover (4)_x000a_200 (1985 - 2000)  25 (1999 - 2005)  400 (1990 - 2000)  45 (2000 - 2005)_x000a_Subaru (4)_x000a_R1 (2005 - 2010)  R2 (2003 - 2010)  Sambar (1990 - 2016)  Stella (2015 - 2016)"/>
    <n v="30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691"/>
    <x v="649"/>
    <s v="Литые"/>
    <n v="665904"/>
    <s v="Колизей"/>
    <s v="Н"/>
    <x v="1"/>
    <n v="4"/>
    <n v="100"/>
    <x v="1"/>
    <n v="45"/>
    <n v="56.1"/>
    <n v="5.5"/>
    <s v="4/100"/>
    <x v="663"/>
    <x v="1"/>
    <x v="128"/>
    <s v="4/100/14/45/56,1/5,5"/>
    <x v="0"/>
    <m/>
    <x v="0"/>
    <s v="Acura (1)_x000a_Integra (1990 - 2001)_x000a_Daihatsu (1)_x000a_Pyzar (1996 - 2002)_x000a_FAW (5)_x000a_V2 (2010 - 2012)  V5 (2012 - 2015)  Vita (2006 - 2011)  Vizi (2004 - 2011)  Xiali N5 (2010 - 2017)_x000a_Honda (7)_x000a_Accord (1986 - 1989)  Civic (1987 - 2005)  Fit (2001 - 2018)  Fit Aria (2002 - 2009)  Insight (1999 - 2006)  Jazz (2002 - 2018)  Prelude (1978 - 1987)_x000a_Kia (3)_x000a_Sephia (1992 - 2001)  Shuma (1996 - 2004)  Spectra (2000 - 2006)_x000a_MG (1)_x000a_3 (2008 - 2017)_x000a_Rover (4)_x000a_200 (1985 - 2000)  25 (1999 - 2005)  400 (1990 - 2000)  45 (2000 - 2005)_x000a_Subaru (4)_x000a_R1 (2005 - 2010)  R2 (2003 - 2010)  Sambar (1990 - 2016)  Stella (2015 - 2016)"/>
    <n v="30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692"/>
    <x v="650"/>
    <s v="Литые"/>
    <n v="665905"/>
    <s v="Колизей"/>
    <s v="АБ"/>
    <x v="1"/>
    <n v="4"/>
    <n v="100"/>
    <x v="1"/>
    <n v="45"/>
    <n v="56.1"/>
    <n v="5.5"/>
    <s v="4/100"/>
    <x v="664"/>
    <x v="1"/>
    <x v="128"/>
    <s v="4/100/14/45/56,1/5,5"/>
    <x v="0"/>
    <m/>
    <x v="0"/>
    <s v="Acura (1)_x000a_Integra (1990 - 2001)_x000a_Daihatsu (1)_x000a_Pyzar (1996 - 2002)_x000a_FAW (5)_x000a_V2 (2010 - 2012)  V5 (2012 - 2015)  Vita (2006 - 2011)  Vizi (2004 - 2011)  Xiali N5 (2010 - 2017)_x000a_Honda (7)_x000a_Accord (1986 - 1989)  Civic (1987 - 2005)  Fit (2001 - 2018)  Fit Aria (2002 - 2009)  Insight (1999 - 2006)  Jazz (2002 - 2018)  Prelude (1978 - 1987)_x000a_Kia (3)_x000a_Sephia (1992 - 2001)  Shuma (1996 - 2004)  Spectra (2000 - 2006)_x000a_MG (1)_x000a_3 (2008 - 2017)_x000a_Rover (4)_x000a_200 (1985 - 2000)  25 (1999 - 2005)  400 (1990 - 2000)  45 (2000 - 2005)_x000a_Subaru (4)_x000a_R1 (2005 - 2010)  R2 (2003 - 2010)  Sambar (1990 - 2016)  Stella (2015 - 2016)"/>
    <n v="320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693"/>
    <x v="651"/>
    <s v="Литые"/>
    <n v="665926"/>
    <s v="RS2"/>
    <s v="Н"/>
    <x v="1"/>
    <n v="4"/>
    <n v="100"/>
    <x v="1"/>
    <n v="45"/>
    <n v="56.1"/>
    <n v="5.5"/>
    <s v="4/100"/>
    <x v="665"/>
    <x v="1"/>
    <x v="128"/>
    <s v="4/100/14/45/56,1/5,5"/>
    <x v="0"/>
    <m/>
    <x v="0"/>
    <s v="Acura (1)_x000a_Integra (1990 - 2001)_x000a_Daihatsu (1)_x000a_Pyzar (1996 - 2002)_x000a_FAW (5)_x000a_V2 (2010 - 2012)  V5 (2012 - 2015)  Vita (2006 - 2011)  Vizi (2004 - 2011)  Xiali N5 (2010 - 2017)_x000a_Honda (7)_x000a_Accord (1986 - 1989)  Civic (1987 - 2005)  Fit (2001 - 2018)  Fit Aria (2002 - 2009)  Insight (1999 - 2006)  Jazz (2002 - 2018)  Prelude (1978 - 1987)_x000a_Kia (3)_x000a_Sephia (1992 - 2001)  Shuma (1996 - 2004)  Spectra (2000 - 2006)_x000a_MG (1)_x000a_3 (2008 - 2017)_x000a_Rover (4)_x000a_200 (1985 - 2000)  25 (1999 - 2005)  400 (1990 - 2000)  45 (2000 - 2005)_x000a_Subaru (4)_x000a_R1 (2005 - 2010)  R2 (2003 - 2010)  Sambar (1990 - 2016)  Stella (2015 - 2016)"/>
    <n v="30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694"/>
    <x v="652"/>
    <s v="Литые"/>
    <n v="665927"/>
    <s v="RS2"/>
    <s v="Б"/>
    <x v="1"/>
    <n v="4"/>
    <n v="100"/>
    <x v="1"/>
    <n v="45"/>
    <n v="56.1"/>
    <n v="5.5"/>
    <s v="4/100"/>
    <x v="666"/>
    <x v="1"/>
    <x v="128"/>
    <s v="4/100/14/45/56,1/5,5"/>
    <x v="0"/>
    <m/>
    <x v="0"/>
    <s v="Acura (1)_x000a_Integra (1990 - 2001)_x000a_Daihatsu (1)_x000a_Pyzar (1996 - 2002)_x000a_FAW (5)_x000a_V2 (2010 - 2012)  V5 (2012 - 2015)  Vita (2006 - 2011)  Vizi (2004 - 2011)  Xiali N5 (2010 - 2017)_x000a_Honda (7)_x000a_Accord (1986 - 1989)  Civic (1987 - 2005)  Fit (2001 - 2018)  Fit Aria (2002 - 2009)  Insight (1999 - 2006)  Jazz (2002 - 2018)  Prelude (1978 - 1987)_x000a_Kia (3)_x000a_Sephia (1992 - 2001)  Shuma (1996 - 2004)  Spectra (2000 - 2006)_x000a_MG (1)_x000a_3 (2008 - 2017)_x000a_Rover (4)_x000a_200 (1985 - 2000)  25 (1999 - 2005)  400 (1990 - 2000)  45 (2000 - 2005)_x000a_Subaru (4)_x000a_R1 (2005 - 2010)  R2 (2003 - 2010)  Sambar (1990 - 2016)  Stella (2015 - 2016)"/>
    <n v="30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695"/>
    <x v="653"/>
    <s v="Литые"/>
    <n v="665928"/>
    <s v="RS2"/>
    <s v="АБ"/>
    <x v="1"/>
    <n v="4"/>
    <n v="100"/>
    <x v="1"/>
    <n v="45"/>
    <n v="56.1"/>
    <n v="5.5"/>
    <s v="4/100"/>
    <x v="667"/>
    <x v="1"/>
    <x v="128"/>
    <s v="4/100/14/45/56,1/5,5"/>
    <x v="0"/>
    <m/>
    <x v="0"/>
    <s v="Acura (1)_x000a_Integra (1990 - 2001)_x000a_Daihatsu (1)_x000a_Pyzar (1996 - 2002)_x000a_FAW (5)_x000a_V2 (2010 - 2012)  V5 (2012 - 2015)  Vita (2006 - 2011)  Vizi (2004 - 2011)  Xiali N5 (2010 - 2017)_x000a_Honda (7)_x000a_Accord (1986 - 1989)  Civic (1987 - 2005)  Fit (2001 - 2018)  Fit Aria (2002 - 2009)  Insight (1999 - 2006)  Jazz (2002 - 2018)  Prelude (1978 - 1987)_x000a_Kia (3)_x000a_Sephia (1992 - 2001)  Shuma (1996 - 2004)  Spectra (2000 - 2006)_x000a_MG (1)_x000a_3 (2008 - 2017)_x000a_Rover (4)_x000a_200 (1985 - 2000)  25 (1999 - 2005)  400 (1990 - 2000)  45 (2000 - 2005)_x000a_Subaru (4)_x000a_R1 (2005 - 2010)  R2 (2003 - 2010)  Sambar (1990 - 2016)  Stella (2015 - 2016)"/>
    <n v="320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696"/>
    <x v="654"/>
    <s v="Литые"/>
    <n v="405718"/>
    <s v="Премьер М"/>
    <s v="ПЛ"/>
    <x v="1"/>
    <n v="5"/>
    <n v="112"/>
    <x v="3"/>
    <n v="45"/>
    <n v="66.599999999999994"/>
    <n v="7"/>
    <s v="5/112"/>
    <x v="668"/>
    <x v="26"/>
    <x v="129"/>
    <s v="5/112/16/45/66,6/7"/>
    <x v="0"/>
    <m/>
    <x v="0"/>
    <s v="Mercedes-Benz (1)_x000a_190 (1986 - 1993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697"/>
    <x v="655"/>
    <s v="Литые"/>
    <n v="661593"/>
    <s v="Премьер М"/>
    <s v="М"/>
    <x v="1"/>
    <n v="5"/>
    <n v="112"/>
    <x v="3"/>
    <n v="45"/>
    <n v="66.599999999999994"/>
    <n v="7"/>
    <s v="5/112"/>
    <x v="669"/>
    <x v="26"/>
    <x v="129"/>
    <s v="5/112/16/45/66,6/7"/>
    <x v="0"/>
    <m/>
    <x v="0"/>
    <s v="Mercedes-Benz (1)_x000a_190 (1986 - 1993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698"/>
    <x v="656"/>
    <s v="Литые"/>
    <n v="661594"/>
    <s v="Премьер М"/>
    <s v="Н"/>
    <x v="1"/>
    <n v="5"/>
    <n v="112"/>
    <x v="3"/>
    <n v="45"/>
    <n v="66.599999999999994"/>
    <n v="7"/>
    <s v="5/112"/>
    <x v="670"/>
    <x v="26"/>
    <x v="129"/>
    <s v="5/112/16/45/66,6/7"/>
    <x v="0"/>
    <m/>
    <x v="0"/>
    <s v="Mercedes-Benz (1)_x000a_190 (1986 - 1993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699"/>
    <x v="657"/>
    <s v="Штамп"/>
    <n v="895743"/>
    <m/>
    <m/>
    <x v="2"/>
    <n v="5"/>
    <n v="114.3"/>
    <x v="3"/>
    <n v="45"/>
    <n v="67.099999999999994"/>
    <n v="6.5"/>
    <s v="5/114,3"/>
    <x v="671"/>
    <x v="13"/>
    <x v="127"/>
    <s v="5-114,3-16-45-67,1-6,5"/>
    <x v="0"/>
    <m/>
    <x v="0"/>
    <s v="Chrysler (1)_x000a_Sebring (2007 - 2010)_x000a_Daihatsu (1)_x000a_Terios (1997 - 2005)_x000a_Eagle (1)_x000a_Wagon (1981 - 1989)_x000a_Geely (1)_x000a_Emgrand 8 / EC8 (2011 - 2016)_x000a_Hyundai (3)_x000a_ix25 (2014 - 2016)  Mistra (2014 - 2016)  Tucson (2015 - 2016)_x000a_JAC (2)_x000a_J7 (2008 - 2012)  Rein (2007 - 2013)_x000a_Mazda (2)_x000a_Mazda8 (2006 - 2016)  MPV (1999 - 2016)_x000a_Perodua (1)_x000a_Kembara (1998 - 2005)_x000a_Proton (1)_x000a_Inspira (2010 - 2016)"/>
    <n v="1291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700"/>
    <x v="658"/>
    <s v="Штамп"/>
    <n v="447857"/>
    <m/>
    <m/>
    <x v="2"/>
    <n v="5"/>
    <n v="114.3"/>
    <x v="3"/>
    <n v="46"/>
    <n v="67.099999999999994"/>
    <n v="6.5"/>
    <s v="5/114,3"/>
    <x v="672"/>
    <x v="13"/>
    <x v="130"/>
    <s v="5-114,3-16-46-67,1-6,5"/>
    <x v="1"/>
    <n v="4"/>
    <x v="5"/>
    <s v="Dodge (1)_x000a_Caliber (2007 - 2009)_x000a_Eagle (1)_x000a_Talon (1990 - 1998)_x000a_Hyundai (9)_x000a_Centennial (1999 - 2005)  Coupe (2002 - 2009)  Equus (1999 - 2008)  Santa Fe (2000 - 2012)  Sonata (2005 - 2010)  Sonata NF (2004 - 2010) Tiburon (2004 - 2007)  Tucson (2004 - 2015)  Tuscani (2004 - 2007)_x000a_Jeep (1)_x000a_Patriot (2007 - 2010)_x000a_Kia (5)_x000a_Amanti (2003 - 2006)  Magentis (2005 - 2011)  Opirus (2003 - 2006)  Optima (2006 - 2010)  Sportage (2004 - 2010)_x000a_Mitsubishi (9)_x000a_ASX (2010 - 2016)  Galant (2006 - 2012)  Galant Fortis (2007 - 2015)  Grandis (2004 - 2011)  Lancer (2007 - 2016)  Lancer Evolution (2007 - 2014) Outlander Sport (2010 - 2012)  RVR (2010 - 2016)  RVR Roadest (2011 - 2016)_x000a_Proton (3)_x000a_Exora (2009 - 2016)  Preve (2011 - 2016)  Suprima (2014 - 2016)"/>
    <n v="1275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701"/>
    <x v="659"/>
    <s v="Штамп"/>
    <n v="471357"/>
    <m/>
    <m/>
    <x v="2"/>
    <n v="5"/>
    <n v="114.3"/>
    <x v="3"/>
    <n v="46"/>
    <n v="67.099999999999994"/>
    <n v="6.5"/>
    <s v="5/114,3"/>
    <x v="673"/>
    <x v="13"/>
    <x v="130"/>
    <s v="5-114,3-16-46-67,1-6,5"/>
    <x v="1"/>
    <n v="4"/>
    <x v="5"/>
    <s v="Dodge (1)_x000a_Caliber (2007 - 2009)_x000a_Eagle (1)_x000a_Talon (1990 - 1998)_x000a_Hyundai (9)_x000a_Centennial (1999 - 2005)  Coupe (2002 - 2009)  Equus (1999 - 2008)  Santa Fe (2000 - 2012)  Sonata (2005 - 2010)  Sonata NF (2004 - 2010) Tiburon (2004 - 2007)  Tucson (2004 - 2015)  Tuscani (2004 - 2007)_x000a_Jeep (1)_x000a_Patriot (2007 - 2010)_x000a_Kia (5)_x000a_Amanti (2003 - 2006)  Magentis (2005 - 2011)  Opirus (2003 - 2006)  Optima (2006 - 2010)  Sportage (2004 - 2010)_x000a_Mitsubishi (9)_x000a_ASX (2010 - 2016)  Galant (2006 - 2012)  Galant Fortis (2007 - 2015)  Grandis (2004 - 2011)  Lancer (2007 - 2016)  Lancer Evolution (2007 - 2014) Outlander Sport (2010 - 2012)  RVR (2010 - 2016)  RVR Roadest (2011 - 2016)_x000a_Proton (3)_x000a_Exora (2009 - 2016)  Preve (2011 - 2016)  Suprima (2014 - 2016)"/>
    <n v="3425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702"/>
    <x v="660"/>
    <s v="Литые"/>
    <n v="408952"/>
    <s v="RSs"/>
    <s v="ПЛ"/>
    <x v="1"/>
    <n v="4"/>
    <n v="108"/>
    <x v="3"/>
    <n v="31"/>
    <n v="65.099999999999994"/>
    <n v="6.5"/>
    <s v="4/108"/>
    <x v="674"/>
    <x v="18"/>
    <x v="131"/>
    <s v="4/108/16/31/65,1/6,5"/>
    <x v="0"/>
    <m/>
    <x v="0"/>
    <s v="Citroën (1)_x000a_C2 (2006 - 2012)_x000a_Peugeot (2)_x000a_1007 (2004 - 2009)  307 (2001 - 2011)"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703"/>
    <x v="661"/>
    <s v="Литые"/>
    <n v="408953"/>
    <s v="RSs"/>
    <s v="АМ"/>
    <x v="1"/>
    <n v="4"/>
    <n v="108"/>
    <x v="3"/>
    <n v="31"/>
    <n v="65.099999999999994"/>
    <n v="6.5"/>
    <s v="4/108"/>
    <x v="675"/>
    <x v="18"/>
    <x v="131"/>
    <s v="4/108/16/31/65,1/6,5"/>
    <x v="0"/>
    <m/>
    <x v="0"/>
    <s v="Citroën (1)_x000a_C2 (2006 - 2012)_x000a_Peugeot (2)_x000a_1007 (2004 - 2009)  307 (2001 - 2011)"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704"/>
    <x v="662"/>
    <s v="Литые"/>
    <n v="408954"/>
    <s v="RSs"/>
    <s v="Б"/>
    <x v="1"/>
    <n v="4"/>
    <n v="108"/>
    <x v="3"/>
    <n v="31"/>
    <n v="65.099999999999994"/>
    <n v="6.5"/>
    <s v="4/108"/>
    <x v="676"/>
    <x v="18"/>
    <x v="131"/>
    <s v="4/108/16/31/65,1/6,5"/>
    <x v="0"/>
    <m/>
    <x v="0"/>
    <s v="Citroën (1)_x000a_C2 (2006 - 2012)_x000a_Peugeot (2)_x000a_1007 (2004 - 2009)  307 (2001 - 2011)"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705"/>
    <x v="663"/>
    <s v="Литые"/>
    <n v="408955"/>
    <s v="RSs"/>
    <s v="Ч"/>
    <x v="1"/>
    <n v="4"/>
    <n v="108"/>
    <x v="3"/>
    <n v="31"/>
    <n v="65.099999999999994"/>
    <n v="6.5"/>
    <s v="4/108"/>
    <x v="677"/>
    <x v="18"/>
    <x v="131"/>
    <s v="4/108/16/31/65,1/6,5"/>
    <x v="0"/>
    <m/>
    <x v="0"/>
    <s v="Citroën (1)_x000a_C2 (2006 - 2012)_x000a_Peugeot (2)_x000a_1007 (2004 - 2009)  307 (2001 - 2011)"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706"/>
    <x v="664"/>
    <s v="Литые"/>
    <n v="665982"/>
    <s v="RSs"/>
    <s v="Н"/>
    <x v="1"/>
    <n v="4"/>
    <n v="108"/>
    <x v="3"/>
    <n v="31"/>
    <n v="65.099999999999994"/>
    <n v="6.5"/>
    <s v="4/108"/>
    <x v="678"/>
    <x v="18"/>
    <x v="131"/>
    <s v="4/108/16/31/65,1/6,5"/>
    <x v="0"/>
    <m/>
    <x v="0"/>
    <s v="Citroën (1)_x000a_C2 (2006 - 2012)_x000a_Peugeot (2)_x000a_1007 (2004 - 2009)  307 (2001 - 2011)"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707"/>
    <x v="665"/>
    <s v="Литые"/>
    <n v="665983"/>
    <s v="RSs"/>
    <s v="АБ"/>
    <x v="1"/>
    <n v="4"/>
    <n v="108"/>
    <x v="3"/>
    <n v="31"/>
    <n v="65.099999999999994"/>
    <n v="6.5"/>
    <s v="4/108"/>
    <x v="679"/>
    <x v="18"/>
    <x v="131"/>
    <s v="4/108/16/31/65,1/6,5"/>
    <x v="0"/>
    <m/>
    <x v="0"/>
    <s v="Citroën (1)_x000a_C2 (2006 - 2012)_x000a_Peugeot (2)_x000a_1007 (2004 - 2009)  307 (2001 - 2011)"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708"/>
    <x v="666"/>
    <s v="Литые"/>
    <n v="408974"/>
    <s v="RSs"/>
    <s v="ПЛ"/>
    <x v="1"/>
    <n v="4"/>
    <n v="108"/>
    <x v="3"/>
    <n v="45"/>
    <n v="63.4"/>
    <n v="6.5"/>
    <s v="4/108"/>
    <x v="680"/>
    <x v="18"/>
    <x v="132"/>
    <s v="4/108/16/45/63,4/6,5"/>
    <x v="0"/>
    <m/>
    <x v="0"/>
    <s v="Ford (1)_x000a_Fiesta (2011 - 2013)_x000a_Mercury (1)_x000a_Mystique (1994 - 2000)"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709"/>
    <x v="667"/>
    <s v="Литые"/>
    <n v="408975"/>
    <s v="RSs"/>
    <s v="АМ"/>
    <x v="1"/>
    <n v="4"/>
    <n v="108"/>
    <x v="3"/>
    <n v="45"/>
    <n v="63.4"/>
    <n v="6.5"/>
    <s v="4/108"/>
    <x v="681"/>
    <x v="18"/>
    <x v="132"/>
    <s v="4/108/16/45/63,4/6,5"/>
    <x v="0"/>
    <m/>
    <x v="0"/>
    <s v="Ford (1)_x000a_Fiesta (2011 - 2013)_x000a_Mercury (1)_x000a_Mystique (1994 - 2000)"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710"/>
    <x v="668"/>
    <s v="Литые"/>
    <n v="408976"/>
    <s v="RSs"/>
    <s v="Б"/>
    <x v="1"/>
    <n v="4"/>
    <n v="108"/>
    <x v="3"/>
    <n v="45"/>
    <n v="63.4"/>
    <n v="6.5"/>
    <s v="4/108"/>
    <x v="682"/>
    <x v="18"/>
    <x v="132"/>
    <s v="4/108/16/45/63,4/6,5"/>
    <x v="0"/>
    <m/>
    <x v="0"/>
    <s v="Ford (1)_x000a_Fiesta (2011 - 2013)_x000a_Mercury (1)_x000a_Mystique (1994 - 2000)"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711"/>
    <x v="669"/>
    <s v="Литые"/>
    <n v="408977"/>
    <s v="RSs"/>
    <s v="Ч"/>
    <x v="1"/>
    <n v="4"/>
    <n v="108"/>
    <x v="3"/>
    <n v="45"/>
    <n v="63.4"/>
    <n v="6.5"/>
    <s v="4/108"/>
    <x v="683"/>
    <x v="18"/>
    <x v="132"/>
    <s v="4/108/16/45/63,4/6,5"/>
    <x v="0"/>
    <m/>
    <x v="0"/>
    <s v="Ford (1)_x000a_Fiesta (2011 - 2013)_x000a_Mercury (1)_x000a_Mystique (1994 - 2000)"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712"/>
    <x v="670"/>
    <s v="Литые"/>
    <n v="665992"/>
    <s v="RSs"/>
    <s v="Н"/>
    <x v="1"/>
    <n v="4"/>
    <n v="108"/>
    <x v="3"/>
    <n v="45"/>
    <n v="63.4"/>
    <n v="6.5"/>
    <s v="4/108"/>
    <x v="684"/>
    <x v="18"/>
    <x v="132"/>
    <s v="4/108/16/45/63,4/6,5"/>
    <x v="0"/>
    <m/>
    <x v="0"/>
    <s v="Ford (1)_x000a_Fiesta (2011 - 2013)_x000a_Mercury (1)_x000a_Mystique (1994 - 2000)"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713"/>
    <x v="671"/>
    <s v="Литые"/>
    <n v="665993"/>
    <s v="RSs"/>
    <s v="АБ"/>
    <x v="1"/>
    <n v="4"/>
    <n v="108"/>
    <x v="3"/>
    <n v="45"/>
    <n v="63.4"/>
    <n v="6.5"/>
    <s v="4/108"/>
    <x v="685"/>
    <x v="18"/>
    <x v="132"/>
    <s v="4/108/16/45/63,4/6,5"/>
    <x v="0"/>
    <m/>
    <x v="0"/>
    <s v="Ford (1)_x000a_Fiesta (2011 - 2013)_x000a_Mercury (1)_x000a_Mystique (1994 - 2000)"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714"/>
    <x v="672"/>
    <s v="Литые"/>
    <n v="408766"/>
    <s v="Колизей"/>
    <s v="АМ"/>
    <x v="1"/>
    <n v="4"/>
    <n v="114.3"/>
    <x v="1"/>
    <n v="35"/>
    <n v="66.099999999999994"/>
    <n v="5.5"/>
    <s v="4/114,3"/>
    <x v="686"/>
    <x v="20"/>
    <x v="133"/>
    <s v="4/114,3/14/35/66,1/5,5"/>
    <x v="0"/>
    <m/>
    <x v="0"/>
    <s v="Nissan (3)_x000a_Almera Classic (2006 - 2012)  Maxima (1981 - 1984)  Sunny (2007 - 2011)"/>
    <n v="320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715"/>
    <x v="673"/>
    <s v="Литые"/>
    <n v="408765"/>
    <s v="Колизей"/>
    <s v="ПЛ"/>
    <x v="1"/>
    <n v="4"/>
    <n v="114.3"/>
    <x v="1"/>
    <n v="35"/>
    <n v="66.099999999999994"/>
    <n v="5.5"/>
    <s v="4/114,3"/>
    <x v="687"/>
    <x v="20"/>
    <x v="133"/>
    <s v="4/114,3/14/35/66,1/5,5"/>
    <x v="0"/>
    <m/>
    <x v="0"/>
    <s v="Nissan (3)_x000a_Almera Classic (2006 - 2012)  Maxima (1981 - 1984)  Sunny (2007 - 2011)"/>
    <n v="320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716"/>
    <x v="674"/>
    <s v="Литые"/>
    <n v="408767"/>
    <s v="Колизей"/>
    <s v="Б"/>
    <x v="1"/>
    <n v="4"/>
    <n v="114.3"/>
    <x v="1"/>
    <n v="35"/>
    <n v="66.099999999999994"/>
    <n v="5.5"/>
    <s v="4/114,3"/>
    <x v="688"/>
    <x v="20"/>
    <x v="133"/>
    <s v="4/114,3/14/35/66,1/5,5"/>
    <x v="0"/>
    <m/>
    <x v="0"/>
    <s v="Nissan (3)_x000a_Almera Classic (2006 - 2012)  Maxima (1981 - 1984)  Sunny (2007 - 2011)"/>
    <n v="30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717"/>
    <x v="675"/>
    <s v="Литые"/>
    <n v="408768"/>
    <s v="Колизей"/>
    <s v="Ч"/>
    <x v="1"/>
    <n v="4"/>
    <n v="114.3"/>
    <x v="1"/>
    <n v="35"/>
    <n v="66.099999999999994"/>
    <n v="5.5"/>
    <s v="4/114,3"/>
    <x v="689"/>
    <x v="20"/>
    <x v="133"/>
    <s v="4/114,3/14/35/66,1/5,5"/>
    <x v="0"/>
    <m/>
    <x v="0"/>
    <s v="Nissan (3)_x000a_Almera Classic (2006 - 2012)  Maxima (1981 - 1984)  Sunny (2007 - 2011)"/>
    <n v="30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718"/>
    <x v="676"/>
    <s v="Литые"/>
    <n v="665690"/>
    <s v="Колизей"/>
    <s v="Н"/>
    <x v="1"/>
    <n v="4"/>
    <n v="114.3"/>
    <x v="1"/>
    <n v="35"/>
    <n v="66.099999999999994"/>
    <n v="5.5"/>
    <s v="4/114,3"/>
    <x v="690"/>
    <x v="20"/>
    <x v="133"/>
    <s v="4/114,3/14/35/66,1/5,5"/>
    <x v="0"/>
    <m/>
    <x v="0"/>
    <s v="Nissan (3)_x000a_Almera Classic (2006 - 2012)  Maxima (1981 - 1984)  Sunny (2007 - 2011)"/>
    <n v="30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719"/>
    <x v="677"/>
    <s v="Литые"/>
    <n v="665892"/>
    <s v="Колизей"/>
    <s v="АБ"/>
    <x v="1"/>
    <n v="4"/>
    <n v="114.3"/>
    <x v="1"/>
    <n v="35"/>
    <n v="66.099999999999994"/>
    <n v="5.5"/>
    <s v="4/114,3"/>
    <x v="691"/>
    <x v="20"/>
    <x v="133"/>
    <s v="4/114,3/14/35/66,1/5,5"/>
    <x v="0"/>
    <m/>
    <x v="0"/>
    <s v="Nissan (3)_x000a_Almera Classic (2006 - 2012)  Maxima (1981 - 1984)  Sunny (2007 - 2011)"/>
    <n v="320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720"/>
    <x v="132"/>
    <s v="Литые"/>
    <n v="442101"/>
    <m/>
    <m/>
    <x v="13"/>
    <n v="4"/>
    <n v="114.3"/>
    <x v="1"/>
    <n v="38"/>
    <n v="67.099999999999994"/>
    <n v="6"/>
    <s v="4/114,3"/>
    <x v="692"/>
    <x v="20"/>
    <x v="134"/>
    <s v="4/114,3/14/38/67,1/6"/>
    <x v="0"/>
    <m/>
    <x v="0"/>
    <s v="Hyundai (1)_x000a_Accent (1995 - 1999)"/>
    <n v="2218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721"/>
    <x v="678"/>
    <s v="Литые"/>
    <n v="408778"/>
    <s v="Колизей"/>
    <s v="ПЛ"/>
    <x v="1"/>
    <n v="4"/>
    <n v="114.3"/>
    <x v="1"/>
    <n v="46"/>
    <n v="67.099999999999994"/>
    <n v="5.5"/>
    <s v="4/114,3"/>
    <x v="693"/>
    <x v="20"/>
    <x v="135"/>
    <s v="4/114,3/14/46/67,1/5,5"/>
    <x v="0"/>
    <m/>
    <x v="0"/>
    <s v="Eagle (1)_x000a_Summit (1989 - 1996)_x000a_Hyundai (5)_x000a_Elantra (1990 - 2000)  Elantra LaVita (2001 - 2003)  Lavita (2001 - 2010)  Matrix (2001 - 2010)  Sonata (1985 - 2001)_x000a_Kia (3)_x000a_Clarus (1996 - 2001)  Optima (2000 - 2006)  Spectra (2000 - 2009)_x000a_Mitsubishi (4)_x000a_Carisma (1995 - 1999)  Colt (2004 - 2012)  Space Runner (1999 - 2002)  Space Star (1998 - 2004)_x000a_Smart (1)_x000a_Forfour (2004 - 2006)"/>
    <n v="320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722"/>
    <x v="679"/>
    <s v="Литые"/>
    <n v="408779"/>
    <s v="Колизей"/>
    <s v="АМ"/>
    <x v="1"/>
    <n v="4"/>
    <n v="114.3"/>
    <x v="1"/>
    <n v="46"/>
    <n v="67.099999999999994"/>
    <n v="5.5"/>
    <s v="4/114,3"/>
    <x v="694"/>
    <x v="20"/>
    <x v="135"/>
    <s v="4/114,3/14/46/67,1/5,5"/>
    <x v="0"/>
    <m/>
    <x v="0"/>
    <s v="Eagle (1)_x000a_Summit (1989 - 1996)_x000a_Hyundai (5)_x000a_Elantra (1990 - 2000)  Elantra LaVita (2001 - 2003)  Lavita (2001 - 2010)  Matrix (2001 - 2010)  Sonata (1985 - 2001)_x000a_Kia (3)_x000a_Clarus (1996 - 2001)  Optima (2000 - 2006)  Spectra (2000 - 2009)_x000a_Mitsubishi (4)_x000a_Carisma (1995 - 1999)  Colt (2004 - 2012)  Space Runner (1999 - 2002)  Space Star (1998 - 2004)_x000a_Smart (1)_x000a_Forfour (2004 - 2006)"/>
    <n v="320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723"/>
    <x v="680"/>
    <s v="Литые"/>
    <n v="408780"/>
    <s v="Колизей"/>
    <s v="Б"/>
    <x v="1"/>
    <n v="4"/>
    <n v="114.3"/>
    <x v="1"/>
    <n v="46"/>
    <n v="67.099999999999994"/>
    <n v="5.5"/>
    <s v="4/114,3"/>
    <x v="695"/>
    <x v="20"/>
    <x v="135"/>
    <s v="4/114,3/14/46/67,1/5,5"/>
    <x v="0"/>
    <m/>
    <x v="0"/>
    <s v="Eagle (1)_x000a_Summit (1989 - 1996)_x000a_Hyundai (5)_x000a_Elantra (1990 - 2000)  Elantra LaVita (2001 - 2003)  Lavita (2001 - 2010)  Matrix (2001 - 2010)  Sonata (1985 - 2001)_x000a_Kia (3)_x000a_Clarus (1996 - 2001)  Optima (2000 - 2006)  Spectra (2000 - 2009)_x000a_Mitsubishi (4)_x000a_Carisma (1995 - 1999)  Colt (2004 - 2012)  Space Runner (1999 - 2002)  Space Star (1998 - 2004)_x000a_Smart (1)_x000a_Forfour (2004 - 2006)"/>
    <n v="30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724"/>
    <x v="681"/>
    <s v="Литые"/>
    <n v="408781"/>
    <s v="Колизей"/>
    <s v="Ч"/>
    <x v="1"/>
    <n v="4"/>
    <n v="114.3"/>
    <x v="1"/>
    <n v="46"/>
    <n v="67.099999999999994"/>
    <n v="5.5"/>
    <s v="4/114,3"/>
    <x v="696"/>
    <x v="20"/>
    <x v="135"/>
    <s v="4/114,3/14/46/67,1/5,5"/>
    <x v="0"/>
    <m/>
    <x v="0"/>
    <s v="Eagle (1)_x000a_Summit (1989 - 1996)_x000a_Hyundai (5)_x000a_Elantra (1990 - 2000)  Elantra LaVita (2001 - 2003)  Lavita (2001 - 2010)  Matrix (2001 - 2010)  Sonata (1985 - 2001)_x000a_Kia (3)_x000a_Clarus (1996 - 2001)  Optima (2000 - 2006)  Spectra (2000 - 2009)_x000a_Mitsubishi (4)_x000a_Carisma (1995 - 1999)  Colt (2004 - 2012)  Space Runner (1999 - 2002)  Space Star (1998 - 2004)_x000a_Smart (1)_x000a_Forfour (2004 - 2006)"/>
    <n v="30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725"/>
    <x v="682"/>
    <s v="Литые"/>
    <n v="665898"/>
    <s v="Колизей"/>
    <s v="Н"/>
    <x v="1"/>
    <n v="4"/>
    <n v="114.3"/>
    <x v="1"/>
    <n v="46"/>
    <n v="67.099999999999994"/>
    <n v="5.5"/>
    <s v="4/114,3"/>
    <x v="697"/>
    <x v="20"/>
    <x v="135"/>
    <s v="4/114,3/14/46/67,1/5,5"/>
    <x v="0"/>
    <m/>
    <x v="0"/>
    <s v="Eagle (1)_x000a_Summit (1989 - 1996)_x000a_Hyundai (5)_x000a_Elantra (1990 - 2000)  Elantra LaVita (2001 - 2003)  Lavita (2001 - 2010)  Matrix (2001 - 2010)  Sonata (1985 - 2001)_x000a_Kia (3)_x000a_Clarus (1996 - 2001)  Optima (2000 - 2006)  Spectra (2000 - 2009)_x000a_Mitsubishi (4)_x000a_Carisma (1995 - 1999)  Colt (2004 - 2012)  Space Runner (1999 - 2002)  Space Star (1998 - 2004)_x000a_Smart (1)_x000a_Forfour (2004 - 2006)"/>
    <n v="30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726"/>
    <x v="683"/>
    <s v="Литые"/>
    <n v="665899"/>
    <s v="Колизей"/>
    <s v="АБ"/>
    <x v="1"/>
    <n v="4"/>
    <n v="114.3"/>
    <x v="1"/>
    <n v="46"/>
    <n v="67.099999999999994"/>
    <n v="5.5"/>
    <s v="4/114,3"/>
    <x v="698"/>
    <x v="20"/>
    <x v="135"/>
    <s v="4/114,3/14/46/67,1/5,5"/>
    <x v="0"/>
    <m/>
    <x v="0"/>
    <s v="Eagle (1)_x000a_Summit (1989 - 1996)_x000a_Hyundai (5)_x000a_Elantra (1990 - 2000)  Elantra LaVita (2001 - 2003)  Lavita (2001 - 2010)  Matrix (2001 - 2010)  Sonata (1985 - 2001)_x000a_Kia (3)_x000a_Clarus (1996 - 2001)  Optima (2000 - 2006)  Spectra (2000 - 2009)_x000a_Mitsubishi (4)_x000a_Carisma (1995 - 1999)  Colt (2004 - 2012)  Space Runner (1999 - 2002)  Space Star (1998 - 2004)_x000a_Smart (1)_x000a_Forfour (2004 - 2006)"/>
    <n v="320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727"/>
    <x v="684"/>
    <s v="Литые"/>
    <n v="672948"/>
    <m/>
    <m/>
    <x v="3"/>
    <n v="4"/>
    <n v="114.3"/>
    <x v="0"/>
    <n v="40"/>
    <n v="66.099999999999994"/>
    <n v="5.5"/>
    <s v="4/114,3"/>
    <x v="699"/>
    <x v="2"/>
    <x v="68"/>
    <s v="4/114,3/15/40/66,1/5,5"/>
    <x v="0"/>
    <m/>
    <x v="0"/>
    <s v="Nissan (1)_x000a_Tiida (2007 - 2017)_x000a_Renault (1)_x000a_Scala (2012 - 2018)"/>
    <n v="2794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728"/>
    <x v="685"/>
    <s v="Литые"/>
    <n v="948233"/>
    <s v="GT"/>
    <s v="ПЛ"/>
    <x v="1"/>
    <n v="4"/>
    <n v="114.3"/>
    <x v="0"/>
    <n v="40"/>
    <n v="66.099999999999994"/>
    <n v="6"/>
    <s v="4/114,3"/>
    <x v="700"/>
    <x v="2"/>
    <x v="6"/>
    <s v="4/114,3/15/40/66,1/6"/>
    <x v="1"/>
    <n v="4"/>
    <x v="1"/>
    <s v="Nissan (7)_x000a_200SX (1988 - 1993)  240SX (1989 - 1998)  Almera Classic (2006 - 2012)  Cefiro (1988 - 1994)  Crew (1994 - 2002)  Maxima (1985 - 1988) Sunny (2007 - 2011)_x000a_Renault (1)_x000a_Scala (2010 - 2012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729"/>
    <x v="686"/>
    <s v="Литые"/>
    <n v="405621"/>
    <m/>
    <s v="ПЛ"/>
    <x v="1"/>
    <n v="4"/>
    <n v="114.3"/>
    <x v="0"/>
    <n v="40"/>
    <n v="66.099999999999994"/>
    <n v="6"/>
    <s v="4/114,3"/>
    <x v="701"/>
    <x v="2"/>
    <x v="6"/>
    <s v="4/114,3/15/40/66,1/6"/>
    <x v="1"/>
    <n v="4"/>
    <x v="1"/>
    <s v="Nissan (7)_x000a_200SX (1988 - 1993)  240SX (1989 - 1998)  Almera Classic (2006 - 2012)  Cefiro (1988 - 1994)  Crew (1994 - 2002)  Maxima (1985 - 1988) Sunny (2007 - 2011)_x000a_Renault (1)_x000a_Scala (2010 - 2012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730"/>
    <x v="687"/>
    <s v="Литые"/>
    <n v="405664"/>
    <s v="Димос"/>
    <s v="ПЛ"/>
    <x v="1"/>
    <n v="4"/>
    <n v="114.3"/>
    <x v="0"/>
    <n v="40"/>
    <n v="66.099999999999994"/>
    <n v="6"/>
    <s v="4/114,3"/>
    <x v="702"/>
    <x v="2"/>
    <x v="6"/>
    <s v="4/114,3/15/40/66,1/6"/>
    <x v="1"/>
    <n v="4"/>
    <x v="1"/>
    <s v="Nissan (7)_x000a_200SX (1988 - 1993)  240SX (1989 - 1998)  Almera Classic (2006 - 2012)  Cefiro (1988 - 1994)  Crew (1994 - 2002)  Maxima (1985 - 1988) Sunny (2007 - 2011)_x000a_Renault (1)_x000a_Scala (2010 - 2012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731"/>
    <x v="688"/>
    <s v="Литые"/>
    <n v="661508"/>
    <m/>
    <s v="Н"/>
    <x v="1"/>
    <n v="4"/>
    <n v="114.3"/>
    <x v="0"/>
    <n v="40"/>
    <n v="66.099999999999994"/>
    <n v="6"/>
    <s v="4/114,3"/>
    <x v="703"/>
    <x v="2"/>
    <x v="6"/>
    <s v="4/114,3/15/40/66,1/6"/>
    <x v="1"/>
    <n v="4"/>
    <x v="1"/>
    <s v="Nissan (7)_x000a_200SX (1988 - 1993)  240SX (1989 - 1998)  Almera Classic (2006 - 2012)  Cefiro (1988 - 1994)  Crew (1994 - 2002)  Maxima (1985 - 1988) Sunny (2007 - 2011)_x000a_Renault (1)_x000a_Scala (2010 - 2012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732"/>
    <x v="689"/>
    <s v="Литые"/>
    <n v="661655"/>
    <s v="Димос"/>
    <s v="М"/>
    <x v="1"/>
    <n v="4"/>
    <n v="114.3"/>
    <x v="0"/>
    <n v="40"/>
    <n v="66.099999999999994"/>
    <n v="6"/>
    <s v="4/114,3"/>
    <x v="704"/>
    <x v="2"/>
    <x v="6"/>
    <s v="4/114,3/15/40/66,1/6"/>
    <x v="1"/>
    <n v="4"/>
    <x v="1"/>
    <s v="Nissan (7)_x000a_200SX (1988 - 1993)  240SX (1989 - 1998)  Almera Classic (2006 - 2012)  Cefiro (1988 - 1994)  Crew (1994 - 2002)  Maxima (1985 - 1988) Sunny (2007 - 2011)_x000a_Renault (1)_x000a_Scala (2010 - 2012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733"/>
    <x v="690"/>
    <s v="Литые"/>
    <n v="661656"/>
    <s v="Димос"/>
    <s v="Н"/>
    <x v="1"/>
    <n v="4"/>
    <n v="114.3"/>
    <x v="0"/>
    <n v="40"/>
    <n v="66.099999999999994"/>
    <n v="6"/>
    <s v="4/114,3"/>
    <x v="705"/>
    <x v="2"/>
    <x v="6"/>
    <s v="4/114,3/15/40/66,1/6"/>
    <x v="1"/>
    <n v="4"/>
    <x v="1"/>
    <s v="Nissan (7)_x000a_200SX (1988 - 1993)  240SX (1989 - 1998)  Almera Classic (2006 - 2012)  Cefiro (1988 - 1994)  Crew (1994 - 2002)  Maxima (1985 - 1988) Sunny (2007 - 2011)_x000a_Renault (1)_x000a_Scala (2010 - 2012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734"/>
    <x v="691"/>
    <s v="Литые"/>
    <n v="661786"/>
    <s v="Оберон"/>
    <s v="ПЛ"/>
    <x v="1"/>
    <n v="4"/>
    <n v="114.3"/>
    <x v="0"/>
    <n v="40"/>
    <n v="66.099999999999994"/>
    <n v="6.5"/>
    <s v="4/114,3"/>
    <x v="706"/>
    <x v="2"/>
    <x v="136"/>
    <s v="4/114,3/15/40/66,1/6,5"/>
    <x v="1"/>
    <n v="4"/>
    <x v="1"/>
    <s v="Nissan (1)_x000a_Sentra (2006 - 2012)"/>
    <n v="3850"/>
    <m/>
    <n v="0"/>
    <n v="0"/>
    <n v="0"/>
    <n v="0"/>
    <n v="0"/>
    <n v="0"/>
    <m/>
    <m/>
    <n v="0"/>
    <m/>
    <m/>
    <m/>
    <n v="0"/>
    <s v="Daihatsu (1)_x000a_Xenia (2003 - 2018)_x000a_Nissan (8)_x000a_200SX (1988 - 1993)  240SX (1989 - 1998)  Almera (2000 - 2006)  Almera Classic (2006 - 2012)  Cefiro (1988 - 1994)  Crew (1994 - 2002) Maxima (1985 - 1988)  Sunny (2007 - 2011)"/>
    <m/>
    <m/>
    <n v="0"/>
    <x v="0"/>
    <m/>
  </r>
  <r>
    <x v="0"/>
    <x v="735"/>
    <x v="692"/>
    <s v="Литые"/>
    <n v="665952"/>
    <s v="RS2"/>
    <s v="Н"/>
    <x v="1"/>
    <n v="4"/>
    <n v="114.3"/>
    <x v="0"/>
    <n v="40"/>
    <n v="66.099999999999994"/>
    <n v="6.5"/>
    <s v="4/114,3"/>
    <x v="707"/>
    <x v="2"/>
    <x v="136"/>
    <s v="4/114,3/15/40/66,1/6,5"/>
    <x v="1"/>
    <n v="4"/>
    <x v="1"/>
    <s v="Nissan (1)_x000a_Sentra (2006 - 2012)"/>
    <n v="3650"/>
    <m/>
    <n v="2559.9981999999995"/>
    <n v="4"/>
    <n v="0"/>
    <n v="0"/>
    <n v="0"/>
    <n v="4"/>
    <m/>
    <m/>
    <n v="0"/>
    <m/>
    <m/>
    <m/>
    <n v="0"/>
    <s v="Daihatsu (1)_x000a_Xenia (2003 - 2018)_x000a_Nissan (8)_x000a_200SX (1988 - 1993)  240SX (1989 - 1998)  Almera (2000 - 2006)  Almera Classic (2006 - 2012)  Cefiro (1988 - 1994)  Crew (1994 - 2002) Maxima (1985 - 1988)  Sunny (2007 - 2011)"/>
    <m/>
    <m/>
    <n v="0"/>
    <x v="2"/>
    <m/>
  </r>
  <r>
    <x v="0"/>
    <x v="736"/>
    <x v="693"/>
    <s v="Литые"/>
    <n v="408886"/>
    <s v="RS2"/>
    <s v="АМ"/>
    <x v="1"/>
    <n v="4"/>
    <n v="114.3"/>
    <x v="0"/>
    <n v="40"/>
    <n v="66.099999999999994"/>
    <n v="6.5"/>
    <s v="4/114,3"/>
    <x v="708"/>
    <x v="2"/>
    <x v="136"/>
    <s v="4/114,3/15/40/66,1/6,5"/>
    <x v="1"/>
    <n v="4"/>
    <x v="1"/>
    <s v="Nissan (1)_x000a_Sentra (2006 - 2012)"/>
    <n v="3850"/>
    <m/>
    <n v="0"/>
    <n v="0"/>
    <n v="0"/>
    <n v="0"/>
    <n v="0"/>
    <n v="0"/>
    <m/>
    <m/>
    <n v="0"/>
    <m/>
    <m/>
    <m/>
    <n v="0"/>
    <s v="Daihatsu (1)_x000a_Xenia (2003 - 2018)_x000a_Nissan (8)_x000a_200SX (1988 - 1993)  240SX (1989 - 1998)  Almera (2000 - 2006)  Almera Classic (2006 - 2012)  Cefiro (1988 - 1994)  Crew (1994 - 2002) Maxima (1985 - 1988)  Sunny (2007 - 2011)"/>
    <m/>
    <m/>
    <n v="0"/>
    <x v="0"/>
    <m/>
  </r>
  <r>
    <x v="0"/>
    <x v="737"/>
    <x v="694"/>
    <s v="Литые"/>
    <n v="405673"/>
    <s v="Оберон"/>
    <s v="АМ"/>
    <x v="1"/>
    <n v="4"/>
    <n v="114.3"/>
    <x v="0"/>
    <n v="40"/>
    <n v="66.099999999999994"/>
    <n v="6.5"/>
    <s v="4/114,3"/>
    <x v="709"/>
    <x v="2"/>
    <x v="136"/>
    <s v="4/114,3/15/40/66,1/6,5"/>
    <x v="1"/>
    <n v="4"/>
    <x v="1"/>
    <s v="Nissan (1)_x000a_Sentra (2006 - 2012)"/>
    <n v="3850"/>
    <m/>
    <n v="0"/>
    <n v="0"/>
    <n v="0"/>
    <n v="0"/>
    <n v="0"/>
    <n v="0"/>
    <m/>
    <m/>
    <n v="0"/>
    <m/>
    <m/>
    <m/>
    <n v="0"/>
    <s v="Daihatsu (1)_x000a_Xenia (2003 - 2018)_x000a_Nissan (8)_x000a_200SX (1988 - 1993)  240SX (1989 - 1998)  Almera (2000 - 2006)  Almera Classic (2006 - 2012)  Cefiro (1988 - 1994)  Crew (1994 - 2002) Maxima (1985 - 1988)  Sunny (2007 - 2011)"/>
    <m/>
    <m/>
    <n v="0"/>
    <x v="0"/>
    <m/>
  </r>
  <r>
    <x v="0"/>
    <x v="738"/>
    <x v="695"/>
    <s v="Литые"/>
    <n v="408885"/>
    <s v="RS2"/>
    <s v="ПЛ"/>
    <x v="1"/>
    <n v="4"/>
    <n v="114.3"/>
    <x v="0"/>
    <n v="40"/>
    <n v="66.099999999999994"/>
    <n v="6.5"/>
    <s v="4/114,3"/>
    <x v="710"/>
    <x v="2"/>
    <x v="136"/>
    <s v="4/114,3/15/40/66,1/6,5"/>
    <x v="1"/>
    <n v="4"/>
    <x v="1"/>
    <s v="Nissan (1)_x000a_Sentra (2006 - 2012)"/>
    <n v="3850"/>
    <m/>
    <n v="2565.0014000000001"/>
    <n v="0"/>
    <n v="0"/>
    <n v="0"/>
    <n v="0"/>
    <n v="0"/>
    <m/>
    <m/>
    <n v="0"/>
    <m/>
    <m/>
    <m/>
    <n v="0"/>
    <s v="Daihatsu (1)_x000a_Xenia (2003 - 2018)_x000a_Nissan (8)_x000a_200SX (1988 - 1993)  240SX (1989 - 1998)  Almera (2000 - 2006)  Almera Classic (2006 - 2012)  Cefiro (1988 - 1994)  Crew (1994 - 2002) Maxima (1985 - 1988)  Sunny (2007 - 2011)"/>
    <m/>
    <m/>
    <n v="0"/>
    <x v="0"/>
    <m/>
  </r>
  <r>
    <x v="0"/>
    <x v="739"/>
    <x v="696"/>
    <s v="Литые"/>
    <n v="943948"/>
    <s v="GT"/>
    <s v="НН"/>
    <x v="1"/>
    <n v="4"/>
    <n v="114.3"/>
    <x v="0"/>
    <n v="40"/>
    <n v="66.099999999999994"/>
    <n v="6.5"/>
    <s v="4/114,3"/>
    <x v="711"/>
    <x v="2"/>
    <x v="136"/>
    <s v="4/114,3/15/40/66,1/6,5"/>
    <x v="1"/>
    <n v="4"/>
    <x v="1"/>
    <s v="Nissan (1)_x000a_Sentra (2006 - 2012)"/>
    <n v="3650"/>
    <m/>
    <n v="0"/>
    <n v="0"/>
    <n v="0"/>
    <n v="0"/>
    <n v="0"/>
    <n v="0"/>
    <m/>
    <m/>
    <n v="0"/>
    <m/>
    <m/>
    <m/>
    <n v="0"/>
    <s v="Daihatsu (1)_x000a_Xenia (2003 - 2018)_x000a_Nissan (8)_x000a_200SX (1988 - 1993)  240SX (1989 - 1998)  Almera (2000 - 2006)  Almera Classic (2006 - 2012)  Cefiro (1988 - 1994)  Crew (1994 - 2002) Maxima (1985 - 1988)  Sunny (2007 - 2011)"/>
    <m/>
    <m/>
    <n v="0"/>
    <x v="0"/>
    <m/>
  </r>
  <r>
    <x v="0"/>
    <x v="740"/>
    <x v="697"/>
    <s v="Литые"/>
    <n v="665960"/>
    <s v="Оберон"/>
    <s v="Н"/>
    <x v="1"/>
    <n v="4"/>
    <n v="114.3"/>
    <x v="0"/>
    <n v="40"/>
    <n v="66.099999999999994"/>
    <n v="6.5"/>
    <s v="4/114,3"/>
    <x v="712"/>
    <x v="2"/>
    <x v="136"/>
    <s v="4/114,3/15/40/66,1/6,5"/>
    <x v="1"/>
    <n v="4"/>
    <x v="1"/>
    <s v="Nissan (1)_x000a_Sentra (2006 - 2012)"/>
    <n v="3650"/>
    <m/>
    <n v="0"/>
    <n v="0"/>
    <n v="0"/>
    <n v="0"/>
    <n v="0"/>
    <n v="0"/>
    <m/>
    <m/>
    <n v="0"/>
    <m/>
    <m/>
    <m/>
    <n v="0"/>
    <s v="Daihatsu (1)_x000a_Xenia (2003 - 2018)_x000a_Nissan (8)_x000a_200SX (1988 - 1993)  240SX (1989 - 1998)  Almera (2000 - 2006)  Almera Classic (2006 - 2012)  Cefiro (1988 - 1994)  Crew (1994 - 2002) Maxima (1985 - 1988)  Sunny (2007 - 2011)"/>
    <m/>
    <m/>
    <n v="0"/>
    <x v="0"/>
    <m/>
  </r>
  <r>
    <x v="0"/>
    <x v="741"/>
    <x v="698"/>
    <s v="Литые"/>
    <n v="408887"/>
    <s v="RS2"/>
    <s v="Б"/>
    <x v="1"/>
    <n v="4"/>
    <n v="114.3"/>
    <x v="0"/>
    <n v="40"/>
    <n v="66.099999999999994"/>
    <n v="6.5"/>
    <s v="4/114,3"/>
    <x v="713"/>
    <x v="2"/>
    <x v="136"/>
    <s v="4/114,3/15/40/66,1/6,5"/>
    <x v="1"/>
    <n v="4"/>
    <x v="1"/>
    <s v="Nissan (1)_x000a_Sentra (2006 - 2012)"/>
    <n v="3650"/>
    <m/>
    <n v="0"/>
    <n v="0"/>
    <n v="0"/>
    <n v="0"/>
    <n v="0"/>
    <n v="0"/>
    <m/>
    <m/>
    <n v="0"/>
    <m/>
    <m/>
    <m/>
    <n v="0"/>
    <s v="Daihatsu (1)_x000a_Xenia (2003 - 2018)_x000a_Nissan (8)_x000a_200SX (1988 - 1993)  240SX (1989 - 1998)  Almera (2000 - 2006)  Almera Classic (2006 - 2012)  Cefiro (1988 - 1994)  Crew (1994 - 2002) Maxima (1985 - 1988)  Sunny (2007 - 2011)"/>
    <m/>
    <m/>
    <n v="0"/>
    <x v="0"/>
    <m/>
  </r>
  <r>
    <x v="0"/>
    <x v="742"/>
    <x v="699"/>
    <s v="Литые"/>
    <n v="408888"/>
    <s v="RS2"/>
    <s v="Ч"/>
    <x v="1"/>
    <n v="4"/>
    <n v="114.3"/>
    <x v="0"/>
    <n v="40"/>
    <n v="66.099999999999994"/>
    <n v="6.5"/>
    <s v="4/114,3"/>
    <x v="714"/>
    <x v="2"/>
    <x v="136"/>
    <s v="4/114,3/15/40/66,1/6,5"/>
    <x v="1"/>
    <n v="4"/>
    <x v="1"/>
    <s v="Nissan (1)_x000a_Sentra (2006 - 2012)"/>
    <n v="3650"/>
    <m/>
    <n v="0"/>
    <n v="0"/>
    <n v="0"/>
    <n v="0"/>
    <n v="0"/>
    <n v="0"/>
    <m/>
    <m/>
    <n v="0"/>
    <m/>
    <m/>
    <m/>
    <n v="0"/>
    <s v="Daihatsu (1)_x000a_Xenia (2003 - 2018)_x000a_Nissan (8)_x000a_200SX (1988 - 1993)  240SX (1989 - 1998)  Almera (2000 - 2006)  Almera Classic (2006 - 2012)  Cefiro (1988 - 1994)  Crew (1994 - 2002) Maxima (1985 - 1988)  Sunny (2007 - 2011)"/>
    <m/>
    <m/>
    <n v="0"/>
    <x v="0"/>
    <m/>
  </r>
  <r>
    <x v="0"/>
    <x v="743"/>
    <x v="700"/>
    <s v="Литые"/>
    <n v="661784"/>
    <s v="Оберон"/>
    <s v="АБ"/>
    <x v="1"/>
    <n v="4"/>
    <n v="114.3"/>
    <x v="0"/>
    <n v="40"/>
    <n v="66.099999999999994"/>
    <n v="6.5"/>
    <s v="4/114,3"/>
    <x v="715"/>
    <x v="2"/>
    <x v="136"/>
    <s v="4/114,3/15/40/66,1/6,5"/>
    <x v="1"/>
    <n v="4"/>
    <x v="1"/>
    <s v="Nissan (1)_x000a_Sentra (2006 - 2012)"/>
    <n v="3850"/>
    <m/>
    <n v="0"/>
    <n v="0"/>
    <n v="0"/>
    <n v="0"/>
    <n v="0"/>
    <n v="0"/>
    <m/>
    <m/>
    <n v="0"/>
    <m/>
    <m/>
    <m/>
    <n v="0"/>
    <s v="Daihatsu (1)_x000a_Xenia (2003 - 2018)_x000a_Nissan (8)_x000a_200SX (1988 - 1993)  240SX (1989 - 1998)  Almera (2000 - 2006)  Almera Classic (2006 - 2012)  Cefiro (1988 - 1994)  Crew (1994 - 2002) Maxima (1985 - 1988)  Sunny (2007 - 2011)"/>
    <m/>
    <m/>
    <n v="0"/>
    <x v="0"/>
    <m/>
  </r>
  <r>
    <x v="0"/>
    <x v="744"/>
    <x v="701"/>
    <s v="Литые"/>
    <n v="661785"/>
    <s v="Оберон"/>
    <s v="Б"/>
    <x v="1"/>
    <n v="4"/>
    <n v="114.3"/>
    <x v="0"/>
    <n v="40"/>
    <n v="66.099999999999994"/>
    <n v="6.5"/>
    <s v="4/114,3"/>
    <x v="716"/>
    <x v="2"/>
    <x v="136"/>
    <s v="4/114,3/15/40/66,1/6,5"/>
    <x v="1"/>
    <n v="4"/>
    <x v="1"/>
    <s v="Nissan (1)_x000a_Sentra (2006 - 2012)"/>
    <n v="3650"/>
    <m/>
    <n v="0"/>
    <n v="0"/>
    <n v="0"/>
    <n v="0"/>
    <n v="0"/>
    <n v="0"/>
    <m/>
    <m/>
    <n v="0"/>
    <m/>
    <m/>
    <m/>
    <n v="0"/>
    <s v="Daihatsu (1)_x000a_Xenia (2003 - 2018)_x000a_Nissan (8)_x000a_200SX (1988 - 1993)  240SX (1989 - 1998)  Almera (2000 - 2006)  Almera Classic (2006 - 2012)  Cefiro (1988 - 1994)  Crew (1994 - 2002) Maxima (1985 - 1988)  Sunny (2007 - 2011)"/>
    <m/>
    <m/>
    <n v="0"/>
    <x v="0"/>
    <m/>
  </r>
  <r>
    <x v="0"/>
    <x v="745"/>
    <x v="702"/>
    <s v="Литые"/>
    <n v="661787"/>
    <s v="Оберон"/>
    <s v="Ч"/>
    <x v="1"/>
    <n v="4"/>
    <n v="114.3"/>
    <x v="0"/>
    <n v="40"/>
    <n v="66.099999999999994"/>
    <n v="6.5"/>
    <s v="4/114,3"/>
    <x v="717"/>
    <x v="2"/>
    <x v="136"/>
    <s v="4/114,3/15/40/66,1/6,5"/>
    <x v="1"/>
    <n v="4"/>
    <x v="1"/>
    <s v="Nissan (1)_x000a_Sentra (2006 - 2012)"/>
    <n v="3650"/>
    <m/>
    <n v="0"/>
    <n v="0"/>
    <n v="0"/>
    <n v="0"/>
    <n v="0"/>
    <n v="0"/>
    <m/>
    <m/>
    <n v="0"/>
    <m/>
    <m/>
    <m/>
    <n v="0"/>
    <s v="Daihatsu (1)_x000a_Xenia (2003 - 2018)_x000a_Nissan (8)_x000a_200SX (1988 - 1993)  240SX (1989 - 1998)  Almera (2000 - 2006)  Almera Classic (2006 - 2012)  Cefiro (1988 - 1994)  Crew (1994 - 2002) Maxima (1985 - 1988)  Sunny (2007 - 2011)"/>
    <m/>
    <m/>
    <n v="0"/>
    <x v="0"/>
    <m/>
  </r>
  <r>
    <x v="0"/>
    <x v="746"/>
    <x v="703"/>
    <s v="Литые"/>
    <n v="675807"/>
    <s v="Колизей"/>
    <s v="Н"/>
    <x v="1"/>
    <n v="4"/>
    <n v="114.3"/>
    <x v="0"/>
    <n v="44"/>
    <n v="56.6"/>
    <n v="6"/>
    <s v="4/114,3"/>
    <x v="718"/>
    <x v="2"/>
    <x v="52"/>
    <s v="4/114,3/15/44/56,6/6"/>
    <x v="1"/>
    <n v="4"/>
    <x v="5"/>
    <s v="Buick (1)_x000a_Excelle (2004 - 2016)_x000a_Chevrolet (1)_x000a_Rezzo (2004 - 2008)_x000a_Daewoo (4)_x000a_Lacetti (2002 - 2008)  Nubira (2003 - 2008)  Rezzo (2000 - 2008)  Tacuma (2000 - 2011)_x000a_Holden (1)_x000a_Viva (2005 - 2009)_x000a_Ravon (1)_x000a_Gentra (2015 - 2018)_x000a_Vortex (1)_x000a_Estina (2008 - 2012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747"/>
    <x v="704"/>
    <s v="Литые"/>
    <n v="759254"/>
    <s v="Колизей"/>
    <s v="Н"/>
    <x v="1"/>
    <n v="4"/>
    <n v="114.3"/>
    <x v="0"/>
    <n v="44"/>
    <n v="56.6"/>
    <n v="6"/>
    <s v="4/114,3"/>
    <x v="719"/>
    <x v="2"/>
    <x v="52"/>
    <s v="4/114,3/15/44/56,6/6"/>
    <x v="1"/>
    <n v="4"/>
    <x v="5"/>
    <s v="Buick (1)_x000a_Excelle (2004 - 2016)_x000a_Chevrolet (1)_x000a_Rezzo (2004 - 2008)_x000a_Daewoo (4)_x000a_Lacetti (2002 - 2008)  Nubira (2003 - 2008)  Rezzo (2000 - 2008)  Tacuma (2000 - 2011)_x000a_Holden (1)_x000a_Viva (2005 - 2009)_x000a_Ravon (1)_x000a_Gentra (2015 - 2018)_x000a_Vortex (1)_x000a_Estina (2008 - 2012)"/>
    <n v="3650"/>
    <m/>
    <n v="2559.9981999999995"/>
    <n v="4"/>
    <n v="0"/>
    <n v="4"/>
    <n v="0"/>
    <n v="8"/>
    <m/>
    <m/>
    <n v="0"/>
    <n v="1"/>
    <m/>
    <m/>
    <n v="0"/>
    <m/>
    <m/>
    <m/>
    <n v="0"/>
    <x v="1"/>
    <m/>
  </r>
  <r>
    <x v="0"/>
    <x v="748"/>
    <x v="705"/>
    <s v="Литые"/>
    <n v="2054084"/>
    <s v="Колизей"/>
    <s v="ПЛ"/>
    <x v="1"/>
    <n v="4"/>
    <n v="114.3"/>
    <x v="0"/>
    <n v="44"/>
    <n v="56.6"/>
    <n v="6"/>
    <s v="4/114,3"/>
    <x v="720"/>
    <x v="2"/>
    <x v="52"/>
    <s v="4/114,3/15/44/56,6/6"/>
    <x v="1"/>
    <n v="4"/>
    <x v="5"/>
    <s v="Buick (1)_x000a_Excelle (2004 - 2016)_x000a_Chevrolet (1)_x000a_Rezzo (2004 - 2008)_x000a_Daewoo (4)_x000a_Lacetti (2002 - 2008)  Nubira (2003 - 2008)  Rezzo (2000 - 2008)  Tacuma (2000 - 2011)_x000a_Holden (1)_x000a_Viva (2005 - 2009)_x000a_Ravon (1)_x000a_Gentra (2015 - 2018)_x000a_Vortex (1)_x000a_Estina (2008 - 2012)"/>
    <n v="3850"/>
    <m/>
    <n v="2684.9955999999997"/>
    <n v="0"/>
    <n v="0"/>
    <n v="0"/>
    <n v="0"/>
    <n v="0"/>
    <m/>
    <m/>
    <n v="0"/>
    <n v="1"/>
    <m/>
    <m/>
    <n v="0"/>
    <m/>
    <m/>
    <m/>
    <n v="0"/>
    <x v="0"/>
    <m/>
  </r>
  <r>
    <x v="0"/>
    <x v="749"/>
    <x v="706"/>
    <s v="Литые"/>
    <n v="943947"/>
    <s v="GT"/>
    <s v="НН"/>
    <x v="1"/>
    <n v="4"/>
    <n v="114.3"/>
    <x v="0"/>
    <n v="44"/>
    <n v="56.6"/>
    <n v="6"/>
    <s v="4/114,3"/>
    <x v="721"/>
    <x v="2"/>
    <x v="52"/>
    <s v="4/114,3/15/44/56,6/6"/>
    <x v="1"/>
    <n v="4"/>
    <x v="5"/>
    <s v="Buick (1)_x000a_Excelle (2004 - 2016)_x000a_Chevrolet (1)_x000a_Rezzo (2004 - 2008)_x000a_Daewoo (4)_x000a_Lacetti (2002 - 2008)  Nubira (2003 - 2008)  Rezzo (2000 - 2008)  Tacuma (2000 - 2011)_x000a_Holden (1)_x000a_Viva (2005 - 2009)_x000a_Ravon (1)_x000a_Gentra (2015 - 2018)_x000a_Vortex (1)_x000a_Estina (2008 - 2012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750"/>
    <x v="707"/>
    <s v="Литые"/>
    <n v="941906"/>
    <s v="Колизей"/>
    <s v="ЧБ"/>
    <x v="1"/>
    <n v="4"/>
    <n v="114.3"/>
    <x v="0"/>
    <n v="44"/>
    <n v="56.6"/>
    <n v="6"/>
    <s v="4/114,3"/>
    <x v="722"/>
    <x v="2"/>
    <x v="52"/>
    <s v="4/114,3/15/44/56,6/6"/>
    <x v="1"/>
    <n v="4"/>
    <x v="5"/>
    <s v="Buick (1)_x000a_Excelle (2004 - 2016)_x000a_Chevrolet (1)_x000a_Rezzo (2004 - 2008)_x000a_Daewoo (4)_x000a_Lacetti (2002 - 2008)  Nubira (2003 - 2008)  Rezzo (2000 - 2008)  Tacuma (2000 - 2011)_x000a_Holden (1)_x000a_Viva (2005 - 2009)_x000a_Ravon (1)_x000a_Gentra (2015 - 2018)_x000a_Vortex (1)_x000a_Estina (2008 - 2012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751"/>
    <x v="708"/>
    <s v="Литые"/>
    <n v="941904"/>
    <s v="Колизей"/>
    <s v="АМ"/>
    <x v="1"/>
    <n v="4"/>
    <n v="114.3"/>
    <x v="0"/>
    <n v="44"/>
    <n v="56.6"/>
    <n v="6"/>
    <s v="4/114,3"/>
    <x v="723"/>
    <x v="2"/>
    <x v="52"/>
    <s v="4/114,3/15/44/56,6/6"/>
    <x v="1"/>
    <n v="4"/>
    <x v="5"/>
    <s v="Buick (1)_x000a_Excelle (2004 - 2016)_x000a_Chevrolet (1)_x000a_Rezzo (2004 - 2008)_x000a_Daewoo (4)_x000a_Lacetti (2002 - 2008)  Nubira (2003 - 2008)  Rezzo (2000 - 2008)  Tacuma (2000 - 2011)_x000a_Holden (1)_x000a_Viva (2005 - 2009)_x000a_Ravon (1)_x000a_Gentra (2015 - 2018)_x000a_Vortex (1)_x000a_Estina (2008 - 2012)"/>
    <n v="3850"/>
    <m/>
    <n v="0"/>
    <n v="0"/>
    <n v="0"/>
    <n v="4"/>
    <n v="4"/>
    <n v="4"/>
    <m/>
    <m/>
    <n v="0"/>
    <n v="1"/>
    <m/>
    <m/>
    <n v="0"/>
    <m/>
    <m/>
    <m/>
    <n v="0"/>
    <x v="1"/>
    <m/>
  </r>
  <r>
    <x v="0"/>
    <x v="752"/>
    <x v="709"/>
    <s v="Литые"/>
    <n v="405658"/>
    <s v="Димос"/>
    <s v="ПЛ"/>
    <x v="1"/>
    <n v="4"/>
    <n v="114.3"/>
    <x v="0"/>
    <n v="44"/>
    <n v="56.6"/>
    <n v="6"/>
    <s v="4/114,3"/>
    <x v="724"/>
    <x v="2"/>
    <x v="52"/>
    <s v="4/114,3/15/44/56,6/6"/>
    <x v="1"/>
    <n v="4"/>
    <x v="5"/>
    <s v="Buick (1)_x000a_Excelle (2004 - 2016)_x000a_Chevrolet (1)_x000a_Rezzo (2004 - 2008)_x000a_Daewoo (4)_x000a_Lacetti (2002 - 2008)  Nubira (2003 - 2008)  Rezzo (2000 - 2008)  Tacuma (2000 - 2011)_x000a_Holden (1)_x000a_Viva (2005 - 2009)_x000a_Ravon (1)_x000a_Gentra (2015 - 2018)_x000a_Vortex (1)_x000a_Estina (2008 - 2012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753"/>
    <x v="710"/>
    <s v="Литые"/>
    <n v="661523"/>
    <s v="Салют"/>
    <s v="АМ"/>
    <x v="1"/>
    <n v="4"/>
    <n v="114.3"/>
    <x v="0"/>
    <n v="44"/>
    <n v="56.6"/>
    <n v="6"/>
    <s v="4/114,3"/>
    <x v="725"/>
    <x v="2"/>
    <x v="52"/>
    <s v="4/114,3/15/44/56,6/6"/>
    <x v="1"/>
    <n v="4"/>
    <x v="5"/>
    <s v="Buick (1)_x000a_Excelle (2004 - 2016)_x000a_Chevrolet (1)_x000a_Rezzo (2004 - 2008)_x000a_Daewoo (4)_x000a_Lacetti (2002 - 2008)  Nubira (2003 - 2008)  Rezzo (2000 - 2008)  Tacuma (2000 - 2011)_x000a_Holden (1)_x000a_Viva (2005 - 2009)_x000a_Ravon (1)_x000a_Gentra (2015 - 2018)_x000a_Vortex (1)_x000a_Estina (2008 - 2012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754"/>
    <x v="711"/>
    <s v="Литые"/>
    <n v="661524"/>
    <s v="Салют"/>
    <s v="Н"/>
    <x v="1"/>
    <n v="4"/>
    <n v="114.3"/>
    <x v="0"/>
    <n v="44"/>
    <n v="56.6"/>
    <n v="6"/>
    <s v="4/114,3"/>
    <x v="726"/>
    <x v="2"/>
    <x v="52"/>
    <s v="4/114,3/15/44/56,6/6"/>
    <x v="1"/>
    <n v="4"/>
    <x v="5"/>
    <s v="Buick (1)_x000a_Excelle (2004 - 2016)_x000a_Chevrolet (1)_x000a_Rezzo (2004 - 2008)_x000a_Daewoo (4)_x000a_Lacetti (2002 - 2008)  Nubira (2003 - 2008)  Rezzo (2000 - 2008)  Tacuma (2000 - 2011)_x000a_Holden (1)_x000a_Viva (2005 - 2009)_x000a_Ravon (1)_x000a_Gentra (2015 - 2018)_x000a_Vortex (1)_x000a_Estina (2008 - 2012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755"/>
    <x v="712"/>
    <s v="Литые"/>
    <n v="661681"/>
    <s v="Димос"/>
    <s v="М"/>
    <x v="1"/>
    <n v="4"/>
    <n v="114.3"/>
    <x v="0"/>
    <n v="44"/>
    <n v="56.6"/>
    <n v="6"/>
    <s v="4/114,3"/>
    <x v="727"/>
    <x v="2"/>
    <x v="52"/>
    <s v="4/114,3/15/44/56,6/6"/>
    <x v="1"/>
    <n v="4"/>
    <x v="5"/>
    <s v="Buick (1)_x000a_Excelle (2004 - 2016)_x000a_Chevrolet (1)_x000a_Rezzo (2004 - 2008)_x000a_Daewoo (4)_x000a_Lacetti (2002 - 2008)  Nubira (2003 - 2008)  Rezzo (2000 - 2008)  Tacuma (2000 - 2011)_x000a_Holden (1)_x000a_Viva (2005 - 2009)_x000a_Ravon (1)_x000a_Gentra (2015 - 2018)_x000a_Vortex (1)_x000a_Estina (2008 - 2012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756"/>
    <x v="713"/>
    <s v="Литые"/>
    <n v="661682"/>
    <s v="Димос"/>
    <s v="Н"/>
    <x v="1"/>
    <n v="4"/>
    <n v="114.3"/>
    <x v="0"/>
    <n v="44"/>
    <n v="56.6"/>
    <n v="6"/>
    <s v="4/114,3"/>
    <x v="728"/>
    <x v="2"/>
    <x v="52"/>
    <s v="4/114,3/15/44/56,6/6"/>
    <x v="1"/>
    <n v="4"/>
    <x v="5"/>
    <s v="Buick (1)_x000a_Excelle (2004 - 2016)_x000a_Chevrolet (1)_x000a_Rezzo (2004 - 2008)_x000a_Daewoo (4)_x000a_Lacetti (2002 - 2008)  Nubira (2003 - 2008)  Rezzo (2000 - 2008)  Tacuma (2000 - 2011)_x000a_Holden (1)_x000a_Viva (2005 - 2009)_x000a_Ravon (1)_x000a_Gentra (2015 - 2018)_x000a_Vortex (1)_x000a_Estina (2008 - 2012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757"/>
    <x v="714"/>
    <s v="Литые"/>
    <n v="405676"/>
    <s v="Оберон"/>
    <s v="АМ"/>
    <x v="1"/>
    <n v="4"/>
    <n v="114.3"/>
    <x v="0"/>
    <n v="44"/>
    <n v="56.6"/>
    <n v="6.5"/>
    <s v="4/114,3"/>
    <x v="729"/>
    <x v="2"/>
    <x v="137"/>
    <s v="4/114,3/15/44/56,6/6,5"/>
    <x v="1"/>
    <n v="4"/>
    <x v="1"/>
    <s v="Chevrolet (1)_x000a_Evanda (2003 - 2006)_x000a_Daewoo (8)_x000a_Evanda (2003 - 2006)  Gentra (2013 - 2015)  Lacetti (2002 - 2008)  Magnus (2000 - 2006)  Nubira (2003 - 2008)  Rezzo (2000 - 2008) Tacuma (2000 - 2011)  Tosca (2006 - 2011)_x000a_Suzuki (1)_x000a_Verona (2003 - 2006)"/>
    <n v="3850"/>
    <m/>
    <n v="0"/>
    <n v="0"/>
    <n v="0"/>
    <n v="0"/>
    <n v="0"/>
    <n v="0"/>
    <m/>
    <m/>
    <n v="0"/>
    <m/>
    <m/>
    <m/>
    <n v="0"/>
    <s v="Buick (1)_x000a_Excelle (2004 - 2016)_x000a_Chevrolet (1)_x000a_Rezzo (2004 - 2008)_x000a_Daewoo (4)_x000a_Lacetti (2002 - 2008)  Nubira (2003 - 2008)  Rezzo (2000 - 2008)  Tacuma (2000 - 2011)_x000a_Holden (1)_x000a_Viva (2005 - 2009)_x000a_Ravon (1)_x000a_Gentra (2015 - 2018)_x000a_Vortex (1)_x000a_Estina (2008 - 2012)"/>
    <m/>
    <m/>
    <n v="0"/>
    <x v="0"/>
    <m/>
  </r>
  <r>
    <x v="0"/>
    <x v="758"/>
    <x v="715"/>
    <s v="Литые"/>
    <n v="665695"/>
    <s v="Оберон"/>
    <s v="Н"/>
    <x v="1"/>
    <n v="4"/>
    <n v="114.3"/>
    <x v="0"/>
    <n v="44"/>
    <n v="56.6"/>
    <n v="6.5"/>
    <s v="4/114,3"/>
    <x v="730"/>
    <x v="2"/>
    <x v="137"/>
    <s v="4/114,3/15/44/56,6/6,5"/>
    <x v="1"/>
    <n v="4"/>
    <x v="1"/>
    <s v="Chevrolet (1)_x000a_Evanda (2003 - 2006)_x000a_Daewoo (8)_x000a_Evanda (2003 - 2006)  Gentra (2013 - 2015)  Lacetti (2002 - 2008)  Magnus (2000 - 2006)  Nubira (2003 - 2008)  Rezzo (2000 - 2008) Tacuma (2000 - 2011)  Tosca (2006 - 2011)_x000a_Suzuki (1)_x000a_Verona (2003 - 2006)"/>
    <n v="3650"/>
    <m/>
    <n v="0"/>
    <n v="0"/>
    <n v="0"/>
    <n v="0"/>
    <n v="0"/>
    <n v="0"/>
    <m/>
    <m/>
    <n v="0"/>
    <m/>
    <m/>
    <m/>
    <n v="0"/>
    <s v="Buick (1)_x000a_Excelle (2004 - 2016)_x000a_Chevrolet (1)_x000a_Rezzo (2004 - 2008)_x000a_Daewoo (4)_x000a_Lacetti (2002 - 2008)  Nubira (2003 - 2008)  Rezzo (2000 - 2008)  Tacuma (2000 - 2011)_x000a_Holden (1)_x000a_Viva (2005 - 2009)_x000a_Ravon (1)_x000a_Gentra (2015 - 2018)_x000a_Vortex (1)_x000a_Estina (2008 - 2012)"/>
    <m/>
    <m/>
    <n v="0"/>
    <x v="0"/>
    <m/>
  </r>
  <r>
    <x v="0"/>
    <x v="759"/>
    <x v="716"/>
    <s v="Литые"/>
    <n v="408868"/>
    <s v="RS2"/>
    <s v="АМ"/>
    <x v="1"/>
    <n v="4"/>
    <n v="114.3"/>
    <x v="0"/>
    <n v="44"/>
    <n v="56.6"/>
    <n v="6.5"/>
    <s v="4/114,3"/>
    <x v="731"/>
    <x v="2"/>
    <x v="137"/>
    <s v="4/114,3/15/44/56,6/6,5"/>
    <x v="1"/>
    <n v="4"/>
    <x v="1"/>
    <s v="Chevrolet (1)_x000a_Evanda (2003 - 2006)_x000a_Daewoo (8)_x000a_Evanda (2003 - 2006)  Gentra (2013 - 2015)  Lacetti (2002 - 2008)  Magnus (2000 - 2006)  Nubira (2003 - 2008)  Rezzo (2000 - 2008) Tacuma (2000 - 2011)  Tosca (2006 - 2011)_x000a_Suzuki (1)_x000a_Verona (2003 - 2006)"/>
    <n v="3850"/>
    <m/>
    <n v="2183.9027000000001"/>
    <n v="0"/>
    <n v="0"/>
    <n v="0"/>
    <n v="0"/>
    <n v="0"/>
    <m/>
    <m/>
    <n v="0"/>
    <m/>
    <m/>
    <m/>
    <n v="0"/>
    <s v="Buick (1)_x000a_Excelle (2004 - 2016)_x000a_Chevrolet (1)_x000a_Rezzo (2004 - 2008)_x000a_Daewoo (4)_x000a_Lacetti (2002 - 2008)  Nubira (2003 - 2008)  Rezzo (2000 - 2008)  Tacuma (2000 - 2011)_x000a_Holden (1)_x000a_Viva (2005 - 2009)_x000a_Ravon (1)_x000a_Gentra (2015 - 2018)_x000a_Vortex (1)_x000a_Estina (2008 - 2012)"/>
    <m/>
    <m/>
    <n v="0"/>
    <x v="0"/>
    <m/>
  </r>
  <r>
    <x v="0"/>
    <x v="760"/>
    <x v="717"/>
    <s v="Литые"/>
    <n v="941601"/>
    <s v="Оберон"/>
    <s v="ЧМК"/>
    <x v="1"/>
    <n v="4"/>
    <n v="114.3"/>
    <x v="0"/>
    <n v="44"/>
    <n v="56.6"/>
    <n v="6.5"/>
    <s v="4/114,3"/>
    <x v="732"/>
    <x v="2"/>
    <x v="137"/>
    <s v="4/114,3/15/44/56,6/6,5"/>
    <x v="1"/>
    <n v="4"/>
    <x v="1"/>
    <s v="Chevrolet (1)_x000a_Evanda (2003 - 2006)_x000a_Daewoo (8)_x000a_Evanda (2003 - 2006)  Gentra (2013 - 2015)  Lacetti (2002 - 2008)  Magnus (2000 - 2006)  Nubira (2003 - 2008)  Rezzo (2000 - 2008) Tacuma (2000 - 2011)  Tosca (2006 - 2011)_x000a_Suzuki (1)_x000a_Verona (2003 - 2006)"/>
    <n v="3850"/>
    <m/>
    <n v="0"/>
    <n v="0"/>
    <n v="0"/>
    <n v="0"/>
    <n v="0"/>
    <n v="0"/>
    <m/>
    <m/>
    <n v="0"/>
    <m/>
    <m/>
    <m/>
    <n v="0"/>
    <s v="Buick (1)_x000a_Excelle (2004 - 2016)_x000a_Chevrolet (1)_x000a_Rezzo (2004 - 2008)_x000a_Daewoo (4)_x000a_Lacetti (2002 - 2008)  Nubira (2003 - 2008)  Rezzo (2000 - 2008)  Tacuma (2000 - 2011)_x000a_Holden (1)_x000a_Viva (2005 - 2009)_x000a_Ravon (1)_x000a_Gentra (2015 - 2018)_x000a_Vortex (1)_x000a_Estina (2008 - 2012)"/>
    <m/>
    <m/>
    <n v="0"/>
    <x v="0"/>
    <m/>
  </r>
  <r>
    <x v="0"/>
    <x v="761"/>
    <x v="718"/>
    <s v="Литые"/>
    <n v="2070496"/>
    <s v="Оберон"/>
    <s v="ПЛ"/>
    <x v="1"/>
    <n v="4"/>
    <n v="114.3"/>
    <x v="0"/>
    <n v="44"/>
    <n v="56.6"/>
    <n v="6.5"/>
    <s v="4/114,3"/>
    <x v="733"/>
    <x v="2"/>
    <x v="137"/>
    <s v="4/114,3/15/44/56,6/6,5"/>
    <x v="1"/>
    <n v="4"/>
    <x v="1"/>
    <s v="Chevrolet (1)_x000a_Evanda (2003 - 2006)_x000a_Daewoo (8)_x000a_Evanda (2003 - 2006)  Gentra (2013 - 2015)  Lacetti (2002 - 2008)  Magnus (2000 - 2006)  Nubira (2003 - 2008)  Rezzo (2000 - 2008) Tacuma (2000 - 2011)  Tosca (2006 - 2011)_x000a_Suzuki (1)_x000a_Verona (2003 - 2006)"/>
    <n v="3850"/>
    <m/>
    <n v="2565.0014000000001"/>
    <n v="4"/>
    <n v="0"/>
    <n v="0"/>
    <n v="4"/>
    <n v="4"/>
    <m/>
    <m/>
    <n v="0"/>
    <m/>
    <m/>
    <m/>
    <n v="0"/>
    <s v="Buick (1)_x000a_Excelle (2004 - 2016)_x000a_Chevrolet (1)_x000a_Rezzo (2004 - 2008)_x000a_Daewoo (4)_x000a_Lacetti (2002 - 2008)  Nubira (2003 - 2008)  Rezzo (2000 - 2008)  Tacuma (2000 - 2011)_x000a_Holden (1)_x000a_Viva (2005 - 2009)_x000a_Ravon (1)_x000a_Gentra (2015 - 2018)_x000a_Vortex (1)_x000a_Estina (2008 - 2012)"/>
    <m/>
    <m/>
    <n v="2975"/>
    <x v="1"/>
    <m/>
  </r>
  <r>
    <x v="0"/>
    <x v="762"/>
    <x v="719"/>
    <s v="Литые"/>
    <n v="408867"/>
    <s v="RS2"/>
    <s v="ПЛ"/>
    <x v="1"/>
    <n v="4"/>
    <n v="114.3"/>
    <x v="0"/>
    <n v="44"/>
    <n v="56.6"/>
    <n v="6.5"/>
    <s v="4/114,3"/>
    <x v="734"/>
    <x v="2"/>
    <x v="137"/>
    <s v="4/114,3/15/44/56,6/6,5"/>
    <x v="1"/>
    <n v="4"/>
    <x v="1"/>
    <s v="Chevrolet (1)_x000a_Evanda (2003 - 2006)_x000a_Daewoo (8)_x000a_Evanda (2003 - 2006)  Gentra (2013 - 2015)  Lacetti (2002 - 2008)  Magnus (2000 - 2006)  Nubira (2003 - 2008)  Rezzo (2000 - 2008) Tacuma (2000 - 2011)  Tosca (2006 - 2011)_x000a_Suzuki (1)_x000a_Verona (2003 - 2006)"/>
    <n v="3850"/>
    <m/>
    <n v="0"/>
    <n v="0"/>
    <n v="0"/>
    <n v="0"/>
    <n v="0"/>
    <n v="0"/>
    <m/>
    <m/>
    <n v="0"/>
    <m/>
    <m/>
    <m/>
    <n v="0"/>
    <s v="Buick (1)_x000a_Excelle (2004 - 2016)_x000a_Chevrolet (1)_x000a_Rezzo (2004 - 2008)_x000a_Daewoo (4)_x000a_Lacetti (2002 - 2008)  Nubira (2003 - 2008)  Rezzo (2000 - 2008)  Tacuma (2000 - 2011)_x000a_Holden (1)_x000a_Viva (2005 - 2009)_x000a_Ravon (1)_x000a_Gentra (2015 - 2018)_x000a_Vortex (1)_x000a_Estina (2008 - 2012)"/>
    <m/>
    <m/>
    <n v="0"/>
    <x v="0"/>
    <m/>
  </r>
  <r>
    <x v="0"/>
    <x v="763"/>
    <x v="720"/>
    <s v="Литые"/>
    <n v="408869"/>
    <s v="RS2"/>
    <s v="Б"/>
    <x v="1"/>
    <n v="4"/>
    <n v="114.3"/>
    <x v="0"/>
    <n v="44"/>
    <n v="56.6"/>
    <n v="6.5"/>
    <s v="4/114,3"/>
    <x v="735"/>
    <x v="2"/>
    <x v="137"/>
    <s v="4/114,3/15/44/56,6/6,5"/>
    <x v="1"/>
    <n v="4"/>
    <x v="1"/>
    <s v="Chevrolet (1)_x000a_Evanda (2003 - 2006)_x000a_Daewoo (8)_x000a_Evanda (2003 - 2006)  Gentra (2013 - 2015)  Lacetti (2002 - 2008)  Magnus (2000 - 2006)  Nubira (2003 - 2008)  Rezzo (2000 - 2008) Tacuma (2000 - 2011)  Tosca (2006 - 2011)_x000a_Suzuki (1)_x000a_Verona (2003 - 2006)"/>
    <n v="3650"/>
    <m/>
    <n v="0"/>
    <n v="0"/>
    <n v="0"/>
    <n v="0"/>
    <n v="0"/>
    <n v="0"/>
    <m/>
    <m/>
    <n v="0"/>
    <m/>
    <m/>
    <m/>
    <n v="0"/>
    <s v="Buick (1)_x000a_Excelle (2004 - 2016)_x000a_Chevrolet (1)_x000a_Rezzo (2004 - 2008)_x000a_Daewoo (4)_x000a_Lacetti (2002 - 2008)  Nubira (2003 - 2008)  Rezzo (2000 - 2008)  Tacuma (2000 - 2011)_x000a_Holden (1)_x000a_Viva (2005 - 2009)_x000a_Ravon (1)_x000a_Gentra (2015 - 2018)_x000a_Vortex (1)_x000a_Estina (2008 - 2012)"/>
    <m/>
    <m/>
    <n v="0"/>
    <x v="0"/>
    <m/>
  </r>
  <r>
    <x v="0"/>
    <x v="764"/>
    <x v="721"/>
    <s v="Литые"/>
    <n v="408871"/>
    <s v="RS2"/>
    <s v="Ч"/>
    <x v="1"/>
    <n v="4"/>
    <n v="114.3"/>
    <x v="0"/>
    <n v="44"/>
    <n v="56.6"/>
    <n v="6.5"/>
    <s v="4/114,3"/>
    <x v="736"/>
    <x v="2"/>
    <x v="137"/>
    <s v="4/114,3/15/44/56,6/6,5"/>
    <x v="1"/>
    <n v="4"/>
    <x v="1"/>
    <s v="Chevrolet (1)_x000a_Evanda (2003 - 2006)_x000a_Daewoo (8)_x000a_Evanda (2003 - 2006)  Gentra (2013 - 2015)  Lacetti (2002 - 2008)  Magnus (2000 - 2006)  Nubira (2003 - 2008)  Rezzo (2000 - 2008) Tacuma (2000 - 2011)  Tosca (2006 - 2011)_x000a_Suzuki (1)_x000a_Verona (2003 - 2006)"/>
    <n v="3650"/>
    <m/>
    <n v="0"/>
    <n v="0"/>
    <n v="0"/>
    <n v="0"/>
    <n v="0"/>
    <n v="0"/>
    <m/>
    <m/>
    <n v="0"/>
    <m/>
    <m/>
    <m/>
    <n v="0"/>
    <s v="Buick (1)_x000a_Excelle (2004 - 2016)_x000a_Chevrolet (1)_x000a_Rezzo (2004 - 2008)_x000a_Daewoo (4)_x000a_Lacetti (2002 - 2008)  Nubira (2003 - 2008)  Rezzo (2000 - 2008)  Tacuma (2000 - 2011)_x000a_Holden (1)_x000a_Viva (2005 - 2009)_x000a_Ravon (1)_x000a_Gentra (2015 - 2018)_x000a_Vortex (1)_x000a_Estina (2008 - 2012)"/>
    <m/>
    <m/>
    <n v="0"/>
    <x v="0"/>
    <m/>
  </r>
  <r>
    <x v="0"/>
    <x v="765"/>
    <x v="722"/>
    <s v="Литые"/>
    <n v="661819"/>
    <s v="Оберон"/>
    <s v="АБ"/>
    <x v="1"/>
    <n v="4"/>
    <n v="114.3"/>
    <x v="0"/>
    <n v="44"/>
    <n v="56.6"/>
    <n v="6.5"/>
    <s v="4/114,3"/>
    <x v="737"/>
    <x v="2"/>
    <x v="137"/>
    <s v="4/114,3/15/44/56,6/6,5"/>
    <x v="1"/>
    <n v="4"/>
    <x v="1"/>
    <s v="Chevrolet (1)_x000a_Evanda (2003 - 2006)_x000a_Daewoo (8)_x000a_Evanda (2003 - 2006)  Gentra (2013 - 2015)  Lacetti (2002 - 2008)  Magnus (2000 - 2006)  Nubira (2003 - 2008)  Rezzo (2000 - 2008) Tacuma (2000 - 2011)  Tosca (2006 - 2011)_x000a_Suzuki (1)_x000a_Verona (2003 - 2006)"/>
    <n v="3850"/>
    <m/>
    <n v="0"/>
    <n v="0"/>
    <n v="0"/>
    <n v="0"/>
    <n v="0"/>
    <n v="0"/>
    <m/>
    <m/>
    <n v="0"/>
    <m/>
    <m/>
    <m/>
    <n v="0"/>
    <s v="Buick (1)_x000a_Excelle (2004 - 2016)_x000a_Chevrolet (1)_x000a_Rezzo (2004 - 2008)_x000a_Daewoo (4)_x000a_Lacetti (2002 - 2008)  Nubira (2003 - 2008)  Rezzo (2000 - 2008)  Tacuma (2000 - 2011)_x000a_Holden (1)_x000a_Viva (2005 - 2009)_x000a_Ravon (1)_x000a_Gentra (2015 - 2018)_x000a_Vortex (1)_x000a_Estina (2008 - 2012)"/>
    <m/>
    <m/>
    <n v="0"/>
    <x v="0"/>
    <m/>
  </r>
  <r>
    <x v="0"/>
    <x v="766"/>
    <x v="723"/>
    <s v="Литые"/>
    <n v="661820"/>
    <s v="Оберон"/>
    <s v="Б"/>
    <x v="1"/>
    <n v="4"/>
    <n v="114.3"/>
    <x v="0"/>
    <n v="44"/>
    <n v="56.6"/>
    <n v="6.5"/>
    <s v="4/114,3"/>
    <x v="738"/>
    <x v="2"/>
    <x v="137"/>
    <s v="4/114,3/15/44/56,6/6,5"/>
    <x v="1"/>
    <n v="4"/>
    <x v="1"/>
    <s v="Chevrolet (1)_x000a_Evanda (2003 - 2006)_x000a_Daewoo (8)_x000a_Evanda (2003 - 2006)  Gentra (2013 - 2015)  Lacetti (2002 - 2008)  Magnus (2000 - 2006)  Nubira (2003 - 2008)  Rezzo (2000 - 2008) Tacuma (2000 - 2011)  Tosca (2006 - 2011)_x000a_Suzuki (1)_x000a_Verona (2003 - 2006)"/>
    <n v="3650"/>
    <m/>
    <n v="0"/>
    <n v="0"/>
    <n v="0"/>
    <n v="0"/>
    <n v="0"/>
    <n v="0"/>
    <m/>
    <m/>
    <n v="0"/>
    <m/>
    <m/>
    <m/>
    <n v="0"/>
    <s v="Buick (1)_x000a_Excelle (2004 - 2016)_x000a_Chevrolet (1)_x000a_Rezzo (2004 - 2008)_x000a_Daewoo (4)_x000a_Lacetti (2002 - 2008)  Nubira (2003 - 2008)  Rezzo (2000 - 2008)  Tacuma (2000 - 2011)_x000a_Holden (1)_x000a_Viva (2005 - 2009)_x000a_Ravon (1)_x000a_Gentra (2015 - 2018)_x000a_Vortex (1)_x000a_Estina (2008 - 2012)"/>
    <m/>
    <m/>
    <n v="0"/>
    <x v="0"/>
    <m/>
  </r>
  <r>
    <x v="0"/>
    <x v="767"/>
    <x v="724"/>
    <s v="Литые"/>
    <n v="661821"/>
    <s v="Оберон"/>
    <s v="АМ"/>
    <x v="1"/>
    <n v="4"/>
    <n v="114.3"/>
    <x v="0"/>
    <n v="44"/>
    <n v="56.6"/>
    <n v="6.5"/>
    <s v="4/114,3"/>
    <x v="739"/>
    <x v="2"/>
    <x v="137"/>
    <s v="4/114,3/15/44/56,6/6,5"/>
    <x v="1"/>
    <n v="4"/>
    <x v="1"/>
    <s v="Chevrolet (1)_x000a_Evanda (2003 - 2006)_x000a_Daewoo (8)_x000a_Evanda (2003 - 2006)  Gentra (2013 - 2015)  Lacetti (2002 - 2008)  Magnus (2000 - 2006)  Nubira (2003 - 2008)  Rezzo (2000 - 2008) Tacuma (2000 - 2011)  Tosca (2006 - 2011)_x000a_Suzuki (1)_x000a_Verona (2003 - 2006)"/>
    <n v="3650"/>
    <m/>
    <n v="0"/>
    <n v="0"/>
    <n v="0"/>
    <n v="0"/>
    <n v="0"/>
    <n v="0"/>
    <m/>
    <m/>
    <n v="0"/>
    <m/>
    <m/>
    <m/>
    <n v="0"/>
    <s v="Buick (1)_x000a_Excelle (2004 - 2016)_x000a_Chevrolet (1)_x000a_Rezzo (2004 - 2008)_x000a_Daewoo (4)_x000a_Lacetti (2002 - 2008)  Nubira (2003 - 2008)  Rezzo (2000 - 2008)  Tacuma (2000 - 2011)_x000a_Holden (1)_x000a_Viva (2005 - 2009)_x000a_Ravon (1)_x000a_Gentra (2015 - 2018)_x000a_Vortex (1)_x000a_Estina (2008 - 2012)"/>
    <m/>
    <m/>
    <n v="0"/>
    <x v="0"/>
    <m/>
  </r>
  <r>
    <x v="0"/>
    <x v="768"/>
    <x v="725"/>
    <s v="Литые"/>
    <n v="665948"/>
    <s v="RS2"/>
    <s v="Н"/>
    <x v="1"/>
    <n v="4"/>
    <n v="114.3"/>
    <x v="0"/>
    <n v="44"/>
    <n v="56.6"/>
    <n v="6.5"/>
    <s v="4/114,3"/>
    <x v="740"/>
    <x v="2"/>
    <x v="137"/>
    <s v="4/114,3/15/44/56,6/6,5"/>
    <x v="1"/>
    <n v="4"/>
    <x v="1"/>
    <s v="Chevrolet (1)_x000a_Evanda (2003 - 2006)_x000a_Daewoo (8)_x000a_Evanda (2003 - 2006)  Gentra (2013 - 2015)  Lacetti (2002 - 2008)  Magnus (2000 - 2006)  Nubira (2003 - 2008)  Rezzo (2000 - 2008) Tacuma (2000 - 2011)  Tosca (2006 - 2011)_x000a_Suzuki (1)_x000a_Verona (2003 - 2006)"/>
    <n v="3650"/>
    <m/>
    <n v="0"/>
    <n v="0"/>
    <n v="0"/>
    <n v="0"/>
    <n v="0"/>
    <n v="0"/>
    <m/>
    <m/>
    <n v="0"/>
    <m/>
    <m/>
    <m/>
    <n v="0"/>
    <s v="Buick (1)_x000a_Excelle (2004 - 2016)_x000a_Chevrolet (1)_x000a_Rezzo (2004 - 2008)_x000a_Daewoo (4)_x000a_Lacetti (2002 - 2008)  Nubira (2003 - 2008)  Rezzo (2000 - 2008)  Tacuma (2000 - 2011)_x000a_Holden (1)_x000a_Viva (2005 - 2009)_x000a_Ravon (1)_x000a_Gentra (2015 - 2018)_x000a_Vortex (1)_x000a_Estina (2008 - 2012)"/>
    <m/>
    <m/>
    <n v="0"/>
    <x v="0"/>
    <m/>
  </r>
  <r>
    <x v="0"/>
    <x v="769"/>
    <x v="726"/>
    <s v="Литые"/>
    <n v="405660"/>
    <s v="Димос"/>
    <s v="ПЛ"/>
    <x v="1"/>
    <n v="4"/>
    <n v="114.3"/>
    <x v="0"/>
    <n v="49"/>
    <n v="56.6"/>
    <n v="6"/>
    <s v="4/114,3"/>
    <x v="741"/>
    <x v="2"/>
    <x v="138"/>
    <s v="4/114,3/15/49/56,6/6"/>
    <x v="0"/>
    <m/>
    <x v="0"/>
    <s v="Chevrolet (2)_x000a_Epica (2004 - 2012)  Evanda (2003 - 2006)_x000a_Daewoo (3)_x000a_Evanda (2003 - 2006)  Magnus (2000 - 2006)  Tosca (2006 - 2011)_x000a_Suzuki (1)_x000a_Verona (2003 - 2006)"/>
    <n v="38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770"/>
    <x v="727"/>
    <s v="Литые"/>
    <n v="661648"/>
    <s v="Димос"/>
    <s v="М"/>
    <x v="1"/>
    <n v="4"/>
    <n v="114.3"/>
    <x v="0"/>
    <n v="49"/>
    <n v="56.6"/>
    <n v="6"/>
    <s v="4/114,3"/>
    <x v="742"/>
    <x v="2"/>
    <x v="138"/>
    <s v="4/114,3/15/49/56,6/6"/>
    <x v="0"/>
    <m/>
    <x v="0"/>
    <s v="Chevrolet (2)_x000a_Epica (2004 - 2012)  Evanda (2003 - 2006)_x000a_Daewoo (3)_x000a_Evanda (2003 - 2006)  Magnus (2000 - 2006)  Tosca (2006 - 2011)_x000a_Suzuki (1)_x000a_Verona (2003 - 2006)"/>
    <n v="36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771"/>
    <x v="728"/>
    <s v="Литые"/>
    <n v="661649"/>
    <s v="Димос"/>
    <s v="Н"/>
    <x v="1"/>
    <n v="4"/>
    <n v="114.3"/>
    <x v="0"/>
    <n v="49"/>
    <n v="56.6"/>
    <n v="6"/>
    <s v="4/114,3"/>
    <x v="743"/>
    <x v="2"/>
    <x v="138"/>
    <s v="4/114,3/15/49/56,6/6"/>
    <x v="0"/>
    <m/>
    <x v="0"/>
    <s v="Chevrolet (2)_x000a_Epica (2004 - 2012)  Evanda (2003 - 2006)_x000a_Daewoo (3)_x000a_Evanda (2003 - 2006)  Magnus (2000 - 2006)  Tosca (2006 - 2011)_x000a_Suzuki (1)_x000a_Verona (2003 - 2006)"/>
    <n v="36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772"/>
    <x v="132"/>
    <s v="Литые"/>
    <n v="833990"/>
    <m/>
    <m/>
    <x v="19"/>
    <n v="4"/>
    <n v="114.3"/>
    <x v="3"/>
    <n v="39"/>
    <n v="72.3"/>
    <n v="7"/>
    <s v="4/114,3"/>
    <x v="744"/>
    <x v="27"/>
    <x v="139"/>
    <s v="4/114,3/16/39/72,3/7"/>
    <x v="0"/>
    <m/>
    <x v="0"/>
    <s v="Нет такой машины/Универсальные"/>
    <n v="502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773"/>
    <x v="729"/>
    <s v="Литые"/>
    <n v="408967"/>
    <s v="RSS"/>
    <s v="Б"/>
    <x v="1"/>
    <n v="4"/>
    <n v="114.3"/>
    <x v="3"/>
    <n v="46"/>
    <n v="67.099999999999994"/>
    <n v="6.5"/>
    <s v="4/114,3"/>
    <x v="745"/>
    <x v="27"/>
    <x v="140"/>
    <s v="4/114,3/16/46/67,1/6,5"/>
    <x v="0"/>
    <m/>
    <x v="0"/>
    <s v="Eagle (1)_x000a_Summit (1993 - 1996)_x000a_Hyundai (1)_x000a_Coupe (1996 - 2001)_x000a_Mitsubishi (1)_x000a_Colt (2005 - 2012)_x000a_Proton (3)_x000a_Gen-2 (2004 - 2012)  Satria (2006 - 2014)  Waja (2001 - 2011)"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774"/>
    <x v="730"/>
    <s v="Литые"/>
    <n v="665987"/>
    <s v="RSS"/>
    <s v="Н"/>
    <x v="1"/>
    <n v="4"/>
    <n v="114.3"/>
    <x v="3"/>
    <n v="46"/>
    <n v="67.099999999999994"/>
    <n v="6.5"/>
    <s v="4/114,3"/>
    <x v="746"/>
    <x v="27"/>
    <x v="140"/>
    <s v="4/114,3/16/46/67,1/6,5"/>
    <x v="0"/>
    <m/>
    <x v="0"/>
    <s v="Eagle (1)_x000a_Summit (1993 - 1996)_x000a_Hyundai (1)_x000a_Coupe (1996 - 2001)_x000a_Mitsubishi (1)_x000a_Colt (2005 - 2012)_x000a_Proton (3)_x000a_Gen-2 (2004 - 2012)  Satria (2006 - 2014)  Waja (2001 - 2011)"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775"/>
    <x v="731"/>
    <s v="Литые"/>
    <n v="408965"/>
    <s v="RSs"/>
    <s v="ПЛ"/>
    <x v="1"/>
    <n v="4"/>
    <n v="114.3"/>
    <x v="3"/>
    <n v="46"/>
    <n v="67.099999999999994"/>
    <n v="6.5"/>
    <s v="4/114,3"/>
    <x v="747"/>
    <x v="27"/>
    <x v="140"/>
    <s v="4/114,3/16/46/67,1/6,5"/>
    <x v="0"/>
    <m/>
    <x v="0"/>
    <s v="Eagle (1)_x000a_Summit (1993 - 1996)_x000a_Hyundai (1)_x000a_Coupe (1996 - 2001)_x000a_Mitsubishi (1)_x000a_Colt (2005 - 2012)_x000a_Proton (3)_x000a_Gen-2 (2004 - 2012)  Satria (2006 - 2014)  Waja (2001 - 2011)"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776"/>
    <x v="732"/>
    <s v="Литые"/>
    <n v="408966"/>
    <s v="RSs"/>
    <s v="АМ"/>
    <x v="1"/>
    <n v="4"/>
    <n v="114.3"/>
    <x v="3"/>
    <n v="46"/>
    <n v="67.099999999999994"/>
    <n v="6.5"/>
    <s v="4/114,3"/>
    <x v="748"/>
    <x v="27"/>
    <x v="140"/>
    <s v="4/114,3/16/46/67,1/6,5"/>
    <x v="0"/>
    <m/>
    <x v="0"/>
    <s v="Eagle (1)_x000a_Summit (1993 - 1996)_x000a_Hyundai (1)_x000a_Coupe (1996 - 2001)_x000a_Mitsubishi (1)_x000a_Colt (2005 - 2012)_x000a_Proton (3)_x000a_Gen-2 (2004 - 2012)  Satria (2006 - 2014)  Waja (2001 - 2011)"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777"/>
    <x v="733"/>
    <s v="Литые"/>
    <n v="408968"/>
    <s v="RSs"/>
    <s v="Ч"/>
    <x v="1"/>
    <n v="4"/>
    <n v="114.3"/>
    <x v="3"/>
    <n v="46"/>
    <n v="67.099999999999994"/>
    <n v="6.5"/>
    <s v="4/114,3"/>
    <x v="749"/>
    <x v="27"/>
    <x v="140"/>
    <s v="4/114,3/16/46/67,1/6,5"/>
    <x v="0"/>
    <m/>
    <x v="0"/>
    <s v="Eagle (1)_x000a_Summit (1993 - 1996)_x000a_Hyundai (1)_x000a_Coupe (1996 - 2001)_x000a_Mitsubishi (1)_x000a_Colt (2005 - 2012)_x000a_Proton (3)_x000a_Gen-2 (2004 - 2012)  Satria (2006 - 2014)  Waja (2001 - 2011)"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778"/>
    <x v="734"/>
    <s v="Литые"/>
    <n v="665988"/>
    <s v="RSs"/>
    <s v="АБ"/>
    <x v="1"/>
    <n v="4"/>
    <n v="114.3"/>
    <x v="3"/>
    <n v="46"/>
    <n v="67.099999999999994"/>
    <n v="6.5"/>
    <s v="4/114,3"/>
    <x v="750"/>
    <x v="27"/>
    <x v="140"/>
    <s v="4/114,3/16/46/67,1/6,5"/>
    <x v="0"/>
    <m/>
    <x v="0"/>
    <s v="Eagle (1)_x000a_Summit (1993 - 1996)_x000a_Hyundai (1)_x000a_Coupe (1996 - 2001)_x000a_Mitsubishi (1)_x000a_Colt (2005 - 2012)_x000a_Proton (3)_x000a_Gen-2 (2004 - 2012)  Satria (2006 - 2014)  Waja (2001 - 2011)"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779"/>
    <x v="735"/>
    <s v="Литые"/>
    <n v="666026"/>
    <s v="RSS"/>
    <s v="Н"/>
    <x v="1"/>
    <n v="4"/>
    <n v="114.3"/>
    <x v="3"/>
    <n v="50"/>
    <n v="60.1"/>
    <n v="6.5"/>
    <s v="4/114,3"/>
    <x v="751"/>
    <x v="27"/>
    <x v="141"/>
    <s v="4/114,3/16/50/60,1/6,5"/>
    <x v="0"/>
    <m/>
    <x v="0"/>
    <s v="Нет такой машины/Универсальные"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780"/>
    <x v="736"/>
    <s v="Литые"/>
    <n v="661856"/>
    <s v="Оптима"/>
    <s v="М"/>
    <x v="1"/>
    <n v="5"/>
    <n v="100"/>
    <x v="1"/>
    <n v="38"/>
    <n v="57.1"/>
    <n v="5.5"/>
    <s v="5/100"/>
    <x v="752"/>
    <x v="21"/>
    <x v="142"/>
    <s v="5/100/14/38/57,1/5,5"/>
    <x v="0"/>
    <m/>
    <x v="0"/>
    <m/>
    <n v="30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781"/>
    <x v="737"/>
    <s v="Литые"/>
    <n v="661837"/>
    <s v="Оберон"/>
    <s v="Б"/>
    <x v="1"/>
    <n v="5"/>
    <n v="100"/>
    <x v="0"/>
    <n v="38"/>
    <n v="57.1"/>
    <n v="6.5"/>
    <s v="5/100"/>
    <x v="753"/>
    <x v="10"/>
    <x v="29"/>
    <s v="5/100/15/38/57,1/6,5"/>
    <x v="1"/>
    <n v="8"/>
    <x v="3"/>
    <s v="Volkswagen (1)_x000a_Jetta (1993 - 1999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782"/>
    <x v="738"/>
    <s v="Литые"/>
    <n v="665975"/>
    <s v="Оберон"/>
    <s v="Н"/>
    <x v="1"/>
    <n v="5"/>
    <n v="100"/>
    <x v="0"/>
    <n v="38"/>
    <n v="57.1"/>
    <n v="6.5"/>
    <s v="5/100"/>
    <x v="754"/>
    <x v="10"/>
    <x v="29"/>
    <s v="5/100/15/38/57,1/6,5"/>
    <x v="1"/>
    <n v="8"/>
    <x v="3"/>
    <s v="Volkswagen (1)_x000a_Jetta (1993 - 1999)"/>
    <n v="3650"/>
    <m/>
    <n v="2445.0072"/>
    <n v="4"/>
    <n v="0"/>
    <n v="0"/>
    <n v="0"/>
    <n v="4"/>
    <m/>
    <m/>
    <n v="0"/>
    <n v="1"/>
    <m/>
    <m/>
    <n v="0"/>
    <m/>
    <m/>
    <m/>
    <n v="0"/>
    <x v="2"/>
    <m/>
  </r>
  <r>
    <x v="0"/>
    <x v="783"/>
    <x v="739"/>
    <s v="Литые"/>
    <n v="405689"/>
    <s v="Оберон"/>
    <s v="АМ"/>
    <x v="1"/>
    <n v="5"/>
    <n v="100"/>
    <x v="0"/>
    <n v="38"/>
    <n v="57.1"/>
    <n v="6.5"/>
    <s v="5/100"/>
    <x v="755"/>
    <x v="10"/>
    <x v="29"/>
    <s v="5/100/15/38/57,1/6,5"/>
    <x v="1"/>
    <n v="8"/>
    <x v="3"/>
    <s v="Volkswagen (1)_x000a_Jetta (1993 - 1999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784"/>
    <x v="740"/>
    <s v="Литые"/>
    <n v="938857"/>
    <s v="Колизей"/>
    <s v="Н"/>
    <x v="1"/>
    <n v="5"/>
    <n v="100"/>
    <x v="0"/>
    <n v="38"/>
    <n v="57.1"/>
    <n v="6.5"/>
    <s v="5/100"/>
    <x v="756"/>
    <x v="10"/>
    <x v="29"/>
    <s v="5/100/15/38/57,1/6,5"/>
    <x v="1"/>
    <n v="8"/>
    <x v="3"/>
    <s v="Volkswagen (1)_x000a_Jetta (1993 - 1999)"/>
    <n v="3650"/>
    <m/>
    <n v="0"/>
    <n v="0"/>
    <n v="0"/>
    <n v="0"/>
    <n v="0"/>
    <n v="0"/>
    <m/>
    <m/>
    <n v="0"/>
    <n v="1"/>
    <m/>
    <m/>
    <n v="0"/>
    <m/>
    <m/>
    <n v="1"/>
    <n v="1"/>
    <x v="0"/>
    <m/>
  </r>
  <r>
    <x v="0"/>
    <x v="785"/>
    <x v="741"/>
    <s v="Литые"/>
    <n v="941620"/>
    <s v="Колизей"/>
    <s v="ПЛ"/>
    <x v="1"/>
    <n v="5"/>
    <n v="100"/>
    <x v="0"/>
    <n v="38"/>
    <n v="57.1"/>
    <n v="6.5"/>
    <s v="5/100"/>
    <x v="757"/>
    <x v="10"/>
    <x v="29"/>
    <s v="5/100/15/38/57,1/6,5"/>
    <x v="1"/>
    <n v="8"/>
    <x v="3"/>
    <s v="Volkswagen (1)_x000a_Jetta (1993 - 1999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786"/>
    <x v="742"/>
    <s v="Литые"/>
    <n v="938271"/>
    <s v="Колизей"/>
    <s v="Н"/>
    <x v="1"/>
    <n v="5"/>
    <n v="100"/>
    <x v="0"/>
    <n v="38"/>
    <n v="57.1"/>
    <n v="6.5"/>
    <s v="5/100"/>
    <x v="758"/>
    <x v="10"/>
    <x v="29"/>
    <s v="5/100/15/38/57,1/6,5"/>
    <x v="1"/>
    <n v="8"/>
    <x v="3"/>
    <s v="Volkswagen (1)_x000a_Jetta (1993 - 1999)"/>
    <n v="3650"/>
    <m/>
    <n v="2629.9957999999997"/>
    <n v="0"/>
    <n v="0"/>
    <n v="0"/>
    <n v="0"/>
    <n v="0"/>
    <m/>
    <m/>
    <n v="0"/>
    <n v="1"/>
    <m/>
    <m/>
    <n v="0"/>
    <m/>
    <m/>
    <m/>
    <n v="0"/>
    <x v="0"/>
    <m/>
  </r>
  <r>
    <x v="0"/>
    <x v="787"/>
    <x v="743"/>
    <s v="Литые"/>
    <n v="2046573"/>
    <s v="Колизей"/>
    <s v="ЧБ"/>
    <x v="1"/>
    <n v="5"/>
    <n v="100"/>
    <x v="0"/>
    <n v="38"/>
    <n v="57.1"/>
    <n v="6.5"/>
    <s v="5/100"/>
    <x v="759"/>
    <x v="10"/>
    <x v="29"/>
    <s v="5/100/15/38/57,1/6,5"/>
    <x v="1"/>
    <n v="8"/>
    <x v="3"/>
    <s v="Volkswagen (1)_x000a_Jetta (1993 - 1999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788"/>
    <x v="744"/>
    <s v="Литые"/>
    <n v="2054595"/>
    <s v="Колизей"/>
    <s v="АМ"/>
    <x v="1"/>
    <n v="5"/>
    <n v="100"/>
    <x v="0"/>
    <n v="38"/>
    <n v="57.1"/>
    <n v="6.5"/>
    <s v="5/100"/>
    <x v="760"/>
    <x v="10"/>
    <x v="29"/>
    <s v="5/100/15/38/57,1/6,5"/>
    <x v="1"/>
    <n v="8"/>
    <x v="3"/>
    <s v="Volkswagen (1)_x000a_Jetta (1993 - 1999)"/>
    <n v="3850"/>
    <m/>
    <n v="2840.9001499999999"/>
    <n v="0"/>
    <n v="0"/>
    <n v="0"/>
    <n v="0"/>
    <n v="0"/>
    <m/>
    <m/>
    <n v="0"/>
    <n v="1"/>
    <m/>
    <m/>
    <n v="0"/>
    <m/>
    <m/>
    <m/>
    <n v="0"/>
    <x v="0"/>
    <m/>
  </r>
  <r>
    <x v="0"/>
    <x v="789"/>
    <x v="745"/>
    <s v="Литые"/>
    <n v="34346"/>
    <s v="Оберон"/>
    <s v="ПЛ"/>
    <x v="1"/>
    <n v="5"/>
    <n v="100"/>
    <x v="0"/>
    <n v="38"/>
    <n v="57.1"/>
    <n v="6.5"/>
    <s v="5/100"/>
    <x v="761"/>
    <x v="10"/>
    <x v="29"/>
    <s v="5/100/15/38/57,1/6,5"/>
    <x v="1"/>
    <n v="8"/>
    <x v="3"/>
    <s v="Volkswagen (1)_x000a_Jetta (1993 - 1999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790"/>
    <x v="746"/>
    <s v="Литые"/>
    <n v="408834"/>
    <s v="FM"/>
    <s v="ПЛ"/>
    <x v="1"/>
    <n v="5"/>
    <n v="100"/>
    <x v="0"/>
    <n v="38"/>
    <n v="57.1"/>
    <n v="6.5"/>
    <s v="5/100"/>
    <x v="762"/>
    <x v="10"/>
    <x v="29"/>
    <s v="5/100/15/38/57,1/6,5"/>
    <x v="1"/>
    <n v="8"/>
    <x v="3"/>
    <s v="Volkswagen (1)_x000a_Jetta (1993 - 1999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791"/>
    <x v="747"/>
    <s v="Литые"/>
    <n v="408835"/>
    <s v="FM"/>
    <s v="А"/>
    <x v="1"/>
    <n v="5"/>
    <n v="100"/>
    <x v="0"/>
    <n v="38"/>
    <n v="57.1"/>
    <n v="6.5"/>
    <s v="5/100"/>
    <x v="763"/>
    <x v="10"/>
    <x v="29"/>
    <s v="5/100/15/38/57,1/6,5"/>
    <x v="1"/>
    <n v="8"/>
    <x v="3"/>
    <s v="Volkswagen (1)_x000a_Jetta (1993 - 1999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792"/>
    <x v="748"/>
    <s v="Литые"/>
    <n v="661836"/>
    <s v="Оберон"/>
    <s v="АБ"/>
    <x v="1"/>
    <n v="5"/>
    <n v="100"/>
    <x v="0"/>
    <n v="38"/>
    <n v="57.1"/>
    <n v="6.5"/>
    <s v="5/100"/>
    <x v="764"/>
    <x v="10"/>
    <x v="29"/>
    <s v="5/100/15/38/57,1/6,5"/>
    <x v="1"/>
    <n v="8"/>
    <x v="3"/>
    <s v="Volkswagen (1)_x000a_Jetta (1993 - 1999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793"/>
    <x v="749"/>
    <s v="Литые"/>
    <n v="661838"/>
    <s v="Оберон"/>
    <s v="Ч"/>
    <x v="1"/>
    <n v="5"/>
    <n v="100"/>
    <x v="0"/>
    <n v="38"/>
    <n v="57.1"/>
    <n v="6.5"/>
    <s v="5/100"/>
    <x v="765"/>
    <x v="10"/>
    <x v="29"/>
    <s v="5/100/15/38/57,1/6,5"/>
    <x v="1"/>
    <n v="8"/>
    <x v="3"/>
    <s v="Volkswagen (1)_x000a_Jetta (1993 - 1999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794"/>
    <x v="750"/>
    <s v="Литые"/>
    <n v="665941"/>
    <s v="FM"/>
    <s v="Н"/>
    <x v="1"/>
    <n v="5"/>
    <n v="100"/>
    <x v="0"/>
    <n v="38"/>
    <n v="57.1"/>
    <n v="6.5"/>
    <s v="5/100"/>
    <x v="766"/>
    <x v="10"/>
    <x v="29"/>
    <s v="5/100/15/38/57,1/6,5"/>
    <x v="1"/>
    <n v="8"/>
    <x v="3"/>
    <s v="Volkswagen (1)_x000a_Jetta (1993 - 1999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795"/>
    <x v="751"/>
    <s v="Литые"/>
    <n v="938856"/>
    <s v="Колизей"/>
    <s v="ПЛ"/>
    <x v="1"/>
    <n v="5"/>
    <n v="100"/>
    <x v="0"/>
    <n v="43"/>
    <n v="57.1"/>
    <n v="6"/>
    <s v="5/100"/>
    <x v="767"/>
    <x v="10"/>
    <x v="143"/>
    <s v="5/100/15/43/57,1/6"/>
    <x v="1"/>
    <n v="4"/>
    <x v="1"/>
    <s v="Chrysler (1)_x000a_LeBaron (1989 - 1995)_x000a_Skoda (3)_x000a_Fabia (1999 - 2014)  Praktik (2006 - 2015)  Roomster (2006 - 2015)_x000a_Volkswagen (8)_x000a_CrossFox (2005 - 2018)  Fox (2004 - 2018)  Lupo (2005 - 2009)  Polo (2001 - 2009)  Space Cross (2012 - 2018)  SpaceFox (2007 - 2018) SportVan (2007 - 2010)  Suran (2006 - 2018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796"/>
    <x v="752"/>
    <s v="Литые"/>
    <n v="405649"/>
    <s v="Димос"/>
    <s v="ПЛ"/>
    <x v="1"/>
    <n v="5"/>
    <n v="100"/>
    <x v="0"/>
    <n v="43"/>
    <n v="57.1"/>
    <n v="6"/>
    <s v="5/100"/>
    <x v="768"/>
    <x v="10"/>
    <x v="143"/>
    <s v="5/100/15/43/57,1/6"/>
    <x v="1"/>
    <n v="4"/>
    <x v="1"/>
    <s v="Chrysler (1)_x000a_LeBaron (1989 - 1995)_x000a_Skoda (3)_x000a_Fabia (1999 - 2014)  Praktik (2006 - 2015)  Roomster (2006 - 2015)_x000a_Volkswagen (8)_x000a_CrossFox (2005 - 2018)  Fox (2004 - 2018)  Lupo (2005 - 2009)  Polo (2001 - 2009)  Space Cross (2012 - 2018)  SpaceFox (2007 - 2018) SportVan (2007 - 2010)  Suran (2006 - 2018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797"/>
    <x v="753"/>
    <s v="Литые"/>
    <n v="661529"/>
    <m/>
    <s v="Н"/>
    <x v="1"/>
    <n v="5"/>
    <n v="100"/>
    <x v="0"/>
    <n v="41"/>
    <n v="57.1"/>
    <n v="6.5"/>
    <s v="5/100"/>
    <x v="769"/>
    <x v="10"/>
    <x v="144"/>
    <s v="5/100/15/41/57,1/6,5"/>
    <x v="1"/>
    <n v="4"/>
    <x v="1"/>
    <m/>
    <n v="3650"/>
    <m/>
    <n v="2629.9957999999997"/>
    <n v="4"/>
    <n v="0"/>
    <n v="4"/>
    <n v="0"/>
    <n v="8"/>
    <m/>
    <m/>
    <n v="0"/>
    <n v="1"/>
    <n v="2760"/>
    <m/>
    <n v="2760"/>
    <m/>
    <m/>
    <m/>
    <n v="2760"/>
    <x v="1"/>
    <m/>
  </r>
  <r>
    <x v="0"/>
    <x v="798"/>
    <x v="754"/>
    <s v="Литые"/>
    <n v="661530"/>
    <s v="Димос"/>
    <s v="Н"/>
    <x v="1"/>
    <n v="5"/>
    <n v="100"/>
    <x v="0"/>
    <n v="43"/>
    <n v="57.1"/>
    <n v="6"/>
    <s v="5/100"/>
    <x v="770"/>
    <x v="10"/>
    <x v="143"/>
    <s v="5/100/15/43/57,1/6"/>
    <x v="1"/>
    <n v="4"/>
    <x v="1"/>
    <s v="Chrysler (1)_x000a_LeBaron (1989 - 1995)_x000a_Skoda (3)_x000a_Fabia (1999 - 2014)  Praktik (2006 - 2015)  Roomster (2006 - 2015)_x000a_Volkswagen (8)_x000a_CrossFox (2005 - 2018)  Fox (2004 - 2018)  Lupo (2005 - 2009)  Polo (2001 - 2009)  Space Cross (2012 - 2018)  SpaceFox (2007 - 2018) SportVan (2007 - 2010)  Suran (2006 - 2018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799"/>
    <x v="755"/>
    <s v="Литые"/>
    <n v="405687"/>
    <s v="Оберон"/>
    <s v="АМ"/>
    <x v="1"/>
    <n v="5"/>
    <n v="100"/>
    <x v="0"/>
    <n v="43"/>
    <n v="57.1"/>
    <n v="6.5"/>
    <s v="5/100"/>
    <x v="771"/>
    <x v="10"/>
    <x v="145"/>
    <s v="5/100/15/43/57,1/6,5"/>
    <x v="0"/>
    <m/>
    <x v="0"/>
    <s v="Dodge (1)_x000a_Neon (1994 - 1998)_x000a_Seat (1)_x000a_Toledo (2015 - 2018)_x000a_Skoda (1)_x000a_Praktik (2010 - 2015)_x000a_Volkswagen (6)_x000a_Bora (1998 - 2005)  Bora Variant (1999 - 2005)  Corrado (1991 - 1995)  Golf (1992 - 2005)  Golf Variant (1994 - 2006)  Vento (1991 - 1998)"/>
    <n v="38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800"/>
    <x v="756"/>
    <s v="Литые"/>
    <n v="799877"/>
    <s v="Оберон"/>
    <s v="ПЛ"/>
    <x v="1"/>
    <n v="5"/>
    <n v="100"/>
    <x v="0"/>
    <n v="43"/>
    <n v="57.1"/>
    <n v="6.5"/>
    <s v="5/100"/>
    <x v="771"/>
    <x v="10"/>
    <x v="145"/>
    <s v="5/100/15/43/57,1/6,5"/>
    <x v="0"/>
    <m/>
    <x v="0"/>
    <s v="Dodge (1)_x000a_Neon (1994 - 1998)_x000a_Seat (1)_x000a_Toledo (2015 - 2018)_x000a_Skoda (1)_x000a_Praktik (2010 - 2015)_x000a_Volkswagen (6)_x000a_Bora (1998 - 2005)  Bora Variant (1999 - 2005)  Corrado (1991 - 1995)  Golf (1992 - 2005)  Golf Variant (1994 - 2006)  Vento (1991 - 1998)"/>
    <n v="38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801"/>
    <x v="757"/>
    <s v="Литые"/>
    <n v="661829"/>
    <s v="Оберон"/>
    <s v="АБ"/>
    <x v="1"/>
    <n v="5"/>
    <n v="100"/>
    <x v="0"/>
    <n v="43"/>
    <n v="57.1"/>
    <n v="6.5"/>
    <s v="5/100"/>
    <x v="772"/>
    <x v="10"/>
    <x v="145"/>
    <s v="5/100/15/43/57,1/6,5"/>
    <x v="0"/>
    <m/>
    <x v="0"/>
    <s v="Dodge (1)_x000a_Neon (1994 - 1998)_x000a_Seat (1)_x000a_Toledo (2015 - 2018)_x000a_Skoda (1)_x000a_Praktik (2010 - 2015)_x000a_Volkswagen (6)_x000a_Bora (1998 - 2005)  Bora Variant (1999 - 2005)  Corrado (1991 - 1995)  Golf (1992 - 2005)  Golf Variant (1994 - 2006)  Vento (1991 - 1998)"/>
    <n v="38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802"/>
    <x v="758"/>
    <s v="Литые"/>
    <n v="661830"/>
    <s v="Оберон"/>
    <s v="Б"/>
    <x v="1"/>
    <n v="5"/>
    <n v="100"/>
    <x v="0"/>
    <n v="43"/>
    <n v="57.1"/>
    <n v="6.5"/>
    <s v="5/100"/>
    <x v="773"/>
    <x v="10"/>
    <x v="145"/>
    <s v="5/100/15/43/57,1/6,5"/>
    <x v="0"/>
    <m/>
    <x v="0"/>
    <s v="Dodge (1)_x000a_Neon (1994 - 1998)_x000a_Seat (1)_x000a_Toledo (2015 - 2018)_x000a_Skoda (1)_x000a_Praktik (2010 - 2015)_x000a_Volkswagen (6)_x000a_Bora (1998 - 2005)  Bora Variant (1999 - 2005)  Corrado (1991 - 1995)  Golf (1992 - 2005)  Golf Variant (1994 - 2006)  Vento (1991 - 1998)"/>
    <n v="36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803"/>
    <x v="759"/>
    <s v="Литые"/>
    <n v="661831"/>
    <s v="Оберон"/>
    <s v="Ч"/>
    <x v="1"/>
    <n v="5"/>
    <n v="100"/>
    <x v="0"/>
    <n v="43"/>
    <n v="57.1"/>
    <n v="6.5"/>
    <s v="5/100"/>
    <x v="774"/>
    <x v="10"/>
    <x v="145"/>
    <s v="5/100/15/43/57,1/6,5"/>
    <x v="0"/>
    <m/>
    <x v="0"/>
    <s v="Dodge (1)_x000a_Neon (1994 - 1998)_x000a_Seat (1)_x000a_Toledo (2015 - 2018)_x000a_Skoda (1)_x000a_Praktik (2010 - 2015)_x000a_Volkswagen (6)_x000a_Bora (1998 - 2005)  Bora Variant (1999 - 2005)  Corrado (1991 - 1995)  Golf (1992 - 2005)  Golf Variant (1994 - 2006)  Vento (1991 - 1998)"/>
    <n v="36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804"/>
    <x v="760"/>
    <s v="Литые"/>
    <n v="665973"/>
    <s v="Оберон"/>
    <s v="Н"/>
    <x v="1"/>
    <n v="5"/>
    <n v="100"/>
    <x v="0"/>
    <n v="43"/>
    <n v="57.1"/>
    <n v="6.5"/>
    <s v="5/100"/>
    <x v="775"/>
    <x v="10"/>
    <x v="145"/>
    <s v="5/100/15/43/57,1/6,5"/>
    <x v="0"/>
    <m/>
    <x v="0"/>
    <s v="Dodge (1)_x000a_Neon (1994 - 1998)_x000a_Seat (1)_x000a_Toledo (2015 - 2018)_x000a_Skoda (1)_x000a_Praktik (2010 - 2015)_x000a_Volkswagen (6)_x000a_Bora (1998 - 2005)  Bora Variant (1999 - 2005)  Corrado (1991 - 1995)  Golf (1992 - 2005)  Golf Variant (1994 - 2006)  Vento (1991 - 1998)"/>
    <n v="36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805"/>
    <x v="761"/>
    <s v="Литые"/>
    <n v="405693"/>
    <s v="Премьер М"/>
    <s v="ПЛ"/>
    <x v="1"/>
    <n v="5"/>
    <n v="100"/>
    <x v="3"/>
    <n v="38"/>
    <n v="67.099999999999994"/>
    <n v="7"/>
    <s v="5/100"/>
    <x v="776"/>
    <x v="16"/>
    <x v="146"/>
    <s v="5/100/16/38/67,1/7"/>
    <x v="0"/>
    <m/>
    <x v="0"/>
    <s v="Нет такой машины/Универсальные"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806"/>
    <x v="762"/>
    <s v="Литые"/>
    <n v="661583"/>
    <s v="Премьер М"/>
    <s v="М"/>
    <x v="1"/>
    <n v="5"/>
    <n v="100"/>
    <x v="3"/>
    <n v="38"/>
    <n v="67.099999999999994"/>
    <n v="7"/>
    <s v="5/100"/>
    <x v="777"/>
    <x v="16"/>
    <x v="146"/>
    <s v="5/100/16/38/67,1/7"/>
    <x v="0"/>
    <m/>
    <x v="0"/>
    <s v="Нет такой машины/Универсальные"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807"/>
    <x v="763"/>
    <s v="Литые"/>
    <n v="661585"/>
    <s v="Премьер М"/>
    <s v="Н"/>
    <x v="1"/>
    <n v="5"/>
    <n v="100"/>
    <x v="3"/>
    <n v="38"/>
    <n v="67.099999999999994"/>
    <n v="7"/>
    <s v="5/100"/>
    <x v="778"/>
    <x v="16"/>
    <x v="146"/>
    <s v="5/100/16/38/67,1/7"/>
    <x v="0"/>
    <m/>
    <x v="0"/>
    <s v="Нет такой машины/Универсальные"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808"/>
    <x v="764"/>
    <s v="Литые"/>
    <n v="408933"/>
    <s v="Экстрим"/>
    <s v="ПЛ"/>
    <x v="1"/>
    <n v="5"/>
    <n v="100"/>
    <x v="3"/>
    <n v="42"/>
    <n v="57.1"/>
    <n v="6.5"/>
    <s v="5/100"/>
    <x v="779"/>
    <x v="16"/>
    <x v="147"/>
    <s v="5/100/16/42/57,1/6,5"/>
    <x v="1"/>
    <n v="8"/>
    <x v="5"/>
    <s v="Audi (1)_x000a_A3 (1996 - 2003)_x000a_Chrysler (1)_x000a_Sebring (2001 - 2006)_x000a_FAW (1)_x000a_Besturn B30 (2016 - 2017)_x000a_Pontiac (1)_x000a_Tempest (1987 - 1991)_x000a_Skoda (2)_x000a_Octavia (1996 - 2004)  Octavia Tour (2004 - 2010)_x000a_Volkswagen (10)_x000a_Beetle (1998 - 2010)  Bora (1998 - 2015)  Bora Variant (1999 - 2005)  Clasico (2011 - 2015)  Golf (1995 - 2005)  Golf City (2007 - 2010) Golf Variant (1999 - 2006)  Jetta (1999 - 2005)  Jetta City (2007 - 2009)  New Beetle (1998 - 2010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809"/>
    <x v="765"/>
    <s v="Литые"/>
    <n v="408934"/>
    <s v="Экстрим"/>
    <s v="АМ"/>
    <x v="1"/>
    <n v="5"/>
    <n v="100"/>
    <x v="3"/>
    <n v="42"/>
    <n v="57.1"/>
    <n v="6.5"/>
    <s v="5/100"/>
    <x v="780"/>
    <x v="16"/>
    <x v="147"/>
    <s v="5/100/16/42/57,1/6,5"/>
    <x v="1"/>
    <n v="8"/>
    <x v="5"/>
    <s v="Audi (1)_x000a_A3 (1996 - 2003)_x000a_Chrysler (1)_x000a_Sebring (2001 - 2006)_x000a_FAW (1)_x000a_Besturn B30 (2016 - 2017)_x000a_Pontiac (1)_x000a_Tempest (1987 - 1991)_x000a_Skoda (2)_x000a_Octavia (1996 - 2004)  Octavia Tour (2004 - 2010)_x000a_Volkswagen (10)_x000a_Beetle (1998 - 2010)  Bora (1998 - 2015)  Bora Variant (1999 - 2005)  Clasico (2011 - 2015)  Golf (1995 - 2005)  Golf City (2007 - 2010) Golf Variant (1999 - 2006)  Jetta (1999 - 2005)  Jetta City (2007 - 2009)  New Beetle (1998 - 2010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810"/>
    <x v="766"/>
    <s v="Литые"/>
    <n v="409036"/>
    <s v="RSs"/>
    <s v="ПЛ"/>
    <x v="1"/>
    <n v="5"/>
    <n v="100"/>
    <x v="3"/>
    <n v="42"/>
    <n v="57.1"/>
    <n v="6.5"/>
    <s v="5/100"/>
    <x v="781"/>
    <x v="16"/>
    <x v="147"/>
    <s v="5/100/16/42/57,1/6,5"/>
    <x v="1"/>
    <n v="8"/>
    <x v="5"/>
    <s v="Audi (1)_x000a_A3 (1996 - 2003)_x000a_Chrysler (1)_x000a_Sebring (2001 - 2006)_x000a_FAW (1)_x000a_Besturn B30 (2016 - 2017)_x000a_Pontiac (1)_x000a_Tempest (1987 - 1991)_x000a_Skoda (2)_x000a_Octavia (1996 - 2004)  Octavia Tour (2004 - 2010)_x000a_Volkswagen (10)_x000a_Beetle (1998 - 2010)  Bora (1998 - 2015)  Bora Variant (1999 - 2005)  Clasico (2011 - 2015)  Golf (1995 - 2005)  Golf City (2007 - 2010) Golf Variant (1999 - 2006)  Jetta (1999 - 2005)  Jetta City (2007 - 2009)  New Beetle (1998 - 2010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811"/>
    <x v="767"/>
    <s v="Литые"/>
    <n v="409037"/>
    <s v="RSs"/>
    <s v="АМ"/>
    <x v="1"/>
    <n v="5"/>
    <n v="100"/>
    <x v="3"/>
    <n v="42"/>
    <n v="57.1"/>
    <n v="6.5"/>
    <s v="5/100"/>
    <x v="782"/>
    <x v="16"/>
    <x v="147"/>
    <s v="5/100/16/42/57,1/6,5"/>
    <x v="1"/>
    <n v="8"/>
    <x v="5"/>
    <s v="Audi (1)_x000a_A3 (1996 - 2003)_x000a_Chrysler (1)_x000a_Sebring (2001 - 2006)_x000a_FAW (1)_x000a_Besturn B30 (2016 - 2017)_x000a_Pontiac (1)_x000a_Tempest (1987 - 1991)_x000a_Skoda (2)_x000a_Octavia (1996 - 2004)  Octavia Tour (2004 - 2010)_x000a_Volkswagen (10)_x000a_Beetle (1998 - 2010)  Bora (1998 - 2015)  Bora Variant (1999 - 2005)  Clasico (2011 - 2015)  Golf (1995 - 2005)  Golf City (2007 - 2010) Golf Variant (1999 - 2006)  Jetta (1999 - 2005)  Jetta City (2007 - 2009)  New Beetle (1998 - 2010)"/>
    <n v="4750"/>
    <m/>
    <n v="3234.9994999999999"/>
    <n v="4"/>
    <n v="0"/>
    <n v="0"/>
    <n v="0"/>
    <n v="4"/>
    <m/>
    <m/>
    <n v="0"/>
    <n v="1"/>
    <m/>
    <m/>
    <n v="0"/>
    <m/>
    <m/>
    <m/>
    <n v="0"/>
    <x v="2"/>
    <m/>
  </r>
  <r>
    <x v="0"/>
    <x v="812"/>
    <x v="768"/>
    <s v="Литые"/>
    <n v="409038"/>
    <s v="RSs"/>
    <s v="Б"/>
    <x v="1"/>
    <n v="5"/>
    <n v="100"/>
    <x v="3"/>
    <n v="42"/>
    <n v="57.1"/>
    <n v="6.5"/>
    <s v="5/100"/>
    <x v="783"/>
    <x v="16"/>
    <x v="147"/>
    <s v="5/100/16/42/57,1/6,5"/>
    <x v="1"/>
    <n v="8"/>
    <x v="5"/>
    <s v="Audi (1)_x000a_A3 (1996 - 2003)_x000a_Chrysler (1)_x000a_Sebring (2001 - 2006)_x000a_FAW (1)_x000a_Besturn B30 (2016 - 2017)_x000a_Pontiac (1)_x000a_Tempest (1987 - 1991)_x000a_Skoda (2)_x000a_Octavia (1996 - 2004)  Octavia Tour (2004 - 2010)_x000a_Volkswagen (10)_x000a_Beetle (1998 - 2010)  Bora (1998 - 2015)  Bora Variant (1999 - 2005)  Clasico (2011 - 2015)  Golf (1995 - 2005)  Golf City (2007 - 2010) Golf Variant (1999 - 2006)  Jetta (1999 - 2005)  Jetta City (2007 - 2009)  New Beetle (1998 - 2010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813"/>
    <x v="769"/>
    <s v="Литые"/>
    <n v="409039"/>
    <s v="RSs"/>
    <s v="Ч"/>
    <x v="1"/>
    <n v="5"/>
    <n v="100"/>
    <x v="3"/>
    <n v="42"/>
    <n v="57.1"/>
    <n v="6.5"/>
    <s v="5/100"/>
    <x v="784"/>
    <x v="16"/>
    <x v="147"/>
    <s v="5/100/16/42/57,1/6,5"/>
    <x v="1"/>
    <n v="8"/>
    <x v="5"/>
    <s v="Audi (1)_x000a_A3 (1996 - 2003)_x000a_Chrysler (1)_x000a_Sebring (2001 - 2006)_x000a_FAW (1)_x000a_Besturn B30 (2016 - 2017)_x000a_Pontiac (1)_x000a_Tempest (1987 - 1991)_x000a_Skoda (2)_x000a_Octavia (1996 - 2004)  Octavia Tour (2004 - 2010)_x000a_Volkswagen (10)_x000a_Beetle (1998 - 2010)  Bora (1998 - 2015)  Bora Variant (1999 - 2005)  Clasico (2011 - 2015)  Golf (1995 - 2005)  Golf City (2007 - 2010) Golf Variant (1999 - 2006)  Jetta (1999 - 2005)  Jetta City (2007 - 2009)  New Beetle (1998 - 2010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814"/>
    <x v="770"/>
    <s v="Литые"/>
    <n v="665769"/>
    <s v="Экстрим"/>
    <s v="Н"/>
    <x v="1"/>
    <n v="5"/>
    <n v="100"/>
    <x v="3"/>
    <n v="42"/>
    <n v="57.1"/>
    <n v="6.5"/>
    <s v="5/100"/>
    <x v="785"/>
    <x v="16"/>
    <x v="147"/>
    <s v="5/100/16/42/57,1/6,5"/>
    <x v="1"/>
    <n v="8"/>
    <x v="5"/>
    <s v="Audi (1)_x000a_A3 (1996 - 2003)_x000a_Chrysler (1)_x000a_Sebring (2001 - 2006)_x000a_FAW (1)_x000a_Besturn B30 (2016 - 2017)_x000a_Pontiac (1)_x000a_Tempest (1987 - 1991)_x000a_Skoda (2)_x000a_Octavia (1996 - 2004)  Octavia Tour (2004 - 2010)_x000a_Volkswagen (10)_x000a_Beetle (1998 - 2010)  Bora (1998 - 2015)  Bora Variant (1999 - 2005)  Clasico (2011 - 2015)  Golf (1995 - 2005)  Golf City (2007 - 2010) Golf Variant (1999 - 2006)  Jetta (1999 - 2005)  Jetta City (2007 - 2009)  New Beetle (1998 - 2010)"/>
    <n v="4450"/>
    <m/>
    <n v="3085.0037999999995"/>
    <n v="0"/>
    <n v="0"/>
    <n v="0"/>
    <n v="4"/>
    <n v="0"/>
    <m/>
    <m/>
    <n v="0"/>
    <n v="1"/>
    <m/>
    <m/>
    <n v="0"/>
    <m/>
    <m/>
    <m/>
    <n v="0"/>
    <x v="2"/>
    <m/>
  </r>
  <r>
    <x v="0"/>
    <x v="815"/>
    <x v="771"/>
    <s v="Литые"/>
    <n v="665771"/>
    <s v="Экстрим"/>
    <s v="М"/>
    <x v="1"/>
    <n v="5"/>
    <n v="100"/>
    <x v="3"/>
    <n v="42"/>
    <n v="57.1"/>
    <n v="6.5"/>
    <s v="5/100"/>
    <x v="786"/>
    <x v="16"/>
    <x v="147"/>
    <s v="5/100/16/42/57,1/6,5"/>
    <x v="1"/>
    <n v="8"/>
    <x v="5"/>
    <s v="Audi (1)_x000a_A3 (1996 - 2003)_x000a_Chrysler (1)_x000a_Sebring (2001 - 2006)_x000a_FAW (1)_x000a_Besturn B30 (2016 - 2017)_x000a_Pontiac (1)_x000a_Tempest (1987 - 1991)_x000a_Skoda (2)_x000a_Octavia (1996 - 2004)  Octavia Tour (2004 - 2010)_x000a_Volkswagen (10)_x000a_Beetle (1998 - 2010)  Bora (1998 - 2015)  Bora Variant (1999 - 2005)  Clasico (2011 - 2015)  Golf (1995 - 2005)  Golf City (2007 - 2010) Golf Variant (1999 - 2006)  Jetta (1999 - 2005)  Jetta City (2007 - 2009)  New Beetle (1998 - 2010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816"/>
    <x v="772"/>
    <s v="Литые"/>
    <n v="666019"/>
    <s v="RSs"/>
    <s v="Н"/>
    <x v="1"/>
    <n v="5"/>
    <n v="100"/>
    <x v="3"/>
    <n v="42"/>
    <n v="57.1"/>
    <n v="6.5"/>
    <s v="5/100"/>
    <x v="787"/>
    <x v="16"/>
    <x v="147"/>
    <s v="5/100/16/42/57,1/6,5"/>
    <x v="1"/>
    <n v="8"/>
    <x v="5"/>
    <s v="Audi (1)_x000a_A3 (1996 - 2003)_x000a_Chrysler (1)_x000a_Sebring (2001 - 2006)_x000a_FAW (1)_x000a_Besturn B30 (2016 - 2017)_x000a_Pontiac (1)_x000a_Tempest (1987 - 1991)_x000a_Skoda (2)_x000a_Octavia (1996 - 2004)  Octavia Tour (2004 - 2010)_x000a_Volkswagen (10)_x000a_Beetle (1998 - 2010)  Bora (1998 - 2015)  Bora Variant (1999 - 2005)  Clasico (2011 - 2015)  Golf (1995 - 2005)  Golf City (2007 - 2010) Golf Variant (1999 - 2006)  Jetta (1999 - 2005)  Jetta City (2007 - 2009)  New Beetle (1998 - 2010)"/>
    <n v="4450"/>
    <m/>
    <n v="3085.0008499999994"/>
    <n v="4"/>
    <n v="0"/>
    <n v="4"/>
    <n v="0"/>
    <n v="8"/>
    <m/>
    <m/>
    <n v="0"/>
    <n v="1"/>
    <m/>
    <m/>
    <n v="0"/>
    <m/>
    <m/>
    <m/>
    <n v="3265"/>
    <x v="1"/>
    <m/>
  </r>
  <r>
    <x v="0"/>
    <x v="817"/>
    <x v="773"/>
    <s v="Литые"/>
    <n v="666020"/>
    <s v="RSs"/>
    <s v="АБ"/>
    <x v="1"/>
    <n v="5"/>
    <n v="100"/>
    <x v="3"/>
    <n v="42"/>
    <n v="57.1"/>
    <n v="6.5"/>
    <s v="5/100"/>
    <x v="788"/>
    <x v="16"/>
    <x v="147"/>
    <s v="5/100/16/42/57,1/6,5"/>
    <x v="1"/>
    <n v="8"/>
    <x v="5"/>
    <s v="Audi (1)_x000a_A3 (1996 - 2003)_x000a_Chrysler (1)_x000a_Sebring (2001 - 2006)_x000a_FAW (1)_x000a_Besturn B30 (2016 - 2017)_x000a_Pontiac (1)_x000a_Tempest (1987 - 1991)_x000a_Skoda (2)_x000a_Octavia (1996 - 2004)  Octavia Tour (2004 - 2010)_x000a_Volkswagen (10)_x000a_Beetle (1998 - 2010)  Bora (1998 - 2015)  Bora Variant (1999 - 2005)  Clasico (2011 - 2015)  Golf (1995 - 2005)  Golf City (2007 - 2010) Golf Variant (1999 - 2006)  Jetta (1999 - 2005)  Jetta City (2007 - 2009)  New Beetle (1998 - 2010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818"/>
    <x v="774"/>
    <s v="Литые"/>
    <n v="405695"/>
    <s v="Премьер М"/>
    <s v="ПЛ"/>
    <x v="1"/>
    <n v="5"/>
    <n v="100"/>
    <x v="3"/>
    <n v="45"/>
    <n v="67.099999999999994"/>
    <n v="7"/>
    <s v="5/100"/>
    <x v="789"/>
    <x v="16"/>
    <x v="148"/>
    <s v="5/100/16/45/67,1/7"/>
    <x v="0"/>
    <m/>
    <x v="0"/>
    <s v="Нет такой машины/Универсальные"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819"/>
    <x v="775"/>
    <s v="Литые"/>
    <n v="661599"/>
    <s v="Премьер М"/>
    <s v="М"/>
    <x v="1"/>
    <n v="5"/>
    <n v="100"/>
    <x v="3"/>
    <n v="45"/>
    <n v="67.099999999999994"/>
    <n v="7"/>
    <s v="5/100"/>
    <x v="790"/>
    <x v="16"/>
    <x v="148"/>
    <s v="5/100/16/45/67,1/7"/>
    <x v="0"/>
    <m/>
    <x v="0"/>
    <s v="Нет такой машины/Универсальные"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820"/>
    <x v="776"/>
    <s v="Литые"/>
    <n v="661600"/>
    <s v="Премьер М"/>
    <s v="Н"/>
    <x v="1"/>
    <n v="5"/>
    <n v="100"/>
    <x v="3"/>
    <n v="45"/>
    <n v="67.099999999999994"/>
    <n v="7"/>
    <s v="5/100"/>
    <x v="791"/>
    <x v="16"/>
    <x v="148"/>
    <s v="5/100/16/45/67,1/7"/>
    <x v="0"/>
    <m/>
    <x v="0"/>
    <s v="Нет такой машины/Универсальные"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821"/>
    <x v="777"/>
    <s v="Литые"/>
    <n v="405711"/>
    <s v="Премьер М"/>
    <s v="ПЛ"/>
    <x v="1"/>
    <n v="5"/>
    <n v="100"/>
    <x v="3"/>
    <n v="48"/>
    <n v="56.1"/>
    <n v="7"/>
    <s v="5/100"/>
    <x v="792"/>
    <x v="16"/>
    <x v="149"/>
    <s v="5/100/16/48/56,1/7"/>
    <x v="0"/>
    <m/>
    <x v="0"/>
    <m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822"/>
    <x v="778"/>
    <s v="Литые"/>
    <n v="661576"/>
    <s v="Премьер М"/>
    <s v="М"/>
    <x v="1"/>
    <n v="5"/>
    <n v="100"/>
    <x v="3"/>
    <n v="48"/>
    <n v="56.1"/>
    <n v="7"/>
    <s v="5/100"/>
    <x v="793"/>
    <x v="16"/>
    <x v="149"/>
    <s v="5/100/16/48/56,1/7"/>
    <x v="0"/>
    <m/>
    <x v="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823"/>
    <x v="779"/>
    <s v="Литые"/>
    <n v="661577"/>
    <s v="Премьер М"/>
    <s v="Н"/>
    <x v="1"/>
    <n v="5"/>
    <n v="100"/>
    <x v="3"/>
    <n v="48"/>
    <n v="56.1"/>
    <n v="7"/>
    <s v="5/100"/>
    <x v="794"/>
    <x v="16"/>
    <x v="149"/>
    <s v="5/100/16/48/56,1/7"/>
    <x v="0"/>
    <m/>
    <x v="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824"/>
    <x v="780"/>
    <s v="Литые"/>
    <n v="408922"/>
    <s v="Экстрим"/>
    <s v="ПЛ"/>
    <x v="1"/>
    <n v="5"/>
    <n v="100"/>
    <x v="3"/>
    <n v="50"/>
    <n v="56.1"/>
    <n v="6.5"/>
    <s v="5/100"/>
    <x v="795"/>
    <x v="16"/>
    <x v="150"/>
    <s v="5/100/16/50/56,1/6,5"/>
    <x v="0"/>
    <m/>
    <x v="0"/>
    <m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825"/>
    <x v="781"/>
    <s v="Литые"/>
    <n v="408923"/>
    <s v="Экстрим"/>
    <s v="АМ"/>
    <x v="1"/>
    <n v="5"/>
    <n v="100"/>
    <x v="3"/>
    <n v="50"/>
    <n v="56.1"/>
    <n v="6.5"/>
    <s v="5/100"/>
    <x v="796"/>
    <x v="16"/>
    <x v="150"/>
    <s v="5/100/16/50/56,1/6,5"/>
    <x v="0"/>
    <m/>
    <x v="0"/>
    <m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826"/>
    <x v="782"/>
    <s v="Литые"/>
    <n v="665758"/>
    <s v="Экстрим"/>
    <s v="Н"/>
    <x v="1"/>
    <n v="5"/>
    <n v="100"/>
    <x v="3"/>
    <n v="50"/>
    <n v="56.1"/>
    <n v="6.5"/>
    <s v="5/100"/>
    <x v="797"/>
    <x v="16"/>
    <x v="150"/>
    <s v="5/100/16/50/56,1/6,5"/>
    <x v="0"/>
    <m/>
    <x v="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827"/>
    <x v="783"/>
    <s v="Литые"/>
    <n v="665759"/>
    <s v="Экстрим"/>
    <s v="М"/>
    <x v="1"/>
    <n v="5"/>
    <n v="100"/>
    <x v="3"/>
    <n v="50"/>
    <n v="56.1"/>
    <n v="6.5"/>
    <s v="5/100"/>
    <x v="798"/>
    <x v="16"/>
    <x v="150"/>
    <s v="5/100/16/50/56,1/6,5"/>
    <x v="0"/>
    <m/>
    <x v="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828"/>
    <x v="784"/>
    <s v="Литые"/>
    <n v="409018"/>
    <s v="RSs"/>
    <s v="ПЛ"/>
    <x v="1"/>
    <n v="5"/>
    <n v="100"/>
    <x v="3"/>
    <n v="55"/>
    <n v="56.1"/>
    <n v="6.5"/>
    <s v="5/100"/>
    <x v="799"/>
    <x v="16"/>
    <x v="151"/>
    <s v="5/100/16/55/56,1/6,5"/>
    <x v="0"/>
    <m/>
    <x v="0"/>
    <m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829"/>
    <x v="785"/>
    <s v="Литые"/>
    <n v="409019"/>
    <s v="RSs"/>
    <s v="АМ"/>
    <x v="1"/>
    <n v="5"/>
    <n v="100"/>
    <x v="3"/>
    <n v="55"/>
    <n v="56.1"/>
    <n v="6.5"/>
    <s v="5/100"/>
    <x v="800"/>
    <x v="16"/>
    <x v="151"/>
    <s v="5/100/16/55/56,1/6,5"/>
    <x v="0"/>
    <m/>
    <x v="0"/>
    <m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830"/>
    <x v="786"/>
    <s v="Литые"/>
    <n v="409020"/>
    <s v="RSs"/>
    <s v="Б"/>
    <x v="1"/>
    <n v="5"/>
    <n v="100"/>
    <x v="3"/>
    <n v="55"/>
    <n v="56.1"/>
    <n v="6.5"/>
    <s v="5/100"/>
    <x v="801"/>
    <x v="16"/>
    <x v="151"/>
    <s v="5/100/16/55/56,1/6,5"/>
    <x v="0"/>
    <m/>
    <x v="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831"/>
    <x v="787"/>
    <s v="Литые"/>
    <n v="409022"/>
    <s v="RSs"/>
    <s v="Ч"/>
    <x v="1"/>
    <n v="5"/>
    <n v="100"/>
    <x v="3"/>
    <n v="55"/>
    <n v="56.1"/>
    <n v="6.5"/>
    <s v="5/100"/>
    <x v="802"/>
    <x v="16"/>
    <x v="151"/>
    <s v="5/100/16/55/56,1/6,5"/>
    <x v="0"/>
    <m/>
    <x v="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832"/>
    <x v="788"/>
    <s v="Литые"/>
    <n v="666010"/>
    <s v="RSs"/>
    <s v="Н"/>
    <x v="1"/>
    <n v="5"/>
    <n v="100"/>
    <x v="3"/>
    <n v="55"/>
    <n v="56.1"/>
    <n v="6.5"/>
    <s v="5/100"/>
    <x v="803"/>
    <x v="16"/>
    <x v="151"/>
    <s v="5/100/16/55/56,1/6,5"/>
    <x v="0"/>
    <m/>
    <x v="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833"/>
    <x v="789"/>
    <s v="Литые"/>
    <n v="666011"/>
    <s v="RSs"/>
    <s v="АБ"/>
    <x v="1"/>
    <n v="5"/>
    <n v="100"/>
    <x v="3"/>
    <n v="55"/>
    <n v="56.1"/>
    <n v="6.5"/>
    <s v="5/100"/>
    <x v="804"/>
    <x v="16"/>
    <x v="151"/>
    <s v="5/100/16/55/56,1/6,5"/>
    <x v="0"/>
    <m/>
    <x v="0"/>
    <m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834"/>
    <x v="790"/>
    <s v="Литые"/>
    <n v="2054086"/>
    <s v="Цунами"/>
    <s v="Н"/>
    <x v="1"/>
    <n v="5"/>
    <n v="100"/>
    <x v="4"/>
    <n v="35"/>
    <n v="65.099999999999994"/>
    <n v="7"/>
    <s v="5/100"/>
    <x v="805"/>
    <x v="28"/>
    <x v="152"/>
    <s v="5/100/17/35/65,1/7"/>
    <x v="0"/>
    <m/>
    <x v="0"/>
    <m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835"/>
    <x v="791"/>
    <s v="Литые"/>
    <n v="405744"/>
    <s v="Турбо"/>
    <s v="ПЛ"/>
    <x v="1"/>
    <n v="5"/>
    <n v="100"/>
    <x v="4"/>
    <n v="48"/>
    <n v="56.1"/>
    <n v="7"/>
    <s v="5/100"/>
    <x v="806"/>
    <x v="28"/>
    <x v="153"/>
    <s v="5/100/17/48/56,1/7"/>
    <x v="0"/>
    <m/>
    <x v="0"/>
    <m/>
    <n v="550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836"/>
    <x v="792"/>
    <s v="Литые"/>
    <n v="665830"/>
    <s v="Турбо"/>
    <s v="Н"/>
    <x v="1"/>
    <n v="5"/>
    <n v="100"/>
    <x v="4"/>
    <n v="48"/>
    <n v="56.1"/>
    <n v="7"/>
    <s v="5/100"/>
    <x v="807"/>
    <x v="28"/>
    <x v="153"/>
    <s v="5/100/17/48/56,1/7"/>
    <x v="0"/>
    <m/>
    <x v="0"/>
    <m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837"/>
    <x v="793"/>
    <s v="Литые"/>
    <n v="665831"/>
    <s v="Турбо"/>
    <s v="М"/>
    <x v="1"/>
    <n v="5"/>
    <n v="100"/>
    <x v="4"/>
    <n v="48"/>
    <n v="56.1"/>
    <n v="7"/>
    <s v="5/100"/>
    <x v="808"/>
    <x v="28"/>
    <x v="153"/>
    <s v="5/100/17/48/56,1/7"/>
    <x v="0"/>
    <m/>
    <x v="0"/>
    <m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838"/>
    <x v="794"/>
    <s v="Литые"/>
    <n v="661537"/>
    <s v="Димос"/>
    <s v="М"/>
    <x v="1"/>
    <n v="5"/>
    <n v="105"/>
    <x v="0"/>
    <n v="39"/>
    <n v="56.6"/>
    <n v="6"/>
    <s v="5/105"/>
    <x v="809"/>
    <x v="22"/>
    <x v="101"/>
    <s v="5/105/15/39/56,6/6"/>
    <x v="0"/>
    <m/>
    <x v="0"/>
    <s v="Chevrolet (2)_x000a_Aveo (2011 - 2017)  Sonic (2012 - 2017)_x000a_Holden (1)_x000a_Barina (2011 - 2016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839"/>
    <x v="795"/>
    <s v="Литые"/>
    <n v="661538"/>
    <s v="Димос"/>
    <s v="Н"/>
    <x v="1"/>
    <n v="5"/>
    <n v="105"/>
    <x v="0"/>
    <n v="39"/>
    <n v="56.6"/>
    <n v="6"/>
    <s v="5/105"/>
    <x v="810"/>
    <x v="22"/>
    <x v="101"/>
    <s v="5/105/15/39/56,6/6"/>
    <x v="0"/>
    <m/>
    <x v="0"/>
    <s v="Chevrolet (2)_x000a_Aveo (2011 - 2017)  Sonic (2012 - 2017)_x000a_Holden (1)_x000a_Barina (2011 - 2016)"/>
    <n v="3650"/>
    <m/>
    <n v="0"/>
    <n v="0"/>
    <n v="0"/>
    <n v="0"/>
    <n v="0"/>
    <n v="0"/>
    <m/>
    <m/>
    <n v="0"/>
    <n v="1"/>
    <m/>
    <m/>
    <n v="0"/>
    <m/>
    <n v="4"/>
    <m/>
    <n v="4"/>
    <x v="0"/>
    <m/>
  </r>
  <r>
    <x v="0"/>
    <x v="840"/>
    <x v="796"/>
    <s v="Литые"/>
    <n v="661539"/>
    <s v="Димос"/>
    <s v="ПЛ"/>
    <x v="1"/>
    <n v="5"/>
    <n v="105"/>
    <x v="0"/>
    <n v="39"/>
    <n v="56.6"/>
    <n v="6"/>
    <s v="5/105"/>
    <x v="811"/>
    <x v="22"/>
    <x v="101"/>
    <s v="5/105/15/39/56,6/6"/>
    <x v="0"/>
    <m/>
    <x v="0"/>
    <s v="Chevrolet (2)_x000a_Aveo (2011 - 2017)  Sonic (2012 - 2017)_x000a_Holden (1)_x000a_Barina (2011 - 2016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841"/>
    <x v="132"/>
    <s v="Литые"/>
    <n v="654799"/>
    <m/>
    <m/>
    <x v="19"/>
    <n v="5"/>
    <n v="105"/>
    <x v="3"/>
    <n v="38"/>
    <n v="56.6"/>
    <n v="6.5"/>
    <s v="5/105"/>
    <x v="812"/>
    <x v="23"/>
    <x v="154"/>
    <s v="5/105/16/38/56,6/6,5"/>
    <x v="0"/>
    <m/>
    <x v="0"/>
    <m/>
    <n v="494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842"/>
    <x v="797"/>
    <s v="Литые"/>
    <n v="663960"/>
    <s v="Экстрим"/>
    <s v="Н"/>
    <x v="1"/>
    <n v="5"/>
    <n v="105"/>
    <x v="3"/>
    <n v="39"/>
    <n v="56.6"/>
    <n v="6.5"/>
    <s v="5/105"/>
    <x v="813"/>
    <x v="23"/>
    <x v="102"/>
    <s v="5/105/16/39/56,6/6,5"/>
    <x v="1"/>
    <n v="8"/>
    <x v="3"/>
    <s v="Buick (1)_x000a_Royaum (2004 - 2006)_x000a_Chevrolet (4)_x000a_Cavalier (2016 - 2017)  Cruze (2009 - 2016)  Tracker (2017 - 2017)  Trax (2013 - 2017)_x000a_Opel (1)_x000a_Astra (2009 - 2017)_x000a_Vauxhall (1)_x000a_Astra (2012 - 2015)"/>
    <n v="4450"/>
    <m/>
    <n v="2950"/>
    <n v="8"/>
    <n v="0"/>
    <n v="0"/>
    <n v="0"/>
    <n v="8"/>
    <m/>
    <m/>
    <n v="0"/>
    <n v="1"/>
    <m/>
    <m/>
    <n v="0"/>
    <s v="Buick (1)_x000a_Royaum (2004 - 2006)_x000a_Chevrolet (4)_x000a_Cavalier (2016 - 2017)  Cruze (2009 - 2016)  Tracker (2017 - 2017)  Trax (2013 - 2017)_x000a_Opel (1)_x000a_Astra (2009 - 2017)_x000a_Vauxhall (1)_x000a_Astra (2012 - 2015)"/>
    <m/>
    <m/>
    <n v="0"/>
    <x v="1"/>
    <m/>
  </r>
  <r>
    <x v="0"/>
    <x v="843"/>
    <x v="798"/>
    <s v="Литые"/>
    <n v="662538"/>
    <s v="RSS"/>
    <s v="Н"/>
    <x v="1"/>
    <n v="5"/>
    <n v="105"/>
    <x v="3"/>
    <n v="39"/>
    <n v="56.6"/>
    <n v="6.5"/>
    <s v="5/105"/>
    <x v="814"/>
    <x v="23"/>
    <x v="102"/>
    <s v="5/105/16/39/56,6/6,5"/>
    <x v="1"/>
    <n v="8"/>
    <x v="3"/>
    <s v="Buick (1)_x000a_Royaum (2004 - 2006)_x000a_Chevrolet (4)_x000a_Cavalier (2016 - 2017)  Cruze (2009 - 2016)  Tracker (2017 - 2017)  Trax (2013 - 2017)_x000a_Opel (1)_x000a_Astra (2009 - 2017)_x000a_Vauxhall (1)_x000a_Astra (2012 - 2015)"/>
    <n v="4450"/>
    <m/>
    <n v="3085.0037999999995"/>
    <n v="0"/>
    <n v="0"/>
    <n v="4"/>
    <n v="0"/>
    <n v="4"/>
    <m/>
    <m/>
    <n v="0"/>
    <n v="1"/>
    <m/>
    <m/>
    <n v="0"/>
    <s v="Buick (1)_x000a_Royaum (2004 - 2006)_x000a_Chevrolet (4)_x000a_Cavalier (2016 - 2017)  Cruze (2009 - 2016)  Tracker (2017 - 2017)  Trax (2013 - 2017)_x000a_Opel (1)_x000a_Astra (2009 - 2017)_x000a_Vauxhall (1)_x000a_Astra (2012 - 2015)"/>
    <m/>
    <m/>
    <n v="0"/>
    <x v="2"/>
    <m/>
  </r>
  <r>
    <x v="0"/>
    <x v="844"/>
    <x v="799"/>
    <s v="Литые"/>
    <n v="662534"/>
    <s v="Экстрим"/>
    <s v="М"/>
    <x v="1"/>
    <n v="5"/>
    <n v="105"/>
    <x v="3"/>
    <n v="39"/>
    <n v="56.6"/>
    <n v="6.5"/>
    <s v="5/105"/>
    <x v="815"/>
    <x v="23"/>
    <x v="102"/>
    <s v="5/105/16/39/56,6/6,5"/>
    <x v="1"/>
    <n v="8"/>
    <x v="3"/>
    <s v="Buick (1)_x000a_Royaum (2004 - 2006)_x000a_Chevrolet (4)_x000a_Cavalier (2016 - 2017)  Cruze (2009 - 2016)  Tracker (2017 - 2017)  Trax (2013 - 2017)_x000a_Opel (1)_x000a_Astra (2009 - 2017)_x000a_Vauxhall (1)_x000a_Astra (2012 - 2015)"/>
    <n v="4450"/>
    <m/>
    <n v="0"/>
    <n v="0"/>
    <n v="0"/>
    <n v="0"/>
    <n v="0"/>
    <n v="0"/>
    <m/>
    <m/>
    <n v="0"/>
    <n v="1"/>
    <m/>
    <m/>
    <n v="0"/>
    <s v="Buick (1)_x000a_Royaum (2004 - 2006)_x000a_Chevrolet (4)_x000a_Cavalier (2016 - 2017)  Cruze (2009 - 2016)  Tracker (2017 - 2017)  Trax (2013 - 2017)_x000a_Opel (1)_x000a_Astra (2009 - 2017)_x000a_Vauxhall (1)_x000a_Astra (2012 - 2015)"/>
    <m/>
    <m/>
    <n v="0"/>
    <x v="0"/>
    <m/>
  </r>
  <r>
    <x v="0"/>
    <x v="845"/>
    <x v="800"/>
    <s v="Литые"/>
    <n v="677984"/>
    <s v="RSS"/>
    <s v="М"/>
    <x v="1"/>
    <n v="5"/>
    <n v="105"/>
    <x v="3"/>
    <n v="39"/>
    <n v="56.6"/>
    <n v="6.5"/>
    <s v="5/105"/>
    <x v="816"/>
    <x v="23"/>
    <x v="102"/>
    <s v="5/105/16/39/56,6/6,5"/>
    <x v="1"/>
    <n v="8"/>
    <x v="3"/>
    <s v="Buick (1)_x000a_Royaum (2004 - 2006)_x000a_Chevrolet (4)_x000a_Cavalier (2016 - 2017)  Cruze (2009 - 2016)  Tracker (2017 - 2017)  Trax (2013 - 2017)_x000a_Opel (1)_x000a_Astra (2009 - 2017)_x000a_Vauxhall (1)_x000a_Astra (2012 - 2015)"/>
    <n v="4450"/>
    <m/>
    <n v="0"/>
    <n v="0"/>
    <n v="0"/>
    <n v="0"/>
    <n v="0"/>
    <n v="0"/>
    <m/>
    <m/>
    <n v="0"/>
    <n v="1"/>
    <m/>
    <m/>
    <n v="0"/>
    <s v="Buick (1)_x000a_Royaum (2004 - 2006)_x000a_Chevrolet (4)_x000a_Cavalier (2016 - 2017)  Cruze (2009 - 2016)  Tracker (2017 - 2017)  Trax (2013 - 2017)_x000a_Opel (1)_x000a_Astra (2009 - 2017)_x000a_Vauxhall (1)_x000a_Astra (2012 - 2015)"/>
    <m/>
    <m/>
    <n v="0"/>
    <x v="0"/>
    <m/>
  </r>
  <r>
    <x v="0"/>
    <x v="846"/>
    <x v="801"/>
    <s v="Литые"/>
    <n v="408944"/>
    <s v="Экстрим"/>
    <s v="АМ"/>
    <x v="1"/>
    <n v="5"/>
    <n v="105"/>
    <x v="3"/>
    <n v="39"/>
    <n v="56.6"/>
    <n v="6.5"/>
    <s v="5/105"/>
    <x v="817"/>
    <x v="23"/>
    <x v="102"/>
    <s v="5/105/16/39/56,6/6,5"/>
    <x v="1"/>
    <n v="8"/>
    <x v="3"/>
    <s v="Buick (1)_x000a_Royaum (2004 - 2006)_x000a_Chevrolet (4)_x000a_Cavalier (2016 - 2017)  Cruze (2009 - 2016)  Tracker (2017 - 2017)  Trax (2013 - 2017)_x000a_Opel (1)_x000a_Astra (2009 - 2017)_x000a_Vauxhall (1)_x000a_Astra (2012 - 2015)"/>
    <n v="4750"/>
    <m/>
    <n v="0"/>
    <n v="0"/>
    <n v="0"/>
    <n v="0"/>
    <n v="0"/>
    <n v="0"/>
    <m/>
    <m/>
    <n v="0"/>
    <n v="1"/>
    <m/>
    <m/>
    <n v="0"/>
    <s v="Buick (1)_x000a_Royaum (2004 - 2006)_x000a_Chevrolet (4)_x000a_Cavalier (2016 - 2017)  Cruze (2009 - 2016)  Tracker (2017 - 2017)  Trax (2013 - 2017)_x000a_Opel (1)_x000a_Astra (2009 - 2017)_x000a_Vauxhall (1)_x000a_Astra (2012 - 2015)"/>
    <m/>
    <m/>
    <n v="0"/>
    <x v="0"/>
    <m/>
  </r>
  <r>
    <x v="0"/>
    <x v="847"/>
    <x v="802"/>
    <s v="Литые"/>
    <n v="409055"/>
    <s v="RSS"/>
    <s v="АМ"/>
    <x v="1"/>
    <n v="5"/>
    <n v="105"/>
    <x v="3"/>
    <n v="39"/>
    <n v="56.6"/>
    <n v="6.5"/>
    <s v="5/105"/>
    <x v="818"/>
    <x v="23"/>
    <x v="102"/>
    <s v="5/105/16/39/56,6/6,5"/>
    <x v="1"/>
    <n v="8"/>
    <x v="3"/>
    <s v="Buick (1)_x000a_Royaum (2004 - 2006)_x000a_Chevrolet (4)_x000a_Cavalier (2016 - 2017)  Cruze (2009 - 2016)  Tracker (2017 - 2017)  Trax (2013 - 2017)_x000a_Opel (1)_x000a_Astra (2009 - 2017)_x000a_Vauxhall (1)_x000a_Astra (2012 - 2015)"/>
    <n v="4750"/>
    <m/>
    <n v="0"/>
    <n v="0"/>
    <n v="0"/>
    <n v="0"/>
    <n v="0"/>
    <n v="0"/>
    <m/>
    <m/>
    <n v="0"/>
    <n v="1"/>
    <m/>
    <m/>
    <n v="0"/>
    <s v="Buick (1)_x000a_Royaum (2004 - 2006)_x000a_Chevrolet (4)_x000a_Cavalier (2016 - 2017)  Cruze (2009 - 2016)  Tracker (2017 - 2017)  Trax (2013 - 2017)_x000a_Opel (1)_x000a_Astra (2009 - 2017)_x000a_Vauxhall (1)_x000a_Astra (2012 - 2015)"/>
    <m/>
    <m/>
    <n v="0"/>
    <x v="0"/>
    <m/>
  </r>
  <r>
    <x v="0"/>
    <x v="848"/>
    <x v="803"/>
    <s v="Литые"/>
    <n v="759257"/>
    <s v="GT"/>
    <s v="НН"/>
    <x v="1"/>
    <n v="5"/>
    <n v="105"/>
    <x v="3"/>
    <n v="39"/>
    <n v="56.6"/>
    <n v="6.5"/>
    <s v="5/105"/>
    <x v="819"/>
    <x v="23"/>
    <x v="102"/>
    <s v="5/105/16/39/56,6/6,5"/>
    <x v="1"/>
    <n v="8"/>
    <x v="3"/>
    <s v="Buick (1)_x000a_Royaum (2004 - 2006)_x000a_Chevrolet (4)_x000a_Cavalier (2016 - 2017)  Cruze (2009 - 2016)  Tracker (2017 - 2017)  Trax (2013 - 2017)_x000a_Opel (1)_x000a_Astra (2009 - 2017)_x000a_Vauxhall (1)_x000a_Astra (2012 - 2015)"/>
    <n v="4450"/>
    <m/>
    <n v="3085.0037999999995"/>
    <n v="0"/>
    <n v="0"/>
    <n v="0"/>
    <n v="4"/>
    <n v="0"/>
    <m/>
    <m/>
    <n v="0"/>
    <n v="1"/>
    <m/>
    <m/>
    <n v="0"/>
    <s v="Buick (1)_x000a_Royaum (2004 - 2006)_x000a_Chevrolet (4)_x000a_Cavalier (2016 - 2017)  Cruze (2009 - 2016)  Tracker (2017 - 2017)  Trax (2013 - 2017)_x000a_Opel (1)_x000a_Astra (2009 - 2017)_x000a_Vauxhall (1)_x000a_Astra (2012 - 2015)"/>
    <m/>
    <m/>
    <n v="0"/>
    <x v="2"/>
    <m/>
  </r>
  <r>
    <x v="0"/>
    <x v="849"/>
    <x v="804"/>
    <s v="Литые"/>
    <n v="812149"/>
    <s v="Экстрим"/>
    <s v="ЧМБ"/>
    <x v="1"/>
    <n v="5"/>
    <n v="105"/>
    <x v="3"/>
    <n v="39"/>
    <n v="56.6"/>
    <n v="6.5"/>
    <s v="5/105"/>
    <x v="820"/>
    <x v="23"/>
    <x v="102"/>
    <s v="5/105/16/39/56,6/6,5"/>
    <x v="1"/>
    <n v="8"/>
    <x v="3"/>
    <s v="Buick (1)_x000a_Royaum (2004 - 2006)_x000a_Chevrolet (4)_x000a_Cavalier (2016 - 2017)  Cruze (2009 - 2016)  Tracker (2017 - 2017)  Trax (2013 - 2017)_x000a_Opel (1)_x000a_Astra (2009 - 2017)_x000a_Vauxhall (1)_x000a_Astra (2012 - 2015)"/>
    <n v="4750"/>
    <m/>
    <n v="0"/>
    <n v="0"/>
    <n v="0"/>
    <n v="0"/>
    <n v="0"/>
    <n v="0"/>
    <m/>
    <m/>
    <n v="0"/>
    <n v="1"/>
    <m/>
    <m/>
    <n v="0"/>
    <s v="Buick (1)_x000a_Royaum (2004 - 2006)_x000a_Chevrolet (4)_x000a_Cavalier (2016 - 2017)  Cruze (2009 - 2016)  Tracker (2017 - 2017)  Trax (2013 - 2017)_x000a_Opel (1)_x000a_Astra (2009 - 2017)_x000a_Vauxhall (1)_x000a_Astra (2012 - 2015)"/>
    <m/>
    <m/>
    <n v="0"/>
    <x v="0"/>
    <m/>
  </r>
  <r>
    <x v="0"/>
    <x v="850"/>
    <x v="805"/>
    <s v="Литые"/>
    <n v="830810"/>
    <s v="GT"/>
    <s v="ПЛ"/>
    <x v="1"/>
    <n v="5"/>
    <n v="105"/>
    <x v="3"/>
    <n v="39"/>
    <n v="56.6"/>
    <n v="6.5"/>
    <s v="5/105"/>
    <x v="821"/>
    <x v="23"/>
    <x v="102"/>
    <s v="5/105/16/39/56,6/6,5"/>
    <x v="1"/>
    <n v="8"/>
    <x v="3"/>
    <s v="Buick (1)_x000a_Royaum (2004 - 2006)_x000a_Chevrolet (4)_x000a_Cavalier (2016 - 2017)  Cruze (2009 - 2016)  Tracker (2017 - 2017)  Trax (2013 - 2017)_x000a_Opel (1)_x000a_Astra (2009 - 2017)_x000a_Vauxhall (1)_x000a_Astra (2012 - 2015)"/>
    <n v="4750"/>
    <m/>
    <n v="0"/>
    <n v="0"/>
    <n v="0"/>
    <n v="0"/>
    <n v="0"/>
    <n v="0"/>
    <m/>
    <m/>
    <n v="0"/>
    <n v="1"/>
    <m/>
    <m/>
    <n v="0"/>
    <s v="Buick (1)_x000a_Royaum (2004 - 2006)_x000a_Chevrolet (4)_x000a_Cavalier (2016 - 2017)  Cruze (2009 - 2016)  Tracker (2017 - 2017)  Trax (2013 - 2017)_x000a_Opel (1)_x000a_Astra (2009 - 2017)_x000a_Vauxhall (1)_x000a_Astra (2012 - 2015)"/>
    <m/>
    <m/>
    <n v="0"/>
    <x v="0"/>
    <m/>
  </r>
  <r>
    <x v="0"/>
    <x v="851"/>
    <x v="806"/>
    <s v="Литые"/>
    <n v="670398"/>
    <m/>
    <m/>
    <x v="3"/>
    <n v="5"/>
    <n v="105"/>
    <x v="3"/>
    <n v="39"/>
    <n v="56.6"/>
    <n v="6.5"/>
    <s v="5/105"/>
    <x v="822"/>
    <x v="23"/>
    <x v="102"/>
    <s v="5/105/16/39/56,6/6,5"/>
    <x v="0"/>
    <m/>
    <x v="0"/>
    <s v="Buick (1)_x000a_Royaum (2004 - 2006)_x000a_Chevrolet (4)_x000a_Cavalier (2016 - 2017)  Cruze (2009 - 2016)  Tracker (2017 - 2017)  Trax (2013 - 2017)_x000a_Opel (1)_x000a_Astra (2009 - 2017)_x000a_Vauxhall (1)_x000a_Astra (2012 - 2015)"/>
    <n v="3345"/>
    <m/>
    <n v="0"/>
    <n v="0"/>
    <n v="0"/>
    <n v="0"/>
    <n v="0"/>
    <n v="0"/>
    <m/>
    <m/>
    <n v="0"/>
    <n v="1"/>
    <m/>
    <m/>
    <n v="0"/>
    <s v="Buick (1)_x000a_Royaum (2004 - 2006)_x000a_Chevrolet (4)_x000a_Cavalier (2016 - 2017)  Cruze (2009 - 2016)  Tracker (2017 - 2017)  Trax (2013 - 2017)_x000a_Opel (1)_x000a_Astra (2009 - 2017)_x000a_Vauxhall (1)_x000a_Astra (2012 - 2015)"/>
    <m/>
    <m/>
    <n v="0"/>
    <x v="0"/>
    <m/>
  </r>
  <r>
    <x v="0"/>
    <x v="852"/>
    <x v="807"/>
    <s v="Литые"/>
    <n v="668720"/>
    <m/>
    <m/>
    <x v="3"/>
    <n v="5"/>
    <n v="105"/>
    <x v="3"/>
    <n v="39"/>
    <n v="56.6"/>
    <n v="6.5"/>
    <s v="5/105"/>
    <x v="823"/>
    <x v="23"/>
    <x v="102"/>
    <s v="5/105/16/39/56,6/6,5"/>
    <x v="0"/>
    <m/>
    <x v="0"/>
    <s v="Buick (1)_x000a_Royaum (2004 - 2006)_x000a_Chevrolet (4)_x000a_Cavalier (2016 - 2017)  Cruze (2009 - 2016)  Tracker (2017 - 2017)  Trax (2013 - 2017)_x000a_Opel (1)_x000a_Astra (2009 - 2017)_x000a_Vauxhall (1)_x000a_Astra (2012 - 2015)"/>
    <n v="3671"/>
    <m/>
    <n v="0"/>
    <n v="0"/>
    <n v="0"/>
    <n v="0"/>
    <n v="0"/>
    <n v="0"/>
    <m/>
    <m/>
    <n v="0"/>
    <n v="1"/>
    <m/>
    <m/>
    <n v="0"/>
    <s v="Buick (1)_x000a_Royaum (2004 - 2006)_x000a_Chevrolet (4)_x000a_Cavalier (2016 - 2017)  Cruze (2009 - 2016)  Tracker (2017 - 2017)  Trax (2013 - 2017)_x000a_Opel (1)_x000a_Astra (2009 - 2017)_x000a_Vauxhall (1)_x000a_Astra (2012 - 2015)"/>
    <m/>
    <m/>
    <n v="0"/>
    <x v="0"/>
    <m/>
  </r>
  <r>
    <x v="0"/>
    <x v="853"/>
    <x v="808"/>
    <s v="Литые"/>
    <n v="938848"/>
    <s v="Экстрим"/>
    <s v="ЧМК"/>
    <x v="1"/>
    <n v="5"/>
    <n v="105"/>
    <x v="3"/>
    <n v="39"/>
    <n v="56.6"/>
    <n v="6.5"/>
    <s v="5/105"/>
    <x v="824"/>
    <x v="23"/>
    <x v="102"/>
    <s v="5/105/16/39/56,6/6,5"/>
    <x v="1"/>
    <n v="8"/>
    <x v="3"/>
    <s v="Buick (1)_x000a_Royaum (2004 - 2006)_x000a_Chevrolet (4)_x000a_Cavalier (2016 - 2017)  Cruze (2009 - 2016)  Tracker (2017 - 2017)  Trax (2013 - 2017)_x000a_Opel (1)_x000a_Astra (2009 - 2017)_x000a_Vauxhall (1)_x000a_Astra (2012 - 2015)"/>
    <n v="4750"/>
    <m/>
    <n v="0"/>
    <n v="0"/>
    <n v="0"/>
    <n v="0"/>
    <n v="0"/>
    <n v="0"/>
    <m/>
    <m/>
    <n v="0"/>
    <n v="1"/>
    <m/>
    <m/>
    <n v="0"/>
    <s v="Buick (1)_x000a_Royaum (2004 - 2006)_x000a_Chevrolet (4)_x000a_Cavalier (2016 - 2017)  Cruze (2009 - 2016)  Tracker (2017 - 2017)  Trax (2013 - 2017)_x000a_Opel (1)_x000a_Astra (2009 - 2017)_x000a_Vauxhall (1)_x000a_Astra (2012 - 2015)"/>
    <m/>
    <m/>
    <n v="0"/>
    <x v="0"/>
    <m/>
  </r>
  <r>
    <x v="0"/>
    <x v="854"/>
    <x v="809"/>
    <s v="Литые"/>
    <n v="941609"/>
    <s v="Экстрим"/>
    <s v="Н"/>
    <x v="1"/>
    <n v="5"/>
    <n v="105"/>
    <x v="3"/>
    <n v="39"/>
    <n v="56.6"/>
    <n v="6.5"/>
    <s v="5/105"/>
    <x v="825"/>
    <x v="23"/>
    <x v="102"/>
    <s v="5/105/16/39/56,6/6,5"/>
    <x v="1"/>
    <n v="8"/>
    <x v="3"/>
    <s v="Buick (1)_x000a_Royaum (2004 - 2006)_x000a_Chevrolet (4)_x000a_Cavalier (2016 - 2017)  Cruze (2009 - 2016)  Tracker (2017 - 2017)  Trax (2013 - 2017)_x000a_Opel (1)_x000a_Astra (2009 - 2017)_x000a_Vauxhall (1)_x000a_Astra (2012 - 2015)"/>
    <n v="4450"/>
    <m/>
    <n v="2950"/>
    <n v="0"/>
    <n v="0"/>
    <n v="0"/>
    <n v="0"/>
    <n v="0"/>
    <m/>
    <m/>
    <n v="0"/>
    <n v="1"/>
    <m/>
    <m/>
    <n v="0"/>
    <s v="Buick (1)_x000a_Royaum (2004 - 2006)_x000a_Chevrolet (4)_x000a_Cavalier (2016 - 2017)  Cruze (2009 - 2016)  Tracker (2017 - 2017)  Trax (2013 - 2017)_x000a_Opel (1)_x000a_Astra (2009 - 2017)_x000a_Vauxhall (1)_x000a_Astra (2012 - 2015)"/>
    <m/>
    <m/>
    <n v="0"/>
    <x v="0"/>
    <m/>
  </r>
  <r>
    <x v="0"/>
    <x v="855"/>
    <x v="810"/>
    <s v="Литые"/>
    <n v="941594"/>
    <s v="Экстрим"/>
    <s v="ЧМЖ"/>
    <x v="1"/>
    <n v="5"/>
    <n v="105"/>
    <x v="3"/>
    <n v="39"/>
    <n v="56.6"/>
    <n v="6.5"/>
    <s v="5/105"/>
    <x v="826"/>
    <x v="23"/>
    <x v="102"/>
    <s v="5/105/16/39/56,6/6,5"/>
    <x v="1"/>
    <n v="8"/>
    <x v="3"/>
    <s v="Buick (1)_x000a_Royaum (2004 - 2006)_x000a_Chevrolet (4)_x000a_Cavalier (2016 - 2017)  Cruze (2009 - 2016)  Tracker (2017 - 2017)  Trax (2013 - 2017)_x000a_Opel (1)_x000a_Astra (2009 - 2017)_x000a_Vauxhall (1)_x000a_Astra (2012 - 2015)"/>
    <n v="4750"/>
    <m/>
    <n v="0"/>
    <n v="0"/>
    <n v="0"/>
    <n v="0"/>
    <n v="0"/>
    <n v="0"/>
    <m/>
    <m/>
    <n v="0"/>
    <n v="1"/>
    <m/>
    <m/>
    <n v="0"/>
    <s v="Buick (1)_x000a_Royaum (2004 - 2006)_x000a_Chevrolet (4)_x000a_Cavalier (2016 - 2017)  Cruze (2009 - 2016)  Tracker (2017 - 2017)  Trax (2013 - 2017)_x000a_Opel (1)_x000a_Astra (2009 - 2017)_x000a_Vauxhall (1)_x000a_Astra (2012 - 2015)"/>
    <m/>
    <m/>
    <n v="0"/>
    <x v="0"/>
    <m/>
  </r>
  <r>
    <x v="0"/>
    <x v="856"/>
    <x v="811"/>
    <s v="Литые"/>
    <n v="941615"/>
    <s v="RSS"/>
    <s v="ЧМК"/>
    <x v="1"/>
    <n v="5"/>
    <n v="105"/>
    <x v="3"/>
    <n v="39"/>
    <n v="56.6"/>
    <n v="6.5"/>
    <s v="5/105"/>
    <x v="827"/>
    <x v="23"/>
    <x v="102"/>
    <s v="5/105/16/39/56,6/6,5"/>
    <x v="1"/>
    <n v="8"/>
    <x v="3"/>
    <s v="Buick (1)_x000a_Royaum (2004 - 2006)_x000a_Chevrolet (4)_x000a_Cavalier (2016 - 2017)  Cruze (2009 - 2016)  Tracker (2017 - 2017)  Trax (2013 - 2017)_x000a_Opel (1)_x000a_Astra (2009 - 2017)_x000a_Vauxhall (1)_x000a_Astra (2012 - 2015)"/>
    <n v="4750"/>
    <m/>
    <n v="0"/>
    <n v="0"/>
    <n v="0"/>
    <n v="0"/>
    <n v="0"/>
    <n v="0"/>
    <m/>
    <m/>
    <n v="0"/>
    <n v="1"/>
    <m/>
    <m/>
    <n v="0"/>
    <s v="Buick (1)_x000a_Royaum (2004 - 2006)_x000a_Chevrolet (4)_x000a_Cavalier (2016 - 2017)  Cruze (2009 - 2016)  Tracker (2017 - 2017)  Trax (2013 - 2017)_x000a_Opel (1)_x000a_Astra (2009 - 2017)_x000a_Vauxhall (1)_x000a_Astra (2012 - 2015)"/>
    <m/>
    <m/>
    <n v="0"/>
    <x v="0"/>
    <m/>
  </r>
  <r>
    <x v="0"/>
    <x v="857"/>
    <x v="812"/>
    <s v="Литые"/>
    <n v="408943"/>
    <s v="Экстрим"/>
    <s v="ПЛ"/>
    <x v="1"/>
    <n v="5"/>
    <n v="105"/>
    <x v="3"/>
    <n v="39"/>
    <n v="56.6"/>
    <n v="6.5"/>
    <s v="5/105"/>
    <x v="828"/>
    <x v="23"/>
    <x v="102"/>
    <s v="5/105/16/39/56,6/6,5"/>
    <x v="1"/>
    <n v="8"/>
    <x v="3"/>
    <s v="Buick (1)_x000a_Royaum (2004 - 2006)_x000a_Chevrolet (4)_x000a_Cavalier (2016 - 2017)  Cruze (2009 - 2016)  Tracker (2017 - 2017)  Trax (2013 - 2017)_x000a_Opel (1)_x000a_Astra (2009 - 2017)_x000a_Vauxhall (1)_x000a_Astra (2012 - 2015)"/>
    <n v="4750"/>
    <m/>
    <n v="0"/>
    <n v="0"/>
    <n v="0"/>
    <n v="0"/>
    <n v="0"/>
    <n v="0"/>
    <m/>
    <m/>
    <n v="0"/>
    <n v="1"/>
    <m/>
    <m/>
    <n v="0"/>
    <s v="Buick (1)_x000a_Royaum (2004 - 2006)_x000a_Chevrolet (4)_x000a_Cavalier (2016 - 2017)  Cruze (2009 - 2016)  Tracker (2017 - 2017)  Trax (2013 - 2017)_x000a_Opel (1)_x000a_Astra (2009 - 2017)_x000a_Vauxhall (1)_x000a_Astra (2012 - 2015)"/>
    <m/>
    <m/>
    <n v="0"/>
    <x v="0"/>
    <m/>
  </r>
  <r>
    <x v="0"/>
    <x v="858"/>
    <x v="805"/>
    <s v="Литые"/>
    <n v="939667"/>
    <s v="GT"/>
    <s v="ПЛ"/>
    <x v="1"/>
    <n v="5"/>
    <n v="105"/>
    <x v="3"/>
    <n v="39"/>
    <n v="56.6"/>
    <n v="6.5"/>
    <s v="5/105"/>
    <x v="821"/>
    <x v="23"/>
    <x v="102"/>
    <s v="5/105/16/39/56,6/6,5"/>
    <x v="1"/>
    <n v="8"/>
    <x v="3"/>
    <s v="Buick (1)_x000a_Royaum (2004 - 2006)_x000a_Chevrolet (4)_x000a_Cavalier (2016 - 2017)  Cruze (2009 - 2016)  Tracker (2017 - 2017)  Trax (2013 - 2017)_x000a_Opel (1)_x000a_Astra (2009 - 2017)_x000a_Vauxhall (1)_x000a_Astra (2012 - 2015)"/>
    <n v="4750"/>
    <m/>
    <n v="0"/>
    <n v="0"/>
    <n v="0"/>
    <n v="0"/>
    <n v="0"/>
    <n v="0"/>
    <m/>
    <m/>
    <n v="0"/>
    <n v="1"/>
    <m/>
    <m/>
    <n v="0"/>
    <s v="Buick (1)_x000a_Royaum (2004 - 2006)_x000a_Chevrolet (4)_x000a_Cavalier (2016 - 2017)  Cruze (2009 - 2016)  Tracker (2017 - 2017)  Trax (2013 - 2017)_x000a_Opel (1)_x000a_Astra (2009 - 2017)_x000a_Vauxhall (1)_x000a_Astra (2012 - 2015)"/>
    <m/>
    <m/>
    <n v="0"/>
    <x v="0"/>
    <m/>
  </r>
  <r>
    <x v="0"/>
    <x v="859"/>
    <x v="813"/>
    <s v="Литые"/>
    <n v="409056"/>
    <s v="RSs"/>
    <s v="Б"/>
    <x v="1"/>
    <n v="5"/>
    <n v="105"/>
    <x v="3"/>
    <n v="39"/>
    <n v="56.6"/>
    <n v="6.5"/>
    <s v="5/105"/>
    <x v="829"/>
    <x v="23"/>
    <x v="102"/>
    <s v="5/105/16/39/56,6/6,5"/>
    <x v="1"/>
    <n v="4"/>
    <x v="5"/>
    <s v="Buick (1)_x000a_Royaum (2004 - 2006)_x000a_Chevrolet (4)_x000a_Cavalier (2016 - 2017)  Cruze (2009 - 2016)  Tracker (2017 - 2017)  Trax (2013 - 2017)_x000a_Opel (1)_x000a_Astra (2009 - 2017)_x000a_Vauxhall (1)_x000a_Astra (2012 - 2015)"/>
    <n v="4450"/>
    <m/>
    <n v="0"/>
    <n v="0"/>
    <n v="0"/>
    <n v="0"/>
    <n v="0"/>
    <n v="0"/>
    <m/>
    <m/>
    <n v="0"/>
    <n v="1"/>
    <m/>
    <m/>
    <n v="0"/>
    <s v="Buick (1)_x000a_Royaum (2004 - 2006)_x000a_Chevrolet (4)_x000a_Cavalier (2016 - 2017)  Cruze (2009 - 2016)  Tracker (2017 - 2017)  Trax (2013 - 2017)_x000a_Opel (1)_x000a_Astra (2009 - 2017)_x000a_Vauxhall (1)_x000a_Astra (2012 - 2015)"/>
    <m/>
    <m/>
    <n v="0"/>
    <x v="0"/>
    <m/>
  </r>
  <r>
    <x v="0"/>
    <x v="860"/>
    <x v="814"/>
    <s v="Литые"/>
    <n v="409057"/>
    <s v="RSs"/>
    <s v="Ч"/>
    <x v="1"/>
    <n v="5"/>
    <n v="105"/>
    <x v="3"/>
    <n v="39"/>
    <n v="56.6"/>
    <n v="6.5"/>
    <s v="5/105"/>
    <x v="830"/>
    <x v="23"/>
    <x v="102"/>
    <s v="5/105/16/39/56,6/6,5"/>
    <x v="1"/>
    <n v="4"/>
    <x v="5"/>
    <s v="Buick (1)_x000a_Royaum (2004 - 2006)_x000a_Chevrolet (4)_x000a_Cavalier (2016 - 2017)  Cruze (2009 - 2016)  Tracker (2017 - 2017)  Trax (2013 - 2017)_x000a_Opel (1)_x000a_Astra (2009 - 2017)_x000a_Vauxhall (1)_x000a_Astra (2012 - 2015)"/>
    <n v="4450"/>
    <m/>
    <n v="0"/>
    <n v="0"/>
    <n v="0"/>
    <n v="0"/>
    <n v="0"/>
    <n v="0"/>
    <m/>
    <m/>
    <n v="0"/>
    <n v="1"/>
    <m/>
    <m/>
    <n v="0"/>
    <s v="Buick (1)_x000a_Royaum (2004 - 2006)_x000a_Chevrolet (4)_x000a_Cavalier (2016 - 2017)  Cruze (2009 - 2016)  Tracker (2017 - 2017)  Trax (2013 - 2017)_x000a_Opel (1)_x000a_Astra (2009 - 2017)_x000a_Vauxhall (1)_x000a_Astra (2012 - 2015)"/>
    <m/>
    <m/>
    <n v="0"/>
    <x v="0"/>
    <m/>
  </r>
  <r>
    <x v="0"/>
    <x v="861"/>
    <x v="815"/>
    <s v="Литые"/>
    <n v="666028"/>
    <s v="RSs"/>
    <s v="АБ"/>
    <x v="1"/>
    <n v="5"/>
    <n v="105"/>
    <x v="3"/>
    <n v="39"/>
    <n v="56.6"/>
    <n v="6.5"/>
    <s v="5/105"/>
    <x v="831"/>
    <x v="23"/>
    <x v="102"/>
    <s v="5/105/16/39/56,6/6,5"/>
    <x v="1"/>
    <n v="8"/>
    <x v="3"/>
    <s v="Buick (1)_x000a_Royaum (2004 - 2006)_x000a_Chevrolet (4)_x000a_Cavalier (2016 - 2017)  Cruze (2009 - 2016)  Tracker (2017 - 2017)  Trax (2013 - 2017)_x000a_Opel (1)_x000a_Astra (2009 - 2017)_x000a_Vauxhall (1)_x000a_Astra (2012 - 2015)"/>
    <n v="4750"/>
    <m/>
    <n v="0"/>
    <n v="0"/>
    <n v="0"/>
    <n v="0"/>
    <n v="0"/>
    <n v="0"/>
    <m/>
    <m/>
    <n v="0"/>
    <n v="1"/>
    <m/>
    <m/>
    <n v="0"/>
    <s v="Buick (1)_x000a_Royaum (2004 - 2006)_x000a_Chevrolet (4)_x000a_Cavalier (2016 - 2017)  Cruze (2009 - 2016)  Tracker (2017 - 2017)  Trax (2013 - 2017)_x000a_Opel (1)_x000a_Astra (2009 - 2017)_x000a_Vauxhall (1)_x000a_Astra (2012 - 2015)"/>
    <m/>
    <m/>
    <n v="0"/>
    <x v="0"/>
    <m/>
  </r>
  <r>
    <x v="0"/>
    <x v="862"/>
    <x v="816"/>
    <s v="Литые"/>
    <n v="661595"/>
    <s v="Премьер М"/>
    <s v="М"/>
    <x v="1"/>
    <n v="5"/>
    <n v="105"/>
    <x v="3"/>
    <n v="39"/>
    <n v="56.6"/>
    <n v="7"/>
    <s v="5/105"/>
    <x v="832"/>
    <x v="23"/>
    <x v="155"/>
    <s v="5/105/16/39/56,6/7"/>
    <x v="0"/>
    <m/>
    <x v="0"/>
    <s v="Нет такой машины"/>
    <n v="4450"/>
    <m/>
    <n v="0"/>
    <n v="0"/>
    <n v="0"/>
    <n v="0"/>
    <n v="0"/>
    <n v="0"/>
    <m/>
    <m/>
    <n v="0"/>
    <n v="1"/>
    <m/>
    <m/>
    <n v="0"/>
    <s v="Buick (1)_x000a_Royaum (2004 - 2006)_x000a_Chevrolet (4)_x000a_Cavalier (2016 - 2017)  Cruze (2009 - 2016)  Tracker (2017 - 2017)  Trax (2013 - 2017)_x000a_Opel (1)_x000a_Astra (2009 - 2017)_x000a_Vauxhall (1)_x000a_Astra (2012 - 2015)"/>
    <m/>
    <m/>
    <n v="0"/>
    <x v="0"/>
    <m/>
  </r>
  <r>
    <x v="0"/>
    <x v="863"/>
    <x v="817"/>
    <s v="Литые"/>
    <n v="661596"/>
    <s v="Премьер М"/>
    <s v="Н"/>
    <x v="1"/>
    <n v="5"/>
    <n v="105"/>
    <x v="3"/>
    <n v="39"/>
    <n v="56.6"/>
    <n v="7"/>
    <s v="5/105"/>
    <x v="833"/>
    <x v="23"/>
    <x v="155"/>
    <s v="5/105/16/39/56,6/7"/>
    <x v="0"/>
    <m/>
    <x v="0"/>
    <s v="Нет такой машины"/>
    <n v="4450"/>
    <m/>
    <n v="0"/>
    <n v="0"/>
    <n v="0"/>
    <n v="0"/>
    <n v="0"/>
    <n v="0"/>
    <m/>
    <m/>
    <n v="0"/>
    <n v="1"/>
    <m/>
    <m/>
    <n v="0"/>
    <s v="Buick (1)_x000a_Royaum (2004 - 2006)_x000a_Chevrolet (4)_x000a_Cavalier (2016 - 2017)  Cruze (2009 - 2016)  Tracker (2017 - 2017)  Trax (2013 - 2017)_x000a_Opel (1)_x000a_Astra (2009 - 2017)_x000a_Vauxhall (1)_x000a_Astra (2012 - 2015)"/>
    <m/>
    <m/>
    <n v="0"/>
    <x v="0"/>
    <m/>
  </r>
  <r>
    <x v="0"/>
    <x v="864"/>
    <x v="818"/>
    <s v="Литые"/>
    <n v="405719"/>
    <s v="Премьер М"/>
    <s v="ПЛ"/>
    <x v="1"/>
    <n v="5"/>
    <n v="105"/>
    <x v="3"/>
    <n v="39"/>
    <n v="56.6"/>
    <n v="7"/>
    <s v="5/105"/>
    <x v="834"/>
    <x v="23"/>
    <x v="155"/>
    <s v="5/105/16/39/56,6/7"/>
    <x v="0"/>
    <m/>
    <x v="0"/>
    <s v="Нет такой машины"/>
    <n v="4750"/>
    <m/>
    <n v="0"/>
    <n v="0"/>
    <n v="0"/>
    <n v="0"/>
    <n v="0"/>
    <n v="0"/>
    <m/>
    <m/>
    <n v="0"/>
    <n v="1"/>
    <m/>
    <m/>
    <n v="0"/>
    <s v="Buick (1)_x000a_Royaum (2004 - 2006)_x000a_Chevrolet (4)_x000a_Cavalier (2016 - 2017)  Cruze (2009 - 2016)  Tracker (2017 - 2017)  Trax (2013 - 2017)_x000a_Opel (1)_x000a_Astra (2009 - 2017)_x000a_Vauxhall (1)_x000a_Astra (2012 - 2015)"/>
    <m/>
    <m/>
    <n v="0"/>
    <x v="0"/>
    <m/>
  </r>
  <r>
    <x v="0"/>
    <x v="865"/>
    <x v="819"/>
    <s v="Литые"/>
    <n v="409053"/>
    <s v="RSS"/>
    <s v="ПЛ"/>
    <x v="1"/>
    <n v="5"/>
    <n v="105"/>
    <x v="3"/>
    <n v="39"/>
    <n v="56.6"/>
    <n v="7"/>
    <s v="5/105"/>
    <x v="835"/>
    <x v="23"/>
    <x v="155"/>
    <s v="5/105/16/39/56,6/7"/>
    <x v="0"/>
    <m/>
    <x v="0"/>
    <s v="Нет такой машины"/>
    <n v="4750"/>
    <m/>
    <n v="3095.00135"/>
    <n v="0"/>
    <n v="0"/>
    <n v="0"/>
    <n v="0"/>
    <n v="0"/>
    <m/>
    <m/>
    <n v="0"/>
    <n v="1"/>
    <m/>
    <m/>
    <n v="0"/>
    <s v="Buick (1)_x000a_Royaum (2004 - 2006)_x000a_Chevrolet (4)_x000a_Cavalier (2016 - 2017)  Cruze (2009 - 2016)  Tracker (2017 - 2017)  Trax (2013 - 2017)_x000a_Opel (1)_x000a_Astra (2009 - 2017)_x000a_Vauxhall (1)_x000a_Astra (2012 - 2015)"/>
    <m/>
    <m/>
    <n v="0"/>
    <x v="0"/>
    <m/>
  </r>
  <r>
    <x v="0"/>
    <x v="866"/>
    <x v="820"/>
    <s v="Литые"/>
    <n v="665853"/>
    <s v="Турбо"/>
    <s v="Н"/>
    <x v="1"/>
    <n v="5"/>
    <n v="105"/>
    <x v="4"/>
    <n v="39"/>
    <n v="56.6"/>
    <n v="7"/>
    <s v="5/105"/>
    <x v="836"/>
    <x v="29"/>
    <x v="156"/>
    <s v="5/105/17/39/56,6/7"/>
    <x v="0"/>
    <m/>
    <x v="0"/>
    <s v="нет такой машины"/>
    <n v="5150"/>
    <m/>
    <n v="0"/>
    <n v="0"/>
    <n v="0"/>
    <n v="0"/>
    <n v="0"/>
    <n v="0"/>
    <m/>
    <m/>
    <n v="0"/>
    <m/>
    <m/>
    <m/>
    <n v="0"/>
    <s v="Buick (1)_x000a_Encore (2013 - 2016)_x000a_Chevrolet (1)_x000a_Volt (2016 - 2017)_x000a_Opel (2)_x000a_Mokka (2012 - 2016)  Mokka X (2016 - 2018)_x000a_Vauxhall (1)_x000a_Mokka (2012 - 2016)"/>
    <m/>
    <m/>
    <n v="0"/>
    <x v="0"/>
    <m/>
  </r>
  <r>
    <x v="0"/>
    <x v="867"/>
    <x v="821"/>
    <s v="Литые"/>
    <n v="677298"/>
    <s v="Экстрим"/>
    <s v="АМ"/>
    <x v="1"/>
    <n v="5"/>
    <n v="105"/>
    <x v="4"/>
    <n v="39"/>
    <n v="56.6"/>
    <n v="7"/>
    <s v="5/105"/>
    <x v="837"/>
    <x v="29"/>
    <x v="156"/>
    <s v="5/105/17/39/56,6/7"/>
    <x v="0"/>
    <m/>
    <x v="0"/>
    <s v="нет такой машины"/>
    <n v="5500"/>
    <m/>
    <n v="0"/>
    <n v="0"/>
    <n v="0"/>
    <n v="0"/>
    <n v="0"/>
    <n v="0"/>
    <m/>
    <m/>
    <n v="0"/>
    <m/>
    <m/>
    <m/>
    <n v="0"/>
    <s v="Buick (1)_x000a_Encore (2013 - 2016)_x000a_Chevrolet (1)_x000a_Volt (2016 - 2017)_x000a_Opel (2)_x000a_Mokka (2012 - 2016)  Mokka X (2016 - 2018)_x000a_Vauxhall (1)_x000a_Mokka (2012 - 2016)"/>
    <m/>
    <m/>
    <n v="0"/>
    <x v="0"/>
    <m/>
  </r>
  <r>
    <x v="0"/>
    <x v="868"/>
    <x v="822"/>
    <s v="Литые"/>
    <n v="763939"/>
    <s v="Экстрим"/>
    <s v="Н"/>
    <x v="1"/>
    <n v="5"/>
    <n v="105"/>
    <x v="4"/>
    <n v="39"/>
    <n v="56.6"/>
    <n v="7"/>
    <s v="5/105"/>
    <x v="838"/>
    <x v="29"/>
    <x v="156"/>
    <s v="5/105/17/39/56,6/7"/>
    <x v="0"/>
    <m/>
    <x v="0"/>
    <s v="нет такой машины"/>
    <n v="5150"/>
    <m/>
    <n v="0"/>
    <n v="0"/>
    <n v="0"/>
    <n v="0"/>
    <n v="0"/>
    <n v="0"/>
    <m/>
    <m/>
    <n v="0"/>
    <m/>
    <m/>
    <m/>
    <n v="0"/>
    <s v="Buick (1)_x000a_Encore (2013 - 2016)_x000a_Chevrolet (1)_x000a_Volt (2016 - 2017)_x000a_Opel (2)_x000a_Mokka (2012 - 2016)  Mokka X (2016 - 2018)_x000a_Vauxhall (1)_x000a_Mokka (2012 - 2016)"/>
    <m/>
    <n v="4"/>
    <n v="4"/>
    <x v="0"/>
    <m/>
  </r>
  <r>
    <x v="0"/>
    <x v="869"/>
    <x v="823"/>
    <s v="Литые"/>
    <n v="405755"/>
    <s v="Турбо"/>
    <s v="ПЛ"/>
    <x v="1"/>
    <n v="5"/>
    <n v="105"/>
    <x v="4"/>
    <n v="39"/>
    <n v="56.6"/>
    <n v="7"/>
    <s v="5/105"/>
    <x v="839"/>
    <x v="29"/>
    <x v="156"/>
    <s v="5/105/17/39/56,6/7"/>
    <x v="0"/>
    <m/>
    <x v="0"/>
    <s v="нет такой машины"/>
    <n v="5500"/>
    <m/>
    <n v="0"/>
    <n v="0"/>
    <n v="0"/>
    <n v="0"/>
    <n v="0"/>
    <n v="0"/>
    <m/>
    <m/>
    <n v="0"/>
    <m/>
    <m/>
    <m/>
    <n v="0"/>
    <s v="Buick (1)_x000a_Encore (2013 - 2016)_x000a_Chevrolet (1)_x000a_Volt (2016 - 2017)_x000a_Opel (2)_x000a_Mokka (2012 - 2016)  Mokka X (2016 - 2018)_x000a_Vauxhall (1)_x000a_Mokka (2012 - 2016)"/>
    <m/>
    <m/>
    <n v="0"/>
    <x v="0"/>
    <m/>
  </r>
  <r>
    <x v="0"/>
    <x v="870"/>
    <x v="824"/>
    <s v="Литые"/>
    <n v="941596"/>
    <s v="Турбо"/>
    <s v="Н"/>
    <x v="1"/>
    <n v="5"/>
    <n v="105"/>
    <x v="4"/>
    <n v="39"/>
    <n v="56.6"/>
    <n v="7"/>
    <s v="5/105"/>
    <x v="840"/>
    <x v="29"/>
    <x v="156"/>
    <s v="5/105/17/39/56,6/7"/>
    <x v="0"/>
    <m/>
    <x v="0"/>
    <s v="нет такой машины"/>
    <n v="5150"/>
    <m/>
    <n v="0"/>
    <n v="0"/>
    <n v="0"/>
    <n v="0"/>
    <n v="0"/>
    <n v="0"/>
    <m/>
    <m/>
    <n v="0"/>
    <m/>
    <m/>
    <m/>
    <n v="0"/>
    <s v="Buick (1)_x000a_Encore (2013 - 2016)_x000a_Chevrolet (1)_x000a_Volt (2016 - 2017)_x000a_Opel (2)_x000a_Mokka (2012 - 2016)  Mokka X (2016 - 2018)_x000a_Vauxhall (1)_x000a_Mokka (2012 - 2016)"/>
    <m/>
    <m/>
    <n v="0"/>
    <x v="0"/>
    <m/>
  </r>
  <r>
    <x v="0"/>
    <x v="871"/>
    <x v="825"/>
    <s v="Литые"/>
    <n v="665854"/>
    <s v="Турбо"/>
    <s v="М"/>
    <x v="1"/>
    <n v="5"/>
    <n v="105"/>
    <x v="4"/>
    <n v="39"/>
    <n v="56.6"/>
    <n v="7"/>
    <s v="5/105"/>
    <x v="841"/>
    <x v="29"/>
    <x v="156"/>
    <s v="5/105/17/39/56,6/7"/>
    <x v="0"/>
    <m/>
    <x v="0"/>
    <s v="нет такой машины"/>
    <n v="5150"/>
    <m/>
    <n v="0"/>
    <n v="0"/>
    <n v="0"/>
    <n v="0"/>
    <n v="0"/>
    <n v="0"/>
    <m/>
    <m/>
    <n v="0"/>
    <m/>
    <m/>
    <m/>
    <n v="0"/>
    <s v="Buick (1)_x000a_Encore (2013 - 2016)_x000a_Chevrolet (1)_x000a_Volt (2016 - 2017)_x000a_Opel (2)_x000a_Mokka (2012 - 2016)  Mokka X (2016 - 2018)_x000a_Vauxhall (1)_x000a_Mokka (2012 - 2016)"/>
    <m/>
    <m/>
    <n v="0"/>
    <x v="0"/>
    <m/>
  </r>
  <r>
    <x v="0"/>
    <x v="872"/>
    <x v="826"/>
    <s v="Литые"/>
    <n v="671832"/>
    <m/>
    <m/>
    <x v="3"/>
    <n v="5"/>
    <n v="105"/>
    <x v="4"/>
    <n v="42"/>
    <n v="56.6"/>
    <n v="7"/>
    <s v="5/105"/>
    <x v="842"/>
    <x v="29"/>
    <x v="157"/>
    <s v="5/105/17/42/56,6/7"/>
    <x v="0"/>
    <m/>
    <x v="0"/>
    <m/>
    <n v="4509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873"/>
    <x v="827"/>
    <s v="Литые"/>
    <n v="677314"/>
    <m/>
    <m/>
    <x v="6"/>
    <n v="5"/>
    <n v="105"/>
    <x v="4"/>
    <n v="42"/>
    <n v="56.6"/>
    <n v="7"/>
    <s v="5/105"/>
    <x v="843"/>
    <x v="29"/>
    <x v="157"/>
    <s v="5/105/17/42/56,6/7"/>
    <x v="0"/>
    <m/>
    <x v="0"/>
    <m/>
    <n v="3323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874"/>
    <x v="828"/>
    <s v="Литые"/>
    <n v="677300"/>
    <m/>
    <m/>
    <x v="6"/>
    <n v="5"/>
    <n v="105"/>
    <x v="4"/>
    <n v="42"/>
    <n v="56.6"/>
    <n v="7"/>
    <s v="5/105"/>
    <x v="844"/>
    <x v="29"/>
    <x v="157"/>
    <s v="5/105/17/42/56,6/7"/>
    <x v="0"/>
    <m/>
    <x v="0"/>
    <m/>
    <n v="32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875"/>
    <x v="829"/>
    <s v="Литые"/>
    <n v="408816"/>
    <s v="FM"/>
    <s v="ПЛ"/>
    <x v="1"/>
    <n v="5"/>
    <n v="108"/>
    <x v="0"/>
    <n v="38"/>
    <n v="58.1"/>
    <n v="6.5"/>
    <s v="5/108"/>
    <x v="845"/>
    <x v="17"/>
    <x v="158"/>
    <s v="5/108/15/38/58,1/6,5"/>
    <x v="0"/>
    <m/>
    <x v="0"/>
    <m/>
    <n v="38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876"/>
    <x v="830"/>
    <s v="Литые"/>
    <n v="408817"/>
    <s v="FM"/>
    <s v="АМ"/>
    <x v="1"/>
    <n v="5"/>
    <n v="108"/>
    <x v="0"/>
    <n v="38"/>
    <n v="58.1"/>
    <n v="6.5"/>
    <s v="5/108"/>
    <x v="846"/>
    <x v="17"/>
    <x v="158"/>
    <s v="5/108/15/38/58,1/6,5"/>
    <x v="0"/>
    <m/>
    <x v="0"/>
    <m/>
    <n v="38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877"/>
    <x v="831"/>
    <s v="Литые"/>
    <n v="665738"/>
    <s v="FM"/>
    <s v="А"/>
    <x v="1"/>
    <n v="5"/>
    <n v="108"/>
    <x v="0"/>
    <n v="38"/>
    <n v="58.1"/>
    <n v="6.5"/>
    <s v="5/108"/>
    <x v="847"/>
    <x v="17"/>
    <x v="158"/>
    <s v="5/108/15/38/58,1/6,5"/>
    <x v="0"/>
    <m/>
    <x v="0"/>
    <m/>
    <n v="38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878"/>
    <x v="832"/>
    <s v="Литые"/>
    <n v="665933"/>
    <s v="FM"/>
    <s v="Н"/>
    <x v="1"/>
    <n v="5"/>
    <n v="108"/>
    <x v="0"/>
    <n v="38"/>
    <n v="58.1"/>
    <n v="6.5"/>
    <s v="5/108"/>
    <x v="848"/>
    <x v="17"/>
    <x v="158"/>
    <s v="5/108/15/38/58,1/6,5"/>
    <x v="0"/>
    <m/>
    <x v="0"/>
    <m/>
    <n v="36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879"/>
    <x v="833"/>
    <s v="Литые"/>
    <n v="661531"/>
    <s v="Димос"/>
    <s v="М"/>
    <x v="1"/>
    <n v="5"/>
    <n v="108"/>
    <x v="0"/>
    <n v="46"/>
    <n v="56.6"/>
    <n v="6"/>
    <s v="5/108"/>
    <x v="849"/>
    <x v="17"/>
    <x v="159"/>
    <s v="5/108/15/46/56,6/6"/>
    <x v="0"/>
    <m/>
    <x v="0"/>
    <m/>
    <n v="36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880"/>
    <x v="834"/>
    <s v="Литые"/>
    <n v="661532"/>
    <s v="Димос"/>
    <s v="Н"/>
    <x v="1"/>
    <n v="5"/>
    <n v="108"/>
    <x v="0"/>
    <n v="46"/>
    <n v="56.6"/>
    <n v="6"/>
    <s v="5/108"/>
    <x v="850"/>
    <x v="17"/>
    <x v="159"/>
    <s v="5/108/15/46/56,6/6"/>
    <x v="0"/>
    <m/>
    <x v="0"/>
    <m/>
    <n v="36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881"/>
    <x v="835"/>
    <s v="Литые"/>
    <n v="661534"/>
    <s v="Димос"/>
    <s v="ПЛ"/>
    <x v="1"/>
    <n v="5"/>
    <n v="108"/>
    <x v="0"/>
    <n v="46"/>
    <n v="56.6"/>
    <n v="6"/>
    <s v="5/108"/>
    <x v="851"/>
    <x v="17"/>
    <x v="159"/>
    <s v="5/108/15/46/56,6/6"/>
    <x v="0"/>
    <m/>
    <x v="0"/>
    <m/>
    <n v="38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882"/>
    <x v="836"/>
    <s v="Литые"/>
    <n v="405645"/>
    <s v="Димос"/>
    <s v="ПЛ"/>
    <x v="1"/>
    <n v="5"/>
    <n v="108"/>
    <x v="0"/>
    <n v="46"/>
    <n v="63.4"/>
    <n v="6"/>
    <s v="5/108"/>
    <x v="852"/>
    <x v="17"/>
    <x v="160"/>
    <s v="5/108/15/46/63,4/6"/>
    <x v="1"/>
    <n v="4"/>
    <x v="5"/>
    <s v="Ford (1)_x000a_Focus (2012 - 2018)_x000a_Volvo (4)_x000a_C30 (2006 - 2014)  S40 (2004 - 2012)  V40 (2012 - 2014)  V50 (2004 - 2012)"/>
    <n v="38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883"/>
    <x v="837"/>
    <s v="Литые"/>
    <n v="661558"/>
    <s v="Димос"/>
    <s v="М"/>
    <x v="1"/>
    <n v="5"/>
    <n v="108"/>
    <x v="0"/>
    <n v="46"/>
    <n v="63.4"/>
    <n v="6"/>
    <s v="5/108"/>
    <x v="853"/>
    <x v="17"/>
    <x v="160"/>
    <s v="5/108/15/46/63,4/6"/>
    <x v="1"/>
    <n v="4"/>
    <x v="5"/>
    <s v="Ford (1)_x000a_Focus (2012 - 2018)_x000a_Volvo (4)_x000a_C30 (2006 - 2014)  S40 (2004 - 2012)  V40 (2012 - 2014)  V50 (2004 - 2012)"/>
    <n v="36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884"/>
    <x v="838"/>
    <s v="Литые"/>
    <n v="661559"/>
    <s v="Димос"/>
    <s v="Н"/>
    <x v="1"/>
    <n v="5"/>
    <n v="108"/>
    <x v="0"/>
    <n v="46"/>
    <n v="63.4"/>
    <n v="6"/>
    <s v="5/108"/>
    <x v="854"/>
    <x v="17"/>
    <x v="160"/>
    <s v="5/108/15/46/63,4/6"/>
    <x v="1"/>
    <n v="4"/>
    <x v="5"/>
    <s v="Ford (1)_x000a_Focus (2012 - 2018)_x000a_Volvo (4)_x000a_C30 (2006 - 2014)  S40 (2004 - 2012)  V40 (2012 - 2014)  V50 (2004 - 2012)"/>
    <n v="36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885"/>
    <x v="132"/>
    <s v="Литые"/>
    <n v="441822"/>
    <m/>
    <m/>
    <x v="13"/>
    <n v="5"/>
    <n v="108"/>
    <x v="0"/>
    <n v="52.5"/>
    <n v="63.4"/>
    <n v="6"/>
    <s v="5/108"/>
    <x v="855"/>
    <x v="17"/>
    <x v="106"/>
    <s v="5/108/15/52,5/63,4/6"/>
    <x v="1"/>
    <n v="4"/>
    <x v="1"/>
    <s v="Ford (4)_x000a_C-MAX (2007 - 2010)  Focus C-MAX (2003 - 2007)  Tourneo Connect (2002 - 2013)  Transit Connect (2002 - 2013)"/>
    <n v="2859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886"/>
    <x v="839"/>
    <s v="Литые"/>
    <n v="668650"/>
    <m/>
    <m/>
    <x v="3"/>
    <n v="5"/>
    <n v="108"/>
    <x v="0"/>
    <n v="52.5"/>
    <n v="63.4"/>
    <n v="6"/>
    <s v="5/108"/>
    <x v="856"/>
    <x v="17"/>
    <x v="106"/>
    <s v="5/108/15/52,5/63,4/6"/>
    <x v="1"/>
    <n v="4"/>
    <x v="1"/>
    <s v="Ford (4)_x000a_C-MAX (2007 - 2010)  Focus C-MAX (2003 - 2007)  Tourneo Connect (2002 - 2013)  Transit Connect (2002 - 2013)"/>
    <n v="2794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887"/>
    <x v="840"/>
    <s v="Литые"/>
    <n v="948230"/>
    <s v="Колизей"/>
    <s v="ПЛ"/>
    <x v="1"/>
    <n v="5"/>
    <n v="108"/>
    <x v="0"/>
    <n v="52.5"/>
    <n v="63.4"/>
    <n v="6"/>
    <s v="5/108"/>
    <x v="857"/>
    <x v="17"/>
    <x v="106"/>
    <s v="5/108/15/52,5/63,4/6"/>
    <x v="1"/>
    <n v="4"/>
    <x v="5"/>
    <s v="Ford (4)_x000a_C-MAX (2007 - 2010)  Focus C-MAX (2003 - 2007)  Tourneo Connect (2002 - 2013)  Transit Connect (2002 - 2013)"/>
    <n v="3850"/>
    <m/>
    <n v="2565.0014000000001"/>
    <n v="0"/>
    <n v="0"/>
    <n v="4"/>
    <n v="0"/>
    <n v="4"/>
    <m/>
    <m/>
    <n v="0"/>
    <n v="1"/>
    <m/>
    <m/>
    <n v="0"/>
    <m/>
    <m/>
    <m/>
    <n v="0"/>
    <x v="2"/>
    <m/>
  </r>
  <r>
    <x v="0"/>
    <x v="888"/>
    <x v="841"/>
    <s v="Литые"/>
    <n v="405638"/>
    <s v="Димос"/>
    <s v="ПЛ"/>
    <x v="1"/>
    <n v="5"/>
    <n v="108"/>
    <x v="0"/>
    <n v="52.5"/>
    <n v="63.4"/>
    <n v="6"/>
    <s v="5/108"/>
    <x v="858"/>
    <x v="17"/>
    <x v="106"/>
    <s v="5/108/15/52,5/63,4/6"/>
    <x v="1"/>
    <n v="4"/>
    <x v="5"/>
    <s v="Ford (4)_x000a_C-MAX (2007 - 2010)  Focus C-MAX (2003 - 2007)  Tourneo Connect (2002 - 2013)  Transit Connect (2002 - 2013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889"/>
    <x v="842"/>
    <s v="Литые"/>
    <n v="661541"/>
    <s v="Димос"/>
    <s v="М"/>
    <x v="1"/>
    <n v="5"/>
    <n v="108"/>
    <x v="0"/>
    <n v="52.5"/>
    <n v="63.4"/>
    <n v="6"/>
    <s v="5/108"/>
    <x v="859"/>
    <x v="17"/>
    <x v="106"/>
    <s v="5/108/15/52,5/63,4/6"/>
    <x v="1"/>
    <n v="4"/>
    <x v="5"/>
    <s v="Ford (4)_x000a_C-MAX (2007 - 2010)  Focus C-MAX (2003 - 2007)  Tourneo Connect (2002 - 2013)  Transit Connect (2002 - 2013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890"/>
    <x v="843"/>
    <s v="Литые"/>
    <n v="661542"/>
    <s v="Димос"/>
    <s v="Н"/>
    <x v="1"/>
    <n v="5"/>
    <n v="108"/>
    <x v="0"/>
    <n v="52.5"/>
    <n v="63.4"/>
    <n v="6"/>
    <s v="5/108"/>
    <x v="860"/>
    <x v="17"/>
    <x v="106"/>
    <s v="5/108/15/52,5/63,4/6"/>
    <x v="1"/>
    <n v="4"/>
    <x v="5"/>
    <s v="Ford (4)_x000a_C-MAX (2007 - 2010)  Focus C-MAX (2003 - 2007)  Tourneo Connect (2002 - 2013)  Transit Connect (2002 - 2013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891"/>
    <x v="844"/>
    <s v="Литые"/>
    <n v="941607"/>
    <s v="Димос"/>
    <s v="Н"/>
    <x v="1"/>
    <n v="5"/>
    <n v="108"/>
    <x v="0"/>
    <n v="52.5"/>
    <n v="63.4"/>
    <n v="6"/>
    <s v="5/108"/>
    <x v="861"/>
    <x v="17"/>
    <x v="106"/>
    <s v="5/108/15/52,5/63,4/6"/>
    <x v="1"/>
    <n v="4"/>
    <x v="5"/>
    <s v="Ford (4)_x000a_C-MAX (2007 - 2010)  Focus C-MAX (2003 - 2007)  Tourneo Connect (2002 - 2013)  Transit Connect (2002 - 2013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892"/>
    <x v="845"/>
    <s v="Литые"/>
    <n v="405680"/>
    <s v="Оберон"/>
    <s v="АМ"/>
    <x v="1"/>
    <n v="5"/>
    <n v="108"/>
    <x v="0"/>
    <n v="52.5"/>
    <n v="63.4"/>
    <n v="6.5"/>
    <s v="5/108"/>
    <x v="862"/>
    <x v="17"/>
    <x v="47"/>
    <s v="5/108/15/52,5/63,4/6,5"/>
    <x v="0"/>
    <m/>
    <x v="0"/>
    <s v="Volvo (1)_x000a_S40 (2004 - 2012)"/>
    <n v="3850"/>
    <m/>
    <n v="2565.0014000000001"/>
    <n v="4"/>
    <n v="0"/>
    <n v="0"/>
    <n v="0"/>
    <n v="4"/>
    <m/>
    <m/>
    <n v="0"/>
    <n v="1"/>
    <m/>
    <m/>
    <n v="0"/>
    <m/>
    <m/>
    <m/>
    <n v="0"/>
    <x v="2"/>
    <m/>
  </r>
  <r>
    <x v="0"/>
    <x v="893"/>
    <x v="846"/>
    <s v="Литые"/>
    <n v="665968"/>
    <s v="Оберон"/>
    <s v="Н"/>
    <x v="1"/>
    <n v="5"/>
    <n v="108"/>
    <x v="0"/>
    <n v="52.5"/>
    <n v="63.4"/>
    <n v="6.5"/>
    <s v="5/108"/>
    <x v="863"/>
    <x v="17"/>
    <x v="47"/>
    <s v="5/108/15/52,5/63,4/6,5"/>
    <x v="0"/>
    <m/>
    <x v="0"/>
    <s v="Volvo (1)_x000a_S40 (2004 - 2012)"/>
    <n v="3650"/>
    <m/>
    <n v="2445.0072"/>
    <n v="4"/>
    <n v="0"/>
    <n v="0"/>
    <n v="0"/>
    <n v="4"/>
    <m/>
    <m/>
    <n v="0"/>
    <n v="1"/>
    <m/>
    <m/>
    <n v="0"/>
    <m/>
    <m/>
    <m/>
    <n v="0"/>
    <x v="2"/>
    <m/>
  </r>
  <r>
    <x v="0"/>
    <x v="894"/>
    <x v="847"/>
    <s v="Литые"/>
    <n v="661844"/>
    <s v="Оберон"/>
    <s v="Ч"/>
    <x v="1"/>
    <n v="5"/>
    <n v="108"/>
    <x v="0"/>
    <n v="52.5"/>
    <n v="63.4"/>
    <n v="6.5"/>
    <s v="5/108"/>
    <x v="864"/>
    <x v="17"/>
    <x v="47"/>
    <s v="5/108/15/52,5/63,4/6,5"/>
    <x v="0"/>
    <m/>
    <x v="0"/>
    <s v="Volvo (1)_x000a_S40 (2004 - 2012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895"/>
    <x v="848"/>
    <s v="Литые"/>
    <n v="812148"/>
    <s v="Оберон"/>
    <s v="ПЛ"/>
    <x v="1"/>
    <n v="5"/>
    <n v="108"/>
    <x v="0"/>
    <n v="52.5"/>
    <n v="63.4"/>
    <n v="6.5"/>
    <s v="5/108"/>
    <x v="865"/>
    <x v="17"/>
    <x v="47"/>
    <s v="5/108/15/52,5/63,4/6,5"/>
    <x v="0"/>
    <m/>
    <x v="0"/>
    <s v="Volvo (1)_x000a_S40 (2004 - 2012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896"/>
    <x v="849"/>
    <s v="Литые"/>
    <n v="830813"/>
    <s v="Колизей"/>
    <s v="АМ"/>
    <x v="1"/>
    <n v="5"/>
    <n v="108"/>
    <x v="0"/>
    <n v="52.5"/>
    <n v="63.4"/>
    <n v="6.5"/>
    <s v="5/108"/>
    <x v="866"/>
    <x v="17"/>
    <x v="47"/>
    <s v="5/108/15/52,5/63,4/6,5"/>
    <x v="0"/>
    <m/>
    <x v="0"/>
    <s v="Volvo (1)_x000a_S40 (2004 - 2012)"/>
    <n v="3850"/>
    <m/>
    <n v="0"/>
    <n v="4"/>
    <n v="0"/>
    <n v="0"/>
    <n v="0"/>
    <n v="4"/>
    <m/>
    <m/>
    <n v="0"/>
    <n v="1"/>
    <m/>
    <m/>
    <n v="0"/>
    <m/>
    <m/>
    <m/>
    <n v="2975"/>
    <x v="2"/>
    <m/>
  </r>
  <r>
    <x v="0"/>
    <x v="897"/>
    <x v="850"/>
    <s v="Литые"/>
    <n v="661842"/>
    <s v="Оберон"/>
    <s v="АБ"/>
    <x v="1"/>
    <n v="5"/>
    <n v="108"/>
    <x v="0"/>
    <n v="52.5"/>
    <n v="63.4"/>
    <n v="6.5"/>
    <s v="5/108"/>
    <x v="867"/>
    <x v="17"/>
    <x v="47"/>
    <s v="5/108/15/52,5/63,4/6,5"/>
    <x v="0"/>
    <m/>
    <x v="0"/>
    <s v="Volvo (1)_x000a_S40 (2004 - 2012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898"/>
    <x v="851"/>
    <s v="Литые"/>
    <n v="661843"/>
    <s v="Оберон"/>
    <s v="Б"/>
    <x v="1"/>
    <n v="5"/>
    <n v="108"/>
    <x v="0"/>
    <n v="52.5"/>
    <n v="63.4"/>
    <n v="6.5"/>
    <s v="5/108"/>
    <x v="868"/>
    <x v="17"/>
    <x v="47"/>
    <s v="5/108/15/52,5/63,4/6,5"/>
    <x v="0"/>
    <m/>
    <x v="0"/>
    <s v="Volvo (1)_x000a_S40 (2004 - 2012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899"/>
    <x v="852"/>
    <s v="Литые"/>
    <n v="665940"/>
    <s v="FM"/>
    <s v="Н"/>
    <x v="1"/>
    <n v="5"/>
    <n v="108"/>
    <x v="0"/>
    <n v="52"/>
    <n v="63.4"/>
    <n v="6.5"/>
    <s v="5/108"/>
    <x v="869"/>
    <x v="17"/>
    <x v="161"/>
    <s v="5/108/15/52/63,4/6,5"/>
    <x v="1"/>
    <n v="4"/>
    <x v="1"/>
    <s v="Ford (1)_x000a_Focus (2005 - 2013)"/>
    <n v="36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900"/>
    <x v="853"/>
    <s v="Литые"/>
    <n v="408831"/>
    <s v="FM"/>
    <s v="ПЛ"/>
    <x v="1"/>
    <n v="5"/>
    <n v="108"/>
    <x v="0"/>
    <n v="52"/>
    <n v="63.4"/>
    <n v="6.5"/>
    <s v="5/108"/>
    <x v="870"/>
    <x v="17"/>
    <x v="161"/>
    <s v="5/108/15/52/63,4/6,5"/>
    <x v="1"/>
    <n v="4"/>
    <x v="1"/>
    <s v="Ford (1)_x000a_Focus (2005 - 2013)"/>
    <n v="38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901"/>
    <x v="854"/>
    <s v="Литые"/>
    <n v="408832"/>
    <s v="FM"/>
    <s v="А"/>
    <x v="1"/>
    <n v="5"/>
    <n v="108"/>
    <x v="0"/>
    <n v="52"/>
    <n v="63.4"/>
    <n v="6.5"/>
    <s v="5/108"/>
    <x v="871"/>
    <x v="17"/>
    <x v="161"/>
    <s v="5/108/15/52/63,4/6,5"/>
    <x v="1"/>
    <n v="4"/>
    <x v="1"/>
    <s v="Ford (1)_x000a_Focus (2005 - 2013)"/>
    <n v="38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902"/>
    <x v="855"/>
    <s v="Литые"/>
    <n v="661630"/>
    <s v="Премьер М"/>
    <s v="Н"/>
    <x v="1"/>
    <n v="5"/>
    <n v="108"/>
    <x v="3"/>
    <n v="32"/>
    <n v="65.099999999999994"/>
    <n v="7"/>
    <s v="5/108"/>
    <x v="872"/>
    <x v="9"/>
    <x v="162"/>
    <s v="5/108/16/32/65,1/7"/>
    <x v="0"/>
    <m/>
    <x v="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903"/>
    <x v="856"/>
    <s v="Литые"/>
    <n v="405723"/>
    <s v="Премьер"/>
    <s v="АМ"/>
    <x v="1"/>
    <n v="5"/>
    <n v="108"/>
    <x v="4"/>
    <n v="50"/>
    <n v="63.4"/>
    <n v="7"/>
    <s v="5/108"/>
    <x v="873"/>
    <x v="24"/>
    <x v="163"/>
    <s v="5/108/17/50/63,4/7"/>
    <x v="1"/>
    <n v="4"/>
    <x v="1"/>
    <m/>
    <n v="5500"/>
    <m/>
    <n v="4205"/>
    <n v="0"/>
    <n v="0"/>
    <n v="4"/>
    <n v="0"/>
    <n v="4"/>
    <m/>
    <m/>
    <n v="0"/>
    <n v="1"/>
    <n v="4205"/>
    <m/>
    <n v="4205"/>
    <m/>
    <m/>
    <m/>
    <n v="0"/>
    <x v="2"/>
    <m/>
  </r>
  <r>
    <x v="0"/>
    <x v="904"/>
    <x v="857"/>
    <s v="Литые"/>
    <n v="661629"/>
    <s v="Премьер"/>
    <s v="М"/>
    <x v="1"/>
    <n v="5"/>
    <n v="108"/>
    <x v="3"/>
    <n v="32"/>
    <n v="65.099999999999994"/>
    <n v="7"/>
    <s v="5/108"/>
    <x v="874"/>
    <x v="9"/>
    <x v="162"/>
    <s v="5/108/16/32/65,1/7"/>
    <x v="0"/>
    <m/>
    <x v="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905"/>
    <x v="132"/>
    <s v="Литые"/>
    <n v="442188"/>
    <m/>
    <m/>
    <x v="13"/>
    <n v="5"/>
    <n v="108"/>
    <x v="3"/>
    <n v="38"/>
    <n v="63.4"/>
    <n v="6.5"/>
    <s v="5/108"/>
    <x v="875"/>
    <x v="9"/>
    <x v="164"/>
    <s v="5/108/16/38/63,4/6,5"/>
    <x v="0"/>
    <m/>
    <x v="0"/>
    <s v="нет такой машины"/>
    <n v="374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906"/>
    <x v="858"/>
    <s v="Литые"/>
    <n v="405697"/>
    <s v="Премьер М"/>
    <s v="ПЛ"/>
    <x v="1"/>
    <n v="5"/>
    <n v="108"/>
    <x v="3"/>
    <n v="38"/>
    <n v="65.099999999999994"/>
    <n v="7"/>
    <s v="5/108"/>
    <x v="876"/>
    <x v="9"/>
    <x v="165"/>
    <s v="5/108/16/38/65,1/7"/>
    <x v="0"/>
    <m/>
    <x v="0"/>
    <m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907"/>
    <x v="859"/>
    <s v="Литые"/>
    <n v="661613"/>
    <s v="Премьер М"/>
    <s v="М"/>
    <x v="1"/>
    <n v="5"/>
    <n v="108"/>
    <x v="3"/>
    <n v="38"/>
    <n v="65.099999999999994"/>
    <n v="7"/>
    <s v="5/108"/>
    <x v="877"/>
    <x v="9"/>
    <x v="165"/>
    <s v="5/108/16/38/65,1/7"/>
    <x v="0"/>
    <m/>
    <x v="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908"/>
    <x v="860"/>
    <s v="Литые"/>
    <n v="661615"/>
    <s v="Премьер М"/>
    <s v="Н"/>
    <x v="1"/>
    <n v="5"/>
    <n v="108"/>
    <x v="3"/>
    <n v="38"/>
    <n v="65.099999999999994"/>
    <n v="7"/>
    <s v="5/108"/>
    <x v="878"/>
    <x v="9"/>
    <x v="165"/>
    <s v="5/108/16/38/65,1/7"/>
    <x v="0"/>
    <m/>
    <x v="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909"/>
    <x v="861"/>
    <s v="Литые"/>
    <n v="408927"/>
    <s v="Экстрим"/>
    <s v="ПЛ"/>
    <x v="1"/>
    <n v="5"/>
    <n v="108"/>
    <x v="3"/>
    <n v="43"/>
    <n v="65.099999999999994"/>
    <n v="6.5"/>
    <s v="5/108"/>
    <x v="879"/>
    <x v="9"/>
    <x v="166"/>
    <s v="5/108/16/43/65,1/6,5"/>
    <x v="0"/>
    <m/>
    <x v="0"/>
    <m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910"/>
    <x v="862"/>
    <s v="Литые"/>
    <n v="408928"/>
    <s v="Экстрим"/>
    <s v="АМ"/>
    <x v="1"/>
    <n v="5"/>
    <n v="108"/>
    <x v="3"/>
    <n v="43"/>
    <n v="65.099999999999994"/>
    <n v="6.5"/>
    <s v="5/108"/>
    <x v="880"/>
    <x v="9"/>
    <x v="166"/>
    <s v="5/108/16/43/65,1/6,5"/>
    <x v="0"/>
    <m/>
    <x v="0"/>
    <m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911"/>
    <x v="863"/>
    <s v="Литые"/>
    <n v="665762"/>
    <s v="Экстрим"/>
    <s v="Н"/>
    <x v="1"/>
    <n v="5"/>
    <n v="108"/>
    <x v="3"/>
    <n v="43"/>
    <n v="65.099999999999994"/>
    <n v="6.5"/>
    <s v="5/108"/>
    <x v="881"/>
    <x v="9"/>
    <x v="166"/>
    <s v="5/108/16/43/65,1/6,5"/>
    <x v="0"/>
    <m/>
    <x v="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912"/>
    <x v="864"/>
    <s v="Литые"/>
    <n v="665763"/>
    <s v="Экстрим"/>
    <s v="М"/>
    <x v="1"/>
    <n v="5"/>
    <n v="108"/>
    <x v="3"/>
    <n v="43"/>
    <n v="65.099999999999994"/>
    <n v="6.5"/>
    <s v="5/108"/>
    <x v="882"/>
    <x v="9"/>
    <x v="166"/>
    <s v="5/108/16/43/65,1/6,5"/>
    <x v="0"/>
    <m/>
    <x v="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913"/>
    <x v="865"/>
    <s v="Литые"/>
    <n v="405696"/>
    <s v="Премьер М"/>
    <s v="ПЛ"/>
    <x v="1"/>
    <n v="5"/>
    <n v="108"/>
    <x v="3"/>
    <n v="45"/>
    <n v="67.099999999999994"/>
    <n v="7"/>
    <s v="5/108"/>
    <x v="883"/>
    <x v="9"/>
    <x v="167"/>
    <s v="5/108/16/45/67,1/7"/>
    <x v="0"/>
    <m/>
    <x v="0"/>
    <s v="Ford (1)_x000a_Escort (2014 - 2017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914"/>
    <x v="866"/>
    <s v="Литые"/>
    <n v="661611"/>
    <s v="Премьер М"/>
    <s v="М"/>
    <x v="1"/>
    <n v="5"/>
    <n v="108"/>
    <x v="3"/>
    <n v="45"/>
    <n v="67.099999999999994"/>
    <n v="7"/>
    <s v="5/108"/>
    <x v="884"/>
    <x v="9"/>
    <x v="167"/>
    <s v="5/108/16/45/67,1/7"/>
    <x v="0"/>
    <m/>
    <x v="0"/>
    <s v="Ford (1)_x000a_Escort (2014 - 2017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915"/>
    <x v="867"/>
    <s v="Литые"/>
    <n v="661612"/>
    <s v="Премьер М"/>
    <s v="Н"/>
    <x v="1"/>
    <n v="5"/>
    <n v="108"/>
    <x v="3"/>
    <n v="45"/>
    <n v="67.099999999999994"/>
    <n v="7"/>
    <s v="5/108"/>
    <x v="885"/>
    <x v="9"/>
    <x v="167"/>
    <s v="5/108/16/45/67,1/7"/>
    <x v="0"/>
    <m/>
    <x v="0"/>
    <s v="Ford (1)_x000a_Escort (2014 - 2017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916"/>
    <x v="868"/>
    <s v="Литые"/>
    <n v="673631"/>
    <m/>
    <m/>
    <x v="3"/>
    <n v="5"/>
    <n v="108"/>
    <x v="3"/>
    <n v="50"/>
    <n v="63.4"/>
    <n v="6.5"/>
    <s v="5/108"/>
    <x v="886"/>
    <x v="9"/>
    <x v="108"/>
    <s v="5/108/16/50/63,4/6,5"/>
    <x v="1"/>
    <n v="4"/>
    <x v="5"/>
    <s v="Ford (9)_x000a_C-MAX (2010 - 2018)  Focus (2011 - 2018)  Fusion (2013 - 2018)  Galaxy (2006 - 2015)  Kuga (2008 - 2016)  Mondeo (2007 - 2018) S-MAX (2006 - 2015)  Tourneo Connect (2013 - 2018)  Transit Connect (2013 - 2017)_x000a_Land Rover (1)_x000a_Freelander 2 (2006 - 2014)_x000a_Volvo (1)_x000a_V40 (2015 - 2018)"/>
    <n v="3671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917"/>
    <x v="869"/>
    <s v="Литые"/>
    <n v="661643"/>
    <s v="Экстрим"/>
    <s v="Н"/>
    <x v="1"/>
    <n v="5"/>
    <n v="108"/>
    <x v="3"/>
    <n v="50"/>
    <n v="63.4"/>
    <n v="6.5"/>
    <s v="5/108"/>
    <x v="887"/>
    <x v="9"/>
    <x v="108"/>
    <s v="5/108/16/50/63,4/6,5"/>
    <x v="1"/>
    <n v="4"/>
    <x v="5"/>
    <s v="Ford (9)_x000a_C-MAX (2010 - 2018)  Focus (2011 - 2018)  Fusion (2013 - 2018)  Galaxy (2006 - 2015)  Kuga (2008 - 2016)  Mondeo (2007 - 2018) S-MAX (2006 - 2015)  Tourneo Connect (2013 - 2018)  Transit Connect (2013 - 2017)_x000a_Land Rover (1)_x000a_Freelander 2 (2006 - 2014)_x000a_Volvo (1)_x000a_V40 (2015 - 2018)"/>
    <n v="4450"/>
    <m/>
    <n v="0"/>
    <n v="0"/>
    <n v="0"/>
    <n v="4"/>
    <n v="0"/>
    <n v="4"/>
    <m/>
    <m/>
    <n v="0"/>
    <n v="1"/>
    <m/>
    <m/>
    <n v="0"/>
    <m/>
    <m/>
    <m/>
    <n v="0"/>
    <x v="2"/>
    <m/>
  </r>
  <r>
    <x v="0"/>
    <x v="918"/>
    <x v="870"/>
    <s v="Литые"/>
    <n v="661641"/>
    <s v="Экстрим"/>
    <s v="АМ"/>
    <x v="1"/>
    <n v="5"/>
    <n v="108"/>
    <x v="3"/>
    <n v="50"/>
    <n v="63.4"/>
    <n v="6.5"/>
    <s v="5/108"/>
    <x v="888"/>
    <x v="9"/>
    <x v="108"/>
    <s v="5/108/16/50/63,4/6,5"/>
    <x v="1"/>
    <n v="4"/>
    <x v="5"/>
    <s v="Ford (9)_x000a_C-MAX (2010 - 2018)  Focus (2011 - 2018)  Fusion (2013 - 2018)  Galaxy (2006 - 2015)  Kuga (2008 - 2016)  Mondeo (2007 - 2018) S-MAX (2006 - 2015)  Tourneo Connect (2013 - 2018)  Transit Connect (2013 - 2017)_x000a_Land Rover (1)_x000a_Freelander 2 (2006 - 2014)_x000a_Volvo (1)_x000a_V40 (2015 - 2018)"/>
    <n v="4750"/>
    <m/>
    <n v="0"/>
    <n v="0"/>
    <n v="0"/>
    <n v="4"/>
    <n v="0"/>
    <n v="4"/>
    <m/>
    <m/>
    <n v="0"/>
    <n v="1"/>
    <m/>
    <m/>
    <n v="0"/>
    <m/>
    <m/>
    <m/>
    <n v="0"/>
    <x v="2"/>
    <m/>
  </r>
  <r>
    <x v="0"/>
    <x v="919"/>
    <x v="871"/>
    <s v="Литые"/>
    <n v="489999"/>
    <s v="Экстрим"/>
    <s v="ПЛ"/>
    <x v="1"/>
    <n v="5"/>
    <n v="108"/>
    <x v="3"/>
    <n v="50"/>
    <n v="63.4"/>
    <n v="6.5"/>
    <s v="5/108"/>
    <x v="889"/>
    <x v="9"/>
    <x v="108"/>
    <s v="5/108/16/50/63,4/6,5"/>
    <x v="1"/>
    <n v="4"/>
    <x v="5"/>
    <s v="Ford (9)_x000a_C-MAX (2010 - 2018)  Focus (2011 - 2018)  Fusion (2013 - 2018)  Galaxy (2006 - 2015)  Kuga (2008 - 2016)  Mondeo (2007 - 2018) S-MAX (2006 - 2015)  Tourneo Connect (2013 - 2018)  Transit Connect (2013 - 2017)_x000a_Land Rover (1)_x000a_Freelander 2 (2006 - 2014)_x000a_Volvo (1)_x000a_V40 (2015 - 2018)"/>
    <n v="4750"/>
    <m/>
    <n v="0"/>
    <n v="0"/>
    <n v="0"/>
    <n v="0"/>
    <n v="0"/>
    <n v="0"/>
    <m/>
    <m/>
    <n v="0"/>
    <n v="1"/>
    <m/>
    <m/>
    <n v="0"/>
    <m/>
    <m/>
    <m/>
    <n v="3520"/>
    <x v="0"/>
    <m/>
  </r>
  <r>
    <x v="0"/>
    <x v="920"/>
    <x v="872"/>
    <s v="Литые"/>
    <n v="661642"/>
    <s v="Экстрим"/>
    <s v="М"/>
    <x v="1"/>
    <n v="5"/>
    <n v="108"/>
    <x v="3"/>
    <n v="50"/>
    <n v="63.4"/>
    <n v="6.5"/>
    <s v="5/108"/>
    <x v="890"/>
    <x v="9"/>
    <x v="108"/>
    <s v="5/108/16/50/63,4/6,5"/>
    <x v="1"/>
    <n v="4"/>
    <x v="5"/>
    <s v="Ford (9)_x000a_C-MAX (2010 - 2018)  Focus (2011 - 2018)  Fusion (2013 - 2018)  Galaxy (2006 - 2015)  Kuga (2008 - 2016)  Mondeo (2007 - 2018) S-MAX (2006 - 2015)  Tourneo Connect (2013 - 2018)  Transit Connect (2013 - 2017)_x000a_Land Rover (1)_x000a_Freelander 2 (2006 - 2014)_x000a_Volvo (1)_x000a_V40 (2015 - 2018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921"/>
    <x v="873"/>
    <s v="Литые"/>
    <n v="663962"/>
    <s v="RSS"/>
    <s v="Н"/>
    <x v="1"/>
    <n v="5"/>
    <n v="108"/>
    <x v="3"/>
    <n v="50"/>
    <n v="63.4"/>
    <n v="6.5"/>
    <s v="5/108"/>
    <x v="891"/>
    <x v="9"/>
    <x v="108"/>
    <s v="5/108/16/50/63,4/6,5"/>
    <x v="1"/>
    <n v="4"/>
    <x v="5"/>
    <s v="Ford (9)_x000a_C-MAX (2010 - 2018)  Focus (2011 - 2018)  Fusion (2013 - 2018)  Galaxy (2006 - 2015)  Kuga (2008 - 2016)  Mondeo (2007 - 2018) S-MAX (2006 - 2015)  Tourneo Connect (2013 - 2018)  Transit Connect (2013 - 2017)_x000a_Land Rover (1)_x000a_Freelander 2 (2006 - 2014)_x000a_Volvo (1)_x000a_V40 (2015 - 2018)"/>
    <n v="4450"/>
    <m/>
    <n v="3085.0037999999995"/>
    <n v="4"/>
    <n v="0"/>
    <n v="0"/>
    <n v="0"/>
    <n v="4"/>
    <m/>
    <m/>
    <n v="0"/>
    <n v="1"/>
    <m/>
    <m/>
    <n v="0"/>
    <m/>
    <m/>
    <m/>
    <n v="0"/>
    <x v="2"/>
    <m/>
  </r>
  <r>
    <x v="0"/>
    <x v="922"/>
    <x v="874"/>
    <s v="Литые"/>
    <n v="677793"/>
    <s v="Экстрим"/>
    <s v="АБ"/>
    <x v="1"/>
    <n v="5"/>
    <n v="108"/>
    <x v="3"/>
    <n v="50"/>
    <n v="63.4"/>
    <n v="6.5"/>
    <s v="5/108"/>
    <x v="892"/>
    <x v="9"/>
    <x v="108"/>
    <s v="5/108/16/50/63,4/6,5"/>
    <x v="1"/>
    <n v="4"/>
    <x v="5"/>
    <s v="Ford (9)_x000a_C-MAX (2010 - 2018)  Focus (2011 - 2018)  Fusion (2013 - 2018)  Galaxy (2006 - 2015)  Kuga (2008 - 2016)  Mondeo (2007 - 2018) S-MAX (2006 - 2015)  Tourneo Connect (2013 - 2018)  Transit Connect (2013 - 2017)_x000a_Land Rover (1)_x000a_Freelander 2 (2006 - 2014)_x000a_Volvo (1)_x000a_V40 (2015 - 2018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923"/>
    <x v="875"/>
    <s v="Литые"/>
    <n v="941611"/>
    <s v="Экстрим"/>
    <s v="Н"/>
    <x v="1"/>
    <n v="5"/>
    <n v="108"/>
    <x v="3"/>
    <n v="50"/>
    <n v="63.4"/>
    <n v="6.5"/>
    <s v="5/108"/>
    <x v="887"/>
    <x v="9"/>
    <x v="108"/>
    <s v="5/108/16/50/63,4/6,5"/>
    <x v="1"/>
    <n v="4"/>
    <x v="5"/>
    <s v="Ford (9)_x000a_C-MAX (2010 - 2018)  Focus (2011 - 2018)  Fusion (2013 - 2018)  Galaxy (2006 - 2015)  Kuga (2008 - 2016)  Mondeo (2007 - 2018) S-MAX (2006 - 2015)  Tourneo Connect (2013 - 2018)  Transit Connect (2013 - 2017)_x000a_Land Rover (1)_x000a_Freelander 2 (2006 - 2014)_x000a_Volvo (1)_x000a_V40 (2015 - 2018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924"/>
    <x v="876"/>
    <s v="Литые"/>
    <n v="661733"/>
    <s v="RSs"/>
    <s v="ПЛ"/>
    <x v="1"/>
    <n v="5"/>
    <n v="108"/>
    <x v="3"/>
    <n v="50"/>
    <n v="63.4"/>
    <n v="6.5"/>
    <s v="5/108"/>
    <x v="893"/>
    <x v="9"/>
    <x v="108"/>
    <s v="5/108/16/50/63,4/6,5"/>
    <x v="1"/>
    <n v="4"/>
    <x v="5"/>
    <s v="Ford (9)_x000a_C-MAX (2010 - 2018)  Focus (2011 - 2018)  Fusion (2013 - 2018)  Galaxy (2006 - 2015)  Kuga (2008 - 2016)  Mondeo (2007 - 2018) S-MAX (2006 - 2015)  Tourneo Connect (2013 - 2018)  Transit Connect (2013 - 2017)_x000a_Land Rover (1)_x000a_Freelander 2 (2006 - 2014)_x000a_Volvo (1)_x000a_V40 (2015 - 2018)"/>
    <n v="4750"/>
    <m/>
    <n v="3235.0054"/>
    <n v="4"/>
    <n v="4"/>
    <n v="0"/>
    <n v="0"/>
    <n v="4"/>
    <m/>
    <m/>
    <n v="0"/>
    <n v="1"/>
    <m/>
    <m/>
    <n v="0"/>
    <m/>
    <m/>
    <m/>
    <n v="3520"/>
    <x v="1"/>
    <m/>
  </r>
  <r>
    <x v="0"/>
    <x v="925"/>
    <x v="877"/>
    <s v="Литые"/>
    <n v="661734"/>
    <s v="RSs"/>
    <s v="Ч"/>
    <x v="1"/>
    <n v="5"/>
    <n v="108"/>
    <x v="3"/>
    <n v="50"/>
    <n v="63.4"/>
    <n v="6.5"/>
    <s v="5/108"/>
    <x v="894"/>
    <x v="9"/>
    <x v="108"/>
    <s v="5/108/16/50/63,4/6,5"/>
    <x v="1"/>
    <n v="4"/>
    <x v="5"/>
    <s v="Ford (9)_x000a_C-MAX (2010 - 2018)  Focus (2011 - 2018)  Fusion (2013 - 2018)  Galaxy (2006 - 2015)  Kuga (2008 - 2016)  Mondeo (2007 - 2018) S-MAX (2006 - 2015)  Tourneo Connect (2013 - 2018)  Transit Connect (2013 - 2017)_x000a_Land Rover (1)_x000a_Freelander 2 (2006 - 2014)_x000a_Volvo (1)_x000a_V40 (2015 - 2018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926"/>
    <x v="878"/>
    <s v="Литые"/>
    <n v="665776"/>
    <s v="RSs"/>
    <s v="Б"/>
    <x v="1"/>
    <n v="5"/>
    <n v="108"/>
    <x v="3"/>
    <n v="50"/>
    <n v="63.4"/>
    <n v="6.5"/>
    <s v="5/108"/>
    <x v="895"/>
    <x v="9"/>
    <x v="108"/>
    <s v="5/108/16/50/63,4/6,5"/>
    <x v="1"/>
    <n v="4"/>
    <x v="5"/>
    <s v="Ford (9)_x000a_C-MAX (2010 - 2018)  Focus (2011 - 2018)  Fusion (2013 - 2018)  Galaxy (2006 - 2015)  Kuga (2008 - 2016)  Mondeo (2007 - 2018) S-MAX (2006 - 2015)  Tourneo Connect (2013 - 2018)  Transit Connect (2013 - 2017)_x000a_Land Rover (1)_x000a_Freelander 2 (2006 - 2014)_x000a_Volvo (1)_x000a_V40 (2015 - 2018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927"/>
    <x v="879"/>
    <s v="Литые"/>
    <n v="665777"/>
    <s v="RSs"/>
    <s v="АБ"/>
    <x v="1"/>
    <n v="5"/>
    <n v="108"/>
    <x v="3"/>
    <n v="50"/>
    <n v="63.4"/>
    <n v="6.5"/>
    <s v="5/108"/>
    <x v="896"/>
    <x v="9"/>
    <x v="108"/>
    <s v="5/108/16/50/63,4/6,5"/>
    <x v="1"/>
    <n v="4"/>
    <x v="5"/>
    <s v="Ford (9)_x000a_C-MAX (2010 - 2018)  Focus (2011 - 2018)  Fusion (2013 - 2018)  Galaxy (2006 - 2015)  Kuga (2008 - 2016)  Mondeo (2007 - 2018) S-MAX (2006 - 2015)  Tourneo Connect (2013 - 2018)  Transit Connect (2013 - 2017)_x000a_Land Rover (1)_x000a_Freelander 2 (2006 - 2014)_x000a_Volvo (1)_x000a_V40 (2015 - 2018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928"/>
    <x v="880"/>
    <s v="Литые"/>
    <n v="666032"/>
    <s v="RSs"/>
    <s v="АМ"/>
    <x v="1"/>
    <n v="5"/>
    <n v="108"/>
    <x v="3"/>
    <n v="50"/>
    <n v="63.4"/>
    <n v="6.5"/>
    <s v="5/108"/>
    <x v="897"/>
    <x v="9"/>
    <x v="108"/>
    <s v="5/108/16/50/63,4/6,5"/>
    <x v="1"/>
    <n v="4"/>
    <x v="5"/>
    <s v="Ford (9)_x000a_C-MAX (2010 - 2018)  Focus (2011 - 2018)  Fusion (2013 - 2018)  Galaxy (2006 - 2015)  Kuga (2008 - 2016)  Mondeo (2007 - 2018) S-MAX (2006 - 2015)  Tourneo Connect (2013 - 2018)  Transit Connect (2013 - 2017)_x000a_Land Rover (1)_x000a_Freelander 2 (2006 - 2014)_x000a_Volvo (1)_x000a_V40 (2015 - 2018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929"/>
    <x v="881"/>
    <s v="Литые"/>
    <n v="760144"/>
    <s v="Вегас"/>
    <s v="НН"/>
    <x v="1"/>
    <n v="5"/>
    <n v="108"/>
    <x v="3"/>
    <n v="50"/>
    <n v="63.4"/>
    <n v="7"/>
    <s v="5/108"/>
    <x v="898"/>
    <x v="9"/>
    <x v="168"/>
    <s v="5/108/16/50/63,4/7"/>
    <x v="1"/>
    <n v="4"/>
    <x v="1"/>
    <s v="Ford (2)_x000a_C-MAX (2007 - 2018)  Focus (2011 - 2018)_x000a_Volvo (9)_x000a_S60 (2010 - 2018)  S60 Cross Country (2015 - 2018)  S80 (2006 - 2016)  V40 (2015 - 2018)  V40 Cross Country (2012 - 2018)  V60 (2010 - 2018) V60 Cross Country (2015 - 2018)  V70 (2008 - 2016)  XC70 (2008 - 2016)"/>
    <n v="4450"/>
    <m/>
    <n v="0"/>
    <n v="0"/>
    <n v="0"/>
    <n v="0"/>
    <n v="0"/>
    <n v="0"/>
    <m/>
    <m/>
    <n v="0"/>
    <n v="1"/>
    <m/>
    <m/>
    <n v="0"/>
    <m/>
    <n v="2"/>
    <n v="2"/>
    <n v="4"/>
    <x v="0"/>
    <m/>
  </r>
  <r>
    <x v="0"/>
    <x v="930"/>
    <x v="882"/>
    <s v="Литые"/>
    <n v="759260"/>
    <s v="Вегас"/>
    <s v="АМ"/>
    <x v="1"/>
    <n v="5"/>
    <n v="108"/>
    <x v="3"/>
    <n v="50"/>
    <n v="63.4"/>
    <n v="7"/>
    <s v="5/108"/>
    <x v="899"/>
    <x v="9"/>
    <x v="168"/>
    <s v="5/108/16/50/63,4/7"/>
    <x v="1"/>
    <n v="4"/>
    <x v="1"/>
    <s v="Ford (2)_x000a_C-MAX (2007 - 2018)  Focus (2011 - 2018)_x000a_Volvo (9)_x000a_S60 (2010 - 2018)  S60 Cross Country (2015 - 2018)  S80 (2006 - 2016)  V40 (2015 - 2018)  V40 Cross Country (2012 - 2018)  V60 (2010 - 2018) V60 Cross Country (2015 - 2018)  V70 (2008 - 2016)  XC70 (2008 - 2016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931"/>
    <x v="883"/>
    <s v="Литые"/>
    <n v="2123951"/>
    <s v="Вегас"/>
    <s v="НН"/>
    <x v="1"/>
    <n v="5"/>
    <n v="108"/>
    <x v="3"/>
    <n v="50"/>
    <n v="63.4"/>
    <n v="7"/>
    <s v="5/108"/>
    <x v="900"/>
    <x v="9"/>
    <x v="168"/>
    <s v="5/108/16/50/63,4/7"/>
    <x v="1"/>
    <n v="4"/>
    <x v="1"/>
    <s v="Ford (2)_x000a_C-MAX (2007 - 2018)  Focus (2011 - 2018)_x000a_Volvo (9)_x000a_S60 (2010 - 2018)  S60 Cross Country (2015 - 2018)  S80 (2006 - 2016)  V40 (2015 - 2018)  V40 Cross Country (2012 - 2018)  V60 (2010 - 2018) V60 Cross Country (2015 - 2018)  V70 (2008 - 2016)  XC70 (2008 - 2016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932"/>
    <x v="884"/>
    <s v="Литые"/>
    <n v="405713"/>
    <s v="Премьер М"/>
    <s v="ПЛ"/>
    <x v="1"/>
    <n v="5"/>
    <n v="108"/>
    <x v="3"/>
    <n v="50"/>
    <n v="63.4"/>
    <n v="7"/>
    <s v="5/108"/>
    <x v="901"/>
    <x v="9"/>
    <x v="168"/>
    <s v="5/108/16/50/63,4/7"/>
    <x v="1"/>
    <n v="4"/>
    <x v="1"/>
    <s v="Ford (2)_x000a_C-MAX (2007 - 2018)  Focus (2011 - 2018)_x000a_Volvo (9)_x000a_S60 (2010 - 2018)  S60 Cross Country (2015 - 2018)  S80 (2006 - 2016)  V40 (2015 - 2018)  V40 Cross Country (2012 - 2018)  V60 (2010 - 2018) V60 Cross Country (2015 - 2018)  V70 (2008 - 2016)  XC70 (2008 - 2016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933"/>
    <x v="885"/>
    <s v="Литые"/>
    <n v="661580"/>
    <s v="Премьер М"/>
    <s v="М"/>
    <x v="1"/>
    <n v="5"/>
    <n v="108"/>
    <x v="3"/>
    <n v="50"/>
    <n v="63.4"/>
    <n v="7"/>
    <s v="5/108"/>
    <x v="902"/>
    <x v="9"/>
    <x v="168"/>
    <s v="5/108/16/50/63,4/7"/>
    <x v="1"/>
    <n v="4"/>
    <x v="1"/>
    <s v="Ford (2)_x000a_C-MAX (2007 - 2018)  Focus (2011 - 2018)_x000a_Volvo (9)_x000a_S60 (2010 - 2018)  S60 Cross Country (2015 - 2018)  S80 (2006 - 2016)  V40 (2015 - 2018)  V40 Cross Country (2012 - 2018)  V60 (2010 - 2018) V60 Cross Country (2015 - 2018)  V70 (2008 - 2016)  XC70 (2008 - 2016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934"/>
    <x v="886"/>
    <s v="Литые"/>
    <n v="661582"/>
    <s v="Премьер М"/>
    <s v="Н"/>
    <x v="1"/>
    <n v="5"/>
    <n v="108"/>
    <x v="3"/>
    <n v="50"/>
    <n v="63.4"/>
    <n v="7"/>
    <s v="5/108"/>
    <x v="903"/>
    <x v="9"/>
    <x v="168"/>
    <s v="5/108/16/50/63,4/7"/>
    <x v="1"/>
    <n v="4"/>
    <x v="1"/>
    <s v="Ford (2)_x000a_C-MAX (2007 - 2018)  Focus (2011 - 2018)_x000a_Volvo (9)_x000a_S60 (2010 - 2018)  S60 Cross Country (2015 - 2018)  S80 (2006 - 2016)  V40 (2015 - 2018)  V40 Cross Country (2012 - 2018)  V60 (2010 - 2018) V60 Cross Country (2015 - 2018)  V70 (2008 - 2016)  XC70 (2008 - 2016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935"/>
    <x v="887"/>
    <s v="Литые"/>
    <n v="661694"/>
    <s v="Каньон"/>
    <s v="М"/>
    <x v="1"/>
    <n v="5"/>
    <n v="108"/>
    <x v="3"/>
    <n v="50"/>
    <n v="63.4"/>
    <n v="7"/>
    <s v="5/108"/>
    <x v="904"/>
    <x v="9"/>
    <x v="168"/>
    <s v="5/108/16/50/63,4/7"/>
    <x v="1"/>
    <n v="4"/>
    <x v="1"/>
    <s v="Ford (2)_x000a_C-MAX (2007 - 2018)  Focus (2011 - 2018)_x000a_Volvo (9)_x000a_S60 (2010 - 2018)  S60 Cross Country (2015 - 2018)  S80 (2006 - 2016)  V40 (2015 - 2018)  V40 Cross Country (2012 - 2018)  V60 (2010 - 2018) V60 Cross Country (2015 - 2018)  V70 (2008 - 2016)  XC70 (2008 - 2016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936"/>
    <x v="888"/>
    <s v="Литые"/>
    <n v="661696"/>
    <s v="Каньон"/>
    <s v="Н"/>
    <x v="1"/>
    <n v="5"/>
    <n v="108"/>
    <x v="3"/>
    <n v="50"/>
    <n v="63.4"/>
    <n v="7"/>
    <s v="5/108"/>
    <x v="905"/>
    <x v="9"/>
    <x v="168"/>
    <s v="5/108/16/50/63,4/7"/>
    <x v="1"/>
    <n v="4"/>
    <x v="1"/>
    <s v="Ford (2)_x000a_C-MAX (2007 - 2018)  Focus (2011 - 2018)_x000a_Volvo (9)_x000a_S60 (2010 - 2018)  S60 Cross Country (2015 - 2018)  S80 (2006 - 2016)  V40 (2015 - 2018)  V40 Cross Country (2012 - 2018)  V60 (2010 - 2018) V60 Cross Country (2015 - 2018)  V70 (2008 - 2016)  XC70 (2008 - 2016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937"/>
    <x v="889"/>
    <s v="Литые"/>
    <n v="661697"/>
    <s v="Каньон"/>
    <s v="ПЛ"/>
    <x v="1"/>
    <n v="5"/>
    <n v="108"/>
    <x v="3"/>
    <n v="50"/>
    <n v="63.4"/>
    <n v="7"/>
    <s v="5/108"/>
    <x v="906"/>
    <x v="9"/>
    <x v="168"/>
    <s v="5/108/16/50/63,4/7"/>
    <x v="1"/>
    <n v="4"/>
    <x v="1"/>
    <s v="Ford (2)_x000a_C-MAX (2007 - 2018)  Focus (2011 - 2018)_x000a_Volvo (9)_x000a_S60 (2010 - 2018)  S60 Cross Country (2015 - 2018)  S80 (2006 - 2016)  V40 (2015 - 2018)  V40 Cross Country (2012 - 2018)  V60 (2010 - 2018) V60 Cross Country (2015 - 2018)  V70 (2008 - 2016)  XC70 (2008 - 2016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938"/>
    <x v="890"/>
    <s v="Литые"/>
    <n v="670652"/>
    <m/>
    <m/>
    <x v="3"/>
    <n v="5"/>
    <n v="108"/>
    <x v="3"/>
    <n v="52.5"/>
    <n v="63.4"/>
    <n v="6.5"/>
    <s v="5/108"/>
    <x v="907"/>
    <x v="9"/>
    <x v="21"/>
    <s v="5/108/16/52,5/63,4/6,5"/>
    <x v="1"/>
    <n v="4"/>
    <x v="1"/>
    <s v="Ford (3)_x000a_Kuga (2008 - 2012)  Mondeo (2000 - 2007)  Tourneo Connect (2002 - 2013)_x000a_Jaguar (1)_x000a_X-Type (2001 - 2009)_x000a_Volvo (5)_x000a_C30 (2006 - 2014)  S40 (2004 - 2012)  V40 (2012 - 2014)  V40 Cross Country (2012 - 2018)  V50 (2004 - 2012)"/>
    <n v="3671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939"/>
    <x v="891"/>
    <s v="Литые"/>
    <n v="662403"/>
    <s v="Экстрим"/>
    <s v="Н"/>
    <x v="1"/>
    <n v="5"/>
    <n v="108"/>
    <x v="3"/>
    <n v="52.5"/>
    <n v="63.4"/>
    <n v="6.5"/>
    <s v="5/108"/>
    <x v="908"/>
    <x v="9"/>
    <x v="21"/>
    <s v="5/108/16/52,5/63,4/6,5"/>
    <x v="1"/>
    <n v="4"/>
    <x v="1"/>
    <s v="Ford (3)_x000a_Kuga (2008 - 2012)  Mondeo (2000 - 2007)  Tourneo Connect (2002 - 2013)_x000a_Jaguar (1)_x000a_X-Type (2001 - 2009)_x000a_Volvo (5)_x000a_C30 (2006 - 2014)  S40 (2004 - 2012)  V40 (2012 - 2014)  V40 Cross Country (2012 - 2018)  V50 (2004 - 2012)"/>
    <n v="4450"/>
    <m/>
    <n v="0"/>
    <n v="4"/>
    <n v="0"/>
    <n v="0"/>
    <n v="0"/>
    <n v="4"/>
    <m/>
    <m/>
    <n v="0"/>
    <n v="1"/>
    <m/>
    <m/>
    <n v="0"/>
    <m/>
    <m/>
    <n v="3265"/>
    <n v="3265"/>
    <x v="2"/>
    <m/>
  </r>
  <r>
    <x v="0"/>
    <x v="940"/>
    <x v="892"/>
    <s v="Литые"/>
    <n v="408917"/>
    <s v="Экстрим"/>
    <s v="АМ"/>
    <x v="1"/>
    <n v="5"/>
    <n v="108"/>
    <x v="3"/>
    <n v="52.5"/>
    <n v="63.4"/>
    <n v="6.5"/>
    <s v="5/108"/>
    <x v="909"/>
    <x v="9"/>
    <x v="21"/>
    <s v="5/108/16/52,5/63,4/6,5"/>
    <x v="1"/>
    <n v="4"/>
    <x v="1"/>
    <s v="Ford (3)_x000a_Kuga (2008 - 2012)  Mondeo (2000 - 2007)  Tourneo Connect (2002 - 2013)_x000a_Jaguar (1)_x000a_X-Type (2001 - 2009)_x000a_Volvo (5)_x000a_C30 (2006 - 2014)  S40 (2004 - 2012)  V40 (2012 - 2014)  V40 Cross Country (2012 - 2018)  V50 (2004 - 2012)"/>
    <n v="4750"/>
    <m/>
    <n v="0"/>
    <n v="0"/>
    <n v="0"/>
    <n v="0"/>
    <n v="0"/>
    <n v="0"/>
    <m/>
    <m/>
    <n v="0"/>
    <n v="1"/>
    <m/>
    <m/>
    <n v="0"/>
    <m/>
    <m/>
    <m/>
    <n v="3520"/>
    <x v="0"/>
    <m/>
  </r>
  <r>
    <x v="0"/>
    <x v="941"/>
    <x v="893"/>
    <s v="Литые"/>
    <n v="666005"/>
    <s v="RSS"/>
    <s v="Н"/>
    <x v="1"/>
    <n v="5"/>
    <n v="108"/>
    <x v="3"/>
    <n v="52.5"/>
    <n v="63.4"/>
    <n v="6.5"/>
    <s v="5/108"/>
    <x v="910"/>
    <x v="9"/>
    <x v="21"/>
    <s v="5/108/16/52,5/63,4/6,5"/>
    <x v="1"/>
    <n v="4"/>
    <x v="1"/>
    <s v="Ford (3)_x000a_Kuga (2008 - 2012)  Mondeo (2000 - 2007)  Tourneo Connect (2002 - 2013)_x000a_Jaguar (1)_x000a_X-Type (2001 - 2009)_x000a_Volvo (5)_x000a_C30 (2006 - 2014)  S40 (2004 - 2012)  V40 (2012 - 2014)  V40 Cross Country (2012 - 2018)  V50 (2004 - 2012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942"/>
    <x v="894"/>
    <s v="Литые"/>
    <n v="408916"/>
    <s v="Экстрим"/>
    <s v="ПЛ"/>
    <x v="1"/>
    <n v="5"/>
    <n v="108"/>
    <x v="3"/>
    <n v="52.5"/>
    <n v="63.4"/>
    <n v="6.5"/>
    <s v="5/108"/>
    <x v="911"/>
    <x v="9"/>
    <x v="21"/>
    <s v="5/108/16/52,5/63,4/6,5"/>
    <x v="1"/>
    <n v="4"/>
    <x v="1"/>
    <s v="Ford (3)_x000a_Kuga (2008 - 2012)  Mondeo (2000 - 2007)  Tourneo Connect (2002 - 2013)_x000a_Jaguar (1)_x000a_X-Type (2001 - 2009)_x000a_Volvo (5)_x000a_C30 (2006 - 2014)  S40 (2004 - 2012)  V40 (2012 - 2014)  V40 Cross Country (2012 - 2018)  V50 (2004 - 2012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943"/>
    <x v="895"/>
    <s v="Литые"/>
    <n v="409004"/>
    <s v="RSs"/>
    <s v="ПЛ"/>
    <x v="1"/>
    <n v="5"/>
    <n v="108"/>
    <x v="3"/>
    <n v="52.5"/>
    <n v="63.4"/>
    <n v="6.5"/>
    <s v="5/108"/>
    <x v="912"/>
    <x v="9"/>
    <x v="21"/>
    <s v="5/108/16/52,5/63,4/6,5"/>
    <x v="1"/>
    <n v="4"/>
    <x v="1"/>
    <s v="Ford (3)_x000a_Kuga (2008 - 2012)  Mondeo (2000 - 2007)  Tourneo Connect (2002 - 2013)_x000a_Jaguar (1)_x000a_X-Type (2001 - 2009)_x000a_Volvo (5)_x000a_C30 (2006 - 2014)  S40 (2004 - 2012)  V40 (2012 - 2014)  V40 Cross Country (2012 - 2018)  V50 (2004 - 2012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944"/>
    <x v="896"/>
    <s v="Литые"/>
    <n v="409005"/>
    <s v="RSs"/>
    <s v="АМ"/>
    <x v="1"/>
    <n v="5"/>
    <n v="108"/>
    <x v="3"/>
    <n v="52.5"/>
    <n v="63.4"/>
    <n v="6.5"/>
    <s v="5/108"/>
    <x v="913"/>
    <x v="9"/>
    <x v="21"/>
    <s v="5/108/16/52,5/63,4/6,5"/>
    <x v="1"/>
    <n v="4"/>
    <x v="1"/>
    <s v="Ford (3)_x000a_Kuga (2008 - 2012)  Mondeo (2000 - 2007)  Tourneo Connect (2002 - 2013)_x000a_Jaguar (1)_x000a_X-Type (2001 - 2009)_x000a_Volvo (5)_x000a_C30 (2006 - 2014)  S40 (2004 - 2012)  V40 (2012 - 2014)  V40 Cross Country (2012 - 2018)  V50 (2004 - 2012)"/>
    <n v="4750"/>
    <m/>
    <n v="0"/>
    <n v="0"/>
    <n v="0"/>
    <n v="4"/>
    <n v="0"/>
    <n v="4"/>
    <m/>
    <m/>
    <n v="0"/>
    <n v="1"/>
    <m/>
    <m/>
    <n v="0"/>
    <m/>
    <m/>
    <m/>
    <n v="0"/>
    <x v="2"/>
    <m/>
  </r>
  <r>
    <x v="0"/>
    <x v="945"/>
    <x v="897"/>
    <s v="Литые"/>
    <n v="409007"/>
    <s v="RSs"/>
    <s v="Б"/>
    <x v="1"/>
    <n v="5"/>
    <n v="108"/>
    <x v="3"/>
    <n v="52.5"/>
    <n v="63.4"/>
    <n v="6.5"/>
    <s v="5/108"/>
    <x v="914"/>
    <x v="9"/>
    <x v="21"/>
    <s v="5/108/16/52,5/63,4/6,5"/>
    <x v="1"/>
    <n v="4"/>
    <x v="1"/>
    <s v="Ford (3)_x000a_Kuga (2008 - 2012)  Mondeo (2000 - 2007)  Tourneo Connect (2002 - 2013)_x000a_Jaguar (1)_x000a_X-Type (2001 - 2009)_x000a_Volvo (5)_x000a_C30 (2006 - 2014)  S40 (2004 - 2012)  V40 (2012 - 2014)  V40 Cross Country (2012 - 2018)  V50 (2004 - 2012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946"/>
    <x v="898"/>
    <s v="Литые"/>
    <n v="409008"/>
    <s v="RSs"/>
    <s v="Ч"/>
    <x v="1"/>
    <n v="5"/>
    <n v="108"/>
    <x v="3"/>
    <n v="52.5"/>
    <n v="63.4"/>
    <n v="6.5"/>
    <s v="5/108"/>
    <x v="915"/>
    <x v="9"/>
    <x v="21"/>
    <s v="5/108/16/52,5/63,4/6,5"/>
    <x v="1"/>
    <n v="4"/>
    <x v="1"/>
    <s v="Ford (3)_x000a_Kuga (2008 - 2012)  Mondeo (2000 - 2007)  Tourneo Connect (2002 - 2013)_x000a_Jaguar (1)_x000a_X-Type (2001 - 2009)_x000a_Volvo (5)_x000a_C30 (2006 - 2014)  S40 (2004 - 2012)  V40 (2012 - 2014)  V40 Cross Country (2012 - 2018)  V50 (2004 - 2012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947"/>
    <x v="899"/>
    <s v="Литые"/>
    <n v="665730"/>
    <s v="Экстрим"/>
    <s v="М"/>
    <x v="1"/>
    <n v="5"/>
    <n v="108"/>
    <x v="3"/>
    <n v="52.5"/>
    <n v="63.4"/>
    <n v="6.5"/>
    <s v="5/108"/>
    <x v="916"/>
    <x v="9"/>
    <x v="21"/>
    <s v="5/108/16/52,5/63,4/6,5"/>
    <x v="1"/>
    <n v="4"/>
    <x v="1"/>
    <s v="Ford (3)_x000a_Kuga (2008 - 2012)  Mondeo (2000 - 2007)  Tourneo Connect (2002 - 2013)_x000a_Jaguar (1)_x000a_X-Type (2001 - 2009)_x000a_Volvo (5)_x000a_C30 (2006 - 2014)  S40 (2004 - 2012)  V40 (2012 - 2014)  V40 Cross Country (2012 - 2018)  V50 (2004 - 2012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948"/>
    <x v="900"/>
    <s v="Литые"/>
    <n v="666006"/>
    <s v="RSs"/>
    <s v="АБ"/>
    <x v="1"/>
    <n v="5"/>
    <n v="108"/>
    <x v="3"/>
    <n v="52.5"/>
    <n v="63.4"/>
    <n v="6.5"/>
    <s v="5/108"/>
    <x v="917"/>
    <x v="9"/>
    <x v="21"/>
    <s v="5/108/16/52,5/63,4/6,5"/>
    <x v="1"/>
    <n v="4"/>
    <x v="1"/>
    <s v="Ford (3)_x000a_Kuga (2008 - 2012)  Mondeo (2000 - 2007)  Tourneo Connect (2002 - 2013)_x000a_Jaguar (1)_x000a_X-Type (2001 - 2009)_x000a_Volvo (5)_x000a_C30 (2006 - 2014)  S40 (2004 - 2012)  V40 (2012 - 2014)  V40 Cross Country (2012 - 2018)  V50 (2004 - 2012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949"/>
    <x v="901"/>
    <s v="Литые"/>
    <n v="2157020"/>
    <s v="GT"/>
    <s v="НН"/>
    <x v="1"/>
    <n v="5"/>
    <n v="108"/>
    <x v="3"/>
    <n v="52.5"/>
    <n v="63.4"/>
    <n v="6.5"/>
    <s v="5/108"/>
    <x v="918"/>
    <x v="9"/>
    <x v="21"/>
    <s v="5/108/16/52,5/63,4/6,5"/>
    <x v="1"/>
    <n v="4"/>
    <x v="1"/>
    <s v="Ford (3)_x000a_Kuga (2008 - 2012)  Mondeo (2000 - 2007)  Tourneo Connect (2002 - 2013)_x000a_Jaguar (1)_x000a_X-Type (2001 - 2009)_x000a_Volvo (5)_x000a_C30 (2006 - 2014)  S40 (2004 - 2012)  V40 (2012 - 2014)  V40 Cross Country (2012 - 2018)  V50 (2004 - 2012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950"/>
    <x v="902"/>
    <s v="Литые"/>
    <n v="661571"/>
    <s v="Премьер М"/>
    <s v="Н"/>
    <x v="1"/>
    <n v="5"/>
    <n v="108"/>
    <x v="3"/>
    <n v="52.5"/>
    <n v="63.4"/>
    <n v="7"/>
    <s v="5/108"/>
    <x v="919"/>
    <x v="9"/>
    <x v="169"/>
    <s v="5/108/16/52,5/63,4/7"/>
    <x v="1"/>
    <n v="4"/>
    <x v="1"/>
    <s v="Jaguar (1)_x000a_X-Type (2001 - 2009)_x000a_Volvo (1)_x000a_C30 (2006 - 2009)"/>
    <n v="4450"/>
    <m/>
    <n v="3085.0037999999995"/>
    <n v="0"/>
    <n v="0"/>
    <n v="0"/>
    <n v="0"/>
    <n v="0"/>
    <m/>
    <m/>
    <n v="0"/>
    <m/>
    <m/>
    <m/>
    <n v="0"/>
    <m/>
    <m/>
    <m/>
    <n v="0"/>
    <x v="0"/>
    <m/>
  </r>
  <r>
    <x v="0"/>
    <x v="951"/>
    <x v="903"/>
    <s v="Литые"/>
    <n v="759258"/>
    <s v="Вегас"/>
    <s v="АМ"/>
    <x v="1"/>
    <n v="5"/>
    <n v="108"/>
    <x v="3"/>
    <n v="52.5"/>
    <n v="63.4"/>
    <n v="7"/>
    <s v="5/108"/>
    <x v="920"/>
    <x v="9"/>
    <x v="169"/>
    <s v="5/108/16/52,5/63,4/7"/>
    <x v="1"/>
    <n v="4"/>
    <x v="1"/>
    <s v="Jaguar (1)_x000a_X-Type (2001 - 2009)_x000a_Volvo (1)_x000a_C30 (2006 - 2009)"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952"/>
    <x v="904"/>
    <s v="Литые"/>
    <n v="818828"/>
    <s v="Вегас"/>
    <s v="ПЛ"/>
    <x v="1"/>
    <n v="5"/>
    <n v="108"/>
    <x v="3"/>
    <n v="52.5"/>
    <n v="63.4"/>
    <n v="7"/>
    <s v="5/108"/>
    <x v="921"/>
    <x v="9"/>
    <x v="169"/>
    <s v="5/108/16/52,5/63,4/7"/>
    <x v="1"/>
    <n v="4"/>
    <x v="1"/>
    <s v="Jaguar (1)_x000a_X-Type (2001 - 2009)_x000a_Volvo (1)_x000a_C30 (2006 - 2009)"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953"/>
    <x v="905"/>
    <s v="Литые"/>
    <n v="405708"/>
    <s v="Премьер М"/>
    <s v="ПЛ"/>
    <x v="1"/>
    <n v="5"/>
    <n v="108"/>
    <x v="3"/>
    <n v="52.5"/>
    <n v="63.4"/>
    <n v="7"/>
    <s v="5/108"/>
    <x v="922"/>
    <x v="9"/>
    <x v="169"/>
    <s v="5/108/16/52,5/63,4/7"/>
    <x v="1"/>
    <n v="4"/>
    <x v="1"/>
    <s v="Jaguar (1)_x000a_X-Type (2001 - 2009)_x000a_Volvo (1)_x000a_C30 (2006 - 2009)"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954"/>
    <x v="906"/>
    <s v="Литые"/>
    <n v="661569"/>
    <s v="Премьер М"/>
    <s v="М"/>
    <x v="1"/>
    <n v="5"/>
    <n v="108"/>
    <x v="3"/>
    <n v="52.5"/>
    <n v="63.4"/>
    <n v="7"/>
    <s v="5/108"/>
    <x v="923"/>
    <x v="9"/>
    <x v="169"/>
    <s v="5/108/16/52,5/63,4/7"/>
    <x v="1"/>
    <n v="4"/>
    <x v="1"/>
    <s v="Jaguar (1)_x000a_X-Type (2001 - 2009)_x000a_Volvo (1)_x000a_C30 (2006 - 2009)"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1"/>
    <x v="955"/>
    <x v="907"/>
    <s v="Штамп"/>
    <n v="876261"/>
    <m/>
    <m/>
    <x v="2"/>
    <n v="5"/>
    <n v="114.3"/>
    <x v="3"/>
    <n v="46"/>
    <n v="67.099999999999994"/>
    <n v="6.5"/>
    <s v="5/114,3"/>
    <x v="924"/>
    <x v="13"/>
    <x v="130"/>
    <s v="5-114,3-16-46-67,1-6,5"/>
    <x v="1"/>
    <n v="4"/>
    <x v="5"/>
    <s v="Dodge (1)_x000a_Caliber (2007 - 2009)_x000a_Eagle (1)_x000a_Talon (1990 - 1998)_x000a_Hyundai (9)_x000a_Centennial (1999 - 2005)  Coupe (2002 - 2009)  Equus (1999 - 2008)  Santa Fe (2000 - 2012)  Sonata (2005 - 2010)  Sonata NF (2004 - 2010) Tiburon (2004 - 2007)  Tucson (2004 - 2015)  Tuscani (2004 - 2007)_x000a_Jeep (1)_x000a_Patriot (2007 - 2010)_x000a_Kia (5)_x000a_Amanti (2003 - 2006)  Magentis (2005 - 2011)  Opirus (2003 - 2006)  Optima (2006 - 2010)  Sportage (2004 - 2010)_x000a_Mitsubishi (9)_x000a_ASX (2010 - 2016)  Galant (2006 - 2012)  Galant Fortis (2007 - 2015)  Grandis (2004 - 2011)  Lancer (2007 - 2016)  Lancer Evolution (2007 - 2014) Outlander Sport (2010 - 2012)  RVR (2010 - 2016)  RVR Roadest (2011 - 2016)_x000a_Proton (3)_x000a_Exora (2009 - 2016)  Preve (2011 - 2016)  Suprima (2014 - 2016)"/>
    <n v="1943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956"/>
    <x v="908"/>
    <s v="Литые"/>
    <n v="405754"/>
    <s v="Турбо"/>
    <s v="ПЛ"/>
    <x v="1"/>
    <n v="5"/>
    <n v="108"/>
    <x v="4"/>
    <n v="49"/>
    <n v="67.099999999999994"/>
    <n v="7"/>
    <s v="5/108"/>
    <x v="925"/>
    <x v="24"/>
    <x v="170"/>
    <s v="5/108/17/49/67,1/7"/>
    <x v="0"/>
    <m/>
    <x v="0"/>
    <s v="Volvo (1)_x000a_XC90 (2003 - 2014)"/>
    <n v="550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957"/>
    <x v="909"/>
    <s v="Литые"/>
    <n v="665850"/>
    <s v="Турбо"/>
    <s v="Н"/>
    <x v="1"/>
    <n v="5"/>
    <n v="108"/>
    <x v="4"/>
    <n v="49"/>
    <n v="67.099999999999994"/>
    <n v="7"/>
    <s v="5/108"/>
    <x v="926"/>
    <x v="24"/>
    <x v="170"/>
    <s v="5/108/17/49/67,1/7"/>
    <x v="0"/>
    <m/>
    <x v="0"/>
    <s v="Volvo (1)_x000a_XC90 (2003 - 2014)"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958"/>
    <x v="910"/>
    <s v="Литые"/>
    <n v="665852"/>
    <s v="Турбо"/>
    <s v="М"/>
    <x v="1"/>
    <n v="5"/>
    <n v="108"/>
    <x v="4"/>
    <n v="49"/>
    <n v="67.099999999999994"/>
    <n v="7"/>
    <s v="5/108"/>
    <x v="927"/>
    <x v="24"/>
    <x v="170"/>
    <s v="5/108/17/49/67,1/7"/>
    <x v="0"/>
    <m/>
    <x v="0"/>
    <s v="Volvo (1)_x000a_XC90 (2003 - 2014)"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959"/>
    <x v="911"/>
    <s v="Литые"/>
    <n v="409103"/>
    <s v="Экстрим"/>
    <s v="ПЛ"/>
    <x v="1"/>
    <n v="5"/>
    <n v="108"/>
    <x v="4"/>
    <n v="50"/>
    <n v="63.4"/>
    <n v="7"/>
    <s v="5/108"/>
    <x v="928"/>
    <x v="24"/>
    <x v="163"/>
    <s v="5/108/17/50/63,4/7"/>
    <x v="1"/>
    <n v="4"/>
    <x v="1"/>
    <s v="Ford (4)_x000a_C-MAX (2007 - 2018)  Focus (2011 - 2018)  Mondeo (2010 - 2015)  Tourneo Connect (2002 - 2013)_x000a_Volvo (9)_x000a_C30 (2006 - 2014)  S40 (2004 - 2012)  S60 (2010 - 2018)  S80 (2006 - 2016)  V40 (2012 - 2018)  V40 Cross Country (2012 - 2018)  V50 (2004 - 2012) V60 (2010 - 2018)  V70 (2008 - 2016)"/>
    <n v="550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960"/>
    <x v="912"/>
    <s v="Литые"/>
    <n v="409104"/>
    <s v="Экстрим"/>
    <s v="АМ"/>
    <x v="1"/>
    <n v="5"/>
    <n v="108"/>
    <x v="4"/>
    <n v="50"/>
    <n v="63.4"/>
    <n v="7"/>
    <s v="5/108"/>
    <x v="929"/>
    <x v="24"/>
    <x v="163"/>
    <s v="5/108/17/50/63,4/7"/>
    <x v="1"/>
    <n v="4"/>
    <x v="1"/>
    <s v="Ford (4)_x000a_C-MAX (2007 - 2018)  Focus (2011 - 2018)  Mondeo (2010 - 2015)  Tourneo Connect (2002 - 2013)_x000a_Volvo (9)_x000a_C30 (2006 - 2014)  S40 (2004 - 2012)  S60 (2010 - 2018)  S80 (2006 - 2016)  V40 (2012 - 2018)  V40 Cross Country (2012 - 2018)  V50 (2004 - 2012) V60 (2010 - 2018)  V70 (2008 - 2016)"/>
    <n v="550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961"/>
    <x v="913"/>
    <s v="Литые"/>
    <n v="665735"/>
    <s v="Турбо"/>
    <s v="М"/>
    <x v="1"/>
    <n v="5"/>
    <n v="108"/>
    <x v="4"/>
    <n v="50"/>
    <n v="63.4"/>
    <n v="7"/>
    <s v="5/108"/>
    <x v="930"/>
    <x v="24"/>
    <x v="163"/>
    <s v="5/108/17/50/63,4/7"/>
    <x v="1"/>
    <n v="4"/>
    <x v="1"/>
    <s v="Ford (4)_x000a_C-MAX (2007 - 2018)  Focus (2011 - 2018)  Mondeo (2010 - 2015)  Tourneo Connect (2002 - 2013)_x000a_Volvo (9)_x000a_C30 (2006 - 2014)  S40 (2004 - 2012)  S60 (2010 - 2018)  S80 (2006 - 2016)  V40 (2012 - 2018)  V40 Cross Country (2012 - 2018)  V50 (2004 - 2012) V60 (2010 - 2018)  V70 (2008 - 2016)"/>
    <n v="51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962"/>
    <x v="914"/>
    <s v="Литые"/>
    <n v="665811"/>
    <s v="Турбо"/>
    <s v="Н"/>
    <x v="1"/>
    <n v="5"/>
    <n v="108"/>
    <x v="4"/>
    <n v="50"/>
    <n v="63.4"/>
    <n v="7"/>
    <s v="5/108"/>
    <x v="931"/>
    <x v="24"/>
    <x v="163"/>
    <s v="5/108/17/50/63,4/7"/>
    <x v="1"/>
    <n v="4"/>
    <x v="1"/>
    <s v="Ford (4)_x000a_C-MAX (2007 - 2018)  Focus (2011 - 2018)  Mondeo (2010 - 2015)  Tourneo Connect (2002 - 2013)_x000a_Volvo (9)_x000a_C30 (2006 - 2014)  S40 (2004 - 2012)  S60 (2010 - 2018)  S80 (2006 - 2016)  V40 (2012 - 2018)  V40 Cross Country (2012 - 2018)  V50 (2004 - 2012) V60 (2010 - 2018)  V70 (2008 - 2016)"/>
    <n v="51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963"/>
    <x v="915"/>
    <s v="Литые"/>
    <n v="665859"/>
    <s v="Экстрим"/>
    <s v="Н"/>
    <x v="1"/>
    <n v="5"/>
    <n v="108"/>
    <x v="4"/>
    <n v="50"/>
    <n v="63.4"/>
    <n v="7"/>
    <s v="5/108"/>
    <x v="932"/>
    <x v="24"/>
    <x v="163"/>
    <s v="5/108/17/50/63,4/7"/>
    <x v="1"/>
    <n v="4"/>
    <x v="1"/>
    <s v="Ford (4)_x000a_C-MAX (2007 - 2018)  Focus (2011 - 2018)  Mondeo (2010 - 2015)  Tourneo Connect (2002 - 2013)_x000a_Volvo (9)_x000a_C30 (2006 - 2014)  S40 (2004 - 2012)  S60 (2010 - 2018)  S80 (2006 - 2016)  V40 (2012 - 2018)  V40 Cross Country (2012 - 2018)  V50 (2004 - 2012) V60 (2010 - 2018)  V70 (2008 - 2016)"/>
    <n v="51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964"/>
    <x v="916"/>
    <s v="Литые"/>
    <n v="665860"/>
    <s v="Экстрим"/>
    <s v="М"/>
    <x v="1"/>
    <n v="5"/>
    <n v="108"/>
    <x v="4"/>
    <n v="50"/>
    <n v="63.4"/>
    <n v="7"/>
    <s v="5/108"/>
    <x v="933"/>
    <x v="24"/>
    <x v="163"/>
    <s v="5/108/17/50/63,4/7"/>
    <x v="1"/>
    <n v="4"/>
    <x v="1"/>
    <s v="Ford (4)_x000a_C-MAX (2007 - 2018)  Focus (2011 - 2018)  Mondeo (2010 - 2015)  Tourneo Connect (2002 - 2013)_x000a_Volvo (9)_x000a_C30 (2006 - 2014)  S40 (2004 - 2012)  S60 (2010 - 2018)  S80 (2006 - 2016)  V40 (2012 - 2018)  V40 Cross Country (2012 - 2018)  V50 (2004 - 2012) V60 (2010 - 2018)  V70 (2008 - 2016)"/>
    <n v="51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965"/>
    <x v="917"/>
    <s v="Литые"/>
    <n v="2132775"/>
    <s v="Цунами"/>
    <s v="Н"/>
    <x v="1"/>
    <n v="5"/>
    <n v="108"/>
    <x v="4"/>
    <n v="50"/>
    <n v="63.4"/>
    <n v="7"/>
    <s v="5/108"/>
    <x v="934"/>
    <x v="24"/>
    <x v="163"/>
    <s v="5/108/17/50/63,4/7"/>
    <x v="1"/>
    <n v="4"/>
    <x v="1"/>
    <s v="Ford (4)_x000a_C-MAX (2007 - 2018)  Focus (2011 - 2018)  Mondeo (2010 - 2015)  Tourneo Connect (2002 - 2013)_x000a_Volvo (9)_x000a_C30 (2006 - 2014)  S40 (2004 - 2012)  S60 (2010 - 2018)  S80 (2006 - 2016)  V40 (2012 - 2018)  V40 Cross Country (2012 - 2018)  V50 (2004 - 2012) V60 (2010 - 2018)  V70 (2008 - 2016)"/>
    <n v="5150"/>
    <m/>
    <n v="3659.9942000000001"/>
    <n v="4"/>
    <n v="0"/>
    <n v="0"/>
    <n v="0"/>
    <n v="4"/>
    <m/>
    <m/>
    <n v="0"/>
    <n v="1"/>
    <m/>
    <m/>
    <n v="0"/>
    <m/>
    <m/>
    <m/>
    <n v="0"/>
    <x v="2"/>
    <m/>
  </r>
  <r>
    <x v="0"/>
    <x v="966"/>
    <x v="918"/>
    <s v="Литые"/>
    <n v="672771"/>
    <m/>
    <m/>
    <x v="3"/>
    <n v="5"/>
    <n v="108"/>
    <x v="4"/>
    <n v="52.5"/>
    <n v="63.4"/>
    <n v="7"/>
    <s v="5/108"/>
    <x v="935"/>
    <x v="24"/>
    <x v="171"/>
    <s v="5/108/17/52,5/63,4/7"/>
    <x v="0"/>
    <m/>
    <x v="0"/>
    <s v="Ford (2)_x000a_Focus (2005 - 2013)  Kuga (2008 - 2012)_x000a_Jaguar (1)_x000a_X-Type (2001 - 2009)_x000a_Volvo (4)_x000a_C30 (2006 - 2014)  S40 (2004 - 2012)  V40 (2012 - 2014)  V50 (2004 - 2012)"/>
    <n v="4509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967"/>
    <x v="919"/>
    <s v="Литые"/>
    <n v="405740"/>
    <s v="Турбо"/>
    <s v="ПЛ"/>
    <x v="1"/>
    <n v="5"/>
    <n v="108"/>
    <x v="4"/>
    <n v="52.5"/>
    <n v="63.4"/>
    <n v="7"/>
    <s v="5/108"/>
    <x v="936"/>
    <x v="24"/>
    <x v="171"/>
    <s v="5/108/17/52,5/63,4/7"/>
    <x v="0"/>
    <m/>
    <x v="0"/>
    <s v="Ford (2)_x000a_Focus (2005 - 2013)  Kuga (2008 - 2012)_x000a_Jaguar (1)_x000a_X-Type (2001 - 2009)_x000a_Volvo (4)_x000a_C30 (2006 - 2014)  S40 (2004 - 2012)  V40 (2012 - 2014)  V50 (2004 - 2012)"/>
    <n v="550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968"/>
    <x v="920"/>
    <s v="Литые"/>
    <n v="409111"/>
    <s v="Экстрим"/>
    <s v="ПЛ"/>
    <x v="1"/>
    <n v="5"/>
    <n v="108"/>
    <x v="4"/>
    <n v="52.5"/>
    <n v="63.4"/>
    <n v="7"/>
    <s v="5/108"/>
    <x v="937"/>
    <x v="24"/>
    <x v="171"/>
    <s v="5/108/17/52,5/63,4/7"/>
    <x v="0"/>
    <m/>
    <x v="0"/>
    <s v="Ford (2)_x000a_Focus (2005 - 2013)  Kuga (2008 - 2012)_x000a_Jaguar (1)_x000a_X-Type (2001 - 2009)_x000a_Volvo (4)_x000a_C30 (2006 - 2014)  S40 (2004 - 2012)  V40 (2012 - 2014)  V50 (2004 - 2012)"/>
    <n v="550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969"/>
    <x v="921"/>
    <s v="Литые"/>
    <n v="409112"/>
    <s v="Экстрим"/>
    <s v="АМ"/>
    <x v="1"/>
    <n v="5"/>
    <n v="108"/>
    <x v="4"/>
    <n v="52.5"/>
    <n v="63.4"/>
    <n v="7"/>
    <s v="5/108"/>
    <x v="938"/>
    <x v="24"/>
    <x v="171"/>
    <s v="5/108/17/52,5/63,4/7"/>
    <x v="0"/>
    <m/>
    <x v="0"/>
    <s v="Ford (2)_x000a_Focus (2005 - 2013)  Kuga (2008 - 2012)_x000a_Jaguar (1)_x000a_X-Type (2001 - 2009)_x000a_Volvo (4)_x000a_C30 (2006 - 2014)  S40 (2004 - 2012)  V40 (2012 - 2014)  V50 (2004 - 2012)"/>
    <n v="550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970"/>
    <x v="922"/>
    <s v="Литые"/>
    <n v="665823"/>
    <s v="Турбо"/>
    <s v="Н"/>
    <x v="1"/>
    <n v="5"/>
    <n v="108"/>
    <x v="4"/>
    <n v="52.5"/>
    <n v="63.4"/>
    <n v="7"/>
    <s v="5/108"/>
    <x v="939"/>
    <x v="24"/>
    <x v="171"/>
    <s v="5/108/17/52,5/63,4/7"/>
    <x v="0"/>
    <m/>
    <x v="0"/>
    <s v="Ford (2)_x000a_Focus (2005 - 2013)  Kuga (2008 - 2012)_x000a_Jaguar (1)_x000a_X-Type (2001 - 2009)_x000a_Volvo (4)_x000a_C30 (2006 - 2014)  S40 (2004 - 2012)  V40 (2012 - 2014)  V50 (2004 - 2012)"/>
    <n v="51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971"/>
    <x v="923"/>
    <s v="Литые"/>
    <n v="665824"/>
    <s v="Турбо"/>
    <s v="М"/>
    <x v="1"/>
    <n v="5"/>
    <n v="108"/>
    <x v="4"/>
    <n v="52.5"/>
    <n v="63.4"/>
    <n v="7"/>
    <s v="5/108"/>
    <x v="940"/>
    <x v="24"/>
    <x v="171"/>
    <s v="5/108/17/52,5/63,4/7"/>
    <x v="0"/>
    <m/>
    <x v="0"/>
    <s v="Ford (2)_x000a_Focus (2005 - 2013)  Kuga (2008 - 2012)_x000a_Jaguar (1)_x000a_X-Type (2001 - 2009)_x000a_Volvo (4)_x000a_C30 (2006 - 2014)  S40 (2004 - 2012)  V40 (2012 - 2014)  V50 (2004 - 2012)"/>
    <n v="51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972"/>
    <x v="924"/>
    <s v="Литые"/>
    <n v="665868"/>
    <s v="Экстрим"/>
    <s v="Н"/>
    <x v="1"/>
    <n v="5"/>
    <n v="108"/>
    <x v="4"/>
    <n v="52.5"/>
    <n v="63.4"/>
    <n v="7"/>
    <s v="5/108"/>
    <x v="941"/>
    <x v="24"/>
    <x v="171"/>
    <s v="5/108/17/52,5/63,4/7"/>
    <x v="0"/>
    <m/>
    <x v="0"/>
    <s v="Ford (2)_x000a_Focus (2005 - 2013)  Kuga (2008 - 2012)_x000a_Jaguar (1)_x000a_X-Type (2001 - 2009)_x000a_Volvo (4)_x000a_C30 (2006 - 2014)  S40 (2004 - 2012)  V40 (2012 - 2014)  V50 (2004 - 2012)"/>
    <n v="51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973"/>
    <x v="925"/>
    <s v="Литые"/>
    <n v="665869"/>
    <s v="Экстрим"/>
    <s v="М"/>
    <x v="1"/>
    <n v="5"/>
    <n v="108"/>
    <x v="4"/>
    <n v="52.5"/>
    <n v="63.4"/>
    <n v="7"/>
    <s v="5/108"/>
    <x v="942"/>
    <x v="24"/>
    <x v="171"/>
    <s v="5/108/17/52,5/63,4/7"/>
    <x v="0"/>
    <m/>
    <x v="0"/>
    <s v="Ford (2)_x000a_Focus (2005 - 2013)  Kuga (2008 - 2012)_x000a_Jaguar (1)_x000a_X-Type (2001 - 2009)_x000a_Volvo (4)_x000a_C30 (2006 - 2014)  S40 (2004 - 2012)  V40 (2012 - 2014)  V50 (2004 - 2012)"/>
    <n v="51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974"/>
    <x v="926"/>
    <s v="Литые"/>
    <n v="408818"/>
    <s v="FM"/>
    <s v="ПЛ"/>
    <x v="1"/>
    <n v="5"/>
    <n v="110"/>
    <x v="0"/>
    <n v="35"/>
    <n v="65.099999999999994"/>
    <n v="6.5"/>
    <s v="5/110"/>
    <x v="943"/>
    <x v="30"/>
    <x v="172"/>
    <s v="5/110/15/35/65,1/6,5"/>
    <x v="0"/>
    <m/>
    <x v="0"/>
    <m/>
    <n v="38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975"/>
    <x v="927"/>
    <s v="Литые"/>
    <n v="408819"/>
    <s v="FM"/>
    <s v="АМ"/>
    <x v="1"/>
    <n v="5"/>
    <n v="110"/>
    <x v="0"/>
    <n v="35"/>
    <n v="65.099999999999994"/>
    <n v="6.5"/>
    <s v="5/110"/>
    <x v="944"/>
    <x v="30"/>
    <x v="172"/>
    <s v="5/110/15/35/65,1/6,5"/>
    <x v="0"/>
    <m/>
    <x v="0"/>
    <m/>
    <n v="38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976"/>
    <x v="928"/>
    <s v="Литые"/>
    <n v="665737"/>
    <s v="FM"/>
    <s v="А"/>
    <x v="1"/>
    <n v="5"/>
    <n v="110"/>
    <x v="0"/>
    <n v="35"/>
    <n v="65.099999999999994"/>
    <n v="6.5"/>
    <s v="5/110"/>
    <x v="945"/>
    <x v="30"/>
    <x v="172"/>
    <s v="5/110/15/35/65,1/6,5"/>
    <x v="0"/>
    <m/>
    <x v="0"/>
    <m/>
    <n v="38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977"/>
    <x v="929"/>
    <s v="Литые"/>
    <n v="665934"/>
    <s v="FM"/>
    <s v="Н"/>
    <x v="1"/>
    <n v="5"/>
    <n v="110"/>
    <x v="0"/>
    <n v="35"/>
    <n v="65.099999999999994"/>
    <n v="6.5"/>
    <s v="5/110"/>
    <x v="946"/>
    <x v="30"/>
    <x v="172"/>
    <s v="5/110/15/35/65,1/6,5"/>
    <x v="0"/>
    <m/>
    <x v="0"/>
    <m/>
    <n v="36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978"/>
    <x v="132"/>
    <s v="Литые"/>
    <n v="441949"/>
    <m/>
    <m/>
    <x v="13"/>
    <n v="5"/>
    <n v="110"/>
    <x v="0"/>
    <n v="38"/>
    <n v="65.099999999999994"/>
    <n v="6"/>
    <s v="5/110"/>
    <x v="947"/>
    <x v="30"/>
    <x v="173"/>
    <s v="5/110/15/38/65,1/6"/>
    <x v="0"/>
    <m/>
    <x v="0"/>
    <m/>
    <n v="290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979"/>
    <x v="930"/>
    <s v="Литые"/>
    <n v="405640"/>
    <s v="Димос"/>
    <s v="ПЛ"/>
    <x v="1"/>
    <n v="5"/>
    <n v="110"/>
    <x v="0"/>
    <n v="49"/>
    <n v="65.099999999999994"/>
    <n v="6"/>
    <s v="5/110"/>
    <x v="948"/>
    <x v="30"/>
    <x v="174"/>
    <s v="5/110/15/49/65,1/6"/>
    <x v="0"/>
    <m/>
    <x v="0"/>
    <m/>
    <n v="38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980"/>
    <x v="931"/>
    <s v="Литые"/>
    <n v="661546"/>
    <s v="Димос"/>
    <s v="М"/>
    <x v="1"/>
    <n v="5"/>
    <n v="110"/>
    <x v="0"/>
    <n v="49"/>
    <n v="65.099999999999994"/>
    <n v="6"/>
    <s v="5/110"/>
    <x v="949"/>
    <x v="30"/>
    <x v="174"/>
    <s v="5/110/15/49/65,1/6"/>
    <x v="0"/>
    <m/>
    <x v="0"/>
    <m/>
    <n v="36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981"/>
    <x v="932"/>
    <s v="Литые"/>
    <n v="661547"/>
    <s v="Димос"/>
    <s v="Н"/>
    <x v="1"/>
    <n v="5"/>
    <n v="110"/>
    <x v="0"/>
    <n v="49"/>
    <n v="65.099999999999994"/>
    <n v="6"/>
    <s v="5/110"/>
    <x v="950"/>
    <x v="30"/>
    <x v="174"/>
    <s v="5/110/15/49/65,1/6"/>
    <x v="0"/>
    <m/>
    <x v="0"/>
    <m/>
    <n v="36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982"/>
    <x v="933"/>
    <s v="Литые"/>
    <n v="408983"/>
    <s v="RSS"/>
    <s v="АМ"/>
    <x v="1"/>
    <n v="5"/>
    <n v="110"/>
    <x v="3"/>
    <n v="37"/>
    <n v="65.099999999999994"/>
    <n v="6.5"/>
    <s v="5/110"/>
    <x v="951"/>
    <x v="31"/>
    <x v="175"/>
    <s v="5/110/16/37/65,1/6,5"/>
    <x v="1"/>
    <n v="4"/>
    <x v="1"/>
    <m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983"/>
    <x v="934"/>
    <s v="Литые"/>
    <n v="665747"/>
    <s v="Экстрим"/>
    <s v="Н"/>
    <x v="1"/>
    <n v="5"/>
    <n v="110"/>
    <x v="3"/>
    <n v="37"/>
    <n v="65.099999999999994"/>
    <n v="6.5"/>
    <s v="5/110"/>
    <x v="952"/>
    <x v="31"/>
    <x v="175"/>
    <s v="5/110/16/37/65,1/6,5"/>
    <x v="1"/>
    <n v="4"/>
    <x v="1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984"/>
    <x v="935"/>
    <s v="Литые"/>
    <n v="408906"/>
    <s v="Экстрим"/>
    <s v="АМ"/>
    <x v="1"/>
    <n v="5"/>
    <n v="110"/>
    <x v="3"/>
    <n v="37"/>
    <n v="65.099999999999994"/>
    <n v="6.5"/>
    <s v="5/110"/>
    <x v="953"/>
    <x v="31"/>
    <x v="175"/>
    <s v="5/110/16/37/65,1/6,5"/>
    <x v="1"/>
    <n v="4"/>
    <x v="1"/>
    <m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985"/>
    <x v="936"/>
    <s v="Литые"/>
    <n v="675815"/>
    <s v="RSS"/>
    <s v="М"/>
    <x v="1"/>
    <n v="5"/>
    <n v="110"/>
    <x v="3"/>
    <n v="37"/>
    <n v="65.099999999999994"/>
    <n v="6.5"/>
    <s v="5/110"/>
    <x v="954"/>
    <x v="31"/>
    <x v="175"/>
    <s v="5/110/16/37/65,1/6,5"/>
    <x v="1"/>
    <n v="4"/>
    <x v="1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986"/>
    <x v="937"/>
    <s v="Литые"/>
    <n v="763967"/>
    <s v="GT"/>
    <s v="АМ"/>
    <x v="1"/>
    <n v="5"/>
    <n v="110"/>
    <x v="3"/>
    <n v="37"/>
    <n v="65.099999999999994"/>
    <n v="6.5"/>
    <s v="5/110"/>
    <x v="955"/>
    <x v="31"/>
    <x v="175"/>
    <s v="5/110/16/37/65,1/6,5"/>
    <x v="1"/>
    <n v="4"/>
    <x v="1"/>
    <m/>
    <n v="4750"/>
    <m/>
    <n v="3325.0039999999999"/>
    <n v="4"/>
    <n v="0"/>
    <n v="0"/>
    <n v="0"/>
    <n v="4"/>
    <m/>
    <m/>
    <n v="0"/>
    <m/>
    <m/>
    <m/>
    <n v="0"/>
    <m/>
    <m/>
    <m/>
    <n v="0"/>
    <x v="2"/>
    <m/>
  </r>
  <r>
    <x v="0"/>
    <x v="987"/>
    <x v="938"/>
    <s v="Литые"/>
    <n v="408905"/>
    <s v="Экстрим"/>
    <s v="ПЛ"/>
    <x v="1"/>
    <n v="5"/>
    <n v="110"/>
    <x v="3"/>
    <n v="37"/>
    <n v="65.099999999999994"/>
    <n v="6.5"/>
    <s v="5/110"/>
    <x v="956"/>
    <x v="31"/>
    <x v="175"/>
    <s v="5/110/16/37/65,1/6,5"/>
    <x v="1"/>
    <n v="4"/>
    <x v="1"/>
    <m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988"/>
    <x v="939"/>
    <s v="Литые"/>
    <n v="2065053"/>
    <s v="GT"/>
    <s v="НН"/>
    <x v="1"/>
    <n v="5"/>
    <n v="110"/>
    <x v="3"/>
    <n v="37"/>
    <n v="65.099999999999994"/>
    <n v="6.5"/>
    <s v="5/110"/>
    <x v="957"/>
    <x v="31"/>
    <x v="175"/>
    <s v="5/110/16/37/65,1/6,5"/>
    <x v="1"/>
    <n v="4"/>
    <x v="1"/>
    <m/>
    <n v="4450"/>
    <m/>
    <n v="3050.0049999999997"/>
    <n v="0"/>
    <n v="0"/>
    <n v="4"/>
    <n v="0"/>
    <n v="4"/>
    <m/>
    <m/>
    <n v="0"/>
    <m/>
    <m/>
    <m/>
    <n v="0"/>
    <m/>
    <m/>
    <m/>
    <n v="0"/>
    <x v="2"/>
    <m/>
  </r>
  <r>
    <x v="0"/>
    <x v="989"/>
    <x v="940"/>
    <s v="Литые"/>
    <n v="408982"/>
    <s v="RSs"/>
    <s v="ПЛ"/>
    <x v="1"/>
    <n v="5"/>
    <n v="110"/>
    <x v="3"/>
    <n v="37"/>
    <n v="65.099999999999994"/>
    <n v="6.5"/>
    <s v="5/110"/>
    <x v="958"/>
    <x v="31"/>
    <x v="175"/>
    <s v="5/110/16/37/65,1/6,5"/>
    <x v="1"/>
    <n v="4"/>
    <x v="1"/>
    <m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990"/>
    <x v="941"/>
    <s v="Литые"/>
    <n v="408985"/>
    <s v="RSs"/>
    <s v="Б"/>
    <x v="1"/>
    <n v="5"/>
    <n v="110"/>
    <x v="3"/>
    <n v="37"/>
    <n v="65.099999999999994"/>
    <n v="6.5"/>
    <s v="5/110"/>
    <x v="959"/>
    <x v="31"/>
    <x v="175"/>
    <s v="5/110/16/37/65,1/6,5"/>
    <x v="1"/>
    <n v="4"/>
    <x v="1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991"/>
    <x v="942"/>
    <s v="Литые"/>
    <n v="408986"/>
    <s v="RSs"/>
    <s v="Ч"/>
    <x v="1"/>
    <n v="5"/>
    <n v="110"/>
    <x v="3"/>
    <n v="37"/>
    <n v="65.099999999999994"/>
    <n v="6.5"/>
    <s v="5/110"/>
    <x v="960"/>
    <x v="31"/>
    <x v="175"/>
    <s v="5/110/16/37/65,1/6,5"/>
    <x v="1"/>
    <n v="4"/>
    <x v="1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992"/>
    <x v="943"/>
    <s v="Литые"/>
    <n v="665748"/>
    <s v="Экстрим"/>
    <s v="М"/>
    <x v="1"/>
    <n v="5"/>
    <n v="110"/>
    <x v="3"/>
    <n v="37"/>
    <n v="65.099999999999994"/>
    <n v="6.5"/>
    <s v="5/110"/>
    <x v="961"/>
    <x v="31"/>
    <x v="175"/>
    <s v="5/110/16/37/65,1/6,5"/>
    <x v="1"/>
    <n v="4"/>
    <x v="1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993"/>
    <x v="944"/>
    <s v="Литые"/>
    <n v="665995"/>
    <s v="RSs"/>
    <s v="Н"/>
    <x v="1"/>
    <n v="5"/>
    <n v="110"/>
    <x v="3"/>
    <n v="37"/>
    <n v="65.099999999999994"/>
    <n v="6.5"/>
    <s v="5/110"/>
    <x v="962"/>
    <x v="31"/>
    <x v="175"/>
    <s v="5/110/16/37/65,1/6,5"/>
    <x v="1"/>
    <n v="4"/>
    <x v="1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994"/>
    <x v="945"/>
    <s v="Литые"/>
    <n v="665996"/>
    <s v="RSs"/>
    <s v="АБ"/>
    <x v="1"/>
    <n v="5"/>
    <n v="110"/>
    <x v="3"/>
    <n v="37"/>
    <n v="65.099999999999994"/>
    <n v="6.5"/>
    <s v="5/110"/>
    <x v="963"/>
    <x v="31"/>
    <x v="175"/>
    <s v="5/110/16/37/65,1/6,5"/>
    <x v="1"/>
    <n v="4"/>
    <x v="1"/>
    <m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995"/>
    <x v="946"/>
    <s v="Литые"/>
    <n v="661617"/>
    <s v="Премьер М"/>
    <s v="Н"/>
    <x v="1"/>
    <n v="5"/>
    <n v="110"/>
    <x v="3"/>
    <n v="38"/>
    <n v="65.099999999999994"/>
    <n v="7"/>
    <s v="5/110"/>
    <x v="964"/>
    <x v="31"/>
    <x v="176"/>
    <s v="5/110/16/38/65,1/7"/>
    <x v="1"/>
    <n v="0"/>
    <x v="1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996"/>
    <x v="947"/>
    <s v="Литые"/>
    <n v="405698"/>
    <s v="Премьер М"/>
    <s v="ПЛ"/>
    <x v="1"/>
    <n v="5"/>
    <n v="110"/>
    <x v="3"/>
    <n v="38"/>
    <n v="65.099999999999994"/>
    <n v="7"/>
    <s v="5/110"/>
    <x v="965"/>
    <x v="31"/>
    <x v="176"/>
    <s v="5/110/16/38/65,1/7"/>
    <x v="0"/>
    <m/>
    <x v="0"/>
    <m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997"/>
    <x v="948"/>
    <s v="Литые"/>
    <n v="661616"/>
    <s v="Премьер М"/>
    <s v="М"/>
    <x v="1"/>
    <n v="5"/>
    <n v="110"/>
    <x v="3"/>
    <n v="38"/>
    <n v="65.099999999999994"/>
    <n v="7"/>
    <s v="5/110"/>
    <x v="966"/>
    <x v="31"/>
    <x v="176"/>
    <s v="5/110/16/38/65,1/7"/>
    <x v="1"/>
    <n v="4"/>
    <x v="1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998"/>
    <x v="132"/>
    <s v="Литые"/>
    <n v="11630102"/>
    <m/>
    <m/>
    <x v="20"/>
    <n v="5"/>
    <n v="110"/>
    <x v="3"/>
    <n v="39"/>
    <n v="65.099999999999994"/>
    <n v="6.5"/>
    <s v="5/110"/>
    <x v="967"/>
    <x v="31"/>
    <x v="177"/>
    <s v="5/110/16/39/65,1/6,5"/>
    <x v="0"/>
    <m/>
    <x v="0"/>
    <m/>
    <n v="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999"/>
    <x v="949"/>
    <s v="Литые"/>
    <n v="405735"/>
    <s v="Турбо"/>
    <s v="ПЛ"/>
    <x v="1"/>
    <n v="5"/>
    <n v="110"/>
    <x v="4"/>
    <n v="37"/>
    <n v="65.099999999999994"/>
    <n v="7"/>
    <s v="5/110"/>
    <x v="968"/>
    <x v="32"/>
    <x v="178"/>
    <s v="5/110/17/37/65,1/7"/>
    <x v="0"/>
    <m/>
    <x v="0"/>
    <m/>
    <n v="550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000"/>
    <x v="950"/>
    <s v="Литые"/>
    <n v="409105"/>
    <s v="Экстрим"/>
    <s v="ПЛ"/>
    <x v="1"/>
    <n v="5"/>
    <n v="110"/>
    <x v="4"/>
    <n v="37"/>
    <n v="65.099999999999994"/>
    <n v="7"/>
    <s v="5/110"/>
    <x v="969"/>
    <x v="32"/>
    <x v="178"/>
    <s v="5/110/17/37/65,1/7"/>
    <x v="0"/>
    <m/>
    <x v="0"/>
    <m/>
    <n v="550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001"/>
    <x v="951"/>
    <s v="Литые"/>
    <n v="409106"/>
    <s v="Экстрим"/>
    <s v="АМ"/>
    <x v="1"/>
    <n v="5"/>
    <n v="110"/>
    <x v="4"/>
    <n v="37"/>
    <n v="65.099999999999994"/>
    <n v="7"/>
    <s v="5/110"/>
    <x v="970"/>
    <x v="32"/>
    <x v="178"/>
    <s v="5/110/17/37/65,1/7"/>
    <x v="0"/>
    <m/>
    <x v="0"/>
    <m/>
    <n v="550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002"/>
    <x v="952"/>
    <s v="Литые"/>
    <n v="665812"/>
    <s v="Турбо"/>
    <s v="Н"/>
    <x v="1"/>
    <n v="5"/>
    <n v="110"/>
    <x v="4"/>
    <n v="37"/>
    <n v="65.099999999999994"/>
    <n v="7"/>
    <s v="5/110"/>
    <x v="971"/>
    <x v="32"/>
    <x v="178"/>
    <s v="5/110/17/37/65,1/7"/>
    <x v="0"/>
    <m/>
    <x v="0"/>
    <m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003"/>
    <x v="953"/>
    <s v="Литые"/>
    <n v="665813"/>
    <s v="Турбо"/>
    <s v="М"/>
    <x v="1"/>
    <n v="5"/>
    <n v="110"/>
    <x v="4"/>
    <n v="37"/>
    <n v="65.099999999999994"/>
    <n v="7"/>
    <s v="5/110"/>
    <x v="972"/>
    <x v="32"/>
    <x v="178"/>
    <s v="5/110/17/37/65,1/7"/>
    <x v="0"/>
    <m/>
    <x v="0"/>
    <m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004"/>
    <x v="954"/>
    <s v="Литые"/>
    <n v="665861"/>
    <s v="Экстрим"/>
    <s v="Н"/>
    <x v="1"/>
    <n v="5"/>
    <n v="110"/>
    <x v="4"/>
    <n v="37"/>
    <n v="65.099999999999994"/>
    <n v="7"/>
    <s v="5/110"/>
    <x v="973"/>
    <x v="32"/>
    <x v="178"/>
    <s v="5/110/17/37/65,1/7"/>
    <x v="0"/>
    <m/>
    <x v="0"/>
    <m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005"/>
    <x v="955"/>
    <s v="Литые"/>
    <n v="665863"/>
    <s v="Экстрим"/>
    <s v="М"/>
    <x v="1"/>
    <n v="5"/>
    <n v="110"/>
    <x v="4"/>
    <n v="37"/>
    <n v="65.099999999999994"/>
    <n v="7"/>
    <s v="5/110"/>
    <x v="974"/>
    <x v="32"/>
    <x v="178"/>
    <s v="5/110/17/37/65,1/7"/>
    <x v="0"/>
    <m/>
    <x v="0"/>
    <m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006"/>
    <x v="956"/>
    <s v="Литые"/>
    <n v="405688"/>
    <s v="Оберон"/>
    <s v="АМ"/>
    <x v="1"/>
    <n v="5"/>
    <n v="112"/>
    <x v="0"/>
    <n v="38"/>
    <n v="67.099999999999994"/>
    <n v="6.5"/>
    <s v="5/112"/>
    <x v="975"/>
    <x v="25"/>
    <x v="179"/>
    <s v="5/112/15/38/67,1/6,5"/>
    <x v="0"/>
    <m/>
    <x v="0"/>
    <m/>
    <n v="38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007"/>
    <x v="957"/>
    <s v="Литые"/>
    <n v="408820"/>
    <s v="FM"/>
    <s v="ПЛ"/>
    <x v="1"/>
    <n v="5"/>
    <n v="112"/>
    <x v="0"/>
    <n v="38"/>
    <n v="67.099999999999994"/>
    <n v="6.5"/>
    <s v="5/112"/>
    <x v="976"/>
    <x v="25"/>
    <x v="179"/>
    <s v="5/112/15/38/67,1/6,5"/>
    <x v="0"/>
    <m/>
    <x v="0"/>
    <m/>
    <n v="38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008"/>
    <x v="958"/>
    <s v="Литые"/>
    <n v="408821"/>
    <s v="FM"/>
    <s v="А"/>
    <x v="1"/>
    <n v="5"/>
    <n v="112"/>
    <x v="0"/>
    <n v="38"/>
    <n v="67.099999999999994"/>
    <n v="6.5"/>
    <s v="5/112"/>
    <x v="977"/>
    <x v="25"/>
    <x v="179"/>
    <s v="5/112/15/38/67,1/6,5"/>
    <x v="0"/>
    <m/>
    <x v="0"/>
    <m/>
    <n v="38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009"/>
    <x v="959"/>
    <s v="Литые"/>
    <n v="661832"/>
    <s v="Оберон"/>
    <s v="АБ"/>
    <x v="1"/>
    <n v="5"/>
    <n v="112"/>
    <x v="0"/>
    <n v="38"/>
    <n v="67.099999999999994"/>
    <n v="6.5"/>
    <s v="5/112"/>
    <x v="978"/>
    <x v="25"/>
    <x v="179"/>
    <s v="5/112/15/38/67,1/6,5"/>
    <x v="0"/>
    <m/>
    <x v="0"/>
    <m/>
    <n v="38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010"/>
    <x v="960"/>
    <s v="Литые"/>
    <n v="661833"/>
    <s v="Оберон"/>
    <s v="Б"/>
    <x v="1"/>
    <n v="5"/>
    <n v="112"/>
    <x v="0"/>
    <n v="38"/>
    <n v="67.099999999999994"/>
    <n v="6.5"/>
    <s v="5/112"/>
    <x v="979"/>
    <x v="25"/>
    <x v="179"/>
    <s v="5/112/15/38/67,1/6,5"/>
    <x v="0"/>
    <m/>
    <x v="0"/>
    <m/>
    <n v="36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011"/>
    <x v="961"/>
    <s v="Литые"/>
    <n v="661834"/>
    <s v="Оберон"/>
    <s v="Ч"/>
    <x v="1"/>
    <n v="5"/>
    <n v="112"/>
    <x v="0"/>
    <n v="38"/>
    <n v="67.099999999999994"/>
    <n v="6.5"/>
    <s v="5/112"/>
    <x v="980"/>
    <x v="25"/>
    <x v="179"/>
    <s v="5/112/15/38/67,1/6,5"/>
    <x v="0"/>
    <m/>
    <x v="0"/>
    <m/>
    <n v="36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012"/>
    <x v="962"/>
    <s v="Литые"/>
    <n v="665935"/>
    <s v="FM"/>
    <s v="Н"/>
    <x v="1"/>
    <n v="5"/>
    <n v="112"/>
    <x v="0"/>
    <n v="38"/>
    <n v="67.099999999999994"/>
    <n v="6.5"/>
    <s v="5/112"/>
    <x v="981"/>
    <x v="25"/>
    <x v="179"/>
    <s v="5/112/15/38/67,1/6,5"/>
    <x v="0"/>
    <m/>
    <x v="0"/>
    <m/>
    <n v="36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013"/>
    <x v="963"/>
    <s v="Литые"/>
    <n v="665974"/>
    <s v="Оберон"/>
    <s v="Н"/>
    <x v="1"/>
    <n v="5"/>
    <n v="112"/>
    <x v="0"/>
    <n v="38"/>
    <n v="67.099999999999994"/>
    <n v="6.5"/>
    <s v="5/112"/>
    <x v="982"/>
    <x v="25"/>
    <x v="179"/>
    <s v="5/112/15/38/67,1/6,5"/>
    <x v="0"/>
    <m/>
    <x v="0"/>
    <m/>
    <n v="36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014"/>
    <x v="132"/>
    <s v="Литые"/>
    <n v="443355"/>
    <m/>
    <m/>
    <x v="13"/>
    <n v="5"/>
    <n v="112"/>
    <x v="0"/>
    <n v="39"/>
    <n v="57.1"/>
    <n v="6"/>
    <s v="5/112"/>
    <x v="983"/>
    <x v="25"/>
    <x v="180"/>
    <s v="5/112/15/39/57,1/6"/>
    <x v="0"/>
    <m/>
    <x v="0"/>
    <m/>
    <n v="3395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015"/>
    <x v="964"/>
    <s v="Литые"/>
    <n v="670582"/>
    <m/>
    <m/>
    <x v="3"/>
    <n v="5"/>
    <n v="112"/>
    <x v="0"/>
    <n v="47"/>
    <n v="57.1"/>
    <n v="6"/>
    <s v="5/112"/>
    <x v="984"/>
    <x v="25"/>
    <x v="112"/>
    <s v="5/112/15/47/57,1/6"/>
    <x v="0"/>
    <m/>
    <x v="0"/>
    <s v="Seat (1)_x000a_Toledo (2005 - 2010)_x000a_Skoda (1)_x000a_Octavia (2005 - 2012)_x000a_Volkswagen (13)_x000a_Bora (2006 - 2010)  Bora SportWagen (2008 - 2009)  Caddy (2004 - 2018)  CrossTouran (2007 - 2015)  Golf (2003 - 2014) Golf Plus (2005 - 2014)  Golf SportWagen (2010 - 2013)  Golf Variant (2007 - 2013)  Jetta (2005 - 2018)  Jetta Variant (2008 - 2012) Rabbit (2006 - 2009)  Touran (2003 - 2015)  Vento (2015 - 2018)"/>
    <n v="2794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016"/>
    <x v="965"/>
    <s v="Литые"/>
    <n v="405643"/>
    <s v="Димос"/>
    <s v="ПЛ"/>
    <x v="1"/>
    <n v="5"/>
    <n v="112"/>
    <x v="0"/>
    <n v="47"/>
    <n v="57.1"/>
    <n v="6"/>
    <s v="5/112"/>
    <x v="985"/>
    <x v="25"/>
    <x v="112"/>
    <s v="5/112/15/47/57,1/6"/>
    <x v="1"/>
    <n v="4"/>
    <x v="5"/>
    <s v="Seat (1)_x000a_Toledo (2005 - 2010)_x000a_Skoda (1)_x000a_Octavia (2005 - 2012)_x000a_Volkswagen (13)_x000a_Bora (2006 - 2010)  Bora SportWagen (2008 - 2009)  Caddy (2004 - 2018)  CrossTouran (2007 - 2015)  Golf (2003 - 2014) Golf Plus (2005 - 2014)  Golf SportWagen (2010 - 2013)  Golf Variant (2007 - 2013)  Jetta (2005 - 2018)  Jetta Variant (2008 - 2012) Rabbit (2006 - 2009)  Touran (2003 - 2015)  Vento (2015 - 2018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017"/>
    <x v="966"/>
    <s v="Литые"/>
    <n v="661552"/>
    <s v="Димос"/>
    <s v="М"/>
    <x v="1"/>
    <n v="5"/>
    <n v="112"/>
    <x v="0"/>
    <n v="47"/>
    <n v="57.1"/>
    <n v="6"/>
    <s v="5/112"/>
    <x v="986"/>
    <x v="25"/>
    <x v="112"/>
    <s v="5/112/15/47/57,1/6"/>
    <x v="1"/>
    <n v="4"/>
    <x v="5"/>
    <s v="Seat (1)_x000a_Toledo (2005 - 2010)_x000a_Skoda (1)_x000a_Octavia (2005 - 2012)_x000a_Volkswagen (13)_x000a_Bora (2006 - 2010)  Bora SportWagen (2008 - 2009)  Caddy (2004 - 2018)  CrossTouran (2007 - 2015)  Golf (2003 - 2014) Golf Plus (2005 - 2014)  Golf SportWagen (2010 - 2013)  Golf Variant (2007 - 2013)  Jetta (2005 - 2018)  Jetta Variant (2008 - 2012) Rabbit (2006 - 2009)  Touran (2003 - 2015)  Vento (2015 - 2018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018"/>
    <x v="967"/>
    <s v="Литые"/>
    <n v="661553"/>
    <s v="Димос"/>
    <s v="Н"/>
    <x v="1"/>
    <n v="5"/>
    <n v="112"/>
    <x v="0"/>
    <n v="47"/>
    <n v="57.1"/>
    <n v="6"/>
    <s v="5/112"/>
    <x v="987"/>
    <x v="25"/>
    <x v="112"/>
    <s v="5/112/15/47/57,1/6"/>
    <x v="1"/>
    <n v="4"/>
    <x v="5"/>
    <s v="Seat (1)_x000a_Toledo (2005 - 2010)_x000a_Skoda (1)_x000a_Octavia (2005 - 2012)_x000a_Volkswagen (13)_x000a_Bora (2006 - 2010)  Bora SportWagen (2008 - 2009)  Caddy (2004 - 2018)  CrossTouran (2007 - 2015)  Golf (2003 - 2014) Golf Plus (2005 - 2014)  Golf SportWagen (2010 - 2013)  Golf Variant (2007 - 2013)  Jetta (2005 - 2018)  Jetta Variant (2008 - 2012) Rabbit (2006 - 2009)  Touran (2003 - 2015)  Vento (2015 - 2018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019"/>
    <x v="968"/>
    <s v="Литые"/>
    <n v="490002"/>
    <s v="Оберон"/>
    <s v="ПЛ"/>
    <x v="1"/>
    <n v="5"/>
    <n v="112"/>
    <x v="0"/>
    <n v="47"/>
    <n v="57.1"/>
    <n v="6.5"/>
    <s v="5/112"/>
    <x v="988"/>
    <x v="25"/>
    <x v="181"/>
    <s v="5/112/15/47/57,1/6,5"/>
    <x v="1"/>
    <n v="4"/>
    <x v="5"/>
    <s v="нет такой машины"/>
    <n v="3850"/>
    <m/>
    <n v="0"/>
    <n v="0"/>
    <n v="0"/>
    <n v="0"/>
    <n v="0"/>
    <n v="0"/>
    <m/>
    <m/>
    <n v="0"/>
    <m/>
    <m/>
    <m/>
    <n v="0"/>
    <s v="Seat (1)_x000a_Toledo (2005 - 2010)_x000a_Skoda (1)_x000a_Octavia (2005 - 2012)_x000a_Volkswagen (13)_x000a_Bora (2006 - 2010)  Bora SportWagen (2008 - 2009)  Caddy (2004 - 2018)  CrossTouran (2007 - 2015)  Golf (2003 - 2014) Golf Plus (2005 - 2014)  Golf SportWagen (2010 - 2013)  Golf Variant (2007 - 2013)  Jetta (2005 - 2018)  Jetta Variant (2008 - 2012) Rabbit (2006 - 2009)  Touran (2003 - 2015)  Vento (2015 - 2018)"/>
    <m/>
    <m/>
    <n v="0"/>
    <x v="0"/>
    <m/>
  </r>
  <r>
    <x v="0"/>
    <x v="1020"/>
    <x v="969"/>
    <s v="Литые"/>
    <n v="665970"/>
    <s v="Оберон"/>
    <s v="Н"/>
    <x v="1"/>
    <n v="5"/>
    <n v="112"/>
    <x v="0"/>
    <n v="47"/>
    <n v="57.1"/>
    <n v="6.5"/>
    <s v="5/112"/>
    <x v="989"/>
    <x v="25"/>
    <x v="181"/>
    <s v="5/112/15/47/57,1/6,5"/>
    <x v="1"/>
    <n v="4"/>
    <x v="5"/>
    <s v="нет такой машины"/>
    <n v="3650"/>
    <m/>
    <n v="0"/>
    <n v="0"/>
    <n v="0"/>
    <n v="0"/>
    <n v="0"/>
    <n v="0"/>
    <m/>
    <m/>
    <n v="0"/>
    <m/>
    <m/>
    <m/>
    <n v="0"/>
    <s v="Seat (1)_x000a_Toledo (2005 - 2010)_x000a_Skoda (1)_x000a_Octavia (2005 - 2012)_x000a_Volkswagen (13)_x000a_Bora (2006 - 2010)  Bora SportWagen (2008 - 2009)  Caddy (2004 - 2018)  CrossTouran (2007 - 2015)  Golf (2003 - 2014) Golf Plus (2005 - 2014)  Golf SportWagen (2010 - 2013)  Golf Variant (2007 - 2013)  Jetta (2005 - 2018)  Jetta Variant (2008 - 2012) Rabbit (2006 - 2009)  Touran (2003 - 2015)  Vento (2015 - 2018)"/>
    <m/>
    <m/>
    <n v="0"/>
    <x v="0"/>
    <m/>
  </r>
  <r>
    <x v="0"/>
    <x v="1021"/>
    <x v="970"/>
    <s v="Литые"/>
    <n v="405682"/>
    <s v="Оберон"/>
    <s v="АМ"/>
    <x v="1"/>
    <n v="5"/>
    <n v="112"/>
    <x v="0"/>
    <n v="47"/>
    <n v="57.1"/>
    <n v="6.5"/>
    <s v="5/112"/>
    <x v="990"/>
    <x v="25"/>
    <x v="181"/>
    <s v="5/112/15/47/57,1/6,5"/>
    <x v="1"/>
    <n v="4"/>
    <x v="5"/>
    <s v="нет такой машины"/>
    <n v="3850"/>
    <m/>
    <n v="0"/>
    <n v="0"/>
    <n v="0"/>
    <n v="0"/>
    <n v="0"/>
    <n v="0"/>
    <m/>
    <m/>
    <n v="0"/>
    <m/>
    <m/>
    <m/>
    <n v="0"/>
    <s v="Seat (1)_x000a_Toledo (2005 - 2010)_x000a_Skoda (1)_x000a_Octavia (2005 - 2012)_x000a_Volkswagen (13)_x000a_Bora (2006 - 2010)  Bora SportWagen (2008 - 2009)  Caddy (2004 - 2018)  CrossTouran (2007 - 2015)  Golf (2003 - 2014) Golf Plus (2005 - 2014)  Golf SportWagen (2010 - 2013)  Golf Variant (2007 - 2013)  Jetta (2005 - 2018)  Jetta Variant (2008 - 2012) Rabbit (2006 - 2009)  Touran (2003 - 2015)  Vento (2015 - 2018)"/>
    <m/>
    <m/>
    <n v="0"/>
    <x v="0"/>
    <m/>
  </r>
  <r>
    <x v="0"/>
    <x v="1022"/>
    <x v="971"/>
    <s v="Литые"/>
    <n v="941605"/>
    <s v="Оберон"/>
    <s v="Н"/>
    <x v="1"/>
    <n v="5"/>
    <n v="112"/>
    <x v="0"/>
    <n v="47"/>
    <n v="57.1"/>
    <n v="6.5"/>
    <s v="5/112"/>
    <x v="991"/>
    <x v="25"/>
    <x v="181"/>
    <s v="5/112/15/47/57,1/6,5"/>
    <x v="1"/>
    <n v="4"/>
    <x v="5"/>
    <s v="нет такой машины"/>
    <n v="3650"/>
    <m/>
    <n v="0"/>
    <n v="0"/>
    <n v="0"/>
    <n v="0"/>
    <n v="0"/>
    <n v="0"/>
    <m/>
    <m/>
    <n v="0"/>
    <m/>
    <m/>
    <m/>
    <n v="0"/>
    <s v="Seat (1)_x000a_Toledo (2005 - 2010)_x000a_Skoda (1)_x000a_Octavia (2005 - 2012)_x000a_Volkswagen (13)_x000a_Bora (2006 - 2010)  Bora SportWagen (2008 - 2009)  Caddy (2004 - 2018)  CrossTouran (2007 - 2015)  Golf (2003 - 2014) Golf Plus (2005 - 2014)  Golf SportWagen (2010 - 2013)  Golf Variant (2007 - 2013)  Jetta (2005 - 2018)  Jetta Variant (2008 - 2012) Rabbit (2006 - 2009)  Touran (2003 - 2015)  Vento (2015 - 2018)"/>
    <m/>
    <m/>
    <n v="0"/>
    <x v="0"/>
    <m/>
  </r>
  <r>
    <x v="0"/>
    <x v="1023"/>
    <x v="972"/>
    <s v="Литые"/>
    <n v="408838"/>
    <s v="FM"/>
    <s v="ПЛ"/>
    <x v="1"/>
    <n v="5"/>
    <n v="112"/>
    <x v="0"/>
    <n v="47"/>
    <n v="57.1"/>
    <n v="6.5"/>
    <s v="5/112"/>
    <x v="992"/>
    <x v="25"/>
    <x v="181"/>
    <s v="5/112/15/47/57,1/6,5"/>
    <x v="1"/>
    <n v="4"/>
    <x v="5"/>
    <s v="нет такой машины"/>
    <n v="3850"/>
    <m/>
    <n v="0"/>
    <n v="0"/>
    <n v="0"/>
    <n v="0"/>
    <n v="0"/>
    <n v="0"/>
    <m/>
    <m/>
    <n v="0"/>
    <m/>
    <m/>
    <m/>
    <n v="0"/>
    <s v="Seat (1)_x000a_Toledo (2005 - 2010)_x000a_Skoda (1)_x000a_Octavia (2005 - 2012)_x000a_Volkswagen (13)_x000a_Bora (2006 - 2010)  Bora SportWagen (2008 - 2009)  Caddy (2004 - 2018)  CrossTouran (2007 - 2015)  Golf (2003 - 2014) Golf Plus (2005 - 2014)  Golf SportWagen (2010 - 2013)  Golf Variant (2007 - 2013)  Jetta (2005 - 2018)  Jetta Variant (2008 - 2012) Rabbit (2006 - 2009)  Touran (2003 - 2015)  Vento (2015 - 2018)"/>
    <m/>
    <m/>
    <n v="0"/>
    <x v="0"/>
    <m/>
  </r>
  <r>
    <x v="0"/>
    <x v="1024"/>
    <x v="973"/>
    <s v="Литые"/>
    <n v="408839"/>
    <s v="FM"/>
    <s v="А"/>
    <x v="1"/>
    <n v="5"/>
    <n v="112"/>
    <x v="0"/>
    <n v="47"/>
    <n v="57.1"/>
    <n v="6.5"/>
    <s v="5/112"/>
    <x v="993"/>
    <x v="25"/>
    <x v="181"/>
    <s v="5/112/15/47/57,1/6,5"/>
    <x v="1"/>
    <n v="4"/>
    <x v="5"/>
    <s v="нет такой машины"/>
    <n v="3850"/>
    <m/>
    <n v="0"/>
    <n v="0"/>
    <n v="0"/>
    <n v="0"/>
    <n v="0"/>
    <n v="0"/>
    <m/>
    <m/>
    <n v="0"/>
    <m/>
    <m/>
    <m/>
    <n v="0"/>
    <s v="Seat (1)_x000a_Toledo (2005 - 2010)_x000a_Skoda (1)_x000a_Octavia (2005 - 2012)_x000a_Volkswagen (13)_x000a_Bora (2006 - 2010)  Bora SportWagen (2008 - 2009)  Caddy (2004 - 2018)  CrossTouran (2007 - 2015)  Golf (2003 - 2014) Golf Plus (2005 - 2014)  Golf SportWagen (2010 - 2013)  Golf Variant (2007 - 2013)  Jetta (2005 - 2018)  Jetta Variant (2008 - 2012) Rabbit (2006 - 2009)  Touran (2003 - 2015)  Vento (2015 - 2018)"/>
    <m/>
    <m/>
    <n v="0"/>
    <x v="0"/>
    <m/>
  </r>
  <r>
    <x v="0"/>
    <x v="1025"/>
    <x v="974"/>
    <s v="Литые"/>
    <n v="661849"/>
    <s v="Оберон"/>
    <s v="АБ"/>
    <x v="1"/>
    <n v="5"/>
    <n v="112"/>
    <x v="0"/>
    <n v="47"/>
    <n v="57.1"/>
    <n v="6.5"/>
    <s v="5/112"/>
    <x v="994"/>
    <x v="25"/>
    <x v="181"/>
    <s v="5/112/15/47/57,1/6,5"/>
    <x v="1"/>
    <n v="4"/>
    <x v="5"/>
    <s v="нет такой машины"/>
    <n v="3850"/>
    <m/>
    <n v="0"/>
    <n v="0"/>
    <n v="0"/>
    <n v="0"/>
    <n v="0"/>
    <n v="0"/>
    <m/>
    <m/>
    <n v="0"/>
    <m/>
    <m/>
    <m/>
    <n v="0"/>
    <s v="Seat (1)_x000a_Toledo (2005 - 2010)_x000a_Skoda (1)_x000a_Octavia (2005 - 2012)_x000a_Volkswagen (13)_x000a_Bora (2006 - 2010)  Bora SportWagen (2008 - 2009)  Caddy (2004 - 2018)  CrossTouran (2007 - 2015)  Golf (2003 - 2014) Golf Plus (2005 - 2014)  Golf SportWagen (2010 - 2013)  Golf Variant (2007 - 2013)  Jetta (2005 - 2018)  Jetta Variant (2008 - 2012) Rabbit (2006 - 2009)  Touran (2003 - 2015)  Vento (2015 - 2018)"/>
    <m/>
    <m/>
    <n v="0"/>
    <x v="0"/>
    <m/>
  </r>
  <r>
    <x v="0"/>
    <x v="1026"/>
    <x v="975"/>
    <s v="Литые"/>
    <n v="661851"/>
    <s v="Оберон"/>
    <s v="Б"/>
    <x v="1"/>
    <n v="5"/>
    <n v="112"/>
    <x v="0"/>
    <n v="47"/>
    <n v="57.1"/>
    <n v="6.5"/>
    <s v="5/112"/>
    <x v="995"/>
    <x v="25"/>
    <x v="181"/>
    <s v="5/112/15/47/57,1/6,5"/>
    <x v="1"/>
    <n v="4"/>
    <x v="5"/>
    <s v="нет такой машины"/>
    <n v="3650"/>
    <m/>
    <n v="0"/>
    <n v="0"/>
    <n v="0"/>
    <n v="0"/>
    <n v="0"/>
    <n v="0"/>
    <m/>
    <m/>
    <n v="0"/>
    <m/>
    <m/>
    <m/>
    <n v="0"/>
    <s v="Seat (1)_x000a_Toledo (2005 - 2010)_x000a_Skoda (1)_x000a_Octavia (2005 - 2012)_x000a_Volkswagen (13)_x000a_Bora (2006 - 2010)  Bora SportWagen (2008 - 2009)  Caddy (2004 - 2018)  CrossTouran (2007 - 2015)  Golf (2003 - 2014) Golf Plus (2005 - 2014)  Golf SportWagen (2010 - 2013)  Golf Variant (2007 - 2013)  Jetta (2005 - 2018)  Jetta Variant (2008 - 2012) Rabbit (2006 - 2009)  Touran (2003 - 2015)  Vento (2015 - 2018)"/>
    <m/>
    <m/>
    <n v="0"/>
    <x v="0"/>
    <m/>
  </r>
  <r>
    <x v="0"/>
    <x v="1027"/>
    <x v="976"/>
    <s v="Литые"/>
    <n v="661852"/>
    <s v="Оберон"/>
    <s v="Ч"/>
    <x v="1"/>
    <n v="5"/>
    <n v="112"/>
    <x v="0"/>
    <n v="47"/>
    <n v="57.1"/>
    <n v="6.5"/>
    <s v="5/112"/>
    <x v="996"/>
    <x v="25"/>
    <x v="181"/>
    <s v="5/112/15/47/57,1/6,5"/>
    <x v="1"/>
    <n v="4"/>
    <x v="5"/>
    <s v="нет такой машины"/>
    <n v="3650"/>
    <m/>
    <n v="0"/>
    <n v="0"/>
    <n v="0"/>
    <n v="0"/>
    <n v="0"/>
    <n v="0"/>
    <m/>
    <m/>
    <n v="0"/>
    <m/>
    <m/>
    <m/>
    <n v="0"/>
    <s v="Seat (1)_x000a_Toledo (2005 - 2010)_x000a_Skoda (1)_x000a_Octavia (2005 - 2012)_x000a_Volkswagen (13)_x000a_Bora (2006 - 2010)  Bora SportWagen (2008 - 2009)  Caddy (2004 - 2018)  CrossTouran (2007 - 2015)  Golf (2003 - 2014) Golf Plus (2005 - 2014)  Golf SportWagen (2010 - 2013)  Golf Variant (2007 - 2013)  Jetta (2005 - 2018)  Jetta Variant (2008 - 2012) Rabbit (2006 - 2009)  Touran (2003 - 2015)  Vento (2015 - 2018)"/>
    <m/>
    <m/>
    <n v="0"/>
    <x v="0"/>
    <m/>
  </r>
  <r>
    <x v="0"/>
    <x v="1028"/>
    <x v="977"/>
    <s v="Литые"/>
    <n v="665942"/>
    <s v="ЛеМан"/>
    <s v="Н"/>
    <x v="1"/>
    <n v="5"/>
    <n v="112"/>
    <x v="0"/>
    <n v="47"/>
    <n v="57.1"/>
    <n v="6.5"/>
    <s v="5/112"/>
    <x v="997"/>
    <x v="25"/>
    <x v="181"/>
    <s v="5/112/15/47/57,1/6,5"/>
    <x v="1"/>
    <n v="4"/>
    <x v="5"/>
    <s v="нет такой машины"/>
    <n v="3650"/>
    <m/>
    <n v="0"/>
    <n v="0"/>
    <n v="0"/>
    <n v="4"/>
    <n v="0"/>
    <n v="4"/>
    <m/>
    <m/>
    <n v="0"/>
    <m/>
    <m/>
    <m/>
    <n v="0"/>
    <s v="Seat (1)_x000a_Toledo (2005 - 2010)_x000a_Skoda (1)_x000a_Octavia (2005 - 2012)_x000a_Volkswagen (13)_x000a_Bora (2006 - 2010)  Bora SportWagen (2008 - 2009)  Caddy (2004 - 2018)  CrossTouran (2007 - 2015)  Golf (2003 - 2014) Golf Plus (2005 - 2014)  Golf SportWagen (2010 - 2013)  Golf Variant (2007 - 2013)  Jetta (2005 - 2018)  Jetta Variant (2008 - 2012) Rabbit (2006 - 2009)  Touran (2003 - 2015)  Vento (2015 - 2018)"/>
    <m/>
    <m/>
    <n v="2760"/>
    <x v="2"/>
    <m/>
  </r>
  <r>
    <x v="0"/>
    <x v="1029"/>
    <x v="978"/>
    <s v="Литые"/>
    <n v="405715"/>
    <s v="Премьер М"/>
    <s v="ПЛ"/>
    <x v="1"/>
    <n v="5"/>
    <n v="112"/>
    <x v="3"/>
    <n v="33"/>
    <n v="57.1"/>
    <n v="7"/>
    <s v="5/112"/>
    <x v="998"/>
    <x v="26"/>
    <x v="182"/>
    <s v="5/112/16/33/57,1/7"/>
    <x v="0"/>
    <m/>
    <x v="0"/>
    <m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030"/>
    <x v="979"/>
    <s v="Литые"/>
    <n v="661588"/>
    <s v="Премьер М"/>
    <s v="М"/>
    <x v="1"/>
    <n v="5"/>
    <n v="112"/>
    <x v="3"/>
    <n v="33"/>
    <n v="57.1"/>
    <n v="7"/>
    <s v="5/112"/>
    <x v="999"/>
    <x v="26"/>
    <x v="182"/>
    <s v="5/112/16/33/57,1/7"/>
    <x v="0"/>
    <m/>
    <x v="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031"/>
    <x v="980"/>
    <s v="Литые"/>
    <n v="661589"/>
    <s v="Премьер М"/>
    <s v="Н"/>
    <x v="1"/>
    <n v="5"/>
    <n v="112"/>
    <x v="3"/>
    <n v="33"/>
    <n v="57.1"/>
    <n v="7"/>
    <s v="5/112"/>
    <x v="1000"/>
    <x v="26"/>
    <x v="182"/>
    <s v="5/112/16/33/57,1/7"/>
    <x v="0"/>
    <m/>
    <x v="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032"/>
    <x v="132"/>
    <s v="Литые"/>
    <n v="441327"/>
    <m/>
    <m/>
    <x v="13"/>
    <n v="5"/>
    <n v="112"/>
    <x v="3"/>
    <n v="38"/>
    <n v="66.599999999999994"/>
    <n v="6.5"/>
    <s v="5/112"/>
    <x v="1001"/>
    <x v="26"/>
    <x v="183"/>
    <s v="5/112/16/38/66,6/6,5"/>
    <x v="0"/>
    <m/>
    <x v="0"/>
    <m/>
    <n v="2274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033"/>
    <x v="981"/>
    <s v="Литые"/>
    <n v="405721"/>
    <s v="Премьер М"/>
    <s v="ПЛ"/>
    <x v="1"/>
    <n v="5"/>
    <n v="112"/>
    <x v="3"/>
    <n v="38"/>
    <n v="66.599999999999994"/>
    <n v="7"/>
    <s v="5/112"/>
    <x v="1002"/>
    <x v="26"/>
    <x v="184"/>
    <s v="5/112/16/38/66,6/7"/>
    <x v="0"/>
    <m/>
    <x v="0"/>
    <m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034"/>
    <x v="982"/>
    <s v="Литые"/>
    <n v="661597"/>
    <s v="Премьер М"/>
    <s v="М"/>
    <x v="1"/>
    <n v="5"/>
    <n v="112"/>
    <x v="3"/>
    <n v="38"/>
    <n v="66.599999999999994"/>
    <n v="7"/>
    <s v="5/112"/>
    <x v="1003"/>
    <x v="26"/>
    <x v="184"/>
    <s v="5/112/16/38/66,6/7"/>
    <x v="0"/>
    <m/>
    <x v="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035"/>
    <x v="983"/>
    <s v="Литые"/>
    <n v="661598"/>
    <s v="Премьер М"/>
    <s v="Н"/>
    <x v="1"/>
    <n v="5"/>
    <n v="112"/>
    <x v="3"/>
    <n v="38"/>
    <n v="66.599999999999994"/>
    <n v="7"/>
    <s v="5/112"/>
    <x v="1004"/>
    <x v="26"/>
    <x v="184"/>
    <s v="5/112/16/38/66,6/7"/>
    <x v="0"/>
    <m/>
    <x v="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036"/>
    <x v="984"/>
    <s v="Литые"/>
    <n v="405699"/>
    <s v="Премьер М"/>
    <s v="ПЛ"/>
    <x v="1"/>
    <n v="5"/>
    <n v="112"/>
    <x v="3"/>
    <n v="38"/>
    <n v="67.099999999999994"/>
    <n v="7"/>
    <s v="5/112"/>
    <x v="1005"/>
    <x v="26"/>
    <x v="185"/>
    <s v="5/112/16/38/67,1/7"/>
    <x v="0"/>
    <m/>
    <x v="0"/>
    <s v="Нет такой машины/Универсальные"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037"/>
    <x v="985"/>
    <s v="Литые"/>
    <n v="661618"/>
    <s v="Премьер М"/>
    <s v="М"/>
    <x v="1"/>
    <n v="5"/>
    <n v="112"/>
    <x v="3"/>
    <n v="38"/>
    <n v="67.099999999999994"/>
    <n v="7"/>
    <s v="5/112"/>
    <x v="1006"/>
    <x v="26"/>
    <x v="185"/>
    <s v="5/112/16/38/67,1/7"/>
    <x v="0"/>
    <m/>
    <x v="0"/>
    <s v="Нет такой машины/Универсальные"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038"/>
    <x v="986"/>
    <s v="Литые"/>
    <n v="661619"/>
    <s v="Премьер М"/>
    <s v="Н"/>
    <x v="1"/>
    <n v="5"/>
    <n v="112"/>
    <x v="3"/>
    <n v="38"/>
    <n v="67.099999999999994"/>
    <n v="7"/>
    <s v="5/112"/>
    <x v="1007"/>
    <x v="26"/>
    <x v="185"/>
    <s v="5/112/16/38/67,1/7"/>
    <x v="0"/>
    <m/>
    <x v="0"/>
    <s v="Нет такой машины/Универсальные"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039"/>
    <x v="987"/>
    <s v="Литые"/>
    <n v="661601"/>
    <s v="Премьер М"/>
    <s v="М"/>
    <x v="1"/>
    <n v="5"/>
    <n v="112"/>
    <x v="3"/>
    <n v="39.5"/>
    <n v="66.599999999999994"/>
    <n v="7"/>
    <s v="5/112"/>
    <x v="1008"/>
    <x v="26"/>
    <x v="186"/>
    <s v="5/112/16/39,5/66,6/7"/>
    <x v="0"/>
    <m/>
    <x v="0"/>
    <s v="нет такой машины"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040"/>
    <x v="988"/>
    <s v="Литые"/>
    <n v="661602"/>
    <s v="Премьер М"/>
    <s v="Н"/>
    <x v="1"/>
    <n v="5"/>
    <n v="112"/>
    <x v="3"/>
    <n v="39.5"/>
    <n v="66.599999999999994"/>
    <n v="7"/>
    <s v="5/112"/>
    <x v="1009"/>
    <x v="26"/>
    <x v="186"/>
    <s v="5/112/16/39,5/66,6/7"/>
    <x v="0"/>
    <m/>
    <x v="0"/>
    <s v="нет такой машины"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041"/>
    <x v="989"/>
    <s v="Литые"/>
    <n v="661604"/>
    <s v="Премьер М"/>
    <s v="ПЛ"/>
    <x v="1"/>
    <n v="5"/>
    <n v="112"/>
    <x v="3"/>
    <n v="39.5"/>
    <n v="66.599999999999994"/>
    <n v="7"/>
    <s v="5/112"/>
    <x v="1010"/>
    <x v="26"/>
    <x v="186"/>
    <s v="5/112/16/39,5/66,6/7"/>
    <x v="0"/>
    <m/>
    <x v="0"/>
    <s v="нет такой машины"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042"/>
    <x v="990"/>
    <s v="Литые"/>
    <n v="661713"/>
    <s v="Каньон"/>
    <s v="М"/>
    <x v="1"/>
    <n v="5"/>
    <n v="112"/>
    <x v="3"/>
    <n v="39.5"/>
    <n v="67.099999999999994"/>
    <n v="7"/>
    <s v="5/112"/>
    <x v="1011"/>
    <x v="26"/>
    <x v="187"/>
    <s v="5/112/16/39,5/67,1/7"/>
    <x v="0"/>
    <m/>
    <x v="0"/>
    <s v="нет такой машины"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043"/>
    <x v="991"/>
    <s v="Литые"/>
    <n v="661714"/>
    <s v="Каньон"/>
    <s v="Н"/>
    <x v="1"/>
    <n v="5"/>
    <n v="112"/>
    <x v="3"/>
    <n v="39.5"/>
    <n v="67.099999999999994"/>
    <n v="7"/>
    <s v="5/112"/>
    <x v="1012"/>
    <x v="26"/>
    <x v="187"/>
    <s v="5/112/16/39,5/67,1/7"/>
    <x v="0"/>
    <m/>
    <x v="0"/>
    <s v="нет такой машины"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044"/>
    <x v="992"/>
    <s v="Литые"/>
    <n v="661715"/>
    <s v="Каньон"/>
    <s v="ПЛ"/>
    <x v="1"/>
    <n v="5"/>
    <n v="112"/>
    <x v="3"/>
    <n v="39.5"/>
    <n v="67.099999999999994"/>
    <n v="7"/>
    <s v="5/112"/>
    <x v="1013"/>
    <x v="26"/>
    <x v="187"/>
    <s v="5/112/16/39,5/67,1/7"/>
    <x v="0"/>
    <m/>
    <x v="0"/>
    <s v="нет такой машины"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045"/>
    <x v="132"/>
    <s v="Литые"/>
    <n v="326821"/>
    <m/>
    <m/>
    <x v="21"/>
    <n v="5"/>
    <n v="112"/>
    <x v="3"/>
    <n v="40"/>
    <n v="72.3"/>
    <n v="7"/>
    <s v="5/112"/>
    <x v="1014"/>
    <x v="26"/>
    <x v="188"/>
    <s v="5/112/16/40/72,3/7"/>
    <x v="0"/>
    <m/>
    <x v="0"/>
    <m/>
    <n v="494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046"/>
    <x v="132"/>
    <s v="Литые"/>
    <n v="393266"/>
    <m/>
    <m/>
    <x v="19"/>
    <n v="5"/>
    <n v="112"/>
    <x v="3"/>
    <n v="40"/>
    <n v="72.3"/>
    <n v="7"/>
    <s v="5/112"/>
    <x v="1015"/>
    <x v="26"/>
    <x v="188"/>
    <s v="5/112/16/40/72,3/7"/>
    <x v="0"/>
    <m/>
    <x v="0"/>
    <m/>
    <n v="472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047"/>
    <x v="993"/>
    <s v="Литые"/>
    <n v="408937"/>
    <s v="Экстрим"/>
    <s v="АМ"/>
    <x v="1"/>
    <n v="5"/>
    <n v="112"/>
    <x v="3"/>
    <n v="42"/>
    <n v="57.1"/>
    <n v="6.5"/>
    <s v="5/112"/>
    <x v="1016"/>
    <x v="26"/>
    <x v="115"/>
    <s v="5/112/16/42/57,1/6,5"/>
    <x v="1"/>
    <n v="4"/>
    <x v="5"/>
    <s v="Volkswagen (5)_x000a_Eos (2006 - 2015)  Magotan (2015 - 2015)  Passat (2005 - 2018)  Passat Variant (2005 - 2018)  Scirocco (2008 - 2017)"/>
    <n v="4750"/>
    <m/>
    <n v="3094.9983999999999"/>
    <n v="4"/>
    <n v="0"/>
    <n v="0"/>
    <n v="0"/>
    <n v="4"/>
    <m/>
    <m/>
    <n v="0"/>
    <n v="1"/>
    <m/>
    <m/>
    <n v="0"/>
    <m/>
    <m/>
    <m/>
    <n v="0"/>
    <x v="2"/>
    <m/>
  </r>
  <r>
    <x v="0"/>
    <x v="1048"/>
    <x v="994"/>
    <s v="Литые"/>
    <n v="663959"/>
    <s v="Экстрим"/>
    <s v="М"/>
    <x v="1"/>
    <n v="5"/>
    <n v="112"/>
    <x v="3"/>
    <n v="42"/>
    <n v="57.1"/>
    <n v="6.5"/>
    <s v="5/112"/>
    <x v="1017"/>
    <x v="26"/>
    <x v="115"/>
    <s v="5/112/16/42/57,1/6,5"/>
    <x v="1"/>
    <n v="4"/>
    <x v="5"/>
    <s v="Volkswagen (5)_x000a_Eos (2006 - 2015)  Magotan (2015 - 2015)  Passat (2005 - 2018)  Passat Variant (2005 - 2018)  Scirocco (2008 - 2017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049"/>
    <x v="995"/>
    <s v="Литые"/>
    <n v="665728"/>
    <s v="Экстрим"/>
    <s v="Н"/>
    <x v="1"/>
    <n v="5"/>
    <n v="112"/>
    <x v="3"/>
    <n v="42"/>
    <n v="57.1"/>
    <n v="6.5"/>
    <s v="5/112"/>
    <x v="1018"/>
    <x v="26"/>
    <x v="115"/>
    <s v="5/112/16/42/57,1/6,5"/>
    <x v="1"/>
    <n v="4"/>
    <x v="5"/>
    <s v="Volkswagen (5)_x000a_Eos (2006 - 2015)  Magotan (2015 - 2015)  Passat (2005 - 2018)  Passat Variant (2005 - 2018)  Scirocco (2008 - 2017)"/>
    <n v="4450"/>
    <m/>
    <n v="3017.5018999999998"/>
    <n v="4"/>
    <n v="0"/>
    <n v="4"/>
    <n v="0"/>
    <n v="8"/>
    <m/>
    <m/>
    <n v="0"/>
    <n v="1"/>
    <m/>
    <m/>
    <n v="0"/>
    <m/>
    <m/>
    <m/>
    <n v="0"/>
    <x v="1"/>
    <m/>
  </r>
  <r>
    <x v="0"/>
    <x v="1050"/>
    <x v="996"/>
    <s v="Литые"/>
    <n v="409041"/>
    <s v="RSS"/>
    <s v="АМ"/>
    <x v="1"/>
    <n v="5"/>
    <n v="112"/>
    <x v="3"/>
    <n v="42"/>
    <n v="57.1"/>
    <n v="6.5"/>
    <s v="5/112"/>
    <x v="1019"/>
    <x v="26"/>
    <x v="115"/>
    <s v="5/112/16/42/57,1/6,5"/>
    <x v="1"/>
    <n v="4"/>
    <x v="5"/>
    <s v="Volkswagen (5)_x000a_Eos (2006 - 2015)  Magotan (2015 - 2015)  Passat (2005 - 2018)  Passat Variant (2005 - 2018)  Scirocco (2008 - 2017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051"/>
    <x v="997"/>
    <s v="Литые"/>
    <n v="409040"/>
    <s v="RSS"/>
    <s v="ПЛ"/>
    <x v="1"/>
    <n v="5"/>
    <n v="112"/>
    <x v="3"/>
    <n v="42"/>
    <n v="57.1"/>
    <n v="6.5"/>
    <s v="5/112"/>
    <x v="1020"/>
    <x v="26"/>
    <x v="115"/>
    <s v="5/112/16/42/57,1/6,5"/>
    <x v="1"/>
    <n v="4"/>
    <x v="5"/>
    <s v="Volkswagen (5)_x000a_Eos (2006 - 2015)  Magotan (2015 - 2015)  Passat (2005 - 2018)  Passat Variant (2005 - 2018)  Scirocco (2008 - 2017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052"/>
    <x v="998"/>
    <s v="Литые"/>
    <n v="408935"/>
    <s v="Экстрим"/>
    <s v="ПЛ"/>
    <x v="1"/>
    <n v="5"/>
    <n v="112"/>
    <x v="3"/>
    <n v="42"/>
    <n v="57.1"/>
    <n v="6.5"/>
    <s v="5/112"/>
    <x v="1021"/>
    <x v="26"/>
    <x v="115"/>
    <s v="5/112/16/42/57,1/6,5"/>
    <x v="1"/>
    <n v="4"/>
    <x v="5"/>
    <s v="Volkswagen (5)_x000a_Eos (2006 - 2015)  Magotan (2015 - 2015)  Passat (2005 - 2018)  Passat Variant (2005 - 2018)  Scirocco (2008 - 2017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053"/>
    <x v="999"/>
    <s v="Литые"/>
    <n v="2041414"/>
    <s v="Экстрим"/>
    <s v="Т"/>
    <x v="1"/>
    <n v="5"/>
    <n v="112"/>
    <x v="3"/>
    <n v="42"/>
    <n v="57.1"/>
    <n v="6.5"/>
    <s v="5/112"/>
    <x v="1022"/>
    <x v="26"/>
    <x v="115"/>
    <s v="5/112/16/42/57,1/6,5"/>
    <x v="1"/>
    <n v="4"/>
    <x v="5"/>
    <s v="Volkswagen (5)_x000a_Eos (2006 - 2015)  Magotan (2015 - 2015)  Passat (2005 - 2018)  Passat Variant (2005 - 2018)  Scirocco (2008 - 2017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054"/>
    <x v="1000"/>
    <s v="Литые"/>
    <n v="409042"/>
    <s v="RSs"/>
    <s v="Б"/>
    <x v="1"/>
    <n v="5"/>
    <n v="112"/>
    <x v="3"/>
    <n v="42"/>
    <n v="57.1"/>
    <n v="6.5"/>
    <s v="5/112"/>
    <x v="1023"/>
    <x v="26"/>
    <x v="115"/>
    <s v="5/112/16/42/57,1/6,5"/>
    <x v="1"/>
    <n v="4"/>
    <x v="5"/>
    <s v="Volkswagen (5)_x000a_Eos (2006 - 2015)  Magotan (2015 - 2015)  Passat (2005 - 2018)  Passat Variant (2005 - 2018)  Scirocco (2008 - 2017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055"/>
    <x v="1001"/>
    <s v="Литые"/>
    <n v="409044"/>
    <s v="RSs"/>
    <s v="Ч"/>
    <x v="1"/>
    <n v="5"/>
    <n v="112"/>
    <x v="3"/>
    <n v="42"/>
    <n v="57.1"/>
    <n v="6.5"/>
    <s v="5/112"/>
    <x v="1024"/>
    <x v="26"/>
    <x v="115"/>
    <s v="5/112/16/42/57,1/6,5"/>
    <x v="1"/>
    <n v="4"/>
    <x v="5"/>
    <s v="Volkswagen (5)_x000a_Eos (2006 - 2015)  Magotan (2015 - 2015)  Passat (2005 - 2018)  Passat Variant (2005 - 2018)  Scirocco (2008 - 2017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056"/>
    <x v="1002"/>
    <s v="Литые"/>
    <n v="666021"/>
    <s v="RSs"/>
    <s v="Н"/>
    <x v="1"/>
    <n v="5"/>
    <n v="112"/>
    <x v="3"/>
    <n v="42"/>
    <n v="57.1"/>
    <n v="6.5"/>
    <s v="5/112"/>
    <x v="1025"/>
    <x v="26"/>
    <x v="115"/>
    <s v="5/112/16/42/57,1/6,5"/>
    <x v="1"/>
    <n v="4"/>
    <x v="5"/>
    <s v="Volkswagen (5)_x000a_Eos (2006 - 2015)  Magotan (2015 - 2015)  Passat (2005 - 2018)  Passat Variant (2005 - 2018)  Scirocco (2008 - 2017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057"/>
    <x v="1003"/>
    <s v="Литые"/>
    <n v="666022"/>
    <s v="RSs"/>
    <s v="АБ"/>
    <x v="1"/>
    <n v="5"/>
    <n v="112"/>
    <x v="3"/>
    <n v="42"/>
    <n v="57.1"/>
    <n v="6.5"/>
    <s v="5/112"/>
    <x v="1026"/>
    <x v="26"/>
    <x v="115"/>
    <s v="5/112/16/42/57,1/6,5"/>
    <x v="1"/>
    <n v="4"/>
    <x v="5"/>
    <s v="Volkswagen (5)_x000a_Eos (2006 - 2015)  Magotan (2015 - 2015)  Passat (2005 - 2018)  Passat Variant (2005 - 2018)  Scirocco (2008 - 2017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058"/>
    <x v="1004"/>
    <s v="Литые"/>
    <n v="2155914"/>
    <s v="GT"/>
    <s v="ПЛ"/>
    <x v="1"/>
    <n v="5"/>
    <n v="112"/>
    <x v="3"/>
    <n v="42"/>
    <n v="57.1"/>
    <n v="6.5"/>
    <s v="5/112"/>
    <x v="1027"/>
    <x v="26"/>
    <x v="115"/>
    <s v="5/112/16/42/57,1/6,5"/>
    <x v="1"/>
    <n v="4"/>
    <x v="5"/>
    <s v="Volkswagen (5)_x000a_Eos (2006 - 2015)  Magotan (2015 - 2015)  Passat (2005 - 2018)  Passat Variant (2005 - 2018)  Scirocco (2008 - 2017)"/>
    <n v="4750"/>
    <m/>
    <n v="3094.9983999999999"/>
    <n v="0"/>
    <n v="0"/>
    <n v="0"/>
    <n v="0"/>
    <n v="0"/>
    <m/>
    <m/>
    <n v="0"/>
    <n v="1"/>
    <m/>
    <m/>
    <n v="0"/>
    <m/>
    <m/>
    <m/>
    <n v="0"/>
    <x v="0"/>
    <m/>
  </r>
  <r>
    <x v="0"/>
    <x v="1059"/>
    <x v="1005"/>
    <s v="Литые"/>
    <n v="2155915"/>
    <s v="GT"/>
    <s v="АМ"/>
    <x v="1"/>
    <n v="5"/>
    <n v="112"/>
    <x v="3"/>
    <n v="42"/>
    <n v="57.1"/>
    <n v="6.5"/>
    <s v="5/112"/>
    <x v="1028"/>
    <x v="26"/>
    <x v="115"/>
    <s v="5/112/16/42/57,1/6,5"/>
    <x v="1"/>
    <n v="4"/>
    <x v="5"/>
    <s v="Volkswagen (5)_x000a_Eos (2006 - 2015)  Magotan (2015 - 2015)  Passat (2005 - 2018)  Passat Variant (2005 - 2018)  Scirocco (2008 - 2017)"/>
    <n v="4750"/>
    <m/>
    <n v="3094.9983999999999"/>
    <n v="4"/>
    <n v="0"/>
    <n v="0"/>
    <n v="0"/>
    <n v="4"/>
    <m/>
    <m/>
    <n v="0"/>
    <n v="1"/>
    <m/>
    <m/>
    <n v="0"/>
    <m/>
    <m/>
    <m/>
    <n v="0"/>
    <x v="2"/>
    <m/>
  </r>
  <r>
    <x v="0"/>
    <x v="1060"/>
    <x v="132"/>
    <s v="Литые"/>
    <n v="393125"/>
    <m/>
    <m/>
    <x v="19"/>
    <n v="5"/>
    <n v="112"/>
    <x v="3"/>
    <n v="42"/>
    <n v="72.3"/>
    <n v="7"/>
    <s v="5/112"/>
    <x v="1029"/>
    <x v="26"/>
    <x v="189"/>
    <s v="5/112/16/42/72,3/7"/>
    <x v="0"/>
    <m/>
    <x v="0"/>
    <m/>
    <n v="502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061"/>
    <x v="1006"/>
    <s v="Литые"/>
    <n v="661565"/>
    <s v="Премьер М"/>
    <s v="Н"/>
    <x v="1"/>
    <n v="5"/>
    <n v="112"/>
    <x v="3"/>
    <n v="45"/>
    <n v="57.1"/>
    <n v="7"/>
    <s v="5/112"/>
    <x v="1030"/>
    <x v="26"/>
    <x v="190"/>
    <s v="5/112/16/45/57,1/7"/>
    <x v="1"/>
    <n v="4"/>
    <x v="5"/>
    <s v="Audi (3)_x000a_100 (1990 - 1994)  A4 (1994 - 2000)  A6 (1994 - 2005)_x000a_Seat (3)_x000a_Alhambra (2005 - 2018)  Altea (2009 - 2015)  Exeo (2008 - 2013)_x000a_Skoda (2)_x000a_Superb (2001 - 2014)  Yeti (2009 - 2018)_x000a_Volkswagen (3)_x000a_Eos (2006 - 2015)  Passat (1996 - 2015)  Passat Variant (1997 - 2015)"/>
    <n v="4450"/>
    <m/>
    <n v="2950"/>
    <n v="4"/>
    <n v="0"/>
    <n v="0"/>
    <n v="0"/>
    <n v="4"/>
    <m/>
    <m/>
    <n v="0"/>
    <m/>
    <m/>
    <m/>
    <n v="0"/>
    <m/>
    <m/>
    <m/>
    <n v="0"/>
    <x v="2"/>
    <m/>
  </r>
  <r>
    <x v="0"/>
    <x v="1062"/>
    <x v="1007"/>
    <s v="Литые"/>
    <n v="661564"/>
    <s v="Премьер М"/>
    <s v="М"/>
    <x v="1"/>
    <n v="5"/>
    <n v="112"/>
    <x v="3"/>
    <n v="45"/>
    <n v="57.1"/>
    <n v="7"/>
    <s v="5/112"/>
    <x v="1031"/>
    <x v="26"/>
    <x v="190"/>
    <s v="5/112/16/45/57,1/7"/>
    <x v="1"/>
    <n v="4"/>
    <x v="5"/>
    <s v="Audi (3)_x000a_100 (1990 - 1994)  A4 (1994 - 2000)  A6 (1994 - 2005)_x000a_Seat (3)_x000a_Alhambra (2005 - 2018)  Altea (2009 - 2015)  Exeo (2008 - 2013)_x000a_Skoda (2)_x000a_Superb (2001 - 2014)  Yeti (2009 - 2018)_x000a_Volkswagen (3)_x000a_Eos (2006 - 2015)  Passat (1996 - 2015)  Passat Variant (1997 - 2015)"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063"/>
    <x v="1008"/>
    <s v="Литые"/>
    <n v="405706"/>
    <s v="Премьер М"/>
    <s v="ПЛ"/>
    <x v="1"/>
    <n v="5"/>
    <n v="112"/>
    <x v="3"/>
    <n v="45"/>
    <n v="57.1"/>
    <n v="7"/>
    <s v="5/112"/>
    <x v="1032"/>
    <x v="26"/>
    <x v="190"/>
    <s v="5/112/16/45/57,1/7"/>
    <x v="1"/>
    <n v="4"/>
    <x v="5"/>
    <s v="Audi (3)_x000a_100 (1990 - 1994)  A4 (1994 - 2000)  A6 (1994 - 2005)_x000a_Seat (3)_x000a_Alhambra (2005 - 2018)  Altea (2009 - 2015)  Exeo (2008 - 2013)_x000a_Skoda (2)_x000a_Superb (2001 - 2014)  Yeti (2009 - 2018)_x000a_Volkswagen (3)_x000a_Eos (2006 - 2015)  Passat (1996 - 2015)  Passat Variant (1997 - 2015)"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064"/>
    <x v="1009"/>
    <s v="Литые"/>
    <n v="830845"/>
    <s v="Вегас"/>
    <s v="НН"/>
    <x v="1"/>
    <n v="5"/>
    <n v="112"/>
    <x v="3"/>
    <n v="45"/>
    <n v="57.1"/>
    <n v="7"/>
    <s v="5/112"/>
    <x v="1033"/>
    <x v="26"/>
    <x v="190"/>
    <s v="5/112/16/45/57,1/7"/>
    <x v="1"/>
    <n v="4"/>
    <x v="5"/>
    <s v="Audi (3)_x000a_100 (1990 - 1994)  A4 (1994 - 2000)  A6 (1994 - 2005)_x000a_Seat (3)_x000a_Alhambra (2005 - 2018)  Altea (2009 - 2015)  Exeo (2008 - 2013)_x000a_Skoda (2)_x000a_Superb (2001 - 2014)  Yeti (2009 - 2018)_x000a_Volkswagen (3)_x000a_Eos (2006 - 2015)  Passat (1996 - 2015)  Passat Variant (1997 - 2015)"/>
    <n v="4450"/>
    <m/>
    <n v="3041.3143"/>
    <n v="0"/>
    <n v="4"/>
    <n v="4"/>
    <n v="0"/>
    <n v="4"/>
    <m/>
    <m/>
    <n v="0"/>
    <m/>
    <m/>
    <m/>
    <n v="0"/>
    <m/>
    <m/>
    <m/>
    <n v="0"/>
    <x v="1"/>
    <m/>
  </r>
  <r>
    <x v="0"/>
    <x v="1065"/>
    <x v="1010"/>
    <s v="Литые"/>
    <n v="669942"/>
    <m/>
    <m/>
    <x v="3"/>
    <n v="5"/>
    <n v="112"/>
    <x v="3"/>
    <n v="45"/>
    <n v="57.1"/>
    <n v="7"/>
    <s v="5/112"/>
    <x v="1034"/>
    <x v="26"/>
    <x v="190"/>
    <s v="5/112/16/45/57,1/7"/>
    <x v="0"/>
    <m/>
    <x v="0"/>
    <m/>
    <n v="3671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066"/>
    <x v="1011"/>
    <s v="Литые"/>
    <n v="37845"/>
    <s v="Вегас"/>
    <s v="АМ"/>
    <x v="1"/>
    <n v="5"/>
    <n v="112"/>
    <x v="3"/>
    <n v="45"/>
    <n v="57.1"/>
    <n v="7"/>
    <s v="5/112"/>
    <x v="1035"/>
    <x v="26"/>
    <x v="190"/>
    <s v="5/112/16/45/57,1/7"/>
    <x v="1"/>
    <n v="4"/>
    <x v="5"/>
    <s v="Audi (3)_x000a_100 (1990 - 1994)  A4 (1994 - 2000)  A6 (1994 - 2005)_x000a_Seat (3)_x000a_Alhambra (2005 - 2018)  Altea (2009 - 2015)  Exeo (2008 - 2013)_x000a_Skoda (2)_x000a_Superb (2001 - 2014)  Yeti (2009 - 2018)_x000a_Volkswagen (3)_x000a_Eos (2006 - 2015)  Passat (1996 - 2015)  Passat Variant (1997 - 2015)"/>
    <n v="4750"/>
    <m/>
    <n v="0"/>
    <n v="0"/>
    <n v="0"/>
    <n v="0"/>
    <n v="0"/>
    <n v="0"/>
    <m/>
    <m/>
    <n v="0"/>
    <m/>
    <m/>
    <m/>
    <n v="0"/>
    <m/>
    <m/>
    <m/>
    <n v="3460"/>
    <x v="0"/>
    <m/>
  </r>
  <r>
    <x v="0"/>
    <x v="1067"/>
    <x v="1012"/>
    <s v="Литые"/>
    <n v="34343"/>
    <s v="Премьер М"/>
    <s v="Т"/>
    <x v="1"/>
    <n v="5"/>
    <n v="112"/>
    <x v="3"/>
    <n v="45"/>
    <n v="57.1"/>
    <n v="7"/>
    <s v="5/112"/>
    <x v="1036"/>
    <x v="26"/>
    <x v="190"/>
    <s v="5/112/16/45/57,1/7"/>
    <x v="1"/>
    <n v="4"/>
    <x v="5"/>
    <s v="Audi (3)_x000a_100 (1990 - 1994)  A4 (1994 - 2000)  A6 (1994 - 2005)_x000a_Seat (3)_x000a_Alhambra (2005 - 2018)  Altea (2009 - 2015)  Exeo (2008 - 2013)_x000a_Skoda (2)_x000a_Superb (2001 - 2014)  Yeti (2009 - 2018)_x000a_Volkswagen (3)_x000a_Eos (2006 - 2015)  Passat (1996 - 2015)  Passat Variant (1997 - 2015)"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068"/>
    <x v="1013"/>
    <s v="Литые"/>
    <n v="2041418"/>
    <s v="Вегас"/>
    <s v="ПЛ"/>
    <x v="1"/>
    <n v="5"/>
    <n v="112"/>
    <x v="3"/>
    <n v="45"/>
    <n v="57.1"/>
    <n v="7"/>
    <s v="5/112"/>
    <x v="1037"/>
    <x v="26"/>
    <x v="190"/>
    <s v="5/112/16/45/57,1/7"/>
    <x v="1"/>
    <n v="4"/>
    <x v="5"/>
    <s v="Audi (3)_x000a_100 (1990 - 1994)  A4 (1994 - 2000)  A6 (1994 - 2005)_x000a_Seat (3)_x000a_Alhambra (2005 - 2018)  Altea (2009 - 2015)  Exeo (2008 - 2013)_x000a_Skoda (2)_x000a_Superb (2001 - 2014)  Yeti (2009 - 2018)_x000a_Volkswagen (3)_x000a_Eos (2006 - 2015)  Passat (1996 - 2015)  Passat Variant (1997 - 2015)"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069"/>
    <x v="1014"/>
    <s v="Литые"/>
    <n v="408907"/>
    <s v="Экстрим"/>
    <s v="ПЛ"/>
    <x v="1"/>
    <n v="5"/>
    <n v="112"/>
    <x v="3"/>
    <n v="46"/>
    <n v="66.599999999999994"/>
    <n v="6.5"/>
    <s v="5/112"/>
    <x v="1038"/>
    <x v="26"/>
    <x v="191"/>
    <s v="5/112/16/46/66,6/6,5"/>
    <x v="0"/>
    <m/>
    <x v="0"/>
    <m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070"/>
    <x v="1015"/>
    <s v="Литые"/>
    <n v="408908"/>
    <s v="Экстрим"/>
    <s v="АМ"/>
    <x v="1"/>
    <n v="5"/>
    <n v="112"/>
    <x v="3"/>
    <n v="46"/>
    <n v="66.599999999999994"/>
    <n v="6.5"/>
    <s v="5/112"/>
    <x v="1039"/>
    <x v="26"/>
    <x v="191"/>
    <s v="5/112/16/46/66,6/6,5"/>
    <x v="0"/>
    <m/>
    <x v="0"/>
    <m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071"/>
    <x v="1016"/>
    <s v="Литые"/>
    <n v="408987"/>
    <s v="RSs"/>
    <s v="ПЛ"/>
    <x v="1"/>
    <n v="5"/>
    <n v="112"/>
    <x v="3"/>
    <n v="46"/>
    <n v="66.599999999999994"/>
    <n v="6.5"/>
    <s v="5/112"/>
    <x v="1040"/>
    <x v="26"/>
    <x v="191"/>
    <s v="5/112/16/46/66,6/6,5"/>
    <x v="0"/>
    <m/>
    <x v="0"/>
    <m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072"/>
    <x v="1017"/>
    <s v="Литые"/>
    <n v="408988"/>
    <s v="RSs"/>
    <s v="АМ"/>
    <x v="1"/>
    <n v="5"/>
    <n v="112"/>
    <x v="3"/>
    <n v="46"/>
    <n v="66.599999999999994"/>
    <n v="6.5"/>
    <s v="5/112"/>
    <x v="1041"/>
    <x v="26"/>
    <x v="191"/>
    <s v="5/112/16/46/66,6/6,5"/>
    <x v="0"/>
    <m/>
    <x v="0"/>
    <m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073"/>
    <x v="1018"/>
    <s v="Литые"/>
    <n v="408989"/>
    <s v="RSs"/>
    <s v="Б"/>
    <x v="1"/>
    <n v="5"/>
    <n v="112"/>
    <x v="3"/>
    <n v="46"/>
    <n v="66.599999999999994"/>
    <n v="6.5"/>
    <s v="5/112"/>
    <x v="1042"/>
    <x v="26"/>
    <x v="191"/>
    <s v="5/112/16/46/66,6/6,5"/>
    <x v="0"/>
    <m/>
    <x v="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074"/>
    <x v="1019"/>
    <s v="Литые"/>
    <n v="408990"/>
    <s v="RSs"/>
    <s v="Ч"/>
    <x v="1"/>
    <n v="5"/>
    <n v="112"/>
    <x v="3"/>
    <n v="46"/>
    <n v="66.599999999999994"/>
    <n v="6.5"/>
    <s v="5/112"/>
    <x v="1043"/>
    <x v="26"/>
    <x v="191"/>
    <s v="5/112/16/46/66,6/6,5"/>
    <x v="0"/>
    <m/>
    <x v="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075"/>
    <x v="1020"/>
    <s v="Литые"/>
    <n v="665749"/>
    <s v="Экстрим"/>
    <s v="Н"/>
    <x v="1"/>
    <n v="5"/>
    <n v="112"/>
    <x v="3"/>
    <n v="46"/>
    <n v="66.599999999999994"/>
    <n v="6.5"/>
    <s v="5/112"/>
    <x v="1044"/>
    <x v="26"/>
    <x v="191"/>
    <s v="5/112/16/46/66,6/6,5"/>
    <x v="0"/>
    <m/>
    <x v="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076"/>
    <x v="1021"/>
    <s v="Литые"/>
    <n v="665750"/>
    <s v="Экстрим"/>
    <s v="М"/>
    <x v="1"/>
    <n v="5"/>
    <n v="112"/>
    <x v="3"/>
    <n v="46"/>
    <n v="66.599999999999994"/>
    <n v="6.5"/>
    <s v="5/112"/>
    <x v="1045"/>
    <x v="26"/>
    <x v="191"/>
    <s v="5/112/16/46/66,6/6,5"/>
    <x v="0"/>
    <m/>
    <x v="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077"/>
    <x v="1022"/>
    <s v="Литые"/>
    <n v="665997"/>
    <s v="RSs"/>
    <s v="Н"/>
    <x v="1"/>
    <n v="5"/>
    <n v="112"/>
    <x v="3"/>
    <n v="46"/>
    <n v="66.599999999999994"/>
    <n v="6.5"/>
    <s v="5/112"/>
    <x v="1046"/>
    <x v="26"/>
    <x v="191"/>
    <s v="5/112/16/46/66,6/6,5"/>
    <x v="0"/>
    <m/>
    <x v="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078"/>
    <x v="1023"/>
    <s v="Литые"/>
    <n v="665998"/>
    <s v="RSs"/>
    <s v="АБ"/>
    <x v="1"/>
    <n v="5"/>
    <n v="112"/>
    <x v="3"/>
    <n v="46"/>
    <n v="66.599999999999994"/>
    <n v="6.5"/>
    <s v="5/112"/>
    <x v="1047"/>
    <x v="26"/>
    <x v="191"/>
    <s v="5/112/16/46/66,6/6,5"/>
    <x v="0"/>
    <m/>
    <x v="0"/>
    <m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079"/>
    <x v="1024"/>
    <s v="Литые"/>
    <n v="408997"/>
    <s v="RSS"/>
    <s v="АМ"/>
    <x v="1"/>
    <n v="5"/>
    <n v="112"/>
    <x v="3"/>
    <n v="50"/>
    <n v="57.1"/>
    <n v="6.5"/>
    <s v="5/112"/>
    <x v="1048"/>
    <x v="26"/>
    <x v="117"/>
    <s v="5/112/16/50/57,1/6,5"/>
    <x v="1"/>
    <n v="4"/>
    <x v="5"/>
    <s v="Audi (2)_x000a_100 (1990 - 1994)  A3 (2004 - 2012)_x000a_Seat (4)_x000a_Altea (2004 - 2015)  Exeo (2008 - 2013)  Leon (2005 - 2012)  Toledo (2005 - 2010)_x000a_Skoda (1)_x000a_Octavia (2005 - 2012)_x000a_Volkswagen (13)_x000a_Bora (2005 - 2010)  Golf (2003 - 2014)  Golf Cabriolet (2011 - 2016)  Golf Plus (2005 - 2014)  Golf SportWagen (2010 - 2013) Golf Variant (2007 - 2013)  GTI (2010 - 2014)  Jetta (2005 - 2018)  Jetta Variant (2008 - 2012)  Rabbit (2006 - 2009)  Sagitar (2014 - 2015) Touran (2003 - 2015)  Vento (2015 - 2018)"/>
    <n v="4750"/>
    <m/>
    <n v="3094.9983999999999"/>
    <n v="4"/>
    <n v="0"/>
    <n v="0"/>
    <n v="0"/>
    <n v="4"/>
    <m/>
    <m/>
    <n v="0"/>
    <n v="1"/>
    <m/>
    <m/>
    <n v="0"/>
    <m/>
    <m/>
    <m/>
    <n v="0"/>
    <x v="2"/>
    <m/>
  </r>
  <r>
    <x v="0"/>
    <x v="1080"/>
    <x v="1025"/>
    <s v="Литые"/>
    <n v="408912"/>
    <s v="Экстрим"/>
    <s v="АМ"/>
    <x v="1"/>
    <n v="5"/>
    <n v="112"/>
    <x v="3"/>
    <n v="50"/>
    <n v="57.1"/>
    <n v="6.5"/>
    <s v="5/112"/>
    <x v="1049"/>
    <x v="26"/>
    <x v="117"/>
    <s v="5/112/16/50/57,1/6,5"/>
    <x v="1"/>
    <n v="4"/>
    <x v="5"/>
    <s v="Audi (2)_x000a_100 (1990 - 1994)  A3 (2004 - 2012)_x000a_Seat (4)_x000a_Altea (2004 - 2015)  Exeo (2008 - 2013)  Leon (2005 - 2012)  Toledo (2005 - 2010)_x000a_Skoda (1)_x000a_Octavia (2005 - 2012)_x000a_Volkswagen (13)_x000a_Bora (2005 - 2010)  Golf (2003 - 2014)  Golf Cabriolet (2011 - 2016)  Golf Plus (2005 - 2014)  Golf SportWagen (2010 - 2013) Golf Variant (2007 - 2013)  GTI (2010 - 2014)  Jetta (2005 - 2018)  Jetta Variant (2008 - 2012)  Rabbit (2006 - 2009)  Sagitar (2014 - 2015) Touran (2003 - 2015)  Vento (2015 - 2018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081"/>
    <x v="1026"/>
    <s v="Литые"/>
    <n v="665753"/>
    <s v="Экстрим"/>
    <s v="Н"/>
    <x v="1"/>
    <n v="5"/>
    <n v="112"/>
    <x v="3"/>
    <n v="50"/>
    <n v="57.1"/>
    <n v="6.5"/>
    <s v="5/112"/>
    <x v="1050"/>
    <x v="26"/>
    <x v="117"/>
    <s v="5/112/16/50/57,1/6,5"/>
    <x v="1"/>
    <n v="4"/>
    <x v="5"/>
    <s v="Audi (2)_x000a_100 (1990 - 1994)  A3 (2004 - 2012)_x000a_Seat (4)_x000a_Altea (2004 - 2015)  Exeo (2008 - 2013)  Leon (2005 - 2012)  Toledo (2005 - 2010)_x000a_Skoda (1)_x000a_Octavia (2005 - 2012)_x000a_Volkswagen (13)_x000a_Bora (2005 - 2010)  Golf (2003 - 2014)  Golf Cabriolet (2011 - 2016)  Golf Plus (2005 - 2014)  Golf SportWagen (2010 - 2013) Golf Variant (2007 - 2013)  GTI (2010 - 2014)  Jetta (2005 - 2018)  Jetta Variant (2008 - 2012)  Rabbit (2006 - 2009)  Sagitar (2014 - 2015) Touran (2003 - 2015)  Vento (2015 - 2018)"/>
    <n v="4450"/>
    <m/>
    <n v="3085.0037999999995"/>
    <n v="0"/>
    <n v="0"/>
    <n v="0"/>
    <n v="0"/>
    <n v="0"/>
    <m/>
    <m/>
    <n v="0"/>
    <n v="1"/>
    <m/>
    <m/>
    <n v="0"/>
    <m/>
    <m/>
    <m/>
    <n v="0"/>
    <x v="0"/>
    <m/>
  </r>
  <r>
    <x v="0"/>
    <x v="1082"/>
    <x v="1027"/>
    <s v="Литые"/>
    <n v="666000"/>
    <s v="RSS"/>
    <s v="Н"/>
    <x v="1"/>
    <n v="5"/>
    <n v="112"/>
    <x v="3"/>
    <n v="50"/>
    <n v="57.1"/>
    <n v="6.5"/>
    <s v="5/112"/>
    <x v="1051"/>
    <x v="26"/>
    <x v="117"/>
    <s v="5/112/16/50/57,1/6,5"/>
    <x v="1"/>
    <n v="4"/>
    <x v="5"/>
    <s v="Audi (2)_x000a_100 (1990 - 1994)  A3 (2004 - 2012)_x000a_Seat (4)_x000a_Altea (2004 - 2015)  Exeo (2008 - 2013)  Leon (2005 - 2012)  Toledo (2005 - 2010)_x000a_Skoda (1)_x000a_Octavia (2005 - 2012)_x000a_Volkswagen (13)_x000a_Bora (2005 - 2010)  Golf (2003 - 2014)  Golf Cabriolet (2011 - 2016)  Golf Plus (2005 - 2014)  Golf SportWagen (2010 - 2013) Golf Variant (2007 - 2013)  GTI (2010 - 2014)  Jetta (2005 - 2018)  Jetta Variant (2008 - 2012)  Rabbit (2006 - 2009)  Sagitar (2014 - 2015) Touran (2003 - 2015)  Vento (2015 - 2018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083"/>
    <x v="1028"/>
    <s v="Литые"/>
    <n v="775589"/>
    <m/>
    <m/>
    <x v="3"/>
    <n v="5"/>
    <n v="112"/>
    <x v="3"/>
    <n v="50"/>
    <n v="57.1"/>
    <n v="6.5"/>
    <s v="5/112"/>
    <x v="1052"/>
    <x v="26"/>
    <x v="117"/>
    <s v="5/112/16/50/57,1/6,5"/>
    <x v="0"/>
    <m/>
    <x v="0"/>
    <s v="Audi (2)_x000a_100 (1990 - 1994)  A3 (2004 - 2012)_x000a_Seat (4)_x000a_Altea (2004 - 2015)  Exeo (2008 - 2013)  Leon (2005 - 2012)  Toledo (2005 - 2010)_x000a_Skoda (1)_x000a_Octavia (2005 - 2012)_x000a_Volkswagen (13)_x000a_Bora (2005 - 2010)  Golf (2003 - 2014)  Golf Cabriolet (2011 - 2016)  Golf Plus (2005 - 2014)  Golf SportWagen (2010 - 2013) Golf Variant (2007 - 2013)  GTI (2010 - 2014)  Jetta (2005 - 2018)  Jetta Variant (2008 - 2012)  Rabbit (2006 - 2009)  Sagitar (2014 - 2015) Touran (2003 - 2015)  Vento (2015 - 2018)"/>
    <n v="3345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084"/>
    <x v="1029"/>
    <s v="Литые"/>
    <n v="775590"/>
    <m/>
    <m/>
    <x v="3"/>
    <n v="5"/>
    <n v="112"/>
    <x v="3"/>
    <n v="50"/>
    <n v="57.1"/>
    <n v="6.5"/>
    <s v="5/112"/>
    <x v="1053"/>
    <x v="26"/>
    <x v="117"/>
    <s v="5/112/16/50/57,1/6,5"/>
    <x v="0"/>
    <m/>
    <x v="0"/>
    <s v="Audi (2)_x000a_100 (1990 - 1994)  A3 (2004 - 2012)_x000a_Seat (4)_x000a_Altea (2004 - 2015)  Exeo (2008 - 2013)  Leon (2005 - 2012)  Toledo (2005 - 2010)_x000a_Skoda (1)_x000a_Octavia (2005 - 2012)_x000a_Volkswagen (13)_x000a_Bora (2005 - 2010)  Golf (2003 - 2014)  Golf Cabriolet (2011 - 2016)  Golf Plus (2005 - 2014)  Golf SportWagen (2010 - 2013) Golf Variant (2007 - 2013)  GTI (2010 - 2014)  Jetta (2005 - 2018)  Jetta Variant (2008 - 2012)  Rabbit (2006 - 2009)  Sagitar (2014 - 2015) Touran (2003 - 2015)  Vento (2015 - 2018)"/>
    <n v="3345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085"/>
    <x v="1030"/>
    <s v="Литые"/>
    <n v="669204"/>
    <m/>
    <m/>
    <x v="3"/>
    <n v="5"/>
    <n v="112"/>
    <x v="3"/>
    <n v="50"/>
    <n v="57.1"/>
    <n v="6.5"/>
    <s v="5/112"/>
    <x v="1054"/>
    <x v="26"/>
    <x v="117"/>
    <s v="5/112/16/50/57,1/6,5"/>
    <x v="0"/>
    <m/>
    <x v="0"/>
    <s v="Audi (2)_x000a_100 (1990 - 1994)  A3 (2004 - 2012)_x000a_Seat (4)_x000a_Altea (2004 - 2015)  Exeo (2008 - 2013)  Leon (2005 - 2012)  Toledo (2005 - 2010)_x000a_Skoda (1)_x000a_Octavia (2005 - 2012)_x000a_Volkswagen (13)_x000a_Bora (2005 - 2010)  Golf (2003 - 2014)  Golf Cabriolet (2011 - 2016)  Golf Plus (2005 - 2014)  Golf SportWagen (2010 - 2013) Golf Variant (2007 - 2013)  GTI (2010 - 2014)  Jetta (2005 - 2018)  Jetta Variant (2008 - 2012)  Rabbit (2006 - 2009)  Sagitar (2014 - 2015) Touran (2003 - 2015)  Vento (2015 - 2018)"/>
    <n v="3345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086"/>
    <x v="1031"/>
    <s v="Литые"/>
    <n v="670478"/>
    <m/>
    <m/>
    <x v="3"/>
    <n v="5"/>
    <n v="112"/>
    <x v="3"/>
    <n v="50"/>
    <n v="57.1"/>
    <n v="6.5"/>
    <s v="5/112"/>
    <x v="1055"/>
    <x v="26"/>
    <x v="117"/>
    <s v="5/112/16/50/57,1/6,5"/>
    <x v="0"/>
    <m/>
    <x v="0"/>
    <s v="Audi (2)_x000a_100 (1990 - 1994)  A3 (2004 - 2012)_x000a_Seat (4)_x000a_Altea (2004 - 2015)  Exeo (2008 - 2013)  Leon (2005 - 2012)  Toledo (2005 - 2010)_x000a_Skoda (1)_x000a_Octavia (2005 - 2012)_x000a_Volkswagen (13)_x000a_Bora (2005 - 2010)  Golf (2003 - 2014)  Golf Cabriolet (2011 - 2016)  Golf Plus (2005 - 2014)  Golf SportWagen (2010 - 2013) Golf Variant (2007 - 2013)  GTI (2010 - 2014)  Jetta (2005 - 2018)  Jetta Variant (2008 - 2012)  Rabbit (2006 - 2009)  Sagitar (2014 - 2015) Touran (2003 - 2015)  Vento (2015 - 2018)"/>
    <n v="3671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087"/>
    <x v="1032"/>
    <s v="Литые"/>
    <n v="673859"/>
    <m/>
    <m/>
    <x v="3"/>
    <n v="5"/>
    <n v="112"/>
    <x v="3"/>
    <n v="50"/>
    <n v="57.1"/>
    <n v="6.5"/>
    <s v="5/112"/>
    <x v="1056"/>
    <x v="26"/>
    <x v="117"/>
    <s v="5/112/16/50/57,1/6,5"/>
    <x v="0"/>
    <m/>
    <x v="0"/>
    <s v="Audi (2)_x000a_100 (1990 - 1994)  A3 (2004 - 2012)_x000a_Seat (4)_x000a_Altea (2004 - 2015)  Exeo (2008 - 2013)  Leon (2005 - 2012)  Toledo (2005 - 2010)_x000a_Skoda (1)_x000a_Octavia (2005 - 2012)_x000a_Volkswagen (13)_x000a_Bora (2005 - 2010)  Golf (2003 - 2014)  Golf Cabriolet (2011 - 2016)  Golf Plus (2005 - 2014)  Golf SportWagen (2010 - 2013) Golf Variant (2007 - 2013)  GTI (2010 - 2014)  Jetta (2005 - 2018)  Jetta Variant (2008 - 2012)  Rabbit (2006 - 2009)  Sagitar (2014 - 2015) Touran (2003 - 2015)  Vento (2015 - 2018)"/>
    <n v="3345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088"/>
    <x v="1033"/>
    <s v="Литые"/>
    <n v="938849"/>
    <s v="RSS"/>
    <s v="ЧМБ"/>
    <x v="1"/>
    <n v="5"/>
    <n v="112"/>
    <x v="3"/>
    <n v="50"/>
    <n v="57.1"/>
    <n v="6.5"/>
    <s v="5/112"/>
    <x v="1057"/>
    <x v="26"/>
    <x v="117"/>
    <s v="5/112/16/50/57,1/6,5"/>
    <x v="1"/>
    <n v="4"/>
    <x v="5"/>
    <s v="Audi (2)_x000a_100 (1990 - 1994)  A3 (2004 - 2012)_x000a_Seat (4)_x000a_Altea (2004 - 2015)  Exeo (2008 - 2013)  Leon (2005 - 2012)  Toledo (2005 - 2010)_x000a_Skoda (1)_x000a_Octavia (2005 - 2012)_x000a_Volkswagen (13)_x000a_Bora (2005 - 2010)  Golf (2003 - 2014)  Golf Cabriolet (2011 - 2016)  Golf Plus (2005 - 2014)  Golf SportWagen (2010 - 2013) Golf Variant (2007 - 2013)  GTI (2010 - 2014)  Jetta (2005 - 2018)  Jetta Variant (2008 - 2012)  Rabbit (2006 - 2009)  Sagitar (2014 - 2015) Touran (2003 - 2015)  Vento (2015 - 2018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089"/>
    <x v="1034"/>
    <s v="Литые"/>
    <n v="941613"/>
    <s v="RSS"/>
    <s v="ЧМЖ"/>
    <x v="1"/>
    <n v="5"/>
    <n v="112"/>
    <x v="3"/>
    <n v="50"/>
    <n v="57.1"/>
    <n v="6.5"/>
    <s v="5/112"/>
    <x v="1058"/>
    <x v="26"/>
    <x v="117"/>
    <s v="5/112/16/50/57,1/6,5"/>
    <x v="1"/>
    <n v="4"/>
    <x v="5"/>
    <s v="Audi (2)_x000a_100 (1990 - 1994)  A3 (2004 - 2012)_x000a_Seat (4)_x000a_Altea (2004 - 2015)  Exeo (2008 - 2013)  Leon (2005 - 2012)  Toledo (2005 - 2010)_x000a_Skoda (1)_x000a_Octavia (2005 - 2012)_x000a_Volkswagen (13)_x000a_Bora (2005 - 2010)  Golf (2003 - 2014)  Golf Cabriolet (2011 - 2016)  Golf Plus (2005 - 2014)  Golf SportWagen (2010 - 2013) Golf Variant (2007 - 2013)  GTI (2010 - 2014)  Jetta (2005 - 2018)  Jetta Variant (2008 - 2012)  Rabbit (2006 - 2009)  Sagitar (2014 - 2015) Touran (2003 - 2015)  Vento (2015 - 2018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090"/>
    <x v="1035"/>
    <s v="Литые"/>
    <n v="39131"/>
    <s v="Экстрим"/>
    <s v="Т"/>
    <x v="1"/>
    <n v="5"/>
    <n v="112"/>
    <x v="3"/>
    <n v="50"/>
    <n v="57.1"/>
    <n v="6.5"/>
    <s v="5/112"/>
    <x v="1059"/>
    <x v="26"/>
    <x v="117"/>
    <s v="5/112/16/50/57,1/6,5"/>
    <x v="1"/>
    <n v="4"/>
    <x v="5"/>
    <s v="Audi (2)_x000a_100 (1990 - 1994)  A3 (2004 - 2012)_x000a_Seat (4)_x000a_Altea (2004 - 2015)  Exeo (2008 - 2013)  Leon (2005 - 2012)  Toledo (2005 - 2010)_x000a_Skoda (1)_x000a_Octavia (2005 - 2012)_x000a_Volkswagen (13)_x000a_Bora (2005 - 2010)  Golf (2003 - 2014)  Golf Cabriolet (2011 - 2016)  Golf Plus (2005 - 2014)  Golf SportWagen (2010 - 2013) Golf Variant (2007 - 2013)  GTI (2010 - 2014)  Jetta (2005 - 2018)  Jetta Variant (2008 - 2012)  Rabbit (2006 - 2009)  Sagitar (2014 - 2015) Touran (2003 - 2015)  Vento (2015 - 2018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091"/>
    <x v="1036"/>
    <s v="Литые"/>
    <n v="408996"/>
    <s v="RSs"/>
    <s v="ПЛ"/>
    <x v="1"/>
    <n v="5"/>
    <n v="112"/>
    <x v="3"/>
    <n v="50"/>
    <n v="57.1"/>
    <n v="6.5"/>
    <s v="5/112"/>
    <x v="1060"/>
    <x v="26"/>
    <x v="117"/>
    <s v="5/112/16/50/57,1/6,5"/>
    <x v="1"/>
    <n v="4"/>
    <x v="5"/>
    <s v="Audi (2)_x000a_100 (1990 - 1994)  A3 (2004 - 2012)_x000a_Seat (4)_x000a_Altea (2004 - 2015)  Exeo (2008 - 2013)  Leon (2005 - 2012)  Toledo (2005 - 2010)_x000a_Skoda (1)_x000a_Octavia (2005 - 2012)_x000a_Volkswagen (13)_x000a_Bora (2005 - 2010)  Golf (2003 - 2014)  Golf Cabriolet (2011 - 2016)  Golf Plus (2005 - 2014)  Golf SportWagen (2010 - 2013) Golf Variant (2007 - 2013)  GTI (2010 - 2014)  Jetta (2005 - 2018)  Jetta Variant (2008 - 2012)  Rabbit (2006 - 2009)  Sagitar (2014 - 2015) Touran (2003 - 2015)  Vento (2015 - 2018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092"/>
    <x v="1037"/>
    <s v="Литые"/>
    <n v="408911"/>
    <s v="Экстрим"/>
    <s v="ПЛ"/>
    <x v="1"/>
    <n v="5"/>
    <n v="112"/>
    <x v="3"/>
    <n v="50"/>
    <n v="57.1"/>
    <n v="6.5"/>
    <s v="5/112"/>
    <x v="1061"/>
    <x v="26"/>
    <x v="117"/>
    <s v="5/112/16/50/57,1/6,5"/>
    <x v="1"/>
    <n v="4"/>
    <x v="5"/>
    <s v="Audi (2)_x000a_100 (1990 - 1994)  A3 (2004 - 2012)_x000a_Seat (4)_x000a_Altea (2004 - 2015)  Exeo (2008 - 2013)  Leon (2005 - 2012)  Toledo (2005 - 2010)_x000a_Skoda (1)_x000a_Octavia (2005 - 2012)_x000a_Volkswagen (13)_x000a_Bora (2005 - 2010)  Golf (2003 - 2014)  Golf Cabriolet (2011 - 2016)  Golf Plus (2005 - 2014)  Golf SportWagen (2010 - 2013) Golf Variant (2007 - 2013)  GTI (2010 - 2014)  Jetta (2005 - 2018)  Jetta Variant (2008 - 2012)  Rabbit (2006 - 2009)  Sagitar (2014 - 2015) Touran (2003 - 2015)  Vento (2015 - 2018)"/>
    <n v="4750"/>
    <m/>
    <n v="0"/>
    <n v="0"/>
    <n v="0"/>
    <n v="4"/>
    <n v="0"/>
    <n v="4"/>
    <m/>
    <m/>
    <n v="0"/>
    <n v="1"/>
    <m/>
    <m/>
    <n v="0"/>
    <m/>
    <m/>
    <m/>
    <n v="0"/>
    <x v="2"/>
    <m/>
  </r>
  <r>
    <x v="0"/>
    <x v="1093"/>
    <x v="1038"/>
    <s v="Литые"/>
    <n v="408998"/>
    <s v="RSs"/>
    <s v="Б"/>
    <x v="1"/>
    <n v="5"/>
    <n v="112"/>
    <x v="3"/>
    <n v="50"/>
    <n v="57.1"/>
    <n v="6.5"/>
    <s v="5/112"/>
    <x v="1062"/>
    <x v="26"/>
    <x v="117"/>
    <s v="5/112/16/50/57,1/6,5"/>
    <x v="1"/>
    <n v="4"/>
    <x v="5"/>
    <s v="Audi (2)_x000a_100 (1990 - 1994)  A3 (2004 - 2012)_x000a_Seat (4)_x000a_Altea (2004 - 2015)  Exeo (2008 - 2013)  Leon (2005 - 2012)  Toledo (2005 - 2010)_x000a_Skoda (1)_x000a_Octavia (2005 - 2012)_x000a_Volkswagen (13)_x000a_Bora (2005 - 2010)  Golf (2003 - 2014)  Golf Cabriolet (2011 - 2016)  Golf Plus (2005 - 2014)  Golf SportWagen (2010 - 2013) Golf Variant (2007 - 2013)  GTI (2010 - 2014)  Jetta (2005 - 2018)  Jetta Variant (2008 - 2012)  Rabbit (2006 - 2009)  Sagitar (2014 - 2015) Touran (2003 - 2015)  Vento (2015 - 2018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094"/>
    <x v="1039"/>
    <s v="Литые"/>
    <n v="408999"/>
    <s v="RSs"/>
    <s v="Ч"/>
    <x v="1"/>
    <n v="5"/>
    <n v="112"/>
    <x v="3"/>
    <n v="50"/>
    <n v="57.1"/>
    <n v="6.5"/>
    <s v="5/112"/>
    <x v="1063"/>
    <x v="26"/>
    <x v="117"/>
    <s v="5/112/16/50/57,1/6,5"/>
    <x v="1"/>
    <n v="4"/>
    <x v="5"/>
    <s v="Audi (2)_x000a_100 (1990 - 1994)  A3 (2004 - 2012)_x000a_Seat (4)_x000a_Altea (2004 - 2015)  Exeo (2008 - 2013)  Leon (2005 - 2012)  Toledo (2005 - 2010)_x000a_Skoda (1)_x000a_Octavia (2005 - 2012)_x000a_Volkswagen (13)_x000a_Bora (2005 - 2010)  Golf (2003 - 2014)  Golf Cabriolet (2011 - 2016)  Golf Plus (2005 - 2014)  Golf SportWagen (2010 - 2013) Golf Variant (2007 - 2013)  GTI (2010 - 2014)  Jetta (2005 - 2018)  Jetta Variant (2008 - 2012)  Rabbit (2006 - 2009)  Sagitar (2014 - 2015) Touran (2003 - 2015)  Vento (2015 - 2018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095"/>
    <x v="1040"/>
    <s v="Литые"/>
    <n v="665754"/>
    <s v="Экстрим"/>
    <s v="М"/>
    <x v="1"/>
    <n v="5"/>
    <n v="112"/>
    <x v="3"/>
    <n v="50"/>
    <n v="57.1"/>
    <n v="6.5"/>
    <s v="5/112"/>
    <x v="1064"/>
    <x v="26"/>
    <x v="117"/>
    <s v="5/112/16/50/57,1/6,5"/>
    <x v="1"/>
    <n v="4"/>
    <x v="5"/>
    <s v="Audi (2)_x000a_100 (1990 - 1994)  A3 (2004 - 2012)_x000a_Seat (4)_x000a_Altea (2004 - 2015)  Exeo (2008 - 2013)  Leon (2005 - 2012)  Toledo (2005 - 2010)_x000a_Skoda (1)_x000a_Octavia (2005 - 2012)_x000a_Volkswagen (13)_x000a_Bora (2005 - 2010)  Golf (2003 - 2014)  Golf Cabriolet (2011 - 2016)  Golf Plus (2005 - 2014)  Golf SportWagen (2010 - 2013) Golf Variant (2007 - 2013)  GTI (2010 - 2014)  Jetta (2005 - 2018)  Jetta Variant (2008 - 2012)  Rabbit (2006 - 2009)  Sagitar (2014 - 2015) Touran (2003 - 2015)  Vento (2015 - 2018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096"/>
    <x v="1041"/>
    <s v="Литые"/>
    <n v="666001"/>
    <s v="RSs"/>
    <s v="АБ"/>
    <x v="1"/>
    <n v="5"/>
    <n v="112"/>
    <x v="3"/>
    <n v="50"/>
    <n v="57.1"/>
    <n v="6.5"/>
    <s v="5/112"/>
    <x v="1065"/>
    <x v="26"/>
    <x v="117"/>
    <s v="5/112/16/50/57,1/6,5"/>
    <x v="1"/>
    <n v="4"/>
    <x v="5"/>
    <s v="Audi (2)_x000a_100 (1990 - 1994)  A3 (2004 - 2012)_x000a_Seat (4)_x000a_Altea (2004 - 2015)  Exeo (2008 - 2013)  Leon (2005 - 2012)  Toledo (2005 - 2010)_x000a_Skoda (1)_x000a_Octavia (2005 - 2012)_x000a_Volkswagen (13)_x000a_Bora (2005 - 2010)  Golf (2003 - 2014)  Golf Cabriolet (2011 - 2016)  Golf Plus (2005 - 2014)  Golf SportWagen (2010 - 2013) Golf Variant (2007 - 2013)  GTI (2010 - 2014)  Jetta (2005 - 2018)  Jetta Variant (2008 - 2012)  Rabbit (2006 - 2009)  Sagitar (2014 - 2015) Touran (2003 - 2015)  Vento (2015 - 2018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097"/>
    <x v="1042"/>
    <s v="Литые"/>
    <n v="405728"/>
    <s v="Каньон"/>
    <s v="ПЛ"/>
    <x v="1"/>
    <n v="5"/>
    <n v="112"/>
    <x v="3"/>
    <n v="50"/>
    <n v="66.599999999999994"/>
    <n v="7"/>
    <s v="5/112"/>
    <x v="1066"/>
    <x v="26"/>
    <x v="192"/>
    <s v="5/112/16/50/66,6/7"/>
    <x v="0"/>
    <m/>
    <x v="0"/>
    <s v="Daewoo (1)_x000a_Chairman (1997 - 2001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098"/>
    <x v="1043"/>
    <s v="Литые"/>
    <n v="661690"/>
    <s v="Каньон"/>
    <s v="М"/>
    <x v="1"/>
    <n v="5"/>
    <n v="112"/>
    <x v="3"/>
    <n v="50"/>
    <n v="66.599999999999994"/>
    <n v="7"/>
    <s v="5/112"/>
    <x v="1067"/>
    <x v="26"/>
    <x v="192"/>
    <s v="5/112/16/50/66,6/7"/>
    <x v="0"/>
    <m/>
    <x v="0"/>
    <s v="Daewoo (1)_x000a_Chairman (1997 - 2001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099"/>
    <x v="1044"/>
    <s v="Литые"/>
    <n v="661691"/>
    <s v="Каньон"/>
    <s v="Н"/>
    <x v="1"/>
    <n v="5"/>
    <n v="112"/>
    <x v="3"/>
    <n v="50"/>
    <n v="66.599999999999994"/>
    <n v="7"/>
    <s v="5/112"/>
    <x v="1068"/>
    <x v="26"/>
    <x v="192"/>
    <s v="5/112/16/50/66,6/7"/>
    <x v="0"/>
    <m/>
    <x v="0"/>
    <s v="Daewoo (1)_x000a_Chairman (1997 - 2001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100"/>
    <x v="1045"/>
    <s v="Литые"/>
    <n v="405736"/>
    <s v="Турбо"/>
    <s v="ПЛ"/>
    <x v="1"/>
    <n v="5"/>
    <n v="112"/>
    <x v="4"/>
    <n v="40"/>
    <n v="66.599999999999994"/>
    <n v="7"/>
    <s v="5/112"/>
    <x v="1069"/>
    <x v="8"/>
    <x v="193"/>
    <s v="5/112/17/40/66,6/7"/>
    <x v="0"/>
    <m/>
    <x v="0"/>
    <s v="SsangYong (1)_x000a_Chairman (2008 - 2017)"/>
    <n v="550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01"/>
    <x v="1046"/>
    <s v="Литые"/>
    <n v="665815"/>
    <s v="Турбо"/>
    <s v="Н"/>
    <x v="1"/>
    <n v="5"/>
    <n v="112"/>
    <x v="4"/>
    <n v="40"/>
    <n v="66.599999999999994"/>
    <n v="7"/>
    <s v="5/112"/>
    <x v="1070"/>
    <x v="8"/>
    <x v="193"/>
    <s v="5/112/17/40/66,6/7"/>
    <x v="0"/>
    <m/>
    <x v="0"/>
    <s v="SsangYong (1)_x000a_Chairman (2008 - 2017)"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02"/>
    <x v="1047"/>
    <s v="Литые"/>
    <n v="665816"/>
    <s v="Турбо"/>
    <s v="М"/>
    <x v="1"/>
    <n v="5"/>
    <n v="112"/>
    <x v="4"/>
    <n v="40"/>
    <n v="66.599999999999994"/>
    <n v="7"/>
    <s v="5/112"/>
    <x v="1071"/>
    <x v="8"/>
    <x v="193"/>
    <s v="5/112/17/40/66,6/7"/>
    <x v="0"/>
    <m/>
    <x v="0"/>
    <s v="SsangYong (1)_x000a_Chairman (2008 - 2017)"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03"/>
    <x v="1048"/>
    <s v="Литые"/>
    <n v="405757"/>
    <s v="Турбо"/>
    <s v="ПЛ"/>
    <x v="1"/>
    <n v="5"/>
    <n v="112"/>
    <x v="4"/>
    <n v="43"/>
    <n v="57.1"/>
    <n v="7"/>
    <s v="5/112"/>
    <x v="1072"/>
    <x v="8"/>
    <x v="20"/>
    <s v="5/112/17/43/57,1/7"/>
    <x v="0"/>
    <m/>
    <x v="0"/>
    <m/>
    <n v="550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04"/>
    <x v="1049"/>
    <s v="Литые"/>
    <n v="665855"/>
    <s v="Турбо"/>
    <s v="Н"/>
    <x v="1"/>
    <n v="5"/>
    <n v="112"/>
    <x v="4"/>
    <n v="43"/>
    <n v="57.1"/>
    <n v="7"/>
    <s v="5/112"/>
    <x v="1073"/>
    <x v="8"/>
    <x v="20"/>
    <s v="5/112/17/43/57,1/7"/>
    <x v="0"/>
    <m/>
    <x v="0"/>
    <m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05"/>
    <x v="1050"/>
    <s v="Литые"/>
    <n v="665856"/>
    <s v="Турбо"/>
    <s v="М"/>
    <x v="1"/>
    <n v="5"/>
    <n v="112"/>
    <x v="4"/>
    <n v="43"/>
    <n v="57.1"/>
    <n v="7"/>
    <s v="5/112"/>
    <x v="1074"/>
    <x v="8"/>
    <x v="20"/>
    <s v="5/112/17/43/57,1/7"/>
    <x v="0"/>
    <m/>
    <x v="0"/>
    <m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06"/>
    <x v="1051"/>
    <s v="Литые"/>
    <n v="405758"/>
    <s v="Турбо"/>
    <s v="ПЛ"/>
    <x v="1"/>
    <n v="5"/>
    <n v="112"/>
    <x v="4"/>
    <n v="45"/>
    <n v="57.1"/>
    <n v="7"/>
    <s v="5/112"/>
    <x v="1075"/>
    <x v="8"/>
    <x v="194"/>
    <s v="5/112/17/45/57,1/7"/>
    <x v="0"/>
    <m/>
    <x v="0"/>
    <m/>
    <n v="550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07"/>
    <x v="1052"/>
    <s v="Литые"/>
    <n v="665857"/>
    <s v="Турбо"/>
    <s v="Н"/>
    <x v="1"/>
    <n v="5"/>
    <n v="112"/>
    <x v="4"/>
    <n v="45"/>
    <n v="57.1"/>
    <n v="7"/>
    <s v="5/112"/>
    <x v="1076"/>
    <x v="8"/>
    <x v="194"/>
    <s v="5/112/17/45/57,1/7"/>
    <x v="0"/>
    <m/>
    <x v="0"/>
    <m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08"/>
    <x v="1053"/>
    <s v="Литые"/>
    <n v="665858"/>
    <s v="Турбо"/>
    <s v="М"/>
    <x v="1"/>
    <n v="5"/>
    <n v="112"/>
    <x v="4"/>
    <n v="45"/>
    <n v="57.1"/>
    <n v="7"/>
    <s v="5/112"/>
    <x v="1077"/>
    <x v="8"/>
    <x v="194"/>
    <s v="5/112/17/45/57,1/7"/>
    <x v="0"/>
    <m/>
    <x v="0"/>
    <m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09"/>
    <x v="1054"/>
    <s v="Литые"/>
    <n v="669103"/>
    <m/>
    <m/>
    <x v="3"/>
    <n v="5"/>
    <n v="112"/>
    <x v="4"/>
    <n v="45"/>
    <n v="66.599999999999994"/>
    <n v="7.5"/>
    <s v="5/112"/>
    <x v="1078"/>
    <x v="8"/>
    <x v="195"/>
    <s v="5/112/17/45/66,6/7,5"/>
    <x v="0"/>
    <m/>
    <x v="0"/>
    <m/>
    <n v="4469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10"/>
    <x v="1055"/>
    <s v="Литые"/>
    <n v="405738"/>
    <s v="Турбо"/>
    <s v="ПЛ"/>
    <x v="1"/>
    <n v="5"/>
    <n v="112"/>
    <x v="4"/>
    <n v="46"/>
    <n v="57.1"/>
    <n v="7"/>
    <s v="5/112"/>
    <x v="1079"/>
    <x v="8"/>
    <x v="196"/>
    <s v="5/112/17/46/57,1/7"/>
    <x v="0"/>
    <m/>
    <x v="0"/>
    <m/>
    <n v="550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11"/>
    <x v="1056"/>
    <s v="Литые"/>
    <n v="673882"/>
    <m/>
    <m/>
    <x v="3"/>
    <n v="5"/>
    <n v="112"/>
    <x v="4"/>
    <n v="47"/>
    <n v="57.1"/>
    <n v="7.5"/>
    <s v="5/112"/>
    <x v="1080"/>
    <x v="8"/>
    <x v="197"/>
    <s v="5/112/17/47/57,1/7,5"/>
    <x v="0"/>
    <m/>
    <x v="0"/>
    <m/>
    <n v="4629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12"/>
    <x v="1057"/>
    <s v="Литые"/>
    <n v="661744"/>
    <s v="Экстрим"/>
    <s v="М"/>
    <x v="1"/>
    <n v="5"/>
    <n v="112"/>
    <x v="4"/>
    <n v="50"/>
    <n v="57.1"/>
    <n v="7"/>
    <s v="5/112"/>
    <x v="1081"/>
    <x v="8"/>
    <x v="198"/>
    <s v="5/112/17/50/57,1/7"/>
    <x v="0"/>
    <m/>
    <x v="0"/>
    <m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13"/>
    <x v="1058"/>
    <s v="Литые"/>
    <n v="661745"/>
    <s v="Экстрим"/>
    <s v="ПЛ"/>
    <x v="1"/>
    <n v="5"/>
    <n v="112"/>
    <x v="4"/>
    <n v="50"/>
    <n v="57.1"/>
    <n v="7"/>
    <s v="5/112"/>
    <x v="1082"/>
    <x v="8"/>
    <x v="198"/>
    <s v="5/112/17/50/57,1/7"/>
    <x v="0"/>
    <m/>
    <x v="0"/>
    <m/>
    <n v="550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14"/>
    <x v="1059"/>
    <s v="Литые"/>
    <n v="665724"/>
    <s v="Экстрим"/>
    <s v="Н"/>
    <x v="1"/>
    <n v="5"/>
    <n v="112"/>
    <x v="4"/>
    <n v="50"/>
    <n v="57.1"/>
    <n v="7"/>
    <s v="5/112"/>
    <x v="1083"/>
    <x v="8"/>
    <x v="198"/>
    <s v="5/112/17/50/57,1/7"/>
    <x v="0"/>
    <m/>
    <x v="0"/>
    <m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15"/>
    <x v="1060"/>
    <s v="Литые"/>
    <n v="665725"/>
    <s v="Экстрим"/>
    <s v="АМ"/>
    <x v="1"/>
    <n v="5"/>
    <n v="112"/>
    <x v="4"/>
    <n v="50"/>
    <n v="57.1"/>
    <n v="7"/>
    <s v="5/112"/>
    <x v="1084"/>
    <x v="8"/>
    <x v="198"/>
    <s v="5/112/17/50/57,1/7"/>
    <x v="0"/>
    <m/>
    <x v="0"/>
    <m/>
    <n v="550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16"/>
    <x v="1061"/>
    <s v="Литые"/>
    <n v="665819"/>
    <s v="Турбо"/>
    <s v="Н"/>
    <x v="1"/>
    <n v="5"/>
    <n v="112"/>
    <x v="4"/>
    <n v="50"/>
    <n v="57.1"/>
    <n v="7"/>
    <s v="5/112"/>
    <x v="1085"/>
    <x v="8"/>
    <x v="198"/>
    <s v="5/112/17/50/57,1/7"/>
    <x v="0"/>
    <m/>
    <x v="0"/>
    <m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17"/>
    <x v="1062"/>
    <s v="Литые"/>
    <n v="665820"/>
    <s v="Турбо"/>
    <s v="М"/>
    <x v="1"/>
    <n v="5"/>
    <n v="112"/>
    <x v="4"/>
    <n v="50"/>
    <n v="57.1"/>
    <n v="7"/>
    <s v="5/112"/>
    <x v="1086"/>
    <x v="8"/>
    <x v="198"/>
    <s v="5/112/17/50/57,1/7"/>
    <x v="0"/>
    <m/>
    <x v="0"/>
    <m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18"/>
    <x v="132"/>
    <s v="Литые"/>
    <n v="441957"/>
    <m/>
    <m/>
    <x v="13"/>
    <n v="5"/>
    <n v="114.3"/>
    <x v="0"/>
    <n v="38"/>
    <n v="67.099999999999994"/>
    <n v="6"/>
    <s v="5/114,3"/>
    <x v="1087"/>
    <x v="19"/>
    <x v="199"/>
    <s v="5/114,3/15/38/67,1/6"/>
    <x v="0"/>
    <m/>
    <x v="0"/>
    <m/>
    <n v="290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19"/>
    <x v="1063"/>
    <s v="Литые"/>
    <n v="408823"/>
    <s v="FM"/>
    <s v="ПЛ"/>
    <x v="1"/>
    <n v="5"/>
    <n v="114.3"/>
    <x v="0"/>
    <n v="38"/>
    <n v="67.099999999999994"/>
    <n v="6.5"/>
    <s v="5/114,3"/>
    <x v="1088"/>
    <x v="19"/>
    <x v="200"/>
    <s v="5/114,3/15/38/67,1/6,5"/>
    <x v="0"/>
    <m/>
    <x v="0"/>
    <m/>
    <n v="38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20"/>
    <x v="1064"/>
    <s v="Литые"/>
    <n v="408824"/>
    <s v="FM"/>
    <s v="А"/>
    <x v="1"/>
    <n v="5"/>
    <n v="114.3"/>
    <x v="0"/>
    <n v="38"/>
    <n v="67.099999999999994"/>
    <n v="6.5"/>
    <s v="5/114,3"/>
    <x v="1089"/>
    <x v="19"/>
    <x v="200"/>
    <s v="5/114,3/15/38/67,1/6,5"/>
    <x v="0"/>
    <m/>
    <x v="0"/>
    <m/>
    <n v="38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21"/>
    <x v="1065"/>
    <s v="Литые"/>
    <n v="665936"/>
    <s v="FM"/>
    <s v="Н"/>
    <x v="1"/>
    <n v="5"/>
    <n v="114.3"/>
    <x v="0"/>
    <n v="38"/>
    <n v="67.099999999999994"/>
    <n v="6.5"/>
    <s v="5/114,3"/>
    <x v="1090"/>
    <x v="19"/>
    <x v="200"/>
    <s v="5/114,3/15/38/67,1/6,5"/>
    <x v="0"/>
    <m/>
    <x v="0"/>
    <m/>
    <n v="36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22"/>
    <x v="132"/>
    <s v="Литые"/>
    <n v="654792"/>
    <m/>
    <m/>
    <x v="19"/>
    <n v="5"/>
    <n v="114.3"/>
    <x v="0"/>
    <n v="40"/>
    <n v="72.3"/>
    <n v="6.5"/>
    <s v="5/114,3"/>
    <x v="1091"/>
    <x v="19"/>
    <x v="201"/>
    <s v="5/114,3/15/40/72,3/6,5"/>
    <x v="0"/>
    <m/>
    <x v="0"/>
    <m/>
    <n v="40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23"/>
    <x v="1066"/>
    <s v="Литые"/>
    <n v="665977"/>
    <s v="Оберон"/>
    <s v="Н"/>
    <x v="1"/>
    <n v="5"/>
    <n v="114.3"/>
    <x v="0"/>
    <n v="43"/>
    <n v="66.099999999999994"/>
    <n v="6.5"/>
    <s v="5/114,3"/>
    <x v="1092"/>
    <x v="19"/>
    <x v="202"/>
    <s v="5/114,3/15/43/66,1/6,5"/>
    <x v="1"/>
    <n v="4"/>
    <x v="1"/>
    <s v="Renault (2)_x000a_Fluence (2009 - 2017)  Megane (2008 - 2016)_x000a_Renault Samsung (1)_x000a_SM3 (2009 - 2016)"/>
    <n v="3650"/>
    <m/>
    <n v="0"/>
    <n v="0"/>
    <n v="0"/>
    <n v="0"/>
    <n v="4"/>
    <n v="0"/>
    <m/>
    <m/>
    <n v="0"/>
    <m/>
    <m/>
    <m/>
    <n v="0"/>
    <m/>
    <m/>
    <m/>
    <n v="0"/>
    <x v="2"/>
    <m/>
  </r>
  <r>
    <x v="0"/>
    <x v="1124"/>
    <x v="1067"/>
    <s v="Литые"/>
    <n v="405690"/>
    <s v="Оберон"/>
    <s v="АМ"/>
    <x v="1"/>
    <n v="5"/>
    <n v="114.3"/>
    <x v="0"/>
    <n v="43"/>
    <n v="66.099999999999994"/>
    <n v="6.5"/>
    <s v="5/114,3"/>
    <x v="1093"/>
    <x v="19"/>
    <x v="202"/>
    <s v="5/114,3/15/43/66,1/6,5"/>
    <x v="1"/>
    <n v="4"/>
    <x v="1"/>
    <s v="Renault (2)_x000a_Fluence (2009 - 2017)  Megane (2008 - 2016)_x000a_Renault Samsung (1)_x000a_SM3 (2009 - 2016)"/>
    <n v="3850"/>
    <m/>
    <n v="2565.0014000000001"/>
    <n v="4"/>
    <n v="0"/>
    <n v="0"/>
    <n v="0"/>
    <n v="4"/>
    <m/>
    <m/>
    <n v="0"/>
    <m/>
    <m/>
    <m/>
    <n v="0"/>
    <m/>
    <m/>
    <m/>
    <n v="0"/>
    <x v="2"/>
    <m/>
  </r>
  <r>
    <x v="0"/>
    <x v="1125"/>
    <x v="1068"/>
    <s v="Литые"/>
    <n v="820365"/>
    <s v="Оберон"/>
    <s v="ПЛ"/>
    <x v="1"/>
    <n v="5"/>
    <n v="114.3"/>
    <x v="0"/>
    <n v="43"/>
    <n v="66.099999999999994"/>
    <n v="6.5"/>
    <s v="5/114,3"/>
    <x v="1094"/>
    <x v="19"/>
    <x v="202"/>
    <s v="5/114,3/15/43/66,1/6,5"/>
    <x v="1"/>
    <n v="4"/>
    <x v="1"/>
    <s v="Renault (2)_x000a_Fluence (2009 - 2017)  Megane (2008 - 2016)_x000a_Renault Samsung (1)_x000a_SM3 (2009 - 2016)"/>
    <n v="3850"/>
    <m/>
    <n v="2564.9895999999994"/>
    <n v="0"/>
    <n v="0"/>
    <n v="0"/>
    <n v="0"/>
    <n v="0"/>
    <m/>
    <m/>
    <n v="0"/>
    <m/>
    <m/>
    <m/>
    <n v="0"/>
    <m/>
    <m/>
    <m/>
    <n v="0"/>
    <x v="0"/>
    <m/>
  </r>
  <r>
    <x v="0"/>
    <x v="1126"/>
    <x v="1069"/>
    <s v="Литые"/>
    <n v="941606"/>
    <s v="Оберон"/>
    <s v="Н"/>
    <x v="1"/>
    <n v="5"/>
    <n v="114.3"/>
    <x v="0"/>
    <n v="43"/>
    <n v="66.099999999999994"/>
    <n v="6.5"/>
    <s v="5/114,3"/>
    <x v="1095"/>
    <x v="19"/>
    <x v="202"/>
    <s v="5/114,3/15/43/66,1/6,5"/>
    <x v="1"/>
    <n v="4"/>
    <x v="1"/>
    <s v="Renault (2)_x000a_Fluence (2009 - 2017)  Megane (2008 - 2016)_x000a_Renault Samsung (1)_x000a_SM3 (2009 - 2016)"/>
    <n v="3650"/>
    <m/>
    <n v="2629.9957999999997"/>
    <n v="4"/>
    <n v="0"/>
    <n v="0"/>
    <n v="0"/>
    <n v="4"/>
    <m/>
    <m/>
    <n v="0"/>
    <m/>
    <m/>
    <m/>
    <n v="0"/>
    <m/>
    <m/>
    <m/>
    <n v="0"/>
    <x v="2"/>
    <m/>
  </r>
  <r>
    <x v="0"/>
    <x v="1127"/>
    <x v="1070"/>
    <s v="Литые"/>
    <n v="408836"/>
    <s v="FM"/>
    <s v="ПЛ"/>
    <x v="1"/>
    <n v="5"/>
    <n v="114.3"/>
    <x v="0"/>
    <n v="43"/>
    <n v="66.099999999999994"/>
    <n v="6.5"/>
    <s v="5/114,3"/>
    <x v="1096"/>
    <x v="19"/>
    <x v="202"/>
    <s v="5/114,3/15/43/66,1/6,5"/>
    <x v="1"/>
    <n v="4"/>
    <x v="1"/>
    <s v="Renault (2)_x000a_Fluence (2009 - 2017)  Megane (2008 - 2016)_x000a_Renault Samsung (1)_x000a_SM3 (2009 - 2016)"/>
    <n v="38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28"/>
    <x v="1071"/>
    <s v="Литые"/>
    <n v="408837"/>
    <s v="FM"/>
    <s v="А"/>
    <x v="1"/>
    <n v="5"/>
    <n v="114.3"/>
    <x v="0"/>
    <n v="43"/>
    <n v="66.099999999999994"/>
    <n v="6.5"/>
    <s v="5/114,3"/>
    <x v="1097"/>
    <x v="19"/>
    <x v="202"/>
    <s v="5/114,3/15/43/66,1/6,5"/>
    <x v="1"/>
    <n v="4"/>
    <x v="1"/>
    <s v="Renault (2)_x000a_Fluence (2009 - 2017)  Megane (2008 - 2016)_x000a_Renault Samsung (1)_x000a_SM3 (2009 - 2016)"/>
    <n v="38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29"/>
    <x v="1072"/>
    <s v="Литые"/>
    <n v="661839"/>
    <s v="Оберон"/>
    <s v="АБ"/>
    <x v="1"/>
    <n v="5"/>
    <n v="114.3"/>
    <x v="0"/>
    <n v="43"/>
    <n v="66.099999999999994"/>
    <n v="6.5"/>
    <s v="5/114,3"/>
    <x v="1098"/>
    <x v="19"/>
    <x v="202"/>
    <s v="5/114,3/15/43/66,1/6,5"/>
    <x v="1"/>
    <n v="4"/>
    <x v="1"/>
    <s v="Renault (2)_x000a_Fluence (2009 - 2017)  Megane (2008 - 2016)_x000a_Renault Samsung (1)_x000a_SM3 (2009 - 2016)"/>
    <n v="38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30"/>
    <x v="1073"/>
    <s v="Литые"/>
    <n v="661840"/>
    <s v="Оберон"/>
    <s v="Б"/>
    <x v="1"/>
    <n v="5"/>
    <n v="114.3"/>
    <x v="0"/>
    <n v="43"/>
    <n v="66.099999999999994"/>
    <n v="6.5"/>
    <s v="5/114,3"/>
    <x v="1099"/>
    <x v="19"/>
    <x v="202"/>
    <s v="5/114,3/15/43/66,1/6,5"/>
    <x v="1"/>
    <n v="4"/>
    <x v="1"/>
    <s v="Renault (2)_x000a_Fluence (2009 - 2017)  Megane (2008 - 2016)_x000a_Renault Samsung (1)_x000a_SM3 (2009 - 2016)"/>
    <n v="36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31"/>
    <x v="1074"/>
    <s v="Литые"/>
    <n v="661841"/>
    <s v="Оберон"/>
    <s v="Ч"/>
    <x v="1"/>
    <n v="5"/>
    <n v="114.3"/>
    <x v="0"/>
    <n v="43"/>
    <n v="66.099999999999994"/>
    <n v="6.5"/>
    <s v="5/114,3"/>
    <x v="1100"/>
    <x v="19"/>
    <x v="202"/>
    <s v="5/114,3/15/43/66,1/6,5"/>
    <x v="1"/>
    <n v="4"/>
    <x v="1"/>
    <s v="Renault (2)_x000a_Fluence (2009 - 2017)  Megane (2008 - 2016)_x000a_Renault Samsung (1)_x000a_SM3 (2009 - 2016)"/>
    <n v="36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32"/>
    <x v="1075"/>
    <s v="Литые"/>
    <n v="665684"/>
    <s v="FM"/>
    <s v="Н"/>
    <x v="1"/>
    <n v="5"/>
    <n v="114.3"/>
    <x v="0"/>
    <n v="43"/>
    <n v="66.099999999999994"/>
    <n v="6.5"/>
    <s v="5/114,3"/>
    <x v="1101"/>
    <x v="19"/>
    <x v="202"/>
    <s v="5/114,3/15/43/66,1/6,5"/>
    <x v="1"/>
    <n v="4"/>
    <x v="1"/>
    <s v="Renault (2)_x000a_Fluence (2009 - 2017)  Megane (2008 - 2016)_x000a_Renault Samsung (1)_x000a_SM3 (2009 - 2016)"/>
    <n v="36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33"/>
    <x v="1076"/>
    <s v="Литые"/>
    <n v="405644"/>
    <s v="Димос"/>
    <s v="ПЛ"/>
    <x v="1"/>
    <n v="5"/>
    <n v="114.3"/>
    <x v="0"/>
    <n v="45"/>
    <n v="60.1"/>
    <n v="6"/>
    <s v="5/114,3"/>
    <x v="1102"/>
    <x v="19"/>
    <x v="203"/>
    <s v="5/114,3/15/45/60,1/6"/>
    <x v="0"/>
    <m/>
    <x v="0"/>
    <m/>
    <n v="38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34"/>
    <x v="1077"/>
    <s v="Литые"/>
    <n v="661554"/>
    <s v="Димос"/>
    <s v="М"/>
    <x v="1"/>
    <n v="5"/>
    <n v="114.3"/>
    <x v="0"/>
    <n v="45"/>
    <n v="60.1"/>
    <n v="6"/>
    <s v="5/114,3"/>
    <x v="1103"/>
    <x v="19"/>
    <x v="203"/>
    <s v="5/114,3/15/45/60,1/6"/>
    <x v="0"/>
    <m/>
    <x v="0"/>
    <m/>
    <n v="36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35"/>
    <x v="1078"/>
    <s v="Литые"/>
    <n v="661557"/>
    <s v="Димос"/>
    <s v="Н"/>
    <x v="1"/>
    <n v="5"/>
    <n v="114.3"/>
    <x v="0"/>
    <n v="45"/>
    <n v="60.1"/>
    <n v="6"/>
    <s v="5/114,3"/>
    <x v="1104"/>
    <x v="19"/>
    <x v="203"/>
    <s v="5/114,3/15/45/60,1/6"/>
    <x v="0"/>
    <m/>
    <x v="0"/>
    <m/>
    <n v="36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36"/>
    <x v="1079"/>
    <s v="Литые"/>
    <n v="405684"/>
    <s v="Оберон"/>
    <s v="АМ"/>
    <x v="1"/>
    <n v="5"/>
    <n v="114.3"/>
    <x v="0"/>
    <n v="45"/>
    <n v="60.1"/>
    <n v="6.5"/>
    <s v="5/114,3"/>
    <x v="1105"/>
    <x v="19"/>
    <x v="204"/>
    <s v="5/114,3/15/45/60,1/6,5"/>
    <x v="0"/>
    <m/>
    <x v="0"/>
    <m/>
    <n v="38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37"/>
    <x v="1080"/>
    <s v="Литые"/>
    <n v="661853"/>
    <s v="Оберон"/>
    <s v="АБ"/>
    <x v="1"/>
    <n v="5"/>
    <n v="114.3"/>
    <x v="0"/>
    <n v="45"/>
    <n v="60.1"/>
    <n v="6.5"/>
    <s v="5/114,3"/>
    <x v="1106"/>
    <x v="19"/>
    <x v="204"/>
    <s v="5/114,3/15/45/60,1/6,5"/>
    <x v="0"/>
    <m/>
    <x v="0"/>
    <m/>
    <n v="38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38"/>
    <x v="1081"/>
    <s v="Литые"/>
    <n v="661854"/>
    <s v="Оберон"/>
    <s v="Б"/>
    <x v="1"/>
    <n v="5"/>
    <n v="114.3"/>
    <x v="0"/>
    <n v="45"/>
    <n v="60.1"/>
    <n v="6.5"/>
    <s v="5/114,3"/>
    <x v="1107"/>
    <x v="19"/>
    <x v="204"/>
    <s v="5/114,3/15/45/60,1/6,5"/>
    <x v="0"/>
    <m/>
    <x v="0"/>
    <m/>
    <n v="36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39"/>
    <x v="1082"/>
    <s v="Литые"/>
    <n v="661855"/>
    <s v="Оберон"/>
    <s v="Ч"/>
    <x v="1"/>
    <n v="5"/>
    <n v="114.3"/>
    <x v="0"/>
    <n v="45"/>
    <n v="60.1"/>
    <n v="6.5"/>
    <s v="5/114,3"/>
    <x v="1108"/>
    <x v="19"/>
    <x v="204"/>
    <s v="5/114,3/15/45/60,1/6,5"/>
    <x v="0"/>
    <m/>
    <x v="0"/>
    <m/>
    <n v="36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40"/>
    <x v="1083"/>
    <s v="Литые"/>
    <n v="665971"/>
    <s v="Оберон"/>
    <s v="Н"/>
    <x v="1"/>
    <n v="5"/>
    <n v="114.3"/>
    <x v="0"/>
    <n v="45"/>
    <n v="60.1"/>
    <n v="6.5"/>
    <s v="5/114,3"/>
    <x v="1109"/>
    <x v="19"/>
    <x v="204"/>
    <s v="5/114,3/15/45/60,1/6,5"/>
    <x v="0"/>
    <m/>
    <x v="0"/>
    <m/>
    <n v="36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41"/>
    <x v="1084"/>
    <s v="Литые"/>
    <n v="665969"/>
    <s v="Оберон"/>
    <s v="Н"/>
    <x v="1"/>
    <n v="5"/>
    <n v="114.3"/>
    <x v="0"/>
    <n v="46"/>
    <n v="67.099999999999994"/>
    <n v="6.5"/>
    <s v="5/114,3"/>
    <x v="1110"/>
    <x v="19"/>
    <x v="205"/>
    <s v="5/114,3/15/46/67,1/6,5"/>
    <x v="1"/>
    <n v="4"/>
    <x v="1"/>
    <s v="Eagle (1)_x000a_Talon (1990 - 1998)_x000a_Mitsubishi (1)_x000a_Lancer (2003 - 2007)"/>
    <n v="3650"/>
    <m/>
    <n v="2444.9954000000002"/>
    <n v="0"/>
    <n v="0"/>
    <n v="4"/>
    <n v="0"/>
    <n v="4"/>
    <m/>
    <m/>
    <n v="0"/>
    <m/>
    <m/>
    <m/>
    <n v="0"/>
    <m/>
    <m/>
    <m/>
    <n v="0"/>
    <x v="2"/>
    <m/>
  </r>
  <r>
    <x v="0"/>
    <x v="1142"/>
    <x v="1085"/>
    <s v="Литые"/>
    <n v="405681"/>
    <s v="Оберон"/>
    <s v="АМ"/>
    <x v="1"/>
    <n v="5"/>
    <n v="114.3"/>
    <x v="0"/>
    <n v="46"/>
    <n v="67.099999999999994"/>
    <n v="6.5"/>
    <s v="5/114,3"/>
    <x v="1111"/>
    <x v="19"/>
    <x v="205"/>
    <s v="5/114,3/15/46/67,1/6,5"/>
    <x v="1"/>
    <n v="4"/>
    <x v="1"/>
    <s v="Eagle (1)_x000a_Talon (1990 - 1998)_x000a_Mitsubishi (1)_x000a_Lancer (2003 - 2007)"/>
    <n v="3850"/>
    <m/>
    <n v="2654.9970499999999"/>
    <n v="4"/>
    <n v="0"/>
    <n v="0"/>
    <n v="4"/>
    <n v="4"/>
    <m/>
    <m/>
    <n v="0"/>
    <m/>
    <m/>
    <m/>
    <n v="0"/>
    <m/>
    <m/>
    <m/>
    <n v="0"/>
    <x v="1"/>
    <m/>
  </r>
  <r>
    <x v="0"/>
    <x v="1143"/>
    <x v="1086"/>
    <s v="Литые"/>
    <n v="408825"/>
    <s v="FM"/>
    <s v="ПЛ"/>
    <x v="1"/>
    <n v="5"/>
    <n v="114.3"/>
    <x v="0"/>
    <n v="46"/>
    <n v="67.099999999999994"/>
    <n v="6.5"/>
    <s v="5/114,3"/>
    <x v="1112"/>
    <x v="19"/>
    <x v="205"/>
    <s v="5/114,3/15/46/67,1/6,5"/>
    <x v="1"/>
    <n v="4"/>
    <x v="1"/>
    <s v="Eagle (1)_x000a_Talon (1990 - 1998)_x000a_Mitsubishi (1)_x000a_Lancer (2003 - 2007)"/>
    <n v="38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44"/>
    <x v="1087"/>
    <s v="Литые"/>
    <n v="408826"/>
    <s v="FM"/>
    <s v="А"/>
    <x v="1"/>
    <n v="5"/>
    <n v="114.3"/>
    <x v="0"/>
    <n v="46"/>
    <n v="67.099999999999994"/>
    <n v="6.5"/>
    <s v="5/114,3"/>
    <x v="1113"/>
    <x v="19"/>
    <x v="205"/>
    <s v="5/114,3/15/46/67,1/6,5"/>
    <x v="1"/>
    <n v="4"/>
    <x v="1"/>
    <s v="Eagle (1)_x000a_Talon (1990 - 1998)_x000a_Mitsubishi (1)_x000a_Lancer (2003 - 2007)"/>
    <n v="38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45"/>
    <x v="1088"/>
    <s v="Литые"/>
    <n v="661845"/>
    <s v="Оберон"/>
    <s v="АБ"/>
    <x v="1"/>
    <n v="5"/>
    <n v="114.3"/>
    <x v="0"/>
    <n v="46"/>
    <n v="67.099999999999994"/>
    <n v="6.5"/>
    <s v="5/114,3"/>
    <x v="1114"/>
    <x v="19"/>
    <x v="205"/>
    <s v="5/114,3/15/46/67,1/6,5"/>
    <x v="1"/>
    <n v="4"/>
    <x v="1"/>
    <s v="Eagle (1)_x000a_Talon (1990 - 1998)_x000a_Mitsubishi (1)_x000a_Lancer (2003 - 2007)"/>
    <n v="38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46"/>
    <x v="1089"/>
    <s v="Литые"/>
    <n v="661847"/>
    <s v="Оберон"/>
    <s v="Б"/>
    <x v="1"/>
    <n v="5"/>
    <n v="114.3"/>
    <x v="0"/>
    <n v="46"/>
    <n v="67.099999999999994"/>
    <n v="6.5"/>
    <s v="5/114,3"/>
    <x v="1115"/>
    <x v="19"/>
    <x v="205"/>
    <s v="5/114,3/15/46/67,1/6,5"/>
    <x v="1"/>
    <n v="4"/>
    <x v="1"/>
    <s v="Eagle (1)_x000a_Talon (1990 - 1998)_x000a_Mitsubishi (1)_x000a_Lancer (2003 - 2007)"/>
    <n v="36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47"/>
    <x v="1090"/>
    <s v="Литые"/>
    <n v="661848"/>
    <s v="Оберон"/>
    <s v="Ч"/>
    <x v="1"/>
    <n v="5"/>
    <n v="114.3"/>
    <x v="0"/>
    <n v="46"/>
    <n v="67.099999999999994"/>
    <n v="6.5"/>
    <s v="5/114,3"/>
    <x v="1116"/>
    <x v="19"/>
    <x v="205"/>
    <s v="5/114,3/15/46/67,1/6,5"/>
    <x v="1"/>
    <n v="4"/>
    <x v="1"/>
    <s v="Eagle (1)_x000a_Talon (1990 - 1998)_x000a_Mitsubishi (1)_x000a_Lancer (2003 - 2007)"/>
    <n v="36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48"/>
    <x v="1091"/>
    <s v="Литые"/>
    <n v="665937"/>
    <s v="FM"/>
    <s v="Н"/>
    <x v="1"/>
    <n v="5"/>
    <n v="114.3"/>
    <x v="0"/>
    <n v="46"/>
    <n v="67.099999999999994"/>
    <n v="6.5"/>
    <s v="5/114,3"/>
    <x v="1117"/>
    <x v="19"/>
    <x v="205"/>
    <s v="5/114,3/15/46/67,1/6,5"/>
    <x v="1"/>
    <n v="4"/>
    <x v="1"/>
    <s v="Eagle (1)_x000a_Talon (1990 - 1998)_x000a_Mitsubishi (1)_x000a_Lancer (2003 - 2007)"/>
    <n v="36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49"/>
    <x v="132"/>
    <s v="Литые"/>
    <n v="441739"/>
    <m/>
    <m/>
    <x v="13"/>
    <n v="5"/>
    <n v="114.3"/>
    <x v="0"/>
    <n v="47"/>
    <n v="47.5"/>
    <n v="5.5"/>
    <s v="5/114,3"/>
    <x v="1118"/>
    <x v="19"/>
    <x v="206"/>
    <s v="5/114,3/15/47/47,5/5,5"/>
    <x v="0"/>
    <m/>
    <x v="0"/>
    <m/>
    <n v="2877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50"/>
    <x v="1092"/>
    <s v="Литые"/>
    <n v="674001"/>
    <m/>
    <m/>
    <x v="3"/>
    <n v="5"/>
    <n v="114.3"/>
    <x v="0"/>
    <n v="47"/>
    <n v="67.099999999999994"/>
    <n v="5.5"/>
    <s v="5/114,3"/>
    <x v="1119"/>
    <x v="19"/>
    <x v="121"/>
    <s v="5/114,3/15/47/67,1/5,5"/>
    <x v="0"/>
    <m/>
    <x v="0"/>
    <s v="Hyundai (2)_x000a_Elantra (2006 - 2011)  i30 (2007 - 2012)_x000a_Kia (1)_x000a_Cee`d (2006 - 2012)"/>
    <n v="2794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151"/>
    <x v="1093"/>
    <s v="Литые"/>
    <n v="675814"/>
    <s v="Колизей"/>
    <s v="Н"/>
    <x v="1"/>
    <n v="5"/>
    <n v="114.3"/>
    <x v="0"/>
    <n v="47"/>
    <n v="67.099999999999994"/>
    <n v="6"/>
    <s v="5/114,3"/>
    <x v="1120"/>
    <x v="19"/>
    <x v="207"/>
    <s v="5/114,3/15/47/67,1/6"/>
    <x v="0"/>
    <m/>
    <x v="0"/>
    <s v="нет такой машины"/>
    <n v="36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52"/>
    <x v="1094"/>
    <s v="Литые"/>
    <n v="2123950"/>
    <s v="Колизей"/>
    <s v="ПЛ"/>
    <x v="1"/>
    <n v="5"/>
    <n v="114.3"/>
    <x v="0"/>
    <n v="47"/>
    <n v="67.099999999999994"/>
    <n v="6"/>
    <s v="5/114,3"/>
    <x v="1121"/>
    <x v="19"/>
    <x v="207"/>
    <s v="5/114,3/15/47/67,1/6"/>
    <x v="0"/>
    <m/>
    <x v="0"/>
    <s v="нет такой машины"/>
    <n v="3850"/>
    <m/>
    <n v="2684.9955999999997"/>
    <n v="0"/>
    <n v="0"/>
    <n v="2"/>
    <n v="0"/>
    <n v="2"/>
    <m/>
    <m/>
    <n v="0"/>
    <m/>
    <m/>
    <m/>
    <n v="0"/>
    <m/>
    <m/>
    <n v="4"/>
    <n v="4"/>
    <x v="5"/>
    <m/>
  </r>
  <r>
    <x v="0"/>
    <x v="1153"/>
    <x v="1095"/>
    <s v="Литые"/>
    <n v="405647"/>
    <s v="Димос"/>
    <s v="ПЛ"/>
    <x v="1"/>
    <n v="5"/>
    <n v="114.3"/>
    <x v="0"/>
    <n v="47"/>
    <n v="67.099999999999994"/>
    <n v="6"/>
    <s v="5/114,3"/>
    <x v="1122"/>
    <x v="19"/>
    <x v="207"/>
    <s v="5/114,3/15/47/67,1/6"/>
    <x v="0"/>
    <m/>
    <x v="0"/>
    <s v="нет такой машины"/>
    <n v="38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54"/>
    <x v="1096"/>
    <s v="Литые"/>
    <n v="661525"/>
    <s v="Димос"/>
    <s v="М"/>
    <x v="1"/>
    <n v="5"/>
    <n v="114.3"/>
    <x v="0"/>
    <n v="47"/>
    <n v="67.099999999999994"/>
    <n v="6"/>
    <s v="5/114,3"/>
    <x v="1123"/>
    <x v="19"/>
    <x v="207"/>
    <s v="5/114,3/15/47/67,1/6"/>
    <x v="0"/>
    <m/>
    <x v="0"/>
    <s v="нет такой машины"/>
    <n v="36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55"/>
    <x v="1097"/>
    <s v="Литые"/>
    <n v="661526"/>
    <s v="Димос"/>
    <s v="Н"/>
    <x v="1"/>
    <n v="5"/>
    <n v="114.3"/>
    <x v="0"/>
    <n v="47"/>
    <n v="67.099999999999994"/>
    <n v="6"/>
    <s v="5/114,3"/>
    <x v="1124"/>
    <x v="19"/>
    <x v="207"/>
    <s v="5/114,3/15/47/67,1/6"/>
    <x v="0"/>
    <m/>
    <x v="0"/>
    <s v="нет такой машины"/>
    <n v="36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56"/>
    <x v="1098"/>
    <s v="Литые"/>
    <n v="665697"/>
    <s v="Оберон"/>
    <s v="Н"/>
    <x v="1"/>
    <n v="5"/>
    <n v="114.3"/>
    <x v="0"/>
    <n v="47"/>
    <n v="67.099999999999994"/>
    <n v="6.5"/>
    <s v="5/114,3"/>
    <x v="1125"/>
    <x v="19"/>
    <x v="208"/>
    <s v="5/114,3/15/47/67,1/6,5"/>
    <x v="0"/>
    <m/>
    <x v="0"/>
    <s v="нет такой машиы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157"/>
    <x v="1099"/>
    <s v="Литые"/>
    <n v="2066750"/>
    <s v="Оберон"/>
    <s v="Н"/>
    <x v="1"/>
    <n v="5"/>
    <n v="114.3"/>
    <x v="0"/>
    <n v="47"/>
    <n v="67.099999999999994"/>
    <n v="6.5"/>
    <s v="5/114,3"/>
    <x v="1126"/>
    <x v="19"/>
    <x v="208"/>
    <s v="5/114,3/15/47/67,1/6,5"/>
    <x v="0"/>
    <m/>
    <x v="0"/>
    <s v="нет такой машиы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158"/>
    <x v="1100"/>
    <s v="Литые"/>
    <n v="405685"/>
    <s v="Оберон"/>
    <s v="АМ"/>
    <x v="1"/>
    <n v="5"/>
    <n v="114.3"/>
    <x v="0"/>
    <n v="47"/>
    <n v="67.099999999999994"/>
    <n v="6.5"/>
    <s v="5/114,3"/>
    <x v="1127"/>
    <x v="19"/>
    <x v="208"/>
    <s v="5/114,3/15/47/67,1/6,5"/>
    <x v="0"/>
    <m/>
    <x v="0"/>
    <s v="нет такой машиы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159"/>
    <x v="1101"/>
    <s v="Литые"/>
    <n v="665938"/>
    <s v="FM"/>
    <s v="Н"/>
    <x v="1"/>
    <n v="5"/>
    <n v="114.3"/>
    <x v="0"/>
    <n v="47"/>
    <n v="67.099999999999994"/>
    <n v="6.5"/>
    <s v="5/114,3"/>
    <x v="1128"/>
    <x v="19"/>
    <x v="208"/>
    <s v="5/114,3/15/47/67,1/6,5"/>
    <x v="0"/>
    <m/>
    <x v="0"/>
    <s v="нет такой машиы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160"/>
    <x v="1102"/>
    <s v="Литые"/>
    <n v="408827"/>
    <s v="FM"/>
    <s v="ПЛ"/>
    <x v="1"/>
    <n v="5"/>
    <n v="114.3"/>
    <x v="0"/>
    <n v="47"/>
    <n v="67.099999999999994"/>
    <n v="6.5"/>
    <s v="5/114,3"/>
    <x v="1129"/>
    <x v="19"/>
    <x v="208"/>
    <s v="5/114,3/15/47/67,1/6,5"/>
    <x v="0"/>
    <m/>
    <x v="0"/>
    <s v="нет такой машиы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161"/>
    <x v="1103"/>
    <s v="Литые"/>
    <n v="408828"/>
    <s v="FM"/>
    <s v="А"/>
    <x v="1"/>
    <n v="5"/>
    <n v="114.3"/>
    <x v="0"/>
    <n v="47"/>
    <n v="67.099999999999994"/>
    <n v="6.5"/>
    <s v="5/114,3"/>
    <x v="1130"/>
    <x v="19"/>
    <x v="208"/>
    <s v="5/114,3/15/47/67,1/6,5"/>
    <x v="0"/>
    <m/>
    <x v="0"/>
    <s v="нет такой машиы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162"/>
    <x v="1104"/>
    <s v="Литые"/>
    <n v="661822"/>
    <s v="Оберон"/>
    <s v="АБ"/>
    <x v="1"/>
    <n v="5"/>
    <n v="114.3"/>
    <x v="0"/>
    <n v="47"/>
    <n v="67.099999999999994"/>
    <n v="6.5"/>
    <s v="5/114,3"/>
    <x v="1131"/>
    <x v="19"/>
    <x v="208"/>
    <s v="5/114,3/15/47/67,1/6,5"/>
    <x v="0"/>
    <m/>
    <x v="0"/>
    <s v="нет такой машиы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163"/>
    <x v="1105"/>
    <s v="Литые"/>
    <n v="661823"/>
    <s v="Оберон"/>
    <s v="Б"/>
    <x v="1"/>
    <n v="5"/>
    <n v="114.3"/>
    <x v="0"/>
    <n v="47"/>
    <n v="67.099999999999994"/>
    <n v="6.5"/>
    <s v="5/114,3"/>
    <x v="1132"/>
    <x v="19"/>
    <x v="208"/>
    <s v="5/114,3/15/47/67,1/6,5"/>
    <x v="0"/>
    <m/>
    <x v="0"/>
    <s v="нет такой машиы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164"/>
    <x v="1106"/>
    <s v="Литые"/>
    <n v="661825"/>
    <s v="Оберон"/>
    <s v="Ч"/>
    <x v="1"/>
    <n v="5"/>
    <n v="114.3"/>
    <x v="0"/>
    <n v="47"/>
    <n v="67.099999999999994"/>
    <n v="6.5"/>
    <s v="5/114,3"/>
    <x v="1133"/>
    <x v="19"/>
    <x v="208"/>
    <s v="5/114,3/15/47/67,1/6,5"/>
    <x v="0"/>
    <m/>
    <x v="0"/>
    <s v="нет такой машиы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165"/>
    <x v="1107"/>
    <s v="Литые"/>
    <n v="405648"/>
    <s v="Димос"/>
    <s v="ПЛ"/>
    <x v="1"/>
    <n v="5"/>
    <n v="114.3"/>
    <x v="0"/>
    <n v="50"/>
    <n v="60.1"/>
    <n v="6"/>
    <s v="5/114,3"/>
    <x v="1134"/>
    <x v="19"/>
    <x v="209"/>
    <s v="5/114,3/15/50/60,1/6"/>
    <x v="0"/>
    <m/>
    <x v="0"/>
    <m/>
    <n v="38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66"/>
    <x v="1108"/>
    <s v="Литые"/>
    <n v="661527"/>
    <s v="Димос"/>
    <s v="М"/>
    <x v="1"/>
    <n v="5"/>
    <n v="114.3"/>
    <x v="0"/>
    <n v="50"/>
    <n v="60.1"/>
    <n v="6"/>
    <s v="5/114,3"/>
    <x v="1135"/>
    <x v="19"/>
    <x v="209"/>
    <s v="5/114,3/15/50/60,1/6"/>
    <x v="0"/>
    <m/>
    <x v="0"/>
    <m/>
    <n v="36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67"/>
    <x v="1109"/>
    <s v="Литые"/>
    <n v="661528"/>
    <s v="Димос"/>
    <s v="Н"/>
    <x v="1"/>
    <n v="5"/>
    <n v="114.3"/>
    <x v="0"/>
    <n v="50"/>
    <n v="60.1"/>
    <n v="6"/>
    <s v="5/114,3"/>
    <x v="1136"/>
    <x v="19"/>
    <x v="209"/>
    <s v="5/114,3/15/50/60,1/6"/>
    <x v="0"/>
    <m/>
    <x v="0"/>
    <m/>
    <n v="36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68"/>
    <x v="1110"/>
    <s v="Литые"/>
    <n v="405686"/>
    <s v="Оберон"/>
    <s v="АМ"/>
    <x v="1"/>
    <n v="5"/>
    <n v="114.3"/>
    <x v="0"/>
    <n v="50"/>
    <n v="60.1"/>
    <n v="6.5"/>
    <s v="5/114,3"/>
    <x v="1137"/>
    <x v="19"/>
    <x v="210"/>
    <s v="5/114,3/15/50/60,1/6,5"/>
    <x v="0"/>
    <m/>
    <x v="0"/>
    <m/>
    <n v="38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69"/>
    <x v="1111"/>
    <s v="Литые"/>
    <n v="661826"/>
    <s v="Оберон"/>
    <s v="АБ"/>
    <x v="1"/>
    <n v="5"/>
    <n v="114.3"/>
    <x v="0"/>
    <n v="50"/>
    <n v="60.1"/>
    <n v="6.5"/>
    <s v="5/114,3"/>
    <x v="1138"/>
    <x v="19"/>
    <x v="210"/>
    <s v="5/114,3/15/50/60,1/6,5"/>
    <x v="0"/>
    <m/>
    <x v="0"/>
    <m/>
    <n v="38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70"/>
    <x v="1112"/>
    <s v="Литые"/>
    <n v="661827"/>
    <s v="Оберон"/>
    <s v="Б"/>
    <x v="1"/>
    <n v="5"/>
    <n v="114.3"/>
    <x v="0"/>
    <n v="50"/>
    <n v="60.1"/>
    <n v="6.5"/>
    <s v="5/114,3"/>
    <x v="1139"/>
    <x v="19"/>
    <x v="210"/>
    <s v="5/114,3/15/50/60,1/6,5"/>
    <x v="0"/>
    <m/>
    <x v="0"/>
    <m/>
    <n v="36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71"/>
    <x v="1113"/>
    <s v="Литые"/>
    <n v="661828"/>
    <s v="Оберон"/>
    <s v="Ч"/>
    <x v="1"/>
    <n v="5"/>
    <n v="114.3"/>
    <x v="0"/>
    <n v="50"/>
    <n v="60.1"/>
    <n v="6.5"/>
    <s v="5/114,3"/>
    <x v="1140"/>
    <x v="19"/>
    <x v="210"/>
    <s v="5/114,3/15/50/60,1/6,5"/>
    <x v="0"/>
    <m/>
    <x v="0"/>
    <m/>
    <n v="36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72"/>
    <x v="1114"/>
    <s v="Литые"/>
    <n v="665972"/>
    <s v="Оберон"/>
    <s v="Н"/>
    <x v="1"/>
    <n v="5"/>
    <n v="114.3"/>
    <x v="0"/>
    <n v="50"/>
    <n v="60.1"/>
    <n v="6.5"/>
    <s v="5/114,3"/>
    <x v="1141"/>
    <x v="19"/>
    <x v="210"/>
    <s v="5/114,3/15/50/60,1/6,5"/>
    <x v="0"/>
    <m/>
    <x v="0"/>
    <m/>
    <n v="36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73"/>
    <x v="1115"/>
    <s v="Литые"/>
    <n v="669819"/>
    <m/>
    <m/>
    <x v="3"/>
    <n v="5"/>
    <n v="114.3"/>
    <x v="0"/>
    <n v="52.5"/>
    <n v="67.099999999999994"/>
    <n v="6"/>
    <s v="5/114,3"/>
    <x v="1142"/>
    <x v="19"/>
    <x v="211"/>
    <s v="5/114,3/15/52,5/67,1/6"/>
    <x v="0"/>
    <m/>
    <x v="0"/>
    <m/>
    <n v="2794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74"/>
    <x v="1116"/>
    <s v="Литые"/>
    <n v="405639"/>
    <s v="Димос"/>
    <s v="ПЛ"/>
    <x v="1"/>
    <n v="5"/>
    <n v="114.3"/>
    <x v="0"/>
    <n v="52.5"/>
    <n v="67.099999999999994"/>
    <n v="6"/>
    <s v="5/114,3"/>
    <x v="1143"/>
    <x v="19"/>
    <x v="211"/>
    <s v="5/114,3/15/52,5/67,1/6"/>
    <x v="0"/>
    <m/>
    <x v="0"/>
    <m/>
    <n v="38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75"/>
    <x v="1117"/>
    <s v="Литые"/>
    <n v="661543"/>
    <s v="Димос"/>
    <s v="М"/>
    <x v="1"/>
    <n v="5"/>
    <n v="114.3"/>
    <x v="0"/>
    <n v="52.5"/>
    <n v="67.099999999999994"/>
    <n v="6"/>
    <s v="5/114,3"/>
    <x v="1144"/>
    <x v="19"/>
    <x v="211"/>
    <s v="5/114,3/15/52,5/67,1/6"/>
    <x v="0"/>
    <m/>
    <x v="0"/>
    <m/>
    <n v="36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76"/>
    <x v="1118"/>
    <s v="Литые"/>
    <n v="661545"/>
    <s v="Димос"/>
    <s v="Н"/>
    <x v="1"/>
    <n v="5"/>
    <n v="114.3"/>
    <x v="0"/>
    <n v="52.5"/>
    <n v="67.099999999999994"/>
    <n v="6"/>
    <s v="5/114,3"/>
    <x v="1145"/>
    <x v="19"/>
    <x v="211"/>
    <s v="5/114,3/15/52,5/67,1/6"/>
    <x v="0"/>
    <m/>
    <x v="0"/>
    <m/>
    <n v="36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77"/>
    <x v="1119"/>
    <s v="Литые"/>
    <n v="405700"/>
    <s v="Премьер М"/>
    <s v="ПЛ"/>
    <x v="1"/>
    <n v="5"/>
    <n v="114.3"/>
    <x v="3"/>
    <n v="38"/>
    <n v="67.099999999999994"/>
    <n v="7"/>
    <s v="5/114,3"/>
    <x v="1146"/>
    <x v="13"/>
    <x v="212"/>
    <s v="5/114,3/16/38/67,1/7"/>
    <x v="0"/>
    <m/>
    <x v="0"/>
    <m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78"/>
    <x v="1120"/>
    <s v="Литые"/>
    <n v="405730"/>
    <s v="Каньон"/>
    <s v="ПЛ"/>
    <x v="1"/>
    <n v="5"/>
    <n v="114.3"/>
    <x v="3"/>
    <n v="38"/>
    <n v="67.099999999999994"/>
    <n v="7"/>
    <s v="5/114,3"/>
    <x v="1147"/>
    <x v="13"/>
    <x v="212"/>
    <s v="5/114,3/16/38/67,1/7"/>
    <x v="0"/>
    <m/>
    <x v="0"/>
    <s v="Citroën (2)_x000a_C-Crosser (2007 - 2012)  C4 Aircross (2012 - 2017)_x000a_FAW (1)_x000a_Besturn B70 (2006 - 2013)_x000a_Mazda (3)_x000a_323 (2001 - 2003)  626 (1997 - 2002)  Premacy (1999 - 2005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179"/>
    <x v="1121"/>
    <s v="Литые"/>
    <n v="409087"/>
    <s v="Гефест"/>
    <s v="ПЛ"/>
    <x v="1"/>
    <n v="5"/>
    <n v="114.3"/>
    <x v="3"/>
    <n v="38"/>
    <n v="67.099999999999994"/>
    <n v="7"/>
    <s v="5/114,3"/>
    <x v="1148"/>
    <x v="13"/>
    <x v="212"/>
    <s v="5/114,3/16/38/67,1/7"/>
    <x v="0"/>
    <m/>
    <x v="0"/>
    <s v="Citroën (2)_x000a_C-Crosser (2007 - 2012)  C4 Aircross (2012 - 2017)_x000a_FAW (1)_x000a_Besturn B70 (2006 - 2013)_x000a_Mazda (3)_x000a_323 (2001 - 2003)  626 (1997 - 2002)  Premacy (1999 - 2005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180"/>
    <x v="1122"/>
    <s v="Литые"/>
    <n v="409088"/>
    <s v="Гефест"/>
    <s v="АМ"/>
    <x v="1"/>
    <n v="5"/>
    <n v="114.3"/>
    <x v="3"/>
    <n v="38"/>
    <n v="67.099999999999994"/>
    <n v="7"/>
    <s v="5/114,3"/>
    <x v="1149"/>
    <x v="13"/>
    <x v="212"/>
    <s v="5/114,3/16/38/67,1/7"/>
    <x v="0"/>
    <m/>
    <x v="0"/>
    <s v="Citroën (2)_x000a_C-Crosser (2007 - 2012)  C4 Aircross (2012 - 2017)_x000a_FAW (1)_x000a_Besturn B70 (2006 - 2013)_x000a_Mazda (3)_x000a_323 (2001 - 2003)  626 (1997 - 2002)  Premacy (1999 - 2005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181"/>
    <x v="1123"/>
    <s v="Литые"/>
    <n v="661620"/>
    <s v="Премьер М"/>
    <s v="М"/>
    <x v="1"/>
    <n v="5"/>
    <n v="114.3"/>
    <x v="3"/>
    <n v="38"/>
    <n v="67.099999999999994"/>
    <n v="7"/>
    <s v="5/114,3"/>
    <x v="1150"/>
    <x v="13"/>
    <x v="212"/>
    <s v="5/114,3/16/38/67,1/7"/>
    <x v="0"/>
    <m/>
    <x v="0"/>
    <s v="Citroën (2)_x000a_C-Crosser (2007 - 2012)  C4 Aircross (2012 - 2017)_x000a_FAW (1)_x000a_Besturn B70 (2006 - 2013)_x000a_Mazda (3)_x000a_323 (2001 - 2003)  626 (1997 - 2002)  Premacy (1999 - 2005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182"/>
    <x v="1124"/>
    <s v="Литые"/>
    <n v="661621"/>
    <s v="Премьер М"/>
    <s v="Н"/>
    <x v="1"/>
    <n v="5"/>
    <n v="114.3"/>
    <x v="3"/>
    <n v="38"/>
    <n v="67.099999999999994"/>
    <n v="7"/>
    <s v="5/114,3"/>
    <x v="1151"/>
    <x v="13"/>
    <x v="212"/>
    <s v="5/114,3/16/38/67,1/7"/>
    <x v="0"/>
    <m/>
    <x v="0"/>
    <s v="Citroën (2)_x000a_C-Crosser (2007 - 2012)  C4 Aircross (2012 - 2017)_x000a_FAW (1)_x000a_Besturn B70 (2006 - 2013)_x000a_Mazda (3)_x000a_323 (2001 - 2003)  626 (1997 - 2002)  Premacy (1999 - 2005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183"/>
    <x v="1125"/>
    <s v="Литые"/>
    <n v="661703"/>
    <s v="Каньон"/>
    <s v="М"/>
    <x v="1"/>
    <n v="5"/>
    <n v="114.3"/>
    <x v="3"/>
    <n v="38"/>
    <n v="67.099999999999994"/>
    <n v="7"/>
    <s v="5/114,3"/>
    <x v="1152"/>
    <x v="13"/>
    <x v="212"/>
    <s v="5/114,3/16/38/67,1/7"/>
    <x v="0"/>
    <m/>
    <x v="0"/>
    <s v="Citroën (2)_x000a_C-Crosser (2007 - 2012)  C4 Aircross (2012 - 2017)_x000a_FAW (1)_x000a_Besturn B70 (2006 - 2013)_x000a_Mazda (3)_x000a_323 (2001 - 2003)  626 (1997 - 2002)  Premacy (1999 - 2005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184"/>
    <x v="1126"/>
    <s v="Литые"/>
    <n v="661704"/>
    <s v="Каньон"/>
    <s v="Н"/>
    <x v="1"/>
    <n v="5"/>
    <n v="114.3"/>
    <x v="3"/>
    <n v="38"/>
    <n v="67.099999999999994"/>
    <n v="7"/>
    <s v="5/114,3"/>
    <x v="1153"/>
    <x v="13"/>
    <x v="212"/>
    <s v="5/114,3/16/38/67,1/7"/>
    <x v="0"/>
    <m/>
    <x v="0"/>
    <s v="Citroën (2)_x000a_C-Crosser (2007 - 2012)  C4 Aircross (2012 - 2017)_x000a_FAW (1)_x000a_Besturn B70 (2006 - 2013)_x000a_Mazda (3)_x000a_323 (2001 - 2003)  626 (1997 - 2002)  Premacy (1999 - 2005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185"/>
    <x v="1127"/>
    <s v="Литые"/>
    <n v="665800"/>
    <s v="Гефест"/>
    <s v="Н"/>
    <x v="1"/>
    <n v="5"/>
    <n v="114.3"/>
    <x v="3"/>
    <n v="38"/>
    <n v="67.099999999999994"/>
    <n v="7"/>
    <s v="5/114,3"/>
    <x v="1154"/>
    <x v="13"/>
    <x v="212"/>
    <s v="5/114,3/16/38/67,1/7"/>
    <x v="0"/>
    <m/>
    <x v="0"/>
    <s v="Citroën (2)_x000a_C-Crosser (2007 - 2012)  C4 Aircross (2012 - 2017)_x000a_FAW (1)_x000a_Besturn B70 (2006 - 2013)_x000a_Mazda (3)_x000a_323 (2001 - 2003)  626 (1997 - 2002)  Premacy (1999 - 2005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186"/>
    <x v="1128"/>
    <s v="Литые"/>
    <n v="665801"/>
    <s v="Гефест"/>
    <s v="М"/>
    <x v="1"/>
    <n v="5"/>
    <n v="114.3"/>
    <x v="3"/>
    <n v="38"/>
    <n v="67.099999999999994"/>
    <n v="7"/>
    <s v="5/114,3"/>
    <x v="1155"/>
    <x v="13"/>
    <x v="212"/>
    <s v="5/114,3/16/38/67,1/7"/>
    <x v="0"/>
    <m/>
    <x v="0"/>
    <s v="Citroën (2)_x000a_C-Crosser (2007 - 2012)  C4 Aircross (2012 - 2017)_x000a_FAW (1)_x000a_Besturn B70 (2006 - 2013)_x000a_Mazda (3)_x000a_323 (2001 - 2003)  626 (1997 - 2002)  Premacy (1999 - 2005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187"/>
    <x v="1129"/>
    <s v="Литые"/>
    <n v="661563"/>
    <s v="Премьер М"/>
    <s v="Н"/>
    <x v="1"/>
    <n v="5"/>
    <n v="114.3"/>
    <x v="3"/>
    <n v="38"/>
    <n v="71.599999999999994"/>
    <n v="7"/>
    <s v="5/114,3"/>
    <x v="1156"/>
    <x v="13"/>
    <x v="213"/>
    <s v="5/114,3/16/38/71,6/7"/>
    <x v="0"/>
    <m/>
    <x v="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88"/>
    <x v="1130"/>
    <s v="Литые"/>
    <n v="405704"/>
    <s v="Премьер М"/>
    <s v="ПЛ"/>
    <x v="1"/>
    <n v="5"/>
    <n v="114.3"/>
    <x v="3"/>
    <n v="38"/>
    <n v="71.599999999999994"/>
    <n v="7"/>
    <s v="5/114,3"/>
    <x v="1157"/>
    <x v="13"/>
    <x v="213"/>
    <s v="5/114,3/16/38/71,6/7"/>
    <x v="0"/>
    <m/>
    <x v="0"/>
    <m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89"/>
    <x v="1131"/>
    <s v="Литые"/>
    <n v="661562"/>
    <s v="Премьер М"/>
    <s v="М"/>
    <x v="1"/>
    <n v="5"/>
    <n v="114.3"/>
    <x v="3"/>
    <n v="38"/>
    <n v="71.599999999999994"/>
    <n v="7"/>
    <s v="5/114,3"/>
    <x v="1158"/>
    <x v="13"/>
    <x v="213"/>
    <s v="5/114,3/16/38/71,6/7"/>
    <x v="0"/>
    <m/>
    <x v="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90"/>
    <x v="132"/>
    <s v="Литые"/>
    <n v="833992"/>
    <m/>
    <m/>
    <x v="19"/>
    <n v="5"/>
    <n v="114.3"/>
    <x v="3"/>
    <n v="38"/>
    <n v="72.3"/>
    <n v="7"/>
    <s v="5/114,3"/>
    <x v="1159"/>
    <x v="13"/>
    <x v="214"/>
    <s v="5/114,3/16/38/72,3/7"/>
    <x v="0"/>
    <m/>
    <x v="0"/>
    <m/>
    <n v="446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91"/>
    <x v="1132"/>
    <s v="Литые"/>
    <n v="408938"/>
    <s v="Экстрим"/>
    <s v="ПЛ"/>
    <x v="1"/>
    <n v="5"/>
    <n v="114.3"/>
    <x v="3"/>
    <n v="39"/>
    <n v="60.1"/>
    <n v="6.5"/>
    <s v="5/114,3"/>
    <x v="1160"/>
    <x v="13"/>
    <x v="215"/>
    <s v="5/114,3/16/39/60,1/6,5"/>
    <x v="0"/>
    <m/>
    <x v="0"/>
    <s v="Daihatsu (1)_x000a_Mebius (2013 - 2018)_x000a_Pontiac (1)_x000a_Vibe (2009 - 2010)_x000a_Toyota (12)_x000a_Alphard (2002 - 2008)  Avensis (2009 - 2017)  Estima (2006 - 2012)  E’Z (2011 - 2017)  Mark X Zio (2007 - 2013)  Previa (2006 - 2017) Prius a (2011 - 2017)  Prius+ (2011 - 2017)  Prius v (2011 - 2017)  Sai (2009 - 2017)  Tarago (2006 - 2017)  Verso (2009 - 2017)"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92"/>
    <x v="1133"/>
    <s v="Литые"/>
    <n v="408939"/>
    <s v="Экстрим"/>
    <s v="АМ"/>
    <x v="1"/>
    <n v="5"/>
    <n v="114.3"/>
    <x v="3"/>
    <n v="39"/>
    <n v="60.1"/>
    <n v="6.5"/>
    <s v="5/114,3"/>
    <x v="1161"/>
    <x v="13"/>
    <x v="215"/>
    <s v="5/114,3/16/39/60,1/6,5"/>
    <x v="0"/>
    <m/>
    <x v="0"/>
    <s v="Daihatsu (1)_x000a_Mebius (2013 - 2018)_x000a_Pontiac (1)_x000a_Vibe (2009 - 2010)_x000a_Toyota (12)_x000a_Alphard (2002 - 2008)  Avensis (2009 - 2017)  Estima (2006 - 2012)  E’Z (2011 - 2017)  Mark X Zio (2007 - 2013)  Previa (2006 - 2017) Prius a (2011 - 2017)  Prius+ (2011 - 2017)  Prius v (2011 - 2017)  Sai (2009 - 2017)  Tarago (2006 - 2017)  Verso (2009 - 2017)"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93"/>
    <x v="1134"/>
    <s v="Литые"/>
    <n v="409045"/>
    <s v="RSs"/>
    <s v="ПЛ"/>
    <x v="1"/>
    <n v="5"/>
    <n v="114.3"/>
    <x v="3"/>
    <n v="39"/>
    <n v="60.1"/>
    <n v="6.5"/>
    <s v="5/114,3"/>
    <x v="1162"/>
    <x v="13"/>
    <x v="215"/>
    <s v="5/114,3/16/39/60,1/6,5"/>
    <x v="0"/>
    <m/>
    <x v="0"/>
    <s v="Daihatsu (1)_x000a_Mebius (2013 - 2018)_x000a_Pontiac (1)_x000a_Vibe (2009 - 2010)_x000a_Toyota (12)_x000a_Alphard (2002 - 2008)  Avensis (2009 - 2017)  Estima (2006 - 2012)  E’Z (2011 - 2017)  Mark X Zio (2007 - 2013)  Previa (2006 - 2017) Prius a (2011 - 2017)  Prius+ (2011 - 2017)  Prius v (2011 - 2017)  Sai (2009 - 2017)  Tarago (2006 - 2017)  Verso (2009 - 2017)"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94"/>
    <x v="1135"/>
    <s v="Литые"/>
    <n v="409046"/>
    <s v="RSs"/>
    <s v="АМ"/>
    <x v="1"/>
    <n v="5"/>
    <n v="114.3"/>
    <x v="3"/>
    <n v="39"/>
    <n v="60.1"/>
    <n v="6.5"/>
    <s v="5/114,3"/>
    <x v="1163"/>
    <x v="13"/>
    <x v="215"/>
    <s v="5/114,3/16/39/60,1/6,5"/>
    <x v="0"/>
    <m/>
    <x v="0"/>
    <s v="Daihatsu (1)_x000a_Mebius (2013 - 2018)_x000a_Pontiac (1)_x000a_Vibe (2009 - 2010)_x000a_Toyota (12)_x000a_Alphard (2002 - 2008)  Avensis (2009 - 2017)  Estima (2006 - 2012)  E’Z (2011 - 2017)  Mark X Zio (2007 - 2013)  Previa (2006 - 2017) Prius a (2011 - 2017)  Prius+ (2011 - 2017)  Prius v (2011 - 2017)  Sai (2009 - 2017)  Tarago (2006 - 2017)  Verso (2009 - 2017)"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95"/>
    <x v="1136"/>
    <s v="Литые"/>
    <n v="409047"/>
    <s v="RSs"/>
    <s v="Б"/>
    <x v="1"/>
    <n v="5"/>
    <n v="114.3"/>
    <x v="3"/>
    <n v="39"/>
    <n v="60.1"/>
    <n v="6.5"/>
    <s v="5/114,3"/>
    <x v="1164"/>
    <x v="13"/>
    <x v="215"/>
    <s v="5/114,3/16/39/60,1/6,5"/>
    <x v="0"/>
    <m/>
    <x v="0"/>
    <s v="Daihatsu (1)_x000a_Mebius (2013 - 2018)_x000a_Pontiac (1)_x000a_Vibe (2009 - 2010)_x000a_Toyota (12)_x000a_Alphard (2002 - 2008)  Avensis (2009 - 2017)  Estima (2006 - 2012)  E’Z (2011 - 2017)  Mark X Zio (2007 - 2013)  Previa (2006 - 2017) Prius a (2011 - 2017)  Prius+ (2011 - 2017)  Prius v (2011 - 2017)  Sai (2009 - 2017)  Tarago (2006 - 2017)  Verso (2009 - 2017)"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96"/>
    <x v="1137"/>
    <s v="Литые"/>
    <n v="409048"/>
    <s v="RSs"/>
    <s v="Ч"/>
    <x v="1"/>
    <n v="5"/>
    <n v="114.3"/>
    <x v="3"/>
    <n v="39"/>
    <n v="60.1"/>
    <n v="6.5"/>
    <s v="5/114,3"/>
    <x v="1165"/>
    <x v="13"/>
    <x v="215"/>
    <s v="5/114,3/16/39/60,1/6,5"/>
    <x v="0"/>
    <m/>
    <x v="0"/>
    <s v="Daihatsu (1)_x000a_Mebius (2013 - 2018)_x000a_Pontiac (1)_x000a_Vibe (2009 - 2010)_x000a_Toyota (12)_x000a_Alphard (2002 - 2008)  Avensis (2009 - 2017)  Estima (2006 - 2012)  E’Z (2011 - 2017)  Mark X Zio (2007 - 2013)  Previa (2006 - 2017) Prius a (2011 - 2017)  Prius+ (2011 - 2017)  Prius v (2011 - 2017)  Sai (2009 - 2017)  Tarago (2006 - 2017)  Verso (2009 - 2017)"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97"/>
    <x v="1138"/>
    <s v="Литые"/>
    <n v="665772"/>
    <s v="Экстрим"/>
    <s v="Н"/>
    <x v="1"/>
    <n v="5"/>
    <n v="114.3"/>
    <x v="3"/>
    <n v="39"/>
    <n v="60.1"/>
    <n v="6.5"/>
    <s v="5/114,3"/>
    <x v="1166"/>
    <x v="13"/>
    <x v="215"/>
    <s v="5/114,3/16/39/60,1/6,5"/>
    <x v="0"/>
    <m/>
    <x v="0"/>
    <s v="Daihatsu (1)_x000a_Mebius (2013 - 2018)_x000a_Pontiac (1)_x000a_Vibe (2009 - 2010)_x000a_Toyota (12)_x000a_Alphard (2002 - 2008)  Avensis (2009 - 2017)  Estima (2006 - 2012)  E’Z (2011 - 2017)  Mark X Zio (2007 - 2013)  Previa (2006 - 2017) Prius a (2011 - 2017)  Prius+ (2011 - 2017)  Prius v (2011 - 2017)  Sai (2009 - 2017)  Tarago (2006 - 2017)  Verso (2009 - 2017)"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98"/>
    <x v="1139"/>
    <s v="Литые"/>
    <n v="665773"/>
    <s v="Экстрим"/>
    <s v="М"/>
    <x v="1"/>
    <n v="5"/>
    <n v="114.3"/>
    <x v="3"/>
    <n v="39"/>
    <n v="60.1"/>
    <n v="6.5"/>
    <s v="5/114,3"/>
    <x v="1167"/>
    <x v="13"/>
    <x v="215"/>
    <s v="5/114,3/16/39/60,1/6,5"/>
    <x v="0"/>
    <m/>
    <x v="0"/>
    <s v="Daihatsu (1)_x000a_Mebius (2013 - 2018)_x000a_Pontiac (1)_x000a_Vibe (2009 - 2010)_x000a_Toyota (12)_x000a_Alphard (2002 - 2008)  Avensis (2009 - 2017)  Estima (2006 - 2012)  E’Z (2011 - 2017)  Mark X Zio (2007 - 2013)  Previa (2006 - 2017) Prius a (2011 - 2017)  Prius+ (2011 - 2017)  Prius v (2011 - 2017)  Sai (2009 - 2017)  Tarago (2006 - 2017)  Verso (2009 - 2017)"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199"/>
    <x v="1140"/>
    <s v="Литые"/>
    <n v="666023"/>
    <s v="RSs"/>
    <s v="Н"/>
    <x v="1"/>
    <n v="5"/>
    <n v="114.3"/>
    <x v="3"/>
    <n v="39"/>
    <n v="60.1"/>
    <n v="6.5"/>
    <s v="5/114,3"/>
    <x v="1168"/>
    <x v="13"/>
    <x v="215"/>
    <s v="5/114,3/16/39/60,1/6,5"/>
    <x v="0"/>
    <m/>
    <x v="0"/>
    <s v="Daihatsu (1)_x000a_Mebius (2013 - 2018)_x000a_Pontiac (1)_x000a_Vibe (2009 - 2010)_x000a_Toyota (12)_x000a_Alphard (2002 - 2008)  Avensis (2009 - 2017)  Estima (2006 - 2012)  E’Z (2011 - 2017)  Mark X Zio (2007 - 2013)  Previa (2006 - 2017) Prius a (2011 - 2017)  Prius+ (2011 - 2017)  Prius v (2011 - 2017)  Sai (2009 - 2017)  Tarago (2006 - 2017)  Verso (2009 - 2017)"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200"/>
    <x v="1141"/>
    <s v="Литые"/>
    <n v="666025"/>
    <s v="RSs"/>
    <s v="АБ"/>
    <x v="1"/>
    <n v="5"/>
    <n v="114.3"/>
    <x v="3"/>
    <n v="39"/>
    <n v="60.1"/>
    <n v="6.5"/>
    <s v="5/114,3"/>
    <x v="1169"/>
    <x v="13"/>
    <x v="215"/>
    <s v="5/114,3/16/39/60,1/6,5"/>
    <x v="0"/>
    <m/>
    <x v="0"/>
    <s v="Daihatsu (1)_x000a_Mebius (2013 - 2018)_x000a_Pontiac (1)_x000a_Vibe (2009 - 2010)_x000a_Toyota (12)_x000a_Alphard (2002 - 2008)  Avensis (2009 - 2017)  Estima (2006 - 2012)  E’Z (2011 - 2017)  Mark X Zio (2007 - 2013)  Previa (2006 - 2017) Prius a (2011 - 2017)  Prius+ (2011 - 2017)  Prius v (2011 - 2017)  Sai (2009 - 2017)  Tarago (2006 - 2017)  Verso (2009 - 2017)"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201"/>
    <x v="1142"/>
    <s v="Литые"/>
    <n v="408915"/>
    <s v="Экстрим"/>
    <s v="АМ"/>
    <x v="1"/>
    <n v="5"/>
    <n v="114.3"/>
    <x v="3"/>
    <n v="40"/>
    <n v="66.099999999999994"/>
    <n v="6.5"/>
    <s v="5/114,3"/>
    <x v="1170"/>
    <x v="13"/>
    <x v="122"/>
    <s v="5/114,3/16/40/66,1/6,5"/>
    <x v="1"/>
    <n v="4"/>
    <x v="1"/>
    <s v="Infiniti (2)_x000a_ESQ (2015 - 2018)  G (2003 - 2004)_x000a_Nissan (17)_x000a_Altima (2002 - 2006)  Cefiro (1997 - 2003)  Dualis (2007 - 2014)  Dualis+2 (2010 - 2013)  Juke (2010 - 2017)  Leaf (2010 - 2017) Presage (2003 - 2009)  Primera (2001 - 2008)  Pulsar (2013 - 2017)  Qashqai (2007 - 2017)  Qashqai+2 (2008 - 2013)  Quest (2003 - 2009) Rogue (2008 - 2013)  Rogue Select (2014 - 2016)  Sentra (2012 - 2017)  Tiida (2011 - 2017)  X-Trail (2001 - 2007)_x000a_Renault (1)_x000a_Kadjar (2015 - 2018)"/>
    <n v="4750"/>
    <m/>
    <n v="3331.9246999999996"/>
    <n v="4"/>
    <n v="0"/>
    <n v="0"/>
    <n v="0"/>
    <n v="4"/>
    <m/>
    <m/>
    <n v="0"/>
    <n v="1"/>
    <m/>
    <m/>
    <n v="0"/>
    <m/>
    <m/>
    <m/>
    <n v="0"/>
    <x v="2"/>
    <m/>
  </r>
  <r>
    <x v="0"/>
    <x v="1202"/>
    <x v="1143"/>
    <s v="Литые"/>
    <n v="408913"/>
    <s v="Экстрим"/>
    <s v="ПЛ"/>
    <x v="1"/>
    <n v="5"/>
    <n v="114.3"/>
    <x v="3"/>
    <n v="40"/>
    <n v="66.099999999999994"/>
    <n v="6.5"/>
    <s v="5/114,3"/>
    <x v="1171"/>
    <x v="13"/>
    <x v="122"/>
    <s v="5/114,3/16/40/66,1/6,5"/>
    <x v="1"/>
    <n v="4"/>
    <x v="1"/>
    <s v="Infiniti (2)_x000a_ESQ (2015 - 2018)  G (2003 - 2004)_x000a_Nissan (17)_x000a_Altima (2002 - 2006)  Cefiro (1997 - 2003)  Dualis (2007 - 2014)  Dualis+2 (2010 - 2013)  Juke (2010 - 2017)  Leaf (2010 - 2017) Presage (2003 - 2009)  Primera (2001 - 2008)  Pulsar (2013 - 2017)  Qashqai (2007 - 2017)  Qashqai+2 (2008 - 2013)  Quest (2003 - 2009) Rogue (2008 - 2013)  Rogue Select (2014 - 2016)  Sentra (2012 - 2017)  Tiida (2011 - 2017)  X-Trail (2001 - 2007)_x000a_Renault (1)_x000a_Kadjar (2015 - 2018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203"/>
    <x v="1144"/>
    <s v="Литые"/>
    <n v="662402"/>
    <s v="Экстрим"/>
    <s v="Н"/>
    <x v="1"/>
    <n v="5"/>
    <n v="114.3"/>
    <x v="3"/>
    <n v="40"/>
    <n v="66.099999999999994"/>
    <n v="6.5"/>
    <s v="5/114,3"/>
    <x v="1172"/>
    <x v="13"/>
    <x v="122"/>
    <s v="5/114,3/16/40/66,1/6,5"/>
    <x v="1"/>
    <n v="4"/>
    <x v="1"/>
    <s v="Infiniti (2)_x000a_ESQ (2015 - 2018)  G (2003 - 2004)_x000a_Nissan (17)_x000a_Altima (2002 - 2006)  Cefiro (1997 - 2003)  Dualis (2007 - 2014)  Dualis+2 (2010 - 2013)  Juke (2010 - 2017)  Leaf (2010 - 2017) Presage (2003 - 2009)  Primera (2001 - 2008)  Pulsar (2013 - 2017)  Qashqai (2007 - 2017)  Qashqai+2 (2008 - 2013)  Quest (2003 - 2009) Rogue (2008 - 2013)  Rogue Select (2014 - 2016)  Sentra (2012 - 2017)  Tiida (2011 - 2017)  X-Trail (2001 - 2007)_x000a_Renault (1)_x000a_Kadjar (2015 - 2018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204"/>
    <x v="1145"/>
    <s v="Литые"/>
    <n v="668565"/>
    <m/>
    <m/>
    <x v="3"/>
    <n v="5"/>
    <n v="114.3"/>
    <x v="3"/>
    <n v="40"/>
    <n v="66.099999999999994"/>
    <n v="6.5"/>
    <s v="5/114,3"/>
    <x v="1173"/>
    <x v="13"/>
    <x v="122"/>
    <s v="5/114,3/16/40/66,1/6,5"/>
    <x v="1"/>
    <n v="4"/>
    <x v="1"/>
    <s v="Infiniti (2)_x000a_ESQ (2015 - 2018)  G (2003 - 2004)_x000a_Nissan (17)_x000a_Altima (2002 - 2006)  Cefiro (1997 - 2003)  Dualis (2007 - 2014)  Dualis+2 (2010 - 2013)  Juke (2010 - 2017)  Leaf (2010 - 2017) Presage (2003 - 2009)  Primera (2001 - 2008)  Pulsar (2013 - 2017)  Qashqai (2007 - 2017)  Qashqai+2 (2008 - 2013)  Quest (2003 - 2009) Rogue (2008 - 2013)  Rogue Select (2014 - 2016)  Sentra (2012 - 2017)  Tiida (2011 - 2017)  X-Trail (2001 - 2007)_x000a_Renault (1)_x000a_Kadjar (2015 - 2018)"/>
    <n v="3345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205"/>
    <x v="1146"/>
    <s v="Литые"/>
    <n v="669805"/>
    <m/>
    <m/>
    <x v="3"/>
    <n v="5"/>
    <n v="114.3"/>
    <x v="3"/>
    <n v="40"/>
    <n v="66.099999999999994"/>
    <n v="6.5"/>
    <s v="5/114,3"/>
    <x v="1174"/>
    <x v="13"/>
    <x v="122"/>
    <s v="5/114,3/16/40/66,1/6,5"/>
    <x v="1"/>
    <n v="4"/>
    <x v="1"/>
    <s v="Infiniti (2)_x000a_ESQ (2015 - 2018)  G (2003 - 2004)_x000a_Nissan (17)_x000a_Altima (2002 - 2006)  Cefiro (1997 - 2003)  Dualis (2007 - 2014)  Dualis+2 (2010 - 2013)  Juke (2010 - 2017)  Leaf (2010 - 2017) Presage (2003 - 2009)  Primera (2001 - 2008)  Pulsar (2013 - 2017)  Qashqai (2007 - 2017)  Qashqai+2 (2008 - 2013)  Quest (2003 - 2009) Rogue (2008 - 2013)  Rogue Select (2014 - 2016)  Sentra (2012 - 2017)  Tiida (2011 - 2017)  X-Trail (2001 - 2007)_x000a_Renault (1)_x000a_Kadjar (2015 - 2018)"/>
    <n v="3345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206"/>
    <x v="1147"/>
    <s v="Литые"/>
    <n v="673764"/>
    <m/>
    <m/>
    <x v="3"/>
    <n v="5"/>
    <n v="114.3"/>
    <x v="3"/>
    <n v="40"/>
    <n v="66.099999999999994"/>
    <n v="6.5"/>
    <s v="5/114,3"/>
    <x v="1175"/>
    <x v="13"/>
    <x v="122"/>
    <s v="5/114,3/16/40/66,1/6,5"/>
    <x v="1"/>
    <n v="4"/>
    <x v="1"/>
    <s v="Infiniti (2)_x000a_ESQ (2015 - 2018)  G (2003 - 2004)_x000a_Nissan (17)_x000a_Altima (2002 - 2006)  Cefiro (1997 - 2003)  Dualis (2007 - 2014)  Dualis+2 (2010 - 2013)  Juke (2010 - 2017)  Leaf (2010 - 2017) Presage (2003 - 2009)  Primera (2001 - 2008)  Pulsar (2013 - 2017)  Qashqai (2007 - 2017)  Qashqai+2 (2008 - 2013)  Quest (2003 - 2009) Rogue (2008 - 2013)  Rogue Select (2014 - 2016)  Sentra (2012 - 2017)  Tiida (2011 - 2017)  X-Trail (2001 - 2007)_x000a_Renault (1)_x000a_Kadjar (2015 - 2018)"/>
    <n v="3671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207"/>
    <x v="1148"/>
    <s v="Литые"/>
    <n v="903562"/>
    <s v="Экстрим"/>
    <s v="ЧМБ"/>
    <x v="1"/>
    <n v="5"/>
    <n v="114.3"/>
    <x v="3"/>
    <n v="40"/>
    <n v="66.099999999999994"/>
    <n v="6.5"/>
    <s v="5/114,3"/>
    <x v="1176"/>
    <x v="13"/>
    <x v="122"/>
    <s v="5/114,3/16/40/66,1/6,5"/>
    <x v="1"/>
    <n v="4"/>
    <x v="1"/>
    <s v="Infiniti (2)_x000a_ESQ (2015 - 2018)  G (2003 - 2004)_x000a_Nissan (17)_x000a_Altima (2002 - 2006)  Cefiro (1997 - 2003)  Dualis (2007 - 2014)  Dualis+2 (2010 - 2013)  Juke (2010 - 2017)  Leaf (2010 - 2017) Presage (2003 - 2009)  Primera (2001 - 2008)  Pulsar (2013 - 2017)  Qashqai (2007 - 2017)  Qashqai+2 (2008 - 2013)  Quest (2003 - 2009) Rogue (2008 - 2013)  Rogue Select (2014 - 2016)  Sentra (2012 - 2017)  Tiida (2011 - 2017)  X-Trail (2001 - 2007)_x000a_Renault (1)_x000a_Kadjar (2015 - 2018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208"/>
    <x v="1149"/>
    <s v="Литые"/>
    <n v="39130"/>
    <s v="Экстрим"/>
    <s v="ЧМК"/>
    <x v="1"/>
    <n v="5"/>
    <n v="114.3"/>
    <x v="3"/>
    <n v="40"/>
    <n v="66.099999999999994"/>
    <n v="6.5"/>
    <s v="5/114,3"/>
    <x v="1177"/>
    <x v="13"/>
    <x v="122"/>
    <s v="5/114,3/16/40/66,1/6,5"/>
    <x v="1"/>
    <n v="4"/>
    <x v="1"/>
    <s v="Infiniti (2)_x000a_ESQ (2015 - 2018)  G (2003 - 2004)_x000a_Nissan (17)_x000a_Altima (2002 - 2006)  Cefiro (1997 - 2003)  Dualis (2007 - 2014)  Dualis+2 (2010 - 2013)  Juke (2010 - 2017)  Leaf (2010 - 2017) Presage (2003 - 2009)  Primera (2001 - 2008)  Pulsar (2013 - 2017)  Qashqai (2007 - 2017)  Qashqai+2 (2008 - 2013)  Quest (2003 - 2009) Rogue (2008 - 2013)  Rogue Select (2014 - 2016)  Sentra (2012 - 2017)  Tiida (2011 - 2017)  X-Trail (2001 - 2007)_x000a_Renault (1)_x000a_Kadjar (2015 - 2018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209"/>
    <x v="1150"/>
    <s v="Литые"/>
    <n v="39132"/>
    <s v="Экстрим"/>
    <s v="ЧМЖ"/>
    <x v="1"/>
    <n v="5"/>
    <n v="114.3"/>
    <x v="3"/>
    <n v="40"/>
    <n v="66.099999999999994"/>
    <n v="6.5"/>
    <s v="5/114,3"/>
    <x v="1178"/>
    <x v="13"/>
    <x v="122"/>
    <s v="5/114,3/16/40/66,1/6,5"/>
    <x v="1"/>
    <n v="4"/>
    <x v="1"/>
    <s v="Infiniti (2)_x000a_ESQ (2015 - 2018)  G (2003 - 2004)_x000a_Nissan (17)_x000a_Altima (2002 - 2006)  Cefiro (1997 - 2003)  Dualis (2007 - 2014)  Dualis+2 (2010 - 2013)  Juke (2010 - 2017)  Leaf (2010 - 2017) Presage (2003 - 2009)  Primera (2001 - 2008)  Pulsar (2013 - 2017)  Qashqai (2007 - 2017)  Qashqai+2 (2008 - 2013)  Quest (2003 - 2009) Rogue (2008 - 2013)  Rogue Select (2014 - 2016)  Sentra (2012 - 2017)  Tiida (2011 - 2017)  X-Trail (2001 - 2007)_x000a_Renault (1)_x000a_Kadjar (2015 - 2018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210"/>
    <x v="1151"/>
    <s v="Литые"/>
    <n v="409000"/>
    <s v="RSs"/>
    <s v="ПЛ"/>
    <x v="1"/>
    <n v="5"/>
    <n v="114.3"/>
    <x v="3"/>
    <n v="40"/>
    <n v="66.099999999999994"/>
    <n v="6.5"/>
    <s v="5/114,3"/>
    <x v="1179"/>
    <x v="13"/>
    <x v="122"/>
    <s v="5/114,3/16/40/66,1/6,5"/>
    <x v="1"/>
    <n v="4"/>
    <x v="1"/>
    <s v="Infiniti (2)_x000a_ESQ (2015 - 2018)  G (2003 - 2004)_x000a_Nissan (17)_x000a_Altima (2002 - 2006)  Cefiro (1997 - 2003)  Dualis (2007 - 2014)  Dualis+2 (2010 - 2013)  Juke (2010 - 2017)  Leaf (2010 - 2017) Presage (2003 - 2009)  Primera (2001 - 2008)  Pulsar (2013 - 2017)  Qashqai (2007 - 2017)  Qashqai+2 (2008 - 2013)  Quest (2003 - 2009) Rogue (2008 - 2013)  Rogue Select (2014 - 2016)  Sentra (2012 - 2017)  Tiida (2011 - 2017)  X-Trail (2001 - 2007)_x000a_Renault (1)_x000a_Kadjar (2015 - 2018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211"/>
    <x v="1152"/>
    <s v="Литые"/>
    <n v="409001"/>
    <s v="RSs"/>
    <s v="АМ"/>
    <x v="1"/>
    <n v="5"/>
    <n v="114.3"/>
    <x v="3"/>
    <n v="40"/>
    <n v="66.099999999999994"/>
    <n v="6.5"/>
    <s v="5/114,3"/>
    <x v="1180"/>
    <x v="13"/>
    <x v="122"/>
    <s v="5/114,3/16/40/66,1/6,5"/>
    <x v="1"/>
    <n v="4"/>
    <x v="1"/>
    <s v="Infiniti (2)_x000a_ESQ (2015 - 2018)  G (2003 - 2004)_x000a_Nissan (17)_x000a_Altima (2002 - 2006)  Cefiro (1997 - 2003)  Dualis (2007 - 2014)  Dualis+2 (2010 - 2013)  Juke (2010 - 2017)  Leaf (2010 - 2017) Presage (2003 - 2009)  Primera (2001 - 2008)  Pulsar (2013 - 2017)  Qashqai (2007 - 2017)  Qashqai+2 (2008 - 2013)  Quest (2003 - 2009) Rogue (2008 - 2013)  Rogue Select (2014 - 2016)  Sentra (2012 - 2017)  Tiida (2011 - 2017)  X-Trail (2001 - 2007)_x000a_Renault (1)_x000a_Kadjar (2015 - 2018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212"/>
    <x v="1153"/>
    <s v="Литые"/>
    <n v="409002"/>
    <s v="RSs"/>
    <s v="Б"/>
    <x v="1"/>
    <n v="5"/>
    <n v="114.3"/>
    <x v="3"/>
    <n v="40"/>
    <n v="66.099999999999994"/>
    <n v="6.5"/>
    <s v="5/114,3"/>
    <x v="1181"/>
    <x v="13"/>
    <x v="122"/>
    <s v="5/114,3/16/40/66,1/6,5"/>
    <x v="1"/>
    <n v="4"/>
    <x v="1"/>
    <s v="Infiniti (2)_x000a_ESQ (2015 - 2018)  G (2003 - 2004)_x000a_Nissan (17)_x000a_Altima (2002 - 2006)  Cefiro (1997 - 2003)  Dualis (2007 - 2014)  Dualis+2 (2010 - 2013)  Juke (2010 - 2017)  Leaf (2010 - 2017) Presage (2003 - 2009)  Primera (2001 - 2008)  Pulsar (2013 - 2017)  Qashqai (2007 - 2017)  Qashqai+2 (2008 - 2013)  Quest (2003 - 2009) Rogue (2008 - 2013)  Rogue Select (2014 - 2016)  Sentra (2012 - 2017)  Tiida (2011 - 2017)  X-Trail (2001 - 2007)_x000a_Renault (1)_x000a_Kadjar (2015 - 2018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213"/>
    <x v="1154"/>
    <s v="Литые"/>
    <n v="409003"/>
    <s v="RSs"/>
    <s v="Ч"/>
    <x v="1"/>
    <n v="5"/>
    <n v="114.3"/>
    <x v="3"/>
    <n v="40"/>
    <n v="66.099999999999994"/>
    <n v="6.5"/>
    <s v="5/114,3"/>
    <x v="1182"/>
    <x v="13"/>
    <x v="122"/>
    <s v="5/114,3/16/40/66,1/6,5"/>
    <x v="1"/>
    <n v="4"/>
    <x v="1"/>
    <s v="Infiniti (2)_x000a_ESQ (2015 - 2018)  G (2003 - 2004)_x000a_Nissan (17)_x000a_Altima (2002 - 2006)  Cefiro (1997 - 2003)  Dualis (2007 - 2014)  Dualis+2 (2010 - 2013)  Juke (2010 - 2017)  Leaf (2010 - 2017) Presage (2003 - 2009)  Primera (2001 - 2008)  Pulsar (2013 - 2017)  Qashqai (2007 - 2017)  Qashqai+2 (2008 - 2013)  Quest (2003 - 2009) Rogue (2008 - 2013)  Rogue Select (2014 - 2016)  Sentra (2012 - 2017)  Tiida (2011 - 2017)  X-Trail (2001 - 2007)_x000a_Renault (1)_x000a_Kadjar (2015 - 2018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214"/>
    <x v="1155"/>
    <s v="Литые"/>
    <n v="665731"/>
    <s v="Экстрим"/>
    <s v="М"/>
    <x v="1"/>
    <n v="5"/>
    <n v="114.3"/>
    <x v="3"/>
    <n v="40"/>
    <n v="66.099999999999994"/>
    <n v="6.5"/>
    <s v="5/114,3"/>
    <x v="1183"/>
    <x v="13"/>
    <x v="122"/>
    <s v="5/114,3/16/40/66,1/6,5"/>
    <x v="1"/>
    <n v="4"/>
    <x v="1"/>
    <s v="Infiniti (2)_x000a_ESQ (2015 - 2018)  G (2003 - 2004)_x000a_Nissan (17)_x000a_Altima (2002 - 2006)  Cefiro (1997 - 2003)  Dualis (2007 - 2014)  Dualis+2 (2010 - 2013)  Juke (2010 - 2017)  Leaf (2010 - 2017) Presage (2003 - 2009)  Primera (2001 - 2008)  Pulsar (2013 - 2017)  Qashqai (2007 - 2017)  Qashqai+2 (2008 - 2013)  Quest (2003 - 2009) Rogue (2008 - 2013)  Rogue Select (2014 - 2016)  Sentra (2012 - 2017)  Tiida (2011 - 2017)  X-Trail (2001 - 2007)_x000a_Renault (1)_x000a_Kadjar (2015 - 2018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215"/>
    <x v="1156"/>
    <s v="Литые"/>
    <n v="666003"/>
    <s v="RSs"/>
    <s v="Н"/>
    <x v="1"/>
    <n v="5"/>
    <n v="114.3"/>
    <x v="3"/>
    <n v="40"/>
    <n v="66.099999999999994"/>
    <n v="6.5"/>
    <s v="5/114,3"/>
    <x v="1184"/>
    <x v="13"/>
    <x v="122"/>
    <s v="5/114,3/16/40/66,1/6,5"/>
    <x v="1"/>
    <n v="4"/>
    <x v="1"/>
    <s v="Infiniti (2)_x000a_ESQ (2015 - 2018)  G (2003 - 2004)_x000a_Nissan (17)_x000a_Altima (2002 - 2006)  Cefiro (1997 - 2003)  Dualis (2007 - 2014)  Dualis+2 (2010 - 2013)  Juke (2010 - 2017)  Leaf (2010 - 2017) Presage (2003 - 2009)  Primera (2001 - 2008)  Pulsar (2013 - 2017)  Qashqai (2007 - 2017)  Qashqai+2 (2008 - 2013)  Quest (2003 - 2009) Rogue (2008 - 2013)  Rogue Select (2014 - 2016)  Sentra (2012 - 2017)  Tiida (2011 - 2017)  X-Trail (2001 - 2007)_x000a_Renault (1)_x000a_Kadjar (2015 - 2018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216"/>
    <x v="1157"/>
    <s v="Литые"/>
    <n v="666004"/>
    <m/>
    <s v="АМ"/>
    <x v="1"/>
    <n v="5"/>
    <n v="114.3"/>
    <x v="3"/>
    <n v="40"/>
    <n v="66.099999999999994"/>
    <n v="6.5"/>
    <s v="5/114,3"/>
    <x v="1185"/>
    <x v="13"/>
    <x v="122"/>
    <s v="5/114,3/16/40/66,1/6,5"/>
    <x v="1"/>
    <n v="4"/>
    <x v="1"/>
    <s v="Infiniti (2)_x000a_ESQ (2015 - 2018)  G (2003 - 2004)_x000a_Nissan (17)_x000a_Altima (2002 - 2006)  Cefiro (1997 - 2003)  Dualis (2007 - 2014)  Dualis+2 (2010 - 2013)  Juke (2010 - 2017)  Leaf (2010 - 2017) Presage (2003 - 2009)  Primera (2001 - 2008)  Pulsar (2013 - 2017)  Qashqai (2007 - 2017)  Qashqai+2 (2008 - 2013)  Quest (2003 - 2009) Rogue (2008 - 2013)  Rogue Select (2014 - 2016)  Sentra (2012 - 2017)  Tiida (2011 - 2017)  X-Trail (2001 - 2007)_x000a_Renault (1)_x000a_Kadjar (2015 - 2018)"/>
    <n v="4750"/>
    <m/>
    <n v="3325.0039999999999"/>
    <n v="0"/>
    <n v="0"/>
    <n v="4"/>
    <n v="0"/>
    <n v="4"/>
    <m/>
    <m/>
    <n v="0"/>
    <n v="1"/>
    <m/>
    <m/>
    <n v="0"/>
    <m/>
    <m/>
    <m/>
    <n v="0"/>
    <x v="2"/>
    <m/>
  </r>
  <r>
    <x v="0"/>
    <x v="1217"/>
    <x v="1158"/>
    <s v="Литые"/>
    <n v="661568"/>
    <s v="Премьер М"/>
    <s v="Н"/>
    <x v="1"/>
    <n v="5"/>
    <n v="114.3"/>
    <x v="3"/>
    <n v="40"/>
    <n v="66.099999999999994"/>
    <n v="7"/>
    <s v="5/114,3"/>
    <x v="1186"/>
    <x v="13"/>
    <x v="216"/>
    <s v="5/114,3/16/40/66,1/7"/>
    <x v="1"/>
    <n v="4"/>
    <x v="1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218"/>
    <x v="1159"/>
    <s v="Литые"/>
    <n v="405707"/>
    <s v="Премьер М"/>
    <s v="ПЛ"/>
    <x v="1"/>
    <n v="5"/>
    <n v="114.3"/>
    <x v="3"/>
    <n v="40"/>
    <n v="66.099999999999994"/>
    <n v="7"/>
    <s v="5/114,3"/>
    <x v="1187"/>
    <x v="13"/>
    <x v="216"/>
    <s v="5/114,3/16/40/66,1/7"/>
    <x v="1"/>
    <n v="4"/>
    <x v="1"/>
    <m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219"/>
    <x v="1160"/>
    <s v="Литые"/>
    <n v="2066751"/>
    <s v="Вегас"/>
    <s v="АМ"/>
    <x v="1"/>
    <n v="5"/>
    <n v="114.3"/>
    <x v="3"/>
    <n v="40"/>
    <n v="66.099999999999994"/>
    <n v="7"/>
    <s v="5/114,3"/>
    <x v="1188"/>
    <x v="13"/>
    <x v="216"/>
    <s v="5/114,3/16/40/66,1/7"/>
    <x v="1"/>
    <n v="4"/>
    <x v="1"/>
    <m/>
    <n v="4750"/>
    <m/>
    <n v="3094.9983999999999"/>
    <n v="4"/>
    <n v="4"/>
    <n v="8"/>
    <n v="0"/>
    <n v="12"/>
    <m/>
    <m/>
    <n v="0"/>
    <m/>
    <m/>
    <m/>
    <n v="0"/>
    <m/>
    <m/>
    <m/>
    <n v="0"/>
    <x v="7"/>
    <m/>
  </r>
  <r>
    <x v="0"/>
    <x v="1220"/>
    <x v="1161"/>
    <s v="Литые"/>
    <n v="2066752"/>
    <s v="Вегас"/>
    <s v="НН"/>
    <x v="1"/>
    <n v="5"/>
    <n v="114.3"/>
    <x v="3"/>
    <n v="40"/>
    <n v="66.099999999999994"/>
    <n v="7"/>
    <s v="5/114,3"/>
    <x v="1189"/>
    <x v="13"/>
    <x v="216"/>
    <s v="5/114,3/16/40/66,1/7"/>
    <x v="1"/>
    <n v="4"/>
    <x v="1"/>
    <m/>
    <n v="4450"/>
    <m/>
    <n v="0"/>
    <n v="0"/>
    <n v="0"/>
    <n v="0"/>
    <n v="0"/>
    <n v="0"/>
    <m/>
    <m/>
    <n v="0"/>
    <m/>
    <m/>
    <m/>
    <n v="0"/>
    <m/>
    <n v="2"/>
    <n v="2"/>
    <n v="4"/>
    <x v="0"/>
    <m/>
  </r>
  <r>
    <x v="0"/>
    <x v="1221"/>
    <x v="1162"/>
    <s v="Литые"/>
    <n v="661567"/>
    <s v="Премьер М"/>
    <s v="М"/>
    <x v="1"/>
    <n v="5"/>
    <n v="114.3"/>
    <x v="3"/>
    <n v="40"/>
    <n v="66.099999999999994"/>
    <n v="7"/>
    <s v="5/114,3"/>
    <x v="1190"/>
    <x v="13"/>
    <x v="216"/>
    <s v="5/114,3/16/40/66,1/7"/>
    <x v="1"/>
    <n v="4"/>
    <x v="1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222"/>
    <x v="132"/>
    <s v="Литые"/>
    <n v="864280"/>
    <m/>
    <m/>
    <x v="19"/>
    <n v="5"/>
    <n v="114.3"/>
    <x v="3"/>
    <n v="40"/>
    <n v="72.3"/>
    <n v="6.5"/>
    <s v="5/114,3"/>
    <x v="1191"/>
    <x v="13"/>
    <x v="217"/>
    <s v="5/114,3/16/40/72,3/6,5"/>
    <x v="0"/>
    <m/>
    <x v="0"/>
    <m/>
    <n v="446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223"/>
    <x v="132"/>
    <s v="Литые"/>
    <n v="806117"/>
    <m/>
    <m/>
    <x v="19"/>
    <n v="5"/>
    <n v="114.3"/>
    <x v="3"/>
    <n v="40"/>
    <n v="72.3"/>
    <n v="7"/>
    <s v="5/114,3"/>
    <x v="1192"/>
    <x v="13"/>
    <x v="218"/>
    <s v="5/114,3/16/40/72,3/7"/>
    <x v="0"/>
    <m/>
    <x v="0"/>
    <m/>
    <n v="446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224"/>
    <x v="132"/>
    <s v="Литые"/>
    <n v="393178"/>
    <m/>
    <m/>
    <x v="19"/>
    <n v="5"/>
    <n v="114.3"/>
    <x v="3"/>
    <n v="40"/>
    <n v="72.3"/>
    <n v="7"/>
    <s v="5/114,3"/>
    <x v="1193"/>
    <x v="13"/>
    <x v="218"/>
    <s v="5/114,3/16/40/72,3/7"/>
    <x v="0"/>
    <m/>
    <x v="0"/>
    <m/>
    <n v="466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225"/>
    <x v="132"/>
    <s v="Литые"/>
    <n v="762231"/>
    <m/>
    <m/>
    <x v="19"/>
    <n v="5"/>
    <n v="114.3"/>
    <x v="3"/>
    <n v="40"/>
    <n v="72.3"/>
    <n v="7"/>
    <s v="5/114,3"/>
    <x v="1194"/>
    <x v="13"/>
    <x v="218"/>
    <s v="5/114,3/16/40/72,3/7"/>
    <x v="0"/>
    <m/>
    <x v="0"/>
    <m/>
    <n v="494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226"/>
    <x v="132"/>
    <s v="Литые"/>
    <n v="806115"/>
    <m/>
    <m/>
    <x v="19"/>
    <n v="5"/>
    <n v="114.3"/>
    <x v="3"/>
    <n v="40"/>
    <n v="72.3"/>
    <n v="7"/>
    <s v="5/114,3"/>
    <x v="1195"/>
    <x v="13"/>
    <x v="218"/>
    <s v="5/114,3/16/40/72,3/7"/>
    <x v="0"/>
    <m/>
    <x v="0"/>
    <m/>
    <n v="494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227"/>
    <x v="132"/>
    <s v="Литые"/>
    <n v="819421"/>
    <m/>
    <m/>
    <x v="19"/>
    <n v="5"/>
    <n v="114.3"/>
    <x v="3"/>
    <n v="40"/>
    <n v="72.3"/>
    <n v="7"/>
    <s v="5/114,3"/>
    <x v="1196"/>
    <x v="13"/>
    <x v="218"/>
    <s v="5/114,3/16/40/72,3/7"/>
    <x v="0"/>
    <m/>
    <x v="0"/>
    <m/>
    <n v="466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228"/>
    <x v="132"/>
    <s v="Литые"/>
    <n v="393267"/>
    <m/>
    <m/>
    <x v="19"/>
    <n v="5"/>
    <n v="114.3"/>
    <x v="3"/>
    <n v="40"/>
    <n v="72.3"/>
    <n v="7"/>
    <s v="5/114,3"/>
    <x v="1197"/>
    <x v="13"/>
    <x v="218"/>
    <s v="5/114,3/16/40/72,3/7"/>
    <x v="0"/>
    <m/>
    <x v="0"/>
    <m/>
    <n v="4949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229"/>
    <x v="1163"/>
    <s v="Литые"/>
    <n v="408921"/>
    <s v="Экстрим"/>
    <s v="АМ"/>
    <x v="1"/>
    <n v="5"/>
    <n v="114.3"/>
    <x v="3"/>
    <n v="45"/>
    <n v="60.1"/>
    <n v="6.5"/>
    <s v="5/114,3"/>
    <x v="1198"/>
    <x v="13"/>
    <x v="124"/>
    <s v="5/114,3/16/45/60,1/6,5"/>
    <x v="0"/>
    <m/>
    <x v="0"/>
    <s v="BYD (1)_x000a_F5 (2012 - 2016)_x000a_Daihatsu (1)_x000a_Altis (2000 - 2010)_x000a_Lexus (1)_x000a_LS (1990 - 1991)_x000a_Lifan (2)_x000a_Cebrium (2013 - 2016)  X60 (2012 - 2016)_x000a_Scion (1)_x000a_xB (2008 - 2016)_x000a_Suzuki (1)_x000a_Escudo (2005 - 2008)_x000a_Toyota (18)_x000a_Aurion (2006 - 2017)  Auris (2006 - 2018)  Avalon (2005 - 2012)  Avensis (2005 - 2008)  Blade (2006 - 2012)  Camry (2001 - 2017) Corolla (2007 - 2017)  Corolla Altis (2008 - 2016)  Corolla Rumion (2007 - 2015)  Corolla Verso (2004 - 2009)  Estima (2012 - 2017) Highlander (2001 - 2007)  Ipsum (2001 - 2009)  Isis (2004 - 2017)  Kluger (2003 - 2007)_x000a_Модификации / Года_x000a_3.3i20072006200520042003_x000a_ Levin (2014 - 2017)  RAV4 (1994 - 2012) Rukus (2010 - 2015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230"/>
    <x v="1164"/>
    <s v="Литые"/>
    <n v="665727"/>
    <s v="Экстрим"/>
    <s v="Н"/>
    <x v="1"/>
    <n v="5"/>
    <n v="114.3"/>
    <x v="3"/>
    <n v="45"/>
    <n v="60.1"/>
    <n v="6.5"/>
    <s v="5/114,3"/>
    <x v="1199"/>
    <x v="13"/>
    <x v="124"/>
    <s v="5/114,3/16/45/60,1/6,5"/>
    <x v="0"/>
    <m/>
    <x v="0"/>
    <s v="BYD (1)_x000a_F5 (2012 - 2016)_x000a_Daihatsu (1)_x000a_Altis (2000 - 2010)_x000a_Lexus (1)_x000a_LS (1990 - 1991)_x000a_Lifan (2)_x000a_Cebrium (2013 - 2016)  X60 (2012 - 2016)_x000a_Scion (1)_x000a_xB (2008 - 2016)_x000a_Suzuki (1)_x000a_Escudo (2005 - 2008)_x000a_Toyota (18)_x000a_Aurion (2006 - 2017)  Auris (2006 - 2018)  Avalon (2005 - 2012)  Avensis (2005 - 2008)  Blade (2006 - 2012)  Camry (2001 - 2017) Corolla (2007 - 2017)  Corolla Altis (2008 - 2016)  Corolla Rumion (2007 - 2015)  Corolla Verso (2004 - 2009)  Estima (2012 - 2017) Highlander (2001 - 2007)  Ipsum (2001 - 2009)  Isis (2004 - 2017)  Kluger (2003 - 2007)_x000a_Модификации / Года_x000a_3.3i20072006200520042003_x000a_ Levin (2014 - 2017)  RAV4 (1994 - 2012) Rukus (2010 - 2015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231"/>
    <x v="1165"/>
    <s v="Литые"/>
    <n v="673891"/>
    <m/>
    <m/>
    <x v="3"/>
    <n v="5"/>
    <n v="114.3"/>
    <x v="3"/>
    <n v="45"/>
    <n v="60.1"/>
    <n v="6.5"/>
    <s v="5/114,3"/>
    <x v="1200"/>
    <x v="13"/>
    <x v="124"/>
    <s v="5/114,3/16/45/60,1/6,5"/>
    <x v="0"/>
    <m/>
    <x v="0"/>
    <s v="BYD (1)_x000a_F5 (2012 - 2016)_x000a_Daihatsu (1)_x000a_Altis (2000 - 2010)_x000a_Lexus (1)_x000a_LS (1990 - 1991)_x000a_Lifan (2)_x000a_Cebrium (2013 - 2016)  X60 (2012 - 2016)_x000a_Scion (1)_x000a_xB (2008 - 2016)_x000a_Suzuki (1)_x000a_Escudo (2005 - 2008)_x000a_Toyota (18)_x000a_Aurion (2006 - 2017)  Auris (2006 - 2018)  Avalon (2005 - 2012)  Avensis (2005 - 2008)  Blade (2006 - 2012)  Camry (2001 - 2017) Corolla (2007 - 2017)  Corolla Altis (2008 - 2016)  Corolla Rumion (2007 - 2015)  Corolla Verso (2004 - 2009)  Estima (2012 - 2017) Highlander (2001 - 2007)  Ipsum (2001 - 2009)  Isis (2004 - 2017)  Kluger (2003 - 2007)_x000a_Модификации / Года_x000a_3.3i20072006200520042003_x000a_ Levin (2014 - 2017)  RAV4 (1994 - 2012) Rukus (2010 - 2015)"/>
    <n v="3671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232"/>
    <x v="1166"/>
    <s v="Литые"/>
    <n v="408920"/>
    <s v="Экстрим"/>
    <s v="ПЛ"/>
    <x v="1"/>
    <n v="5"/>
    <n v="114.3"/>
    <x v="3"/>
    <n v="45"/>
    <n v="60.1"/>
    <n v="6.5"/>
    <s v="5/114,3"/>
    <x v="1201"/>
    <x v="13"/>
    <x v="124"/>
    <s v="5/114,3/16/45/60,1/6,5"/>
    <x v="0"/>
    <m/>
    <x v="0"/>
    <s v="BYD (1)_x000a_F5 (2012 - 2016)_x000a_Daihatsu (1)_x000a_Altis (2000 - 2010)_x000a_Lexus (1)_x000a_LS (1990 - 1991)_x000a_Lifan (2)_x000a_Cebrium (2013 - 2016)  X60 (2012 - 2016)_x000a_Scion (1)_x000a_xB (2008 - 2016)_x000a_Suzuki (1)_x000a_Escudo (2005 - 2008)_x000a_Toyota (18)_x000a_Aurion (2006 - 2017)  Auris (2006 - 2018)  Avalon (2005 - 2012)  Avensis (2005 - 2008)  Blade (2006 - 2012)  Camry (2001 - 2017) Corolla (2007 - 2017)  Corolla Altis (2008 - 2016)  Corolla Rumion (2007 - 2015)  Corolla Verso (2004 - 2009)  Estima (2012 - 2017) Highlander (2001 - 2007)  Ipsum (2001 - 2009)  Isis (2004 - 2017)  Kluger (2003 - 2007)_x000a_Модификации / Года_x000a_3.3i20072006200520042003_x000a_ Levin (2014 - 2017)  RAV4 (1994 - 2012) Rukus (2010 - 2015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233"/>
    <x v="1167"/>
    <s v="Литые"/>
    <n v="40148"/>
    <s v="TY99"/>
    <s v="А"/>
    <x v="1"/>
    <n v="5"/>
    <n v="114.3"/>
    <x v="3"/>
    <n v="45"/>
    <n v="60.1"/>
    <n v="6.5"/>
    <s v="5/114,3"/>
    <x v="1202"/>
    <x v="13"/>
    <x v="124"/>
    <s v="5/114,3/16/45/60,1/6,5"/>
    <x v="0"/>
    <m/>
    <x v="0"/>
    <s v="BYD (1)_x000a_F5 (2012 - 2016)_x000a_Daihatsu (1)_x000a_Altis (2000 - 2010)_x000a_Lexus (1)_x000a_LS (1990 - 1991)_x000a_Lifan (2)_x000a_Cebrium (2013 - 2016)  X60 (2012 - 2016)_x000a_Scion (1)_x000a_xB (2008 - 2016)_x000a_Suzuki (1)_x000a_Escudo (2005 - 2008)_x000a_Toyota (18)_x000a_Aurion (2006 - 2017)  Auris (2006 - 2018)  Avalon (2005 - 2012)  Avensis (2005 - 2008)  Blade (2006 - 2012)  Camry (2001 - 2017) Corolla (2007 - 2017)  Corolla Altis (2008 - 2016)  Corolla Rumion (2007 - 2015)  Corolla Verso (2004 - 2009)  Estima (2012 - 2017) Highlander (2001 - 2007)  Ipsum (2001 - 2009)  Isis (2004 - 2017)  Kluger (2003 - 2007)_x000a_ Levin (2014 - 2017)  RAV4 (1994 - 2012) Rukus (2010 - 2015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234"/>
    <x v="1168"/>
    <s v="Литые"/>
    <n v="40149"/>
    <s v="TY99"/>
    <s v="Н"/>
    <x v="1"/>
    <n v="5"/>
    <n v="114.3"/>
    <x v="3"/>
    <n v="45"/>
    <n v="60.1"/>
    <n v="6.5"/>
    <s v="5/114,3"/>
    <x v="1203"/>
    <x v="13"/>
    <x v="124"/>
    <s v="5/114,3/16/45/60,1/6,5"/>
    <x v="0"/>
    <m/>
    <x v="0"/>
    <s v="BYD (1)_x000a_F5 (2012 - 2016)_x000a_Daihatsu (1)_x000a_Altis (2000 - 2010)_x000a_Lexus (1)_x000a_LS (1990 - 1991)_x000a_Lifan (2)_x000a_Cebrium (2013 - 2016)  X60 (2012 - 2016)_x000a_Scion (1)_x000a_xB (2008 - 2016)_x000a_Suzuki (1)_x000a_Escudo (2005 - 2008)_x000a_Toyota (18)_x000a_Aurion (2006 - 2017)  Auris (2006 - 2018)  Avalon (2005 - 2012)  Avensis (2005 - 2008)  Blade (2006 - 2012)  Camry (2001 - 2017) Corolla (2007 - 2017)  Corolla Altis (2008 - 2016)  Corolla Rumion (2007 - 2015)  Corolla Verso (2004 - 2009)  Estima (2012 - 2017) Highlander (2001 - 2007)  Ipsum (2001 - 2009)  Isis (2004 - 2017)  Kluger (2003 - 2007)_x000a_Модификации / Года_x000a_3.3i20072006200520042003_x000a_ Levin (2014 - 2017)  RAV4 (1994 - 2012) Rukus (2010 - 2015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235"/>
    <x v="1169"/>
    <s v="Литые"/>
    <n v="409014"/>
    <s v="RSs"/>
    <s v="ПЛ"/>
    <x v="1"/>
    <n v="5"/>
    <n v="114.3"/>
    <x v="3"/>
    <n v="45"/>
    <n v="60.1"/>
    <n v="6.5"/>
    <s v="5/114,3"/>
    <x v="1204"/>
    <x v="13"/>
    <x v="124"/>
    <s v="5/114,3/16/45/60,1/6,5"/>
    <x v="0"/>
    <m/>
    <x v="0"/>
    <s v="BYD (1)_x000a_F5 (2012 - 2016)_x000a_Daihatsu (1)_x000a_Altis (2000 - 2010)_x000a_Lexus (1)_x000a_LS (1990 - 1991)_x000a_Lifan (2)_x000a_Cebrium (2013 - 2016)  X60 (2012 - 2016)_x000a_Scion (1)_x000a_xB (2008 - 2016)_x000a_Suzuki (1)_x000a_Escudo (2005 - 2008)_x000a_Toyota (18)_x000a_Aurion (2006 - 2017)  Auris (2006 - 2018)  Avalon (2005 - 2012)  Avensis (2005 - 2008)  Blade (2006 - 2012)  Camry (2001 - 2017) Corolla (2007 - 2017)  Corolla Altis (2008 - 2016)  Corolla Rumion (2007 - 2015)  Corolla Verso (2004 - 2009)  Estima (2012 - 2017) Highlander (2001 - 2007)  Ipsum (2001 - 2009)  Isis (2004 - 2017)  Kluger (2003 - 2007)_x000a_Модификации / Года_x000a_3.3i20072006200520042003_x000a_ Levin (2014 - 2017)  RAV4 (1994 - 2012) Rukus (2010 - 2015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236"/>
    <x v="1170"/>
    <s v="Литые"/>
    <n v="409015"/>
    <s v="RSs"/>
    <s v="АМ"/>
    <x v="1"/>
    <n v="5"/>
    <n v="114.3"/>
    <x v="3"/>
    <n v="45"/>
    <n v="60.1"/>
    <n v="6.5"/>
    <s v="5/114,3"/>
    <x v="1205"/>
    <x v="13"/>
    <x v="124"/>
    <s v="5/114,3/16/45/60,1/6,5"/>
    <x v="0"/>
    <m/>
    <x v="0"/>
    <s v="BYD (1)_x000a_F5 (2012 - 2016)_x000a_Daihatsu (1)_x000a_Altis (2000 - 2010)_x000a_Lexus (1)_x000a_LS (1990 - 1991)_x000a_Lifan (2)_x000a_Cebrium (2013 - 2016)  X60 (2012 - 2016)_x000a_Scion (1)_x000a_xB (2008 - 2016)_x000a_Suzuki (1)_x000a_Escudo (2005 - 2008)_x000a_Toyota (18)_x000a_Aurion (2006 - 2017)  Auris (2006 - 2018)  Avalon (2005 - 2012)  Avensis (2005 - 2008)  Blade (2006 - 2012)  Camry (2001 - 2017) Corolla (2007 - 2017)  Corolla Altis (2008 - 2016)  Corolla Rumion (2007 - 2015)  Corolla Verso (2004 - 2009)  Estima (2012 - 2017) Highlander (2001 - 2007)  Ipsum (2001 - 2009)  Isis (2004 - 2017)  Kluger (2003 - 2007)_x000a_Модификации / Года_x000a_3.3i20072006200520042003_x000a_ Levin (2014 - 2017)  RAV4 (1994 - 2012) Rukus (2010 - 2015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237"/>
    <x v="1171"/>
    <s v="Литые"/>
    <n v="409016"/>
    <s v="RSs"/>
    <s v="Б"/>
    <x v="1"/>
    <n v="5"/>
    <n v="114.3"/>
    <x v="3"/>
    <n v="45"/>
    <n v="60.1"/>
    <n v="6.5"/>
    <s v="5/114,3"/>
    <x v="1206"/>
    <x v="13"/>
    <x v="124"/>
    <s v="5/114,3/16/45/60,1/6,5"/>
    <x v="0"/>
    <m/>
    <x v="0"/>
    <s v="BYD (1)_x000a_F5 (2012 - 2016)_x000a_Daihatsu (1)_x000a_Altis (2000 - 2010)_x000a_Lexus (1)_x000a_LS (1990 - 1991)_x000a_Lifan (2)_x000a_Cebrium (2013 - 2016)  X60 (2012 - 2016)_x000a_Scion (1)_x000a_xB (2008 - 2016)_x000a_Suzuki (1)_x000a_Escudo (2005 - 2008)_x000a_Toyota (18)_x000a_Aurion (2006 - 2017)  Auris (2006 - 2018)  Avalon (2005 - 2012)  Avensis (2005 - 2008)  Blade (2006 - 2012)  Camry (2001 - 2017) Corolla (2007 - 2017)  Corolla Altis (2008 - 2016)  Corolla Rumion (2007 - 2015)  Corolla Verso (2004 - 2009)  Estima (2012 - 2017) Highlander (2001 - 2007)  Ipsum (2001 - 2009)  Isis (2004 - 2017)  Kluger (2003 - 2007)_x000a_Модификации / Года_x000a_3.3i20072006200520042003_x000a_ Levin (2014 - 2017)  RAV4 (1994 - 2012) Rukus (2010 - 2015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238"/>
    <x v="1172"/>
    <s v="Литые"/>
    <n v="409017"/>
    <s v="RSs"/>
    <s v="Ч"/>
    <x v="1"/>
    <n v="5"/>
    <n v="114.3"/>
    <x v="3"/>
    <n v="45"/>
    <n v="60.1"/>
    <n v="6.5"/>
    <s v="5/114,3"/>
    <x v="1207"/>
    <x v="13"/>
    <x v="124"/>
    <s v="5/114,3/16/45/60,1/6,5"/>
    <x v="0"/>
    <m/>
    <x v="0"/>
    <s v="BYD (1)_x000a_F5 (2012 - 2016)_x000a_Daihatsu (1)_x000a_Altis (2000 - 2010)_x000a_Lexus (1)_x000a_LS (1990 - 1991)_x000a_Lifan (2)_x000a_Cebrium (2013 - 2016)  X60 (2012 - 2016)_x000a_Scion (1)_x000a_xB (2008 - 2016)_x000a_Suzuki (1)_x000a_Escudo (2005 - 2008)_x000a_Toyota (18)_x000a_Aurion (2006 - 2017)  Auris (2006 - 2018)  Avalon (2005 - 2012)  Avensis (2005 - 2008)  Blade (2006 - 2012)  Camry (2001 - 2017) Corolla (2007 - 2017)  Corolla Altis (2008 - 2016)  Corolla Rumion (2007 - 2015)  Corolla Verso (2004 - 2009)  Estima (2012 - 2017) Highlander (2001 - 2007)  Ipsum (2001 - 2009)  Isis (2004 - 2017)  Kluger (2003 - 2007)_x000a_Модификации / Года_x000a_3.3i20072006200520042003_x000a_ Levin (2014 - 2017)  RAV4 (1994 - 2012) Rukus (2010 - 2015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239"/>
    <x v="1173"/>
    <s v="Литые"/>
    <n v="665686"/>
    <s v="Экстрим"/>
    <s v="М"/>
    <x v="1"/>
    <n v="5"/>
    <n v="114.3"/>
    <x v="3"/>
    <n v="45"/>
    <n v="60.1"/>
    <n v="6.5"/>
    <s v="5/114,3"/>
    <x v="1208"/>
    <x v="13"/>
    <x v="124"/>
    <s v="5/114,3/16/45/60,1/6,5"/>
    <x v="0"/>
    <m/>
    <x v="0"/>
    <s v="BYD (1)_x000a_F5 (2012 - 2016)_x000a_Daihatsu (1)_x000a_Altis (2000 - 2010)_x000a_Lexus (1)_x000a_LS (1990 - 1991)_x000a_Lifan (2)_x000a_Cebrium (2013 - 2016)  X60 (2012 - 2016)_x000a_Scion (1)_x000a_xB (2008 - 2016)_x000a_Suzuki (1)_x000a_Escudo (2005 - 2008)_x000a_Toyota (18)_x000a_Aurion (2006 - 2017)  Auris (2006 - 2018)  Avalon (2005 - 2012)  Avensis (2005 - 2008)  Blade (2006 - 2012)  Camry (2001 - 2017) Corolla (2007 - 2017)  Corolla Altis (2008 - 2016)  Corolla Rumion (2007 - 2015)  Corolla Verso (2004 - 2009)  Estima (2012 - 2017) Highlander (2001 - 2007)  Ipsum (2001 - 2009)  Isis (2004 - 2017)  Kluger (2003 - 2007)_x000a_Модификации / Года_x000a_3.3i20072006200520042003_x000a_ Levin (2014 - 2017)  RAV4 (1994 - 2012) Rukus (2010 - 2015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240"/>
    <x v="1174"/>
    <s v="Литые"/>
    <n v="666008"/>
    <s v="RSs"/>
    <s v="Н"/>
    <x v="1"/>
    <n v="5"/>
    <n v="114.3"/>
    <x v="3"/>
    <n v="45"/>
    <n v="60.1"/>
    <n v="6.5"/>
    <s v="5/114,3"/>
    <x v="1209"/>
    <x v="13"/>
    <x v="124"/>
    <s v="5/114,3/16/45/60,1/6,5"/>
    <x v="0"/>
    <m/>
    <x v="0"/>
    <s v="BYD (1)_x000a_F5 (2012 - 2016)_x000a_Daihatsu (1)_x000a_Altis (2000 - 2010)_x000a_Lexus (1)_x000a_LS (1990 - 1991)_x000a_Lifan (2)_x000a_Cebrium (2013 - 2016)  X60 (2012 - 2016)_x000a_Scion (1)_x000a_xB (2008 - 2016)_x000a_Suzuki (1)_x000a_Escudo (2005 - 2008)_x000a_Toyota (18)_x000a_Aurion (2006 - 2017)  Auris (2006 - 2018)  Avalon (2005 - 2012)  Avensis (2005 - 2008)  Blade (2006 - 2012)  Camry (2001 - 2017) Corolla (2007 - 2017)  Corolla Altis (2008 - 2016)  Corolla Rumion (2007 - 2015)  Corolla Verso (2004 - 2009)  Estima (2012 - 2017) Highlander (2001 - 2007)  Ipsum (2001 - 2009)  Isis (2004 - 2017)  Kluger (2003 - 2007)_x000a_Модификации / Года_x000a_3.3i20072006200520042003_x000a_ Levin (2014 - 2017)  RAV4 (1994 - 2012) Rukus (2010 - 2015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241"/>
    <x v="1175"/>
    <s v="Литые"/>
    <n v="666009"/>
    <s v="RSs"/>
    <s v="АБ"/>
    <x v="1"/>
    <n v="5"/>
    <n v="114.3"/>
    <x v="3"/>
    <n v="45"/>
    <n v="60.1"/>
    <n v="6.5"/>
    <s v="5/114,3"/>
    <x v="1210"/>
    <x v="13"/>
    <x v="124"/>
    <s v="5/114,3/16/45/60,1/6,5"/>
    <x v="0"/>
    <m/>
    <x v="0"/>
    <s v="BYD (1)_x000a_F5 (2012 - 2016)_x000a_Daihatsu (1)_x000a_Altis (2000 - 2010)_x000a_Lexus (1)_x000a_LS (1990 - 1991)_x000a_Lifan (2)_x000a_Cebrium (2013 - 2016)  X60 (2012 - 2016)_x000a_Scion (1)_x000a_xB (2008 - 2016)_x000a_Suzuki (1)_x000a_Escudo (2005 - 2008)_x000a_Toyota (18)_x000a_Aurion (2006 - 2017)  Auris (2006 - 2018)  Avalon (2005 - 2012)  Avensis (2005 - 2008)  Blade (2006 - 2012)  Camry (2001 - 2017) Corolla (2007 - 2017)  Corolla Altis (2008 - 2016)  Corolla Rumion (2007 - 2015)  Corolla Verso (2004 - 2009)  Estima (2012 - 2017) Highlander (2001 - 2007)  Ipsum (2001 - 2009)  Isis (2004 - 2017)  Kluger (2003 - 2007)_x000a_Модификации / Года_x000a_3.3i20072006200520042003_x000a_ Levin (2014 - 2017)  RAV4 (1994 - 2012) Rukus (2010 - 2015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242"/>
    <x v="1176"/>
    <s v="Литые"/>
    <n v="661575"/>
    <s v="Премьер М"/>
    <s v="Н"/>
    <x v="1"/>
    <n v="5"/>
    <n v="114.3"/>
    <x v="3"/>
    <n v="45"/>
    <n v="60.1"/>
    <n v="7"/>
    <s v="5/114,3"/>
    <x v="1211"/>
    <x v="13"/>
    <x v="219"/>
    <s v="5/114,3/16/45/60,1/7"/>
    <x v="1"/>
    <n v="4"/>
    <x v="1"/>
    <s v="Chrysler (1)_x000a_Sebring (2007 - 2010)_x000a_Ford (2)_x000a_Escape (2001 - 2012)  Maverick (2000 - 2007)_x000a_Kia (3)_x000a_Carnival (1999 - 2006)  Magentis (2005 - 2011)  Sedona (1998 - 2006)_x000a_Mazda (1)_x000a_Tribute (2000 - 2007)_x000a_Mitsubishi (1)_x000a_Lancer (2003 - 2006)_x000a_Proton (1)_x000a_Inspira (2010 - 2016)"/>
    <n v="4450"/>
    <m/>
    <n v="2950"/>
    <n v="0"/>
    <n v="4"/>
    <n v="0"/>
    <n v="0"/>
    <n v="0"/>
    <m/>
    <m/>
    <n v="0"/>
    <n v="1"/>
    <m/>
    <m/>
    <n v="0"/>
    <m/>
    <m/>
    <m/>
    <n v="0"/>
    <x v="2"/>
    <m/>
  </r>
  <r>
    <x v="0"/>
    <x v="1243"/>
    <x v="1177"/>
    <s v="Литые"/>
    <n v="661693"/>
    <s v="Каньон"/>
    <s v="Н"/>
    <x v="1"/>
    <n v="5"/>
    <n v="114.3"/>
    <x v="3"/>
    <n v="45"/>
    <n v="60.1"/>
    <n v="7"/>
    <s v="5/114,3"/>
    <x v="1212"/>
    <x v="13"/>
    <x v="219"/>
    <s v="5/114,3/16/45/60,1/7"/>
    <x v="1"/>
    <n v="4"/>
    <x v="1"/>
    <s v="Chrysler (1)_x000a_Sebring (2007 - 2010)_x000a_Ford (2)_x000a_Escape (2001 - 2012)  Maverick (2000 - 2007)_x000a_Kia (3)_x000a_Carnival (1999 - 2006)  Magentis (2005 - 2011)  Sedona (1998 - 2006)_x000a_Mazda (1)_x000a_Tribute (2000 - 2007)_x000a_Mitsubishi (1)_x000a_Lancer (2003 - 2006)_x000a_Proton (1)_x000a_Inspira (2010 - 2016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244"/>
    <x v="1178"/>
    <s v="Литые"/>
    <n v="409084"/>
    <s v="Гефест"/>
    <s v="АМ"/>
    <x v="1"/>
    <n v="5"/>
    <n v="114.3"/>
    <x v="3"/>
    <n v="45"/>
    <n v="60.1"/>
    <n v="7"/>
    <s v="5/114,3"/>
    <x v="1213"/>
    <x v="13"/>
    <x v="219"/>
    <s v="5/114,3/16/45/60,1/7"/>
    <x v="1"/>
    <n v="4"/>
    <x v="1"/>
    <s v="Chrysler (1)_x000a_Sebring (2007 - 2010)_x000a_Ford (2)_x000a_Escape (2001 - 2012)  Maverick (2000 - 2007)_x000a_Kia (3)_x000a_Carnival (1999 - 2006)  Magentis (2005 - 2011)  Sedona (1998 - 2006)_x000a_Mazda (1)_x000a_Tribute (2000 - 2007)_x000a_Mitsubishi (1)_x000a_Lancer (2003 - 2006)_x000a_Proton (1)_x000a_Inspira (2010 - 2016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245"/>
    <x v="1179"/>
    <s v="Литые"/>
    <n v="661574"/>
    <s v="Премьер М"/>
    <s v="М"/>
    <x v="1"/>
    <n v="5"/>
    <n v="114.3"/>
    <x v="3"/>
    <n v="45"/>
    <n v="60.1"/>
    <n v="7"/>
    <s v="5/114,3"/>
    <x v="1214"/>
    <x v="13"/>
    <x v="219"/>
    <s v="5/114,3/16/45/60,1/7"/>
    <x v="1"/>
    <n v="4"/>
    <x v="1"/>
    <s v="Chrysler (1)_x000a_Sebring (2007 - 2010)_x000a_Ford (2)_x000a_Escape (2001 - 2012)  Maverick (2000 - 2007)_x000a_Kia (3)_x000a_Carnival (1999 - 2006)  Magentis (2005 - 2011)  Sedona (1998 - 2006)_x000a_Mazda (1)_x000a_Tribute (2000 - 2007)_x000a_Mitsubishi (1)_x000a_Lancer (2003 - 2006)_x000a_Proton (1)_x000a_Inspira (2010 - 2016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246"/>
    <x v="1180"/>
    <s v="Литые"/>
    <n v="665796"/>
    <s v="Гефест"/>
    <s v="Н"/>
    <x v="1"/>
    <n v="5"/>
    <n v="114.3"/>
    <x v="3"/>
    <n v="45"/>
    <n v="60.1"/>
    <n v="7"/>
    <s v="5/114,3"/>
    <x v="1215"/>
    <x v="13"/>
    <x v="219"/>
    <s v="5/114,3/16/45/60,1/7"/>
    <x v="1"/>
    <n v="4"/>
    <x v="1"/>
    <s v="Chrysler (1)_x000a_Sebring (2007 - 2010)_x000a_Ford (2)_x000a_Escape (2001 - 2012)  Maverick (2000 - 2007)_x000a_Kia (3)_x000a_Carnival (1999 - 2006)  Magentis (2005 - 2011)  Sedona (1998 - 2006)_x000a_Mazda (1)_x000a_Tribute (2000 - 2007)_x000a_Mitsubishi (1)_x000a_Lancer (2003 - 2006)_x000a_Proton (1)_x000a_Inspira (2010 - 2016)"/>
    <n v="4450"/>
    <m/>
    <n v="3069.9942000000001"/>
    <n v="4"/>
    <n v="0"/>
    <n v="0"/>
    <n v="0"/>
    <n v="4"/>
    <m/>
    <m/>
    <n v="0"/>
    <n v="1"/>
    <m/>
    <m/>
    <n v="0"/>
    <m/>
    <m/>
    <m/>
    <n v="0"/>
    <x v="2"/>
    <m/>
  </r>
  <r>
    <x v="0"/>
    <x v="1247"/>
    <x v="1181"/>
    <s v="Литые"/>
    <n v="941608"/>
    <s v="Премьер М"/>
    <s v="Т"/>
    <x v="1"/>
    <n v="5"/>
    <n v="114.3"/>
    <x v="3"/>
    <n v="45"/>
    <n v="60.1"/>
    <n v="7"/>
    <s v="5/114,3"/>
    <x v="1216"/>
    <x v="13"/>
    <x v="219"/>
    <s v="5/114,3/16/45/60,1/7"/>
    <x v="1"/>
    <n v="4"/>
    <x v="1"/>
    <s v="Chrysler (1)_x000a_Sebring (2007 - 2010)_x000a_Ford (2)_x000a_Escape (2001 - 2012)  Maverick (2000 - 2007)_x000a_Kia (3)_x000a_Carnival (1999 - 2006)  Magentis (2005 - 2011)  Sedona (1998 - 2006)_x000a_Mazda (1)_x000a_Tribute (2000 - 2007)_x000a_Mitsubishi (1)_x000a_Lancer (2003 - 2006)_x000a_Proton (1)_x000a_Inspira (2010 - 2016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248"/>
    <x v="1182"/>
    <s v="Литые"/>
    <n v="405710"/>
    <s v="Премьер М"/>
    <s v="ПЛ"/>
    <x v="1"/>
    <n v="5"/>
    <n v="114.3"/>
    <x v="3"/>
    <n v="45"/>
    <n v="60.1"/>
    <n v="7"/>
    <s v="5/114,3"/>
    <x v="1217"/>
    <x v="13"/>
    <x v="219"/>
    <s v="5/114,3/16/45/60,1/7"/>
    <x v="1"/>
    <n v="4"/>
    <x v="1"/>
    <s v="Chrysler (1)_x000a_Sebring (2007 - 2010)_x000a_Ford (2)_x000a_Escape (2001 - 2012)  Maverick (2000 - 2007)_x000a_Kia (3)_x000a_Carnival (1999 - 2006)  Magentis (2005 - 2011)  Sedona (1998 - 2006)_x000a_Mazda (1)_x000a_Tribute (2000 - 2007)_x000a_Mitsubishi (1)_x000a_Lancer (2003 - 2006)_x000a_Proton (1)_x000a_Inspira (2010 - 2016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249"/>
    <x v="1183"/>
    <s v="Литые"/>
    <n v="409083"/>
    <s v="Гефест"/>
    <s v="ПЛ"/>
    <x v="1"/>
    <n v="5"/>
    <n v="114.3"/>
    <x v="3"/>
    <n v="45"/>
    <n v="60.1"/>
    <n v="7"/>
    <s v="5/114,3"/>
    <x v="1218"/>
    <x v="13"/>
    <x v="219"/>
    <s v="5/114,3/16/45/60,1/7"/>
    <x v="1"/>
    <n v="4"/>
    <x v="1"/>
    <s v="Chrysler (1)_x000a_Sebring (2007 - 2010)_x000a_Ford (2)_x000a_Escape (2001 - 2012)  Maverick (2000 - 2007)_x000a_Kia (3)_x000a_Carnival (1999 - 2006)  Magentis (2005 - 2011)  Sedona (1998 - 2006)_x000a_Mazda (1)_x000a_Tribute (2000 - 2007)_x000a_Mitsubishi (1)_x000a_Lancer (2003 - 2006)_x000a_Proton (1)_x000a_Inspira (2010 - 2016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250"/>
    <x v="1184"/>
    <s v="Литые"/>
    <n v="405729"/>
    <s v="Каньон"/>
    <s v="ПЛ"/>
    <x v="1"/>
    <n v="5"/>
    <n v="114.3"/>
    <x v="3"/>
    <n v="45"/>
    <n v="60.1"/>
    <n v="7"/>
    <s v="5/114,3"/>
    <x v="1219"/>
    <x v="13"/>
    <x v="219"/>
    <s v="5/114,3/16/45/60,1/7"/>
    <x v="1"/>
    <n v="4"/>
    <x v="1"/>
    <s v="Chrysler (1)_x000a_Sebring (2007 - 2010)_x000a_Ford (2)_x000a_Escape (2001 - 2012)  Maverick (2000 - 2007)_x000a_Kia (3)_x000a_Carnival (1999 - 2006)  Magentis (2005 - 2011)  Sedona (1998 - 2006)_x000a_Mazda (1)_x000a_Tribute (2000 - 2007)_x000a_Mitsubishi (1)_x000a_Lancer (2003 - 2006)_x000a_Proton (1)_x000a_Inspira (2010 - 2016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251"/>
    <x v="1185"/>
    <s v="Литые"/>
    <n v="661692"/>
    <s v="Вегас"/>
    <s v="М"/>
    <x v="1"/>
    <n v="5"/>
    <n v="114.3"/>
    <x v="3"/>
    <n v="45"/>
    <n v="60.1"/>
    <n v="7"/>
    <s v="5/114,3"/>
    <x v="1220"/>
    <x v="13"/>
    <x v="219"/>
    <s v="5/114,3/16/45/60,1/7"/>
    <x v="1"/>
    <n v="4"/>
    <x v="1"/>
    <s v="Chrysler (1)_x000a_Sebring (2007 - 2010)_x000a_Ford (2)_x000a_Escape (2001 - 2012)  Maverick (2000 - 2007)_x000a_Kia (3)_x000a_Carnival (1999 - 2006)  Magentis (2005 - 2011)  Sedona (1998 - 2006)_x000a_Mazda (1)_x000a_Tribute (2000 - 2007)_x000a_Mitsubishi (1)_x000a_Lancer (2003 - 2006)_x000a_Proton (1)_x000a_Inspira (2010 - 2016)"/>
    <n v="4750"/>
    <m/>
    <n v="0"/>
    <n v="0"/>
    <n v="0"/>
    <n v="0"/>
    <n v="4"/>
    <n v="0"/>
    <m/>
    <m/>
    <n v="0"/>
    <n v="1"/>
    <m/>
    <m/>
    <n v="0"/>
    <m/>
    <m/>
    <m/>
    <n v="3460"/>
    <x v="2"/>
    <m/>
  </r>
  <r>
    <x v="0"/>
    <x v="1252"/>
    <x v="1186"/>
    <s v="Литые"/>
    <n v="665797"/>
    <s v="Гефест"/>
    <s v="М"/>
    <x v="1"/>
    <n v="5"/>
    <n v="114.3"/>
    <x v="3"/>
    <n v="45"/>
    <n v="60.1"/>
    <n v="7"/>
    <s v="5/114,3"/>
    <x v="1221"/>
    <x v="13"/>
    <x v="219"/>
    <s v="5/114,3/16/45/60,1/7"/>
    <x v="1"/>
    <n v="4"/>
    <x v="1"/>
    <s v="Chrysler (1)_x000a_Sebring (2007 - 2010)_x000a_Ford (2)_x000a_Escape (2001 - 2012)  Maverick (2000 - 2007)_x000a_Kia (3)_x000a_Carnival (1999 - 2006)  Magentis (2005 - 2011)  Sedona (1998 - 2006)_x000a_Mazda (1)_x000a_Tribute (2000 - 2007)_x000a_Mitsubishi (1)_x000a_Lancer (2003 - 2006)_x000a_Proton (1)_x000a_Inspira (2010 - 2016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253"/>
    <x v="1187"/>
    <s v="Литые"/>
    <n v="408931"/>
    <s v="Экстрим"/>
    <s v="ПЛ"/>
    <x v="1"/>
    <n v="5"/>
    <n v="114.3"/>
    <x v="3"/>
    <n v="45"/>
    <n v="64.099999999999994"/>
    <n v="6.5"/>
    <s v="5/114,3"/>
    <x v="1222"/>
    <x v="13"/>
    <x v="125"/>
    <s v="5/114,3/16/45/64,1/6,5"/>
    <x v="0"/>
    <m/>
    <x v="0"/>
    <s v="Acura (3)_x000a_CSX (2005 - 2011)  ILX (2012 - 2015)  RSX (2002 - 2006)_x000a_BYD (1)_x000a_F6 (2008 - 2011)_x000a_Great Wall (7)_x000a_Florid (2011 - 2011)  Hover M2 (2010 - 2014)  Sing (2007 - 2009)  Voleex C20R (2011 - 2013)  Voleex C30 (2015 - 2015)  Voleex C50 (2012 - 2014) Wingle 3 (2011 - 2011)_x000a_Honda (7)_x000a_Civic (2001 - 2016)  Civic 5d (2012 - 2017)  CR-V (1995 - 2004)  Element (2003 - 2011)  Odyssey (1994 - 1999)  Pilot (2003 - 2008) Stream (2000 - 2006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254"/>
    <x v="1188"/>
    <s v="Литые"/>
    <n v="665767"/>
    <s v="Экстрим"/>
    <s v="Н"/>
    <x v="1"/>
    <n v="5"/>
    <n v="114.3"/>
    <x v="3"/>
    <n v="45"/>
    <n v="64.099999999999994"/>
    <n v="6.5"/>
    <s v="5/114,3"/>
    <x v="1223"/>
    <x v="13"/>
    <x v="125"/>
    <s v="5/114,3/16/45/64,1/6,5"/>
    <x v="0"/>
    <m/>
    <x v="0"/>
    <s v="Acura (3)_x000a_CSX (2005 - 2011)  ILX (2012 - 2015)  RSX (2002 - 2006)_x000a_BYD (1)_x000a_F6 (2008 - 2011)_x000a_Great Wall (7)_x000a_Florid (2011 - 2011)  Hover M2 (2010 - 2014)  Sing (2007 - 2009)  Voleex C20R (2011 - 2013)  Voleex C30 (2015 - 2015)  Voleex C50 (2012 - 2014) Wingle 3 (2011 - 2011)_x000a_Honda (7)_x000a_Civic (2001 - 2016)  Civic 5d (2012 - 2017)  CR-V (1995 - 2004)  Element (2003 - 2011)  Odyssey (1994 - 1999)  Pilot (2003 - 2008) Stream (2000 - 2006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255"/>
    <x v="1189"/>
    <s v="Литые"/>
    <n v="408932"/>
    <s v="Экстрим"/>
    <s v="АМ"/>
    <x v="1"/>
    <n v="5"/>
    <n v="114.3"/>
    <x v="3"/>
    <n v="45"/>
    <n v="64.099999999999994"/>
    <n v="6.5"/>
    <s v="5/114,3"/>
    <x v="1224"/>
    <x v="13"/>
    <x v="125"/>
    <s v="5/114,3/16/45/64,1/6,5"/>
    <x v="0"/>
    <m/>
    <x v="0"/>
    <s v="Acura (3)_x000a_CSX (2005 - 2011)  ILX (2012 - 2015)  RSX (2002 - 2006)_x000a_BYD (1)_x000a_F6 (2008 - 2011)_x000a_Great Wall (7)_x000a_Florid (2011 - 2011)  Hover M2 (2010 - 2014)  Sing (2007 - 2009)  Voleex C20R (2011 - 2013)  Voleex C30 (2015 - 2015)  Voleex C50 (2012 - 2014) Wingle 3 (2011 - 2011)_x000a_Honda (7)_x000a_Civic (2001 - 2016)  Civic 5d (2012 - 2017)  CR-V (1995 - 2004)  Element (2003 - 2011)  Odyssey (1994 - 1999)  Pilot (2003 - 2008) Stream (2000 - 2006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256"/>
    <x v="1190"/>
    <s v="Литые"/>
    <n v="409031"/>
    <s v="RSs"/>
    <s v="ПЛ"/>
    <x v="1"/>
    <n v="5"/>
    <n v="114.3"/>
    <x v="3"/>
    <n v="45"/>
    <n v="64.099999999999994"/>
    <n v="6.5"/>
    <s v="5/114,3"/>
    <x v="1225"/>
    <x v="13"/>
    <x v="125"/>
    <s v="5/114,3/16/45/64,1/6,5"/>
    <x v="0"/>
    <m/>
    <x v="0"/>
    <s v="Acura (3)_x000a_CSX (2005 - 2011)  ILX (2012 - 2015)  RSX (2002 - 2006)_x000a_BYD (1)_x000a_F6 (2008 - 2011)_x000a_Great Wall (7)_x000a_Florid (2011 - 2011)  Hover M2 (2010 - 2014)  Sing (2007 - 2009)  Voleex C20R (2011 - 2013)  Voleex C30 (2015 - 2015)  Voleex C50 (2012 - 2014) Wingle 3 (2011 - 2011)_x000a_Honda (7)_x000a_Civic (2001 - 2016)  Civic 5d (2012 - 2017)  CR-V (1995 - 2004)  Element (2003 - 2011)  Odyssey (1994 - 1999)  Pilot (2003 - 2008) Stream (2000 - 2006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257"/>
    <x v="1191"/>
    <s v="Литые"/>
    <n v="409033"/>
    <s v="RSs"/>
    <s v="АМ"/>
    <x v="1"/>
    <n v="5"/>
    <n v="114.3"/>
    <x v="3"/>
    <n v="45"/>
    <n v="64.099999999999994"/>
    <n v="6.5"/>
    <s v="5/114,3"/>
    <x v="1226"/>
    <x v="13"/>
    <x v="125"/>
    <s v="5/114,3/16/45/64,1/6,5"/>
    <x v="0"/>
    <m/>
    <x v="0"/>
    <s v="Acura (3)_x000a_CSX (2005 - 2011)  ILX (2012 - 2015)  RSX (2002 - 2006)_x000a_BYD (1)_x000a_F6 (2008 - 2011)_x000a_Great Wall (7)_x000a_Florid (2011 - 2011)  Hover M2 (2010 - 2014)  Sing (2007 - 2009)  Voleex C20R (2011 - 2013)  Voleex C30 (2015 - 2015)  Voleex C50 (2012 - 2014) Wingle 3 (2011 - 2011)_x000a_Honda (7)_x000a_Civic (2001 - 2016)  Civic 5d (2012 - 2017)  CR-V (1995 - 2004)  Element (2003 - 2011)  Odyssey (1994 - 1999)  Pilot (2003 - 2008) Stream (2000 - 2006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258"/>
    <x v="1192"/>
    <s v="Литые"/>
    <n v="409034"/>
    <s v="RSs"/>
    <s v="Б"/>
    <x v="1"/>
    <n v="5"/>
    <n v="114.3"/>
    <x v="3"/>
    <n v="45"/>
    <n v="64.099999999999994"/>
    <n v="6.5"/>
    <s v="5/114,3"/>
    <x v="1227"/>
    <x v="13"/>
    <x v="125"/>
    <s v="5/114,3/16/45/64,1/6,5"/>
    <x v="0"/>
    <m/>
    <x v="0"/>
    <s v="Acura (3)_x000a_CSX (2005 - 2011)  ILX (2012 - 2015)  RSX (2002 - 2006)_x000a_BYD (1)_x000a_F6 (2008 - 2011)_x000a_Great Wall (7)_x000a_Florid (2011 - 2011)  Hover M2 (2010 - 2014)  Sing (2007 - 2009)  Voleex C20R (2011 - 2013)  Voleex C30 (2015 - 2015)  Voleex C50 (2012 - 2014) Wingle 3 (2011 - 2011)_x000a_Honda (7)_x000a_Civic (2001 - 2016)  Civic 5d (2012 - 2017)  CR-V (1995 - 2004)  Element (2003 - 2011)  Odyssey (1994 - 1999)  Pilot (2003 - 2008) Stream (2000 - 2006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259"/>
    <x v="1193"/>
    <s v="Литые"/>
    <n v="409035"/>
    <s v="RSs"/>
    <s v="Ч"/>
    <x v="1"/>
    <n v="5"/>
    <n v="114.3"/>
    <x v="3"/>
    <n v="45"/>
    <n v="64.099999999999994"/>
    <n v="6.5"/>
    <s v="5/114,3"/>
    <x v="1228"/>
    <x v="13"/>
    <x v="125"/>
    <s v="5/114,3/16/45/64,1/6,5"/>
    <x v="0"/>
    <m/>
    <x v="0"/>
    <s v="Acura (3)_x000a_CSX (2005 - 2011)  ILX (2012 - 2015)  RSX (2002 - 2006)_x000a_BYD (1)_x000a_F6 (2008 - 2011)_x000a_Great Wall (7)_x000a_Florid (2011 - 2011)  Hover M2 (2010 - 2014)  Sing (2007 - 2009)  Voleex C20R (2011 - 2013)  Voleex C30 (2015 - 2015)  Voleex C50 (2012 - 2014) Wingle 3 (2011 - 2011)_x000a_Honda (7)_x000a_Civic (2001 - 2016)  Civic 5d (2012 - 2017)  CR-V (1995 - 2004)  Element (2003 - 2011)  Odyssey (1994 - 1999)  Pilot (2003 - 2008) Stream (2000 - 2006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260"/>
    <x v="1194"/>
    <s v="Литые"/>
    <n v="665768"/>
    <s v="Экстрим"/>
    <s v="М"/>
    <x v="1"/>
    <n v="5"/>
    <n v="114.3"/>
    <x v="3"/>
    <n v="45"/>
    <n v="64.099999999999994"/>
    <n v="6.5"/>
    <s v="5/114,3"/>
    <x v="1229"/>
    <x v="13"/>
    <x v="125"/>
    <s v="5/114,3/16/45/64,1/6,5"/>
    <x v="0"/>
    <m/>
    <x v="0"/>
    <s v="Acura (3)_x000a_CSX (2005 - 2011)  ILX (2012 - 2015)  RSX (2002 - 2006)_x000a_BYD (1)_x000a_F6 (2008 - 2011)_x000a_Great Wall (7)_x000a_Florid (2011 - 2011)  Hover M2 (2010 - 2014)  Sing (2007 - 2009)  Voleex C20R (2011 - 2013)  Voleex C30 (2015 - 2015)  Voleex C50 (2012 - 2014) Wingle 3 (2011 - 2011)_x000a_Honda (7)_x000a_Civic (2001 - 2016)  Civic 5d (2012 - 2017)  CR-V (1995 - 2004)  Element (2003 - 2011)  Odyssey (1994 - 1999)  Pilot (2003 - 2008) Stream (2000 - 2006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261"/>
    <x v="1195"/>
    <s v="Литые"/>
    <n v="666017"/>
    <s v="RSs"/>
    <s v="Н"/>
    <x v="1"/>
    <n v="5"/>
    <n v="114.3"/>
    <x v="3"/>
    <n v="45"/>
    <n v="64.099999999999994"/>
    <n v="6.5"/>
    <s v="5/114,3"/>
    <x v="1230"/>
    <x v="13"/>
    <x v="125"/>
    <s v="5/114,3/16/45/64,1/6,5"/>
    <x v="0"/>
    <m/>
    <x v="0"/>
    <s v="Acura (3)_x000a_CSX (2005 - 2011)  ILX (2012 - 2015)  RSX (2002 - 2006)_x000a_BYD (1)_x000a_F6 (2008 - 2011)_x000a_Great Wall (7)_x000a_Florid (2011 - 2011)  Hover M2 (2010 - 2014)  Sing (2007 - 2009)  Voleex C20R (2011 - 2013)  Voleex C30 (2015 - 2015)  Voleex C50 (2012 - 2014) Wingle 3 (2011 - 2011)_x000a_Honda (7)_x000a_Civic (2001 - 2016)  Civic 5d (2012 - 2017)  CR-V (1995 - 2004)  Element (2003 - 2011)  Odyssey (1994 - 1999)  Pilot (2003 - 2008) Stream (2000 - 2006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262"/>
    <x v="1196"/>
    <s v="Литые"/>
    <n v="666018"/>
    <s v="RSs"/>
    <s v="АБ"/>
    <x v="1"/>
    <n v="5"/>
    <n v="114.3"/>
    <x v="3"/>
    <n v="45"/>
    <n v="64.099999999999994"/>
    <n v="6.5"/>
    <s v="5/114,3"/>
    <x v="1231"/>
    <x v="13"/>
    <x v="125"/>
    <s v="5/114,3/16/45/64,1/6,5"/>
    <x v="0"/>
    <m/>
    <x v="0"/>
    <s v="Acura (3)_x000a_CSX (2005 - 2011)  ILX (2012 - 2015)  RSX (2002 - 2006)_x000a_BYD (1)_x000a_F6 (2008 - 2011)_x000a_Great Wall (7)_x000a_Florid (2011 - 2011)  Hover M2 (2010 - 2014)  Sing (2007 - 2009)  Voleex C20R (2011 - 2013)  Voleex C30 (2015 - 2015)  Voleex C50 (2012 - 2014) Wingle 3 (2011 - 2011)_x000a_Honda (7)_x000a_Civic (2001 - 2016)  Civic 5d (2012 - 2017)  CR-V (1995 - 2004)  Element (2003 - 2011)  Odyssey (1994 - 1999)  Pilot (2003 - 2008) Stream (2000 - 2006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263"/>
    <x v="1197"/>
    <s v="Литые"/>
    <n v="405733"/>
    <s v="Каньон"/>
    <s v="ПЛ"/>
    <x v="1"/>
    <n v="5"/>
    <n v="114.3"/>
    <x v="3"/>
    <n v="45"/>
    <n v="66.099999999999994"/>
    <n v="7"/>
    <s v="5/114,3"/>
    <x v="1232"/>
    <x v="13"/>
    <x v="220"/>
    <s v="5/114,3/16/45/66,1/7"/>
    <x v="1"/>
    <n v="4"/>
    <x v="1"/>
    <s v="Nissan (3)_x000a_Altima (2007 - 2018)  Maxima (2009 - 2013)  Teana (2009 - 2018)"/>
    <n v="4750"/>
    <m/>
    <n v="3320.0007999999998"/>
    <n v="0"/>
    <n v="0"/>
    <n v="0"/>
    <n v="0"/>
    <n v="0"/>
    <m/>
    <m/>
    <n v="0"/>
    <m/>
    <m/>
    <m/>
    <n v="0"/>
    <m/>
    <m/>
    <m/>
    <n v="0"/>
    <x v="0"/>
    <m/>
  </r>
  <r>
    <x v="0"/>
    <x v="1264"/>
    <x v="1198"/>
    <s v="Литые"/>
    <n v="661708"/>
    <s v="Каньон"/>
    <s v="М"/>
    <x v="1"/>
    <n v="5"/>
    <n v="114.3"/>
    <x v="3"/>
    <n v="45"/>
    <n v="66.099999999999994"/>
    <n v="7"/>
    <s v="5/114,3"/>
    <x v="1233"/>
    <x v="13"/>
    <x v="220"/>
    <s v="5/114,3/16/45/66,1/7"/>
    <x v="1"/>
    <n v="4"/>
    <x v="1"/>
    <s v="Nissan (3)_x000a_Altima (2007 - 2018)  Maxima (2009 - 2013)  Teana (2009 - 2018)"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265"/>
    <x v="1199"/>
    <s v="Литые"/>
    <n v="661709"/>
    <s v="Каньон"/>
    <s v="Н"/>
    <x v="1"/>
    <n v="5"/>
    <n v="114.3"/>
    <x v="3"/>
    <n v="45"/>
    <n v="66.099999999999994"/>
    <n v="7"/>
    <s v="5/114,3"/>
    <x v="1234"/>
    <x v="13"/>
    <x v="220"/>
    <s v="5/114,3/16/45/66,1/7"/>
    <x v="1"/>
    <n v="4"/>
    <x v="1"/>
    <s v="Nissan (3)_x000a_Altima (2007 - 2018)  Maxima (2009 - 2013)  Teana (2009 - 2018)"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266"/>
    <x v="1200"/>
    <s v="Литые"/>
    <n v="661623"/>
    <s v="Премьер М"/>
    <s v="Н"/>
    <x v="1"/>
    <n v="5"/>
    <n v="114.3"/>
    <x v="3"/>
    <n v="45"/>
    <n v="67.099999999999994"/>
    <n v="7"/>
    <s v="5/114,3"/>
    <x v="1235"/>
    <x v="13"/>
    <x v="221"/>
    <s v="5/114,3/16/45/67,1/7"/>
    <x v="1"/>
    <n v="4"/>
    <x v="5"/>
    <s v="Chrysler (1)_x000a_Sebring (2007 - 2010)_x000a_Ford (2)_x000a_Escape (2001 - 2012)  Maverick (2000 - 2007)_x000a_Kia (3)_x000a_Carnival (1999 - 2006)  Magentis (2005 - 2011)  Sedona (1998 - 2006)_x000a_Mazda (1)_x000a_Tribute (2000 - 2007)_x000a_Mitsubishi (1)_x000a_Lancer (2003 - 2006)_x000a_Proton (1)_x000a_Inspira (2010 - 2016)"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267"/>
    <x v="1201"/>
    <s v="Литые"/>
    <n v="766888"/>
    <s v="Вегас"/>
    <s v="НН"/>
    <x v="1"/>
    <n v="5"/>
    <n v="114.3"/>
    <x v="3"/>
    <n v="45"/>
    <n v="67.099999999999994"/>
    <n v="7"/>
    <s v="5/114,3"/>
    <x v="1236"/>
    <x v="13"/>
    <x v="221"/>
    <s v="5/114,3/16/45/67,1/7"/>
    <x v="1"/>
    <n v="4"/>
    <x v="5"/>
    <s v="Chrysler (1)_x000a_Sebring (2007 - 2010)_x000a_Ford (2)_x000a_Escape (2001 - 2012)  Maverick (2000 - 2007)_x000a_Kia (3)_x000a_Carnival (1999 - 2006)  Magentis (2005 - 2011)  Sedona (1998 - 2006)_x000a_Mazda (1)_x000a_Tribute (2000 - 2007)_x000a_Mitsubishi (1)_x000a_Lancer (2003 - 2006)_x000a_Proton (1)_x000a_Inspira (2010 - 2016)"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268"/>
    <x v="1202"/>
    <s v="Литые"/>
    <n v="661719"/>
    <s v="Каньон"/>
    <s v="Н"/>
    <x v="1"/>
    <n v="5"/>
    <n v="114.3"/>
    <x v="3"/>
    <n v="45"/>
    <n v="67.099999999999994"/>
    <n v="7"/>
    <s v="5/114,3"/>
    <x v="1237"/>
    <x v="13"/>
    <x v="221"/>
    <s v="5/114,3/16/45/67,1/7"/>
    <x v="1"/>
    <n v="4"/>
    <x v="5"/>
    <s v="Chrysler (1)_x000a_Sebring (2007 - 2010)_x000a_Ford (2)_x000a_Escape (2001 - 2012)  Maverick (2000 - 2007)_x000a_Kia (3)_x000a_Carnival (1999 - 2006)  Magentis (2005 - 2011)  Sedona (1998 - 2006)_x000a_Mazda (1)_x000a_Tribute (2000 - 2007)_x000a_Mitsubishi (1)_x000a_Lancer (2003 - 2006)_x000a_Proton (1)_x000a_Inspira (2010 - 2016)"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269"/>
    <x v="1203"/>
    <s v="Литые"/>
    <n v="938847"/>
    <s v="Вегас"/>
    <s v="АМ"/>
    <x v="1"/>
    <n v="5"/>
    <n v="114.3"/>
    <x v="3"/>
    <n v="45"/>
    <n v="67.099999999999994"/>
    <n v="7"/>
    <s v="5/114,3"/>
    <x v="1238"/>
    <x v="13"/>
    <x v="221"/>
    <s v="5/114,3/16/45/67,1/7"/>
    <x v="1"/>
    <n v="4"/>
    <x v="5"/>
    <s v="Chrysler (1)_x000a_Sebring (2007 - 2010)_x000a_Ford (2)_x000a_Escape (2001 - 2012)  Maverick (2000 - 2007)_x000a_Kia (3)_x000a_Carnival (1999 - 2006)  Magentis (2005 - 2011)  Sedona (1998 - 2006)_x000a_Mazda (1)_x000a_Tribute (2000 - 2007)_x000a_Mitsubishi (1)_x000a_Lancer (2003 - 2006)_x000a_Proton (1)_x000a_Inspira (2010 - 2016)"/>
    <n v="4750"/>
    <m/>
    <n v="0"/>
    <n v="0"/>
    <n v="0"/>
    <n v="0"/>
    <n v="0"/>
    <n v="0"/>
    <m/>
    <m/>
    <n v="0"/>
    <m/>
    <m/>
    <m/>
    <n v="0"/>
    <m/>
    <m/>
    <m/>
    <n v="3460"/>
    <x v="0"/>
    <m/>
  </r>
  <r>
    <x v="0"/>
    <x v="1270"/>
    <x v="1204"/>
    <s v="Литые"/>
    <n v="941908"/>
    <s v="Премьер М"/>
    <s v="Чм"/>
    <x v="1"/>
    <n v="5"/>
    <n v="114.3"/>
    <x v="3"/>
    <n v="45"/>
    <n v="67.099999999999994"/>
    <n v="7"/>
    <s v="5/114,3"/>
    <x v="1239"/>
    <x v="13"/>
    <x v="221"/>
    <s v="5/114,3/16/45/67,1/7"/>
    <x v="1"/>
    <n v="4"/>
    <x v="5"/>
    <s v="Chrysler (1)_x000a_Sebring (2007 - 2010)_x000a_Ford (2)_x000a_Escape (2001 - 2012)  Maverick (2000 - 2007)_x000a_Kia (3)_x000a_Carnival (1999 - 2006)  Magentis (2005 - 2011)  Sedona (1998 - 2006)_x000a_Mazda (1)_x000a_Tribute (2000 - 2007)_x000a_Mitsubishi (1)_x000a_Lancer (2003 - 2006)_x000a_Proton (1)_x000a_Inspira (2010 - 2016)"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271"/>
    <x v="1205"/>
    <s v="Литые"/>
    <n v="830812"/>
    <s v="Вегас"/>
    <s v="ПЛ"/>
    <x v="1"/>
    <n v="5"/>
    <n v="114.3"/>
    <x v="3"/>
    <n v="45"/>
    <n v="67.099999999999994"/>
    <n v="7"/>
    <s v="5/114,3"/>
    <x v="1240"/>
    <x v="13"/>
    <x v="221"/>
    <s v="5/114,3/16/45/67,1/7"/>
    <x v="1"/>
    <n v="4"/>
    <x v="5"/>
    <s v="Chrysler (1)_x000a_Sebring (2007 - 2010)_x000a_Ford (2)_x000a_Escape (2001 - 2012)  Maverick (2000 - 2007)_x000a_Kia (3)_x000a_Carnival (1999 - 2006)  Magentis (2005 - 2011)  Sedona (1998 - 2006)_x000a_Mazda (1)_x000a_Tribute (2000 - 2007)_x000a_Mitsubishi (1)_x000a_Lancer (2003 - 2006)_x000a_Proton (1)_x000a_Inspira (2010 - 2016)"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272"/>
    <x v="1206"/>
    <s v="Литые"/>
    <n v="405701"/>
    <s v="Премьер М"/>
    <s v="ПЛ"/>
    <x v="1"/>
    <n v="5"/>
    <n v="114.3"/>
    <x v="3"/>
    <n v="45"/>
    <n v="67.099999999999994"/>
    <n v="7"/>
    <s v="5/114,3"/>
    <x v="1241"/>
    <x v="13"/>
    <x v="221"/>
    <s v="5/114,3/16/45/67,1/7"/>
    <x v="1"/>
    <n v="4"/>
    <x v="5"/>
    <s v="Chrysler (1)_x000a_Sebring (2007 - 2010)_x000a_Ford (2)_x000a_Escape (2001 - 2012)  Maverick (2000 - 2007)_x000a_Kia (3)_x000a_Carnival (1999 - 2006)  Magentis (2005 - 2011)  Sedona (1998 - 2006)_x000a_Mazda (1)_x000a_Tribute (2000 - 2007)_x000a_Mitsubishi (1)_x000a_Lancer (2003 - 2006)_x000a_Proton (1)_x000a_Inspira (2010 - 2016)"/>
    <n v="4750"/>
    <m/>
    <n v="3325.0039999999999"/>
    <n v="0"/>
    <n v="4"/>
    <n v="0"/>
    <n v="0"/>
    <n v="0"/>
    <m/>
    <m/>
    <n v="0"/>
    <m/>
    <m/>
    <m/>
    <n v="0"/>
    <m/>
    <m/>
    <m/>
    <n v="0"/>
    <x v="2"/>
    <m/>
  </r>
  <r>
    <x v="0"/>
    <x v="1273"/>
    <x v="1207"/>
    <s v="Литые"/>
    <n v="405726"/>
    <s v="Каньон"/>
    <s v="ПЛ"/>
    <x v="1"/>
    <n v="5"/>
    <n v="114.3"/>
    <x v="3"/>
    <n v="45"/>
    <n v="67.099999999999994"/>
    <n v="7"/>
    <s v="5/114,3"/>
    <x v="1242"/>
    <x v="13"/>
    <x v="221"/>
    <s v="5/114,3/16/45/67,1/7"/>
    <x v="1"/>
    <n v="4"/>
    <x v="5"/>
    <s v="Chrysler (1)_x000a_Sebring (2007 - 2010)_x000a_Ford (2)_x000a_Escape (2001 - 2012)  Maverick (2000 - 2007)_x000a_Kia (3)_x000a_Carnival (1999 - 2006)  Magentis (2005 - 2011)  Sedona (1998 - 2006)_x000a_Mazda (1)_x000a_Tribute (2000 - 2007)_x000a_Mitsubishi (1)_x000a_Lancer (2003 - 2006)_x000a_Proton (1)_x000a_Inspira (2010 - 2016)"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274"/>
    <x v="1208"/>
    <s v="Литые"/>
    <n v="409075"/>
    <s v="Гефест"/>
    <s v="ПЛ"/>
    <x v="1"/>
    <n v="5"/>
    <n v="114.3"/>
    <x v="3"/>
    <n v="45"/>
    <n v="67.099999999999994"/>
    <n v="7"/>
    <s v="5/114,3"/>
    <x v="1243"/>
    <x v="13"/>
    <x v="221"/>
    <s v="5/114,3/16/45/67,1/7"/>
    <x v="1"/>
    <n v="4"/>
    <x v="5"/>
    <s v="Chrysler (1)_x000a_Sebring (2007 - 2010)_x000a_Ford (2)_x000a_Escape (2001 - 2012)  Maverick (2000 - 2007)_x000a_Kia (3)_x000a_Carnival (1999 - 2006)  Magentis (2005 - 2011)  Sedona (1998 - 2006)_x000a_Mazda (1)_x000a_Tribute (2000 - 2007)_x000a_Mitsubishi (1)_x000a_Lancer (2003 - 2006)_x000a_Proton (1)_x000a_Inspira (2010 - 2016)"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275"/>
    <x v="1209"/>
    <s v="Литые"/>
    <n v="409077"/>
    <s v="Гефест"/>
    <s v="АМ"/>
    <x v="1"/>
    <n v="5"/>
    <n v="114.3"/>
    <x v="3"/>
    <n v="45"/>
    <n v="67.099999999999994"/>
    <n v="7"/>
    <s v="5/114,3"/>
    <x v="1244"/>
    <x v="13"/>
    <x v="221"/>
    <s v="5/114,3/16/45/67,1/7"/>
    <x v="1"/>
    <n v="4"/>
    <x v="5"/>
    <s v="Chrysler (1)_x000a_Sebring (2007 - 2010)_x000a_Ford (2)_x000a_Escape (2001 - 2012)  Maverick (2000 - 2007)_x000a_Kia (3)_x000a_Carnival (1999 - 2006)  Magentis (2005 - 2011)  Sedona (1998 - 2006)_x000a_Mazda (1)_x000a_Tribute (2000 - 2007)_x000a_Mitsubishi (1)_x000a_Lancer (2003 - 2006)_x000a_Proton (1)_x000a_Inspira (2010 - 2016)"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276"/>
    <x v="1210"/>
    <s v="Литые"/>
    <n v="661622"/>
    <s v="Премьер М"/>
    <s v="М"/>
    <x v="1"/>
    <n v="5"/>
    <n v="114.3"/>
    <x v="3"/>
    <n v="45"/>
    <n v="67.099999999999994"/>
    <n v="7"/>
    <s v="5/114,3"/>
    <x v="1245"/>
    <x v="13"/>
    <x v="221"/>
    <s v="5/114,3/16/45/67,1/7"/>
    <x v="1"/>
    <n v="4"/>
    <x v="5"/>
    <s v="Chrysler (1)_x000a_Sebring (2007 - 2010)_x000a_Ford (2)_x000a_Escape (2001 - 2012)  Maverick (2000 - 2007)_x000a_Kia (3)_x000a_Carnival (1999 - 2006)  Magentis (2005 - 2011)  Sedona (1998 - 2006)_x000a_Mazda (1)_x000a_Tribute (2000 - 2007)_x000a_Mitsubishi (1)_x000a_Lancer (2003 - 2006)_x000a_Proton (1)_x000a_Inspira (2010 - 2016)"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277"/>
    <x v="1211"/>
    <s v="Литые"/>
    <n v="661718"/>
    <s v="Каньон"/>
    <s v="М"/>
    <x v="1"/>
    <n v="5"/>
    <n v="114.3"/>
    <x v="3"/>
    <n v="45"/>
    <n v="67.099999999999994"/>
    <n v="7"/>
    <s v="5/114,3"/>
    <x v="1246"/>
    <x v="13"/>
    <x v="221"/>
    <s v="5/114,3/16/45/67,1/7"/>
    <x v="1"/>
    <n v="4"/>
    <x v="5"/>
    <s v="Chrysler (1)_x000a_Sebring (2007 - 2010)_x000a_Ford (2)_x000a_Escape (2001 - 2012)  Maverick (2000 - 2007)_x000a_Kia (3)_x000a_Carnival (1999 - 2006)  Magentis (2005 - 2011)  Sedona (1998 - 2006)_x000a_Mazda (1)_x000a_Tribute (2000 - 2007)_x000a_Mitsubishi (1)_x000a_Lancer (2003 - 2006)_x000a_Proton (1)_x000a_Inspira (2010 - 2016)"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278"/>
    <x v="1212"/>
    <s v="Литые"/>
    <n v="665789"/>
    <s v="Гефест"/>
    <s v="Н"/>
    <x v="1"/>
    <n v="5"/>
    <n v="114.3"/>
    <x v="3"/>
    <n v="45"/>
    <n v="67.099999999999994"/>
    <n v="7"/>
    <s v="5/114,3"/>
    <x v="1247"/>
    <x v="13"/>
    <x v="221"/>
    <s v="5/114,3/16/45/67,1/7"/>
    <x v="1"/>
    <n v="4"/>
    <x v="5"/>
    <s v="Chrysler (1)_x000a_Sebring (2007 - 2010)_x000a_Ford (2)_x000a_Escape (2001 - 2012)  Maverick (2000 - 2007)_x000a_Kia (3)_x000a_Carnival (1999 - 2006)  Magentis (2005 - 2011)  Sedona (1998 - 2006)_x000a_Mazda (1)_x000a_Tribute (2000 - 2007)_x000a_Mitsubishi (1)_x000a_Lancer (2003 - 2006)_x000a_Proton (1)_x000a_Inspira (2010 - 2016)"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279"/>
    <x v="1213"/>
    <s v="Литые"/>
    <n v="665790"/>
    <s v="Гефест"/>
    <s v="М"/>
    <x v="1"/>
    <n v="5"/>
    <n v="114.3"/>
    <x v="3"/>
    <n v="45"/>
    <n v="67.099999999999994"/>
    <n v="7"/>
    <s v="5/114,3"/>
    <x v="1248"/>
    <x v="13"/>
    <x v="221"/>
    <s v="5/114,3/16/45/67,1/7"/>
    <x v="1"/>
    <n v="4"/>
    <x v="5"/>
    <s v="Chrysler (1)_x000a_Sebring (2007 - 2010)_x000a_Ford (2)_x000a_Escape (2001 - 2012)  Maverick (2000 - 2007)_x000a_Kia (3)_x000a_Carnival (1999 - 2006)  Magentis (2005 - 2011)  Sedona (1998 - 2006)_x000a_Mazda (1)_x000a_Tribute (2000 - 2007)_x000a_Mitsubishi (1)_x000a_Lancer (2003 - 2006)_x000a_Proton (1)_x000a_Inspira (2010 - 2016)"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280"/>
    <x v="132"/>
    <s v="Литые"/>
    <n v="819422"/>
    <m/>
    <m/>
    <x v="19"/>
    <n v="5"/>
    <n v="114.3"/>
    <x v="3"/>
    <n v="45"/>
    <n v="72.3"/>
    <n v="7"/>
    <s v="5/114,3"/>
    <x v="1249"/>
    <x v="13"/>
    <x v="222"/>
    <s v="5/114,3/16/45/72,3/7"/>
    <x v="0"/>
    <m/>
    <x v="0"/>
    <m/>
    <n v="472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281"/>
    <x v="132"/>
    <s v="Литые"/>
    <n v="806118"/>
    <m/>
    <m/>
    <x v="19"/>
    <n v="5"/>
    <n v="114.3"/>
    <x v="3"/>
    <n v="45"/>
    <n v="72.3"/>
    <n v="7"/>
    <s v="5/114,3"/>
    <x v="1250"/>
    <x v="13"/>
    <x v="222"/>
    <s v="5/114,3/16/45/72,3/7"/>
    <x v="0"/>
    <m/>
    <x v="0"/>
    <m/>
    <n v="466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282"/>
    <x v="132"/>
    <s v="Литые"/>
    <n v="654804"/>
    <m/>
    <m/>
    <x v="19"/>
    <n v="5"/>
    <n v="114.3"/>
    <x v="3"/>
    <n v="45"/>
    <n v="72.3"/>
    <n v="7"/>
    <s v="5/114,3"/>
    <x v="1251"/>
    <x v="13"/>
    <x v="222"/>
    <s v="5/114,3/16/45/72,3/7"/>
    <x v="0"/>
    <m/>
    <x v="0"/>
    <m/>
    <n v="494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283"/>
    <x v="1214"/>
    <s v="Литые"/>
    <n v="408910"/>
    <s v="Экстрим"/>
    <s v="АМ"/>
    <x v="1"/>
    <n v="5"/>
    <n v="114.3"/>
    <x v="3"/>
    <n v="46"/>
    <n v="67.099999999999994"/>
    <n v="6.5"/>
    <s v="5/114,3"/>
    <x v="1252"/>
    <x v="13"/>
    <x v="130"/>
    <s v="5/114,3/16/46/67,1/6,5"/>
    <x v="1"/>
    <n v="12"/>
    <x v="3"/>
    <s v="Dodge (1)_x000a_Caliber (2007 - 2009)_x000a_Eagle (1)_x000a_Talon (1990 - 1998)_x000a_Hyundai (9)_x000a_Centennial (1999 - 2005)  Coupe (2002 - 2009)  Equus (1999 - 2008)  Santa Fe (2000 - 2012)  Sonata (2005 - 2010)  Sonata NF (2004 - 2010) Tiburon (2004 - 2007)  Tucson (2004 - 2015)  Tuscani (2004 - 2007)_x000a_Jeep (1)_x000a_Patriot (2007 - 2010)_x000a_Kia (5)_x000a_Amanti (2003 - 2006)  Magentis (2005 - 2011)  Opirus (2003 - 2006)  Optima (2006 - 2010)  Sportage (2004 - 2010)_x000a_Mitsubishi (9)_x000a_ASX (2010 - 2016)  Galant (2006 - 2012)  Galant Fortis (2007 - 2015)  Grandis (2004 - 2011)  Lancer (2007 - 2016)  Lancer Evolution (2007 - 2014) Outlander Sport (2010 - 2012)  RVR (2010 - 2016)  RVR Roadest (2011 - 2016)_x000a_Proton (3)_x000a_Exora (2009 - 2016)  Preve (2011 - 2016)  Suprima (2014 - 2016)"/>
    <n v="4750"/>
    <m/>
    <n v="0"/>
    <n v="4"/>
    <n v="0"/>
    <n v="0"/>
    <n v="4"/>
    <n v="4"/>
    <m/>
    <m/>
    <n v="0"/>
    <n v="1"/>
    <m/>
    <m/>
    <n v="0"/>
    <m/>
    <m/>
    <m/>
    <n v="3520"/>
    <x v="1"/>
    <m/>
  </r>
  <r>
    <x v="0"/>
    <x v="1284"/>
    <x v="1215"/>
    <s v="Литые"/>
    <n v="662537"/>
    <s v="RSS"/>
    <s v="М"/>
    <x v="1"/>
    <n v="5"/>
    <n v="114.3"/>
    <x v="3"/>
    <n v="46"/>
    <n v="67.099999999999994"/>
    <n v="6.5"/>
    <s v="5/114,3"/>
    <x v="1253"/>
    <x v="13"/>
    <x v="130"/>
    <s v="5/114,3/16/46/67,1/6,5"/>
    <x v="1"/>
    <n v="12"/>
    <x v="3"/>
    <s v="Dodge (1)_x000a_Caliber (2007 - 2009)_x000a_Eagle (1)_x000a_Talon (1990 - 1998)_x000a_Hyundai (9)_x000a_Centennial (1999 - 2005)  Coupe (2002 - 2009)  Equus (1999 - 2008)  Santa Fe (2000 - 2012)  Sonata (2005 - 2010)  Sonata NF (2004 - 2010) Tiburon (2004 - 2007)  Tucson (2004 - 2015)  Tuscani (2004 - 2007)_x000a_Jeep (1)_x000a_Patriot (2007 - 2010)_x000a_Kia (5)_x000a_Amanti (2003 - 2006)  Magentis (2005 - 2011)  Opirus (2003 - 2006)  Optima (2006 - 2010)  Sportage (2004 - 2010)_x000a_Mitsubishi (9)_x000a_ASX (2010 - 2016)  Galant (2006 - 2012)  Galant Fortis (2007 - 2015)  Grandis (2004 - 2011)  Lancer (2007 - 2016)  Lancer Evolution (2007 - 2014) Outlander Sport (2010 - 2012)  RVR (2010 - 2016)  RVR Roadest (2011 - 2016)_x000a_Proton (3)_x000a_Exora (2009 - 2016)  Preve (2011 - 2016)  Suprima (2014 - 2016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285"/>
    <x v="1216"/>
    <s v="Литые"/>
    <n v="408994"/>
    <s v="RSS"/>
    <s v="Ч"/>
    <x v="1"/>
    <n v="5"/>
    <n v="114.3"/>
    <x v="3"/>
    <n v="46"/>
    <n v="67.099999999999994"/>
    <n v="6.5"/>
    <s v="5/114,3"/>
    <x v="1254"/>
    <x v="13"/>
    <x v="130"/>
    <s v="5/114,3/16/46/67,1/6,5"/>
    <x v="1"/>
    <n v="12"/>
    <x v="3"/>
    <s v="Dodge (1)_x000a_Caliber (2007 - 2009)_x000a_Eagle (1)_x000a_Talon (1990 - 1998)_x000a_Hyundai (9)_x000a_Centennial (1999 - 2005)  Coupe (2002 - 2009)  Equus (1999 - 2008)  Santa Fe (2000 - 2012)  Sonata (2005 - 2010)  Sonata NF (2004 - 2010) Tiburon (2004 - 2007)  Tucson (2004 - 2015)  Tuscani (2004 - 2007)_x000a_Jeep (1)_x000a_Patriot (2007 - 2010)_x000a_Kia (5)_x000a_Amanti (2003 - 2006)  Magentis (2005 - 2011)  Opirus (2003 - 2006)  Optima (2006 - 2010)  Sportage (2004 - 2010)_x000a_Mitsubishi (9)_x000a_ASX (2010 - 2016)  Galant (2006 - 2012)  Galant Fortis (2007 - 2015)  Grandis (2004 - 2011)  Lancer (2007 - 2016)  Lancer Evolution (2007 - 2014) Outlander Sport (2010 - 2012)  RVR (2010 - 2016)  RVR Roadest (2011 - 2016)_x000a_Proton (3)_x000a_Exora (2009 - 2016)  Preve (2011 - 2016)  Suprima (2014 - 2016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286"/>
    <x v="1217"/>
    <s v="Литые"/>
    <n v="665751"/>
    <s v="Экстрим"/>
    <s v="Н"/>
    <x v="1"/>
    <n v="5"/>
    <n v="114.3"/>
    <x v="3"/>
    <n v="46"/>
    <n v="67.099999999999994"/>
    <n v="6.5"/>
    <s v="5/114,3"/>
    <x v="1255"/>
    <x v="13"/>
    <x v="130"/>
    <s v="5/114,3/16/46/67,1/6,5"/>
    <x v="1"/>
    <n v="12"/>
    <x v="3"/>
    <s v="Dodge (1)_x000a_Caliber (2007 - 2009)_x000a_Eagle (1)_x000a_Talon (1990 - 1998)_x000a_Hyundai (9)_x000a_Centennial (1999 - 2005)  Coupe (2002 - 2009)  Equus (1999 - 2008)  Santa Fe (2000 - 2012)  Sonata (2005 - 2010)  Sonata NF (2004 - 2010) Tiburon (2004 - 2007)  Tucson (2004 - 2015)  Tuscani (2004 - 2007)_x000a_Jeep (1)_x000a_Patriot (2007 - 2010)_x000a_Kia (5)_x000a_Amanti (2003 - 2006)  Magentis (2005 - 2011)  Opirus (2003 - 2006)  Optima (2006 - 2010)  Sportage (2004 - 2010)_x000a_Mitsubishi (9)_x000a_ASX (2010 - 2016)  Galant (2006 - 2012)  Galant Fortis (2007 - 2015)  Grandis (2004 - 2011)  Lancer (2007 - 2016)  Lancer Evolution (2007 - 2014) Outlander Sport (2010 - 2012)  RVR (2010 - 2016)  RVR Roadest (2011 - 2016)_x000a_Proton (3)_x000a_Exora (2009 - 2016)  Preve (2011 - 2016)  Suprima (2014 - 2016)"/>
    <n v="4450"/>
    <m/>
    <n v="0"/>
    <n v="0"/>
    <n v="0"/>
    <n v="0"/>
    <n v="4"/>
    <n v="0"/>
    <m/>
    <m/>
    <n v="0"/>
    <n v="1"/>
    <m/>
    <m/>
    <n v="0"/>
    <m/>
    <m/>
    <m/>
    <n v="3265"/>
    <x v="2"/>
    <m/>
  </r>
  <r>
    <x v="0"/>
    <x v="1287"/>
    <x v="1218"/>
    <s v="Литые"/>
    <n v="408992"/>
    <s v="RSS"/>
    <s v="АМ"/>
    <x v="1"/>
    <n v="5"/>
    <n v="114.3"/>
    <x v="3"/>
    <n v="46"/>
    <n v="67.099999999999994"/>
    <n v="6.5"/>
    <s v="5/114,3"/>
    <x v="1256"/>
    <x v="13"/>
    <x v="130"/>
    <s v="5/114,3/16/46/67,1/6,5"/>
    <x v="1"/>
    <n v="12"/>
    <x v="3"/>
    <s v="Dodge (1)_x000a_Caliber (2007 - 2009)_x000a_Eagle (1)_x000a_Talon (1990 - 1998)_x000a_Hyundai (9)_x000a_Centennial (1999 - 2005)  Coupe (2002 - 2009)  Equus (1999 - 2008)  Santa Fe (2000 - 2012)  Sonata (2005 - 2010)  Sonata NF (2004 - 2010) Tiburon (2004 - 2007)  Tucson (2004 - 2015)  Tuscani (2004 - 2007)_x000a_Jeep (1)_x000a_Patriot (2007 - 2010)_x000a_Kia (5)_x000a_Amanti (2003 - 2006)  Magentis (2005 - 2011)  Opirus (2003 - 2006)  Optima (2006 - 2010)  Sportage (2004 - 2010)_x000a_Mitsubishi (9)_x000a_ASX (2010 - 2016)  Galant (2006 - 2012)  Galant Fortis (2007 - 2015)  Grandis (2004 - 2011)  Lancer (2007 - 2016)  Lancer Evolution (2007 - 2014) Outlander Sport (2010 - 2012)  RVR (2010 - 2016)  RVR Roadest (2011 - 2016)_x000a_Proton (3)_x000a_Exora (2009 - 2016)  Preve (2011 - 2016)  Suprima (2014 - 2016)"/>
    <n v="4750"/>
    <m/>
    <n v="3235.0054"/>
    <n v="0"/>
    <n v="0"/>
    <n v="0"/>
    <n v="0"/>
    <n v="0"/>
    <m/>
    <m/>
    <n v="0"/>
    <n v="1"/>
    <m/>
    <m/>
    <n v="0"/>
    <m/>
    <m/>
    <m/>
    <n v="0"/>
    <x v="0"/>
    <m/>
  </r>
  <r>
    <x v="0"/>
    <x v="1288"/>
    <x v="1219"/>
    <s v="Литые"/>
    <n v="665729"/>
    <s v="RSS"/>
    <s v="Н"/>
    <x v="1"/>
    <n v="5"/>
    <n v="114.3"/>
    <x v="3"/>
    <n v="46"/>
    <n v="67.099999999999994"/>
    <n v="6.5"/>
    <s v="5/114,3"/>
    <x v="1257"/>
    <x v="13"/>
    <x v="130"/>
    <s v="5/114,3/16/46/67,1/6,5"/>
    <x v="1"/>
    <n v="12"/>
    <x v="3"/>
    <s v="Dodge (1)_x000a_Caliber (2007 - 2009)_x000a_Eagle (1)_x000a_Talon (1990 - 1998)_x000a_Hyundai (9)_x000a_Centennial (1999 - 2005)  Coupe (2002 - 2009)  Equus (1999 - 2008)  Santa Fe (2000 - 2012)  Sonata (2005 - 2010)  Sonata NF (2004 - 2010) Tiburon (2004 - 2007)  Tucson (2004 - 2015)  Tuscani (2004 - 2007)_x000a_Jeep (1)_x000a_Patriot (2007 - 2010)_x000a_Kia (5)_x000a_Amanti (2003 - 2006)  Magentis (2005 - 2011)  Opirus (2003 - 2006)  Optima (2006 - 2010)  Sportage (2004 - 2010)_x000a_Mitsubishi (9)_x000a_ASX (2010 - 2016)  Galant (2006 - 2012)  Galant Fortis (2007 - 2015)  Grandis (2004 - 2011)  Lancer (2007 - 2016)  Lancer Evolution (2007 - 2014) Outlander Sport (2010 - 2012)  RVR (2010 - 2016)  RVR Roadest (2011 - 2016)_x000a_Proton (3)_x000a_Exora (2009 - 2016)  Preve (2011 - 2016)  Suprima (2014 - 2016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289"/>
    <x v="1220"/>
    <s v="Литые"/>
    <n v="668624"/>
    <m/>
    <m/>
    <x v="3"/>
    <n v="5"/>
    <n v="114.3"/>
    <x v="3"/>
    <n v="46"/>
    <n v="67.099999999999994"/>
    <n v="6.5"/>
    <s v="5/114,3"/>
    <x v="1258"/>
    <x v="13"/>
    <x v="130"/>
    <s v="5/114,3/16/46/67,1/6,5"/>
    <x v="1"/>
    <n v="8"/>
    <x v="3"/>
    <s v="Dodge (1)_x000a_Caliber (2007 - 2009)_x000a_Eagle (1)_x000a_Talon (1990 - 1998)_x000a_Hyundai (9)_x000a_Centennial (1999 - 2005)  Coupe (2002 - 2009)  Equus (1999 - 2008)  Santa Fe (2000 - 2012)  Sonata (2005 - 2010)  Sonata NF (2004 - 2010) Tiburon (2004 - 2007)  Tucson (2004 - 2015)  Tuscani (2004 - 2007)_x000a_Jeep (1)_x000a_Patriot (2007 - 2010)_x000a_Kia (5)_x000a_Amanti (2003 - 2006)  Magentis (2005 - 2011)  Opirus (2003 - 2006)  Optima (2006 - 2010)  Sportage (2004 - 2010)_x000a_Mitsubishi (9)_x000a_ASX (2010 - 2016)  Galant (2006 - 2012)  Galant Fortis (2007 - 2015)  Grandis (2004 - 2011)  Lancer (2007 - 2016)  Lancer Evolution (2007 - 2014) Outlander Sport (2010 - 2012)  RVR (2010 - 2016)  RVR Roadest (2011 - 2016)_x000a_Proton (3)_x000a_Exora (2009 - 2016)  Preve (2011 - 2016)  Suprima (2014 - 2016)"/>
    <n v="3671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290"/>
    <x v="1221"/>
    <s v="Литые"/>
    <n v="669733"/>
    <m/>
    <m/>
    <x v="3"/>
    <n v="5"/>
    <n v="114.3"/>
    <x v="3"/>
    <n v="46"/>
    <n v="67.099999999999994"/>
    <n v="6.5"/>
    <s v="5/114,3"/>
    <x v="1259"/>
    <x v="13"/>
    <x v="130"/>
    <s v="5/114,3/16/46/67,1/6,5"/>
    <x v="1"/>
    <n v="8"/>
    <x v="3"/>
    <s v="Dodge (1)_x000a_Caliber (2007 - 2009)_x000a_Eagle (1)_x000a_Talon (1990 - 1998)_x000a_Hyundai (9)_x000a_Centennial (1999 - 2005)  Coupe (2002 - 2009)  Equus (1999 - 2008)  Santa Fe (2000 - 2012)  Sonata (2005 - 2010)  Sonata NF (2004 - 2010) Tiburon (2004 - 2007)  Tucson (2004 - 2015)  Tuscani (2004 - 2007)_x000a_Jeep (1)_x000a_Patriot (2007 - 2010)_x000a_Kia (5)_x000a_Amanti (2003 - 2006)  Magentis (2005 - 2011)  Opirus (2003 - 2006)  Optima (2006 - 2010)  Sportage (2004 - 2010)_x000a_Mitsubishi (9)_x000a_ASX (2010 - 2016)  Galant (2006 - 2012)  Galant Fortis (2007 - 2015)  Grandis (2004 - 2011)  Lancer (2007 - 2016)  Lancer Evolution (2007 - 2014) Outlander Sport (2010 - 2012)  RVR (2010 - 2016)  RVR Roadest (2011 - 2016)_x000a_Proton (3)_x000a_Exora (2009 - 2016)  Preve (2011 - 2016)  Suprima (2014 - 2016)"/>
    <n v="3671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291"/>
    <x v="1222"/>
    <s v="Литые"/>
    <n v="669355"/>
    <m/>
    <m/>
    <x v="3"/>
    <n v="5"/>
    <n v="114.3"/>
    <x v="3"/>
    <n v="46"/>
    <n v="67.099999999999994"/>
    <n v="6.5"/>
    <s v="5/114,3"/>
    <x v="1260"/>
    <x v="13"/>
    <x v="130"/>
    <s v="5/114,3/16/46/67,1/6,5"/>
    <x v="1"/>
    <n v="8"/>
    <x v="3"/>
    <s v="Dodge (1)_x000a_Caliber (2007 - 2009)_x000a_Eagle (1)_x000a_Talon (1990 - 1998)_x000a_Hyundai (9)_x000a_Centennial (1999 - 2005)  Coupe (2002 - 2009)  Equus (1999 - 2008)  Santa Fe (2000 - 2012)  Sonata (2005 - 2010)  Sonata NF (2004 - 2010) Tiburon (2004 - 2007)  Tucson (2004 - 2015)  Tuscani (2004 - 2007)_x000a_Jeep (1)_x000a_Patriot (2007 - 2010)_x000a_Kia (5)_x000a_Amanti (2003 - 2006)  Magentis (2005 - 2011)  Opirus (2003 - 2006)  Optima (2006 - 2010)  Sportage (2004 - 2010)_x000a_Mitsubishi (9)_x000a_ASX (2010 - 2016)  Galant (2006 - 2012)  Galant Fortis (2007 - 2015)  Grandis (2004 - 2011)  Lancer (2007 - 2016)  Lancer Evolution (2007 - 2014) Outlander Sport (2010 - 2012)  RVR (2010 - 2016)  RVR Roadest (2011 - 2016)_x000a_Proton (3)_x000a_Exora (2009 - 2016)  Preve (2011 - 2016)  Suprima (2014 - 2016)"/>
    <n v="3671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292"/>
    <x v="1223"/>
    <s v="Литые"/>
    <n v="941593"/>
    <s v="Экстрим"/>
    <s v="ЧМБ"/>
    <x v="1"/>
    <n v="5"/>
    <n v="114.3"/>
    <x v="3"/>
    <n v="46"/>
    <n v="67.099999999999994"/>
    <n v="6.5"/>
    <s v="5/114,3"/>
    <x v="1261"/>
    <x v="13"/>
    <x v="130"/>
    <s v="5/114,3/16/46/67,1/6,5"/>
    <x v="1"/>
    <n v="12"/>
    <x v="3"/>
    <s v="Dodge (1)_x000a_Caliber (2007 - 2009)_x000a_Eagle (1)_x000a_Talon (1990 - 1998)_x000a_Hyundai (9)_x000a_Centennial (1999 - 2005)  Coupe (2002 - 2009)  Equus (1999 - 2008)  Santa Fe (2000 - 2012)  Sonata (2005 - 2010)  Sonata NF (2004 - 2010) Tiburon (2004 - 2007)  Tucson (2004 - 2015)  Tuscani (2004 - 2007)_x000a_Jeep (1)_x000a_Patriot (2007 - 2010)_x000a_Kia (5)_x000a_Amanti (2003 - 2006)  Magentis (2005 - 2011)  Opirus (2003 - 2006)  Optima (2006 - 2010)  Sportage (2004 - 2010)_x000a_Mitsubishi (9)_x000a_ASX (2010 - 2016)  Galant (2006 - 2012)  Galant Fortis (2007 - 2015)  Grandis (2004 - 2011)  Lancer (2007 - 2016)  Lancer Evolution (2007 - 2014) Outlander Sport (2010 - 2012)  RVR (2010 - 2016)  RVR Roadest (2011 - 2016)_x000a_Proton (3)_x000a_Exora (2009 - 2016)  Preve (2011 - 2016)  Suprima (2014 - 2016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293"/>
    <x v="1224"/>
    <s v="Литые"/>
    <n v="939652"/>
    <s v="RSS"/>
    <s v="ЧМЖ"/>
    <x v="1"/>
    <n v="5"/>
    <n v="114.3"/>
    <x v="3"/>
    <n v="46"/>
    <n v="67.099999999999994"/>
    <n v="6.5"/>
    <s v="5/114,3"/>
    <x v="1262"/>
    <x v="13"/>
    <x v="130"/>
    <s v="5/114,3/16/46/67,1/6,5"/>
    <x v="1"/>
    <n v="12"/>
    <x v="3"/>
    <s v="Dodge (1)_x000a_Caliber (2007 - 2009)_x000a_Eagle (1)_x000a_Talon (1990 - 1998)_x000a_Hyundai (9)_x000a_Centennial (1999 - 2005)  Coupe (2002 - 2009)  Equus (1999 - 2008)  Santa Fe (2000 - 2012)  Sonata (2005 - 2010)  Sonata NF (2004 - 2010) Tiburon (2004 - 2007)  Tucson (2004 - 2015)  Tuscani (2004 - 2007)_x000a_Jeep (1)_x000a_Patriot (2007 - 2010)_x000a_Kia (5)_x000a_Amanti (2003 - 2006)  Magentis (2005 - 2011)  Opirus (2003 - 2006)  Optima (2006 - 2010)  Sportage (2004 - 2010)_x000a_Mitsubishi (9)_x000a_ASX (2010 - 2016)  Galant (2006 - 2012)  Galant Fortis (2007 - 2015)  Grandis (2004 - 2011)  Lancer (2007 - 2016)  Lancer Evolution (2007 - 2014) Outlander Sport (2010 - 2012)  RVR (2010 - 2016)  RVR Roadest (2011 - 2016)_x000a_Proton (3)_x000a_Exora (2009 - 2016)  Preve (2011 - 2016)  Suprima (2014 - 2016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294"/>
    <x v="1225"/>
    <s v="Литые"/>
    <n v="939650"/>
    <s v="RSS"/>
    <s v="ЧМК"/>
    <x v="1"/>
    <n v="5"/>
    <n v="114.3"/>
    <x v="3"/>
    <n v="46"/>
    <n v="67.099999999999994"/>
    <n v="6.5"/>
    <s v="5/114,3"/>
    <x v="1263"/>
    <x v="13"/>
    <x v="130"/>
    <s v="5/114,3/16/46/67,1/6,5"/>
    <x v="1"/>
    <n v="12"/>
    <x v="3"/>
    <s v="Dodge (1)_x000a_Caliber (2007 - 2009)_x000a_Eagle (1)_x000a_Talon (1990 - 1998)_x000a_Hyundai (9)_x000a_Centennial (1999 - 2005)  Coupe (2002 - 2009)  Equus (1999 - 2008)  Santa Fe (2000 - 2012)  Sonata (2005 - 2010)  Sonata NF (2004 - 2010) Tiburon (2004 - 2007)  Tucson (2004 - 2015)  Tuscani (2004 - 2007)_x000a_Jeep (1)_x000a_Patriot (2007 - 2010)_x000a_Kia (5)_x000a_Amanti (2003 - 2006)  Magentis (2005 - 2011)  Opirus (2003 - 2006)  Optima (2006 - 2010)  Sportage (2004 - 2010)_x000a_Mitsubishi (9)_x000a_ASX (2010 - 2016)  Galant (2006 - 2012)  Galant Fortis (2007 - 2015)  Grandis (2004 - 2011)  Lancer (2007 - 2016)  Lancer Evolution (2007 - 2014) Outlander Sport (2010 - 2012)  RVR (2010 - 2016)  RVR Roadest (2011 - 2016)_x000a_Proton (3)_x000a_Exora (2009 - 2016)  Preve (2011 - 2016)  Suprima (2014 - 2016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295"/>
    <x v="1226"/>
    <s v="Литые"/>
    <n v="408909"/>
    <s v="Экстрим"/>
    <s v="ПЛ"/>
    <x v="1"/>
    <n v="5"/>
    <n v="114.3"/>
    <x v="3"/>
    <n v="46"/>
    <n v="67.099999999999994"/>
    <n v="6.5"/>
    <s v="5/114,3"/>
    <x v="1264"/>
    <x v="13"/>
    <x v="130"/>
    <s v="5/114,3/16/46/67,1/6,5"/>
    <x v="1"/>
    <n v="12"/>
    <x v="3"/>
    <s v="Dodge (1)_x000a_Caliber (2007 - 2009)_x000a_Eagle (1)_x000a_Talon (1990 - 1998)_x000a_Hyundai (9)_x000a_Centennial (1999 - 2005)  Coupe (2002 - 2009)  Equus (1999 - 2008)  Santa Fe (2000 - 2012)  Sonata (2005 - 2010)  Sonata NF (2004 - 2010) Tiburon (2004 - 2007)  Tucson (2004 - 2015)  Tuscani (2004 - 2007)_x000a_Jeep (1)_x000a_Patriot (2007 - 2010)_x000a_Kia (5)_x000a_Amanti (2003 - 2006)  Magentis (2005 - 2011)  Opirus (2003 - 2006)  Optima (2006 - 2010)  Sportage (2004 - 2010)_x000a_Mitsubishi (9)_x000a_ASX (2010 - 2016)  Galant (2006 - 2012)  Galant Fortis (2007 - 2015)  Grandis (2004 - 2011)  Lancer (2007 - 2016)  Lancer Evolution (2007 - 2014) Outlander Sport (2010 - 2012)  RVR (2010 - 2016)  RVR Roadest (2011 - 2016)_x000a_Proton (3)_x000a_Exora (2009 - 2016)  Preve (2011 - 2016)  Suprima (2014 - 2016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296"/>
    <x v="1227"/>
    <s v="Литые"/>
    <n v="2039452"/>
    <s v="Экстрим"/>
    <s v="Т"/>
    <x v="1"/>
    <n v="5"/>
    <n v="114.3"/>
    <x v="3"/>
    <n v="46"/>
    <n v="67.099999999999994"/>
    <n v="6.5"/>
    <s v="5/114,3"/>
    <x v="1265"/>
    <x v="13"/>
    <x v="130"/>
    <s v="5/114,3/16/46/67,1/6,5"/>
    <x v="1"/>
    <n v="12"/>
    <x v="3"/>
    <s v="Dodge (1)_x000a_Caliber (2007 - 2009)_x000a_Eagle (1)_x000a_Talon (1990 - 1998)_x000a_Hyundai (9)_x000a_Centennial (1999 - 2005)  Coupe (2002 - 2009)  Equus (1999 - 2008)  Santa Fe (2000 - 2012)  Sonata (2005 - 2010)  Sonata NF (2004 - 2010) Tiburon (2004 - 2007)  Tucson (2004 - 2015)  Tuscani (2004 - 2007)_x000a_Jeep (1)_x000a_Patriot (2007 - 2010)_x000a_Kia (5)_x000a_Amanti (2003 - 2006)  Magentis (2005 - 2011)  Opirus (2003 - 2006)  Optima (2006 - 2010)  Sportage (2004 - 2010)_x000a_Mitsubishi (9)_x000a_ASX (2010 - 2016)  Galant (2006 - 2012)  Galant Fortis (2007 - 2015)  Grandis (2004 - 2011)  Lancer (2007 - 2016)  Lancer Evolution (2007 - 2014) Outlander Sport (2010 - 2012)  RVR (2010 - 2016)  RVR Roadest (2011 - 2016)_x000a_Proton (3)_x000a_Exora (2009 - 2016)  Preve (2011 - 2016)  Suprima (2014 - 2016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297"/>
    <x v="1228"/>
    <s v="Литые"/>
    <n v="408991"/>
    <s v="RSs"/>
    <s v="ПЛ"/>
    <x v="1"/>
    <n v="5"/>
    <n v="114.3"/>
    <x v="3"/>
    <n v="46"/>
    <n v="67.099999999999994"/>
    <n v="6.5"/>
    <s v="5/114,3"/>
    <x v="1266"/>
    <x v="13"/>
    <x v="130"/>
    <s v="5/114,3/16/46/67,1/6,5"/>
    <x v="1"/>
    <n v="12"/>
    <x v="3"/>
    <s v="Dodge (1)_x000a_Caliber (2007 - 2009)_x000a_Eagle (1)_x000a_Talon (1990 - 1998)_x000a_Hyundai (9)_x000a_Centennial (1999 - 2005)  Coupe (2002 - 2009)  Equus (1999 - 2008)  Santa Fe (2000 - 2012)  Sonata (2005 - 2010)  Sonata NF (2004 - 2010) Tiburon (2004 - 2007)  Tucson (2004 - 2015)  Tuscani (2004 - 2007)_x000a_Jeep (1)_x000a_Patriot (2007 - 2010)_x000a_Kia (5)_x000a_Amanti (2003 - 2006)  Magentis (2005 - 2011)  Opirus (2003 - 2006)  Optima (2006 - 2010)  Sportage (2004 - 2010)_x000a_Mitsubishi (9)_x000a_ASX (2010 - 2016)  Galant (2006 - 2012)  Galant Fortis (2007 - 2015)  Grandis (2004 - 2011)  Lancer (2007 - 2016)  Lancer Evolution (2007 - 2014) Outlander Sport (2010 - 2012)  RVR (2010 - 2016)  RVR Roadest (2011 - 2016)_x000a_Proton (3)_x000a_Exora (2009 - 2016)  Preve (2011 - 2016)  Suprima (2014 - 2016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298"/>
    <x v="1229"/>
    <s v="Литые"/>
    <n v="408993"/>
    <s v="RSs"/>
    <s v="Б"/>
    <x v="1"/>
    <n v="5"/>
    <n v="114.3"/>
    <x v="3"/>
    <n v="46"/>
    <n v="67.099999999999994"/>
    <n v="6.5"/>
    <s v="5/114,3"/>
    <x v="1267"/>
    <x v="13"/>
    <x v="130"/>
    <s v="5/114,3/16/46/67,1/6,5"/>
    <x v="1"/>
    <n v="12"/>
    <x v="3"/>
    <s v="Dodge (1)_x000a_Caliber (2007 - 2009)_x000a_Eagle (1)_x000a_Talon (1990 - 1998)_x000a_Hyundai (9)_x000a_Centennial (1999 - 2005)  Coupe (2002 - 2009)  Equus (1999 - 2008)  Santa Fe (2000 - 2012)  Sonata (2005 - 2010)  Sonata NF (2004 - 2010) Tiburon (2004 - 2007)  Tucson (2004 - 2015)  Tuscani (2004 - 2007)_x000a_Jeep (1)_x000a_Patriot (2007 - 2010)_x000a_Kia (5)_x000a_Amanti (2003 - 2006)  Magentis (2005 - 2011)  Opirus (2003 - 2006)  Optima (2006 - 2010)  Sportage (2004 - 2010)_x000a_Mitsubishi (9)_x000a_ASX (2010 - 2016)  Galant (2006 - 2012)  Galant Fortis (2007 - 2015)  Grandis (2004 - 2011)  Lancer (2007 - 2016)  Lancer Evolution (2007 - 2014) Outlander Sport (2010 - 2012)  RVR (2010 - 2016)  RVR Roadest (2011 - 2016)_x000a_Proton (3)_x000a_Exora (2009 - 2016)  Preve (2011 - 2016)  Suprima (2014 - 2016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299"/>
    <x v="1230"/>
    <s v="Литые"/>
    <n v="665752"/>
    <s v="Экстрим"/>
    <s v="М"/>
    <x v="1"/>
    <n v="5"/>
    <n v="114.3"/>
    <x v="3"/>
    <n v="46"/>
    <n v="67.099999999999994"/>
    <n v="6.5"/>
    <s v="5/114,3"/>
    <x v="1268"/>
    <x v="13"/>
    <x v="130"/>
    <s v="5/114,3/16/46/67,1/6,5"/>
    <x v="1"/>
    <n v="12"/>
    <x v="3"/>
    <s v="Dodge (1)_x000a_Caliber (2007 - 2009)_x000a_Eagle (1)_x000a_Talon (1990 - 1998)_x000a_Hyundai (9)_x000a_Centennial (1999 - 2005)  Coupe (2002 - 2009)  Equus (1999 - 2008)  Santa Fe (2000 - 2012)  Sonata (2005 - 2010)  Sonata NF (2004 - 2010) Tiburon (2004 - 2007)  Tucson (2004 - 2015)  Tuscani (2004 - 2007)_x000a_Jeep (1)_x000a_Patriot (2007 - 2010)_x000a_Kia (5)_x000a_Amanti (2003 - 2006)  Magentis (2005 - 2011)  Opirus (2003 - 2006)  Optima (2006 - 2010)  Sportage (2004 - 2010)_x000a_Mitsubishi (9)_x000a_ASX (2010 - 2016)  Galant (2006 - 2012)  Galant Fortis (2007 - 2015)  Grandis (2004 - 2011)  Lancer (2007 - 2016)  Lancer Evolution (2007 - 2014) Outlander Sport (2010 - 2012)  RVR (2010 - 2016)  RVR Roadest (2011 - 2016)_x000a_Proton (3)_x000a_Exora (2009 - 2016)  Preve (2011 - 2016)  Suprima (2014 - 2016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300"/>
    <x v="1231"/>
    <s v="Литые"/>
    <n v="665999"/>
    <s v="ЛеМан"/>
    <s v="Н"/>
    <x v="1"/>
    <n v="5"/>
    <n v="114.3"/>
    <x v="3"/>
    <n v="46"/>
    <n v="67.099999999999994"/>
    <n v="6.5"/>
    <s v="5/114,3"/>
    <x v="1269"/>
    <x v="13"/>
    <x v="130"/>
    <s v="5/114,3/16/46/67,1/6,5"/>
    <x v="1"/>
    <n v="12"/>
    <x v="3"/>
    <s v="Dodge (1)_x000a_Caliber (2007 - 2009)_x000a_Eagle (1)_x000a_Talon (1990 - 1998)_x000a_Hyundai (9)_x000a_Centennial (1999 - 2005)  Coupe (2002 - 2009)  Equus (1999 - 2008)  Santa Fe (2000 - 2012)  Sonata (2005 - 2010)  Sonata NF (2004 - 2010) Tiburon (2004 - 2007)  Tucson (2004 - 2015)  Tuscani (2004 - 2007)_x000a_Jeep (1)_x000a_Patriot (2007 - 2010)_x000a_Kia (5)_x000a_Amanti (2003 - 2006)  Magentis (2005 - 2011)  Opirus (2003 - 2006)  Optima (2006 - 2010)  Sportage (2004 - 2010)_x000a_Mitsubishi (9)_x000a_ASX (2010 - 2016)  Galant (2006 - 2012)  Galant Fortis (2007 - 2015)  Grandis (2004 - 2011)  Lancer (2007 - 2016)  Lancer Evolution (2007 - 2014) Outlander Sport (2010 - 2012)  RVR (2010 - 2016)  RVR Roadest (2011 - 2016)_x000a_Proton (3)_x000a_Exora (2009 - 2016)  Preve (2011 - 2016)  Suprima (2014 - 2016)"/>
    <n v="4450"/>
    <m/>
    <n v="0"/>
    <n v="4"/>
    <n v="0"/>
    <n v="0"/>
    <n v="4"/>
    <n v="4"/>
    <m/>
    <m/>
    <n v="0"/>
    <n v="1"/>
    <m/>
    <m/>
    <n v="0"/>
    <m/>
    <m/>
    <m/>
    <n v="3265"/>
    <x v="1"/>
    <m/>
  </r>
  <r>
    <x v="0"/>
    <x v="1301"/>
    <x v="1232"/>
    <s v="Литые"/>
    <n v="665687"/>
    <s v="Экстрим"/>
    <s v="Н"/>
    <x v="1"/>
    <n v="5"/>
    <n v="114.3"/>
    <x v="3"/>
    <n v="47"/>
    <n v="66.099999999999994"/>
    <n v="6.5"/>
    <s v="5/114,3"/>
    <x v="1270"/>
    <x v="13"/>
    <x v="223"/>
    <s v="5/114,3/16/47/66,1/6,5"/>
    <x v="1"/>
    <n v="8"/>
    <x v="3"/>
    <s v="Renault (4)_x000a_Fluence (2009 - 2017)  Grand Scenic (2009 - 2016)  Megane (2008 - 2016)  Scenic (2009 - 2016)_x000a_Renault Samsung (1)_x000a_SM3 (2009 - 2016)"/>
    <n v="4450"/>
    <m/>
    <n v="3085.0037999999995"/>
    <n v="4"/>
    <n v="0"/>
    <n v="4"/>
    <n v="0"/>
    <n v="8"/>
    <m/>
    <m/>
    <n v="0"/>
    <m/>
    <m/>
    <m/>
    <n v="0"/>
    <m/>
    <m/>
    <m/>
    <n v="0"/>
    <x v="1"/>
    <m/>
  </r>
  <r>
    <x v="0"/>
    <x v="1302"/>
    <x v="1233"/>
    <s v="Литые"/>
    <n v="666029"/>
    <s v="RSS"/>
    <s v="Н"/>
    <x v="1"/>
    <n v="5"/>
    <n v="114.3"/>
    <x v="3"/>
    <n v="47"/>
    <n v="66.099999999999994"/>
    <n v="6.5"/>
    <s v="5/114,3"/>
    <x v="1271"/>
    <x v="13"/>
    <x v="223"/>
    <s v="5/114,3/16/47/66,1/6,5"/>
    <x v="1"/>
    <n v="8"/>
    <x v="3"/>
    <s v="Renault (4)_x000a_Fluence (2009 - 2017)  Grand Scenic (2009 - 2016)  Megane (2008 - 2016)  Scenic (2009 - 2016)_x000a_Renault Samsung (1)_x000a_SM3 (2009 - 2016)"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303"/>
    <x v="1234"/>
    <s v="Литые"/>
    <n v="408946"/>
    <s v="Экстрим"/>
    <s v="АМ"/>
    <x v="1"/>
    <n v="5"/>
    <n v="114.3"/>
    <x v="3"/>
    <n v="47"/>
    <n v="66.099999999999994"/>
    <n v="6.5"/>
    <s v="5/114,3"/>
    <x v="1272"/>
    <x v="13"/>
    <x v="223"/>
    <s v="5/114,3/16/47/66,1/6,5"/>
    <x v="1"/>
    <n v="8"/>
    <x v="3"/>
    <s v="Renault (4)_x000a_Fluence (2009 - 2017)  Grand Scenic (2009 - 2016)  Megane (2008 - 2016)  Scenic (2009 - 2016)_x000a_Renault Samsung (1)_x000a_SM3 (2009 - 2016)"/>
    <n v="4750"/>
    <m/>
    <n v="3325.0039999999999"/>
    <n v="0"/>
    <n v="0"/>
    <n v="4"/>
    <n v="0"/>
    <n v="4"/>
    <m/>
    <m/>
    <n v="0"/>
    <m/>
    <m/>
    <m/>
    <n v="0"/>
    <m/>
    <m/>
    <m/>
    <n v="0"/>
    <x v="2"/>
    <m/>
  </r>
  <r>
    <x v="0"/>
    <x v="1304"/>
    <x v="1235"/>
    <s v="Литые"/>
    <n v="409060"/>
    <s v="RSS"/>
    <s v="Б"/>
    <x v="1"/>
    <n v="5"/>
    <n v="114.3"/>
    <x v="3"/>
    <n v="47"/>
    <n v="66.099999999999994"/>
    <n v="6.5"/>
    <s v="5/114,3"/>
    <x v="1273"/>
    <x v="13"/>
    <x v="223"/>
    <s v="5/114,3/16/47/66,1/6,5"/>
    <x v="1"/>
    <n v="8"/>
    <x v="3"/>
    <s v="Renault (4)_x000a_Fluence (2009 - 2017)  Grand Scenic (2009 - 2016)  Megane (2008 - 2016)  Scenic (2009 - 2016)_x000a_Renault Samsung (1)_x000a_SM3 (2009 - 2016)"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305"/>
    <x v="1236"/>
    <s v="Литые"/>
    <n v="763968"/>
    <s v="GT"/>
    <s v="НН"/>
    <x v="1"/>
    <n v="5"/>
    <n v="114.3"/>
    <x v="3"/>
    <n v="47"/>
    <n v="66.099999999999994"/>
    <n v="6.5"/>
    <s v="5/114,3"/>
    <x v="1274"/>
    <x v="13"/>
    <x v="223"/>
    <s v="5/114,3/16/47/66,1/6,5"/>
    <x v="1"/>
    <n v="8"/>
    <x v="3"/>
    <s v="Renault (4)_x000a_Fluence (2009 - 2017)  Grand Scenic (2009 - 2016)  Megane (2008 - 2016)  Scenic (2009 - 2016)_x000a_Renault Samsung (1)_x000a_SM3 (2009 - 2016)"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306"/>
    <x v="1237"/>
    <s v="Литые"/>
    <n v="830844"/>
    <s v="GT"/>
    <s v="АМ"/>
    <x v="1"/>
    <n v="5"/>
    <n v="114.3"/>
    <x v="3"/>
    <n v="47"/>
    <n v="66.099999999999994"/>
    <n v="6.5"/>
    <s v="5/114,3"/>
    <x v="1275"/>
    <x v="13"/>
    <x v="223"/>
    <s v="5/114,3/16/47/66,1/6,5"/>
    <x v="1"/>
    <n v="8"/>
    <x v="3"/>
    <s v="Renault (4)_x000a_Fluence (2009 - 2017)  Grand Scenic (2009 - 2016)  Megane (2008 - 2016)  Scenic (2009 - 2016)_x000a_Renault Samsung (1)_x000a_SM3 (2009 - 2016)"/>
    <n v="4750"/>
    <m/>
    <n v="3325.0039999999999"/>
    <n v="0"/>
    <n v="0"/>
    <n v="0"/>
    <n v="0"/>
    <n v="0"/>
    <m/>
    <m/>
    <n v="0"/>
    <m/>
    <m/>
    <m/>
    <n v="0"/>
    <m/>
    <m/>
    <m/>
    <n v="0"/>
    <x v="0"/>
    <m/>
  </r>
  <r>
    <x v="0"/>
    <x v="1307"/>
    <x v="1238"/>
    <s v="Литые"/>
    <n v="902455"/>
    <s v="GT"/>
    <s v="ПЛ"/>
    <x v="1"/>
    <n v="5"/>
    <n v="114.3"/>
    <x v="3"/>
    <n v="47"/>
    <n v="66.099999999999994"/>
    <n v="6.5"/>
    <s v="5/114,3"/>
    <x v="1276"/>
    <x v="13"/>
    <x v="223"/>
    <s v="5/114,3/16/47/66,1/6,5"/>
    <x v="1"/>
    <n v="8"/>
    <x v="3"/>
    <s v="Renault (4)_x000a_Fluence (2009 - 2017)  Grand Scenic (2009 - 2016)  Megane (2008 - 2016)  Scenic (2009 - 2016)_x000a_Renault Samsung (1)_x000a_SM3 (2009 - 2016)"/>
    <n v="4750"/>
    <m/>
    <n v="3325.0039999999999"/>
    <n v="4"/>
    <n v="0"/>
    <n v="0"/>
    <n v="0"/>
    <n v="4"/>
    <m/>
    <m/>
    <n v="0"/>
    <m/>
    <m/>
    <m/>
    <n v="0"/>
    <m/>
    <m/>
    <m/>
    <n v="0"/>
    <x v="2"/>
    <m/>
  </r>
  <r>
    <x v="0"/>
    <x v="1308"/>
    <x v="1239"/>
    <s v="Литые"/>
    <n v="408945"/>
    <s v="Экстрим"/>
    <s v="ПЛ"/>
    <x v="1"/>
    <n v="5"/>
    <n v="114.3"/>
    <x v="3"/>
    <n v="47"/>
    <n v="66.099999999999994"/>
    <n v="6.5"/>
    <s v="5/114,3"/>
    <x v="1277"/>
    <x v="13"/>
    <x v="223"/>
    <s v="5/114,3/16/47/66,1/6,5"/>
    <x v="1"/>
    <n v="8"/>
    <x v="3"/>
    <s v="Renault (4)_x000a_Fluence (2009 - 2017)  Grand Scenic (2009 - 2016)  Megane (2008 - 2016)  Scenic (2009 - 2016)_x000a_Renault Samsung (1)_x000a_SM3 (2009 - 2016)"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309"/>
    <x v="1240"/>
    <s v="Литые"/>
    <n v="409058"/>
    <s v="RSs"/>
    <s v="ПЛ"/>
    <x v="1"/>
    <n v="5"/>
    <n v="114.3"/>
    <x v="3"/>
    <n v="47"/>
    <n v="66.099999999999994"/>
    <n v="6.5"/>
    <s v="5/114,3"/>
    <x v="1278"/>
    <x v="13"/>
    <x v="223"/>
    <s v="5/114,3/16/47/66,1/6,5"/>
    <x v="1"/>
    <n v="8"/>
    <x v="3"/>
    <s v="Renault (4)_x000a_Fluence (2009 - 2017)  Grand Scenic (2009 - 2016)  Megane (2008 - 2016)  Scenic (2009 - 2016)_x000a_Renault Samsung (1)_x000a_SM3 (2009 - 2016)"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310"/>
    <x v="1241"/>
    <s v="Литые"/>
    <n v="409059"/>
    <s v="RSs"/>
    <s v="АМ"/>
    <x v="1"/>
    <n v="5"/>
    <n v="114.3"/>
    <x v="3"/>
    <n v="47"/>
    <n v="66.099999999999994"/>
    <n v="6.5"/>
    <s v="5/114,3"/>
    <x v="1279"/>
    <x v="13"/>
    <x v="223"/>
    <s v="5/114,3/16/47/66,1/6,5"/>
    <x v="1"/>
    <n v="8"/>
    <x v="3"/>
    <s v="Renault (4)_x000a_Fluence (2009 - 2017)  Grand Scenic (2009 - 2016)  Megane (2008 - 2016)  Scenic (2009 - 2016)_x000a_Renault Samsung (1)_x000a_SM3 (2009 - 2016)"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311"/>
    <x v="1242"/>
    <s v="Литые"/>
    <n v="409061"/>
    <s v="RSs"/>
    <s v="Ч"/>
    <x v="1"/>
    <n v="5"/>
    <n v="114.3"/>
    <x v="3"/>
    <n v="47"/>
    <n v="66.099999999999994"/>
    <n v="6.5"/>
    <s v="5/114,3"/>
    <x v="1280"/>
    <x v="13"/>
    <x v="223"/>
    <s v="5/114,3/16/47/66,1/6,5"/>
    <x v="1"/>
    <n v="8"/>
    <x v="3"/>
    <s v="Renault (4)_x000a_Fluence (2009 - 2017)  Grand Scenic (2009 - 2016)  Megane (2008 - 2016)  Scenic (2009 - 2016)_x000a_Renault Samsung (1)_x000a_SM3 (2009 - 2016)"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312"/>
    <x v="1243"/>
    <s v="Литые"/>
    <n v="665726"/>
    <s v="Экстрим"/>
    <s v="М"/>
    <x v="1"/>
    <n v="5"/>
    <n v="114.3"/>
    <x v="3"/>
    <n v="47"/>
    <n v="66.099999999999994"/>
    <n v="6.5"/>
    <s v="5/114,3"/>
    <x v="1281"/>
    <x v="13"/>
    <x v="223"/>
    <s v="5/114,3/16/47/66,1/6,5"/>
    <x v="1"/>
    <n v="8"/>
    <x v="3"/>
    <s v="Renault (4)_x000a_Fluence (2009 - 2017)  Grand Scenic (2009 - 2016)  Megane (2008 - 2016)  Scenic (2009 - 2016)_x000a_Renault Samsung (1)_x000a_SM3 (2009 - 2016)"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313"/>
    <x v="1244"/>
    <s v="Литые"/>
    <n v="666030"/>
    <s v="RSs"/>
    <s v="АБ"/>
    <x v="1"/>
    <n v="5"/>
    <n v="114.3"/>
    <x v="3"/>
    <n v="47"/>
    <n v="66.099999999999994"/>
    <n v="6.5"/>
    <s v="5/114,3"/>
    <x v="1282"/>
    <x v="13"/>
    <x v="223"/>
    <s v="5/114,3/16/47/66,1/6,5"/>
    <x v="1"/>
    <n v="8"/>
    <x v="3"/>
    <s v="Renault (4)_x000a_Fluence (2009 - 2017)  Grand Scenic (2009 - 2016)  Megane (2008 - 2016)  Scenic (2009 - 2016)_x000a_Renault Samsung (1)_x000a_SM3 (2009 - 2016)"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314"/>
    <x v="1245"/>
    <s v="Литые"/>
    <n v="408942"/>
    <s v="Экстрим"/>
    <s v="АМ"/>
    <x v="1"/>
    <n v="5"/>
    <n v="114.3"/>
    <x v="3"/>
    <n v="50"/>
    <n v="60.1"/>
    <n v="6.5"/>
    <s v="5/114,3"/>
    <x v="1283"/>
    <x v="13"/>
    <x v="224"/>
    <s v="5/114,3/16/50/60,1/6,5"/>
    <x v="1"/>
    <n v="4"/>
    <x v="1"/>
    <s v="Fiat (1)_x000a_Sedici (2009 - 2014)_x000a_Lexus (1)_x000a_IS (1999 - 2005)_x000a_Suzuki (3)_x000a_Kizashi (2009 - 2015)  SX4 (2016 - 2018)  Vitara (2015 - 2016)_x000a_Toyota (20)_x000a_Alphard (2003 - 2017)  Altezza (1998 - 2005)  Altezza Gita (2001 - 2005)  Brevis (2001 - 2007)  Camry (2001 - 2006)  Chaser (1990 - 2001) Cresta (1988 - 2001)  Crown (1995 - 2001)  Crown Athlete (1999 - 2007)  Crown Majesta (1995 - 2004)  Crown Royal (1999 - 2003) Estima (2000 - 2005)  Mark II (1990 - 2004)  Mark II Blit (2002 - 2007)  Previa (2000 - 2006)  Sienna (2004 - 2010)  Solara (2004 - 2008) Tarago (2000 - 2006)  Verossa (2001 - 2004)  Windom (2001 - 2006)"/>
    <n v="4750"/>
    <m/>
    <n v="0"/>
    <n v="0"/>
    <n v="0"/>
    <n v="0"/>
    <n v="4"/>
    <n v="0"/>
    <m/>
    <m/>
    <n v="0"/>
    <m/>
    <n v="3520"/>
    <m/>
    <n v="3520"/>
    <m/>
    <m/>
    <m/>
    <n v="0"/>
    <x v="2"/>
    <m/>
  </r>
  <r>
    <x v="0"/>
    <x v="1315"/>
    <x v="1246"/>
    <s v="Литые"/>
    <n v="665774"/>
    <s v="Экстрим"/>
    <s v="Н"/>
    <x v="1"/>
    <n v="5"/>
    <n v="114.3"/>
    <x v="3"/>
    <n v="50"/>
    <n v="60.1"/>
    <n v="6.5"/>
    <s v="5/114,3"/>
    <x v="1284"/>
    <x v="13"/>
    <x v="224"/>
    <s v="5/114,3/16/50/60,1/6,5"/>
    <x v="1"/>
    <n v="4"/>
    <x v="1"/>
    <s v="Fiat (1)_x000a_Sedici (2009 - 2014)_x000a_Lexus (1)_x000a_IS (1999 - 2005)_x000a_Suzuki (3)_x000a_Kizashi (2009 - 2015)  SX4 (2016 - 2018)  Vitara (2015 - 2016)_x000a_Toyota (20)_x000a_Alphard (2003 - 2017)  Altezza (1998 - 2005)  Altezza Gita (2001 - 2005)  Brevis (2001 - 2007)  Camry (2001 - 2006)  Chaser (1990 - 2001) Cresta (1988 - 2001)  Crown (1995 - 2001)  Crown Athlete (1999 - 2007)  Crown Majesta (1995 - 2004)  Crown Royal (1999 - 2003) Estima (2000 - 2005)  Mark II (1990 - 2004)  Mark II Blit (2002 - 2007)  Previa (2000 - 2006)  Sienna (2004 - 2010)  Solara (2004 - 2008) Tarago (2000 - 2006)  Verossa (2001 - 2004)  Windom (2001 - 2006)"/>
    <n v="4450"/>
    <m/>
    <n v="3085.0037999999995"/>
    <n v="4"/>
    <n v="0"/>
    <n v="0"/>
    <n v="4"/>
    <n v="4"/>
    <m/>
    <m/>
    <n v="0"/>
    <m/>
    <m/>
    <m/>
    <n v="0"/>
    <m/>
    <m/>
    <m/>
    <n v="0"/>
    <x v="1"/>
    <m/>
  </r>
  <r>
    <x v="0"/>
    <x v="1316"/>
    <x v="1247"/>
    <s v="Литые"/>
    <n v="672740"/>
    <m/>
    <m/>
    <x v="3"/>
    <n v="5"/>
    <n v="114.3"/>
    <x v="3"/>
    <n v="50"/>
    <n v="60.1"/>
    <n v="6.5"/>
    <s v="5/114,3"/>
    <x v="1285"/>
    <x v="13"/>
    <x v="224"/>
    <s v="5/114,3/16/50/60,1/6,5"/>
    <x v="1"/>
    <n v="4"/>
    <x v="1"/>
    <s v="Fiat (1)_x000a_Sedici (2009 - 2014)_x000a_Lexus (1)_x000a_IS (1999 - 2005)_x000a_Suzuki (3)_x000a_Kizashi (2009 - 2015)  SX4 (2016 - 2018)  Vitara (2015 - 2016)_x000a_Toyota (20)_x000a_Alphard (2003 - 2017)  Altezza (1998 - 2005)  Altezza Gita (2001 - 2005)  Brevis (2001 - 2007)  Camry (2001 - 2006)  Chaser (1990 - 2001) Cresta (1988 - 2001)  Crown (1995 - 2001)  Crown Athlete (1999 - 2007)  Crown Majesta (1995 - 2004)  Crown Royal (1999 - 2003) Estima (2000 - 2005)  Mark II (1990 - 2004)  Mark II Blit (2002 - 2007)  Previa (2000 - 2006)  Sienna (2004 - 2010)  Solara (2004 - 2008) Tarago (2000 - 2006)  Verossa (2001 - 2004)  Windom (2001 - 2006)"/>
    <n v="3671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317"/>
    <x v="1248"/>
    <s v="Литые"/>
    <n v="408941"/>
    <s v="Экстрим"/>
    <s v="ПЛ"/>
    <x v="1"/>
    <n v="5"/>
    <n v="114.3"/>
    <x v="3"/>
    <n v="50"/>
    <n v="60.1"/>
    <n v="6.5"/>
    <s v="5/114,3"/>
    <x v="1286"/>
    <x v="13"/>
    <x v="224"/>
    <s v="5/114,3/16/50/60,1/6,5"/>
    <x v="1"/>
    <n v="4"/>
    <x v="1"/>
    <s v="Fiat (1)_x000a_Sedici (2009 - 2014)_x000a_Lexus (1)_x000a_IS (1999 - 2005)_x000a_Suzuki (3)_x000a_Kizashi (2009 - 2015)  SX4 (2016 - 2018)  Vitara (2015 - 2016)_x000a_Toyota (20)_x000a_Alphard (2003 - 2017)  Altezza (1998 - 2005)  Altezza Gita (2001 - 2005)  Brevis (2001 - 2007)  Camry (2001 - 2006)  Chaser (1990 - 2001) Cresta (1988 - 2001)  Crown (1995 - 2001)  Crown Athlete (1999 - 2007)  Crown Majesta (1995 - 2004)  Crown Royal (1999 - 2003) Estima (2000 - 2005)  Mark II (1990 - 2004)  Mark II Blit (2002 - 2007)  Previa (2000 - 2006)  Sienna (2004 - 2010)  Solara (2004 - 2008) Tarago (2000 - 2006)  Verossa (2001 - 2004)  Windom (2001 - 2006)"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318"/>
    <x v="1249"/>
    <s v="Литые"/>
    <n v="409049"/>
    <s v="RSs"/>
    <s v="ПЛ"/>
    <x v="1"/>
    <n v="5"/>
    <n v="114.3"/>
    <x v="3"/>
    <n v="50"/>
    <n v="60.1"/>
    <n v="6.5"/>
    <s v="5/114,3"/>
    <x v="1287"/>
    <x v="13"/>
    <x v="224"/>
    <s v="5/114,3/16/50/60,1/6,5"/>
    <x v="1"/>
    <n v="4"/>
    <x v="1"/>
    <s v="Fiat (1)_x000a_Sedici (2009 - 2014)_x000a_Lexus (1)_x000a_IS (1999 - 2005)_x000a_Suzuki (3)_x000a_Kizashi (2009 - 2015)  SX4 (2016 - 2018)  Vitara (2015 - 2016)_x000a_Toyota (20)_x000a_Alphard (2003 - 2017)  Altezza (1998 - 2005)  Altezza Gita (2001 - 2005)  Brevis (2001 - 2007)  Camry (2001 - 2006)  Chaser (1990 - 2001) Cresta (1988 - 2001)  Crown (1995 - 2001)  Crown Athlete (1999 - 2007)  Crown Majesta (1995 - 2004)  Crown Royal (1999 - 2003) Estima (2000 - 2005)  Mark II (1990 - 2004)  Mark II Blit (2002 - 2007)  Previa (2000 - 2006)  Sienna (2004 - 2010)  Solara (2004 - 2008) Tarago (2000 - 2006)  Verossa (2001 - 2004)  Windom (2001 - 2006)"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319"/>
    <x v="1250"/>
    <s v="Литые"/>
    <n v="409050"/>
    <s v="RSs"/>
    <s v="АМ"/>
    <x v="1"/>
    <n v="5"/>
    <n v="114.3"/>
    <x v="3"/>
    <n v="50"/>
    <n v="60.1"/>
    <n v="6.5"/>
    <s v="5/114,3"/>
    <x v="1288"/>
    <x v="13"/>
    <x v="224"/>
    <s v="5/114,3/16/50/60,1/6,5"/>
    <x v="1"/>
    <n v="4"/>
    <x v="1"/>
    <s v="Fiat (1)_x000a_Sedici (2009 - 2014)_x000a_Lexus (1)_x000a_IS (1999 - 2005)_x000a_Suzuki (3)_x000a_Kizashi (2009 - 2015)  SX4 (2016 - 2018)  Vitara (2015 - 2016)_x000a_Toyota (20)_x000a_Alphard (2003 - 2017)  Altezza (1998 - 2005)  Altezza Gita (2001 - 2005)  Brevis (2001 - 2007)  Camry (2001 - 2006)  Chaser (1990 - 2001) Cresta (1988 - 2001)  Crown (1995 - 2001)  Crown Athlete (1999 - 2007)  Crown Majesta (1995 - 2004)  Crown Royal (1999 - 2003) Estima (2000 - 2005)  Mark II (1990 - 2004)  Mark II Blit (2002 - 2007)  Previa (2000 - 2006)  Sienna (2004 - 2010)  Solara (2004 - 2008) Tarago (2000 - 2006)  Verossa (2001 - 2004)  Windom (2001 - 2006)"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320"/>
    <x v="1251"/>
    <s v="Литые"/>
    <n v="409051"/>
    <s v="RSs"/>
    <s v="Б"/>
    <x v="1"/>
    <n v="5"/>
    <n v="114.3"/>
    <x v="3"/>
    <n v="50"/>
    <n v="60.1"/>
    <n v="6.5"/>
    <s v="5/114,3"/>
    <x v="1289"/>
    <x v="13"/>
    <x v="224"/>
    <s v="5/114,3/16/50/60,1/6,5"/>
    <x v="1"/>
    <n v="4"/>
    <x v="1"/>
    <s v="Fiat (1)_x000a_Sedici (2009 - 2014)_x000a_Lexus (1)_x000a_IS (1999 - 2005)_x000a_Suzuki (3)_x000a_Kizashi (2009 - 2015)  SX4 (2016 - 2018)  Vitara (2015 - 2016)_x000a_Toyota (20)_x000a_Alphard (2003 - 2017)  Altezza (1998 - 2005)  Altezza Gita (2001 - 2005)  Brevis (2001 - 2007)  Camry (2001 - 2006)  Chaser (1990 - 2001) Cresta (1988 - 2001)  Crown (1995 - 2001)  Crown Athlete (1999 - 2007)  Crown Majesta (1995 - 2004)  Crown Royal (1999 - 2003) Estima (2000 - 2005)  Mark II (1990 - 2004)  Mark II Blit (2002 - 2007)  Previa (2000 - 2006)  Sienna (2004 - 2010)  Solara (2004 - 2008) Tarago (2000 - 2006)  Verossa (2001 - 2004)  Windom (2001 - 2006)"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321"/>
    <x v="1252"/>
    <s v="Литые"/>
    <n v="409052"/>
    <s v="RSs"/>
    <s v="Ч"/>
    <x v="1"/>
    <n v="5"/>
    <n v="114.3"/>
    <x v="3"/>
    <n v="50"/>
    <n v="60.1"/>
    <n v="6.5"/>
    <s v="5/114,3"/>
    <x v="1290"/>
    <x v="13"/>
    <x v="224"/>
    <s v="5/114,3/16/50/60,1/6,5"/>
    <x v="1"/>
    <n v="4"/>
    <x v="1"/>
    <s v="Fiat (1)_x000a_Sedici (2009 - 2014)_x000a_Lexus (1)_x000a_IS (1999 - 2005)_x000a_Suzuki (3)_x000a_Kizashi (2009 - 2015)  SX4 (2016 - 2018)  Vitara (2015 - 2016)_x000a_Toyota (20)_x000a_Alphard (2003 - 2017)  Altezza (1998 - 2005)  Altezza Gita (2001 - 2005)  Brevis (2001 - 2007)  Camry (2001 - 2006)  Chaser (1990 - 2001) Cresta (1988 - 2001)  Crown (1995 - 2001)  Crown Athlete (1999 - 2007)  Crown Majesta (1995 - 2004)  Crown Royal (1999 - 2003) Estima (2000 - 2005)  Mark II (1990 - 2004)  Mark II Blit (2002 - 2007)  Previa (2000 - 2006)  Sienna (2004 - 2010)  Solara (2004 - 2008) Tarago (2000 - 2006)  Verossa (2001 - 2004)  Windom (2001 - 2006)"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322"/>
    <x v="1253"/>
    <s v="Литые"/>
    <n v="665775"/>
    <s v="Экстрим"/>
    <s v="М"/>
    <x v="1"/>
    <n v="5"/>
    <n v="114.3"/>
    <x v="3"/>
    <n v="50"/>
    <n v="60.1"/>
    <n v="6.5"/>
    <s v="5/114,3"/>
    <x v="1291"/>
    <x v="13"/>
    <x v="224"/>
    <s v="5/114,3/16/50/60,1/6,5"/>
    <x v="1"/>
    <n v="4"/>
    <x v="1"/>
    <s v="Fiat (1)_x000a_Sedici (2009 - 2014)_x000a_Lexus (1)_x000a_IS (1999 - 2005)_x000a_Suzuki (3)_x000a_Kizashi (2009 - 2015)  SX4 (2016 - 2018)  Vitara (2015 - 2016)_x000a_Toyota (20)_x000a_Alphard (2003 - 2017)  Altezza (1998 - 2005)  Altezza Gita (2001 - 2005)  Brevis (2001 - 2007)  Camry (2001 - 2006)  Chaser (1990 - 2001) Cresta (1988 - 2001)  Crown (1995 - 2001)  Crown Athlete (1999 - 2007)  Crown Majesta (1995 - 2004)  Crown Royal (1999 - 2003) Estima (2000 - 2005)  Mark II (1990 - 2004)  Mark II Blit (2002 - 2007)  Previa (2000 - 2006)  Sienna (2004 - 2010)  Solara (2004 - 2008) Tarago (2000 - 2006)  Verossa (2001 - 2004)  Windom (2001 - 2006)"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323"/>
    <x v="1254"/>
    <s v="Литые"/>
    <n v="666027"/>
    <s v="RSs"/>
    <s v="АБ"/>
    <x v="1"/>
    <n v="5"/>
    <n v="114.3"/>
    <x v="3"/>
    <n v="50"/>
    <n v="60.1"/>
    <n v="6.5"/>
    <s v="5/114,3"/>
    <x v="1292"/>
    <x v="13"/>
    <x v="224"/>
    <s v="5/114,3/16/50/60,1/6,5"/>
    <x v="1"/>
    <n v="4"/>
    <x v="1"/>
    <s v="Fiat (1)_x000a_Sedici (2009 - 2014)_x000a_Lexus (1)_x000a_IS (1999 - 2005)_x000a_Suzuki (3)_x000a_Kizashi (2009 - 2015)  SX4 (2016 - 2018)  Vitara (2015 - 2016)_x000a_Toyota (20)_x000a_Alphard (2003 - 2017)  Altezza (1998 - 2005)  Altezza Gita (2001 - 2005)  Brevis (2001 - 2007)  Camry (2001 - 2006)  Chaser (1990 - 2001) Cresta (1988 - 2001)  Crown (1995 - 2001)  Crown Athlete (1999 - 2007)  Crown Majesta (1995 - 2004)  Crown Royal (1999 - 2003) Estima (2000 - 2005)  Mark II (1990 - 2004)  Mark II Blit (2002 - 2007)  Previa (2000 - 2006)  Sienna (2004 - 2010)  Solara (2004 - 2008) Tarago (2000 - 2006)  Verossa (2001 - 2004)  Windom (2001 - 2006)"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324"/>
    <x v="1255"/>
    <s v="Литые"/>
    <n v="661644"/>
    <s v="Экстрим"/>
    <s v="Н"/>
    <x v="1"/>
    <n v="5"/>
    <n v="114.3"/>
    <x v="3"/>
    <n v="50"/>
    <n v="66.099999999999994"/>
    <n v="6.5"/>
    <s v="5/114,3"/>
    <x v="1293"/>
    <x v="13"/>
    <x v="225"/>
    <s v="5/114,3/16/50/66,1/6,5"/>
    <x v="1"/>
    <n v="8"/>
    <x v="3"/>
    <s v="Dacia (1)_x000a_Duster (2010 - 2016)_x000a_Nissan (4)_x000a_Cefiro (1997 - 1998)  Maxima (2003 - 2013)  Teana (2003 - 2013)  Terrano (2014 - 2017)_x000a_Renault (3)_x000a_Duster (2010 - 2018)  Duster Oroch (2015 - 2018)  Kaptur (2016 - 2018)_x000a_Renault Samsung (1)_x000a_SM7 (2011 - 2016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325"/>
    <x v="1256"/>
    <s v="Литые"/>
    <n v="661645"/>
    <s v="Экстрим"/>
    <s v="ПЛ"/>
    <x v="1"/>
    <n v="5"/>
    <n v="114.3"/>
    <x v="3"/>
    <n v="50"/>
    <n v="66.099999999999994"/>
    <n v="6.5"/>
    <s v="5/114,3"/>
    <x v="1294"/>
    <x v="13"/>
    <x v="225"/>
    <s v="5/114,3/16/50/66,1/6,5"/>
    <x v="1"/>
    <n v="8"/>
    <x v="3"/>
    <s v="Dacia (1)_x000a_Duster (2010 - 2016)_x000a_Nissan (4)_x000a_Cefiro (1997 - 1998)  Maxima (2003 - 2013)  Teana (2003 - 2013)  Terrano (2014 - 2017)_x000a_Renault (3)_x000a_Duster (2010 - 2018)  Duster Oroch (2015 - 2018)  Kaptur (2016 - 2018)_x000a_Renault Samsung (1)_x000a_SM7 (2011 - 2016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326"/>
    <x v="1257"/>
    <s v="Литые"/>
    <n v="661735"/>
    <s v="RSS"/>
    <s v="М"/>
    <x v="1"/>
    <n v="5"/>
    <n v="114.3"/>
    <x v="3"/>
    <n v="50"/>
    <n v="66.099999999999994"/>
    <n v="6.5"/>
    <s v="5/114,3"/>
    <x v="1295"/>
    <x v="13"/>
    <x v="225"/>
    <s v="5/114,3/16/50/66,1/6,5"/>
    <x v="1"/>
    <n v="8"/>
    <x v="3"/>
    <s v="Dacia (1)_x000a_Duster (2010 - 2016)_x000a_Nissan (4)_x000a_Cefiro (1997 - 1998)  Maxima (2003 - 2013)  Teana (2003 - 2013)  Terrano (2014 - 2017)_x000a_Renault (3)_x000a_Duster (2010 - 2018)  Duster Oroch (2015 - 2018)  Kaptur (2016 - 2018)_x000a_Renault Samsung (1)_x000a_SM7 (2011 - 2016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327"/>
    <x v="1258"/>
    <s v="Литые"/>
    <n v="661737"/>
    <s v="RSS"/>
    <s v="ПЛ"/>
    <x v="1"/>
    <n v="5"/>
    <n v="114.3"/>
    <x v="3"/>
    <n v="50"/>
    <n v="66.099999999999994"/>
    <n v="6.5"/>
    <s v="5/114,3"/>
    <x v="1296"/>
    <x v="13"/>
    <x v="225"/>
    <s v="5/114,3/16/50/66,1/6,5"/>
    <x v="1"/>
    <n v="8"/>
    <x v="3"/>
    <s v="Dacia (1)_x000a_Duster (2010 - 2016)_x000a_Nissan (4)_x000a_Cefiro (1997 - 1998)  Maxima (2003 - 2013)  Teana (2003 - 2013)  Terrano (2014 - 2017)_x000a_Renault (3)_x000a_Duster (2010 - 2018)  Duster Oroch (2015 - 2018)  Kaptur (2016 - 2018)_x000a_Renault Samsung (1)_x000a_SM7 (2011 - 2016)"/>
    <n v="4750"/>
    <m/>
    <n v="3235.0054"/>
    <n v="4"/>
    <n v="0"/>
    <n v="0"/>
    <n v="0"/>
    <n v="4"/>
    <m/>
    <m/>
    <n v="0"/>
    <n v="1"/>
    <m/>
    <m/>
    <n v="0"/>
    <m/>
    <m/>
    <m/>
    <n v="0"/>
    <x v="2"/>
    <m/>
  </r>
  <r>
    <x v="0"/>
    <x v="1328"/>
    <x v="1259"/>
    <s v="Литые"/>
    <n v="665734"/>
    <s v="RSS"/>
    <s v="АМ"/>
    <x v="1"/>
    <n v="5"/>
    <n v="114.3"/>
    <x v="3"/>
    <n v="50"/>
    <n v="66.099999999999994"/>
    <n v="6.5"/>
    <s v="5/114,3"/>
    <x v="1297"/>
    <x v="13"/>
    <x v="225"/>
    <s v="5/114,3/16/50/66,1/6,5"/>
    <x v="1"/>
    <n v="8"/>
    <x v="3"/>
    <s v="Dacia (1)_x000a_Duster (2010 - 2016)_x000a_Nissan (4)_x000a_Cefiro (1997 - 1998)  Maxima (2003 - 2013)  Teana (2003 - 2013)  Terrano (2014 - 2017)_x000a_Renault (3)_x000a_Duster (2010 - 2018)  Duster Oroch (2015 - 2018)  Kaptur (2016 - 2018)_x000a_Renault Samsung (1)_x000a_SM7 (2011 - 2016)"/>
    <n v="4750"/>
    <m/>
    <n v="3297.2135249999997"/>
    <n v="4"/>
    <n v="0"/>
    <n v="8"/>
    <n v="0"/>
    <n v="12"/>
    <m/>
    <m/>
    <n v="0"/>
    <n v="1"/>
    <m/>
    <m/>
    <n v="0"/>
    <m/>
    <m/>
    <m/>
    <n v="0"/>
    <x v="3"/>
    <m/>
  </r>
  <r>
    <x v="0"/>
    <x v="1329"/>
    <x v="1260"/>
    <s v="Литые"/>
    <n v="763969"/>
    <s v="GT"/>
    <s v="АМ"/>
    <x v="1"/>
    <n v="5"/>
    <n v="114.3"/>
    <x v="3"/>
    <n v="50"/>
    <n v="66.099999999999994"/>
    <n v="6.5"/>
    <s v="5/114,3"/>
    <x v="1298"/>
    <x v="13"/>
    <x v="225"/>
    <s v="5/114,3/16/50/66,1/6,5"/>
    <x v="1"/>
    <n v="8"/>
    <x v="3"/>
    <s v="Dacia (1)_x000a_Duster (2010 - 2016)_x000a_Nissan (4)_x000a_Cefiro (1997 - 1998)  Maxima (2003 - 2013)  Teana (2003 - 2013)  Terrano (2014 - 2017)_x000a_Renault (3)_x000a_Duster (2010 - 2018)  Duster Oroch (2015 - 2018)  Kaptur (2016 - 2018)_x000a_Renault Samsung (1)_x000a_SM7 (2011 - 2016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330"/>
    <x v="1261"/>
    <s v="Литые"/>
    <n v="665978"/>
    <s v="Экстрим"/>
    <s v="АМ"/>
    <x v="1"/>
    <n v="5"/>
    <n v="114.3"/>
    <x v="3"/>
    <n v="50"/>
    <n v="66.099999999999994"/>
    <n v="6.5"/>
    <s v="5/114,3"/>
    <x v="1298"/>
    <x v="13"/>
    <x v="225"/>
    <s v="5/114,3/16/50/66,1/6,5"/>
    <x v="1"/>
    <n v="8"/>
    <x v="3"/>
    <s v="Dacia (1)_x000a_Duster (2010 - 2016)_x000a_Nissan (4)_x000a_Cefiro (1997 - 1998)  Maxima (2003 - 2013)  Teana (2003 - 2013)  Terrano (2014 - 2017)_x000a_Renault (3)_x000a_Duster (2010 - 2018)  Duster Oroch (2015 - 2018)  Kaptur (2016 - 2018)_x000a_Renault Samsung (1)_x000a_SM7 (2011 - 2016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331"/>
    <x v="1262"/>
    <s v="Литые"/>
    <n v="828789"/>
    <s v="GT"/>
    <s v="ПЛ"/>
    <x v="1"/>
    <n v="5"/>
    <n v="114.3"/>
    <x v="3"/>
    <n v="50"/>
    <n v="66.099999999999994"/>
    <n v="6.5"/>
    <s v="5/114,3"/>
    <x v="1299"/>
    <x v="13"/>
    <x v="225"/>
    <s v="5/114,3/16/50/66,1/6,5"/>
    <x v="1"/>
    <n v="8"/>
    <x v="3"/>
    <s v="Dacia (1)_x000a_Duster (2010 - 2016)_x000a_Nissan (4)_x000a_Cefiro (1997 - 1998)  Maxima (2003 - 2013)  Teana (2003 - 2013)  Terrano (2014 - 2017)_x000a_Renault (3)_x000a_Duster (2010 - 2018)  Duster Oroch (2015 - 2018)  Kaptur (2016 - 2018)_x000a_Renault Samsung (1)_x000a_SM7 (2011 - 2016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332"/>
    <x v="132"/>
    <s v="Литые"/>
    <n v="811804"/>
    <m/>
    <m/>
    <x v="6"/>
    <n v="5"/>
    <n v="114.3"/>
    <x v="3"/>
    <n v="50"/>
    <n v="66.099999999999994"/>
    <n v="6.5"/>
    <s v="5/114,3"/>
    <x v="1300"/>
    <x v="13"/>
    <x v="225"/>
    <s v="5/114,3/16/50/66,1/6,5"/>
    <x v="1"/>
    <n v="8"/>
    <x v="3"/>
    <s v="Dacia (1)_x000a_Duster (2010 - 2016)_x000a_Nissan (4)_x000a_Cefiro (1997 - 1998)  Maxima (2003 - 2013)  Teana (2003 - 2013)  Terrano (2014 - 2017)_x000a_Renault (3)_x000a_Duster (2010 - 2018)  Duster Oroch (2015 - 2018)  Kaptur (2016 - 2018)_x000a_Renault Samsung (1)_x000a_SM7 (2011 - 2016)"/>
    <n v="2191"/>
    <m/>
    <n v="2189.9973999999997"/>
    <n v="0"/>
    <n v="0"/>
    <n v="2"/>
    <n v="0"/>
    <n v="2"/>
    <m/>
    <m/>
    <n v="0"/>
    <n v="1"/>
    <m/>
    <m/>
    <n v="0"/>
    <m/>
    <m/>
    <m/>
    <n v="0"/>
    <x v="5"/>
    <m/>
  </r>
  <r>
    <x v="0"/>
    <x v="1333"/>
    <x v="1263"/>
    <s v="Литые"/>
    <n v="902421"/>
    <s v="GT"/>
    <s v="НН"/>
    <x v="1"/>
    <n v="5"/>
    <n v="114.3"/>
    <x v="3"/>
    <n v="50"/>
    <n v="66.099999999999994"/>
    <n v="6.5"/>
    <s v="5/114,3"/>
    <x v="1301"/>
    <x v="13"/>
    <x v="225"/>
    <s v="5/114,3/16/50/66,1/6,5"/>
    <x v="1"/>
    <n v="8"/>
    <x v="3"/>
    <s v="Dacia (1)_x000a_Duster (2010 - 2016)_x000a_Nissan (4)_x000a_Cefiro (1997 - 1998)  Maxima (2003 - 2013)  Teana (2003 - 2013)  Terrano (2014 - 2017)_x000a_Renault (3)_x000a_Duster (2010 - 2018)  Duster Oroch (2015 - 2018)  Kaptur (2016 - 2018)_x000a_Renault Samsung (1)_x000a_SM7 (2011 - 2016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334"/>
    <x v="1264"/>
    <s v="Литые"/>
    <n v="941595"/>
    <s v="Экстрим"/>
    <s v="АМ"/>
    <x v="1"/>
    <n v="5"/>
    <n v="114.3"/>
    <x v="3"/>
    <n v="50"/>
    <n v="66.099999999999994"/>
    <n v="6.5"/>
    <s v="5/114,3"/>
    <x v="1302"/>
    <x v="13"/>
    <x v="225"/>
    <s v="5/114,3/16/50/66,1/6,5"/>
    <x v="1"/>
    <n v="8"/>
    <x v="3"/>
    <s v="Dacia (1)_x000a_Duster (2010 - 2016)_x000a_Nissan (4)_x000a_Cefiro (1997 - 1998)  Maxima (2003 - 2013)  Teana (2003 - 2013)  Terrano (2014 - 2017)_x000a_Renault (3)_x000a_Duster (2010 - 2018)  Duster Oroch (2015 - 2018)  Kaptur (2016 - 2018)_x000a_Renault Samsung (1)_x000a_SM7 (2011 - 2016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335"/>
    <x v="1265"/>
    <s v="Литые"/>
    <n v="661736"/>
    <s v="RSs"/>
    <s v="Н"/>
    <x v="1"/>
    <n v="5"/>
    <n v="114.3"/>
    <x v="3"/>
    <n v="50"/>
    <n v="66.099999999999994"/>
    <n v="6.5"/>
    <s v="5/114,3"/>
    <x v="1303"/>
    <x v="13"/>
    <x v="225"/>
    <s v="5/114,3/16/50/66,1/6,5"/>
    <x v="1"/>
    <n v="8"/>
    <x v="3"/>
    <s v="Dacia (1)_x000a_Duster (2010 - 2016)_x000a_Nissan (4)_x000a_Cefiro (1997 - 1998)  Maxima (2003 - 2013)  Teana (2003 - 2013)  Terrano (2014 - 2017)_x000a_Renault (3)_x000a_Duster (2010 - 2018)  Duster Oroch (2015 - 2018)  Kaptur (2016 - 2018)_x000a_Renault Samsung (1)_x000a_SM7 (2011 - 2016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336"/>
    <x v="1266"/>
    <s v="Литые"/>
    <n v="2134251"/>
    <s v="GT"/>
    <s v="Чм"/>
    <x v="1"/>
    <n v="5"/>
    <n v="114.3"/>
    <x v="3"/>
    <n v="50"/>
    <n v="66.099999999999994"/>
    <n v="6.5"/>
    <s v="5/114,3"/>
    <x v="1304"/>
    <x v="13"/>
    <x v="225"/>
    <s v="5/114,3/16/50/66,1/6,5"/>
    <x v="1"/>
    <n v="8"/>
    <x v="3"/>
    <s v="Dacia (1)_x000a_Duster (2010 - 2016)_x000a_Nissan (4)_x000a_Cefiro (1997 - 1998)  Maxima (2003 - 2013)  Teana (2003 - 2013)  Terrano (2014 - 2017)_x000a_Renault (3)_x000a_Duster (2010 - 2018)  Duster Oroch (2015 - 2018)  Kaptur (2016 - 2018)_x000a_Renault Samsung (1)_x000a_SM7 (2011 - 2016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337"/>
    <x v="1267"/>
    <s v="Литые"/>
    <n v="665736"/>
    <s v="Экстрим"/>
    <s v="АМ"/>
    <x v="1"/>
    <n v="5"/>
    <n v="114.3"/>
    <x v="3"/>
    <n v="50"/>
    <n v="67.099999999999994"/>
    <n v="6.5"/>
    <s v="5/114,3"/>
    <x v="1305"/>
    <x v="13"/>
    <x v="226"/>
    <s v="5/114,3/16/50/67,1/6,5"/>
    <x v="1"/>
    <n v="4"/>
    <x v="5"/>
    <s v="Chrysler (1)_x000a_Sebring (2007 - 2010)_x000a_Hyundai (3)_x000a_Avante (2013 - 2016)  Elantra (2013 - 2018)  i30 (2012 - 2018)_x000a_Kia (8)_x000a_Cee`d (2012 - 2016)  Cerato Koup (2013 - 2016)  Forte (2013 - 2016)  K3 (2013 - 2017)  K3 Koup (2014 - 2016)  K4 (2014 - 2016) Shuma (2014 - 2016)  Soul (2011 - 2013)_x000a_Mazda (5)_x000a_Axela (2009 - 2018)  Biante (2008 - 2018)  CX-3 (2015 - 2018)  Mazda3 (2009 - 2018)  Tribute (2000 - 2005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338"/>
    <x v="1268"/>
    <s v="Литые"/>
    <n v="661635"/>
    <s v="Экстрим"/>
    <s v="М"/>
    <x v="1"/>
    <n v="5"/>
    <n v="114.3"/>
    <x v="3"/>
    <n v="50"/>
    <n v="67.099999999999994"/>
    <n v="6.5"/>
    <s v="5/114,3"/>
    <x v="1306"/>
    <x v="13"/>
    <x v="226"/>
    <s v="5/114,3/16/50/67,1/6,5"/>
    <x v="1"/>
    <n v="4"/>
    <x v="5"/>
    <s v="Chrysler (1)_x000a_Sebring (2007 - 2010)_x000a_Hyundai (3)_x000a_Avante (2013 - 2016)  Elantra (2013 - 2018)  i30 (2012 - 2018)_x000a_Kia (8)_x000a_Cee`d (2012 - 2016)  Cerato Koup (2013 - 2016)  Forte (2013 - 2016)  K3 (2013 - 2017)  K3 Koup (2014 - 2016)  K4 (2014 - 2016) Shuma (2014 - 2016)  Soul (2011 - 2013)_x000a_Mazda (5)_x000a_Axela (2009 - 2018)  Biante (2008 - 2018)  CX-3 (2015 - 2018)  Mazda3 (2009 - 2018)  Tribute (2000 - 2005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339"/>
    <x v="1269"/>
    <s v="Литые"/>
    <n v="818829"/>
    <s v="Экстрим"/>
    <s v="ЧМЖ"/>
    <x v="1"/>
    <n v="5"/>
    <n v="114.3"/>
    <x v="3"/>
    <n v="50"/>
    <n v="67.099999999999994"/>
    <n v="6.5"/>
    <s v="5/114,3"/>
    <x v="1307"/>
    <x v="13"/>
    <x v="226"/>
    <s v="5/114,3/16/50/67,1/6,5"/>
    <x v="1"/>
    <n v="4"/>
    <x v="5"/>
    <s v="Chrysler (1)_x000a_Sebring (2007 - 2010)_x000a_Hyundai (3)_x000a_Avante (2013 - 2016)  Elantra (2013 - 2018)  i30 (2012 - 2018)_x000a_Kia (8)_x000a_Cee`d (2012 - 2016)  Cerato Koup (2013 - 2016)  Forte (2013 - 2016)  K3 (2013 - 2017)  K3 Koup (2014 - 2016)  K4 (2014 - 2016) Shuma (2014 - 2016)  Soul (2011 - 2013)_x000a_Mazda (5)_x000a_Axela (2009 - 2018)  Biante (2008 - 2018)  CX-3 (2015 - 2018)  Mazda3 (2009 - 2018)  Tribute (2000 - 2005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340"/>
    <x v="1270"/>
    <s v="Литые"/>
    <n v="661639"/>
    <s v="Экстрим"/>
    <s v="ПЛ"/>
    <x v="1"/>
    <n v="5"/>
    <n v="114.3"/>
    <x v="3"/>
    <n v="50"/>
    <n v="67.099999999999994"/>
    <n v="6.5"/>
    <s v="5/114,3"/>
    <x v="1308"/>
    <x v="13"/>
    <x v="226"/>
    <s v="5/114,3/16/50/67,1/6,5"/>
    <x v="1"/>
    <n v="4"/>
    <x v="5"/>
    <s v="Chrysler (1)_x000a_Sebring (2007 - 2010)_x000a_Hyundai (3)_x000a_Avante (2013 - 2016)  Elantra (2013 - 2018)  i30 (2012 - 2018)_x000a_Kia (8)_x000a_Cee`d (2012 - 2016)  Cerato Koup (2013 - 2016)  Forte (2013 - 2016)  K3 (2013 - 2017)  K3 Koup (2014 - 2016)  K4 (2014 - 2016) Shuma (2014 - 2016)  Soul (2011 - 2013)_x000a_Mazda (5)_x000a_Axela (2009 - 2018)  Biante (2008 - 2018)  CX-3 (2015 - 2018)  Mazda3 (2009 - 2018)  Tribute (2000 - 2005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341"/>
    <x v="1271"/>
    <s v="Литые"/>
    <n v="941610"/>
    <s v="Экстрим"/>
    <s v="АМ"/>
    <x v="1"/>
    <n v="5"/>
    <n v="114.3"/>
    <x v="3"/>
    <n v="50"/>
    <n v="67.099999999999994"/>
    <n v="6.5"/>
    <s v="5/114,3"/>
    <x v="1309"/>
    <x v="13"/>
    <x v="226"/>
    <s v="5/114,3/16/50/67,1/6,5"/>
    <x v="1"/>
    <n v="4"/>
    <x v="5"/>
    <s v="Chrysler (1)_x000a_Sebring (2007 - 2010)_x000a_Hyundai (3)_x000a_Avante (2013 - 2016)  Elantra (2013 - 2018)  i30 (2012 - 2018)_x000a_Kia (8)_x000a_Cee`d (2012 - 2016)  Cerato Koup (2013 - 2016)  Forte (2013 - 2016)  K3 (2013 - 2017)  K3 Koup (2014 - 2016)  K4 (2014 - 2016) Shuma (2014 - 2016)  Soul (2011 - 2013)_x000a_Mazda (5)_x000a_Axela (2009 - 2018)  Biante (2008 - 2018)  CX-3 (2015 - 2018)  Mazda3 (2009 - 2018)  Tribute (2000 - 2005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342"/>
    <x v="1272"/>
    <s v="Литые"/>
    <n v="666031"/>
    <s v="RSS"/>
    <s v="АМ"/>
    <x v="1"/>
    <n v="5"/>
    <n v="114.3"/>
    <x v="3"/>
    <n v="50"/>
    <n v="67.099999999999994"/>
    <n v="6.5"/>
    <s v="5/114,3"/>
    <x v="1310"/>
    <x v="13"/>
    <x v="226"/>
    <s v="5/114,3/16/50/67,1/6,5"/>
    <x v="1"/>
    <n v="4"/>
    <x v="5"/>
    <s v="Chrysler (1)_x000a_Sebring (2007 - 2010)_x000a_Hyundai (3)_x000a_Avante (2013 - 2016)  Elantra (2013 - 2018)  i30 (2012 - 2018)_x000a_Kia (8)_x000a_Cee`d (2012 - 2016)  Cerato Koup (2013 - 2016)  Forte (2013 - 2016)  K3 (2013 - 2017)  K3 Koup (2014 - 2016)  K4 (2014 - 2016) Shuma (2014 - 2016)  Soul (2011 - 2013)_x000a_Mazda (5)_x000a_Axela (2009 - 2018)  Biante (2008 - 2018)  CX-3 (2015 - 2018)  Mazda3 (2009 - 2018)  Tribute (2000 - 2005)"/>
    <n v="4750"/>
    <m/>
    <n v="3199.9947999999999"/>
    <n v="0"/>
    <n v="0"/>
    <n v="4"/>
    <n v="0"/>
    <n v="4"/>
    <m/>
    <m/>
    <n v="0"/>
    <n v="1"/>
    <m/>
    <m/>
    <n v="0"/>
    <m/>
    <m/>
    <m/>
    <n v="0"/>
    <x v="2"/>
    <m/>
  </r>
  <r>
    <x v="0"/>
    <x v="1343"/>
    <x v="1026"/>
    <s v="Литые"/>
    <n v="661638"/>
    <s v="Экстрим"/>
    <s v="Н"/>
    <x v="1"/>
    <n v="5"/>
    <n v="114.3"/>
    <x v="3"/>
    <n v="50"/>
    <n v="67.099999999999994"/>
    <n v="6.5"/>
    <s v="5/114,3"/>
    <x v="1311"/>
    <x v="13"/>
    <x v="226"/>
    <s v="5/114,3/16/50/67,1/6,5"/>
    <x v="1"/>
    <n v="4"/>
    <x v="5"/>
    <s v="Chrysler (1)_x000a_Sebring (2007 - 2010)_x000a_Hyundai (3)_x000a_Avante (2013 - 2016)  Elantra (2013 - 2018)  i30 (2012 - 2018)_x000a_Kia (8)_x000a_Cee`d (2012 - 2016)  Cerato Koup (2013 - 2016)  Forte (2013 - 2016)  K3 (2013 - 2017)  K3 Koup (2014 - 2016)  K4 (2014 - 2016) Shuma (2014 - 2016)  Soul (2011 - 2013)_x000a_Mazda (5)_x000a_Axela (2009 - 2018)  Biante (2008 - 2018)  CX-3 (2015 - 2018)  Mazda3 (2009 - 2018)  Tribute (2000 - 2005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344"/>
    <x v="1273"/>
    <s v="Литые"/>
    <n v="661727"/>
    <s v="RSs"/>
    <s v="АБ"/>
    <x v="1"/>
    <n v="5"/>
    <n v="114.3"/>
    <x v="3"/>
    <n v="50"/>
    <n v="67.099999999999994"/>
    <n v="6.5"/>
    <s v="5/114,3"/>
    <x v="1312"/>
    <x v="13"/>
    <x v="226"/>
    <s v="5/114,3/16/50/67,1/6,5"/>
    <x v="1"/>
    <n v="4"/>
    <x v="5"/>
    <s v="Chrysler (1)_x000a_Sebring (2007 - 2010)_x000a_Hyundai (3)_x000a_Avante (2013 - 2016)  Elantra (2013 - 2018)  i30 (2012 - 2018)_x000a_Kia (8)_x000a_Cee`d (2012 - 2016)  Cerato Koup (2013 - 2016)  Forte (2013 - 2016)  K3 (2013 - 2017)  K3 Koup (2014 - 2016)  K4 (2014 - 2016) Shuma (2014 - 2016)  Soul (2011 - 2013)_x000a_Mazda (5)_x000a_Axela (2009 - 2018)  Biante (2008 - 2018)  CX-3 (2015 - 2018)  Mazda3 (2009 - 2018)  Tribute (2000 - 2005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345"/>
    <x v="1274"/>
    <s v="Литые"/>
    <n v="661728"/>
    <s v="RSs"/>
    <s v="Б"/>
    <x v="1"/>
    <n v="5"/>
    <n v="114.3"/>
    <x v="3"/>
    <n v="50"/>
    <n v="67.099999999999994"/>
    <n v="6.5"/>
    <s v="5/114,3"/>
    <x v="1313"/>
    <x v="13"/>
    <x v="226"/>
    <s v="5/114,3/16/50/67,1/6,5"/>
    <x v="1"/>
    <n v="4"/>
    <x v="5"/>
    <s v="Chrysler (1)_x000a_Sebring (2007 - 2010)_x000a_Hyundai (3)_x000a_Avante (2013 - 2016)  Elantra (2013 - 2018)  i30 (2012 - 2018)_x000a_Kia (8)_x000a_Cee`d (2012 - 2016)  Cerato Koup (2013 - 2016)  Forte (2013 - 2016)  K3 (2013 - 2017)  K3 Koup (2014 - 2016)  K4 (2014 - 2016) Shuma (2014 - 2016)  Soul (2011 - 2013)_x000a_Mazda (5)_x000a_Axela (2009 - 2018)  Biante (2008 - 2018)  CX-3 (2015 - 2018)  Mazda3 (2009 - 2018)  Tribute (2000 - 2005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346"/>
    <x v="1275"/>
    <s v="Литые"/>
    <n v="661729"/>
    <s v="RSs"/>
    <s v="Н"/>
    <x v="1"/>
    <n v="5"/>
    <n v="114.3"/>
    <x v="3"/>
    <n v="50"/>
    <n v="67.099999999999994"/>
    <n v="6.5"/>
    <s v="5/114,3"/>
    <x v="1314"/>
    <x v="13"/>
    <x v="226"/>
    <s v="5/114,3/16/50/67,1/6,5"/>
    <x v="1"/>
    <n v="4"/>
    <x v="5"/>
    <s v="Chrysler (1)_x000a_Sebring (2007 - 2010)_x000a_Hyundai (3)_x000a_Avante (2013 - 2016)  Elantra (2013 - 2018)  i30 (2012 - 2018)_x000a_Kia (8)_x000a_Cee`d (2012 - 2016)  Cerato Koup (2013 - 2016)  Forte (2013 - 2016)  K3 (2013 - 2017)  K3 Koup (2014 - 2016)  K4 (2014 - 2016) Shuma (2014 - 2016)  Soul (2011 - 2013)_x000a_Mazda (5)_x000a_Axela (2009 - 2018)  Biante (2008 - 2018)  CX-3 (2015 - 2018)  Mazda3 (2009 - 2018)  Tribute (2000 - 2005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347"/>
    <x v="1276"/>
    <s v="Литые"/>
    <n v="661730"/>
    <s v="RSs"/>
    <s v="ПЛ"/>
    <x v="1"/>
    <n v="5"/>
    <n v="114.3"/>
    <x v="3"/>
    <n v="50"/>
    <n v="67.099999999999994"/>
    <n v="6.5"/>
    <s v="5/114,3"/>
    <x v="1315"/>
    <x v="13"/>
    <x v="226"/>
    <s v="5/114,3/16/50/67,1/6,5"/>
    <x v="1"/>
    <n v="4"/>
    <x v="5"/>
    <s v="Chrysler (1)_x000a_Sebring (2007 - 2010)_x000a_Hyundai (3)_x000a_Avante (2013 - 2016)  Elantra (2013 - 2018)  i30 (2012 - 2018)_x000a_Kia (8)_x000a_Cee`d (2012 - 2016)  Cerato Koup (2013 - 2016)  Forte (2013 - 2016)  K3 (2013 - 2017)  K3 Koup (2014 - 2016)  K4 (2014 - 2016) Shuma (2014 - 2016)  Soul (2011 - 2013)_x000a_Mazda (5)_x000a_Axela (2009 - 2018)  Biante (2008 - 2018)  CX-3 (2015 - 2018)  Mazda3 (2009 - 2018)  Tribute (2000 - 2005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348"/>
    <x v="1277"/>
    <s v="Литые"/>
    <n v="661731"/>
    <s v="RSs"/>
    <s v="Ч"/>
    <x v="1"/>
    <n v="5"/>
    <n v="114.3"/>
    <x v="3"/>
    <n v="50"/>
    <n v="67.099999999999994"/>
    <n v="6.5"/>
    <s v="5/114,3"/>
    <x v="1316"/>
    <x v="13"/>
    <x v="226"/>
    <s v="5/114,3/16/50/67,1/6,5"/>
    <x v="1"/>
    <n v="4"/>
    <x v="5"/>
    <s v="Chrysler (1)_x000a_Sebring (2007 - 2010)_x000a_Hyundai (3)_x000a_Avante (2013 - 2016)  Elantra (2013 - 2018)  i30 (2012 - 2018)_x000a_Kia (8)_x000a_Cee`d (2012 - 2016)  Cerato Koup (2013 - 2016)  Forte (2013 - 2016)  K3 (2013 - 2017)  K3 Koup (2014 - 2016)  K4 (2014 - 2016) Shuma (2014 - 2016)  Soul (2011 - 2013)_x000a_Mazda (5)_x000a_Axela (2009 - 2018)  Biante (2008 - 2018)  CX-3 (2015 - 2018)  Mazda3 (2009 - 2018)  Tribute (2000 - 2005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349"/>
    <x v="1278"/>
    <s v="Литые"/>
    <n v="661608"/>
    <s v="Премьер М"/>
    <s v="М"/>
    <x v="1"/>
    <n v="5"/>
    <n v="114.3"/>
    <x v="3"/>
    <n v="50"/>
    <n v="67.099999999999994"/>
    <n v="7"/>
    <s v="5/114,3"/>
    <x v="1317"/>
    <x v="13"/>
    <x v="227"/>
    <s v="5/114,3/16/50/67,1/7"/>
    <x v="1"/>
    <n v="4"/>
    <x v="1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350"/>
    <x v="1279"/>
    <s v="Литые"/>
    <n v="661610"/>
    <s v="Премьер М"/>
    <s v="ПЛ"/>
    <x v="1"/>
    <n v="5"/>
    <n v="114.3"/>
    <x v="3"/>
    <n v="50"/>
    <n v="67.099999999999994"/>
    <n v="7"/>
    <s v="5/114,3"/>
    <x v="1318"/>
    <x v="13"/>
    <x v="227"/>
    <s v="5/114,3/16/50/67,1/7"/>
    <x v="1"/>
    <n v="4"/>
    <x v="1"/>
    <m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351"/>
    <x v="1280"/>
    <s v="Литые"/>
    <n v="661609"/>
    <s v="Премьер М"/>
    <s v="Н"/>
    <x v="1"/>
    <n v="5"/>
    <n v="114.3"/>
    <x v="3"/>
    <n v="50"/>
    <n v="67.099999999999994"/>
    <n v="7"/>
    <s v="5/114,3"/>
    <x v="1319"/>
    <x v="13"/>
    <x v="227"/>
    <s v="5/114,3/16/50/67,1/7"/>
    <x v="1"/>
    <n v="4"/>
    <x v="1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352"/>
    <x v="1281"/>
    <s v="Литые"/>
    <n v="408918"/>
    <s v="Экстрим"/>
    <s v="ПЛ"/>
    <x v="1"/>
    <n v="5"/>
    <n v="114.3"/>
    <x v="3"/>
    <n v="52.5"/>
    <n v="67.099999999999994"/>
    <n v="6.5"/>
    <s v="5/114,3"/>
    <x v="1320"/>
    <x v="13"/>
    <x v="228"/>
    <s v="5/114,3/16/52,5/67,1/6,5"/>
    <x v="0"/>
    <m/>
    <x v="0"/>
    <s v="Mazda (4)_x000a_Axela (2003 - 2009)  Mazda3 (2003 - 2009)  Mazda5 (2005 - 2015)  Premacy (2005 - 2018)"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353"/>
    <x v="1282"/>
    <s v="Литые"/>
    <n v="409009"/>
    <s v="RSS"/>
    <s v="ПЛ"/>
    <x v="1"/>
    <n v="5"/>
    <n v="114.3"/>
    <x v="3"/>
    <n v="52.5"/>
    <n v="67.099999999999994"/>
    <n v="6.5"/>
    <s v="5/114,3"/>
    <x v="1321"/>
    <x v="13"/>
    <x v="228"/>
    <s v="5/114,3/16/52,5/67,1/6,5"/>
    <x v="0"/>
    <m/>
    <x v="0"/>
    <s v="Mazda (4)_x000a_Axela (2003 - 2009)  Mazda3 (2003 - 2009)  Mazda5 (2005 - 2015)  Premacy (2005 - 2018)"/>
    <n v="4750"/>
    <m/>
    <n v="3094.9983999999999"/>
    <n v="0"/>
    <n v="0"/>
    <n v="2"/>
    <n v="0"/>
    <n v="2"/>
    <m/>
    <m/>
    <n v="0"/>
    <m/>
    <m/>
    <m/>
    <n v="0"/>
    <m/>
    <m/>
    <n v="2"/>
    <n v="2"/>
    <x v="5"/>
    <m/>
  </r>
  <r>
    <x v="0"/>
    <x v="1354"/>
    <x v="1283"/>
    <s v="Литые"/>
    <n v="661858"/>
    <s v="Экстрим"/>
    <s v="Л"/>
    <x v="1"/>
    <n v="5"/>
    <n v="114.3"/>
    <x v="3"/>
    <n v="52.5"/>
    <n v="67.099999999999994"/>
    <n v="6.5"/>
    <s v="5/114,3"/>
    <x v="1320"/>
    <x v="13"/>
    <x v="228"/>
    <s v="5/114,3/16/52,5/67,1/6,5"/>
    <x v="0"/>
    <m/>
    <x v="0"/>
    <s v="Mazda (4)_x000a_Axela (2003 - 2009)  Mazda3 (2003 - 2009)  Mazda5 (2005 - 2015)  Premacy (2005 - 2018)"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355"/>
    <x v="1284"/>
    <s v="Литые"/>
    <n v="666007"/>
    <s v="RSS"/>
    <s v="АБ"/>
    <x v="1"/>
    <n v="5"/>
    <n v="114.3"/>
    <x v="3"/>
    <n v="52.5"/>
    <n v="67.099999999999994"/>
    <n v="6.5"/>
    <s v="5/114,3"/>
    <x v="1322"/>
    <x v="13"/>
    <x v="228"/>
    <s v="5/114,3/16/52,5/67,1/6,5"/>
    <x v="0"/>
    <m/>
    <x v="0"/>
    <s v="Mazda (4)_x000a_Axela (2003 - 2009)  Mazda3 (2003 - 2009)  Mazda5 (2005 - 2015)  Premacy (2005 - 2018)"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356"/>
    <x v="1285"/>
    <s v="Литые"/>
    <n v="409011"/>
    <s v="RSS"/>
    <s v="АМ"/>
    <x v="1"/>
    <n v="5"/>
    <n v="114.3"/>
    <x v="3"/>
    <n v="52.5"/>
    <n v="67.099999999999994"/>
    <n v="6.5"/>
    <s v="5/114,3"/>
    <x v="1321"/>
    <x v="13"/>
    <x v="228"/>
    <s v="5/114,3/16/52,5/67,1/6,5"/>
    <x v="0"/>
    <m/>
    <x v="0"/>
    <s v="Mazda (4)_x000a_Axela (2003 - 2009)  Mazda3 (2003 - 2009)  Mazda5 (2005 - 2015)  Premacy (2005 - 2018)"/>
    <n v="4750"/>
    <m/>
    <n v="2893.1948000000002"/>
    <n v="4"/>
    <n v="0"/>
    <n v="8"/>
    <n v="0"/>
    <n v="12"/>
    <m/>
    <m/>
    <n v="0"/>
    <m/>
    <m/>
    <m/>
    <n v="0"/>
    <m/>
    <m/>
    <m/>
    <n v="0"/>
    <x v="3"/>
    <m/>
  </r>
  <r>
    <x v="0"/>
    <x v="1357"/>
    <x v="1286"/>
    <s v="Литые"/>
    <n v="669919"/>
    <m/>
    <m/>
    <x v="3"/>
    <n v="5"/>
    <n v="114.3"/>
    <x v="3"/>
    <n v="52.5"/>
    <n v="67.099999999999994"/>
    <n v="6.5"/>
    <s v="5/114,3"/>
    <x v="1323"/>
    <x v="13"/>
    <x v="228"/>
    <s v="5/114,3/16/52,5/67,1/6,5"/>
    <x v="0"/>
    <m/>
    <x v="0"/>
    <m/>
    <n v="3671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358"/>
    <x v="1285"/>
    <s v="Литые"/>
    <n v="939651"/>
    <s v="RSS"/>
    <s v="АМ"/>
    <x v="1"/>
    <n v="5"/>
    <n v="114.3"/>
    <x v="3"/>
    <n v="52.5"/>
    <n v="67.099999999999994"/>
    <n v="6.5"/>
    <s v="5/114,3"/>
    <x v="1324"/>
    <x v="13"/>
    <x v="228"/>
    <s v="5/114,3/16/52,5/67,1/6,5"/>
    <x v="0"/>
    <m/>
    <x v="0"/>
    <s v="Mazda (4)_x000a_Axela (2003 - 2009)  Mazda3 (2003 - 2009)  Mazda5 (2005 - 2015)  Premacy (2005 - 2018)"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359"/>
    <x v="1287"/>
    <s v="Литые"/>
    <n v="408919"/>
    <s v="Экстрим"/>
    <s v="АМ"/>
    <x v="1"/>
    <n v="5"/>
    <n v="114.3"/>
    <x v="3"/>
    <n v="52.5"/>
    <n v="67.099999999999994"/>
    <n v="6.5"/>
    <s v="5/114,3"/>
    <x v="1320"/>
    <x v="13"/>
    <x v="228"/>
    <s v="5/114,3/16/52,5/67,1/6,5"/>
    <x v="0"/>
    <m/>
    <x v="0"/>
    <s v="Mazda (4)_x000a_Axela (2003 - 2009)  Mazda3 (2003 - 2009)  Mazda5 (2005 - 2015)  Premacy (2005 - 2018)"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360"/>
    <x v="1288"/>
    <s v="Литые"/>
    <n v="409012"/>
    <s v="RSs"/>
    <s v="Б"/>
    <x v="1"/>
    <n v="5"/>
    <n v="114.3"/>
    <x v="3"/>
    <n v="52.5"/>
    <n v="67.099999999999994"/>
    <n v="6.5"/>
    <s v="5/114,3"/>
    <x v="1321"/>
    <x v="13"/>
    <x v="228"/>
    <s v="5/114,3/16/52,5/67,1/6,5"/>
    <x v="0"/>
    <m/>
    <x v="0"/>
    <s v="Mazda (4)_x000a_Axela (2003 - 2009)  Mazda3 (2003 - 2009)  Mazda5 (2005 - 2015)  Premacy (2005 - 2018)"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361"/>
    <x v="1289"/>
    <s v="Литые"/>
    <n v="409013"/>
    <s v="RSs"/>
    <s v="Ч"/>
    <x v="1"/>
    <n v="5"/>
    <n v="114.3"/>
    <x v="3"/>
    <n v="52.5"/>
    <n v="67.099999999999994"/>
    <n v="6.5"/>
    <s v="5/114,3"/>
    <x v="1321"/>
    <x v="13"/>
    <x v="228"/>
    <s v="5/114,3/16/52,5/67,1/6,5"/>
    <x v="0"/>
    <m/>
    <x v="0"/>
    <s v="Mazda (4)_x000a_Axela (2003 - 2009)  Mazda3 (2003 - 2009)  Mazda5 (2005 - 2015)  Premacy (2005 - 2018)"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362"/>
    <x v="1290"/>
    <s v="Литые"/>
    <n v="665688"/>
    <s v="RSs"/>
    <s v="Н"/>
    <x v="1"/>
    <n v="5"/>
    <n v="114.3"/>
    <x v="3"/>
    <n v="52.5"/>
    <n v="67.099999999999994"/>
    <n v="6.5"/>
    <s v="5/114,3"/>
    <x v="1325"/>
    <x v="13"/>
    <x v="228"/>
    <s v="5/114,3/16/52,5/67,1/6,5"/>
    <x v="0"/>
    <m/>
    <x v="0"/>
    <s v="Mazda (4)_x000a_Axela (2003 - 2009)  Mazda3 (2003 - 2009)  Mazda5 (2005 - 2015)  Premacy (2005 - 2018)"/>
    <n v="4450"/>
    <m/>
    <n v="0"/>
    <n v="0"/>
    <n v="0"/>
    <n v="0"/>
    <n v="0"/>
    <n v="0"/>
    <m/>
    <m/>
    <n v="0"/>
    <m/>
    <m/>
    <m/>
    <n v="0"/>
    <m/>
    <n v="4"/>
    <m/>
    <n v="4"/>
    <x v="0"/>
    <m/>
  </r>
  <r>
    <x v="0"/>
    <x v="1363"/>
    <x v="1291"/>
    <s v="Литые"/>
    <n v="665757"/>
    <s v="Экстрим"/>
    <s v="М"/>
    <x v="1"/>
    <n v="5"/>
    <n v="114.3"/>
    <x v="3"/>
    <n v="52"/>
    <n v="67.099999999999994"/>
    <n v="6.5"/>
    <s v="5/114,3"/>
    <x v="1326"/>
    <x v="13"/>
    <x v="229"/>
    <s v="5/114,3/16/52/67,1/6,5"/>
    <x v="1"/>
    <n v="4"/>
    <x v="1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364"/>
    <x v="1292"/>
    <s v="Литые"/>
    <n v="665756"/>
    <s v="Экстрим"/>
    <s v="Н"/>
    <x v="1"/>
    <n v="5"/>
    <n v="114.3"/>
    <x v="3"/>
    <n v="52"/>
    <n v="67.099999999999994"/>
    <n v="6.5"/>
    <s v="5/114,3"/>
    <x v="1327"/>
    <x v="13"/>
    <x v="229"/>
    <s v="5/114,3/16/52/67,1/6,5"/>
    <x v="1"/>
    <n v="4"/>
    <x v="1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365"/>
    <x v="1293"/>
    <s v="Литые"/>
    <n v="405709"/>
    <s v="Премьер М"/>
    <s v="ПЛ"/>
    <x v="1"/>
    <n v="5"/>
    <n v="114.3"/>
    <x v="3"/>
    <n v="52"/>
    <n v="67.099999999999994"/>
    <n v="7"/>
    <s v="5/114,3"/>
    <x v="1328"/>
    <x v="13"/>
    <x v="230"/>
    <s v="5/114,3/16/52/67,1/7"/>
    <x v="1"/>
    <n v="4"/>
    <x v="1"/>
    <m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366"/>
    <x v="1294"/>
    <s v="Литые"/>
    <n v="661572"/>
    <s v="Премьер М"/>
    <s v="М"/>
    <x v="1"/>
    <n v="5"/>
    <n v="114.3"/>
    <x v="3"/>
    <n v="52"/>
    <n v="67.099999999999994"/>
    <n v="7"/>
    <s v="5/114,3"/>
    <x v="1329"/>
    <x v="13"/>
    <x v="230"/>
    <s v="5/114,3/16/52/67,1/7"/>
    <x v="1"/>
    <n v="4"/>
    <x v="1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367"/>
    <x v="1295"/>
    <s v="Литые"/>
    <n v="661573"/>
    <s v="Премьер М"/>
    <s v="Н"/>
    <x v="1"/>
    <n v="5"/>
    <n v="114.3"/>
    <x v="3"/>
    <n v="52"/>
    <n v="67.099999999999994"/>
    <n v="7"/>
    <s v="5/114,3"/>
    <x v="1330"/>
    <x v="13"/>
    <x v="230"/>
    <s v="5/114,3/16/52/67,1/7"/>
    <x v="1"/>
    <n v="4"/>
    <x v="1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368"/>
    <x v="1296"/>
    <s v="Литые"/>
    <n v="408924"/>
    <s v="Экстрим"/>
    <s v="ПЛ"/>
    <x v="1"/>
    <n v="5"/>
    <n v="114.3"/>
    <x v="3"/>
    <n v="55"/>
    <n v="64.099999999999994"/>
    <n v="6.5"/>
    <s v="5/114,3"/>
    <x v="1331"/>
    <x v="13"/>
    <x v="231"/>
    <s v="5/114,3/16/55/64,1/6,5"/>
    <x v="0"/>
    <m/>
    <x v="0"/>
    <s v="Acura (6)_x000a_CL (2001 - 2003)  Integra (1997 - 2001)  Integra Type-R (1997 - 2001)  RL (1995 - 2004)  TL (1999 - 2003)  Vigor (1993 - 1995)_x000a_Honda (11)_x000a_Accord (1998 - 2017)  Civic 5d (2005 - 2011)  Crosstour (2009 - 2016)  Elysion (2004 - 2016)  Fcx Clarity (2010 - 2016)  Inspire (2003 - 2006) Odyssey (1999 - 2018)  Prelude (1996 - 2001)  S2000 (1999 - 2009)  Vezel (2013 - 2016)  XR-V (2013 - 2016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369"/>
    <x v="1297"/>
    <s v="Литые"/>
    <n v="408926"/>
    <s v="Экстрим"/>
    <s v="АМ"/>
    <x v="1"/>
    <n v="5"/>
    <n v="114.3"/>
    <x v="3"/>
    <n v="55"/>
    <n v="64.099999999999994"/>
    <n v="6.5"/>
    <s v="5/114,3"/>
    <x v="1332"/>
    <x v="13"/>
    <x v="231"/>
    <s v="5/114,3/16/55/64,1/6,5"/>
    <x v="0"/>
    <m/>
    <x v="0"/>
    <s v="Acura (6)_x000a_CL (2001 - 2003)  Integra (1997 - 2001)  Integra Type-R (1997 - 2001)  RL (1995 - 2004)  TL (1999 - 2003)  Vigor (1993 - 1995)_x000a_Honda (11)_x000a_Accord (1998 - 2017)  Civic 5d (2005 - 2011)  Crosstour (2009 - 2016)  Elysion (2004 - 2016)  Fcx Clarity (2010 - 2016)  Inspire (2003 - 2006) Odyssey (1999 - 2018)  Prelude (1996 - 2001)  S2000 (1999 - 2009)  Vezel (2013 - 2016)  XR-V (2013 - 2016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370"/>
    <x v="1298"/>
    <s v="Литые"/>
    <n v="409023"/>
    <s v="RSs"/>
    <s v="ПЛ"/>
    <x v="1"/>
    <n v="5"/>
    <n v="114.3"/>
    <x v="3"/>
    <n v="55"/>
    <n v="64.099999999999994"/>
    <n v="6.5"/>
    <s v="5/114,3"/>
    <x v="1333"/>
    <x v="13"/>
    <x v="231"/>
    <s v="5/114,3/16/55/64,1/6,5"/>
    <x v="0"/>
    <m/>
    <x v="0"/>
    <s v="Acura (6)_x000a_CL (2001 - 2003)  Integra (1997 - 2001)  Integra Type-R (1997 - 2001)  RL (1995 - 2004)  TL (1999 - 2003)  Vigor (1993 - 1995)_x000a_Honda (11)_x000a_Accord (1998 - 2017)  Civic 5d (2005 - 2011)  Crosstour (2009 - 2016)  Elysion (2004 - 2016)  Fcx Clarity (2010 - 2016)  Inspire (2003 - 2006) Odyssey (1999 - 2018)  Prelude (1996 - 2001)  S2000 (1999 - 2009)  Vezel (2013 - 2016)  XR-V (2013 - 2016)"/>
    <n v="4750"/>
    <m/>
    <n v="0"/>
    <n v="0"/>
    <n v="0"/>
    <n v="0"/>
    <n v="0"/>
    <n v="0"/>
    <m/>
    <m/>
    <n v="0"/>
    <n v="1"/>
    <m/>
    <m/>
    <n v="0"/>
    <m/>
    <n v="4"/>
    <m/>
    <n v="4"/>
    <x v="0"/>
    <m/>
  </r>
  <r>
    <x v="0"/>
    <x v="1371"/>
    <x v="1299"/>
    <s v="Литые"/>
    <n v="409024"/>
    <s v="RSs"/>
    <s v="АМ"/>
    <x v="1"/>
    <n v="5"/>
    <n v="114.3"/>
    <x v="3"/>
    <n v="55"/>
    <n v="64.099999999999994"/>
    <n v="6.5"/>
    <s v="5/114,3"/>
    <x v="1334"/>
    <x v="13"/>
    <x v="231"/>
    <s v="5/114,3/16/55/64,1/6,5"/>
    <x v="0"/>
    <m/>
    <x v="0"/>
    <s v="Acura (6)_x000a_CL (2001 - 2003)  Integra (1997 - 2001)  Integra Type-R (1997 - 2001)  RL (1995 - 2004)  TL (1999 - 2003)  Vigor (1993 - 1995)_x000a_Honda (11)_x000a_Accord (1998 - 2017)  Civic 5d (2005 - 2011)  Crosstour (2009 - 2016)  Elysion (2004 - 2016)  Fcx Clarity (2010 - 2016)  Inspire (2003 - 2006) Odyssey (1999 - 2018)  Prelude (1996 - 2001)  S2000 (1999 - 2009)  Vezel (2013 - 2016)  XR-V (2013 - 2016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372"/>
    <x v="1300"/>
    <s v="Литые"/>
    <n v="409025"/>
    <s v="RSs"/>
    <s v="Б"/>
    <x v="1"/>
    <n v="5"/>
    <n v="114.3"/>
    <x v="3"/>
    <n v="55"/>
    <n v="64.099999999999994"/>
    <n v="6.5"/>
    <s v="5/114,3"/>
    <x v="1335"/>
    <x v="13"/>
    <x v="231"/>
    <s v="5/114,3/16/55/64,1/6,5"/>
    <x v="0"/>
    <m/>
    <x v="0"/>
    <s v="Acura (6)_x000a_CL (2001 - 2003)  Integra (1997 - 2001)  Integra Type-R (1997 - 2001)  RL (1995 - 2004)  TL (1999 - 2003)  Vigor (1993 - 1995)_x000a_Honda (11)_x000a_Accord (1998 - 2017)  Civic 5d (2005 - 2011)  Crosstour (2009 - 2016)  Elysion (2004 - 2016)  Fcx Clarity (2010 - 2016)  Inspire (2003 - 2006) Odyssey (1999 - 2018)  Prelude (1996 - 2001)  S2000 (1999 - 2009)  Vezel (2013 - 2016)  XR-V (2013 - 2016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373"/>
    <x v="1301"/>
    <s v="Литые"/>
    <n v="409026"/>
    <s v="RSs"/>
    <s v="Ч"/>
    <x v="1"/>
    <n v="5"/>
    <n v="114.3"/>
    <x v="3"/>
    <n v="55"/>
    <n v="64.099999999999994"/>
    <n v="6.5"/>
    <s v="5/114,3"/>
    <x v="1336"/>
    <x v="13"/>
    <x v="231"/>
    <s v="5/114,3/16/55/64,1/6,5"/>
    <x v="0"/>
    <m/>
    <x v="0"/>
    <s v="Acura (6)_x000a_CL (2001 - 2003)  Integra (1997 - 2001)  Integra Type-R (1997 - 2001)  RL (1995 - 2004)  TL (1999 - 2003)  Vigor (1993 - 1995)_x000a_Honda (11)_x000a_Accord (1998 - 2017)  Civic 5d (2005 - 2011)  Crosstour (2009 - 2016)  Elysion (2004 - 2016)  Fcx Clarity (2010 - 2016)  Inspire (2003 - 2006) Odyssey (1999 - 2018)  Prelude (1996 - 2001)  S2000 (1999 - 2009)  Vezel (2013 - 2016)  XR-V (2013 - 2016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374"/>
    <x v="1302"/>
    <s v="Литые"/>
    <n v="665760"/>
    <s v="Экстрим"/>
    <s v="Н"/>
    <x v="1"/>
    <n v="5"/>
    <n v="114.3"/>
    <x v="3"/>
    <n v="55"/>
    <n v="64.099999999999994"/>
    <n v="6.5"/>
    <s v="5/114,3"/>
    <x v="1337"/>
    <x v="13"/>
    <x v="231"/>
    <s v="5/114,3/16/55/64,1/6,5"/>
    <x v="0"/>
    <m/>
    <x v="0"/>
    <s v="Acura (6)_x000a_CL (2001 - 2003)  Integra (1997 - 2001)  Integra Type-R (1997 - 2001)  RL (1995 - 2004)  TL (1999 - 2003)  Vigor (1993 - 1995)_x000a_Honda (11)_x000a_Accord (1998 - 2017)  Civic 5d (2005 - 2011)  Crosstour (2009 - 2016)  Elysion (2004 - 2016)  Fcx Clarity (2010 - 2016)  Inspire (2003 - 2006) Odyssey (1999 - 2018)  Prelude (1996 - 2001)  S2000 (1999 - 2009)  Vezel (2013 - 2016)  XR-V (2013 - 2016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375"/>
    <x v="1303"/>
    <s v="Литые"/>
    <n v="665761"/>
    <s v="Экстрим"/>
    <s v="М"/>
    <x v="1"/>
    <n v="5"/>
    <n v="114.3"/>
    <x v="3"/>
    <n v="55"/>
    <n v="64.099999999999994"/>
    <n v="6.5"/>
    <s v="5/114,3"/>
    <x v="1338"/>
    <x v="13"/>
    <x v="231"/>
    <s v="5/114,3/16/55/64,1/6,5"/>
    <x v="0"/>
    <m/>
    <x v="0"/>
    <s v="Acura (6)_x000a_CL (2001 - 2003)  Integra (1997 - 2001)  Integra Type-R (1997 - 2001)  RL (1995 - 2004)  TL (1999 - 2003)  Vigor (1993 - 1995)_x000a_Honda (11)_x000a_Accord (1998 - 2017)  Civic 5d (2005 - 2011)  Crosstour (2009 - 2016)  Elysion (2004 - 2016)  Fcx Clarity (2010 - 2016)  Inspire (2003 - 2006) Odyssey (1999 - 2018)  Prelude (1996 - 2001)  S2000 (1999 - 2009)  Vezel (2013 - 2016)  XR-V (2013 - 2016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376"/>
    <x v="1304"/>
    <s v="Литые"/>
    <n v="666012"/>
    <s v="RSs"/>
    <s v="Н"/>
    <x v="1"/>
    <n v="5"/>
    <n v="114.3"/>
    <x v="3"/>
    <n v="55"/>
    <n v="64.099999999999994"/>
    <n v="6.5"/>
    <s v="5/114,3"/>
    <x v="1339"/>
    <x v="13"/>
    <x v="231"/>
    <s v="5/114,3/16/55/64,1/6,5"/>
    <x v="0"/>
    <m/>
    <x v="0"/>
    <s v="Acura (6)_x000a_CL (2001 - 2003)  Integra (1997 - 2001)  Integra Type-R (1997 - 2001)  RL (1995 - 2004)  TL (1999 - 2003)  Vigor (1993 - 1995)_x000a_Honda (11)_x000a_Accord (1998 - 2017)  Civic 5d (2005 - 2011)  Crosstour (2009 - 2016)  Elysion (2004 - 2016)  Fcx Clarity (2010 - 2016)  Inspire (2003 - 2006) Odyssey (1999 - 2018)  Prelude (1996 - 2001)  S2000 (1999 - 2009)  Vezel (2013 - 2016)  XR-V (2013 - 2016)"/>
    <n v="44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377"/>
    <x v="1305"/>
    <s v="Литые"/>
    <n v="666014"/>
    <s v="RSs"/>
    <s v="АБ"/>
    <x v="1"/>
    <n v="5"/>
    <n v="114.3"/>
    <x v="3"/>
    <n v="55"/>
    <n v="64.099999999999994"/>
    <n v="6.5"/>
    <s v="5/114,3"/>
    <x v="1340"/>
    <x v="13"/>
    <x v="231"/>
    <s v="5/114,3/16/55/64,1/6,5"/>
    <x v="0"/>
    <m/>
    <x v="0"/>
    <s v="Acura (6)_x000a_CL (2001 - 2003)  Integra (1997 - 2001)  Integra Type-R (1997 - 2001)  RL (1995 - 2004)  TL (1999 - 2003)  Vigor (1993 - 1995)_x000a_Honda (11)_x000a_Accord (1998 - 2017)  Civic 5d (2005 - 2011)  Crosstour (2009 - 2016)  Elysion (2004 - 2016)  Fcx Clarity (2010 - 2016)  Inspire (2003 - 2006) Odyssey (1999 - 2018)  Prelude (1996 - 2001)  S2000 (1999 - 2009)  Vezel (2013 - 2016)  XR-V (2013 - 2016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378"/>
    <x v="1306"/>
    <s v="Литые"/>
    <n v="674944"/>
    <m/>
    <m/>
    <x v="3"/>
    <n v="5"/>
    <n v="114.3"/>
    <x v="3"/>
    <n v="55"/>
    <n v="64.099999999999994"/>
    <n v="7.5"/>
    <s v="5/114,3"/>
    <x v="1341"/>
    <x v="13"/>
    <x v="232"/>
    <s v="5/114,3/16/55/64,1/7,5"/>
    <x v="0"/>
    <m/>
    <x v="0"/>
    <m/>
    <n v="3671"/>
    <m/>
    <n v="0"/>
    <n v="0"/>
    <n v="0"/>
    <n v="0"/>
    <n v="0"/>
    <n v="0"/>
    <m/>
    <m/>
    <n v="0"/>
    <m/>
    <m/>
    <m/>
    <n v="0"/>
    <m/>
    <m/>
    <m/>
    <n v="0"/>
    <x v="0"/>
    <m/>
  </r>
  <r>
    <x v="1"/>
    <x v="1379"/>
    <x v="1307"/>
    <s v="Штамп"/>
    <n v="2164792"/>
    <s v="BJ9655"/>
    <s v="Black"/>
    <x v="7"/>
    <n v="5"/>
    <n v="114.3"/>
    <x v="3"/>
    <n v="46"/>
    <n v="67.099999999999994"/>
    <n v="6.5"/>
    <s v="5/114,3"/>
    <x v="1342"/>
    <x v="13"/>
    <x v="130"/>
    <s v="5-114,3-16-46-67,1-6,5"/>
    <x v="1"/>
    <n v="4"/>
    <x v="5"/>
    <s v="Dodge (1)_x000a_Caliber (2007 - 2009)_x000a_Eagle (1)_x000a_Talon (1990 - 1998)_x000a_Hyundai (9)_x000a_Centennial (1999 - 2005)  Coupe (2002 - 2009)  Equus (1999 - 2008)  Santa Fe (2000 - 2012)  Sonata (2005 - 2010)  Sonata NF (2004 - 2010) Tiburon (2004 - 2007)  Tucson (2004 - 2015)  Tuscani (2004 - 2007)_x000a_Jeep (1)_x000a_Patriot (2007 - 2010)_x000a_Kia (5)_x000a_Amanti (2003 - 2006)  Magentis (2005 - 2011)  Opirus (2003 - 2006)  Optima (2006 - 2010)  Sportage (2004 - 2010)_x000a_Mitsubishi (9)_x000a_ASX (2010 - 2016)  Galant (2006 - 2012)  Galant Fortis (2007 - 2015)  Grandis (2004 - 2011)  Lancer (2007 - 2016)  Lancer Evolution (2007 - 2014) Outlander Sport (2010 - 2012)  RVR (2010 - 2016)  RVR Roadest (2011 - 2016)_x000a_Proton (3)_x000a_Exora (2009 - 2016)  Preve (2011 - 2016)  Suprima (2014 - 2016)"/>
    <n v="1911"/>
    <n v="1858"/>
    <n v="1758"/>
    <n v="0"/>
    <n v="0"/>
    <n v="0"/>
    <n v="4"/>
    <n v="0"/>
    <m/>
    <m/>
    <n v="0"/>
    <n v="1"/>
    <m/>
    <m/>
    <n v="0"/>
    <m/>
    <m/>
    <m/>
    <n v="0"/>
    <x v="2"/>
    <s v="https://market.yandex.ru/product/10482188/offers?local-offers-first=1&amp;how=aprice"/>
  </r>
  <r>
    <x v="0"/>
    <x v="1380"/>
    <x v="1308"/>
    <s v="Литые"/>
    <n v="671861"/>
    <m/>
    <m/>
    <x v="3"/>
    <n v="5"/>
    <n v="114.3"/>
    <x v="4"/>
    <n v="35"/>
    <n v="67.099999999999994"/>
    <n v="6.5"/>
    <s v="5/114,3"/>
    <x v="1343"/>
    <x v="11"/>
    <x v="233"/>
    <s v="5/114,3/17/35/67,1/6,5"/>
    <x v="0"/>
    <m/>
    <x v="0"/>
    <m/>
    <n v="4509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381"/>
    <x v="1309"/>
    <s v="Литые"/>
    <n v="2031429"/>
    <s v="Премьер"/>
    <s v="Н"/>
    <x v="1"/>
    <n v="5"/>
    <n v="114.3"/>
    <x v="4"/>
    <n v="35"/>
    <n v="67.099999999999994"/>
    <n v="7"/>
    <s v="5/114,3"/>
    <x v="1344"/>
    <x v="11"/>
    <x v="234"/>
    <s v="5/114,3/17/35/67,1/7"/>
    <x v="1"/>
    <n v="4"/>
    <x v="1"/>
    <m/>
    <n v="5150"/>
    <m/>
    <n v="0"/>
    <n v="4"/>
    <n v="0"/>
    <n v="0"/>
    <n v="0"/>
    <n v="4"/>
    <m/>
    <m/>
    <n v="0"/>
    <m/>
    <m/>
    <m/>
    <n v="0"/>
    <m/>
    <n v="3"/>
    <m/>
    <n v="3"/>
    <x v="2"/>
    <m/>
  </r>
  <r>
    <x v="0"/>
    <x v="1382"/>
    <x v="1310"/>
    <s v="Литые"/>
    <n v="2123778"/>
    <s v="Премьер"/>
    <s v="ПЛ"/>
    <x v="1"/>
    <n v="5"/>
    <n v="114.3"/>
    <x v="4"/>
    <n v="35"/>
    <n v="67.099999999999994"/>
    <n v="7"/>
    <s v="5/114,3"/>
    <x v="1345"/>
    <x v="11"/>
    <x v="234"/>
    <s v="5/114,3/17/35/67,1/7"/>
    <x v="1"/>
    <n v="4"/>
    <x v="1"/>
    <m/>
    <n v="5500"/>
    <m/>
    <n v="3664.9973999999997"/>
    <n v="0"/>
    <n v="0"/>
    <n v="0"/>
    <n v="0"/>
    <n v="0"/>
    <m/>
    <m/>
    <n v="0"/>
    <m/>
    <m/>
    <m/>
    <n v="0"/>
    <m/>
    <m/>
    <m/>
    <n v="0"/>
    <x v="0"/>
    <m/>
  </r>
  <r>
    <x v="0"/>
    <x v="1383"/>
    <x v="1311"/>
    <s v="Литые"/>
    <n v="2123779"/>
    <s v="Турбо"/>
    <s v="Н"/>
    <x v="1"/>
    <n v="5"/>
    <n v="114.3"/>
    <x v="4"/>
    <n v="35"/>
    <n v="67.099999999999994"/>
    <n v="7"/>
    <s v="5/114,3"/>
    <x v="1346"/>
    <x v="11"/>
    <x v="234"/>
    <s v="5/114,3/17/35/67,1/7"/>
    <x v="1"/>
    <n v="4"/>
    <x v="1"/>
    <m/>
    <n v="5150"/>
    <m/>
    <n v="3490.0034000000001"/>
    <n v="0"/>
    <n v="0"/>
    <n v="4"/>
    <n v="0"/>
    <n v="4"/>
    <m/>
    <m/>
    <n v="0"/>
    <m/>
    <m/>
    <m/>
    <n v="0"/>
    <m/>
    <m/>
    <m/>
    <n v="0"/>
    <x v="2"/>
    <m/>
  </r>
  <r>
    <x v="0"/>
    <x v="1384"/>
    <x v="1312"/>
    <s v="Литые"/>
    <n v="672384"/>
    <m/>
    <m/>
    <x v="3"/>
    <n v="5"/>
    <n v="114.3"/>
    <x v="4"/>
    <n v="38"/>
    <n v="67.099999999999994"/>
    <n v="6.5"/>
    <s v="5/114,3"/>
    <x v="1347"/>
    <x v="11"/>
    <x v="235"/>
    <s v="5/114,3/17/38/67,1/6,5"/>
    <x v="0"/>
    <m/>
    <x v="0"/>
    <m/>
    <n v="4469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385"/>
    <x v="1313"/>
    <s v="Литые"/>
    <n v="677301"/>
    <m/>
    <m/>
    <x v="6"/>
    <n v="5"/>
    <n v="114.3"/>
    <x v="4"/>
    <n v="38"/>
    <n v="67.099999999999994"/>
    <n v="6.5"/>
    <s v="5/114,3"/>
    <x v="1348"/>
    <x v="11"/>
    <x v="235"/>
    <s v="5/114,3/17/38/67,1/6,5"/>
    <x v="0"/>
    <m/>
    <x v="0"/>
    <m/>
    <n v="32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386"/>
    <x v="1314"/>
    <s v="Литые"/>
    <n v="2031427"/>
    <s v="Премьер"/>
    <s v="Н"/>
    <x v="1"/>
    <n v="5"/>
    <n v="114.3"/>
    <x v="4"/>
    <n v="38"/>
    <n v="67.099999999999994"/>
    <n v="7"/>
    <s v="5/114,3"/>
    <x v="1349"/>
    <x v="11"/>
    <x v="236"/>
    <s v="5/114,3/17/38/67,1/7"/>
    <x v="0"/>
    <m/>
    <x v="0"/>
    <m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387"/>
    <x v="1315"/>
    <s v="Литые"/>
    <n v="2034891"/>
    <s v="Премьер"/>
    <s v="ПЛ"/>
    <x v="1"/>
    <n v="5"/>
    <n v="114.3"/>
    <x v="4"/>
    <n v="38"/>
    <n v="67.099999999999994"/>
    <n v="7"/>
    <s v="5/114,3"/>
    <x v="1350"/>
    <x v="11"/>
    <x v="236"/>
    <s v="5/114,3/17/38/67,1/7"/>
    <x v="0"/>
    <m/>
    <x v="0"/>
    <m/>
    <n v="5500"/>
    <m/>
    <n v="0"/>
    <n v="0"/>
    <n v="0"/>
    <n v="0"/>
    <n v="0"/>
    <n v="0"/>
    <m/>
    <m/>
    <n v="0"/>
    <m/>
    <m/>
    <m/>
    <n v="0"/>
    <m/>
    <n v="1"/>
    <n v="4"/>
    <n v="5"/>
    <x v="0"/>
    <m/>
  </r>
  <r>
    <x v="0"/>
    <x v="1388"/>
    <x v="1316"/>
    <s v="Литые"/>
    <n v="2034328"/>
    <s v="Цунами"/>
    <s v="Н"/>
    <x v="1"/>
    <n v="5"/>
    <n v="114.3"/>
    <x v="4"/>
    <n v="38"/>
    <n v="67.099999999999994"/>
    <n v="7"/>
    <s v="5/114,3"/>
    <x v="1351"/>
    <x v="11"/>
    <x v="236"/>
    <s v="5/114,3/17/38/67,1/7"/>
    <x v="0"/>
    <m/>
    <x v="0"/>
    <m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389"/>
    <x v="1317"/>
    <s v="Литые"/>
    <n v="405748"/>
    <s v="Турбо"/>
    <s v="ПЛ"/>
    <x v="1"/>
    <n v="5"/>
    <n v="114.3"/>
    <x v="4"/>
    <n v="38"/>
    <n v="67.099999999999994"/>
    <n v="7"/>
    <s v="5/114,3"/>
    <x v="1352"/>
    <x v="11"/>
    <x v="236"/>
    <s v="5/114,3/17/38/67,1/7"/>
    <x v="0"/>
    <m/>
    <x v="0"/>
    <m/>
    <n v="550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390"/>
    <x v="1318"/>
    <s v="Литые"/>
    <n v="409120"/>
    <s v="Экстрим"/>
    <s v="ПЛ"/>
    <x v="1"/>
    <n v="5"/>
    <n v="114.3"/>
    <x v="4"/>
    <n v="38"/>
    <n v="67.099999999999994"/>
    <n v="7"/>
    <s v="5/114,3"/>
    <x v="1353"/>
    <x v="11"/>
    <x v="236"/>
    <s v="5/114,3/17/38/67,1/7"/>
    <x v="0"/>
    <m/>
    <x v="0"/>
    <m/>
    <n v="550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391"/>
    <x v="1319"/>
    <s v="Литые"/>
    <n v="409121"/>
    <s v="Экстрим"/>
    <s v="АМ"/>
    <x v="1"/>
    <n v="5"/>
    <n v="114.3"/>
    <x v="4"/>
    <n v="38"/>
    <n v="67.099999999999994"/>
    <n v="7"/>
    <s v="5/114,3"/>
    <x v="1354"/>
    <x v="11"/>
    <x v="236"/>
    <s v="5/114,3/17/38/67,1/7"/>
    <x v="0"/>
    <m/>
    <x v="0"/>
    <m/>
    <n v="550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392"/>
    <x v="1320"/>
    <s v="Литые"/>
    <n v="665839"/>
    <s v="Турбо"/>
    <s v="Н"/>
    <x v="1"/>
    <n v="5"/>
    <n v="114.3"/>
    <x v="4"/>
    <n v="38"/>
    <n v="67.099999999999994"/>
    <n v="7"/>
    <s v="5/114,3"/>
    <x v="1355"/>
    <x v="11"/>
    <x v="236"/>
    <s v="5/114,3/17/38/67,1/7"/>
    <x v="0"/>
    <m/>
    <x v="0"/>
    <m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393"/>
    <x v="1321"/>
    <s v="Литые"/>
    <n v="665841"/>
    <s v="Турбо"/>
    <s v="М"/>
    <x v="1"/>
    <n v="5"/>
    <n v="114.3"/>
    <x v="4"/>
    <n v="38"/>
    <n v="67.099999999999994"/>
    <n v="7"/>
    <s v="5/114,3"/>
    <x v="1356"/>
    <x v="11"/>
    <x v="236"/>
    <s v="5/114,3/17/38/67,1/7"/>
    <x v="0"/>
    <m/>
    <x v="0"/>
    <m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394"/>
    <x v="1322"/>
    <s v="Литые"/>
    <n v="665877"/>
    <s v="Экстрим"/>
    <s v="Н"/>
    <x v="1"/>
    <n v="5"/>
    <n v="114.3"/>
    <x v="4"/>
    <n v="38"/>
    <n v="67.099999999999994"/>
    <n v="7"/>
    <s v="5/114,3"/>
    <x v="1357"/>
    <x v="11"/>
    <x v="236"/>
    <s v="5/114,3/17/38/67,1/7"/>
    <x v="0"/>
    <m/>
    <x v="0"/>
    <m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395"/>
    <x v="1323"/>
    <s v="Литые"/>
    <n v="665878"/>
    <s v="Экстрим"/>
    <s v="М"/>
    <x v="1"/>
    <n v="5"/>
    <n v="114.3"/>
    <x v="4"/>
    <n v="38"/>
    <n v="67.099999999999994"/>
    <n v="7"/>
    <s v="5/114,3"/>
    <x v="1358"/>
    <x v="11"/>
    <x v="236"/>
    <s v="5/114,3/17/38/67,1/7"/>
    <x v="0"/>
    <m/>
    <x v="0"/>
    <m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396"/>
    <x v="1324"/>
    <s v="Литые"/>
    <n v="684778"/>
    <m/>
    <m/>
    <x v="22"/>
    <n v="5"/>
    <n v="114.3"/>
    <x v="4"/>
    <n v="38"/>
    <n v="70.099999999999994"/>
    <n v="7"/>
    <s v="5/114,3"/>
    <x v="1359"/>
    <x v="11"/>
    <x v="237"/>
    <s v="5/114,3/17/38/70,1/7"/>
    <x v="0"/>
    <m/>
    <x v="0"/>
    <m/>
    <n v="599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397"/>
    <x v="1325"/>
    <s v="Литые"/>
    <n v="2031428"/>
    <s v="Премьер"/>
    <s v="ПЛ"/>
    <x v="1"/>
    <n v="5"/>
    <n v="114.3"/>
    <x v="4"/>
    <n v="39"/>
    <n v="60.1"/>
    <n v="7"/>
    <s v="5/114,3"/>
    <x v="1360"/>
    <x v="11"/>
    <x v="30"/>
    <s v="5/114,3/17/39/60,1/7"/>
    <x v="1"/>
    <n v="4"/>
    <x v="1"/>
    <m/>
    <n v="550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398"/>
    <x v="1326"/>
    <s v="Литые"/>
    <n v="2034329"/>
    <s v="Цунами"/>
    <s v="Н"/>
    <x v="1"/>
    <n v="5"/>
    <n v="114.3"/>
    <x v="4"/>
    <n v="39"/>
    <n v="60.1"/>
    <n v="7"/>
    <s v="5/114,3"/>
    <x v="1361"/>
    <x v="11"/>
    <x v="30"/>
    <s v="5/114,3/17/39/60,1/7"/>
    <x v="1"/>
    <n v="4"/>
    <x v="1"/>
    <m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399"/>
    <x v="1327"/>
    <s v="Литые"/>
    <n v="2054596"/>
    <s v="Цунами"/>
    <s v="АМ"/>
    <x v="1"/>
    <n v="5"/>
    <n v="114.3"/>
    <x v="4"/>
    <n v="39"/>
    <n v="60.1"/>
    <n v="7"/>
    <s v="5/114,3"/>
    <x v="1362"/>
    <x v="11"/>
    <x v="30"/>
    <s v="5/114,3/17/39/60,1/7"/>
    <x v="1"/>
    <n v="4"/>
    <x v="1"/>
    <m/>
    <n v="5500"/>
    <m/>
    <n v="3840.0002500000001"/>
    <n v="0"/>
    <n v="0"/>
    <n v="4"/>
    <n v="0"/>
    <n v="4"/>
    <m/>
    <m/>
    <n v="0"/>
    <m/>
    <m/>
    <m/>
    <n v="0"/>
    <m/>
    <m/>
    <m/>
    <n v="0"/>
    <x v="2"/>
    <m/>
  </r>
  <r>
    <x v="0"/>
    <x v="1400"/>
    <x v="1328"/>
    <s v="Литые"/>
    <n v="665866"/>
    <s v="Экстрим"/>
    <s v="Н"/>
    <x v="1"/>
    <n v="5"/>
    <n v="114.3"/>
    <x v="4"/>
    <n v="40"/>
    <n v="66.099999999999994"/>
    <n v="7"/>
    <s v="5/114,3"/>
    <x v="1363"/>
    <x v="11"/>
    <x v="238"/>
    <s v="5/114,3/17/40/66,1/7"/>
    <x v="1"/>
    <n v="4"/>
    <x v="5"/>
    <m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01"/>
    <x v="1329"/>
    <s v="Литые"/>
    <n v="409110"/>
    <s v="Экстрим"/>
    <s v="АМ"/>
    <x v="1"/>
    <n v="5"/>
    <n v="114.3"/>
    <x v="4"/>
    <n v="40"/>
    <n v="66.099999999999994"/>
    <n v="7"/>
    <s v="5/114,3"/>
    <x v="1363"/>
    <x v="11"/>
    <x v="238"/>
    <s v="5/114,3/17/40/66,1/7"/>
    <x v="1"/>
    <n v="4"/>
    <x v="5"/>
    <m/>
    <n v="550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02"/>
    <x v="1330"/>
    <s v="Литые"/>
    <n v="2031424"/>
    <s v="Цунами"/>
    <s v="Н"/>
    <x v="1"/>
    <n v="5"/>
    <n v="114.3"/>
    <x v="4"/>
    <n v="40"/>
    <n v="66.099999999999994"/>
    <n v="7"/>
    <s v="5/114,3"/>
    <x v="1364"/>
    <x v="11"/>
    <x v="238"/>
    <s v="5/114,3/17/40/66,1/7"/>
    <x v="1"/>
    <n v="4"/>
    <x v="5"/>
    <m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03"/>
    <x v="1331"/>
    <s v="Литые"/>
    <n v="2034325"/>
    <s v="Цунами"/>
    <s v="ПЛ"/>
    <x v="1"/>
    <n v="5"/>
    <n v="114.3"/>
    <x v="4"/>
    <n v="40"/>
    <n v="66.099999999999994"/>
    <n v="7"/>
    <s v="5/114,3"/>
    <x v="1365"/>
    <x v="11"/>
    <x v="238"/>
    <s v="5/114,3/17/40/66,1/7"/>
    <x v="1"/>
    <n v="4"/>
    <x v="5"/>
    <m/>
    <n v="5500"/>
    <m/>
    <n v="3664.9973999999997"/>
    <n v="0"/>
    <n v="0"/>
    <n v="0"/>
    <n v="0"/>
    <n v="0"/>
    <m/>
    <m/>
    <n v="0"/>
    <m/>
    <m/>
    <m/>
    <n v="0"/>
    <m/>
    <m/>
    <m/>
    <n v="0"/>
    <x v="0"/>
    <m/>
  </r>
  <r>
    <x v="0"/>
    <x v="1404"/>
    <x v="1332"/>
    <s v="Литые"/>
    <n v="2091745"/>
    <s v="Цунами"/>
    <s v="АМ"/>
    <x v="1"/>
    <n v="5"/>
    <n v="114.3"/>
    <x v="4"/>
    <n v="40"/>
    <n v="66.099999999999994"/>
    <n v="7"/>
    <s v="5/114,3"/>
    <x v="1366"/>
    <x v="11"/>
    <x v="238"/>
    <s v="5/114,3/17/40/66,1/7"/>
    <x v="1"/>
    <n v="4"/>
    <x v="5"/>
    <m/>
    <n v="5500"/>
    <m/>
    <n v="3994.1584000000003"/>
    <n v="4"/>
    <n v="0"/>
    <n v="0"/>
    <n v="4"/>
    <n v="4"/>
    <m/>
    <m/>
    <n v="0"/>
    <m/>
    <m/>
    <m/>
    <n v="0"/>
    <m/>
    <m/>
    <m/>
    <n v="0"/>
    <x v="1"/>
    <m/>
  </r>
  <r>
    <x v="0"/>
    <x v="1405"/>
    <x v="1333"/>
    <s v="Литые"/>
    <n v="405739"/>
    <s v="Турбо"/>
    <s v="ПЛ"/>
    <x v="1"/>
    <n v="5"/>
    <n v="114.3"/>
    <x v="4"/>
    <n v="40"/>
    <n v="66.099999999999994"/>
    <n v="7"/>
    <s v="5/114,3"/>
    <x v="1367"/>
    <x v="11"/>
    <x v="238"/>
    <s v="5/114,3/17/40/66,1/7"/>
    <x v="1"/>
    <n v="4"/>
    <x v="5"/>
    <m/>
    <n v="550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06"/>
    <x v="1334"/>
    <s v="Литые"/>
    <n v="409109"/>
    <s v="Экстрим"/>
    <s v="ПЛ"/>
    <x v="1"/>
    <n v="5"/>
    <n v="114.3"/>
    <x v="4"/>
    <n v="40"/>
    <n v="66.099999999999994"/>
    <n v="7"/>
    <s v="5/114,3"/>
    <x v="1368"/>
    <x v="11"/>
    <x v="238"/>
    <s v="5/114,3/17/40/66,1/7"/>
    <x v="1"/>
    <n v="4"/>
    <x v="5"/>
    <m/>
    <n v="550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07"/>
    <x v="1335"/>
    <s v="Литые"/>
    <n v="665821"/>
    <s v="Турбо"/>
    <s v="Н"/>
    <x v="1"/>
    <n v="5"/>
    <n v="114.3"/>
    <x v="4"/>
    <n v="40"/>
    <n v="66.099999999999994"/>
    <n v="7"/>
    <s v="5/114,3"/>
    <x v="1369"/>
    <x v="11"/>
    <x v="238"/>
    <s v="5/114,3/17/40/66,1/7"/>
    <x v="1"/>
    <n v="4"/>
    <x v="5"/>
    <m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08"/>
    <x v="1336"/>
    <s v="Литые"/>
    <n v="665822"/>
    <s v="Турбо"/>
    <s v="М"/>
    <x v="1"/>
    <n v="5"/>
    <n v="114.3"/>
    <x v="4"/>
    <n v="40"/>
    <n v="66.099999999999994"/>
    <n v="7"/>
    <s v="5/114,3"/>
    <x v="1370"/>
    <x v="11"/>
    <x v="238"/>
    <s v="5/114,3/17/40/66,1/7"/>
    <x v="1"/>
    <n v="4"/>
    <x v="5"/>
    <m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09"/>
    <x v="1337"/>
    <s v="Литые"/>
    <n v="665867"/>
    <s v="Экстрим"/>
    <s v="М"/>
    <x v="1"/>
    <n v="5"/>
    <n v="114.3"/>
    <x v="4"/>
    <n v="40"/>
    <n v="66.099999999999994"/>
    <n v="7"/>
    <s v="5/114,3"/>
    <x v="1371"/>
    <x v="11"/>
    <x v="238"/>
    <s v="5/114,3/17/40/66,1/7"/>
    <x v="1"/>
    <n v="4"/>
    <x v="5"/>
    <m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10"/>
    <x v="1338"/>
    <s v="Литые"/>
    <n v="2134252"/>
    <s v="Цунами"/>
    <s v="Т"/>
    <x v="1"/>
    <n v="5"/>
    <n v="114.3"/>
    <x v="4"/>
    <n v="40"/>
    <n v="66.099999999999994"/>
    <n v="7"/>
    <s v="5/114,3"/>
    <x v="1372"/>
    <x v="11"/>
    <x v="238"/>
    <s v="5/114,3/17/40/66,1/7"/>
    <x v="1"/>
    <n v="4"/>
    <x v="5"/>
    <m/>
    <n v="5150"/>
    <m/>
    <n v="0"/>
    <n v="0"/>
    <n v="0"/>
    <n v="0"/>
    <n v="0"/>
    <n v="0"/>
    <m/>
    <m/>
    <n v="0"/>
    <m/>
    <m/>
    <m/>
    <n v="0"/>
    <m/>
    <m/>
    <n v="4"/>
    <n v="4"/>
    <x v="0"/>
    <m/>
  </r>
  <r>
    <x v="0"/>
    <x v="1411"/>
    <x v="1339"/>
    <s v="Литые"/>
    <n v="661685"/>
    <s v="Турбо"/>
    <s v="Н"/>
    <x v="1"/>
    <n v="5"/>
    <n v="114.3"/>
    <x v="4"/>
    <n v="41"/>
    <n v="67.099999999999994"/>
    <n v="7"/>
    <s v="5/114,3"/>
    <x v="1373"/>
    <x v="11"/>
    <x v="239"/>
    <s v="5/114,3/17/41/67,1/7"/>
    <x v="0"/>
    <m/>
    <x v="0"/>
    <m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12"/>
    <x v="1340"/>
    <s v="Литые"/>
    <n v="405756"/>
    <s v="Турбо"/>
    <s v="ПЛ"/>
    <x v="1"/>
    <n v="5"/>
    <n v="114.3"/>
    <x v="4"/>
    <n v="41"/>
    <n v="67.099999999999994"/>
    <n v="7"/>
    <s v="5/114,3"/>
    <x v="1374"/>
    <x v="11"/>
    <x v="239"/>
    <s v="5/114,3/17/41/67,1/7"/>
    <x v="0"/>
    <m/>
    <x v="0"/>
    <m/>
    <n v="550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13"/>
    <x v="1341"/>
    <s v="Литые"/>
    <n v="661683"/>
    <s v="Турбо"/>
    <s v="М"/>
    <x v="1"/>
    <n v="5"/>
    <n v="114.3"/>
    <x v="4"/>
    <n v="41"/>
    <n v="67.099999999999994"/>
    <n v="7"/>
    <s v="5/114,3"/>
    <x v="1375"/>
    <x v="11"/>
    <x v="239"/>
    <s v="5/114,3/17/41/67,1/7"/>
    <x v="0"/>
    <m/>
    <x v="0"/>
    <m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14"/>
    <x v="132"/>
    <s v="Литые"/>
    <n v="895236"/>
    <m/>
    <m/>
    <x v="19"/>
    <n v="5"/>
    <n v="114.3"/>
    <x v="4"/>
    <n v="42"/>
    <n v="72.3"/>
    <n v="7"/>
    <s v="5/114,3"/>
    <x v="1376"/>
    <x v="11"/>
    <x v="240"/>
    <s v="5/114,3/17/42/72,3/7"/>
    <x v="0"/>
    <m/>
    <x v="0"/>
    <m/>
    <n v="569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15"/>
    <x v="132"/>
    <s v="Литые"/>
    <n v="819419"/>
    <m/>
    <m/>
    <x v="19"/>
    <n v="5"/>
    <n v="114.3"/>
    <x v="4"/>
    <n v="42"/>
    <n v="72.3"/>
    <n v="7.5"/>
    <s v="5/114,3"/>
    <x v="1377"/>
    <x v="11"/>
    <x v="241"/>
    <s v="5/114,3/17/42/72,3/7,5"/>
    <x v="0"/>
    <m/>
    <x v="0"/>
    <m/>
    <n v="586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16"/>
    <x v="132"/>
    <s v="Литые"/>
    <n v="895235"/>
    <m/>
    <m/>
    <x v="19"/>
    <n v="5"/>
    <n v="114.3"/>
    <x v="4"/>
    <n v="42"/>
    <n v="72.3"/>
    <n v="7.5"/>
    <s v="5/114,3"/>
    <x v="1378"/>
    <x v="11"/>
    <x v="241"/>
    <s v="5/114,3/17/42/72,3/7,5"/>
    <x v="0"/>
    <m/>
    <x v="0"/>
    <m/>
    <n v="586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17"/>
    <x v="1342"/>
    <s v="Литые"/>
    <n v="2031425"/>
    <s v="Цунами"/>
    <s v="ПЛ"/>
    <x v="1"/>
    <n v="5"/>
    <n v="114.3"/>
    <x v="4"/>
    <n v="43"/>
    <n v="57.1"/>
    <n v="7"/>
    <s v="5/114,3"/>
    <x v="1379"/>
    <x v="11"/>
    <x v="242"/>
    <s v="5/114,3/17/43/57,1/7"/>
    <x v="1"/>
    <n v="4"/>
    <x v="1"/>
    <m/>
    <n v="5500"/>
    <m/>
    <n v="3840.0031999999997"/>
    <n v="0"/>
    <n v="0"/>
    <n v="4"/>
    <n v="0"/>
    <n v="4"/>
    <m/>
    <m/>
    <n v="0"/>
    <m/>
    <m/>
    <m/>
    <n v="0"/>
    <m/>
    <m/>
    <m/>
    <n v="0"/>
    <x v="2"/>
    <m/>
  </r>
  <r>
    <x v="0"/>
    <x v="1418"/>
    <x v="1343"/>
    <s v="Литые"/>
    <n v="2034326"/>
    <s v="Цунами"/>
    <s v="Н"/>
    <x v="1"/>
    <n v="5"/>
    <n v="114.3"/>
    <x v="4"/>
    <n v="43"/>
    <n v="57.1"/>
    <n v="7"/>
    <s v="5/114,3"/>
    <x v="1380"/>
    <x v="11"/>
    <x v="242"/>
    <s v="5/114,3/17/43/57,1/7"/>
    <x v="1"/>
    <n v="4"/>
    <x v="1"/>
    <m/>
    <n v="5150"/>
    <m/>
    <n v="3609.9976000000001"/>
    <n v="4"/>
    <n v="0"/>
    <n v="0"/>
    <n v="0"/>
    <n v="4"/>
    <m/>
    <m/>
    <n v="0"/>
    <m/>
    <m/>
    <m/>
    <n v="0"/>
    <m/>
    <m/>
    <m/>
    <n v="0"/>
    <x v="2"/>
    <m/>
  </r>
  <r>
    <x v="0"/>
    <x v="1419"/>
    <x v="1344"/>
    <s v="Литые"/>
    <n v="665828"/>
    <s v="Турбо"/>
    <s v="Н"/>
    <x v="1"/>
    <n v="5"/>
    <n v="114.3"/>
    <x v="4"/>
    <n v="45"/>
    <n v="60.1"/>
    <n v="7"/>
    <s v="5/114,3"/>
    <x v="1381"/>
    <x v="11"/>
    <x v="243"/>
    <s v="5/114,3/17/45/60,1/7"/>
    <x v="0"/>
    <m/>
    <x v="0"/>
    <m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20"/>
    <x v="1345"/>
    <s v="Литые"/>
    <n v="670689"/>
    <m/>
    <m/>
    <x v="3"/>
    <n v="5"/>
    <n v="114.3"/>
    <x v="4"/>
    <n v="45"/>
    <n v="60.1"/>
    <n v="7"/>
    <s v="5/114,3"/>
    <x v="1382"/>
    <x v="11"/>
    <x v="243"/>
    <s v="5/114,3/17/45/60,1/7"/>
    <x v="0"/>
    <m/>
    <x v="0"/>
    <m/>
    <n v="4469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21"/>
    <x v="1346"/>
    <s v="Литые"/>
    <n v="677303"/>
    <m/>
    <m/>
    <x v="6"/>
    <n v="5"/>
    <n v="114.3"/>
    <x v="4"/>
    <n v="45"/>
    <n v="60.1"/>
    <n v="7"/>
    <s v="5/114,3"/>
    <x v="1383"/>
    <x v="11"/>
    <x v="243"/>
    <s v="5/114,3/17/45/60,1/7"/>
    <x v="0"/>
    <m/>
    <x v="0"/>
    <m/>
    <n v="32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22"/>
    <x v="1347"/>
    <s v="Литые"/>
    <n v="405743"/>
    <s v="Турбо"/>
    <s v="ПЛ"/>
    <x v="1"/>
    <n v="5"/>
    <n v="114.3"/>
    <x v="4"/>
    <n v="45"/>
    <n v="60.1"/>
    <n v="7"/>
    <s v="5/114,3"/>
    <x v="1384"/>
    <x v="11"/>
    <x v="243"/>
    <s v="5/114,3/17/45/60,1/7"/>
    <x v="0"/>
    <m/>
    <x v="0"/>
    <m/>
    <n v="550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23"/>
    <x v="1348"/>
    <s v="Литые"/>
    <n v="409114"/>
    <s v="Экстрим"/>
    <s v="ПЛ"/>
    <x v="1"/>
    <n v="5"/>
    <n v="114.3"/>
    <x v="4"/>
    <n v="45"/>
    <n v="60.1"/>
    <n v="7"/>
    <s v="5/114,3"/>
    <x v="1385"/>
    <x v="11"/>
    <x v="243"/>
    <s v="5/114,3/17/45/60,1/7"/>
    <x v="0"/>
    <m/>
    <x v="0"/>
    <m/>
    <n v="550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24"/>
    <x v="1349"/>
    <s v="Литые"/>
    <n v="409115"/>
    <s v="Экстрим"/>
    <s v="АМ"/>
    <x v="1"/>
    <n v="5"/>
    <n v="114.3"/>
    <x v="4"/>
    <n v="45"/>
    <n v="60.1"/>
    <n v="7"/>
    <s v="5/114,3"/>
    <x v="1386"/>
    <x v="11"/>
    <x v="243"/>
    <s v="5/114,3/17/45/60,1/7"/>
    <x v="0"/>
    <m/>
    <x v="0"/>
    <m/>
    <n v="550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25"/>
    <x v="1350"/>
    <s v="Литые"/>
    <n v="665829"/>
    <s v="Турбо"/>
    <s v="М"/>
    <x v="1"/>
    <n v="5"/>
    <n v="114.3"/>
    <x v="4"/>
    <n v="45"/>
    <n v="60.1"/>
    <n v="7"/>
    <s v="5/114,3"/>
    <x v="1387"/>
    <x v="11"/>
    <x v="243"/>
    <s v="5/114,3/17/45/60,1/7"/>
    <x v="0"/>
    <m/>
    <x v="0"/>
    <m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26"/>
    <x v="1351"/>
    <s v="Литые"/>
    <n v="665870"/>
    <s v="Экстрим"/>
    <s v="Н"/>
    <x v="1"/>
    <n v="5"/>
    <n v="114.3"/>
    <x v="4"/>
    <n v="45"/>
    <n v="60.1"/>
    <n v="7"/>
    <s v="5/114,3"/>
    <x v="1388"/>
    <x v="11"/>
    <x v="243"/>
    <s v="5/114,3/17/45/60,1/7"/>
    <x v="0"/>
    <m/>
    <x v="0"/>
    <m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27"/>
    <x v="1352"/>
    <s v="Литые"/>
    <n v="665871"/>
    <s v="Экстрим"/>
    <s v="М"/>
    <x v="1"/>
    <n v="5"/>
    <n v="114.3"/>
    <x v="4"/>
    <n v="45"/>
    <n v="60.1"/>
    <n v="7"/>
    <s v="5/114,3"/>
    <x v="1389"/>
    <x v="11"/>
    <x v="243"/>
    <s v="5/114,3/17/45/60,1/7"/>
    <x v="0"/>
    <m/>
    <x v="0"/>
    <m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28"/>
    <x v="1353"/>
    <s v="Литые"/>
    <n v="673497"/>
    <m/>
    <m/>
    <x v="3"/>
    <n v="5"/>
    <n v="114.3"/>
    <x v="4"/>
    <n v="45"/>
    <n v="66.099999999999994"/>
    <n v="6.5"/>
    <s v="5/114,3"/>
    <x v="1390"/>
    <x v="11"/>
    <x v="244"/>
    <s v="5/114,3/17/45/66,1/6,5"/>
    <x v="0"/>
    <m/>
    <x v="0"/>
    <s v="Infiniti (5)_x000a_ESQ (2015 - 2018)  G (2005 - 2006)  J30 (1992 - 1997)  Q45 (2002 - 2006)  Q50 (2014 - 2018)_x000a_Nissan (5)_x000a_Altima (2002 - 2006)  Maxima (2000 - 2013)  Primera (2001 - 2005)  Teana (2003 - 2014)  X-Trail (2013 - 2018)_x000a_Renault Samsung (1)_x000a_SM7 (2011 - 2016)"/>
    <n v="4509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29"/>
    <x v="1354"/>
    <s v="Литые"/>
    <n v="409125"/>
    <s v="Экстрим"/>
    <s v="ПЛ"/>
    <x v="1"/>
    <n v="5"/>
    <n v="114.3"/>
    <x v="4"/>
    <n v="45"/>
    <n v="66.099999999999994"/>
    <n v="7"/>
    <s v="5/114,3"/>
    <x v="1391"/>
    <x v="11"/>
    <x v="245"/>
    <s v="5/114,3/17/45/66,1/7"/>
    <x v="0"/>
    <m/>
    <x v="0"/>
    <s v="Infiniti (5)_x000a_ESQ (2015 - 2018)  G (2005 - 2006)  J30 (1992 - 1997)  Q45 (2002 - 2006)  Q50 (2014 - 2018)_x000a_Nissan (5)_x000a_Altima (2002 - 2006)  Maxima (2000 - 2013)  Primera (2001 - 2005)  Teana (2003 - 2014)  X-Trail (2013 - 2018)_x000a_Renault Samsung (1)_x000a_SM7 (2011 - 2016)"/>
    <n v="550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30"/>
    <x v="1355"/>
    <s v="Литые"/>
    <n v="409126"/>
    <s v="Экстрим"/>
    <s v="АМ"/>
    <x v="1"/>
    <n v="5"/>
    <n v="114.3"/>
    <x v="4"/>
    <n v="45"/>
    <n v="66.099999999999994"/>
    <n v="7"/>
    <s v="5/114,3"/>
    <x v="1392"/>
    <x v="11"/>
    <x v="245"/>
    <s v="5/114,3/17/45/66,1/7"/>
    <x v="0"/>
    <m/>
    <x v="0"/>
    <s v="Infiniti (5)_x000a_ESQ (2015 - 2018)  G (2005 - 2006)  J30 (1992 - 1997)  Q45 (2002 - 2006)  Q50 (2014 - 2018)_x000a_Nissan (5)_x000a_Altima (2002 - 2006)  Maxima (2000 - 2013)  Primera (2001 - 2005)  Teana (2003 - 2014)  X-Trail (2013 - 2018)_x000a_Renault Samsung (1)_x000a_SM7 (2011 - 2016)"/>
    <n v="550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31"/>
    <x v="1356"/>
    <s v="Литые"/>
    <n v="665881"/>
    <s v="Экстрим"/>
    <s v="Н"/>
    <x v="1"/>
    <n v="5"/>
    <n v="114.3"/>
    <x v="4"/>
    <n v="45"/>
    <n v="66.099999999999994"/>
    <n v="7"/>
    <s v="5/114,3"/>
    <x v="1393"/>
    <x v="11"/>
    <x v="245"/>
    <s v="5/114,3/17/45/66,1/7"/>
    <x v="0"/>
    <m/>
    <x v="0"/>
    <s v="Infiniti (5)_x000a_ESQ (2015 - 2018)  G (2005 - 2006)  J30 (1992 - 1997)  Q45 (2002 - 2006)  Q50 (2014 - 2018)_x000a_Nissan (5)_x000a_Altima (2002 - 2006)  Maxima (2000 - 2013)  Primera (2001 - 2005)  Teana (2003 - 2014)  X-Trail (2013 - 2018)_x000a_Renault Samsung (1)_x000a_SM7 (2011 - 2016)"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32"/>
    <x v="1357"/>
    <s v="Литые"/>
    <n v="665882"/>
    <s v="Экстрим"/>
    <s v="М"/>
    <x v="1"/>
    <n v="5"/>
    <n v="114.3"/>
    <x v="4"/>
    <n v="45"/>
    <n v="66.099999999999994"/>
    <n v="7"/>
    <s v="5/114,3"/>
    <x v="1394"/>
    <x v="11"/>
    <x v="245"/>
    <s v="5/114,3/17/45/66,1/7"/>
    <x v="0"/>
    <m/>
    <x v="0"/>
    <s v="Infiniti (5)_x000a_ESQ (2015 - 2018)  G (2005 - 2006)  J30 (1992 - 1997)  Q45 (2002 - 2006)  Q50 (2014 - 2018)_x000a_Nissan (5)_x000a_Altima (2002 - 2006)  Maxima (2000 - 2013)  Primera (2001 - 2005)  Teana (2003 - 2014)  X-Trail (2013 - 2018)_x000a_Renault Samsung (1)_x000a_SM7 (2011 - 2016)"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33"/>
    <x v="1358"/>
    <s v="Литые"/>
    <n v="409108"/>
    <s v="Экстрим"/>
    <s v="АМ"/>
    <x v="1"/>
    <n v="5"/>
    <n v="114.3"/>
    <x v="4"/>
    <n v="46"/>
    <n v="67.099999999999994"/>
    <n v="7"/>
    <s v="5/114,3"/>
    <x v="1395"/>
    <x v="11"/>
    <x v="246"/>
    <s v="5/114,3/17/46/67,1/7"/>
    <x v="1"/>
    <n v="4"/>
    <x v="1"/>
    <m/>
    <n v="550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34"/>
    <x v="1359"/>
    <s v="Литые"/>
    <n v="665817"/>
    <s v="Турбо"/>
    <s v="Н"/>
    <x v="1"/>
    <n v="5"/>
    <n v="114.3"/>
    <x v="4"/>
    <n v="46"/>
    <n v="67.099999999999994"/>
    <n v="7"/>
    <s v="5/114,3"/>
    <x v="1396"/>
    <x v="11"/>
    <x v="246"/>
    <s v="5/114,3/17/46/67,1/7"/>
    <x v="1"/>
    <n v="4"/>
    <x v="1"/>
    <m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35"/>
    <x v="1360"/>
    <s v="Литые"/>
    <n v="2034327"/>
    <s v="Цунами"/>
    <s v="Н"/>
    <x v="1"/>
    <n v="5"/>
    <n v="114.3"/>
    <x v="4"/>
    <n v="46"/>
    <n v="67.099999999999994"/>
    <n v="7"/>
    <s v="5/114,3"/>
    <x v="1397"/>
    <x v="11"/>
    <x v="246"/>
    <s v="5/114,3/17/46/67,1/7"/>
    <x v="1"/>
    <n v="4"/>
    <x v="1"/>
    <m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36"/>
    <x v="1361"/>
    <s v="Литые"/>
    <n v="2034890"/>
    <s v="Премьер"/>
    <s v="Н"/>
    <x v="1"/>
    <n v="5"/>
    <n v="114.3"/>
    <x v="4"/>
    <n v="46"/>
    <n v="67.099999999999994"/>
    <n v="7"/>
    <s v="5/114,3"/>
    <x v="1398"/>
    <x v="11"/>
    <x v="246"/>
    <s v="5/114,3/17/46/67,1/7"/>
    <x v="1"/>
    <n v="4"/>
    <x v="1"/>
    <m/>
    <n v="5150"/>
    <m/>
    <n v="3659.9971500000001"/>
    <n v="4"/>
    <n v="0"/>
    <n v="0"/>
    <n v="4"/>
    <n v="4"/>
    <m/>
    <m/>
    <n v="0"/>
    <m/>
    <n v="3900"/>
    <m/>
    <n v="3900"/>
    <m/>
    <m/>
    <m/>
    <n v="0"/>
    <x v="1"/>
    <m/>
  </r>
  <r>
    <x v="0"/>
    <x v="1437"/>
    <x v="1362"/>
    <s v="Литые"/>
    <n v="2031426"/>
    <s v="Премьер"/>
    <s v="ПЛ"/>
    <x v="1"/>
    <n v="5"/>
    <n v="114.3"/>
    <x v="4"/>
    <n v="46"/>
    <n v="67.099999999999994"/>
    <n v="7"/>
    <s v="5/114,3"/>
    <x v="1399"/>
    <x v="11"/>
    <x v="246"/>
    <s v="5/114,3/17/46/67,1/7"/>
    <x v="1"/>
    <n v="4"/>
    <x v="1"/>
    <m/>
    <n v="5500"/>
    <m/>
    <n v="3990.0048000000002"/>
    <n v="0"/>
    <n v="0"/>
    <n v="0"/>
    <n v="0"/>
    <n v="0"/>
    <m/>
    <m/>
    <n v="0"/>
    <m/>
    <m/>
    <m/>
    <n v="0"/>
    <m/>
    <m/>
    <m/>
    <n v="0"/>
    <x v="0"/>
    <m/>
  </r>
  <r>
    <x v="0"/>
    <x v="1438"/>
    <x v="1363"/>
    <s v="Литые"/>
    <n v="405737"/>
    <s v="Турбо"/>
    <s v="ПЛ"/>
    <x v="1"/>
    <n v="5"/>
    <n v="114.3"/>
    <x v="4"/>
    <n v="46"/>
    <n v="67.099999999999994"/>
    <n v="7"/>
    <s v="5/114,3"/>
    <x v="1400"/>
    <x v="11"/>
    <x v="246"/>
    <s v="5/114,3/17/46/67,1/7"/>
    <x v="1"/>
    <n v="4"/>
    <x v="1"/>
    <m/>
    <n v="550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39"/>
    <x v="1364"/>
    <s v="Литые"/>
    <n v="409107"/>
    <s v="Экстрим"/>
    <s v="ПЛ"/>
    <x v="1"/>
    <n v="5"/>
    <n v="114.3"/>
    <x v="4"/>
    <n v="46"/>
    <n v="67.099999999999994"/>
    <n v="7"/>
    <s v="5/114,3"/>
    <x v="1401"/>
    <x v="11"/>
    <x v="246"/>
    <s v="5/114,3/17/46/67,1/7"/>
    <x v="1"/>
    <n v="4"/>
    <x v="1"/>
    <m/>
    <n v="550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40"/>
    <x v="1365"/>
    <s v="Литые"/>
    <n v="665818"/>
    <s v="Турбо"/>
    <s v="М"/>
    <x v="1"/>
    <n v="5"/>
    <n v="114.3"/>
    <x v="4"/>
    <n v="46"/>
    <n v="67.099999999999994"/>
    <n v="7"/>
    <s v="5/114,3"/>
    <x v="1402"/>
    <x v="11"/>
    <x v="246"/>
    <s v="5/114,3/17/46/67,1/7"/>
    <x v="1"/>
    <n v="4"/>
    <x v="1"/>
    <m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41"/>
    <x v="1366"/>
    <s v="Литые"/>
    <n v="665864"/>
    <s v="Экстрим"/>
    <s v="Н"/>
    <x v="1"/>
    <n v="5"/>
    <n v="114.3"/>
    <x v="4"/>
    <n v="46"/>
    <n v="67.099999999999994"/>
    <n v="7"/>
    <s v="5/114,3"/>
    <x v="1403"/>
    <x v="11"/>
    <x v="246"/>
    <s v="5/114,3/17/46/67,1/7"/>
    <x v="1"/>
    <n v="4"/>
    <x v="1"/>
    <m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42"/>
    <x v="1367"/>
    <s v="Литые"/>
    <n v="665865"/>
    <s v="Экстрим"/>
    <s v="М"/>
    <x v="1"/>
    <n v="5"/>
    <n v="114.3"/>
    <x v="4"/>
    <n v="46"/>
    <n v="67.099999999999994"/>
    <n v="7"/>
    <s v="5/114,3"/>
    <x v="1404"/>
    <x v="11"/>
    <x v="246"/>
    <s v="5/114,3/17/46/67,1/7"/>
    <x v="1"/>
    <n v="4"/>
    <x v="1"/>
    <m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43"/>
    <x v="1368"/>
    <s v="Литые"/>
    <n v="2157021"/>
    <s v="Премьер"/>
    <s v="АМ"/>
    <x v="1"/>
    <n v="5"/>
    <n v="114.3"/>
    <x v="4"/>
    <n v="46"/>
    <n v="67.099999999999994"/>
    <n v="7"/>
    <s v="5/114,3"/>
    <x v="1405"/>
    <x v="11"/>
    <x v="246"/>
    <s v="5/114,3/17/46/67,1/7"/>
    <x v="1"/>
    <n v="4"/>
    <x v="1"/>
    <m/>
    <n v="550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44"/>
    <x v="1369"/>
    <s v="Литые"/>
    <n v="677302"/>
    <m/>
    <m/>
    <x v="6"/>
    <n v="5"/>
    <n v="114.3"/>
    <x v="4"/>
    <n v="48"/>
    <n v="67.099999999999994"/>
    <n v="6.5"/>
    <s v="5/114,3"/>
    <x v="1406"/>
    <x v="11"/>
    <x v="247"/>
    <s v="5/114,3/17/48/67,1/6,5"/>
    <x v="0"/>
    <m/>
    <x v="0"/>
    <m/>
    <n v="3323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45"/>
    <x v="1370"/>
    <s v="Литые"/>
    <n v="405747"/>
    <s v="Турбо"/>
    <s v="ПЛ"/>
    <x v="1"/>
    <n v="5"/>
    <n v="114.3"/>
    <x v="4"/>
    <n v="50"/>
    <n v="64.099999999999994"/>
    <n v="7"/>
    <s v="5/114,3"/>
    <x v="1407"/>
    <x v="11"/>
    <x v="248"/>
    <s v="5/114,3/17/50/64,1/7"/>
    <x v="0"/>
    <m/>
    <x v="0"/>
    <m/>
    <n v="550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46"/>
    <x v="1371"/>
    <s v="Литые"/>
    <n v="409118"/>
    <s v="Экстрим"/>
    <s v="ПЛ"/>
    <x v="1"/>
    <n v="5"/>
    <n v="114.3"/>
    <x v="4"/>
    <n v="50"/>
    <n v="64.099999999999994"/>
    <n v="7"/>
    <s v="5/114,3"/>
    <x v="1408"/>
    <x v="11"/>
    <x v="248"/>
    <s v="5/114,3/17/50/64,1/7"/>
    <x v="0"/>
    <m/>
    <x v="0"/>
    <m/>
    <n v="550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47"/>
    <x v="1372"/>
    <s v="Литые"/>
    <n v="409119"/>
    <s v="Экстрим"/>
    <s v="АМ"/>
    <x v="1"/>
    <n v="5"/>
    <n v="114.3"/>
    <x v="4"/>
    <n v="50"/>
    <n v="64.099999999999994"/>
    <n v="7"/>
    <s v="5/114,3"/>
    <x v="1409"/>
    <x v="11"/>
    <x v="248"/>
    <s v="5/114,3/17/50/64,1/7"/>
    <x v="0"/>
    <m/>
    <x v="0"/>
    <m/>
    <n v="550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48"/>
    <x v="1373"/>
    <s v="Литые"/>
    <n v="665837"/>
    <s v="Турбо"/>
    <s v="Н"/>
    <x v="1"/>
    <n v="5"/>
    <n v="114.3"/>
    <x v="4"/>
    <n v="50"/>
    <n v="64.099999999999994"/>
    <n v="7"/>
    <s v="5/114,3"/>
    <x v="1410"/>
    <x v="11"/>
    <x v="248"/>
    <s v="5/114,3/17/50/64,1/7"/>
    <x v="0"/>
    <m/>
    <x v="0"/>
    <m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49"/>
    <x v="1374"/>
    <s v="Литые"/>
    <n v="665838"/>
    <s v="Турбо"/>
    <s v="М"/>
    <x v="1"/>
    <n v="5"/>
    <n v="114.3"/>
    <x v="4"/>
    <n v="50"/>
    <n v="64.099999999999994"/>
    <n v="7"/>
    <s v="5/114,3"/>
    <x v="1411"/>
    <x v="11"/>
    <x v="248"/>
    <s v="5/114,3/17/50/64,1/7"/>
    <x v="0"/>
    <m/>
    <x v="0"/>
    <m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50"/>
    <x v="1375"/>
    <s v="Литые"/>
    <n v="665875"/>
    <s v="Экстрим"/>
    <s v="Н"/>
    <x v="1"/>
    <n v="5"/>
    <n v="114.3"/>
    <x v="4"/>
    <n v="50"/>
    <n v="64.099999999999994"/>
    <n v="7"/>
    <s v="5/114,3"/>
    <x v="1412"/>
    <x v="11"/>
    <x v="248"/>
    <s v="5/114,3/17/50/64,1/7"/>
    <x v="0"/>
    <m/>
    <x v="0"/>
    <m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51"/>
    <x v="1376"/>
    <s v="Литые"/>
    <n v="665876"/>
    <s v="Экстрим"/>
    <s v="М"/>
    <x v="1"/>
    <n v="5"/>
    <n v="114.3"/>
    <x v="4"/>
    <n v="50"/>
    <n v="64.099999999999994"/>
    <n v="7"/>
    <s v="5/114,3"/>
    <x v="1413"/>
    <x v="11"/>
    <x v="248"/>
    <s v="5/114,3/17/50/64,1/7"/>
    <x v="0"/>
    <m/>
    <x v="0"/>
    <m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52"/>
    <x v="1377"/>
    <s v="Литые"/>
    <n v="665848"/>
    <s v="Турбо"/>
    <s v="Н"/>
    <x v="1"/>
    <n v="5"/>
    <n v="114.3"/>
    <x v="4"/>
    <n v="50"/>
    <n v="66.099999999999994"/>
    <n v="7"/>
    <s v="5/114,3"/>
    <x v="1414"/>
    <x v="11"/>
    <x v="249"/>
    <s v="5/114,3/17/50/66,1/7"/>
    <x v="0"/>
    <m/>
    <x v="0"/>
    <m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53"/>
    <x v="1378"/>
    <s v="Литые"/>
    <n v="405752"/>
    <s v="Турбо"/>
    <s v="ПЛ"/>
    <x v="1"/>
    <n v="5"/>
    <n v="114.3"/>
    <x v="4"/>
    <n v="50"/>
    <n v="66.099999999999994"/>
    <n v="7"/>
    <s v="5/114,3"/>
    <x v="1415"/>
    <x v="11"/>
    <x v="249"/>
    <s v="5/114,3/17/50/66,1/7"/>
    <x v="0"/>
    <m/>
    <x v="0"/>
    <m/>
    <n v="550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54"/>
    <x v="1379"/>
    <s v="Литые"/>
    <n v="665849"/>
    <s v="Турбо"/>
    <s v="М"/>
    <x v="1"/>
    <n v="5"/>
    <n v="114.3"/>
    <x v="4"/>
    <n v="50"/>
    <n v="66.099999999999994"/>
    <n v="7"/>
    <s v="5/114,3"/>
    <x v="1416"/>
    <x v="11"/>
    <x v="249"/>
    <s v="5/114,3/17/50/66,1/7"/>
    <x v="0"/>
    <m/>
    <x v="0"/>
    <m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55"/>
    <x v="1380"/>
    <s v="Литые"/>
    <n v="670018"/>
    <m/>
    <m/>
    <x v="3"/>
    <n v="5"/>
    <n v="114.3"/>
    <x v="4"/>
    <n v="50"/>
    <n v="67.099999999999994"/>
    <n v="7"/>
    <s v="5/114,3"/>
    <x v="1417"/>
    <x v="11"/>
    <x v="250"/>
    <s v="5/114,3/17/50/67,1/7"/>
    <x v="0"/>
    <m/>
    <x v="0"/>
    <m/>
    <n v="4469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56"/>
    <x v="1381"/>
    <s v="Литые"/>
    <n v="405741"/>
    <s v="Турбо"/>
    <s v="ПЛ"/>
    <x v="1"/>
    <n v="5"/>
    <n v="114.3"/>
    <x v="4"/>
    <n v="52.5"/>
    <n v="63.4"/>
    <n v="7"/>
    <s v="5/114,3"/>
    <x v="1418"/>
    <x v="11"/>
    <x v="251"/>
    <s v="5/114,3/17/52,5/63,4/7"/>
    <x v="0"/>
    <m/>
    <x v="0"/>
    <m/>
    <n v="550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57"/>
    <x v="1382"/>
    <s v="Литые"/>
    <n v="665826"/>
    <s v="Турбо"/>
    <s v="Н"/>
    <x v="1"/>
    <n v="5"/>
    <n v="114.3"/>
    <x v="4"/>
    <n v="52"/>
    <n v="67.099999999999994"/>
    <n v="7"/>
    <s v="5/114,3"/>
    <x v="1419"/>
    <x v="11"/>
    <x v="252"/>
    <s v="5/114,3/17/52/67,1/7"/>
    <x v="0"/>
    <m/>
    <x v="0"/>
    <m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58"/>
    <x v="1383"/>
    <s v="Литые"/>
    <n v="665827"/>
    <s v="Турбо"/>
    <s v="М"/>
    <x v="1"/>
    <n v="5"/>
    <n v="114.3"/>
    <x v="4"/>
    <n v="52"/>
    <n v="67.099999999999994"/>
    <n v="7"/>
    <s v="5/114,3"/>
    <x v="1420"/>
    <x v="11"/>
    <x v="252"/>
    <s v="5/114,3/17/52/67,1/7"/>
    <x v="0"/>
    <m/>
    <x v="0"/>
    <m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59"/>
    <x v="1384"/>
    <s v="Литые"/>
    <n v="665872"/>
    <s v="Экстрим"/>
    <s v="Н"/>
    <x v="1"/>
    <n v="5"/>
    <n v="114.3"/>
    <x v="4"/>
    <n v="55"/>
    <n v="64.099999999999994"/>
    <n v="7"/>
    <s v="5/114,3"/>
    <x v="1421"/>
    <x v="11"/>
    <x v="253"/>
    <s v="5/114,3/17/55/64,1/7"/>
    <x v="0"/>
    <m/>
    <x v="0"/>
    <m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60"/>
    <x v="1385"/>
    <s v="Литые"/>
    <n v="405746"/>
    <s v="Турбо"/>
    <s v="ПЛ"/>
    <x v="1"/>
    <n v="5"/>
    <n v="114.3"/>
    <x v="4"/>
    <n v="55"/>
    <n v="64.099999999999994"/>
    <n v="7"/>
    <s v="5/114,3"/>
    <x v="1422"/>
    <x v="11"/>
    <x v="253"/>
    <s v="5/114,3/17/55/64,1/7"/>
    <x v="0"/>
    <m/>
    <x v="0"/>
    <m/>
    <n v="550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61"/>
    <x v="1386"/>
    <s v="Литые"/>
    <n v="409116"/>
    <s v="Экстрим"/>
    <s v="ПЛ"/>
    <x v="1"/>
    <n v="5"/>
    <n v="114.3"/>
    <x v="4"/>
    <n v="55"/>
    <n v="64.099999999999994"/>
    <n v="7"/>
    <s v="5/114,3"/>
    <x v="1423"/>
    <x v="11"/>
    <x v="253"/>
    <s v="5/114,3/17/55/64,1/7"/>
    <x v="0"/>
    <m/>
    <x v="0"/>
    <m/>
    <n v="550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62"/>
    <x v="1387"/>
    <s v="Литые"/>
    <n v="409117"/>
    <s v="Экстрим"/>
    <s v="АМ"/>
    <x v="1"/>
    <n v="5"/>
    <n v="114.3"/>
    <x v="4"/>
    <n v="55"/>
    <n v="64.099999999999994"/>
    <n v="7"/>
    <s v="5/114,3"/>
    <x v="1424"/>
    <x v="11"/>
    <x v="253"/>
    <s v="5/114,3/17/55/64,1/7"/>
    <x v="0"/>
    <m/>
    <x v="0"/>
    <m/>
    <n v="550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63"/>
    <x v="1388"/>
    <s v="Литые"/>
    <n v="665834"/>
    <s v="Турбо"/>
    <s v="Н"/>
    <x v="1"/>
    <n v="5"/>
    <n v="114.3"/>
    <x v="4"/>
    <n v="55"/>
    <n v="64.099999999999994"/>
    <n v="7"/>
    <s v="5/114,3"/>
    <x v="1425"/>
    <x v="11"/>
    <x v="253"/>
    <s v="5/114,3/17/55/64,1/7"/>
    <x v="0"/>
    <m/>
    <x v="0"/>
    <m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64"/>
    <x v="1389"/>
    <s v="Литые"/>
    <n v="665835"/>
    <s v="Турбо"/>
    <s v="М"/>
    <x v="1"/>
    <n v="5"/>
    <n v="114.3"/>
    <x v="4"/>
    <n v="55"/>
    <n v="64.099999999999994"/>
    <n v="7"/>
    <s v="5/114,3"/>
    <x v="1426"/>
    <x v="11"/>
    <x v="253"/>
    <s v="5/114,3/17/55/64,1/7"/>
    <x v="0"/>
    <m/>
    <x v="0"/>
    <m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65"/>
    <x v="1390"/>
    <s v="Литые"/>
    <n v="665874"/>
    <s v="Экстрим"/>
    <s v="М"/>
    <x v="1"/>
    <n v="5"/>
    <n v="114.3"/>
    <x v="4"/>
    <n v="55"/>
    <n v="64.099999999999994"/>
    <n v="7"/>
    <s v="5/114,3"/>
    <x v="1427"/>
    <x v="11"/>
    <x v="253"/>
    <s v="5/114,3/17/55/64,1/7"/>
    <x v="0"/>
    <m/>
    <x v="0"/>
    <m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66"/>
    <x v="1391"/>
    <s v="Литые"/>
    <n v="669227"/>
    <m/>
    <m/>
    <x v="3"/>
    <n v="5"/>
    <n v="114.3"/>
    <x v="4"/>
    <n v="55"/>
    <n v="64.099999999999994"/>
    <n v="7.5"/>
    <s v="5/114,3"/>
    <x v="1428"/>
    <x v="11"/>
    <x v="254"/>
    <s v="5/114,3/17/55/64,1/7,5"/>
    <x v="0"/>
    <m/>
    <x v="0"/>
    <m/>
    <n v="4469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67"/>
    <x v="1392"/>
    <s v="Литые"/>
    <n v="405751"/>
    <s v="Турбо"/>
    <s v="ПЛ"/>
    <x v="1"/>
    <n v="5"/>
    <n v="114.3"/>
    <x v="4"/>
    <n v="55"/>
    <n v="67.099999999999994"/>
    <n v="7"/>
    <s v="5/114,3"/>
    <x v="1429"/>
    <x v="11"/>
    <x v="255"/>
    <s v="5/114,3/17/55/67,1/7"/>
    <x v="0"/>
    <m/>
    <x v="0"/>
    <m/>
    <n v="550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68"/>
    <x v="1393"/>
    <s v="Литые"/>
    <n v="409127"/>
    <s v="Экстрим"/>
    <s v="ПЛ"/>
    <x v="1"/>
    <n v="5"/>
    <n v="114.3"/>
    <x v="4"/>
    <n v="55"/>
    <n v="67.099999999999994"/>
    <n v="7"/>
    <s v="5/114,3"/>
    <x v="1430"/>
    <x v="11"/>
    <x v="255"/>
    <s v="5/114,3/17/55/67,1/7"/>
    <x v="0"/>
    <m/>
    <x v="0"/>
    <m/>
    <n v="550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69"/>
    <x v="1394"/>
    <s v="Литые"/>
    <n v="409128"/>
    <s v="Экстрим"/>
    <s v="АМ"/>
    <x v="1"/>
    <n v="5"/>
    <n v="114.3"/>
    <x v="4"/>
    <n v="55"/>
    <n v="67.099999999999994"/>
    <n v="7"/>
    <s v="5/114,3"/>
    <x v="1431"/>
    <x v="11"/>
    <x v="255"/>
    <s v="5/114,3/17/55/67,1/7"/>
    <x v="0"/>
    <m/>
    <x v="0"/>
    <m/>
    <n v="550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70"/>
    <x v="1395"/>
    <s v="Литые"/>
    <n v="665846"/>
    <s v="Турбо"/>
    <s v="Н"/>
    <x v="1"/>
    <n v="5"/>
    <n v="114.3"/>
    <x v="4"/>
    <n v="55"/>
    <n v="67.099999999999994"/>
    <n v="7"/>
    <s v="5/114,3"/>
    <x v="1432"/>
    <x v="11"/>
    <x v="255"/>
    <s v="5/114,3/17/55/67,1/7"/>
    <x v="0"/>
    <m/>
    <x v="0"/>
    <m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71"/>
    <x v="1396"/>
    <s v="Литые"/>
    <n v="665847"/>
    <s v="Турбо"/>
    <s v="М"/>
    <x v="1"/>
    <n v="5"/>
    <n v="114.3"/>
    <x v="4"/>
    <n v="55"/>
    <n v="67.099999999999994"/>
    <n v="7"/>
    <s v="5/114,3"/>
    <x v="1433"/>
    <x v="11"/>
    <x v="255"/>
    <s v="5/114,3/17/55/67,1/7"/>
    <x v="0"/>
    <m/>
    <x v="0"/>
    <m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72"/>
    <x v="1397"/>
    <s v="Литые"/>
    <n v="665883"/>
    <s v="Экстрим"/>
    <s v="Н"/>
    <x v="1"/>
    <n v="5"/>
    <n v="114.3"/>
    <x v="4"/>
    <n v="55"/>
    <n v="67.099999999999994"/>
    <n v="7"/>
    <s v="5/114,3"/>
    <x v="1434"/>
    <x v="11"/>
    <x v="255"/>
    <s v="5/114,3/17/55/67,1/7"/>
    <x v="0"/>
    <m/>
    <x v="0"/>
    <m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73"/>
    <x v="1398"/>
    <s v="Литые"/>
    <n v="665885"/>
    <s v="Экстрим"/>
    <s v="М"/>
    <x v="1"/>
    <n v="5"/>
    <n v="114.3"/>
    <x v="4"/>
    <n v="55"/>
    <n v="67.099999999999994"/>
    <n v="7"/>
    <s v="5/114,3"/>
    <x v="1435"/>
    <x v="11"/>
    <x v="255"/>
    <s v="5/114,3/17/55/67,1/7"/>
    <x v="0"/>
    <m/>
    <x v="0"/>
    <m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74"/>
    <x v="132"/>
    <s v="Литые"/>
    <n v="895237"/>
    <m/>
    <m/>
    <x v="19"/>
    <n v="5"/>
    <n v="114.3"/>
    <x v="5"/>
    <n v="42"/>
    <n v="72.3"/>
    <n v="8"/>
    <s v="5/114,3"/>
    <x v="1436"/>
    <x v="33"/>
    <x v="256"/>
    <s v="5/114,3/18/42/72,3/8"/>
    <x v="0"/>
    <m/>
    <x v="0"/>
    <m/>
    <n v="667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75"/>
    <x v="1399"/>
    <s v="Литые"/>
    <n v="661626"/>
    <s v="Премьер М"/>
    <s v="Н"/>
    <x v="1"/>
    <n v="5"/>
    <n v="115"/>
    <x v="3"/>
    <n v="38"/>
    <n v="70.3"/>
    <n v="7"/>
    <s v="5/115"/>
    <x v="1437"/>
    <x v="34"/>
    <x v="257"/>
    <s v="5/115/16/38/70,3/7"/>
    <x v="0"/>
    <m/>
    <x v="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76"/>
    <x v="1400"/>
    <s v="Литые"/>
    <n v="405702"/>
    <s v="Премьер М"/>
    <s v="ПЛ"/>
    <x v="1"/>
    <n v="5"/>
    <n v="115"/>
    <x v="3"/>
    <n v="38"/>
    <n v="70.3"/>
    <n v="7"/>
    <s v="5/115"/>
    <x v="1438"/>
    <x v="34"/>
    <x v="257"/>
    <s v="5/115/16/38/70,3/7"/>
    <x v="0"/>
    <m/>
    <x v="0"/>
    <m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77"/>
    <x v="1401"/>
    <s v="Литые"/>
    <n v="661624"/>
    <s v="Премьер М"/>
    <s v="М"/>
    <x v="1"/>
    <n v="5"/>
    <n v="115"/>
    <x v="3"/>
    <n v="38"/>
    <n v="70.3"/>
    <n v="7"/>
    <s v="5/115"/>
    <x v="1439"/>
    <x v="34"/>
    <x v="257"/>
    <s v="5/115/16/38/70,3/7"/>
    <x v="0"/>
    <m/>
    <x v="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78"/>
    <x v="1402"/>
    <s v="Литые"/>
    <n v="661631"/>
    <s v="Экстрим"/>
    <s v="АМ"/>
    <x v="1"/>
    <n v="5"/>
    <n v="115"/>
    <x v="3"/>
    <n v="41"/>
    <n v="70.3"/>
    <n v="6.5"/>
    <s v="5/115"/>
    <x v="1440"/>
    <x v="34"/>
    <x v="258"/>
    <s v="5/115/16/41/70,3/6,5"/>
    <x v="0"/>
    <m/>
    <x v="0"/>
    <m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79"/>
    <x v="1403"/>
    <s v="Литые"/>
    <n v="661632"/>
    <s v="Экстрим"/>
    <s v="М"/>
    <x v="1"/>
    <n v="5"/>
    <n v="115"/>
    <x v="3"/>
    <n v="41"/>
    <n v="70.3"/>
    <n v="6.5"/>
    <s v="5/115"/>
    <x v="1441"/>
    <x v="34"/>
    <x v="258"/>
    <s v="5/115/16/41/70,3/6,5"/>
    <x v="0"/>
    <m/>
    <x v="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80"/>
    <x v="1404"/>
    <s v="Литые"/>
    <n v="661633"/>
    <s v="Экстрим"/>
    <s v="Н"/>
    <x v="1"/>
    <n v="5"/>
    <n v="115"/>
    <x v="3"/>
    <n v="41"/>
    <n v="70.3"/>
    <n v="6.5"/>
    <s v="5/115"/>
    <x v="1442"/>
    <x v="34"/>
    <x v="258"/>
    <s v="5/115/16/41/70,3/6,5"/>
    <x v="0"/>
    <m/>
    <x v="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81"/>
    <x v="1405"/>
    <s v="Литые"/>
    <n v="661634"/>
    <s v="Экстрим"/>
    <s v="ПЛ"/>
    <x v="1"/>
    <n v="5"/>
    <n v="115"/>
    <x v="3"/>
    <n v="41"/>
    <n v="70.3"/>
    <n v="6.5"/>
    <s v="5/115"/>
    <x v="1443"/>
    <x v="34"/>
    <x v="258"/>
    <s v="5/115/16/41/70,3/6,5"/>
    <x v="0"/>
    <m/>
    <x v="0"/>
    <m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82"/>
    <x v="1406"/>
    <s v="Литые"/>
    <n v="405714"/>
    <s v="Премьер М"/>
    <s v="ПЛ"/>
    <x v="1"/>
    <n v="5"/>
    <n v="115"/>
    <x v="3"/>
    <n v="46"/>
    <n v="70.3"/>
    <n v="7"/>
    <s v="5/115"/>
    <x v="1444"/>
    <x v="34"/>
    <x v="259"/>
    <s v="5/115/16/46/70,3/7"/>
    <x v="0"/>
    <m/>
    <x v="0"/>
    <m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83"/>
    <x v="1407"/>
    <s v="Литые"/>
    <n v="661586"/>
    <s v="Премьер М"/>
    <s v="М"/>
    <x v="1"/>
    <n v="5"/>
    <n v="115"/>
    <x v="3"/>
    <n v="46"/>
    <n v="70.3"/>
    <n v="7"/>
    <s v="5/115"/>
    <x v="1445"/>
    <x v="34"/>
    <x v="259"/>
    <s v="5/115/16/46/70,3/7"/>
    <x v="0"/>
    <m/>
    <x v="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84"/>
    <x v="1408"/>
    <s v="Литые"/>
    <n v="661587"/>
    <s v="Премьер М"/>
    <s v="Н"/>
    <x v="1"/>
    <n v="5"/>
    <n v="115"/>
    <x v="3"/>
    <n v="46"/>
    <n v="70.3"/>
    <n v="7"/>
    <s v="5/115"/>
    <x v="1446"/>
    <x v="34"/>
    <x v="259"/>
    <s v="5/115/16/46/70,3/7"/>
    <x v="0"/>
    <m/>
    <x v="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85"/>
    <x v="1409"/>
    <s v="Литые"/>
    <n v="405734"/>
    <s v="Турбо"/>
    <s v="ПЛ"/>
    <x v="1"/>
    <n v="5"/>
    <n v="115"/>
    <x v="4"/>
    <n v="41"/>
    <n v="70.3"/>
    <n v="7"/>
    <s v="5/115"/>
    <x v="1447"/>
    <x v="35"/>
    <x v="260"/>
    <s v="5/115/17/41/70,3/7"/>
    <x v="0"/>
    <m/>
    <x v="0"/>
    <m/>
    <n v="550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86"/>
    <x v="1410"/>
    <s v="Литые"/>
    <n v="661686"/>
    <s v="Турбо"/>
    <s v="М"/>
    <x v="1"/>
    <n v="5"/>
    <n v="115"/>
    <x v="4"/>
    <n v="41"/>
    <n v="70.3"/>
    <n v="7"/>
    <s v="5/115"/>
    <x v="1447"/>
    <x v="35"/>
    <x v="260"/>
    <s v="5/115/17/41/70,3/7"/>
    <x v="0"/>
    <m/>
    <x v="0"/>
    <m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87"/>
    <x v="1411"/>
    <s v="Литые"/>
    <n v="661687"/>
    <s v="Турбо"/>
    <s v="Н"/>
    <x v="1"/>
    <n v="5"/>
    <n v="115"/>
    <x v="4"/>
    <n v="41"/>
    <n v="70.3"/>
    <n v="7"/>
    <s v="5/115"/>
    <x v="1448"/>
    <x v="35"/>
    <x v="260"/>
    <s v="5/115/17/41/70,3/7"/>
    <x v="0"/>
    <m/>
    <x v="0"/>
    <m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88"/>
    <x v="1412"/>
    <s v="Литые"/>
    <n v="405750"/>
    <s v="Турбо"/>
    <s v="ПЛ"/>
    <x v="1"/>
    <n v="5"/>
    <n v="115"/>
    <x v="4"/>
    <n v="46"/>
    <n v="70.3"/>
    <n v="7"/>
    <s v="5/115"/>
    <x v="1449"/>
    <x v="35"/>
    <x v="261"/>
    <s v="5/115/17/46/70,3/7"/>
    <x v="0"/>
    <m/>
    <x v="0"/>
    <m/>
    <n v="550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89"/>
    <x v="1413"/>
    <s v="Литые"/>
    <n v="409122"/>
    <s v="Экстрим"/>
    <s v="ПЛ"/>
    <x v="1"/>
    <n v="5"/>
    <n v="115"/>
    <x v="4"/>
    <n v="46"/>
    <n v="70.3"/>
    <n v="7"/>
    <s v="5/115"/>
    <x v="1450"/>
    <x v="35"/>
    <x v="261"/>
    <s v="5/115/17/46/70,3/7"/>
    <x v="0"/>
    <m/>
    <x v="0"/>
    <m/>
    <n v="550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90"/>
    <x v="1414"/>
    <s v="Литые"/>
    <n v="409123"/>
    <s v="Экстрим"/>
    <s v="АМ"/>
    <x v="1"/>
    <n v="5"/>
    <n v="115"/>
    <x v="4"/>
    <n v="46"/>
    <n v="70.3"/>
    <n v="7"/>
    <s v="5/115"/>
    <x v="1451"/>
    <x v="35"/>
    <x v="261"/>
    <s v="5/115/17/46/70,3/7"/>
    <x v="0"/>
    <m/>
    <x v="0"/>
    <m/>
    <n v="550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91"/>
    <x v="1415"/>
    <s v="Литые"/>
    <n v="665844"/>
    <s v="Турбо"/>
    <s v="Н"/>
    <x v="1"/>
    <n v="5"/>
    <n v="115"/>
    <x v="4"/>
    <n v="46"/>
    <n v="70.3"/>
    <n v="7"/>
    <s v="5/115"/>
    <x v="1452"/>
    <x v="35"/>
    <x v="261"/>
    <s v="5/115/17/46/70,3/7"/>
    <x v="0"/>
    <m/>
    <x v="0"/>
    <m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92"/>
    <x v="1416"/>
    <s v="Литые"/>
    <n v="665845"/>
    <s v="Турбо"/>
    <s v="М"/>
    <x v="1"/>
    <n v="5"/>
    <n v="115"/>
    <x v="4"/>
    <n v="46"/>
    <n v="70.3"/>
    <n v="7"/>
    <s v="5/115"/>
    <x v="1453"/>
    <x v="35"/>
    <x v="261"/>
    <s v="5/115/17/46/70,3/7"/>
    <x v="0"/>
    <m/>
    <x v="0"/>
    <m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93"/>
    <x v="1417"/>
    <s v="Литые"/>
    <n v="665879"/>
    <s v="Экстрим"/>
    <s v="Н"/>
    <x v="1"/>
    <n v="5"/>
    <n v="115"/>
    <x v="4"/>
    <n v="46"/>
    <n v="70.3"/>
    <n v="7"/>
    <s v="5/115"/>
    <x v="1454"/>
    <x v="35"/>
    <x v="261"/>
    <s v="5/115/17/46/70,3/7"/>
    <x v="0"/>
    <m/>
    <x v="0"/>
    <m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94"/>
    <x v="1418"/>
    <s v="Литые"/>
    <n v="665880"/>
    <s v="Экстрим"/>
    <s v="М"/>
    <x v="1"/>
    <n v="5"/>
    <n v="115"/>
    <x v="4"/>
    <n v="46"/>
    <n v="70.3"/>
    <n v="7"/>
    <s v="5/115"/>
    <x v="1455"/>
    <x v="35"/>
    <x v="261"/>
    <s v="5/115/17/46/70,3/7"/>
    <x v="0"/>
    <m/>
    <x v="0"/>
    <m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95"/>
    <x v="1419"/>
    <s v="Литые"/>
    <n v="409094"/>
    <s v="Гефест"/>
    <s v="ПЛ"/>
    <x v="1"/>
    <n v="5"/>
    <n v="118"/>
    <x v="3"/>
    <n v="50"/>
    <n v="71.099999999999994"/>
    <n v="7"/>
    <s v="5/118"/>
    <x v="1456"/>
    <x v="36"/>
    <x v="262"/>
    <s v="5/118/16/50/71,1/7"/>
    <x v="0"/>
    <m/>
    <x v="0"/>
    <m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96"/>
    <x v="1420"/>
    <s v="Литые"/>
    <n v="409095"/>
    <s v="Гефест"/>
    <s v="АМ"/>
    <x v="1"/>
    <n v="5"/>
    <n v="118"/>
    <x v="3"/>
    <n v="50"/>
    <n v="71.099999999999994"/>
    <n v="7"/>
    <s v="5/118"/>
    <x v="1457"/>
    <x v="36"/>
    <x v="262"/>
    <s v="5/118/16/50/71,1/7"/>
    <x v="0"/>
    <m/>
    <x v="0"/>
    <m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97"/>
    <x v="1421"/>
    <s v="Литые"/>
    <n v="665807"/>
    <s v="Гефест"/>
    <s v="Н"/>
    <x v="1"/>
    <n v="5"/>
    <n v="118"/>
    <x v="3"/>
    <n v="50"/>
    <n v="71.099999999999994"/>
    <n v="7"/>
    <s v="5/118"/>
    <x v="1458"/>
    <x v="36"/>
    <x v="262"/>
    <s v="5/118/16/50/71,1/7"/>
    <x v="0"/>
    <m/>
    <x v="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98"/>
    <x v="1422"/>
    <s v="Литые"/>
    <n v="665808"/>
    <s v="Гефест"/>
    <s v="М"/>
    <x v="1"/>
    <n v="5"/>
    <n v="118"/>
    <x v="3"/>
    <n v="50"/>
    <n v="71.099999999999994"/>
    <n v="7"/>
    <s v="5/118"/>
    <x v="1459"/>
    <x v="36"/>
    <x v="262"/>
    <s v="5/118/16/50/71,1/7"/>
    <x v="0"/>
    <m/>
    <x v="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499"/>
    <x v="1423"/>
    <s v="Литые"/>
    <n v="405722"/>
    <s v="Премьер"/>
    <s v="ПЛ"/>
    <x v="1"/>
    <n v="5"/>
    <n v="120"/>
    <x v="3"/>
    <n v="34"/>
    <n v="72.599999999999994"/>
    <n v="7"/>
    <s v="5/120"/>
    <x v="1460"/>
    <x v="37"/>
    <x v="263"/>
    <s v="5/120/16/34/72,6/7"/>
    <x v="1"/>
    <n v="4"/>
    <x v="1"/>
    <m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00"/>
    <x v="1424"/>
    <s v="Литые"/>
    <n v="661627"/>
    <s v="Премьер"/>
    <s v="М"/>
    <x v="1"/>
    <n v="5"/>
    <n v="120"/>
    <x v="3"/>
    <n v="34"/>
    <n v="72.599999999999994"/>
    <n v="7"/>
    <s v="5/120"/>
    <x v="1461"/>
    <x v="37"/>
    <x v="263"/>
    <s v="5/120/16/34/72,6/7"/>
    <x v="1"/>
    <n v="4"/>
    <x v="1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01"/>
    <x v="1425"/>
    <s v="Литые"/>
    <n v="661628"/>
    <s v="Премьер"/>
    <s v="Н"/>
    <x v="1"/>
    <n v="5"/>
    <n v="120"/>
    <x v="3"/>
    <n v="34"/>
    <n v="72.599999999999994"/>
    <n v="7"/>
    <s v="5/120"/>
    <x v="1462"/>
    <x v="37"/>
    <x v="263"/>
    <s v="5/120/16/34/72,6/7"/>
    <x v="1"/>
    <n v="4"/>
    <x v="1"/>
    <m/>
    <n v="4450"/>
    <m/>
    <n v="3088.2148749999997"/>
    <n v="4"/>
    <n v="0"/>
    <n v="4"/>
    <n v="0"/>
    <n v="8"/>
    <m/>
    <m/>
    <n v="0"/>
    <m/>
    <m/>
    <m/>
    <n v="0"/>
    <m/>
    <m/>
    <m/>
    <n v="0"/>
    <x v="1"/>
    <m/>
  </r>
  <r>
    <x v="0"/>
    <x v="1502"/>
    <x v="1426"/>
    <s v="Литые"/>
    <n v="405703"/>
    <s v="Премьер М"/>
    <s v="ПЛ"/>
    <x v="1"/>
    <n v="5"/>
    <n v="120"/>
    <x v="3"/>
    <n v="38"/>
    <n v="72.599999999999994"/>
    <n v="7"/>
    <s v="5/120"/>
    <x v="1463"/>
    <x v="37"/>
    <x v="264"/>
    <s v="5/120/16/38/72,6/7"/>
    <x v="0"/>
    <m/>
    <x v="0"/>
    <m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03"/>
    <x v="1427"/>
    <s v="Литые"/>
    <n v="661560"/>
    <s v="Премьер М"/>
    <s v="М"/>
    <x v="1"/>
    <n v="5"/>
    <n v="120"/>
    <x v="3"/>
    <n v="38"/>
    <n v="72.599999999999994"/>
    <n v="7"/>
    <s v="5/120"/>
    <x v="1464"/>
    <x v="37"/>
    <x v="264"/>
    <s v="5/120/16/38/72,6/7"/>
    <x v="0"/>
    <m/>
    <x v="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04"/>
    <x v="1428"/>
    <s v="Литые"/>
    <n v="661561"/>
    <s v="Премьер М"/>
    <s v="Н"/>
    <x v="1"/>
    <n v="5"/>
    <n v="120"/>
    <x v="3"/>
    <n v="38"/>
    <n v="72.599999999999994"/>
    <n v="7"/>
    <s v="5/120"/>
    <x v="1465"/>
    <x v="37"/>
    <x v="264"/>
    <s v="5/120/16/38/72,6/7"/>
    <x v="0"/>
    <m/>
    <x v="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05"/>
    <x v="1429"/>
    <s v="Литые"/>
    <n v="409078"/>
    <s v="Гефест"/>
    <s v="ПЛ"/>
    <x v="1"/>
    <n v="5"/>
    <n v="120"/>
    <x v="3"/>
    <n v="40"/>
    <n v="70.099999999999994"/>
    <n v="7"/>
    <s v="5/120"/>
    <x v="1466"/>
    <x v="37"/>
    <x v="265"/>
    <s v="5/120/16/40/70,1/7"/>
    <x v="0"/>
    <m/>
    <x v="0"/>
    <m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06"/>
    <x v="1430"/>
    <s v="Литые"/>
    <n v="409079"/>
    <s v="Гефест"/>
    <s v="АМ"/>
    <x v="1"/>
    <n v="5"/>
    <n v="120"/>
    <x v="3"/>
    <n v="40"/>
    <n v="70.099999999999994"/>
    <n v="7"/>
    <s v="5/120"/>
    <x v="1467"/>
    <x v="37"/>
    <x v="265"/>
    <s v="5/120/16/40/70,1/7"/>
    <x v="0"/>
    <m/>
    <x v="0"/>
    <m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07"/>
    <x v="1431"/>
    <s v="Литые"/>
    <n v="665791"/>
    <s v="Гефест"/>
    <s v="Н"/>
    <x v="1"/>
    <n v="5"/>
    <n v="120"/>
    <x v="3"/>
    <n v="40"/>
    <n v="70.099999999999994"/>
    <n v="7"/>
    <s v="5/120"/>
    <x v="1468"/>
    <x v="37"/>
    <x v="265"/>
    <s v="5/120/16/40/70,1/7"/>
    <x v="0"/>
    <m/>
    <x v="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08"/>
    <x v="1432"/>
    <s v="Литые"/>
    <n v="665793"/>
    <s v="Гефест"/>
    <s v="М"/>
    <x v="1"/>
    <n v="5"/>
    <n v="120"/>
    <x v="3"/>
    <n v="40"/>
    <n v="70.099999999999994"/>
    <n v="7"/>
    <s v="5/120"/>
    <x v="1469"/>
    <x v="37"/>
    <x v="265"/>
    <s v="5/120/16/40/70,1/7"/>
    <x v="0"/>
    <m/>
    <x v="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09"/>
    <x v="1433"/>
    <s v="Литые"/>
    <n v="405717"/>
    <s v="Премьер М"/>
    <s v="ПЛ"/>
    <x v="1"/>
    <n v="5"/>
    <n v="120"/>
    <x v="3"/>
    <n v="41"/>
    <n v="67.099999999999994"/>
    <n v="7"/>
    <s v="5/120"/>
    <x v="1470"/>
    <x v="37"/>
    <x v="266"/>
    <s v="5/120/16/41/67,1/7"/>
    <x v="0"/>
    <m/>
    <x v="0"/>
    <m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10"/>
    <x v="1434"/>
    <s v="Литые"/>
    <n v="661590"/>
    <s v="Премьер М"/>
    <s v="М"/>
    <x v="1"/>
    <n v="5"/>
    <n v="120"/>
    <x v="3"/>
    <n v="41"/>
    <n v="67.099999999999994"/>
    <n v="7"/>
    <s v="5/120"/>
    <x v="1471"/>
    <x v="37"/>
    <x v="266"/>
    <s v="5/120/16/41/67,1/7"/>
    <x v="0"/>
    <m/>
    <x v="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11"/>
    <x v="1435"/>
    <s v="Литые"/>
    <n v="661591"/>
    <s v="Премьер М"/>
    <s v="Н"/>
    <x v="1"/>
    <n v="5"/>
    <n v="120"/>
    <x v="3"/>
    <n v="41"/>
    <n v="67.099999999999994"/>
    <n v="7"/>
    <s v="5/120"/>
    <x v="1472"/>
    <x v="37"/>
    <x v="266"/>
    <s v="5/120/16/41/67,1/7"/>
    <x v="0"/>
    <m/>
    <x v="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12"/>
    <x v="1436"/>
    <s v="Литые"/>
    <n v="661605"/>
    <s v="Премьер М"/>
    <s v="М"/>
    <x v="1"/>
    <n v="5"/>
    <n v="120"/>
    <x v="3"/>
    <n v="44"/>
    <n v="72.599999999999994"/>
    <n v="7"/>
    <s v="5/120"/>
    <x v="1473"/>
    <x v="37"/>
    <x v="267"/>
    <s v="5/120/16/44/72,6/7"/>
    <x v="0"/>
    <m/>
    <x v="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13"/>
    <x v="1437"/>
    <s v="Литые"/>
    <n v="661606"/>
    <s v="Премьер М"/>
    <s v="Н"/>
    <x v="1"/>
    <n v="5"/>
    <n v="120"/>
    <x v="3"/>
    <n v="44"/>
    <n v="72.599999999999994"/>
    <n v="7"/>
    <s v="5/120"/>
    <x v="1474"/>
    <x v="37"/>
    <x v="267"/>
    <s v="5/120/16/44/72,6/7"/>
    <x v="0"/>
    <m/>
    <x v="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14"/>
    <x v="1438"/>
    <s v="Литые"/>
    <n v="661607"/>
    <s v="Премьер М"/>
    <s v="ПЛ"/>
    <x v="1"/>
    <n v="5"/>
    <n v="120"/>
    <x v="3"/>
    <n v="44"/>
    <n v="72.599999999999994"/>
    <n v="7"/>
    <s v="5/120"/>
    <x v="1475"/>
    <x v="37"/>
    <x v="267"/>
    <s v="5/120/16/44/72,6/7"/>
    <x v="0"/>
    <m/>
    <x v="0"/>
    <m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15"/>
    <x v="1439"/>
    <s v="Литые"/>
    <n v="405712"/>
    <s v="Премьер М"/>
    <s v="ПЛ"/>
    <x v="1"/>
    <n v="5"/>
    <n v="120"/>
    <x v="3"/>
    <n v="50"/>
    <n v="65.099999999999994"/>
    <n v="7"/>
    <s v="5/120"/>
    <x v="1476"/>
    <x v="37"/>
    <x v="268"/>
    <s v="5/120/16/50/65,1/7"/>
    <x v="0"/>
    <m/>
    <x v="0"/>
    <m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16"/>
    <x v="1440"/>
    <s v="Литые"/>
    <n v="405732"/>
    <s v="Каньон"/>
    <s v="ПЛ"/>
    <x v="1"/>
    <n v="5"/>
    <n v="120"/>
    <x v="3"/>
    <n v="50"/>
    <n v="65.099999999999994"/>
    <n v="7"/>
    <s v="5/120"/>
    <x v="1477"/>
    <x v="37"/>
    <x v="268"/>
    <s v="5/120/16/50/65,1/7"/>
    <x v="0"/>
    <m/>
    <x v="0"/>
    <m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17"/>
    <x v="1441"/>
    <s v="Литые"/>
    <n v="409089"/>
    <s v="Гефест"/>
    <s v="ПЛ"/>
    <x v="1"/>
    <n v="5"/>
    <n v="120"/>
    <x v="3"/>
    <n v="50"/>
    <n v="65.099999999999994"/>
    <n v="7"/>
    <s v="5/120"/>
    <x v="1478"/>
    <x v="37"/>
    <x v="268"/>
    <s v="5/120/16/50/65,1/7"/>
    <x v="0"/>
    <m/>
    <x v="0"/>
    <m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18"/>
    <x v="1442"/>
    <s v="Литые"/>
    <n v="409090"/>
    <s v="Гефест"/>
    <s v="АМ"/>
    <x v="1"/>
    <n v="5"/>
    <n v="120"/>
    <x v="3"/>
    <n v="50"/>
    <n v="65.099999999999994"/>
    <n v="7"/>
    <s v="5/120"/>
    <x v="1479"/>
    <x v="37"/>
    <x v="268"/>
    <s v="5/120/16/50/65,1/7"/>
    <x v="0"/>
    <m/>
    <x v="0"/>
    <m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19"/>
    <x v="1443"/>
    <s v="Литые"/>
    <n v="661578"/>
    <s v="Премьер М"/>
    <s v="М"/>
    <x v="1"/>
    <n v="5"/>
    <n v="120"/>
    <x v="3"/>
    <n v="50"/>
    <n v="65.099999999999994"/>
    <n v="7"/>
    <s v="5/120"/>
    <x v="1480"/>
    <x v="37"/>
    <x v="268"/>
    <s v="5/120/16/50/65,1/7"/>
    <x v="0"/>
    <m/>
    <x v="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20"/>
    <x v="1444"/>
    <s v="Литые"/>
    <n v="661579"/>
    <s v="Премьер М"/>
    <s v="Н"/>
    <x v="1"/>
    <n v="5"/>
    <n v="120"/>
    <x v="3"/>
    <n v="50"/>
    <n v="65.099999999999994"/>
    <n v="7"/>
    <s v="5/120"/>
    <x v="1481"/>
    <x v="37"/>
    <x v="268"/>
    <s v="5/120/16/50/65,1/7"/>
    <x v="0"/>
    <m/>
    <x v="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21"/>
    <x v="1445"/>
    <s v="Литые"/>
    <n v="661705"/>
    <s v="Каньон"/>
    <s v="М"/>
    <x v="1"/>
    <n v="5"/>
    <n v="120"/>
    <x v="3"/>
    <n v="50"/>
    <n v="65.099999999999994"/>
    <n v="7"/>
    <s v="5/120"/>
    <x v="1482"/>
    <x v="37"/>
    <x v="268"/>
    <s v="5/120/16/50/65,1/7"/>
    <x v="0"/>
    <m/>
    <x v="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22"/>
    <x v="1446"/>
    <s v="Литые"/>
    <n v="661707"/>
    <s v="Каньон"/>
    <s v="Н"/>
    <x v="1"/>
    <n v="5"/>
    <n v="120"/>
    <x v="3"/>
    <n v="50"/>
    <n v="65.099999999999994"/>
    <n v="7"/>
    <s v="5/120"/>
    <x v="1483"/>
    <x v="37"/>
    <x v="268"/>
    <s v="5/120/16/50/65,1/7"/>
    <x v="0"/>
    <m/>
    <x v="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23"/>
    <x v="1447"/>
    <s v="Литые"/>
    <n v="665802"/>
    <s v="Гефест"/>
    <s v="Н"/>
    <x v="1"/>
    <n v="5"/>
    <n v="120"/>
    <x v="3"/>
    <n v="50"/>
    <n v="65.099999999999994"/>
    <n v="7"/>
    <s v="5/120"/>
    <x v="1484"/>
    <x v="37"/>
    <x v="268"/>
    <s v="5/120/16/50/65,1/7"/>
    <x v="0"/>
    <m/>
    <x v="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24"/>
    <x v="1448"/>
    <s v="Литые"/>
    <n v="665804"/>
    <s v="Гефест"/>
    <s v="М"/>
    <x v="1"/>
    <n v="5"/>
    <n v="120"/>
    <x v="3"/>
    <n v="50"/>
    <n v="65.099999999999994"/>
    <n v="7"/>
    <s v="5/120"/>
    <x v="1485"/>
    <x v="37"/>
    <x v="268"/>
    <s v="5/120/16/50/65,1/7"/>
    <x v="0"/>
    <m/>
    <x v="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25"/>
    <x v="1449"/>
    <s v="Литые"/>
    <n v="2033810"/>
    <s v="Премьер"/>
    <s v="ПЛ"/>
    <x v="1"/>
    <n v="5"/>
    <n v="120"/>
    <x v="4"/>
    <n v="34"/>
    <n v="72.599999999999994"/>
    <n v="7"/>
    <s v="5/120"/>
    <x v="1486"/>
    <x v="38"/>
    <x v="269"/>
    <s v="5/120/17/34/72,6/7"/>
    <x v="1"/>
    <n v="4"/>
    <x v="1"/>
    <m/>
    <n v="5500"/>
    <m/>
    <n v="3789.9947999999999"/>
    <n v="4"/>
    <n v="0"/>
    <n v="4"/>
    <n v="0"/>
    <n v="8"/>
    <m/>
    <m/>
    <n v="0"/>
    <m/>
    <m/>
    <m/>
    <n v="0"/>
    <m/>
    <m/>
    <m/>
    <n v="0"/>
    <x v="1"/>
    <m/>
  </r>
  <r>
    <x v="0"/>
    <x v="1526"/>
    <x v="1450"/>
    <s v="Литые"/>
    <n v="2034892"/>
    <s v="Премьер"/>
    <s v="АМ"/>
    <x v="1"/>
    <n v="5"/>
    <n v="120"/>
    <x v="4"/>
    <n v="34"/>
    <n v="72.599999999999994"/>
    <n v="7"/>
    <s v="5/120"/>
    <x v="1487"/>
    <x v="38"/>
    <x v="269"/>
    <s v="5/120/17/34/72,6/7"/>
    <x v="1"/>
    <n v="4"/>
    <x v="1"/>
    <m/>
    <n v="550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27"/>
    <x v="1451"/>
    <s v="Литые"/>
    <n v="672673"/>
    <m/>
    <m/>
    <x v="3"/>
    <n v="5"/>
    <n v="120"/>
    <x v="4"/>
    <n v="34"/>
    <n v="72.599999999999994"/>
    <n v="8"/>
    <s v="5/120"/>
    <x v="1488"/>
    <x v="38"/>
    <x v="270"/>
    <s v="5/120/17/34/72,6/8"/>
    <x v="0"/>
    <m/>
    <x v="0"/>
    <m/>
    <n v="4161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28"/>
    <x v="1452"/>
    <s v="Литые"/>
    <n v="405745"/>
    <s v="Турбо"/>
    <s v="ПЛ"/>
    <x v="1"/>
    <n v="5"/>
    <n v="120"/>
    <x v="4"/>
    <n v="40"/>
    <n v="72.599999999999994"/>
    <n v="7"/>
    <s v="5/120"/>
    <x v="1489"/>
    <x v="38"/>
    <x v="271"/>
    <s v="5/120/17/40/72,6/7"/>
    <x v="0"/>
    <m/>
    <x v="0"/>
    <m/>
    <n v="550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29"/>
    <x v="1453"/>
    <s v="Литые"/>
    <n v="665832"/>
    <s v="Турбо"/>
    <s v="Н"/>
    <x v="1"/>
    <n v="5"/>
    <n v="120"/>
    <x v="4"/>
    <n v="40"/>
    <n v="72.599999999999994"/>
    <n v="7"/>
    <s v="5/120"/>
    <x v="1490"/>
    <x v="38"/>
    <x v="271"/>
    <s v="5/120/17/40/72,6/7"/>
    <x v="0"/>
    <m/>
    <x v="0"/>
    <m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30"/>
    <x v="1454"/>
    <s v="Литые"/>
    <n v="665833"/>
    <s v="Турбо"/>
    <s v="М"/>
    <x v="1"/>
    <n v="5"/>
    <n v="120"/>
    <x v="4"/>
    <n v="40"/>
    <n v="72.599999999999994"/>
    <n v="7"/>
    <s v="5/120"/>
    <x v="1491"/>
    <x v="38"/>
    <x v="271"/>
    <s v="5/120/17/40/72,6/7"/>
    <x v="0"/>
    <m/>
    <x v="0"/>
    <m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31"/>
    <x v="1455"/>
    <s v="Литые"/>
    <n v="405749"/>
    <s v="Турбо"/>
    <s v="ПЛ"/>
    <x v="1"/>
    <n v="5"/>
    <n v="120"/>
    <x v="4"/>
    <n v="50"/>
    <n v="65.099999999999994"/>
    <n v="7"/>
    <s v="5/120"/>
    <x v="1492"/>
    <x v="38"/>
    <x v="272"/>
    <s v="5/120/17/50/65,1/7"/>
    <x v="0"/>
    <m/>
    <x v="0"/>
    <m/>
    <n v="550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32"/>
    <x v="1456"/>
    <s v="Литые"/>
    <n v="665842"/>
    <s v="Турбо"/>
    <s v="Н"/>
    <x v="1"/>
    <n v="5"/>
    <n v="120"/>
    <x v="4"/>
    <n v="50"/>
    <n v="65.099999999999994"/>
    <n v="7"/>
    <s v="5/120"/>
    <x v="1493"/>
    <x v="38"/>
    <x v="272"/>
    <s v="5/120/17/50/65,1/7"/>
    <x v="0"/>
    <m/>
    <x v="0"/>
    <m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33"/>
    <x v="1457"/>
    <s v="Литые"/>
    <n v="665843"/>
    <s v="Турбо"/>
    <s v="М"/>
    <x v="1"/>
    <n v="5"/>
    <n v="120"/>
    <x v="4"/>
    <n v="50"/>
    <n v="65.099999999999994"/>
    <n v="7"/>
    <s v="5/120"/>
    <x v="1494"/>
    <x v="38"/>
    <x v="272"/>
    <s v="5/120/17/50/65,1/7"/>
    <x v="0"/>
    <m/>
    <x v="0"/>
    <m/>
    <n v="51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34"/>
    <x v="1458"/>
    <s v="Литые"/>
    <n v="405727"/>
    <s v="Каньон"/>
    <s v="ПЛ"/>
    <x v="1"/>
    <n v="5"/>
    <n v="127"/>
    <x v="3"/>
    <n v="45"/>
    <n v="71.599999999999994"/>
    <n v="7"/>
    <s v="5/127"/>
    <x v="1495"/>
    <x v="39"/>
    <x v="273"/>
    <s v="5/127/16/45/71,6/7"/>
    <x v="0"/>
    <m/>
    <x v="0"/>
    <m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35"/>
    <x v="1459"/>
    <s v="Литые"/>
    <n v="409081"/>
    <s v="Гефест"/>
    <s v="ПЛ"/>
    <x v="1"/>
    <n v="5"/>
    <n v="127"/>
    <x v="3"/>
    <n v="45"/>
    <n v="71.599999999999994"/>
    <n v="7"/>
    <s v="5/127"/>
    <x v="1496"/>
    <x v="39"/>
    <x v="273"/>
    <s v="5/127/16/45/71,6/7"/>
    <x v="0"/>
    <m/>
    <x v="0"/>
    <m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36"/>
    <x v="1460"/>
    <s v="Литые"/>
    <n v="409082"/>
    <s v="Гефест"/>
    <s v="АМ"/>
    <x v="1"/>
    <n v="5"/>
    <n v="127"/>
    <x v="3"/>
    <n v="45"/>
    <n v="71.599999999999994"/>
    <n v="7"/>
    <s v="5/127"/>
    <x v="1497"/>
    <x v="39"/>
    <x v="273"/>
    <s v="5/127/16/45/71,6/7"/>
    <x v="0"/>
    <m/>
    <x v="0"/>
    <m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37"/>
    <x v="1461"/>
    <s v="Литые"/>
    <n v="661688"/>
    <s v="Каньон"/>
    <s v="М"/>
    <x v="1"/>
    <n v="5"/>
    <n v="127"/>
    <x v="3"/>
    <n v="45"/>
    <n v="71.599999999999994"/>
    <n v="7"/>
    <s v="5/127"/>
    <x v="1498"/>
    <x v="39"/>
    <x v="273"/>
    <s v="5/127/16/45/71,6/7"/>
    <x v="0"/>
    <m/>
    <x v="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38"/>
    <x v="1462"/>
    <s v="Литые"/>
    <n v="661689"/>
    <s v="Каньон"/>
    <s v="Н"/>
    <x v="1"/>
    <n v="5"/>
    <n v="127"/>
    <x v="3"/>
    <n v="45"/>
    <n v="71.599999999999994"/>
    <n v="7"/>
    <s v="5/127"/>
    <x v="1499"/>
    <x v="39"/>
    <x v="273"/>
    <s v="5/127/16/45/71,6/7"/>
    <x v="0"/>
    <m/>
    <x v="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39"/>
    <x v="1463"/>
    <s v="Литые"/>
    <n v="665794"/>
    <s v="Гефест"/>
    <s v="Н"/>
    <x v="1"/>
    <n v="5"/>
    <n v="127"/>
    <x v="3"/>
    <n v="45"/>
    <n v="71.599999999999994"/>
    <n v="7"/>
    <s v="5/127"/>
    <x v="1500"/>
    <x v="39"/>
    <x v="273"/>
    <s v="5/127/16/45/71,6/7"/>
    <x v="0"/>
    <m/>
    <x v="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40"/>
    <x v="1464"/>
    <s v="Литые"/>
    <n v="665795"/>
    <s v="Гефест"/>
    <s v="М"/>
    <x v="1"/>
    <n v="5"/>
    <n v="127"/>
    <x v="3"/>
    <n v="45"/>
    <n v="71.599999999999994"/>
    <n v="7"/>
    <s v="5/127"/>
    <x v="1501"/>
    <x v="39"/>
    <x v="273"/>
    <s v="5/127/16/45/71,6/7"/>
    <x v="0"/>
    <m/>
    <x v="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41"/>
    <x v="1465"/>
    <s v="Литые"/>
    <n v="405725"/>
    <s v="Каньон"/>
    <s v="ПЛ"/>
    <x v="1"/>
    <n v="5"/>
    <n v="130"/>
    <x v="3"/>
    <n v="43"/>
    <n v="84.1"/>
    <n v="7"/>
    <s v="5/130"/>
    <x v="1502"/>
    <x v="40"/>
    <x v="274"/>
    <s v="5/130/16/43/84,1/7"/>
    <x v="1"/>
    <n v="4"/>
    <x v="1"/>
    <m/>
    <n v="4750"/>
    <m/>
    <n v="0"/>
    <n v="0"/>
    <n v="4"/>
    <n v="0"/>
    <n v="0"/>
    <n v="0"/>
    <m/>
    <m/>
    <n v="0"/>
    <m/>
    <m/>
    <m/>
    <n v="0"/>
    <m/>
    <m/>
    <m/>
    <n v="0"/>
    <x v="2"/>
    <m/>
  </r>
  <r>
    <x v="0"/>
    <x v="1542"/>
    <x v="1466"/>
    <s v="Литые"/>
    <n v="409073"/>
    <s v="Гефест"/>
    <s v="ПЛ"/>
    <x v="1"/>
    <n v="5"/>
    <n v="130"/>
    <x v="3"/>
    <n v="43"/>
    <n v="84.1"/>
    <n v="7"/>
    <s v="5/130"/>
    <x v="1503"/>
    <x v="40"/>
    <x v="274"/>
    <s v="5/130/16/43/84,1/7"/>
    <x v="1"/>
    <n v="4"/>
    <x v="1"/>
    <m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43"/>
    <x v="1467"/>
    <s v="Литые"/>
    <n v="409074"/>
    <s v="Гефест"/>
    <s v="АМ"/>
    <x v="1"/>
    <n v="5"/>
    <n v="130"/>
    <x v="3"/>
    <n v="43"/>
    <n v="84.1"/>
    <n v="7"/>
    <s v="5/130"/>
    <x v="1504"/>
    <x v="40"/>
    <x v="274"/>
    <s v="5/130/16/43/84,1/7"/>
    <x v="1"/>
    <n v="4"/>
    <x v="1"/>
    <m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44"/>
    <x v="1468"/>
    <s v="Литые"/>
    <n v="661716"/>
    <s v="Каньон"/>
    <s v="М"/>
    <x v="1"/>
    <n v="5"/>
    <n v="130"/>
    <x v="3"/>
    <n v="43"/>
    <n v="84.1"/>
    <n v="7"/>
    <s v="5/130"/>
    <x v="1505"/>
    <x v="40"/>
    <x v="274"/>
    <s v="5/130/16/43/84,1/7"/>
    <x v="1"/>
    <n v="4"/>
    <x v="1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45"/>
    <x v="1469"/>
    <s v="Литые"/>
    <n v="661717"/>
    <s v="Каньон"/>
    <s v="Н"/>
    <x v="1"/>
    <n v="5"/>
    <n v="130"/>
    <x v="3"/>
    <n v="43"/>
    <n v="84.1"/>
    <n v="7"/>
    <s v="5/130"/>
    <x v="1506"/>
    <x v="40"/>
    <x v="274"/>
    <s v="5/130/16/43/84,1/7"/>
    <x v="1"/>
    <n v="4"/>
    <x v="1"/>
    <m/>
    <n v="4450"/>
    <m/>
    <n v="0"/>
    <n v="0"/>
    <n v="0"/>
    <n v="0"/>
    <n v="0"/>
    <n v="0"/>
    <m/>
    <m/>
    <n v="0"/>
    <m/>
    <m/>
    <m/>
    <n v="0"/>
    <m/>
    <m/>
    <m/>
    <n v="3345"/>
    <x v="0"/>
    <m/>
  </r>
  <r>
    <x v="0"/>
    <x v="1546"/>
    <x v="1470"/>
    <s v="Литые"/>
    <n v="665787"/>
    <s v="Гефест"/>
    <s v="Н"/>
    <x v="1"/>
    <n v="5"/>
    <n v="130"/>
    <x v="3"/>
    <n v="43"/>
    <n v="84.1"/>
    <n v="7"/>
    <s v="5/130"/>
    <x v="1507"/>
    <x v="40"/>
    <x v="274"/>
    <s v="5/130/16/43/84,1/7"/>
    <x v="1"/>
    <n v="4"/>
    <x v="1"/>
    <m/>
    <n v="4450"/>
    <m/>
    <n v="3235.0054"/>
    <n v="0"/>
    <n v="0"/>
    <n v="4"/>
    <n v="0"/>
    <n v="4"/>
    <m/>
    <m/>
    <n v="0"/>
    <m/>
    <m/>
    <m/>
    <n v="0"/>
    <m/>
    <m/>
    <m/>
    <n v="0"/>
    <x v="2"/>
    <m/>
  </r>
  <r>
    <x v="0"/>
    <x v="1547"/>
    <x v="1471"/>
    <s v="Литые"/>
    <n v="665788"/>
    <s v="Гефест"/>
    <s v="М"/>
    <x v="1"/>
    <n v="5"/>
    <n v="130"/>
    <x v="3"/>
    <n v="43"/>
    <n v="84.1"/>
    <n v="7"/>
    <s v="5/130"/>
    <x v="1508"/>
    <x v="40"/>
    <x v="274"/>
    <s v="5/130/16/43/84,1/7"/>
    <x v="1"/>
    <n v="4"/>
    <x v="1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48"/>
    <x v="1472"/>
    <s v="Литые"/>
    <n v="409085"/>
    <s v="Гефест"/>
    <s v="ПЛ"/>
    <x v="1"/>
    <n v="5"/>
    <n v="130"/>
    <x v="3"/>
    <n v="45"/>
    <n v="80.099999999999994"/>
    <n v="7"/>
    <s v="5/130"/>
    <x v="1509"/>
    <x v="40"/>
    <x v="275"/>
    <s v="5/130/16/45/80,1/7"/>
    <x v="0"/>
    <m/>
    <x v="0"/>
    <m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49"/>
    <x v="1473"/>
    <s v="Литые"/>
    <n v="409086"/>
    <s v="Гефест"/>
    <s v="АМ"/>
    <x v="1"/>
    <n v="5"/>
    <n v="130"/>
    <x v="3"/>
    <n v="45"/>
    <n v="80.099999999999994"/>
    <n v="7"/>
    <s v="5/130"/>
    <x v="1510"/>
    <x v="40"/>
    <x v="275"/>
    <s v="5/130/16/45/80,1/7"/>
    <x v="0"/>
    <m/>
    <x v="0"/>
    <m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50"/>
    <x v="1474"/>
    <s v="Литые"/>
    <n v="665798"/>
    <s v="Гефест"/>
    <s v="Н"/>
    <x v="1"/>
    <n v="5"/>
    <n v="130"/>
    <x v="3"/>
    <n v="45"/>
    <n v="80.099999999999994"/>
    <n v="7"/>
    <s v="5/130"/>
    <x v="1511"/>
    <x v="40"/>
    <x v="275"/>
    <s v="5/130/16/45/80,1/7"/>
    <x v="0"/>
    <m/>
    <x v="0"/>
    <m/>
    <n v="4450"/>
    <m/>
    <n v="0"/>
    <n v="0"/>
    <n v="0"/>
    <n v="4"/>
    <n v="0"/>
    <n v="4"/>
    <m/>
    <m/>
    <n v="0"/>
    <m/>
    <m/>
    <m/>
    <n v="0"/>
    <m/>
    <m/>
    <m/>
    <n v="0"/>
    <x v="2"/>
    <m/>
  </r>
  <r>
    <x v="0"/>
    <x v="1551"/>
    <x v="1475"/>
    <s v="Литые"/>
    <n v="665799"/>
    <s v="Гефест"/>
    <s v="М"/>
    <x v="1"/>
    <n v="5"/>
    <n v="130"/>
    <x v="3"/>
    <n v="45"/>
    <n v="80.099999999999994"/>
    <n v="7"/>
    <s v="5/130"/>
    <x v="1512"/>
    <x v="40"/>
    <x v="275"/>
    <s v="5/130/16/45/80,1/7"/>
    <x v="0"/>
    <m/>
    <x v="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52"/>
    <x v="1476"/>
    <s v="Литые"/>
    <n v="409092"/>
    <s v="Гефест"/>
    <s v="ПЛ"/>
    <x v="1"/>
    <n v="5"/>
    <n v="130"/>
    <x v="3"/>
    <n v="55"/>
    <n v="78.099999999999994"/>
    <n v="7"/>
    <s v="5/130"/>
    <x v="1513"/>
    <x v="40"/>
    <x v="276"/>
    <s v="5/130/16/55/78,1/7"/>
    <x v="0"/>
    <m/>
    <x v="0"/>
    <m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53"/>
    <x v="1477"/>
    <s v="Литые"/>
    <n v="409093"/>
    <s v="Гефест"/>
    <s v="АМ"/>
    <x v="1"/>
    <n v="5"/>
    <n v="130"/>
    <x v="3"/>
    <n v="55"/>
    <n v="78.099999999999994"/>
    <n v="7"/>
    <s v="5/130"/>
    <x v="1514"/>
    <x v="40"/>
    <x v="276"/>
    <s v="5/130/16/55/78,1/7"/>
    <x v="0"/>
    <m/>
    <x v="0"/>
    <m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54"/>
    <x v="1478"/>
    <s v="Литые"/>
    <n v="665805"/>
    <s v="Гефест"/>
    <s v="Н"/>
    <x v="1"/>
    <n v="5"/>
    <n v="130"/>
    <x v="3"/>
    <n v="55"/>
    <n v="78.099999999999994"/>
    <n v="7"/>
    <s v="5/130"/>
    <x v="1515"/>
    <x v="40"/>
    <x v="276"/>
    <s v="5/130/16/55/78,1/7"/>
    <x v="0"/>
    <m/>
    <x v="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55"/>
    <x v="1479"/>
    <s v="Литые"/>
    <n v="665806"/>
    <s v="Гефест"/>
    <s v="М"/>
    <x v="1"/>
    <n v="5"/>
    <n v="130"/>
    <x v="3"/>
    <n v="55"/>
    <n v="78.099999999999994"/>
    <n v="7"/>
    <s v="5/130"/>
    <x v="1516"/>
    <x v="40"/>
    <x v="276"/>
    <s v="5/130/16/55/78,1/7"/>
    <x v="0"/>
    <m/>
    <x v="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56"/>
    <x v="1480"/>
    <s v="Литые"/>
    <n v="409096"/>
    <s v="Гефест"/>
    <s v="ПЛ"/>
    <x v="1"/>
    <n v="5"/>
    <n v="130"/>
    <x v="3"/>
    <n v="55"/>
    <n v="89.1"/>
    <n v="7"/>
    <s v="5/130"/>
    <x v="1517"/>
    <x v="40"/>
    <x v="277"/>
    <s v="5/130/16/55/89,1/7"/>
    <x v="0"/>
    <m/>
    <x v="0"/>
    <m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57"/>
    <x v="1481"/>
    <s v="Литые"/>
    <n v="409097"/>
    <s v="Гефест"/>
    <s v="АМ"/>
    <x v="1"/>
    <n v="5"/>
    <n v="130"/>
    <x v="3"/>
    <n v="55"/>
    <n v="89.1"/>
    <n v="7"/>
    <s v="5/130"/>
    <x v="1518"/>
    <x v="40"/>
    <x v="277"/>
    <s v="5/130/16/55/89,1/7"/>
    <x v="0"/>
    <m/>
    <x v="0"/>
    <m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58"/>
    <x v="1482"/>
    <s v="Литые"/>
    <n v="665809"/>
    <s v="Гефест"/>
    <s v="Н"/>
    <x v="1"/>
    <n v="5"/>
    <n v="130"/>
    <x v="3"/>
    <n v="55"/>
    <n v="89.1"/>
    <n v="7"/>
    <s v="5/130"/>
    <x v="1519"/>
    <x v="40"/>
    <x v="277"/>
    <s v="5/130/16/55/89,1/7"/>
    <x v="0"/>
    <m/>
    <x v="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59"/>
    <x v="1483"/>
    <s v="Литые"/>
    <n v="665810"/>
    <s v="Гефест"/>
    <s v="М"/>
    <x v="1"/>
    <n v="5"/>
    <n v="130"/>
    <x v="3"/>
    <n v="55"/>
    <n v="89.1"/>
    <n v="7"/>
    <s v="5/130"/>
    <x v="1520"/>
    <x v="40"/>
    <x v="277"/>
    <s v="5/130/16/55/89,1/7"/>
    <x v="0"/>
    <m/>
    <x v="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60"/>
    <x v="1484"/>
    <s v="Литые"/>
    <n v="405691"/>
    <s v="Нива"/>
    <s v="ПЛ"/>
    <x v="1"/>
    <n v="5"/>
    <n v="139.69999999999999"/>
    <x v="0"/>
    <n v="35"/>
    <n v="98.1"/>
    <n v="6.5"/>
    <s v="5/139,7"/>
    <x v="1521"/>
    <x v="41"/>
    <x v="278"/>
    <s v="5/139,7/15/35/98,1/6,5"/>
    <x v="1"/>
    <n v="4"/>
    <x v="1"/>
    <m/>
    <n v="38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61"/>
    <x v="1485"/>
    <s v="Литые"/>
    <n v="661796"/>
    <s v="Нива"/>
    <s v="Н"/>
    <x v="1"/>
    <n v="5"/>
    <n v="139.69999999999999"/>
    <x v="0"/>
    <n v="35"/>
    <n v="98.1"/>
    <n v="6.5"/>
    <s v="5/139,7"/>
    <x v="1522"/>
    <x v="41"/>
    <x v="278"/>
    <s v="5/139,7/15/35/98,1/6,5"/>
    <x v="1"/>
    <n v="4"/>
    <x v="1"/>
    <m/>
    <n v="3650"/>
    <m/>
    <n v="2405.00225"/>
    <n v="4"/>
    <n v="0"/>
    <n v="4"/>
    <n v="0"/>
    <n v="8"/>
    <m/>
    <m/>
    <n v="0"/>
    <m/>
    <m/>
    <m/>
    <n v="0"/>
    <m/>
    <m/>
    <m/>
    <n v="0"/>
    <x v="1"/>
    <m/>
  </r>
  <r>
    <x v="0"/>
    <x v="1562"/>
    <x v="1486"/>
    <s v="Литые"/>
    <n v="665746"/>
    <s v="Нива"/>
    <s v="Н"/>
    <x v="1"/>
    <n v="5"/>
    <n v="139.69999999999999"/>
    <x v="0"/>
    <n v="35"/>
    <n v="98.1"/>
    <n v="6.5"/>
    <s v="5/139,7"/>
    <x v="1523"/>
    <x v="41"/>
    <x v="278"/>
    <s v="5/139,7/15/35/98,1/6,5"/>
    <x v="1"/>
    <n v="4"/>
    <x v="1"/>
    <m/>
    <n v="36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63"/>
    <x v="1487"/>
    <s v="Литые"/>
    <n v="405692"/>
    <s v="Нива"/>
    <s v="Л"/>
    <x v="1"/>
    <n v="5"/>
    <n v="139.69999999999999"/>
    <x v="0"/>
    <n v="35"/>
    <n v="98.1"/>
    <n v="6.5"/>
    <s v="5/139,7"/>
    <x v="1524"/>
    <x v="41"/>
    <x v="278"/>
    <s v="5/139,7/15/35/98,1/6,5"/>
    <x v="1"/>
    <n v="4"/>
    <x v="1"/>
    <m/>
    <n v="36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64"/>
    <x v="1488"/>
    <s v="Литые"/>
    <n v="661795"/>
    <s v="Нива"/>
    <s v="Б"/>
    <x v="1"/>
    <n v="5"/>
    <n v="139.69999999999999"/>
    <x v="0"/>
    <n v="35"/>
    <n v="98.1"/>
    <n v="6.5"/>
    <s v="5/139,7"/>
    <x v="1525"/>
    <x v="41"/>
    <x v="278"/>
    <s v="5/139,7/15/35/98,1/6,5"/>
    <x v="1"/>
    <n v="4"/>
    <x v="5"/>
    <m/>
    <n v="36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65"/>
    <x v="1489"/>
    <s v="Литые"/>
    <n v="661797"/>
    <s v="Нива"/>
    <s v="Ч"/>
    <x v="1"/>
    <n v="5"/>
    <n v="139.69999999999999"/>
    <x v="0"/>
    <n v="35"/>
    <n v="98.1"/>
    <n v="6.5"/>
    <s v="5/139,7"/>
    <x v="1526"/>
    <x v="41"/>
    <x v="278"/>
    <s v="5/139,7/15/35/98,1/6,5"/>
    <x v="1"/>
    <n v="4"/>
    <x v="5"/>
    <m/>
    <n v="36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66"/>
    <x v="1490"/>
    <s v="Литые"/>
    <n v="661798"/>
    <s v="Нива"/>
    <s v="Б"/>
    <x v="1"/>
    <n v="5"/>
    <n v="139.69999999999999"/>
    <x v="0"/>
    <n v="35"/>
    <n v="98.1"/>
    <n v="6.5"/>
    <s v="5/139,7"/>
    <x v="1527"/>
    <x v="41"/>
    <x v="278"/>
    <s v="5/139,7/15/35/98,1/6,5"/>
    <x v="1"/>
    <n v="4"/>
    <x v="5"/>
    <m/>
    <n v="36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67"/>
    <x v="1491"/>
    <s v="Литые"/>
    <n v="661799"/>
    <s v="Нива"/>
    <s v="Ч"/>
    <x v="1"/>
    <n v="5"/>
    <n v="139.69999999999999"/>
    <x v="0"/>
    <n v="35"/>
    <n v="98.1"/>
    <n v="6.5"/>
    <s v="5/139,7"/>
    <x v="1528"/>
    <x v="41"/>
    <x v="278"/>
    <s v="5/139,7/15/35/98,1/6,5"/>
    <x v="1"/>
    <n v="4"/>
    <x v="5"/>
    <m/>
    <n v="36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68"/>
    <x v="1492"/>
    <s v="Литые"/>
    <n v="665745"/>
    <s v="Нива"/>
    <s v="М"/>
    <x v="1"/>
    <n v="5"/>
    <n v="139.69999999999999"/>
    <x v="0"/>
    <n v="35"/>
    <n v="98.1"/>
    <n v="6.5"/>
    <s v="5/139,7"/>
    <x v="1529"/>
    <x v="41"/>
    <x v="278"/>
    <s v="5/139,7/15/35/98,1/6,5"/>
    <x v="1"/>
    <n v="4"/>
    <x v="5"/>
    <m/>
    <n v="36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69"/>
    <x v="132"/>
    <s v="Литые"/>
    <n v="442963"/>
    <m/>
    <m/>
    <x v="13"/>
    <n v="5"/>
    <n v="139.69999999999999"/>
    <x v="0"/>
    <n v="40"/>
    <n v="98.5"/>
    <n v="6.5"/>
    <s v="5/139,7"/>
    <x v="1530"/>
    <x v="41"/>
    <x v="279"/>
    <s v="5/139,7/15/40/98,5/6,5"/>
    <x v="0"/>
    <m/>
    <x v="0"/>
    <m/>
    <n v="263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70"/>
    <x v="1493"/>
    <s v="Литые"/>
    <n v="409069"/>
    <s v="Гефест"/>
    <s v="ПЛ"/>
    <x v="1"/>
    <n v="5"/>
    <n v="139.69999999999999"/>
    <x v="3"/>
    <n v="35"/>
    <n v="109.7"/>
    <n v="7"/>
    <s v="5/139,7"/>
    <x v="1531"/>
    <x v="42"/>
    <x v="280"/>
    <s v="5/139,7/16/35/109,7/7"/>
    <x v="0"/>
    <m/>
    <x v="0"/>
    <m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71"/>
    <x v="1494"/>
    <s v="Литые"/>
    <n v="409070"/>
    <s v="Гефест"/>
    <s v="АМ"/>
    <x v="1"/>
    <n v="5"/>
    <n v="139.69999999999999"/>
    <x v="3"/>
    <n v="35"/>
    <n v="109.7"/>
    <n v="7"/>
    <s v="5/139,7"/>
    <x v="1532"/>
    <x v="42"/>
    <x v="280"/>
    <s v="5/139,7/16/35/109,7/7"/>
    <x v="1"/>
    <n v="4"/>
    <x v="5"/>
    <m/>
    <n v="4750"/>
    <m/>
    <n v="0"/>
    <n v="4"/>
    <n v="0"/>
    <n v="0"/>
    <n v="0"/>
    <n v="4"/>
    <m/>
    <m/>
    <n v="0"/>
    <m/>
    <m/>
    <m/>
    <n v="0"/>
    <m/>
    <m/>
    <m/>
    <n v="3820"/>
    <x v="2"/>
    <m/>
  </r>
  <r>
    <x v="0"/>
    <x v="1572"/>
    <x v="1495"/>
    <s v="Литые"/>
    <n v="665785"/>
    <s v="Гефест"/>
    <s v="Н"/>
    <x v="1"/>
    <n v="5"/>
    <n v="139.69999999999999"/>
    <x v="3"/>
    <n v="35"/>
    <n v="109.7"/>
    <n v="7"/>
    <s v="5/139,7"/>
    <x v="1533"/>
    <x v="42"/>
    <x v="280"/>
    <s v="5/139,7/16/35/109,7/7"/>
    <x v="1"/>
    <n v="4"/>
    <x v="5"/>
    <m/>
    <n v="4450"/>
    <m/>
    <n v="3069.9942000000001"/>
    <n v="0"/>
    <n v="0"/>
    <n v="4"/>
    <n v="0"/>
    <n v="4"/>
    <m/>
    <m/>
    <n v="0"/>
    <m/>
    <m/>
    <m/>
    <n v="0"/>
    <m/>
    <m/>
    <m/>
    <n v="0"/>
    <x v="2"/>
    <m/>
  </r>
  <r>
    <x v="0"/>
    <x v="1573"/>
    <x v="1496"/>
    <s v="Литые"/>
    <n v="665786"/>
    <s v="Гефест"/>
    <s v="М"/>
    <x v="1"/>
    <n v="5"/>
    <n v="139.69999999999999"/>
    <x v="3"/>
    <n v="35"/>
    <n v="109.7"/>
    <n v="7"/>
    <s v="5/139,7"/>
    <x v="1534"/>
    <x v="42"/>
    <x v="280"/>
    <s v="5/139,7/16/35/109,7/7"/>
    <x v="1"/>
    <n v="4"/>
    <x v="5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74"/>
    <x v="1497"/>
    <s v="Литые"/>
    <n v="661702"/>
    <s v="Каньон"/>
    <s v="ПЛ"/>
    <x v="1"/>
    <n v="5"/>
    <n v="139.69999999999999"/>
    <x v="3"/>
    <n v="40"/>
    <n v="98.1"/>
    <n v="7"/>
    <s v="5/139,7"/>
    <x v="1535"/>
    <x v="42"/>
    <x v="281"/>
    <s v="5/139,7/16/40/98,1/7"/>
    <x v="1"/>
    <n v="4"/>
    <x v="1"/>
    <m/>
    <n v="4750"/>
    <m/>
    <n v="3262.5052999999998"/>
    <n v="4"/>
    <n v="0"/>
    <n v="4"/>
    <n v="0"/>
    <n v="8"/>
    <m/>
    <m/>
    <n v="0"/>
    <m/>
    <m/>
    <m/>
    <n v="0"/>
    <m/>
    <m/>
    <m/>
    <n v="0"/>
    <x v="1"/>
    <m/>
  </r>
  <r>
    <x v="0"/>
    <x v="1575"/>
    <x v="1498"/>
    <s v="Литые"/>
    <n v="661701"/>
    <s v="Каньон"/>
    <s v="Н"/>
    <x v="1"/>
    <n v="5"/>
    <n v="139.69999999999999"/>
    <x v="3"/>
    <n v="40"/>
    <n v="98.1"/>
    <n v="7"/>
    <s v="5/139,7"/>
    <x v="1536"/>
    <x v="42"/>
    <x v="281"/>
    <s v="5/139,7/16/40/98,1/7"/>
    <x v="1"/>
    <n v="4"/>
    <x v="1"/>
    <m/>
    <n v="4450"/>
    <m/>
    <n v="0"/>
    <n v="0"/>
    <n v="0"/>
    <n v="0"/>
    <n v="0"/>
    <n v="0"/>
    <m/>
    <m/>
    <n v="0"/>
    <m/>
    <m/>
    <m/>
    <n v="0"/>
    <m/>
    <m/>
    <n v="2"/>
    <n v="2"/>
    <x v="0"/>
    <m/>
  </r>
  <r>
    <x v="0"/>
    <x v="1576"/>
    <x v="1499"/>
    <s v="Литые"/>
    <n v="661700"/>
    <s v="Каньон"/>
    <s v="М"/>
    <x v="1"/>
    <n v="5"/>
    <n v="139.69999999999999"/>
    <x v="3"/>
    <n v="40"/>
    <n v="98.1"/>
    <n v="7"/>
    <s v="5/139,7"/>
    <x v="1537"/>
    <x v="42"/>
    <x v="281"/>
    <s v="5/139,7/16/40/98,1/7"/>
    <x v="1"/>
    <n v="4"/>
    <x v="1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77"/>
    <x v="1500"/>
    <s v="Литые"/>
    <n v="661712"/>
    <s v="Каньон"/>
    <s v="Н"/>
    <x v="1"/>
    <n v="5"/>
    <n v="139.69999999999999"/>
    <x v="3"/>
    <n v="45"/>
    <n v="95.3"/>
    <n v="7"/>
    <s v="5/139,7"/>
    <x v="1538"/>
    <x v="42"/>
    <x v="282"/>
    <s v="5/139,7/16/45/95,3/7"/>
    <x v="0"/>
    <m/>
    <x v="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78"/>
    <x v="1501"/>
    <s v="Литые"/>
    <n v="941612"/>
    <s v="Каньон"/>
    <s v="Н"/>
    <x v="1"/>
    <n v="5"/>
    <n v="139.69999999999999"/>
    <x v="3"/>
    <n v="45"/>
    <n v="95.3"/>
    <n v="7"/>
    <s v="5/139,7"/>
    <x v="1538"/>
    <x v="42"/>
    <x v="282"/>
    <s v="5/139,7/16/45/95,3/7"/>
    <x v="0"/>
    <m/>
    <x v="0"/>
    <m/>
    <n v="4450"/>
    <m/>
    <n v="0"/>
    <n v="0"/>
    <n v="0"/>
    <n v="0"/>
    <n v="0"/>
    <n v="0"/>
    <m/>
    <m/>
    <n v="0"/>
    <m/>
    <m/>
    <m/>
    <n v="0"/>
    <m/>
    <m/>
    <n v="2"/>
    <n v="2"/>
    <x v="0"/>
    <m/>
  </r>
  <r>
    <x v="0"/>
    <x v="1579"/>
    <x v="1502"/>
    <s v="Литые"/>
    <n v="405724"/>
    <s v="Каньон"/>
    <s v="ПЛ"/>
    <x v="1"/>
    <n v="5"/>
    <n v="139.69999999999999"/>
    <x v="3"/>
    <n v="45"/>
    <n v="95.3"/>
    <n v="7"/>
    <s v="5/139,7"/>
    <x v="1539"/>
    <x v="42"/>
    <x v="282"/>
    <s v="5/139,7/16/45/95,3/7"/>
    <x v="0"/>
    <m/>
    <x v="0"/>
    <m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80"/>
    <x v="1503"/>
    <s v="Литые"/>
    <n v="409071"/>
    <s v="Гефест"/>
    <s v="ПЛ"/>
    <x v="1"/>
    <n v="5"/>
    <n v="139.69999999999999"/>
    <x v="3"/>
    <n v="45"/>
    <n v="95.3"/>
    <n v="7"/>
    <s v="5/139,7"/>
    <x v="1540"/>
    <x v="42"/>
    <x v="282"/>
    <s v="5/139,7/16/45/95,3/7"/>
    <x v="0"/>
    <m/>
    <x v="0"/>
    <m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81"/>
    <x v="1504"/>
    <s v="Литые"/>
    <n v="409072"/>
    <s v="Гефест"/>
    <s v="АМ"/>
    <x v="1"/>
    <n v="5"/>
    <n v="139.69999999999999"/>
    <x v="3"/>
    <n v="45"/>
    <n v="95.3"/>
    <n v="7"/>
    <s v="5/139,7"/>
    <x v="1541"/>
    <x v="42"/>
    <x v="282"/>
    <s v="5/139,7/16/45/95,3/7"/>
    <x v="0"/>
    <m/>
    <x v="0"/>
    <m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82"/>
    <x v="1505"/>
    <s v="Литые"/>
    <n v="661711"/>
    <s v="Каньон"/>
    <s v="М"/>
    <x v="1"/>
    <n v="5"/>
    <n v="139.69999999999999"/>
    <x v="3"/>
    <n v="45"/>
    <n v="95.3"/>
    <n v="7"/>
    <s v="5/139,7"/>
    <x v="1542"/>
    <x v="42"/>
    <x v="282"/>
    <s v="5/139,7/16/45/95,3/7"/>
    <x v="0"/>
    <m/>
    <x v="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83"/>
    <x v="1506"/>
    <s v="Литые"/>
    <n v="665716"/>
    <s v="Гефест"/>
    <s v="М"/>
    <x v="1"/>
    <n v="5"/>
    <n v="139.69999999999999"/>
    <x v="3"/>
    <n v="45"/>
    <n v="95.3"/>
    <n v="7"/>
    <s v="5/139,7"/>
    <x v="1543"/>
    <x v="42"/>
    <x v="282"/>
    <s v="5/139,7/16/45/95,3/7"/>
    <x v="0"/>
    <m/>
    <x v="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84"/>
    <x v="1507"/>
    <s v="Литые"/>
    <n v="665718"/>
    <s v="Гефест"/>
    <s v="Н"/>
    <x v="1"/>
    <n v="5"/>
    <n v="139.69999999999999"/>
    <x v="3"/>
    <n v="45"/>
    <n v="95.3"/>
    <n v="7"/>
    <s v="5/139,7"/>
    <x v="1544"/>
    <x v="42"/>
    <x v="282"/>
    <s v="5/139,7/16/45/95,3/7"/>
    <x v="0"/>
    <m/>
    <x v="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85"/>
    <x v="1508"/>
    <s v="Литые"/>
    <n v="409064"/>
    <s v="Гефест"/>
    <s v="ПЛ"/>
    <x v="1"/>
    <n v="6"/>
    <n v="114.3"/>
    <x v="3"/>
    <n v="30"/>
    <n v="66.099999999999994"/>
    <n v="7"/>
    <s v="6/114,3"/>
    <x v="1545"/>
    <x v="43"/>
    <x v="283"/>
    <s v="6/114,3/16/30/66,1/7"/>
    <x v="0"/>
    <m/>
    <x v="0"/>
    <m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86"/>
    <x v="1509"/>
    <s v="Литые"/>
    <n v="409066"/>
    <s v="Гефест"/>
    <s v="АМ"/>
    <x v="1"/>
    <n v="6"/>
    <n v="114.3"/>
    <x v="3"/>
    <n v="30"/>
    <n v="66.099999999999994"/>
    <n v="7"/>
    <s v="6/114,3"/>
    <x v="1546"/>
    <x v="43"/>
    <x v="283"/>
    <s v="6/114,3/16/30/66,1/7"/>
    <x v="0"/>
    <m/>
    <x v="0"/>
    <m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87"/>
    <x v="1510"/>
    <s v="Литые"/>
    <n v="665780"/>
    <s v="Гефест"/>
    <s v="Н"/>
    <x v="1"/>
    <n v="6"/>
    <n v="114.3"/>
    <x v="3"/>
    <n v="30"/>
    <n v="66.099999999999994"/>
    <n v="7"/>
    <s v="6/114,3"/>
    <x v="1547"/>
    <x v="43"/>
    <x v="283"/>
    <s v="6/114,3/16/30/66,1/7"/>
    <x v="0"/>
    <m/>
    <x v="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88"/>
    <x v="1511"/>
    <s v="Литые"/>
    <n v="665782"/>
    <s v="Гефест"/>
    <s v="М"/>
    <x v="1"/>
    <n v="6"/>
    <n v="114.3"/>
    <x v="3"/>
    <n v="30"/>
    <n v="66.099999999999994"/>
    <n v="7"/>
    <s v="6/114,3"/>
    <x v="1548"/>
    <x v="43"/>
    <x v="283"/>
    <s v="6/114,3/16/30/66,1/7"/>
    <x v="0"/>
    <m/>
    <x v="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89"/>
    <x v="1512"/>
    <s v="Литые"/>
    <n v="409098"/>
    <s v="Двина"/>
    <s v="ПЛ"/>
    <x v="1"/>
    <n v="6"/>
    <n v="139.69999999999999"/>
    <x v="3"/>
    <n v="0"/>
    <n v="109.7"/>
    <n v="7"/>
    <s v="6/139,7"/>
    <x v="1549"/>
    <x v="44"/>
    <x v="284"/>
    <s v="6/139,7/16/0/109,7/7"/>
    <x v="0"/>
    <m/>
    <x v="0"/>
    <m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90"/>
    <x v="1513"/>
    <s v="Литые"/>
    <n v="409099"/>
    <s v="Двина"/>
    <s v="АМ"/>
    <x v="1"/>
    <n v="6"/>
    <n v="139.69999999999999"/>
    <x v="3"/>
    <n v="0"/>
    <n v="109.7"/>
    <n v="7"/>
    <s v="6/139,7"/>
    <x v="1550"/>
    <x v="44"/>
    <x v="284"/>
    <s v="6/139,7/16/0/109,7/7"/>
    <x v="0"/>
    <m/>
    <x v="0"/>
    <m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91"/>
    <x v="1514"/>
    <s v="Литые"/>
    <n v="666033"/>
    <s v="Двина"/>
    <s v="Н"/>
    <x v="1"/>
    <n v="6"/>
    <n v="139.69999999999999"/>
    <x v="3"/>
    <n v="0"/>
    <n v="109.7"/>
    <n v="7"/>
    <s v="6/139,7"/>
    <x v="1551"/>
    <x v="44"/>
    <x v="284"/>
    <s v="6/139,7/16/0/109,7/7"/>
    <x v="0"/>
    <m/>
    <x v="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92"/>
    <x v="1515"/>
    <s v="Литые"/>
    <n v="409100"/>
    <s v="Двина"/>
    <s v="ПЛ"/>
    <x v="1"/>
    <n v="6"/>
    <n v="139.69999999999999"/>
    <x v="3"/>
    <n v="10"/>
    <n v="109.7"/>
    <n v="7"/>
    <s v="6/139,7"/>
    <x v="1552"/>
    <x v="44"/>
    <x v="285"/>
    <s v="6/139,7/16/10/109,7/7"/>
    <x v="0"/>
    <m/>
    <x v="0"/>
    <m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93"/>
    <x v="1516"/>
    <s v="Литые"/>
    <n v="409101"/>
    <s v="Двина"/>
    <s v="АМ"/>
    <x v="1"/>
    <n v="6"/>
    <n v="139.69999999999999"/>
    <x v="3"/>
    <n v="10"/>
    <n v="109.7"/>
    <n v="7"/>
    <s v="6/139,7"/>
    <x v="1553"/>
    <x v="44"/>
    <x v="285"/>
    <s v="6/139,7/16/10/109,7/7"/>
    <x v="0"/>
    <m/>
    <x v="0"/>
    <m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94"/>
    <x v="1517"/>
    <s v="Литые"/>
    <n v="666034"/>
    <s v="Двина"/>
    <s v="Н"/>
    <x v="1"/>
    <n v="6"/>
    <n v="139.69999999999999"/>
    <x v="3"/>
    <n v="10"/>
    <n v="109.7"/>
    <n v="7"/>
    <s v="6/139,7"/>
    <x v="1554"/>
    <x v="44"/>
    <x v="285"/>
    <s v="6/139,7/16/10/109,7/7"/>
    <x v="0"/>
    <m/>
    <x v="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95"/>
    <x v="1518"/>
    <s v="Литые"/>
    <n v="409062"/>
    <s v="Гефест"/>
    <s v="ПЛ"/>
    <x v="1"/>
    <n v="6"/>
    <n v="139.69999999999999"/>
    <x v="3"/>
    <n v="38"/>
    <n v="67.099999999999994"/>
    <n v="7"/>
    <s v="6/139,7"/>
    <x v="1555"/>
    <x v="44"/>
    <x v="286"/>
    <s v="6/139,7/16/38/67,1/7"/>
    <x v="0"/>
    <m/>
    <x v="0"/>
    <m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96"/>
    <x v="1519"/>
    <s v="Литые"/>
    <n v="409063"/>
    <s v="Гефест"/>
    <s v="АМ"/>
    <x v="1"/>
    <n v="6"/>
    <n v="139.69999999999999"/>
    <x v="3"/>
    <n v="38"/>
    <n v="67.099999999999994"/>
    <n v="7"/>
    <s v="6/139,7"/>
    <x v="1556"/>
    <x v="44"/>
    <x v="286"/>
    <s v="6/139,7/16/38/67,1/7"/>
    <x v="0"/>
    <m/>
    <x v="0"/>
    <m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97"/>
    <x v="1520"/>
    <s v="Литые"/>
    <n v="665778"/>
    <s v="Гефест"/>
    <s v="Н"/>
    <x v="1"/>
    <n v="6"/>
    <n v="139.69999999999999"/>
    <x v="3"/>
    <n v="38"/>
    <n v="67.099999999999994"/>
    <n v="7"/>
    <s v="6/139,7"/>
    <x v="1557"/>
    <x v="44"/>
    <x v="286"/>
    <s v="6/139,7/16/38/67,1/7"/>
    <x v="0"/>
    <m/>
    <x v="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98"/>
    <x v="1521"/>
    <s v="Литые"/>
    <n v="665779"/>
    <s v="Гефест"/>
    <s v="М"/>
    <x v="1"/>
    <n v="6"/>
    <n v="139.69999999999999"/>
    <x v="3"/>
    <n v="38"/>
    <n v="67.099999999999994"/>
    <n v="7"/>
    <s v="6/139,7"/>
    <x v="1558"/>
    <x v="44"/>
    <x v="286"/>
    <s v="6/139,7/16/38/67,1/7"/>
    <x v="0"/>
    <m/>
    <x v="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599"/>
    <x v="1522"/>
    <s v="Литые"/>
    <n v="409067"/>
    <s v="Гефест"/>
    <s v="ПЛ"/>
    <x v="1"/>
    <n v="6"/>
    <n v="139.69999999999999"/>
    <x v="3"/>
    <n v="40"/>
    <n v="100.1"/>
    <n v="7"/>
    <s v="6/139,7"/>
    <x v="1559"/>
    <x v="44"/>
    <x v="287"/>
    <s v="6/139,7/16/40/100,1/7"/>
    <x v="0"/>
    <m/>
    <x v="0"/>
    <m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600"/>
    <x v="1523"/>
    <s v="Литые"/>
    <n v="409068"/>
    <s v="Гефест"/>
    <s v="АМ"/>
    <x v="1"/>
    <n v="6"/>
    <n v="139.69999999999999"/>
    <x v="3"/>
    <n v="40"/>
    <n v="100.1"/>
    <n v="7"/>
    <s v="6/139,7"/>
    <x v="1560"/>
    <x v="44"/>
    <x v="287"/>
    <s v="6/139,7/16/40/100,1/7"/>
    <x v="0"/>
    <m/>
    <x v="0"/>
    <m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601"/>
    <x v="1524"/>
    <s v="Литые"/>
    <n v="665783"/>
    <s v="Гефест"/>
    <s v="Н"/>
    <x v="1"/>
    <n v="6"/>
    <n v="139.69999999999999"/>
    <x v="3"/>
    <n v="40"/>
    <n v="100.1"/>
    <n v="7"/>
    <s v="6/139,7"/>
    <x v="1561"/>
    <x v="44"/>
    <x v="287"/>
    <s v="6/139,7/16/40/100,1/7"/>
    <x v="0"/>
    <m/>
    <x v="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602"/>
    <x v="1525"/>
    <s v="Литые"/>
    <n v="665784"/>
    <s v="Гефест"/>
    <s v="М"/>
    <x v="1"/>
    <n v="6"/>
    <n v="139.69999999999999"/>
    <x v="3"/>
    <n v="40"/>
    <n v="100.1"/>
    <n v="7"/>
    <s v="6/139,7"/>
    <x v="1562"/>
    <x v="44"/>
    <x v="287"/>
    <s v="6/139,7/16/40/100,1/7"/>
    <x v="0"/>
    <m/>
    <x v="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603"/>
    <x v="1526"/>
    <s v="Литые"/>
    <n v="665721"/>
    <s v="Гефест"/>
    <s v="АМ"/>
    <x v="1"/>
    <n v="6"/>
    <n v="139.69999999999999"/>
    <x v="3"/>
    <n v="50"/>
    <n v="92.5"/>
    <n v="7"/>
    <s v="6/139,7"/>
    <x v="1563"/>
    <x v="44"/>
    <x v="288"/>
    <s v="6/139,7/16/50/92,5/7"/>
    <x v="0"/>
    <m/>
    <x v="0"/>
    <m/>
    <n v="4750"/>
    <m/>
    <n v="0"/>
    <n v="0"/>
    <n v="0"/>
    <n v="0"/>
    <n v="0"/>
    <n v="0"/>
    <m/>
    <m/>
    <n v="0"/>
    <m/>
    <m/>
    <m/>
    <n v="0"/>
    <m/>
    <n v="4"/>
    <m/>
    <n v="4"/>
    <x v="0"/>
    <m/>
  </r>
  <r>
    <x v="0"/>
    <x v="1604"/>
    <x v="1527"/>
    <s v="Литые"/>
    <n v="661747"/>
    <s v="Гефест"/>
    <s v="ПЛ"/>
    <x v="1"/>
    <n v="6"/>
    <n v="139.69999999999999"/>
    <x v="3"/>
    <n v="50"/>
    <n v="92.5"/>
    <n v="7"/>
    <s v="6/139,7"/>
    <x v="1564"/>
    <x v="44"/>
    <x v="288"/>
    <s v="6/139,7/16/50/92,5/7"/>
    <x v="0"/>
    <m/>
    <x v="0"/>
    <m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605"/>
    <x v="1528"/>
    <s v="Литые"/>
    <n v="665723"/>
    <s v="Гефест"/>
    <s v="Н"/>
    <x v="1"/>
    <n v="6"/>
    <n v="139.69999999999999"/>
    <x v="3"/>
    <n v="50"/>
    <n v="92.5"/>
    <n v="7"/>
    <s v="6/139,7"/>
    <x v="1565"/>
    <x v="44"/>
    <x v="288"/>
    <s v="6/139,7/16/50/92,5/7"/>
    <x v="0"/>
    <m/>
    <x v="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606"/>
    <x v="1529"/>
    <s v="Литые"/>
    <n v="661746"/>
    <s v="Гефест"/>
    <s v="М"/>
    <x v="1"/>
    <n v="6"/>
    <n v="139.69999999999999"/>
    <x v="3"/>
    <n v="50"/>
    <n v="92.5"/>
    <n v="7"/>
    <s v="6/139,7"/>
    <x v="1566"/>
    <x v="44"/>
    <x v="288"/>
    <s v="6/139,7/16/50/92,5/7"/>
    <x v="0"/>
    <m/>
    <x v="0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607"/>
    <x v="1530"/>
    <s v="Литые"/>
    <n v="761819"/>
    <s v="H5"/>
    <s v="Н"/>
    <x v="1"/>
    <n v="6"/>
    <n v="139.69999999999999"/>
    <x v="4"/>
    <n v="38"/>
    <n v="100.1"/>
    <n v="7"/>
    <s v="6/139,7"/>
    <x v="1567"/>
    <x v="45"/>
    <x v="289"/>
    <s v="6/139,7/17/38/100,1/7"/>
    <x v="1"/>
    <n v="4"/>
    <x v="1"/>
    <m/>
    <n v="5150"/>
    <m/>
    <n v="3404.9962"/>
    <n v="0"/>
    <n v="0"/>
    <n v="4"/>
    <n v="0"/>
    <n v="4"/>
    <m/>
    <m/>
    <n v="0"/>
    <m/>
    <n v="3900"/>
    <m/>
    <n v="3900"/>
    <m/>
    <m/>
    <m/>
    <n v="0"/>
    <x v="2"/>
    <m/>
  </r>
  <r>
    <x v="0"/>
    <x v="1608"/>
    <x v="1531"/>
    <s v="Литые"/>
    <n v="904491"/>
    <s v="H5"/>
    <s v="ПЛ"/>
    <x v="1"/>
    <n v="6"/>
    <n v="139.69999999999999"/>
    <x v="4"/>
    <n v="38"/>
    <n v="100.1"/>
    <n v="7"/>
    <s v="6/139,7"/>
    <x v="1568"/>
    <x v="45"/>
    <x v="289"/>
    <s v="6/139,7/17/38/100,1/7"/>
    <x v="1"/>
    <n v="4"/>
    <x v="1"/>
    <m/>
    <n v="5500"/>
    <m/>
    <n v="0"/>
    <n v="4"/>
    <n v="0"/>
    <n v="0"/>
    <n v="0"/>
    <n v="4"/>
    <m/>
    <m/>
    <n v="0"/>
    <m/>
    <m/>
    <m/>
    <n v="0"/>
    <m/>
    <m/>
    <m/>
    <n v="0"/>
    <x v="2"/>
    <m/>
  </r>
  <r>
    <x v="1"/>
    <x v="1609"/>
    <x v="1532"/>
    <s v="Штамп"/>
    <n v="858203"/>
    <m/>
    <s v="B"/>
    <x v="23"/>
    <n v="5"/>
    <n v="114.3"/>
    <x v="3"/>
    <n v="46"/>
    <n v="67.099999999999994"/>
    <n v="6.5"/>
    <s v="5/114,3"/>
    <x v="1569"/>
    <x v="13"/>
    <x v="130"/>
    <s v="5-114,3-16-46-67,1-6,5"/>
    <x v="1"/>
    <n v="4"/>
    <x v="5"/>
    <s v="Dodge (1)_x000a_Caliber (2007 - 2009)_x000a_Eagle (1)_x000a_Talon (1990 - 1998)_x000a_Hyundai (9)_x000a_Centennial (1999 - 2005)  Coupe (2002 - 2009)  Equus (1999 - 2008)  Santa Fe (2000 - 2012)  Sonata (2005 - 2010)  Sonata NF (2004 - 2010) Tiburon (2004 - 2007)  Tucson (2004 - 2015)  Tuscani (2004 - 2007)_x000a_Jeep (1)_x000a_Patriot (2007 - 2010)_x000a_Kia (5)_x000a_Amanti (2003 - 2006)  Magentis (2005 - 2011)  Opirus (2003 - 2006)  Optima (2006 - 2010)  Sportage (2004 - 2010)_x000a_Mitsubishi (9)_x000a_ASX (2010 - 2016)  Galant (2006 - 2012)  Galant Fortis (2007 - 2015)  Grandis (2004 - 2011)  Lancer (2007 - 2016)  Lancer Evolution (2007 - 2014) Outlander Sport (2010 - 2012)  RVR (2010 - 2016)  RVR Roadest (2011 - 2016)_x000a_Proton (3)_x000a_Exora (2009 - 2016)  Preve (2011 - 2016)  Suprima (2014 - 2016)"/>
    <n v="1498"/>
    <n v="1230"/>
    <n v="1226.4919999999997"/>
    <n v="0"/>
    <n v="0"/>
    <n v="3"/>
    <n v="0"/>
    <n v="3"/>
    <m/>
    <m/>
    <n v="0"/>
    <n v="1"/>
    <m/>
    <m/>
    <n v="0"/>
    <m/>
    <m/>
    <m/>
    <n v="0"/>
    <x v="8"/>
    <m/>
  </r>
  <r>
    <x v="1"/>
    <x v="1610"/>
    <x v="1533"/>
    <s v="Штамп"/>
    <n v="876267"/>
    <s v="J66051142"/>
    <s v="S"/>
    <x v="14"/>
    <n v="5"/>
    <n v="114.3"/>
    <x v="3"/>
    <n v="50"/>
    <n v="60.1"/>
    <n v="6"/>
    <s v="5/114,3"/>
    <x v="1570"/>
    <x v="13"/>
    <x v="290"/>
    <s v="5-114,3-16-50-60,1-6"/>
    <x v="0"/>
    <m/>
    <x v="0"/>
    <s v="Fiat (1)_x000a_Sedici (2009 - 2014)_x000a_Lexus (1)_x000a_IS (1999 - 2005)_x000a_Suzuki (3)_x000a_Kizashi (2009 - 2015)  SX4 (2016 - 2018)  Vitara (2015 - 2016)_x000a_Toyota (20)_x000a_Alphard (2003 - 2017)  Altezza (1998 - 2005)  Altezza Gita (2001 - 2005)  Brevis (2001 - 2007)  Camry (2001 - 2006)  Chaser (1990 - 2001) Cresta (1988 - 2001)  Crown (1995 - 2001)  Crown Athlete (1999 - 2007)  Crown Majesta (1995 - 2004)  Crown Royal (1999 - 2003) Estima (2000 - 2005)  Mark II (1990 - 2004)  Mark II Blit (2002 - 2007)  Previa (2000 - 2006)  Sienna (2004 - 2010)_x000a_Модификации / Года_x000a_3.3i20052004_x000a_3.5i2010200920082007_x000a_3.3i2006_x000a_ Solara (2004 - 2008) Tarago (2000 - 2006)  Verossa (2001 - 2004)  Windom (2001 - 2006)"/>
    <n v="2096"/>
    <n v="1780"/>
    <n v="1777.8322499999999"/>
    <n v="2"/>
    <n v="0"/>
    <n v="2"/>
    <n v="0"/>
    <n v="4"/>
    <m/>
    <m/>
    <n v="0"/>
    <n v="1"/>
    <m/>
    <m/>
    <n v="0"/>
    <m/>
    <m/>
    <m/>
    <n v="0"/>
    <x v="2"/>
    <m/>
  </r>
  <r>
    <x v="1"/>
    <x v="1611"/>
    <x v="1534"/>
    <s v="Штамп"/>
    <n v="2146086"/>
    <m/>
    <s v="серебро"/>
    <x v="4"/>
    <n v="5"/>
    <n v="114.3"/>
    <x v="3"/>
    <n v="50"/>
    <n v="66.099999999999994"/>
    <n v="6.5"/>
    <s v="5/114,3"/>
    <x v="1571"/>
    <x v="13"/>
    <x v="225"/>
    <s v="5-114,3-16-50-66,1-6,5"/>
    <x v="1"/>
    <n v="8"/>
    <x v="3"/>
    <s v="Dacia (1)_x000a_Duster (2010 - 2016)_x000a_Nissan (4)_x000a_Cefiro (1997 - 1998)  Maxima (2003 - 2013)  Teana (2003 - 2013)  Terrano (2014 - 2017)_x000a_Renault (3)_x000a_Duster (2010 - 2018)  Duster Oroch (2015 - 2018)  Kaptur (2016 - 2018)_x000a_Renault Samsung (1)_x000a_SM7 (2011 - 2016)"/>
    <n v="1980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1612"/>
    <x v="1535"/>
    <s v="Штамп"/>
    <n v="2039705"/>
    <n v="16003"/>
    <s v="B"/>
    <x v="4"/>
    <n v="5"/>
    <n v="114.3"/>
    <x v="3"/>
    <n v="50"/>
    <n v="66.099999999999994"/>
    <n v="6.5"/>
    <s v="5/114,3"/>
    <x v="1572"/>
    <x v="13"/>
    <x v="225"/>
    <s v="5-114,3-16-50-66,1-6,5"/>
    <x v="1"/>
    <n v="8"/>
    <x v="3"/>
    <s v="Dacia (1)_x000a_Duster (2010 - 2016)_x000a_Nissan (4)_x000a_Cefiro (1997 - 1998)  Maxima (2003 - 2013)  Teana (2003 - 2013)  Terrano (2014 - 2017)_x000a_Renault (3)_x000a_Duster (2010 - 2018)  Duster Oroch (2015 - 2018)  Kaptur (2016 - 2018)_x000a_Renault Samsung (1)_x000a_SM7 (2011 - 2016)"/>
    <n v="1800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1613"/>
    <x v="1536"/>
    <s v="Штамп"/>
    <n v="938154"/>
    <s v="BJ8873"/>
    <s v="B"/>
    <x v="24"/>
    <n v="5"/>
    <n v="114.3"/>
    <x v="3"/>
    <n v="50"/>
    <n v="66.099999999999994"/>
    <n v="6.5"/>
    <s v="5/114,3"/>
    <x v="1573"/>
    <x v="13"/>
    <x v="225"/>
    <s v="5-114,3-16-50-66,1-6,5"/>
    <x v="1"/>
    <n v="8"/>
    <x v="3"/>
    <s v="Dacia (1)_x000a_Duster (2010 - 2016)_x000a_Nissan (4)_x000a_Cefiro (1997 - 1998)  Maxima (2003 - 2013)  Teana (2003 - 2013)  Terrano (2014 - 2017)_x000a_Renault (3)_x000a_Duster (2010 - 2018)  Duster Oroch (2015 - 2018)  Kaptur (2016 - 2018)_x000a_Renault Samsung (1)_x000a_SM7 (2011 - 2016)"/>
    <n v="1911"/>
    <n v="1770"/>
    <n v="1468.84925"/>
    <n v="6"/>
    <n v="2"/>
    <n v="4"/>
    <n v="8"/>
    <n v="10"/>
    <m/>
    <m/>
    <n v="0"/>
    <n v="1"/>
    <m/>
    <m/>
    <n v="0"/>
    <m/>
    <m/>
    <m/>
    <n v="0"/>
    <x v="6"/>
    <s v="https://market.yandex.ru/product/10482297/offers?local-offers-first=1&amp;how=aprice"/>
  </r>
  <r>
    <x v="1"/>
    <x v="1614"/>
    <x v="1537"/>
    <s v="Штамп"/>
    <n v="876272"/>
    <s v="BJ8873"/>
    <s v="B"/>
    <x v="7"/>
    <n v="5"/>
    <n v="114.3"/>
    <x v="3"/>
    <n v="50"/>
    <n v="66.099999999999994"/>
    <n v="6.5"/>
    <s v="5/114,3"/>
    <x v="1574"/>
    <x v="13"/>
    <x v="225"/>
    <s v="5-114,3-16-50-66,1-6,5"/>
    <x v="1"/>
    <n v="8"/>
    <x v="3"/>
    <s v="Dacia (1)_x000a_Duster (2010 - 2016)_x000a_Nissan (4)_x000a_Cefiro (1997 - 1998)  Maxima (2003 - 2013)  Teana (2003 - 2013)  Terrano (2014 - 2017)_x000a_Renault (3)_x000a_Duster (2010 - 2018)  Duster Oroch (2015 - 2018)  Kaptur (2016 - 2018)_x000a_Renault Samsung (1)_x000a_SM7 (2011 - 2016)"/>
    <n v="1973"/>
    <n v="1770"/>
    <n v="1578.3680000000002"/>
    <n v="3"/>
    <n v="0"/>
    <n v="0"/>
    <n v="0"/>
    <n v="3"/>
    <m/>
    <m/>
    <n v="0"/>
    <n v="1"/>
    <m/>
    <m/>
    <n v="0"/>
    <m/>
    <m/>
    <m/>
    <n v="0"/>
    <x v="8"/>
    <s v="https://market.yandex.ru/product/10482297/offers?local-offers-first=1&amp;how=aprice"/>
  </r>
  <r>
    <x v="1"/>
    <x v="1615"/>
    <x v="1538"/>
    <s v="Штамп"/>
    <n v="876258"/>
    <m/>
    <m/>
    <x v="2"/>
    <n v="5"/>
    <n v="114.3"/>
    <x v="3"/>
    <n v="50"/>
    <n v="67.099999999999994"/>
    <n v="6"/>
    <s v="5/114,3"/>
    <x v="1575"/>
    <x v="13"/>
    <x v="291"/>
    <s v="5-114,3-16-50-67,1-6"/>
    <x v="0"/>
    <m/>
    <x v="0"/>
    <s v="Chrysler (1)_x000a_Sebring (2007 - 2010)_x000a_Hyundai (2)_x000a_Elantra (2016 - 2018)  i30 (2007 - 2012)_x000a_Mazda (3)_x000a_Atenza (2008 - 2012)  Mazda6 (2007 - 2012)  Protege5 (2001 - 2004)"/>
    <n v="2024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1616"/>
    <x v="1539"/>
    <s v="Штамп"/>
    <n v="447847"/>
    <s v="J1602"/>
    <s v="B"/>
    <x v="5"/>
    <n v="5"/>
    <n v="114.3"/>
    <x v="3"/>
    <n v="50"/>
    <n v="67.099999999999994"/>
    <n v="6.5"/>
    <s v="5/114,3"/>
    <x v="1576"/>
    <x v="13"/>
    <x v="226"/>
    <s v="5-114,3-16-50-67,1-6,5"/>
    <x v="0"/>
    <m/>
    <x v="0"/>
    <s v="Chrysler (1)_x000a_Sebring (2007 - 2010)_x000a_Hyundai (3)_x000a_Avante (2013 - 2016)  Elantra (2013 - 2018)  i30 (2012 - 2018)_x000a_Kia (8)_x000a_Cee`d (2012 - 2016)  Cerato Koup (2013 - 2016)  Forte (2013 - 2016)  K3 (2013 - 2017)  K3 Koup (2014 - 2016)  K4 (2014 - 2016) Shuma (2014 - 2016)  Soul (2011 - 2013)_x000a_Mazda (5)_x000a_Axela (2009 - 2018)  Biante (2008 - 2018)  CX-3 (2015 - 2018)  Mazda3 (2009 - 2018)  Tribute (2000 - 2005)"/>
    <n v="1624"/>
    <n v="1360"/>
    <n v="1353.6399499999998"/>
    <n v="2"/>
    <n v="0"/>
    <n v="3"/>
    <n v="0"/>
    <n v="5"/>
    <m/>
    <m/>
    <n v="0"/>
    <n v="1"/>
    <m/>
    <m/>
    <n v="0"/>
    <m/>
    <m/>
    <m/>
    <n v="0"/>
    <x v="12"/>
    <m/>
  </r>
  <r>
    <x v="1"/>
    <x v="1617"/>
    <x v="1540"/>
    <s v="Штамп"/>
    <n v="895824"/>
    <s v="J665511411"/>
    <s v="B"/>
    <x v="14"/>
    <n v="5"/>
    <n v="114.3"/>
    <x v="3"/>
    <n v="50"/>
    <n v="67.099999999999994"/>
    <n v="6.5"/>
    <s v="5/114,3"/>
    <x v="1577"/>
    <x v="13"/>
    <x v="226"/>
    <s v="5-114,3-16-50-67,1-6,5"/>
    <x v="0"/>
    <m/>
    <x v="0"/>
    <s v="Chrysler (1)_x000a_Sebring (2007 - 2010)_x000a_Hyundai (3)_x000a_Avante (2013 - 2016)  Elantra (2013 - 2018)  i30 (2012 - 2018)_x000a_Kia (8)_x000a_Cee`d (2012 - 2016)  Cerato Koup (2013 - 2016)  Forte (2013 - 2016)  K3 (2013 - 2017)  K3 Koup (2014 - 2016)  K4 (2014 - 2016) Shuma (2014 - 2016)  Soul (2011 - 2013)_x000a_Mazda (5)_x000a_Axela (2009 - 2018)  Biante (2008 - 2018)  CX-3 (2015 - 2018)  Mazda3 (2009 - 2018)  Tribute (2000 - 2005)"/>
    <n v="2112"/>
    <n v="990"/>
    <n v="1759.9935999999998"/>
    <n v="0"/>
    <n v="1"/>
    <n v="1"/>
    <n v="0"/>
    <n v="1"/>
    <m/>
    <m/>
    <n v="0"/>
    <n v="1"/>
    <m/>
    <m/>
    <n v="0"/>
    <m/>
    <m/>
    <m/>
    <n v="0"/>
    <x v="5"/>
    <m/>
  </r>
  <r>
    <x v="1"/>
    <x v="1618"/>
    <x v="1541"/>
    <s v="Штамп"/>
    <n v="938153"/>
    <m/>
    <s v="S"/>
    <x v="18"/>
    <n v="5"/>
    <n v="114.3"/>
    <x v="3"/>
    <n v="51"/>
    <n v="67.099999999999994"/>
    <n v="6"/>
    <s v="5/114,3"/>
    <x v="1578"/>
    <x v="13"/>
    <x v="292"/>
    <s v="5-114,3-16-51-67,1-6"/>
    <x v="0"/>
    <m/>
    <x v="0"/>
    <s v="Hyundai (1)_x000a_ix20 (2010 - 2016)_x000a_Kia (2)_x000a_Cee`d (2006 - 2012)  Venga (2010 - 2016)"/>
    <n v="1720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1619"/>
    <x v="132"/>
    <s v="Штамп"/>
    <n v="447858"/>
    <m/>
    <m/>
    <x v="2"/>
    <n v="5"/>
    <n v="114.3"/>
    <x v="3"/>
    <n v="51"/>
    <n v="67.099999999999994"/>
    <n v="6.5"/>
    <s v="5/114,3"/>
    <x v="1579"/>
    <x v="13"/>
    <x v="65"/>
    <s v="5-114,3-16-51-67,1-6,5"/>
    <x v="0"/>
    <m/>
    <x v="0"/>
    <s v="Kia_x000a_Cee`d (2012 - 2016) _x000a_Soul (2008 - 2011)"/>
    <n v="1623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1620"/>
    <x v="1542"/>
    <s v="Штамп"/>
    <n v="754179"/>
    <s v="BJ1008"/>
    <s v="B"/>
    <x v="7"/>
    <n v="5"/>
    <n v="114.3"/>
    <x v="3"/>
    <n v="51"/>
    <n v="67.099999999999994"/>
    <n v="6.5"/>
    <s v="5/114,3"/>
    <x v="1580"/>
    <x v="13"/>
    <x v="65"/>
    <s v="5-114,3-16-51-67,1-6,5"/>
    <x v="1"/>
    <n v="4"/>
    <x v="1"/>
    <s v="Kia_x000a_Cee`d (2012 - 2016) _x000a_Soul (2008 - 2011)"/>
    <n v="1911"/>
    <n v="1850"/>
    <n v="1467.35124"/>
    <n v="1"/>
    <n v="4"/>
    <n v="1"/>
    <n v="0"/>
    <n v="2"/>
    <m/>
    <m/>
    <n v="0"/>
    <n v="1"/>
    <m/>
    <m/>
    <n v="0"/>
    <m/>
    <m/>
    <m/>
    <n v="0"/>
    <x v="13"/>
    <m/>
  </r>
  <r>
    <x v="1"/>
    <x v="1621"/>
    <x v="132"/>
    <s v="Штамп"/>
    <m/>
    <m/>
    <m/>
    <x v="2"/>
    <n v="5"/>
    <n v="114.3"/>
    <x v="3"/>
    <n v="52"/>
    <n v="67.099999999999994"/>
    <n v="6.5"/>
    <s v="5/114,3"/>
    <x v="1581"/>
    <x v="13"/>
    <x v="229"/>
    <s v="5-114,3-16-52-67,1-6,5"/>
    <x v="0"/>
    <m/>
    <x v="0"/>
    <m/>
    <n v="1238.4000000000001"/>
    <m/>
    <n v="0"/>
    <n v="0"/>
    <n v="0"/>
    <n v="0"/>
    <n v="0"/>
    <n v="0"/>
    <m/>
    <m/>
    <n v="0"/>
    <m/>
    <m/>
    <m/>
    <n v="0"/>
    <m/>
    <m/>
    <m/>
    <n v="0"/>
    <x v="0"/>
    <m/>
  </r>
  <r>
    <x v="1"/>
    <x v="1622"/>
    <x v="1543"/>
    <s v="Штамп"/>
    <n v="447852"/>
    <n v="8905"/>
    <s v="B"/>
    <x v="9"/>
    <n v="5"/>
    <n v="114.3"/>
    <x v="3"/>
    <n v="55"/>
    <n v="64.099999999999994"/>
    <n v="6.5"/>
    <s v="5/114,3"/>
    <x v="1582"/>
    <x v="13"/>
    <x v="231"/>
    <s v="5-114,3-16-55-64,1-6,5"/>
    <x v="0"/>
    <m/>
    <x v="0"/>
    <s v="Acura (6)_x000a_CL (2001 - 2003)  Integra (1997 - 2001)  Integra Type-R (1997 - 2001)  RL (1995 - 2004)  TL (1999 - 2003)  Vigor (1993 - 1995)_x000a_Honda (11)_x000a_Accord (1998 - 2017)  Civic 5d (2005 - 2011)  Crosstour (2009 - 2016)  Elysion (2004 - 2016)  Fcx Clarity (2010 - 2016)  Inspire (2003 - 2006) Odyssey (1999 - 2018)  Prelude (1996 - 2001)  S2000 (1999 - 2009)  Vezel (2013 - 2016)  XR-V (2013 - 2016)"/>
    <n v="1229"/>
    <n v="990"/>
    <n v="1057.9998000000001"/>
    <n v="2"/>
    <n v="0"/>
    <n v="0"/>
    <n v="0"/>
    <n v="2"/>
    <m/>
    <m/>
    <n v="0"/>
    <n v="1"/>
    <m/>
    <m/>
    <n v="0"/>
    <m/>
    <m/>
    <m/>
    <n v="0"/>
    <x v="5"/>
    <m/>
  </r>
  <r>
    <x v="0"/>
    <x v="1623"/>
    <x v="1544"/>
    <s v="Литые"/>
    <n v="2167449"/>
    <s v="GTL"/>
    <s v="Н"/>
    <x v="1"/>
    <n v="4"/>
    <n v="108"/>
    <x v="3"/>
    <n v="26"/>
    <n v="65.099999999999994"/>
    <n v="6.5"/>
    <s v="4/108"/>
    <x v="1583"/>
    <x v="18"/>
    <x v="96"/>
    <s v="4/108/16/26/65,1/6,5"/>
    <x v="2"/>
    <m/>
    <x v="0"/>
    <m/>
    <n v="4450"/>
    <m/>
    <n v="3085.0037999999995"/>
    <n v="4"/>
    <n v="0"/>
    <n v="0"/>
    <n v="0"/>
    <n v="4"/>
    <m/>
    <m/>
    <n v="0"/>
    <m/>
    <m/>
    <m/>
    <n v="0"/>
    <m/>
    <m/>
    <m/>
    <n v="0"/>
    <x v="2"/>
    <m/>
  </r>
  <r>
    <x v="0"/>
    <x v="1624"/>
    <x v="969"/>
    <s v="Литые"/>
    <n v="2167490"/>
    <s v="Оберон"/>
    <s v="Н"/>
    <x v="1"/>
    <n v="5"/>
    <n v="112"/>
    <x v="0"/>
    <n v="47"/>
    <n v="57.1"/>
    <n v="6.5"/>
    <s v="5/112"/>
    <x v="991"/>
    <x v="25"/>
    <x v="181"/>
    <s v="5/112/15/47/57,1/6,5"/>
    <x v="1"/>
    <n v="4"/>
    <x v="5"/>
    <s v="нет такой машины"/>
    <n v="36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625"/>
    <x v="1545"/>
    <s v="Литые"/>
    <n v="2167491"/>
    <s v="Колизей"/>
    <s v="ПЛ"/>
    <x v="1"/>
    <n v="4"/>
    <n v="114.3"/>
    <x v="0"/>
    <n v="46"/>
    <n v="67.099999999999994"/>
    <n v="6"/>
    <s v="4/114,3"/>
    <x v="1584"/>
    <x v="2"/>
    <x v="7"/>
    <s v="4/114,3/15/46/67,1/6"/>
    <x v="1"/>
    <n v="4"/>
    <x v="1"/>
    <s v="Eagle (1)_x000a_Summit (1993 - 1996)_x000a_Hyundai (3)_x000a_Elantra (2000 - 2010)  Sonata (1998 - 2012)  Tiburon (1997 - 2001)_x000a_Kia (1)_x000a_Optima (2000 - 2006)_x000a_Mitsubishi (2)_x000a_Galant (1992 - 2004)  Lancer (2001 - 2010)"/>
    <n v="3850"/>
    <m/>
    <n v="2684.9955999999997"/>
    <n v="4"/>
    <n v="0"/>
    <n v="0"/>
    <n v="0"/>
    <n v="4"/>
    <m/>
    <m/>
    <n v="0"/>
    <m/>
    <m/>
    <m/>
    <n v="0"/>
    <m/>
    <m/>
    <m/>
    <n v="0"/>
    <x v="2"/>
    <m/>
  </r>
  <r>
    <x v="0"/>
    <x v="1626"/>
    <x v="1546"/>
    <s v="Литые"/>
    <n v="2167492"/>
    <s v="Колизей"/>
    <s v="ПЛ"/>
    <x v="1"/>
    <n v="5"/>
    <n v="108"/>
    <x v="0"/>
    <n v="52.5"/>
    <n v="63.4"/>
    <n v="6"/>
    <s v="5/108"/>
    <x v="1585"/>
    <x v="17"/>
    <x v="106"/>
    <s v="5/108/15/52,5/63,4/6"/>
    <x v="1"/>
    <n v="4"/>
    <x v="5"/>
    <s v="Ford (4)_x000a_C-MAX (2007 - 2010)  Focus C-MAX (2003 - 2007)  Tourneo Connect (2002 - 2013)  Transit Connect (2002 - 2013)"/>
    <n v="38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627"/>
    <x v="1547"/>
    <s v="Литые"/>
    <n v="2167493"/>
    <s v="Колизей"/>
    <s v="АМ"/>
    <x v="1"/>
    <n v="5"/>
    <n v="100"/>
    <x v="0"/>
    <n v="43"/>
    <n v="57.1"/>
    <n v="6"/>
    <s v="5/100"/>
    <x v="1586"/>
    <x v="10"/>
    <x v="143"/>
    <s v="5/100/15/43/57,1/6"/>
    <x v="1"/>
    <n v="4"/>
    <x v="1"/>
    <s v="Chrysler (1)_x000a_LeBaron (1989 - 1995)_x000a_Skoda (3)_x000a_Fabia (1999 - 2014)  Praktik (2006 - 2015)  Roomster (2006 - 2015)_x000a_Volkswagen (8)_x000a_CrossFox (2005 - 2018)  Fox (2004 - 2018)  Lupo (2005 - 2009)  Polo (2001 - 2009)  Space Cross (2012 - 2018)  SpaceFox (2007 - 2018) SportVan (2007 - 2010)  Suran (2006 - 2018)"/>
    <n v="38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628"/>
    <x v="1548"/>
    <s v="Литые"/>
    <n v="2167494"/>
    <s v="Колизей"/>
    <s v="ЧБ"/>
    <x v="1"/>
    <n v="5"/>
    <n v="105"/>
    <x v="0"/>
    <n v="39"/>
    <n v="56.6"/>
    <n v="6"/>
    <s v="5/105"/>
    <x v="1587"/>
    <x v="22"/>
    <x v="101"/>
    <s v="5/105/15/39/56,6/6"/>
    <x v="0"/>
    <m/>
    <x v="0"/>
    <m/>
    <n v="38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629"/>
    <x v="1549"/>
    <s v="Литые"/>
    <n v="2167495"/>
    <s v="GT"/>
    <s v="АМ"/>
    <x v="1"/>
    <n v="5"/>
    <n v="108"/>
    <x v="3"/>
    <n v="52.5"/>
    <n v="63.4"/>
    <n v="6.5"/>
    <s v="5/108"/>
    <x v="1588"/>
    <x v="9"/>
    <x v="21"/>
    <s v="5/108/16/52,5/63,4/6,5"/>
    <x v="1"/>
    <n v="4"/>
    <x v="1"/>
    <s v="Ford (3)_x000a_Kuga (2008 - 2012)  Mondeo (2000 - 2007)  Tourneo Connect (2002 - 2013)_x000a_Jaguar (1)_x000a_X-Type (2001 - 2009)_x000a_Volvo (5)_x000a_C30 (2006 - 2014)  S40 (2004 - 2012)  V40 (2012 - 2014)  V40 Cross Country (2012 - 2018)  V50 (2004 - 2012)"/>
    <n v="4750"/>
    <m/>
    <n v="3235.0054"/>
    <n v="4"/>
    <n v="0"/>
    <n v="0"/>
    <n v="0"/>
    <n v="4"/>
    <m/>
    <m/>
    <n v="0"/>
    <n v="1"/>
    <m/>
    <m/>
    <n v="0"/>
    <m/>
    <m/>
    <m/>
    <n v="0"/>
    <x v="2"/>
    <m/>
  </r>
  <r>
    <x v="0"/>
    <x v="1630"/>
    <x v="1550"/>
    <s v="Литые"/>
    <n v="2167496"/>
    <s v="GT"/>
    <s v="Т"/>
    <x v="1"/>
    <n v="5"/>
    <n v="105"/>
    <x v="3"/>
    <n v="39"/>
    <n v="56.6"/>
    <n v="6.5"/>
    <s v="5/105"/>
    <x v="1589"/>
    <x v="23"/>
    <x v="102"/>
    <s v="5/105/16/39/56,6/6,5"/>
    <x v="1"/>
    <n v="8"/>
    <x v="3"/>
    <m/>
    <n v="4450"/>
    <m/>
    <n v="3085.0037999999995"/>
    <n v="4"/>
    <n v="0"/>
    <n v="0"/>
    <n v="0"/>
    <n v="4"/>
    <m/>
    <m/>
    <n v="0"/>
    <m/>
    <m/>
    <m/>
    <n v="0"/>
    <m/>
    <m/>
    <m/>
    <n v="0"/>
    <x v="2"/>
    <m/>
  </r>
  <r>
    <x v="0"/>
    <x v="1631"/>
    <x v="548"/>
    <s v="Литые"/>
    <n v="2167497"/>
    <s v="RS2"/>
    <s v="ПЛ"/>
    <x v="1"/>
    <n v="4"/>
    <n v="100"/>
    <x v="1"/>
    <n v="45"/>
    <n v="56.6"/>
    <n v="5.5"/>
    <s v="4/100"/>
    <x v="564"/>
    <x v="1"/>
    <x v="33"/>
    <s v="4/100/14/45/56,6/5,5"/>
    <x v="1"/>
    <n v="8"/>
    <x v="5"/>
    <m/>
    <n v="320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632"/>
    <x v="1551"/>
    <s v="Литые"/>
    <n v="2167498"/>
    <s v="Оберон"/>
    <s v="ПЛ"/>
    <x v="1"/>
    <n v="4"/>
    <n v="100"/>
    <x v="0"/>
    <n v="50"/>
    <n v="60.1"/>
    <n v="6.5"/>
    <s v="4/100"/>
    <x v="1590"/>
    <x v="0"/>
    <x v="89"/>
    <s v="4/100/15/50/60,1/6,5"/>
    <x v="1"/>
    <n v="8"/>
    <x v="5"/>
    <s v="Dacia (1)_x000a_Logan (2004 - 2012)_x000a_Renault (1)_x000a_Laguna (1993 - 2000)"/>
    <n v="38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633"/>
    <x v="1552"/>
    <s v="Литые"/>
    <n v="2167499"/>
    <s v="Колизей"/>
    <s v="Чм"/>
    <x v="1"/>
    <n v="4"/>
    <n v="100"/>
    <x v="0"/>
    <n v="50"/>
    <n v="60.1"/>
    <n v="6"/>
    <s v="4/100"/>
    <x v="1591"/>
    <x v="0"/>
    <x v="19"/>
    <s v="4/100/15/50/60,1/6"/>
    <x v="2"/>
    <m/>
    <x v="0"/>
    <m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634"/>
    <x v="1553"/>
    <s v="Литые"/>
    <n v="2167500"/>
    <s v="Колизей"/>
    <s v="Чм"/>
    <x v="1"/>
    <n v="5"/>
    <n v="100"/>
    <x v="0"/>
    <n v="38"/>
    <n v="57.1"/>
    <n v="6.5"/>
    <s v="5/100"/>
    <x v="1592"/>
    <x v="10"/>
    <x v="29"/>
    <s v="5/100/15/38/57,1/6,5"/>
    <x v="1"/>
    <n v="8"/>
    <x v="3"/>
    <s v="Volkswagen (1)_x000a_Jetta (1993 - 1999)"/>
    <n v="36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635"/>
    <x v="1554"/>
    <s v="Литые"/>
    <n v="2167501"/>
    <s v="GT"/>
    <s v="АМ"/>
    <x v="1"/>
    <n v="5"/>
    <n v="114.3"/>
    <x v="3"/>
    <n v="46"/>
    <n v="67.099999999999994"/>
    <n v="6.5"/>
    <s v="5/114,3"/>
    <x v="1593"/>
    <x v="13"/>
    <x v="130"/>
    <s v="5/114,3/16/46/67,1/6,5"/>
    <x v="1"/>
    <n v="12"/>
    <x v="3"/>
    <s v="Dodge (1)_x000a_Caliber (2007 - 2009)_x000a_Eagle (1)_x000a_Talon (1990 - 1998)_x000a_Hyundai (9)_x000a_Centennial (1999 - 2005)  Coupe (2002 - 2009)  Equus (1999 - 2008)  Santa Fe (2000 - 2012)  Sonata (2005 - 2010)  Sonata NF (2004 - 2010) Tiburon (2004 - 2007)  Tucson (2004 - 2015)  Tuscani (2004 - 2007)_x000a_Jeep (1)_x000a_Patriot (2007 - 2010)_x000a_Kia (5)_x000a_Amanti (2003 - 2006)  Magentis (2005 - 2011)  Opirus (2003 - 2006)  Optima (2006 - 2010)  Sportage (2004 - 2010)_x000a_Mitsubishi (9)_x000a_ASX (2010 - 2016)  Galant (2006 - 2012)  Galant Fortis (2007 - 2015)  Grandis (2004 - 2011)  Lancer (2007 - 2016)  Lancer Evolution (2007 - 2014) Outlander Sport (2010 - 2012)  RVR (2010 - 2016)  RVR Roadest (2011 - 2016)_x000a_Proton (3)_x000a_Exora (2009 - 2016)  Preve (2011 - 2016)  Suprima (2014 - 2016)"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636"/>
    <x v="1555"/>
    <s v="Литые"/>
    <n v="2167502"/>
    <s v="GT"/>
    <s v="ПЛ"/>
    <x v="1"/>
    <n v="5"/>
    <n v="108"/>
    <x v="3"/>
    <n v="52.5"/>
    <n v="63.4"/>
    <n v="6.5"/>
    <s v="5/108"/>
    <x v="1594"/>
    <x v="9"/>
    <x v="21"/>
    <s v="5/108/16/52,5/63,4/6,5"/>
    <x v="1"/>
    <n v="4"/>
    <x v="1"/>
    <s v="Ford (3)_x000a_Kuga (2008 - 2012)  Mondeo (2000 - 2007)  Tourneo Connect (2002 - 2013)_x000a_Jaguar (1)_x000a_X-Type (2001 - 2009)_x000a_Volvo (5)_x000a_C30 (2006 - 2014)  S40 (2004 - 2012)  V40 (2012 - 2014)  V40 Cross Country (2012 - 2018)  V50 (2004 - 2012)"/>
    <n v="4750"/>
    <m/>
    <n v="0"/>
    <n v="0"/>
    <n v="0"/>
    <n v="0"/>
    <n v="0"/>
    <n v="0"/>
    <m/>
    <m/>
    <n v="0"/>
    <n v="1"/>
    <m/>
    <m/>
    <n v="0"/>
    <m/>
    <m/>
    <m/>
    <n v="0"/>
    <x v="0"/>
    <m/>
  </r>
  <r>
    <x v="0"/>
    <x v="1637"/>
    <x v="1556"/>
    <s v="Литые"/>
    <n v="2167503"/>
    <s v="GT"/>
    <s v="АМ"/>
    <x v="1"/>
    <n v="5"/>
    <n v="108"/>
    <x v="3"/>
    <n v="50"/>
    <n v="63.4"/>
    <n v="6.5"/>
    <s v="5/108"/>
    <x v="1595"/>
    <x v="9"/>
    <x v="108"/>
    <s v="5/108/16/50/63,4/6,5"/>
    <x v="1"/>
    <n v="4"/>
    <x v="5"/>
    <s v="Ford (9)_x000a_C-MAX (2010 - 2018)  Focus (2011 - 2018)  Fusion (2013 - 2018)  Galaxy (2006 - 2015)  Kuga (2008 - 2016)  Mondeo (2007 - 2018) S-MAX (2006 - 2015)  Tourneo Connect (2013 - 2018)  Transit Connect (2013 - 2017)_x000a_Land Rover (1)_x000a_Freelander 2 (2006 - 2014)_x000a_Volvo (1)_x000a_V40 (2015 - 2018)"/>
    <n v="47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638"/>
    <x v="1557"/>
    <s v="Литые"/>
    <n v="2169551"/>
    <m/>
    <s v="Н"/>
    <x v="1"/>
    <n v="4"/>
    <n v="100"/>
    <x v="3"/>
    <n v="36"/>
    <n v="60.1"/>
    <n v="6.5"/>
    <s v="4/100"/>
    <x v="1596"/>
    <x v="5"/>
    <x v="293"/>
    <s v="4/100/16/36/60,1/6,5"/>
    <x v="1"/>
    <n v="4"/>
    <x v="5"/>
    <m/>
    <n v="4450"/>
    <m/>
    <n v="0"/>
    <n v="0"/>
    <n v="0"/>
    <n v="4"/>
    <n v="0"/>
    <n v="4"/>
    <m/>
    <m/>
    <n v="0"/>
    <m/>
    <m/>
    <m/>
    <n v="0"/>
    <m/>
    <m/>
    <m/>
    <n v="0"/>
    <x v="2"/>
    <m/>
  </r>
  <r>
    <x v="0"/>
    <x v="1639"/>
    <x v="1558"/>
    <s v="Литые"/>
    <n v="2169552"/>
    <m/>
    <s v="АМ"/>
    <x v="1"/>
    <n v="4"/>
    <n v="100"/>
    <x v="3"/>
    <n v="36"/>
    <n v="60.1"/>
    <n v="6.5"/>
    <s v="4/100"/>
    <x v="1597"/>
    <x v="5"/>
    <x v="293"/>
    <s v="4/100/16/36/60,1/6,5"/>
    <x v="1"/>
    <n v="4"/>
    <x v="5"/>
    <m/>
    <n v="4750"/>
    <m/>
    <n v="3234.9994999999999"/>
    <n v="4"/>
    <n v="0"/>
    <n v="0"/>
    <n v="0"/>
    <n v="4"/>
    <m/>
    <m/>
    <n v="0"/>
    <m/>
    <m/>
    <m/>
    <n v="0"/>
    <m/>
    <m/>
    <m/>
    <n v="0"/>
    <x v="2"/>
    <m/>
  </r>
  <r>
    <x v="0"/>
    <x v="1640"/>
    <x v="1559"/>
    <s v="Литые"/>
    <n v="2169553"/>
    <m/>
    <s v="Б"/>
    <x v="1"/>
    <n v="4"/>
    <n v="100"/>
    <x v="3"/>
    <n v="36"/>
    <n v="60.1"/>
    <n v="6.5"/>
    <s v="4/100"/>
    <x v="1598"/>
    <x v="5"/>
    <x v="293"/>
    <s v="4/100/16/36/60,1/6,5"/>
    <x v="1"/>
    <n v="4"/>
    <x v="5"/>
    <m/>
    <n v="399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641"/>
    <x v="1560"/>
    <s v="Литые"/>
    <n v="2169554"/>
    <m/>
    <s v="АБ"/>
    <x v="1"/>
    <n v="4"/>
    <n v="100"/>
    <x v="3"/>
    <n v="36"/>
    <n v="60.1"/>
    <n v="6.5"/>
    <s v="4/100"/>
    <x v="1599"/>
    <x v="5"/>
    <x v="293"/>
    <s v="4/100/16/36/60,1/6,5"/>
    <x v="1"/>
    <n v="4"/>
    <x v="5"/>
    <m/>
    <n v="399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642"/>
    <x v="1561"/>
    <s v="Литые"/>
    <n v="2169555"/>
    <m/>
    <s v="ПЛ"/>
    <x v="1"/>
    <n v="4"/>
    <n v="100"/>
    <x v="3"/>
    <n v="36"/>
    <n v="60.1"/>
    <n v="6.5"/>
    <s v="4/100"/>
    <x v="1600"/>
    <x v="5"/>
    <x v="293"/>
    <s v="4/100/16/36/60,1/6,5"/>
    <x v="1"/>
    <n v="4"/>
    <x v="5"/>
    <m/>
    <n v="399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643"/>
    <x v="1562"/>
    <s v="Литые"/>
    <n v="2169556"/>
    <m/>
    <s v="Чм"/>
    <x v="1"/>
    <n v="4"/>
    <n v="100"/>
    <x v="3"/>
    <n v="36"/>
    <n v="60.1"/>
    <n v="6.5"/>
    <s v="4/100"/>
    <x v="1601"/>
    <x v="5"/>
    <x v="293"/>
    <s v="4/100/16/36/60,1/6,5"/>
    <x v="1"/>
    <n v="4"/>
    <x v="5"/>
    <m/>
    <n v="399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644"/>
    <x v="1563"/>
    <s v="Литые"/>
    <n v="2169557"/>
    <m/>
    <s v="Н"/>
    <x v="1"/>
    <n v="4"/>
    <n v="100"/>
    <x v="3"/>
    <n v="36"/>
    <n v="60.1"/>
    <n v="6.5"/>
    <s v="4/100"/>
    <x v="1602"/>
    <x v="5"/>
    <x v="293"/>
    <s v="4/100/16/36/60,1/6,5"/>
    <x v="1"/>
    <n v="4"/>
    <x v="5"/>
    <m/>
    <n v="44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645"/>
    <x v="1564"/>
    <s v="Литые"/>
    <n v="2169558"/>
    <m/>
    <s v="АМ"/>
    <x v="1"/>
    <n v="4"/>
    <n v="100"/>
    <x v="3"/>
    <n v="36"/>
    <n v="60.1"/>
    <n v="6.5"/>
    <s v="4/100"/>
    <x v="1603"/>
    <x v="5"/>
    <x v="293"/>
    <s v="4/100/16/36/60,1/6,5"/>
    <x v="1"/>
    <n v="4"/>
    <x v="5"/>
    <m/>
    <n v="399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646"/>
    <x v="1565"/>
    <s v="Литые"/>
    <n v="2169559"/>
    <m/>
    <s v="Б"/>
    <x v="1"/>
    <n v="4"/>
    <n v="100"/>
    <x v="3"/>
    <n v="36"/>
    <n v="60.1"/>
    <n v="6.5"/>
    <s v="4/100"/>
    <x v="1604"/>
    <x v="5"/>
    <x v="293"/>
    <s v="4/100/16/36/60,1/6,5"/>
    <x v="1"/>
    <n v="4"/>
    <x v="5"/>
    <m/>
    <n v="399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647"/>
    <x v="1566"/>
    <s v="Литые"/>
    <n v="2169560"/>
    <m/>
    <s v="АБ"/>
    <x v="1"/>
    <n v="4"/>
    <n v="100"/>
    <x v="3"/>
    <n v="36"/>
    <n v="60.1"/>
    <n v="6.5"/>
    <s v="4/100"/>
    <x v="1605"/>
    <x v="5"/>
    <x v="293"/>
    <s v="4/100/16/36/60,1/6,5"/>
    <x v="1"/>
    <n v="4"/>
    <x v="5"/>
    <m/>
    <n v="399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648"/>
    <x v="1567"/>
    <s v="Литые"/>
    <n v="2169561"/>
    <m/>
    <s v="ПЛ"/>
    <x v="1"/>
    <n v="4"/>
    <n v="100"/>
    <x v="3"/>
    <n v="36"/>
    <n v="60.1"/>
    <n v="6.5"/>
    <s v="4/100"/>
    <x v="1606"/>
    <x v="5"/>
    <x v="293"/>
    <s v="4/100/16/36/60,1/6,5"/>
    <x v="1"/>
    <n v="4"/>
    <x v="5"/>
    <m/>
    <n v="399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649"/>
    <x v="1568"/>
    <s v="Литые"/>
    <n v="2169562"/>
    <m/>
    <s v="Чм"/>
    <x v="1"/>
    <n v="4"/>
    <n v="100"/>
    <x v="3"/>
    <n v="36"/>
    <n v="60.1"/>
    <n v="6.5"/>
    <s v="4/100"/>
    <x v="1607"/>
    <x v="5"/>
    <x v="293"/>
    <s v="4/100/16/36/60,1/6,5"/>
    <x v="1"/>
    <n v="4"/>
    <x v="5"/>
    <m/>
    <n v="399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650"/>
    <x v="1569"/>
    <s v="Литые"/>
    <n v="2169563"/>
    <m/>
    <s v="Н"/>
    <x v="1"/>
    <n v="4"/>
    <n v="100"/>
    <x v="3"/>
    <n v="36"/>
    <n v="60.1"/>
    <n v="6.5"/>
    <s v="4/100"/>
    <x v="1608"/>
    <x v="5"/>
    <x v="293"/>
    <s v="4/100/16/36/60,1/6,5"/>
    <x v="1"/>
    <n v="4"/>
    <x v="5"/>
    <m/>
    <n v="399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651"/>
    <x v="1570"/>
    <s v="Литые"/>
    <n v="2169564"/>
    <m/>
    <s v="АМ"/>
    <x v="1"/>
    <n v="4"/>
    <n v="100"/>
    <x v="3"/>
    <n v="36"/>
    <n v="60.1"/>
    <n v="6.5"/>
    <s v="4/100"/>
    <x v="1609"/>
    <x v="5"/>
    <x v="293"/>
    <s v="4/100/16/36/60,1/6,5"/>
    <x v="1"/>
    <n v="4"/>
    <x v="5"/>
    <m/>
    <n v="4750"/>
    <m/>
    <n v="0"/>
    <n v="0"/>
    <n v="0"/>
    <n v="0"/>
    <n v="0"/>
    <n v="0"/>
    <m/>
    <m/>
    <n v="0"/>
    <m/>
    <m/>
    <m/>
    <n v="0"/>
    <m/>
    <m/>
    <m/>
    <n v="3520"/>
    <x v="0"/>
    <m/>
  </r>
  <r>
    <x v="0"/>
    <x v="1652"/>
    <x v="1571"/>
    <s v="Литые"/>
    <n v="2169565"/>
    <m/>
    <s v="Б"/>
    <x v="1"/>
    <n v="4"/>
    <n v="100"/>
    <x v="3"/>
    <n v="36"/>
    <n v="60.1"/>
    <n v="6.5"/>
    <s v="4/100"/>
    <x v="1610"/>
    <x v="5"/>
    <x v="293"/>
    <s v="4/100/16/36/60,1/6,5"/>
    <x v="1"/>
    <n v="4"/>
    <x v="5"/>
    <m/>
    <n v="399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653"/>
    <x v="1572"/>
    <s v="Литые"/>
    <n v="2169566"/>
    <m/>
    <s v="АБ"/>
    <x v="1"/>
    <n v="4"/>
    <n v="100"/>
    <x v="3"/>
    <n v="36"/>
    <n v="60.1"/>
    <n v="6.5"/>
    <s v="4/100"/>
    <x v="1611"/>
    <x v="5"/>
    <x v="293"/>
    <s v="4/100/16/36/60,1/6,5"/>
    <x v="1"/>
    <n v="4"/>
    <x v="5"/>
    <m/>
    <n v="399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654"/>
    <x v="1573"/>
    <s v="Литые"/>
    <n v="2169567"/>
    <m/>
    <s v="ПЛ"/>
    <x v="1"/>
    <n v="4"/>
    <n v="100"/>
    <x v="3"/>
    <n v="36"/>
    <n v="60.1"/>
    <n v="6.5"/>
    <s v="4/100"/>
    <x v="1612"/>
    <x v="5"/>
    <x v="293"/>
    <s v="4/100/16/36/60,1/6,5"/>
    <x v="1"/>
    <n v="4"/>
    <x v="5"/>
    <m/>
    <n v="399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655"/>
    <x v="1574"/>
    <s v="Литые"/>
    <n v="2169568"/>
    <m/>
    <s v="Чм"/>
    <x v="1"/>
    <n v="4"/>
    <n v="100"/>
    <x v="3"/>
    <n v="36"/>
    <n v="60.1"/>
    <n v="6.5"/>
    <s v="4/100"/>
    <x v="1613"/>
    <x v="5"/>
    <x v="293"/>
    <s v="4/100/16/36/60,1/6,5"/>
    <x v="1"/>
    <n v="4"/>
    <x v="5"/>
    <m/>
    <n v="399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656"/>
    <x v="132"/>
    <s v="Литые"/>
    <m/>
    <m/>
    <m/>
    <x v="2"/>
    <n v="4"/>
    <n v="98"/>
    <x v="2"/>
    <n v="35"/>
    <n v="58.6"/>
    <n v="5.5"/>
    <s v="4/98"/>
    <x v="1614"/>
    <x v="15"/>
    <x v="42"/>
    <m/>
    <x v="1"/>
    <n v="4"/>
    <x v="3"/>
    <m/>
    <n v="1485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657"/>
    <x v="132"/>
    <s v="Литые"/>
    <m/>
    <m/>
    <m/>
    <x v="2"/>
    <n v="4"/>
    <n v="98"/>
    <x v="1"/>
    <n v="38"/>
    <n v="58.6"/>
    <n v="6"/>
    <s v="4/98"/>
    <x v="1615"/>
    <x v="3"/>
    <x v="294"/>
    <m/>
    <x v="2"/>
    <m/>
    <x v="0"/>
    <m/>
    <n v="1635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658"/>
    <x v="132"/>
    <s v="Литые"/>
    <m/>
    <m/>
    <m/>
    <x v="2"/>
    <n v="4"/>
    <n v="100"/>
    <x v="1"/>
    <n v="38"/>
    <n v="67.099999999999994"/>
    <n v="6"/>
    <s v="4/100"/>
    <x v="1616"/>
    <x v="1"/>
    <x v="295"/>
    <m/>
    <x v="2"/>
    <m/>
    <x v="0"/>
    <m/>
    <n v="1635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659"/>
    <x v="132"/>
    <s v="Литые"/>
    <m/>
    <m/>
    <m/>
    <x v="2"/>
    <n v="5"/>
    <n v="114.3"/>
    <x v="3"/>
    <n v="38"/>
    <s v="?"/>
    <n v="6.5"/>
    <s v="5/114,3"/>
    <x v="1617"/>
    <x v="13"/>
    <x v="296"/>
    <m/>
    <x v="2"/>
    <m/>
    <x v="0"/>
    <m/>
    <n v="2274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660"/>
    <x v="132"/>
    <s v="Литые"/>
    <m/>
    <m/>
    <m/>
    <x v="2"/>
    <n v="5"/>
    <n v="114.3"/>
    <x v="3"/>
    <n v="45"/>
    <n v="67.099999999999994"/>
    <n v="6.5"/>
    <s v="5/114,3"/>
    <x v="1618"/>
    <x v="13"/>
    <x v="127"/>
    <m/>
    <x v="2"/>
    <m/>
    <x v="0"/>
    <m/>
    <n v="2274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661"/>
    <x v="132"/>
    <s v="Литые"/>
    <m/>
    <m/>
    <m/>
    <x v="2"/>
    <n v="5"/>
    <n v="100"/>
    <x v="0"/>
    <n v="38"/>
    <s v="?"/>
    <n v="6"/>
    <s v="5/100"/>
    <x v="1619"/>
    <x v="10"/>
    <x v="297"/>
    <m/>
    <x v="0"/>
    <m/>
    <x v="0"/>
    <m/>
    <n v="3016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662"/>
    <x v="132"/>
    <s v="Литые"/>
    <m/>
    <m/>
    <m/>
    <x v="2"/>
    <n v="4"/>
    <n v="100"/>
    <x v="0"/>
    <n v="38"/>
    <s v="?"/>
    <n v="6"/>
    <s v="4/100"/>
    <x v="1620"/>
    <x v="0"/>
    <x v="298"/>
    <m/>
    <x v="0"/>
    <m/>
    <x v="0"/>
    <m/>
    <n v="290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663"/>
    <x v="132"/>
    <s v="Литые"/>
    <m/>
    <m/>
    <m/>
    <x v="2"/>
    <n v="5"/>
    <n v="100"/>
    <x v="3"/>
    <n v="38"/>
    <n v="65.099999999999994"/>
    <n v="6.5"/>
    <s v="5/100"/>
    <x v="1621"/>
    <x v="16"/>
    <x v="299"/>
    <m/>
    <x v="2"/>
    <m/>
    <x v="0"/>
    <m/>
    <n v="3651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664"/>
    <x v="132"/>
    <s v="Литые"/>
    <m/>
    <m/>
    <m/>
    <x v="2"/>
    <n v="4"/>
    <n v="98"/>
    <x v="1"/>
    <n v="35"/>
    <n v="58.6"/>
    <n v="5.5"/>
    <s v="4/98"/>
    <x v="1622"/>
    <x v="3"/>
    <x v="10"/>
    <m/>
    <x v="2"/>
    <m/>
    <x v="0"/>
    <m/>
    <n v="2190"/>
    <m/>
    <n v="0"/>
    <n v="0"/>
    <n v="0"/>
    <n v="0"/>
    <n v="0"/>
    <n v="0"/>
    <m/>
    <m/>
    <n v="0"/>
    <m/>
    <m/>
    <m/>
    <n v="0"/>
    <m/>
    <m/>
    <m/>
    <n v="0"/>
    <x v="0"/>
    <m/>
  </r>
  <r>
    <x v="1"/>
    <x v="1665"/>
    <x v="1575"/>
    <s v="Штамп"/>
    <n v="2146094"/>
    <m/>
    <s v="черный"/>
    <x v="4"/>
    <n v="5"/>
    <n v="114.3"/>
    <x v="4"/>
    <n v="17"/>
    <n v="66.099999999999994"/>
    <n v="7"/>
    <s v="5/114,3"/>
    <x v="1623"/>
    <x v="11"/>
    <x v="300"/>
    <s v="5-114,3-17-17-66,1-7"/>
    <x v="1"/>
    <n v="4"/>
    <x v="1"/>
    <m/>
    <n v="2800"/>
    <n v="2266"/>
    <n v="2174.9996000000001"/>
    <n v="4"/>
    <n v="0"/>
    <n v="4"/>
    <n v="0"/>
    <n v="8"/>
    <m/>
    <m/>
    <n v="0"/>
    <m/>
    <m/>
    <m/>
    <n v="0"/>
    <m/>
    <m/>
    <m/>
    <n v="0"/>
    <x v="1"/>
    <s v="https://market.yandex.ru/product/13959816/offers?local-offers-first=1&amp;how=aprice"/>
  </r>
  <r>
    <x v="1"/>
    <x v="1666"/>
    <x v="1576"/>
    <s v="Штамп"/>
    <n v="926898"/>
    <m/>
    <m/>
    <x v="2"/>
    <n v="5"/>
    <n v="139.69999999999999"/>
    <x v="0"/>
    <n v="35"/>
    <n v="98.5"/>
    <n v="5"/>
    <s v="5/139,7"/>
    <x v="1624"/>
    <x v="41"/>
    <x v="301"/>
    <s v="5-139,7-15-35-98,5-5"/>
    <x v="1"/>
    <n v="4"/>
    <x v="1"/>
    <s v="Chevrolet (1)_x000a_Niva (2002 - 2017)_x000a_Лада (4)_x000a_Нива 2 (1998 - 2002)  4X4 (2004 - 2018)  Фора (1995 - 2011)  Нива (1993 - 2003)_x000a_ВАЗ (1)_x000a_2123 (1998 - 2002)"/>
    <n v="1575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1667"/>
    <x v="1577"/>
    <s v="Штамп"/>
    <n v="2039697"/>
    <s v="J1512"/>
    <s v="B"/>
    <x v="5"/>
    <n v="5"/>
    <n v="139.69999999999999"/>
    <x v="0"/>
    <n v="35"/>
    <n v="98.5"/>
    <n v="6"/>
    <s v="5/139,7"/>
    <x v="1625"/>
    <x v="41"/>
    <x v="302"/>
    <s v="5-139,7-15-35-98,5-6"/>
    <x v="1"/>
    <n v="4"/>
    <x v="1"/>
    <s v="Chevrolet (1)_x000a_Niva (2002 - 2017)_x000a_Лада (4)_x000a_Нива 2 (1998 - 2002)  4X4 (2004 - 2018)  Фора (1995 - 2011)  Нива (1993 - 2003)_x000a_ВАЗ (1)_x000a_2123 (1998 - 2002)"/>
    <n v="1457"/>
    <n v="1250"/>
    <n v="1214.4441999999999"/>
    <n v="4"/>
    <n v="0"/>
    <n v="4"/>
    <n v="0"/>
    <n v="8"/>
    <m/>
    <m/>
    <n v="0"/>
    <n v="1"/>
    <m/>
    <m/>
    <n v="0"/>
    <m/>
    <m/>
    <m/>
    <n v="0"/>
    <x v="1"/>
    <m/>
  </r>
  <r>
    <x v="1"/>
    <x v="1668"/>
    <x v="132"/>
    <s v="Штамп"/>
    <m/>
    <m/>
    <m/>
    <x v="2"/>
    <n v="5"/>
    <n v="139.69999999999999"/>
    <x v="0"/>
    <n v="35"/>
    <n v="98"/>
    <n v="6"/>
    <s v="5/139,7"/>
    <x v="1626"/>
    <x v="41"/>
    <x v="303"/>
    <s v="5-139,7-15-35-98-6"/>
    <x v="0"/>
    <m/>
    <x v="0"/>
    <m/>
    <n v="1001"/>
    <m/>
    <n v="0"/>
    <n v="0"/>
    <n v="0"/>
    <n v="0"/>
    <n v="0"/>
    <n v="0"/>
    <m/>
    <m/>
    <n v="0"/>
    <m/>
    <m/>
    <m/>
    <n v="0"/>
    <m/>
    <m/>
    <m/>
    <n v="0"/>
    <x v="0"/>
    <m/>
  </r>
  <r>
    <x v="1"/>
    <x v="1669"/>
    <x v="1578"/>
    <s v="Штамп"/>
    <n v="2146083"/>
    <m/>
    <s v="серебро"/>
    <x v="4"/>
    <n v="5"/>
    <n v="139.69999999999999"/>
    <x v="0"/>
    <n v="40"/>
    <n v="98.1"/>
    <n v="6"/>
    <s v="5/139,7"/>
    <x v="1627"/>
    <x v="41"/>
    <x v="304"/>
    <s v="5-139,7-15-40-98,1-6"/>
    <x v="1"/>
    <n v="4"/>
    <x v="1"/>
    <s v="Chevrolet (1)_x000a_Niva (2002 - 2017)_x000a_Лада (4)_x000a_Нива 2 (1998 - 2002)  4X4 (2004 - 2018)  Фора (1995 - 2011)  Нива (1993 - 2003)_x000a_ВАЗ (1)_x000a_2123 (1998 - 2002)"/>
    <n v="1480"/>
    <n v="1250"/>
    <n v="1110.0038749999999"/>
    <n v="4"/>
    <n v="0"/>
    <n v="4"/>
    <n v="0"/>
    <n v="8"/>
    <m/>
    <m/>
    <n v="0"/>
    <n v="1"/>
    <m/>
    <m/>
    <n v="0"/>
    <m/>
    <m/>
    <m/>
    <n v="0"/>
    <x v="1"/>
    <s v="https://market.yandex.ru/product/1847405785/offers?local-offers-first=1&amp;how=aprice"/>
  </r>
  <r>
    <x v="1"/>
    <x v="1670"/>
    <x v="132"/>
    <s v="Штамп"/>
    <m/>
    <m/>
    <m/>
    <x v="2"/>
    <n v="5"/>
    <n v="139.69999999999999"/>
    <x v="0"/>
    <n v="45"/>
    <n v="100"/>
    <n v="6"/>
    <s v="5/139,7"/>
    <x v="1628"/>
    <x v="41"/>
    <x v="305"/>
    <s v="5-139,7-15-45-100-6"/>
    <x v="0"/>
    <m/>
    <x v="0"/>
    <m/>
    <n v="1122.5999999999999"/>
    <m/>
    <n v="0"/>
    <n v="0"/>
    <n v="0"/>
    <n v="0"/>
    <n v="0"/>
    <n v="0"/>
    <m/>
    <m/>
    <n v="0"/>
    <m/>
    <m/>
    <m/>
    <n v="0"/>
    <m/>
    <m/>
    <m/>
    <n v="0"/>
    <x v="0"/>
    <m/>
  </r>
  <r>
    <x v="1"/>
    <x v="1671"/>
    <x v="1579"/>
    <s v="Штамп"/>
    <n v="447862"/>
    <m/>
    <m/>
    <x v="18"/>
    <n v="5"/>
    <n v="139.69999999999999"/>
    <x v="0"/>
    <n v="48"/>
    <n v="98.1"/>
    <n v="6"/>
    <s v="5/139,7"/>
    <x v="1629"/>
    <x v="41"/>
    <x v="306"/>
    <s v="5-139,7-15-48-98,1-6"/>
    <x v="0"/>
    <m/>
    <x v="0"/>
    <s v="Chevrolet (1)_x000a_Niva (2002 - 2017)_x000a_Лада (4)_x000a_Нива 2 (1998 - 2002)  4X4 (2004 - 2018)  Фора (1995 - 2011)  Нива (1993 - 2003)_x000a_ВАЗ (1)_x000a_2123 (1998 - 2002)"/>
    <n v="1383"/>
    <n v="1180"/>
    <n v="1152.4823999999999"/>
    <n v="0"/>
    <n v="0"/>
    <n v="1"/>
    <n v="0"/>
    <n v="1"/>
    <m/>
    <m/>
    <n v="0"/>
    <n v="1"/>
    <m/>
    <m/>
    <n v="0"/>
    <m/>
    <m/>
    <m/>
    <n v="0"/>
    <x v="4"/>
    <m/>
  </r>
  <r>
    <x v="1"/>
    <x v="1672"/>
    <x v="1580"/>
    <s v="Штамп"/>
    <n v="876254"/>
    <m/>
    <m/>
    <x v="2"/>
    <n v="5"/>
    <n v="139.69999999999999"/>
    <x v="0"/>
    <n v="48"/>
    <n v="98.6"/>
    <n v="6"/>
    <s v="5/139,7"/>
    <x v="1630"/>
    <x v="41"/>
    <x v="307"/>
    <s v="5-139,7-15-48-98,6-6"/>
    <x v="1"/>
    <n v="4"/>
    <x v="1"/>
    <s v="Chevrolet (1)_x000a_Niva (2002 - 2017)_x000a_Лада (4)_x000a_Нива 2 (1998 - 2002)  4X4 (2004 - 2018)  Фора (1995 - 2011)  Нива (1993 - 2003)_x000a_ВАЗ (1)_x000a_2123 (1998 - 2002)"/>
    <n v="1575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1673"/>
    <x v="1581"/>
    <s v="Штамп"/>
    <n v="651891"/>
    <m/>
    <m/>
    <x v="2"/>
    <n v="5"/>
    <n v="139.69999999999999"/>
    <x v="0"/>
    <n v="49"/>
    <n v="98.1"/>
    <n v="5"/>
    <s v="5/139,7"/>
    <x v="1631"/>
    <x v="41"/>
    <x v="308"/>
    <s v="5-139,7-15-49-98,1-5"/>
    <x v="1"/>
    <n v="4"/>
    <x v="1"/>
    <s v="Chevrolet (1)_x000a_Niva (2002 - 2017)_x000a_Лада (4)_x000a_Нива 2 (1998 - 2002)  4X4 (2004 - 2018)  Фора (1995 - 2011)  Нива (1993 - 2003)_x000a_ВАЗ (1)_x000a_2123 (1998 - 2002)"/>
    <n v="1155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1674"/>
    <x v="1582"/>
    <s v="Штамп"/>
    <n v="885347"/>
    <m/>
    <m/>
    <x v="2"/>
    <n v="5"/>
    <n v="139.69999999999999"/>
    <x v="3"/>
    <n v="58"/>
    <n v="98.6"/>
    <n v="5"/>
    <s v="5/139,7"/>
    <x v="1632"/>
    <x v="42"/>
    <x v="309"/>
    <s v="5-139,7-16-58-98,6-5"/>
    <x v="1"/>
    <n v="4"/>
    <x v="1"/>
    <s v="Лада (4)_x000a_4X4 (1977 - 2018)  Фора (1995 - 2011)  Нива (1977 - 2009)  Тайга (2013 - 2018)_x000a_ВАЗ (2)_x000a_2121 Нива (1977 - 2018)  2131 Нива (1993 - 2009)"/>
    <n v="1280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1675"/>
    <x v="1583"/>
    <s v="Штамп"/>
    <n v="895827"/>
    <m/>
    <m/>
    <x v="2"/>
    <n v="5"/>
    <n v="139.69999999999999"/>
    <x v="3"/>
    <n v="58"/>
    <n v="98.6"/>
    <n v="5"/>
    <s v="5/139,7"/>
    <x v="1633"/>
    <x v="42"/>
    <x v="309"/>
    <s v="5-139,7-16-58-98,6-5"/>
    <x v="1"/>
    <n v="4"/>
    <x v="1"/>
    <s v="Лада (4)_x000a_4X4 (1977 - 2018)  Фора (1995 - 2011)  Нива (1977 - 2009)  Тайга (2013 - 2018)_x000a_ВАЗ (2)_x000a_2121 Нива (1977 - 2018)  2131 Нива (1993 - 2009)"/>
    <n v="1287"/>
    <m/>
    <n v="0"/>
    <n v="0"/>
    <n v="0"/>
    <n v="0"/>
    <n v="0"/>
    <n v="0"/>
    <m/>
    <m/>
    <n v="0"/>
    <n v="1"/>
    <m/>
    <m/>
    <n v="0"/>
    <m/>
    <m/>
    <m/>
    <n v="0"/>
    <x v="0"/>
    <m/>
  </r>
  <r>
    <x v="1"/>
    <x v="1676"/>
    <x v="1584"/>
    <s v="Штамп"/>
    <n v="875712"/>
    <m/>
    <m/>
    <x v="2"/>
    <n v="6"/>
    <n v="170"/>
    <x v="3"/>
    <n v="102"/>
    <n v="130"/>
    <n v="5.5"/>
    <s v="6/170"/>
    <x v="1634"/>
    <x v="46"/>
    <x v="310"/>
    <s v="6-170-16-102-130-5,5"/>
    <x v="0"/>
    <m/>
    <x v="0"/>
    <m/>
    <n v="1409"/>
    <m/>
    <n v="0"/>
    <n v="0"/>
    <n v="0"/>
    <n v="0"/>
    <n v="0"/>
    <n v="0"/>
    <m/>
    <m/>
    <n v="0"/>
    <m/>
    <m/>
    <m/>
    <n v="0"/>
    <m/>
    <m/>
    <m/>
    <n v="0"/>
    <x v="0"/>
    <m/>
  </r>
  <r>
    <x v="1"/>
    <x v="1677"/>
    <x v="1585"/>
    <s v="Штамп"/>
    <n v="446437"/>
    <m/>
    <m/>
    <x v="2"/>
    <n v="6"/>
    <n v="170"/>
    <x v="3"/>
    <n v="105"/>
    <n v="130"/>
    <n v="5.5"/>
    <s v="6/170"/>
    <x v="1635"/>
    <x v="46"/>
    <x v="311"/>
    <s v="6-170-16-105-130-5,5"/>
    <x v="0"/>
    <m/>
    <x v="0"/>
    <m/>
    <n v="1712.5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678"/>
    <x v="132"/>
    <s v="Литые"/>
    <m/>
    <m/>
    <m/>
    <x v="2"/>
    <n v="5"/>
    <n v="105"/>
    <x v="3"/>
    <n v="38"/>
    <n v="73"/>
    <n v="5"/>
    <s v="5/105"/>
    <x v="1636"/>
    <x v="23"/>
    <x v="312"/>
    <m/>
    <x v="2"/>
    <m/>
    <x v="0"/>
    <m/>
    <n v="483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679"/>
    <x v="132"/>
    <s v="Литые"/>
    <m/>
    <m/>
    <m/>
    <x v="2"/>
    <n v="4"/>
    <n v="100"/>
    <x v="0"/>
    <n v="45"/>
    <n v="54.1"/>
    <n v="6"/>
    <s v="4/100"/>
    <x v="1637"/>
    <x v="0"/>
    <x v="114"/>
    <m/>
    <x v="2"/>
    <m/>
    <x v="0"/>
    <m/>
    <n v="274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680"/>
    <x v="132"/>
    <s v="Литые"/>
    <m/>
    <m/>
    <m/>
    <x v="2"/>
    <n v="4"/>
    <n v="108"/>
    <x v="3"/>
    <n v="26"/>
    <n v="65.099999999999994"/>
    <n v="6.5"/>
    <s v="4/108"/>
    <x v="1638"/>
    <x v="18"/>
    <x v="96"/>
    <m/>
    <x v="2"/>
    <m/>
    <x v="0"/>
    <m/>
    <n v="3505"/>
    <m/>
    <n v="0"/>
    <n v="0"/>
    <n v="0"/>
    <n v="0"/>
    <n v="0"/>
    <n v="0"/>
    <m/>
    <m/>
    <n v="0"/>
    <m/>
    <m/>
    <m/>
    <n v="0"/>
    <m/>
    <m/>
    <m/>
    <n v="0"/>
    <x v="0"/>
    <m/>
  </r>
  <r>
    <x v="1"/>
    <x v="1681"/>
    <x v="1586"/>
    <s v="Штамп"/>
    <n v="895825"/>
    <m/>
    <m/>
    <x v="2"/>
    <n v="6"/>
    <n v="170"/>
    <x v="3"/>
    <n v="105"/>
    <n v="130"/>
    <n v="5.5"/>
    <s v="6/170"/>
    <x v="1635"/>
    <x v="46"/>
    <x v="311"/>
    <s v="6-170-16-105-130-5,5"/>
    <x v="0"/>
    <m/>
    <x v="0"/>
    <m/>
    <n v="141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682"/>
    <x v="1587"/>
    <s v="Литые"/>
    <n v="2186332"/>
    <s v="ЛеМан"/>
    <s v="Н"/>
    <x v="1"/>
    <n v="5"/>
    <n v="114.3"/>
    <x v="3"/>
    <n v="51"/>
    <n v="67.099999999999994"/>
    <n v="6.5"/>
    <s v="5/114,3"/>
    <x v="1639"/>
    <x v="13"/>
    <x v="65"/>
    <s v="5/114,3/16/51/67,1/6,5"/>
    <x v="1"/>
    <n v="8"/>
    <x v="5"/>
    <s v="Kia (2)_x000a_Cee`d (2012 - 2016)  Soul (2008 - 2011)"/>
    <n v="4450"/>
    <m/>
    <n v="3091.4259499999998"/>
    <n v="0"/>
    <n v="0"/>
    <n v="4"/>
    <n v="0"/>
    <n v="4"/>
    <m/>
    <m/>
    <n v="0"/>
    <m/>
    <n v="3265"/>
    <m/>
    <n v="3265"/>
    <m/>
    <m/>
    <m/>
    <n v="0"/>
    <x v="2"/>
    <m/>
  </r>
  <r>
    <x v="0"/>
    <x v="1683"/>
    <x v="1588"/>
    <s v="Литые"/>
    <n v="2186333"/>
    <s v="Колизей"/>
    <s v="АМ"/>
    <x v="1"/>
    <n v="5"/>
    <n v="112"/>
    <x v="0"/>
    <n v="47"/>
    <n v="57.1"/>
    <n v="6.5"/>
    <s v="5/112"/>
    <x v="1640"/>
    <x v="25"/>
    <x v="181"/>
    <s v="5/112/15/47/57,1/6,5"/>
    <x v="1"/>
    <n v="4"/>
    <x v="5"/>
    <s v="нет такой машины"/>
    <n v="3850"/>
    <m/>
    <n v="2840.9001499999999"/>
    <n v="4"/>
    <n v="0"/>
    <n v="0"/>
    <n v="0"/>
    <n v="4"/>
    <m/>
    <m/>
    <n v="0"/>
    <m/>
    <m/>
    <m/>
    <n v="0"/>
    <m/>
    <m/>
    <m/>
    <n v="0"/>
    <x v="2"/>
    <m/>
  </r>
  <r>
    <x v="0"/>
    <x v="1684"/>
    <x v="1589"/>
    <s v="Литые"/>
    <n v="2186334"/>
    <s v="Колизей"/>
    <s v="ПЛ"/>
    <x v="1"/>
    <n v="5"/>
    <n v="112"/>
    <x v="0"/>
    <n v="47"/>
    <n v="57.1"/>
    <n v="6.5"/>
    <s v="5/112"/>
    <x v="1641"/>
    <x v="25"/>
    <x v="181"/>
    <s v="5/112/15/47/57,1/6,5"/>
    <x v="1"/>
    <n v="4"/>
    <x v="5"/>
    <s v="нет такой машины"/>
    <n v="3850"/>
    <m/>
    <n v="2840.9001499999999"/>
    <n v="4"/>
    <n v="0"/>
    <n v="0"/>
    <n v="0"/>
    <n v="4"/>
    <m/>
    <m/>
    <n v="0"/>
    <m/>
    <m/>
    <m/>
    <n v="0"/>
    <m/>
    <m/>
    <m/>
    <n v="0"/>
    <x v="2"/>
    <m/>
  </r>
  <r>
    <x v="0"/>
    <x v="1685"/>
    <x v="1590"/>
    <s v="Литые"/>
    <n v="2186335"/>
    <s v="Премьер"/>
    <s v="ПЛ"/>
    <x v="1"/>
    <n v="5"/>
    <n v="108"/>
    <x v="4"/>
    <n v="50"/>
    <n v="63.4"/>
    <n v="7"/>
    <s v="5/108"/>
    <x v="1642"/>
    <x v="24"/>
    <x v="163"/>
    <s v="5/108/17/50/63,4/7"/>
    <x v="1"/>
    <n v="4"/>
    <x v="1"/>
    <s v="Ford (4)_x000a_C-MAX (2007 - 2018)  Focus (2011 - 2018)  Mondeo (2010 - 2015)  Tourneo Connect (2002 - 2013)_x000a_Volvo (9)_x000a_C30 (2006 - 2014)  S40 (2004 - 2012)  S60 (2010 - 2018)  S80 (2006 - 2016)  V40 (2012 - 2018)  V40 Cross Country (2012 - 2018)  V50 (2004 - 2012) V60 (2010 - 2018)  V70 (2008 - 2016)"/>
    <n v="5500"/>
    <m/>
    <n v="3990.0048000000002"/>
    <n v="0"/>
    <n v="0"/>
    <n v="0"/>
    <n v="0"/>
    <n v="0"/>
    <m/>
    <m/>
    <n v="0"/>
    <n v="1"/>
    <m/>
    <m/>
    <n v="0"/>
    <m/>
    <m/>
    <m/>
    <n v="0"/>
    <x v="0"/>
    <m/>
  </r>
  <r>
    <x v="0"/>
    <x v="1686"/>
    <x v="1591"/>
    <s v="Литые"/>
    <m/>
    <s v="GTL"/>
    <s v="АМ"/>
    <x v="1"/>
    <n v="4"/>
    <n v="100"/>
    <x v="3"/>
    <n v="45"/>
    <n v="67.099999999999994"/>
    <n v="6.5"/>
    <s v="4/100"/>
    <x v="1643"/>
    <x v="5"/>
    <x v="14"/>
    <s v="4/100/16/45/67,1/6,5"/>
    <x v="1"/>
    <n v="4"/>
    <x v="1"/>
    <s v="Renault Megan"/>
    <n v="4450"/>
    <m/>
    <n v="3325.0010499999999"/>
    <n v="0"/>
    <n v="0"/>
    <n v="4"/>
    <n v="0"/>
    <n v="4"/>
    <m/>
    <m/>
    <n v="0"/>
    <n v="1"/>
    <m/>
    <m/>
    <n v="0"/>
    <m/>
    <m/>
    <m/>
    <n v="0"/>
    <x v="0"/>
    <m/>
  </r>
  <r>
    <x v="0"/>
    <x v="1687"/>
    <x v="1592"/>
    <s v="Литые"/>
    <n v="61034"/>
    <s v="Колизей"/>
    <s v="Н"/>
    <x v="1"/>
    <n v="5"/>
    <n v="112"/>
    <x v="0"/>
    <n v="47"/>
    <n v="57.1"/>
    <n v="6.5"/>
    <s v="5/112"/>
    <x v="1644"/>
    <x v="25"/>
    <x v="181"/>
    <s v="5/112/15/47/57,1/6,5"/>
    <x v="1"/>
    <n v="4"/>
    <x v="5"/>
    <s v="нет такой машины"/>
    <n v="3850"/>
    <m/>
    <n v="2840.9001499999999"/>
    <n v="0"/>
    <n v="0"/>
    <n v="4"/>
    <n v="0"/>
    <n v="4"/>
    <m/>
    <m/>
    <n v="0"/>
    <m/>
    <m/>
    <m/>
    <n v="0"/>
    <m/>
    <m/>
    <m/>
    <n v="0"/>
    <x v="2"/>
    <m/>
  </r>
  <r>
    <x v="0"/>
    <x v="1688"/>
    <x v="1593"/>
    <s v="Литые"/>
    <m/>
    <s v="Колизей"/>
    <s v="Н"/>
    <x v="1"/>
    <n v="4"/>
    <n v="114.3"/>
    <x v="0"/>
    <n v="40"/>
    <n v="66.099999999999994"/>
    <n v="6"/>
    <s v="4/114,3"/>
    <x v="1645"/>
    <x v="2"/>
    <x v="6"/>
    <s v="4/114,3/15/40/66,1/6"/>
    <x v="1"/>
    <n v="4"/>
    <x v="1"/>
    <s v="Nissan (7)_x000a_200SX (1988 - 1993)  240SX (1989 - 1998)  Almera Classic (2006 - 2012)  Cefiro (1988 - 1994)  Crew (1994 - 2002)  Maxima (1985 - 1988) Sunny (2007 - 2011)_x000a_Renault (1)_x000a_Scala (2010 - 2012)"/>
    <n v="3650"/>
    <m/>
    <m/>
    <n v="0"/>
    <n v="0"/>
    <n v="4"/>
    <n v="0"/>
    <n v="4"/>
    <m/>
    <m/>
    <n v="0"/>
    <n v="1"/>
    <m/>
    <m/>
    <n v="0"/>
    <m/>
    <m/>
    <m/>
    <n v="0"/>
    <x v="2"/>
    <m/>
  </r>
  <r>
    <x v="0"/>
    <x v="1689"/>
    <x v="1594"/>
    <s v="Литые"/>
    <m/>
    <s v="Вегас"/>
    <s v="ПЛ"/>
    <x v="1"/>
    <n v="5"/>
    <n v="108"/>
    <x v="3"/>
    <n v="52.5"/>
    <n v="63.4"/>
    <n v="7"/>
    <s v="5/108"/>
    <x v="1646"/>
    <x v="9"/>
    <x v="169"/>
    <s v="5/108/16/52,5/63,4/7"/>
    <x v="1"/>
    <n v="4"/>
    <x v="1"/>
    <s v="Jaguar (1)_x000a_X-Type (2001 - 2009)_x000a_Volvo (1)_x000a_C30 (2006 - 2009)"/>
    <n v="4750"/>
    <m/>
    <n v="0"/>
    <n v="4"/>
    <n v="0"/>
    <n v="4"/>
    <n v="0"/>
    <n v="8"/>
    <m/>
    <m/>
    <n v="0"/>
    <m/>
    <m/>
    <m/>
    <n v="0"/>
    <m/>
    <m/>
    <m/>
    <n v="0"/>
    <x v="1"/>
    <m/>
  </r>
  <r>
    <x v="0"/>
    <x v="1690"/>
    <x v="1595"/>
    <s v="Литые"/>
    <m/>
    <s v="ЛеМан"/>
    <s v="АМ"/>
    <x v="1"/>
    <n v="5"/>
    <n v="108"/>
    <x v="0"/>
    <n v="52.5"/>
    <n v="63.4"/>
    <n v="6.5"/>
    <s v="5/108"/>
    <x v="1647"/>
    <x v="17"/>
    <x v="47"/>
    <s v="5/108/15/52,5/63,4/6,5"/>
    <x v="0"/>
    <m/>
    <x v="0"/>
    <s v="Subaru Forester (1997 - 2008)  Impreza (2008 - 2016)  Outback (1994 - 2003)"/>
    <n v="3850"/>
    <m/>
    <n v="0"/>
    <n v="4"/>
    <n v="0"/>
    <n v="4"/>
    <n v="0"/>
    <n v="8"/>
    <m/>
    <m/>
    <n v="0"/>
    <n v="1"/>
    <m/>
    <m/>
    <n v="0"/>
    <m/>
    <m/>
    <m/>
    <n v="0"/>
    <x v="1"/>
    <m/>
  </r>
  <r>
    <x v="0"/>
    <x v="1691"/>
    <x v="1596"/>
    <s v="Литые"/>
    <m/>
    <s v="ЛеМан"/>
    <s v="АМ"/>
    <x v="1"/>
    <n v="4"/>
    <n v="114.3"/>
    <x v="0"/>
    <n v="40"/>
    <n v="66.099999999999994"/>
    <n v="6.5"/>
    <s v="4/114,3"/>
    <x v="1648"/>
    <x v="2"/>
    <x v="136"/>
    <s v="4/114,3/15/40/66,1/6,5"/>
    <x v="1"/>
    <n v="4"/>
    <x v="1"/>
    <s v="Nissan (1)_x000a_Sentra (2006 - 2012)"/>
    <n v="3650"/>
    <m/>
    <m/>
    <n v="0"/>
    <n v="0"/>
    <n v="4"/>
    <n v="0"/>
    <n v="4"/>
    <m/>
    <m/>
    <n v="0"/>
    <m/>
    <m/>
    <m/>
    <n v="0"/>
    <s v="Daihatsu (1)_x000a_Xenia (2003 - 2018)_x000a_Nissan (8)_x000a_200SX (1988 - 1993)  240SX (1989 - 1998)  Almera (2000 - 2006)  Almera Classic (2006 - 2012)  Cefiro (1988 - 1994)  Crew (1994 - 2002) Maxima (1985 - 1988)  Sunny (2007 - 2011)"/>
    <m/>
    <m/>
    <n v="0"/>
    <x v="2"/>
    <m/>
  </r>
  <r>
    <x v="0"/>
    <x v="1692"/>
    <x v="1597"/>
    <s v="Литые"/>
    <m/>
    <s v="Колизей"/>
    <s v="Н"/>
    <x v="1"/>
    <n v="5"/>
    <n v="108"/>
    <x v="0"/>
    <n v="52.5"/>
    <n v="63.4"/>
    <n v="6"/>
    <s v="5/108"/>
    <x v="1649"/>
    <x v="17"/>
    <x v="106"/>
    <s v="5/108/15/52,5/63,4/6"/>
    <x v="1"/>
    <n v="4"/>
    <x v="5"/>
    <s v="Ford (4)_x000a_C-MAX (2007 - 2010)  Focus C-MAX (2003 - 2007)  Tourneo Connect (2002 - 2013)  Transit Connect (2002 - 2013)"/>
    <n v="3850"/>
    <m/>
    <n v="0"/>
    <n v="0"/>
    <n v="0"/>
    <n v="0"/>
    <n v="0"/>
    <n v="0"/>
    <m/>
    <m/>
    <n v="0"/>
    <m/>
    <m/>
    <m/>
    <n v="0"/>
    <m/>
    <m/>
    <m/>
    <n v="0"/>
    <x v="0"/>
    <m/>
  </r>
  <r>
    <x v="0"/>
    <x v="1693"/>
    <x v="1598"/>
    <s v="Литые"/>
    <m/>
    <s v="GT"/>
    <s v="ПЛ"/>
    <x v="1"/>
    <n v="4"/>
    <n v="100"/>
    <x v="0"/>
    <n v="40"/>
    <n v="60.1"/>
    <n v="6"/>
    <s v="4/100"/>
    <x v="1650"/>
    <x v="0"/>
    <x v="43"/>
    <s v="4/100/15/40/60,1/6"/>
    <x v="1"/>
    <n v="4"/>
    <x v="5"/>
    <s v="Alpine (1)_x000a_GTA (1985 - 1991)_x000a_Dacia (4)_x000a_Lodgy (2012 - 2016)  Logan (2012 - 2016)  Sandero (2013 - 2016)  Sandero Stepway (2013 - 2016)_x000a_Renault (7)_x000a_Clio (2012 - 2018)  Dokker (2012 - 2018)  Lodgy (2012 - 2018)  Lutecia (2013 - 2018)  Sandero (2013 - 2018)  Sandero Stepway (2013 - 2018) ZOE (2012 - 2018)"/>
    <n v="3850"/>
    <m/>
    <n v="2834.9971999999998"/>
    <n v="0"/>
    <n v="0"/>
    <n v="0"/>
    <n v="0"/>
    <n v="0"/>
    <m/>
    <m/>
    <n v="0"/>
    <n v="1"/>
    <m/>
    <m/>
    <n v="0"/>
    <m/>
    <m/>
    <m/>
    <n v="0"/>
    <x v="0"/>
    <m/>
  </r>
  <r>
    <x v="0"/>
    <x v="1694"/>
    <x v="1599"/>
    <s v="Литые"/>
    <m/>
    <s v="ЛеМан"/>
    <s v="Н"/>
    <x v="1"/>
    <n v="4"/>
    <n v="100"/>
    <x v="0"/>
    <n v="40"/>
    <n v="60.1"/>
    <n v="6.5"/>
    <s v="4/100"/>
    <x v="1651"/>
    <x v="0"/>
    <x v="313"/>
    <s v="4/100/15/40/60,1/6,5"/>
    <x v="2"/>
    <m/>
    <x v="0"/>
    <m/>
    <m/>
    <m/>
    <m/>
    <n v="4"/>
    <n v="0"/>
    <n v="0"/>
    <n v="0"/>
    <n v="4"/>
    <m/>
    <m/>
    <n v="0"/>
    <m/>
    <m/>
    <m/>
    <n v="0"/>
    <m/>
    <m/>
    <m/>
    <n v="0"/>
    <x v="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2" cacheId="4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4" indent="0" compact="0" compactData="0" multipleFieldFilters="0">
  <location ref="A6:K102" firstHeaderRow="0" firstDataRow="1" firstDataCol="6" rowPageCount="4" colPageCount="1"/>
  <pivotFields count="44">
    <pivotField axis="axisPage" compact="0" outline="0" subtotalTop="0" multipleItemSelectionAllowed="1" showAll="0" defaultSubtotal="0">
      <items count="2">
        <item h="1" x="0"/>
        <item x="1"/>
      </items>
    </pivotField>
    <pivotField axis="axisRow" compact="0" outline="0" subtotalTop="0" showAll="0" defaultSubtotal="0">
      <items count="1695">
        <item x="498"/>
        <item x="1067"/>
        <item x="589"/>
        <item x="789"/>
        <item x="225"/>
        <item x="573"/>
        <item x="290"/>
        <item x="202"/>
        <item x="221"/>
        <item x="258"/>
        <item x="1066"/>
        <item x="153"/>
        <item x="1208"/>
        <item x="1090"/>
        <item x="1209"/>
        <item x="154"/>
        <item x="394"/>
        <item x="395"/>
        <item x="1233"/>
        <item x="1234"/>
        <item x="112"/>
        <item x="113"/>
        <item x="273"/>
        <item x="274"/>
        <item x="672"/>
        <item x="674"/>
        <item x="1045"/>
        <item x="1060"/>
        <item x="1224"/>
        <item x="1046"/>
        <item x="1228"/>
        <item x="226"/>
        <item x="1"/>
        <item x="489"/>
        <item x="13"/>
        <item x="612"/>
        <item x="582"/>
        <item x="684"/>
        <item x="365"/>
        <item x="459"/>
        <item x="471"/>
        <item x="729"/>
        <item x="601"/>
        <item x="188"/>
        <item x="41"/>
        <item x="92"/>
        <item x="452"/>
        <item x="420"/>
        <item x="342"/>
        <item x="122"/>
        <item x="289"/>
        <item x="276"/>
        <item x="577"/>
        <item x="430"/>
        <item x="643"/>
        <item x="244"/>
        <item x="888"/>
        <item x="1174"/>
        <item x="979"/>
        <item x="299"/>
        <item x="575"/>
        <item x="1016"/>
        <item x="1133"/>
        <item x="882"/>
        <item x="1153"/>
        <item x="1165"/>
        <item x="796"/>
        <item x="42"/>
        <item x="93"/>
        <item x="453"/>
        <item x="421"/>
        <item x="343"/>
        <item x="602"/>
        <item x="123"/>
        <item x="752"/>
        <item x="277"/>
        <item x="769"/>
        <item x="549"/>
        <item x="635"/>
        <item x="730"/>
        <item x="578"/>
        <item x="431"/>
        <item x="403"/>
        <item x="644"/>
        <item x="179"/>
        <item x="25"/>
        <item x="552"/>
        <item x="737"/>
        <item x="349"/>
        <item x="97"/>
        <item x="757"/>
        <item x="259"/>
        <item x="480"/>
        <item x="307"/>
        <item x="892"/>
        <item x="1142"/>
        <item x="1021"/>
        <item x="1136"/>
        <item x="1158"/>
        <item x="1168"/>
        <item x="799"/>
        <item x="1006"/>
        <item x="783"/>
        <item x="1124"/>
        <item x="1560"/>
        <item x="1563"/>
        <item x="805"/>
        <item x="818"/>
        <item x="913"/>
        <item x="906"/>
        <item x="996"/>
        <item x="1036"/>
        <item x="1177"/>
        <item x="1272"/>
        <item x="1476"/>
        <item x="1502"/>
        <item x="1188"/>
        <item x="1063"/>
        <item x="1218"/>
        <item x="953"/>
        <item x="1365"/>
        <item x="1248"/>
        <item x="821"/>
        <item x="1515"/>
        <item x="932"/>
        <item x="1482"/>
        <item x="1029"/>
        <item x="1509"/>
        <item x="696"/>
        <item x="864"/>
        <item x="1033"/>
        <item x="1499"/>
        <item x="903"/>
        <item x="1579"/>
        <item x="1541"/>
        <item x="1273"/>
        <item x="1534"/>
        <item x="1097"/>
        <item x="1250"/>
        <item x="1178"/>
        <item x="1516"/>
        <item x="1263"/>
        <item x="1485"/>
        <item x="999"/>
        <item x="1100"/>
        <item x="1438"/>
        <item x="1110"/>
        <item x="1405"/>
        <item x="967"/>
        <item x="1456"/>
        <item x="1422"/>
        <item x="835"/>
        <item x="1528"/>
        <item x="1460"/>
        <item x="1445"/>
        <item x="1389"/>
        <item x="1531"/>
        <item x="1488"/>
        <item x="1467"/>
        <item x="1453"/>
        <item x="956"/>
        <item x="869"/>
        <item x="1412"/>
        <item x="1103"/>
        <item x="1106"/>
        <item x="136"/>
        <item x="138"/>
        <item x="140"/>
        <item x="142"/>
        <item x="2"/>
        <item x="3"/>
        <item x="4"/>
        <item x="5"/>
        <item x="86"/>
        <item x="87"/>
        <item x="88"/>
        <item x="89"/>
        <item x="492"/>
        <item x="491"/>
        <item x="505"/>
        <item x="506"/>
        <item x="715"/>
        <item x="714"/>
        <item x="716"/>
        <item x="717"/>
        <item x="14"/>
        <item x="15"/>
        <item x="16"/>
        <item x="17"/>
        <item x="412"/>
        <item x="413"/>
        <item x="414"/>
        <item x="415"/>
        <item x="721"/>
        <item x="722"/>
        <item x="723"/>
        <item x="724"/>
        <item x="616"/>
        <item x="608"/>
        <item x="611"/>
        <item x="623"/>
        <item x="587"/>
        <item x="585"/>
        <item x="591"/>
        <item x="592"/>
        <item x="685"/>
        <item x="686"/>
        <item x="687"/>
        <item x="688"/>
        <item x="364"/>
        <item x="368"/>
        <item x="373"/>
        <item x="374"/>
        <item x="562"/>
        <item x="563"/>
        <item x="564"/>
        <item x="565"/>
        <item x="460"/>
        <item x="461"/>
        <item x="462"/>
        <item x="463"/>
        <item x="539"/>
        <item x="541"/>
        <item x="542"/>
        <item x="543"/>
        <item x="308"/>
        <item x="309"/>
        <item x="875"/>
        <item x="876"/>
        <item x="974"/>
        <item x="975"/>
        <item x="1007"/>
        <item x="1008"/>
        <item x="1119"/>
        <item x="1120"/>
        <item x="1143"/>
        <item x="1144"/>
        <item x="1160"/>
        <item x="1161"/>
        <item x="302"/>
        <item x="303"/>
        <item x="900"/>
        <item x="901"/>
        <item x="790"/>
        <item x="791"/>
        <item x="1127"/>
        <item x="1128"/>
        <item x="1023"/>
        <item x="1024"/>
        <item x="176"/>
        <item x="175"/>
        <item x="183"/>
        <item x="184"/>
        <item x="49"/>
        <item x="50"/>
        <item x="51"/>
        <item x="52"/>
        <item x="355"/>
        <item x="350"/>
        <item x="351"/>
        <item x="356"/>
        <item x="99"/>
        <item x="100"/>
        <item x="101"/>
        <item x="98"/>
        <item x="26"/>
        <item x="27"/>
        <item x="28"/>
        <item x="29"/>
        <item x="516"/>
        <item x="519"/>
        <item x="520"/>
        <item x="521"/>
        <item x="762"/>
        <item x="759"/>
        <item x="763"/>
        <item x="764"/>
        <item x="257"/>
        <item x="253"/>
        <item x="260"/>
        <item x="261"/>
        <item x="553"/>
        <item x="551"/>
        <item x="554"/>
        <item x="555"/>
        <item x="35"/>
        <item x="36"/>
        <item x="37"/>
        <item x="38"/>
        <item x="738"/>
        <item x="736"/>
        <item x="741"/>
        <item x="742"/>
        <item x="481"/>
        <item x="479"/>
        <item x="483"/>
        <item x="484"/>
        <item x="438"/>
        <item x="439"/>
        <item x="440"/>
        <item x="441"/>
        <item x="305"/>
        <item x="310"/>
        <item x="311"/>
        <item x="312"/>
        <item x="235"/>
        <item x="234"/>
        <item x="987"/>
        <item x="984"/>
        <item x="1069"/>
        <item x="1070"/>
        <item x="1295"/>
        <item x="1283"/>
        <item x="1092"/>
        <item x="1080"/>
        <item x="1202"/>
        <item x="1201"/>
        <item x="942"/>
        <item x="940"/>
        <item x="1352"/>
        <item x="1359"/>
        <item x="1232"/>
        <item x="1229"/>
        <item x="824"/>
        <item x="825"/>
        <item x="1368"/>
        <item x="1369"/>
        <item x="909"/>
        <item x="910"/>
        <item x="325"/>
        <item x="320"/>
        <item x="1253"/>
        <item x="1255"/>
        <item x="808"/>
        <item x="809"/>
        <item x="1052"/>
        <item x="1047"/>
        <item x="1191"/>
        <item x="1192"/>
        <item x="1317"/>
        <item x="1314"/>
        <item x="857"/>
        <item x="846"/>
        <item x="1308"/>
        <item x="1303"/>
        <item x="191"/>
        <item x="192"/>
        <item x="193"/>
        <item x="194"/>
        <item x="702"/>
        <item x="703"/>
        <item x="704"/>
        <item x="705"/>
        <item x="282"/>
        <item x="283"/>
        <item x="284"/>
        <item x="285"/>
        <item x="533"/>
        <item x="534"/>
        <item x="532"/>
        <item x="535"/>
        <item x="775"/>
        <item x="776"/>
        <item x="773"/>
        <item x="777"/>
        <item x="72"/>
        <item x="73"/>
        <item x="74"/>
        <item x="75"/>
        <item x="708"/>
        <item x="709"/>
        <item x="710"/>
        <item x="711"/>
        <item x="236"/>
        <item x="237"/>
        <item x="238"/>
        <item x="239"/>
        <item x="989"/>
        <item x="982"/>
        <item x="990"/>
        <item x="991"/>
        <item x="1071"/>
        <item x="1072"/>
        <item x="1073"/>
        <item x="1074"/>
        <item x="1297"/>
        <item x="1287"/>
        <item x="1298"/>
        <item x="1285"/>
        <item x="1091"/>
        <item x="1079"/>
        <item x="1093"/>
        <item x="1094"/>
        <item x="1210"/>
        <item x="1211"/>
        <item x="1212"/>
        <item x="1213"/>
        <item x="943"/>
        <item x="944"/>
        <item x="945"/>
        <item x="946"/>
        <item x="1353"/>
        <item x="1356"/>
        <item x="1360"/>
        <item x="1361"/>
        <item x="1235"/>
        <item x="1236"/>
        <item x="1237"/>
        <item x="1238"/>
        <item x="828"/>
        <item x="829"/>
        <item x="830"/>
        <item x="831"/>
        <item x="1370"/>
        <item x="1371"/>
        <item x="1372"/>
        <item x="1373"/>
        <item x="326"/>
        <item x="319"/>
        <item x="327"/>
        <item x="328"/>
        <item x="1256"/>
        <item x="1257"/>
        <item x="1258"/>
        <item x="1259"/>
        <item x="810"/>
        <item x="811"/>
        <item x="812"/>
        <item x="813"/>
        <item x="1051"/>
        <item x="1050"/>
        <item x="1054"/>
        <item x="1055"/>
        <item x="1193"/>
        <item x="1194"/>
        <item x="1195"/>
        <item x="1196"/>
        <item x="1318"/>
        <item x="1319"/>
        <item x="1320"/>
        <item x="1321"/>
        <item x="865"/>
        <item x="847"/>
        <item x="859"/>
        <item x="860"/>
        <item x="1309"/>
        <item x="1310"/>
        <item x="1304"/>
        <item x="1311"/>
        <item x="1595"/>
        <item x="1596"/>
        <item x="1585"/>
        <item x="1586"/>
        <item x="1599"/>
        <item x="1600"/>
        <item x="1570"/>
        <item x="1571"/>
        <item x="1580"/>
        <item x="1581"/>
        <item x="1542"/>
        <item x="1543"/>
        <item x="1274"/>
        <item x="1275"/>
        <item x="1505"/>
        <item x="1506"/>
        <item x="1535"/>
        <item x="1536"/>
        <item x="1249"/>
        <item x="1244"/>
        <item x="1548"/>
        <item x="1549"/>
        <item x="1179"/>
        <item x="1180"/>
        <item x="1517"/>
        <item x="1518"/>
        <item x="1552"/>
        <item x="1553"/>
        <item x="1495"/>
        <item x="1496"/>
        <item x="1556"/>
        <item x="1557"/>
        <item x="1589"/>
        <item x="1590"/>
        <item x="1592"/>
        <item x="1593"/>
        <item x="959"/>
        <item x="960"/>
        <item x="1000"/>
        <item x="1001"/>
        <item x="1439"/>
        <item x="1433"/>
        <item x="1406"/>
        <item x="1401"/>
        <item x="968"/>
        <item x="969"/>
        <item x="1423"/>
        <item x="1424"/>
        <item x="1461"/>
        <item x="1462"/>
        <item x="1446"/>
        <item x="1447"/>
        <item x="1390"/>
        <item x="1391"/>
        <item x="1489"/>
        <item x="1490"/>
        <item x="1429"/>
        <item x="1430"/>
        <item x="1468"/>
        <item x="1469"/>
        <item x="1656"/>
        <item x="1657"/>
        <item x="1658"/>
        <item x="1032"/>
        <item x="1659"/>
        <item x="1660"/>
        <item x="1661"/>
        <item x="1149"/>
        <item x="348"/>
        <item x="885"/>
        <item x="1662"/>
        <item x="978"/>
        <item x="1118"/>
        <item x="318"/>
        <item x="720"/>
        <item x="905"/>
        <item x="1663"/>
        <item x="1664"/>
        <item x="1569"/>
        <item x="1014"/>
        <item x="436"/>
        <item x="473"/>
        <item x="501"/>
        <item x="425"/>
        <item x="448"/>
        <item x="133"/>
        <item x="526"/>
        <item x="437"/>
        <item x="1677"/>
        <item x="71"/>
        <item x="108"/>
        <item x="134"/>
        <item x="222"/>
        <item x="116"/>
        <item x="129"/>
        <item x="155"/>
        <item x="294"/>
        <item x="251"/>
        <item x="247"/>
        <item x="232"/>
        <item x="293"/>
        <item x="336"/>
        <item x="379"/>
        <item x="382"/>
        <item x="397"/>
        <item x="406"/>
        <item x="396"/>
        <item x="499"/>
        <item x="502"/>
        <item x="530"/>
        <item x="361"/>
        <item x="662"/>
        <item x="1616"/>
        <item x="671"/>
        <item x="1621"/>
        <item x="1622"/>
        <item x="667"/>
        <item x="683"/>
        <item x="700"/>
        <item x="1619"/>
        <item x="1668"/>
        <item x="1670"/>
        <item x="1671"/>
        <item x="658"/>
        <item x="160"/>
        <item x="682"/>
        <item x="408"/>
        <item x="634"/>
        <item x="597"/>
        <item x="296"/>
        <item x="1678"/>
        <item x="0"/>
        <item x="1679"/>
        <item x="701"/>
        <item x="1680"/>
        <item x="665"/>
        <item x="419"/>
        <item x="620"/>
        <item x="919"/>
        <item x="58"/>
        <item x="1019"/>
        <item x="476"/>
        <item x="56"/>
        <item x="570"/>
        <item x="618"/>
        <item x="630"/>
        <item x="435"/>
        <item x="627"/>
        <item x="165"/>
        <item x="525"/>
        <item x="107"/>
        <item x="1673"/>
        <item x="1122"/>
        <item x="841"/>
        <item x="1282"/>
        <item x="120"/>
        <item x="458"/>
        <item x="472"/>
        <item x="189"/>
        <item x="731"/>
        <item x="603"/>
        <item x="278"/>
        <item x="579"/>
        <item x="432"/>
        <item x="645"/>
        <item x="43"/>
        <item x="94"/>
        <item x="454"/>
        <item x="422"/>
        <item x="344"/>
        <item x="124"/>
        <item x="753"/>
        <item x="754"/>
        <item x="1154"/>
        <item x="1155"/>
        <item x="1166"/>
        <item x="1167"/>
        <item x="797"/>
        <item x="798"/>
        <item x="879"/>
        <item x="880"/>
        <item x="881"/>
        <item x="245"/>
        <item x="246"/>
        <item x="838"/>
        <item x="839"/>
        <item x="840"/>
        <item x="889"/>
        <item x="890"/>
        <item x="1175"/>
        <item x="1176"/>
        <item x="980"/>
        <item x="981"/>
        <item x="300"/>
        <item x="301"/>
        <item x="576"/>
        <item x="574"/>
        <item x="1017"/>
        <item x="1018"/>
        <item x="1134"/>
        <item x="1135"/>
        <item x="883"/>
        <item x="884"/>
        <item x="1503"/>
        <item x="1504"/>
        <item x="1189"/>
        <item x="1187"/>
        <item x="1062"/>
        <item x="1061"/>
        <item x="1221"/>
        <item x="1217"/>
        <item x="954"/>
        <item x="950"/>
        <item x="1366"/>
        <item x="1367"/>
        <item x="1245"/>
        <item x="1242"/>
        <item x="822"/>
        <item x="823"/>
        <item x="1519"/>
        <item x="1520"/>
        <item x="933"/>
        <item x="934"/>
        <item x="806"/>
        <item x="807"/>
        <item x="1483"/>
        <item x="1484"/>
        <item x="1030"/>
        <item x="1031"/>
        <item x="1510"/>
        <item x="1511"/>
        <item x="697"/>
        <item x="698"/>
        <item x="862"/>
        <item x="863"/>
        <item x="1034"/>
        <item x="1035"/>
        <item x="819"/>
        <item x="820"/>
        <item x="1039"/>
        <item x="1040"/>
        <item x="1041"/>
        <item x="1512"/>
        <item x="1513"/>
        <item x="1514"/>
        <item x="1349"/>
        <item x="1351"/>
        <item x="1350"/>
        <item x="914"/>
        <item x="915"/>
        <item x="907"/>
        <item x="908"/>
        <item x="997"/>
        <item x="995"/>
        <item x="1037"/>
        <item x="1038"/>
        <item x="1181"/>
        <item x="1182"/>
        <item x="1276"/>
        <item x="1266"/>
        <item x="1477"/>
        <item x="1475"/>
        <item x="1500"/>
        <item x="1501"/>
        <item x="904"/>
        <item x="902"/>
        <item x="1478"/>
        <item x="1479"/>
        <item x="1480"/>
        <item x="1481"/>
        <item x="1338"/>
        <item x="1343"/>
        <item x="1340"/>
        <item x="918"/>
        <item x="920"/>
        <item x="917"/>
        <item x="1324"/>
        <item x="1325"/>
        <item x="279"/>
        <item x="280"/>
        <item x="770"/>
        <item x="771"/>
        <item x="545"/>
        <item x="546"/>
        <item x="636"/>
        <item x="637"/>
        <item x="732"/>
        <item x="733"/>
        <item x="580"/>
        <item x="581"/>
        <item x="433"/>
        <item x="434"/>
        <item x="404"/>
        <item x="405"/>
        <item x="646"/>
        <item x="647"/>
        <item x="44"/>
        <item x="45"/>
        <item x="95"/>
        <item x="96"/>
        <item x="455"/>
        <item x="456"/>
        <item x="423"/>
        <item x="424"/>
        <item x="345"/>
        <item x="346"/>
        <item x="604"/>
        <item x="605"/>
        <item x="125"/>
        <item x="126"/>
        <item x="755"/>
        <item x="756"/>
        <item x="1413"/>
        <item x="1411"/>
        <item x="1486"/>
        <item x="1487"/>
        <item x="1537"/>
        <item x="1538"/>
        <item x="1098"/>
        <item x="1099"/>
        <item x="1251"/>
        <item x="1243"/>
        <item x="935"/>
        <item x="936"/>
        <item x="937"/>
        <item x="1576"/>
        <item x="1575"/>
        <item x="1574"/>
        <item x="1183"/>
        <item x="1184"/>
        <item x="1521"/>
        <item x="1522"/>
        <item x="1264"/>
        <item x="1265"/>
        <item x="1582"/>
        <item x="1577"/>
        <item x="1042"/>
        <item x="1043"/>
        <item x="1044"/>
        <item x="1544"/>
        <item x="1545"/>
        <item x="1277"/>
        <item x="1268"/>
        <item x="84"/>
        <item x="79"/>
        <item x="81"/>
        <item x="80"/>
        <item x="82"/>
        <item x="85"/>
        <item x="1344"/>
        <item x="1345"/>
        <item x="1346"/>
        <item x="1347"/>
        <item x="1348"/>
        <item x="924"/>
        <item x="925"/>
        <item x="1326"/>
        <item x="1335"/>
        <item x="1327"/>
        <item x="57"/>
        <item x="59"/>
        <item x="60"/>
        <item x="64"/>
        <item x="65"/>
        <item x="1112"/>
        <item x="1113"/>
        <item x="1606"/>
        <item x="1604"/>
        <item x="18"/>
        <item x="19"/>
        <item x="607"/>
        <item x="624"/>
        <item x="588"/>
        <item x="593"/>
        <item x="689"/>
        <item x="690"/>
        <item x="366"/>
        <item x="375"/>
        <item x="376"/>
        <item x="377"/>
        <item x="464"/>
        <item x="465"/>
        <item x="466"/>
        <item x="467"/>
        <item x="162"/>
        <item x="141"/>
        <item x="149"/>
        <item x="163"/>
        <item x="6"/>
        <item x="7"/>
        <item x="8"/>
        <item x="9"/>
        <item x="507"/>
        <item x="508"/>
        <item x="509"/>
        <item x="510"/>
        <item x="556"/>
        <item x="557"/>
        <item x="550"/>
        <item x="558"/>
        <item x="743"/>
        <item x="744"/>
        <item x="734"/>
        <item x="745"/>
        <item x="185"/>
        <item x="186"/>
        <item x="187"/>
        <item x="30"/>
        <item x="31"/>
        <item x="32"/>
        <item x="1564"/>
        <item x="1561"/>
        <item x="1565"/>
        <item x="1566"/>
        <item x="1567"/>
        <item x="262"/>
        <item x="485"/>
        <item x="486"/>
        <item x="487"/>
        <item x="66"/>
        <item x="67"/>
        <item x="68"/>
        <item x="313"/>
        <item x="314"/>
        <item x="315"/>
        <item x="357"/>
        <item x="358"/>
        <item x="359"/>
        <item x="102"/>
        <item x="103"/>
        <item x="104"/>
        <item x="522"/>
        <item x="765"/>
        <item x="766"/>
        <item x="767"/>
        <item x="1162"/>
        <item x="1163"/>
        <item x="1164"/>
        <item x="1169"/>
        <item x="1170"/>
        <item x="1171"/>
        <item x="801"/>
        <item x="802"/>
        <item x="803"/>
        <item x="1009"/>
        <item x="1010"/>
        <item x="1011"/>
        <item x="792"/>
        <item x="781"/>
        <item x="793"/>
        <item x="1129"/>
        <item x="1130"/>
        <item x="1131"/>
        <item x="897"/>
        <item x="898"/>
        <item x="894"/>
        <item x="1145"/>
        <item x="1146"/>
        <item x="1147"/>
        <item x="1025"/>
        <item x="1026"/>
        <item x="1027"/>
        <item x="1137"/>
        <item x="1138"/>
        <item x="1139"/>
        <item x="780"/>
        <item x="164"/>
        <item x="1354"/>
        <item x="53"/>
        <item x="144"/>
        <item x="135"/>
        <item x="143"/>
        <item x="490"/>
        <item x="513"/>
        <item x="70"/>
        <item x="1203"/>
        <item x="939"/>
        <item x="844"/>
        <item x="531"/>
        <item x="1284"/>
        <item x="843"/>
        <item x="137"/>
        <item x="48"/>
        <item x="1048"/>
        <item x="842"/>
        <item x="921"/>
        <item x="214"/>
        <item x="215"/>
        <item x="216"/>
        <item x="169"/>
        <item x="170"/>
        <item x="1132"/>
        <item x="1239"/>
        <item x="1301"/>
        <item x="1362"/>
        <item x="139"/>
        <item x="718"/>
        <item x="177"/>
        <item x="606"/>
        <item x="54"/>
        <item x="758"/>
        <item x="1156"/>
        <item x="538"/>
        <item x="1583"/>
        <item x="240"/>
        <item x="1584"/>
        <item x="241"/>
        <item x="242"/>
        <item x="1603"/>
        <item x="1605"/>
        <item x="1114"/>
        <item x="1115"/>
        <item x="1312"/>
        <item x="1230"/>
        <item x="1049"/>
        <item x="1288"/>
        <item x="947"/>
        <item x="1214"/>
        <item x="69"/>
        <item x="1328"/>
        <item x="961"/>
        <item x="1337"/>
        <item x="976"/>
        <item x="877"/>
        <item x="316"/>
        <item x="523"/>
        <item x="514"/>
        <item x="263"/>
        <item x="264"/>
        <item x="1568"/>
        <item x="1562"/>
        <item x="983"/>
        <item x="992"/>
        <item x="1075"/>
        <item x="1076"/>
        <item x="1286"/>
        <item x="1299"/>
        <item x="1081"/>
        <item x="1095"/>
        <item x="1364"/>
        <item x="1363"/>
        <item x="826"/>
        <item x="827"/>
        <item x="1374"/>
        <item x="1375"/>
        <item x="911"/>
        <item x="912"/>
        <item x="321"/>
        <item x="329"/>
        <item x="1254"/>
        <item x="1260"/>
        <item x="814"/>
        <item x="815"/>
        <item x="1197"/>
        <item x="1198"/>
        <item x="1315"/>
        <item x="1322"/>
        <item x="926"/>
        <item x="927"/>
        <item x="1597"/>
        <item x="1598"/>
        <item x="1587"/>
        <item x="1588"/>
        <item x="1601"/>
        <item x="1602"/>
        <item x="1572"/>
        <item x="1573"/>
        <item x="1546"/>
        <item x="1547"/>
        <item x="1278"/>
        <item x="1279"/>
        <item x="1507"/>
        <item x="1508"/>
        <item x="1539"/>
        <item x="1540"/>
        <item x="1246"/>
        <item x="1252"/>
        <item x="1550"/>
        <item x="1551"/>
        <item x="1185"/>
        <item x="1186"/>
        <item x="1523"/>
        <item x="1524"/>
        <item x="1554"/>
        <item x="1555"/>
        <item x="1497"/>
        <item x="1498"/>
        <item x="1558"/>
        <item x="1559"/>
        <item x="962"/>
        <item x="1002"/>
        <item x="1003"/>
        <item x="1101"/>
        <item x="1102"/>
        <item x="1434"/>
        <item x="1440"/>
        <item x="1116"/>
        <item x="1117"/>
        <item x="1407"/>
        <item x="1408"/>
        <item x="970"/>
        <item x="971"/>
        <item x="1457"/>
        <item x="1458"/>
        <item x="1419"/>
        <item x="1425"/>
        <item x="836"/>
        <item x="837"/>
        <item x="1529"/>
        <item x="1530"/>
        <item x="1463"/>
        <item x="1464"/>
        <item x="1448"/>
        <item x="1449"/>
        <item x="1392"/>
        <item x="1393"/>
        <item x="1532"/>
        <item x="1533"/>
        <item x="1491"/>
        <item x="1492"/>
        <item x="1470"/>
        <item x="1471"/>
        <item x="1452"/>
        <item x="1454"/>
        <item x="957"/>
        <item x="958"/>
        <item x="866"/>
        <item x="871"/>
        <item x="1104"/>
        <item x="1105"/>
        <item x="1107"/>
        <item x="1108"/>
        <item x="963"/>
        <item x="964"/>
        <item x="1004"/>
        <item x="1005"/>
        <item x="1441"/>
        <item x="1442"/>
        <item x="1400"/>
        <item x="1409"/>
        <item x="972"/>
        <item x="973"/>
        <item x="1426"/>
        <item x="1427"/>
        <item x="1459"/>
        <item x="1465"/>
        <item x="1450"/>
        <item x="1451"/>
        <item x="1394"/>
        <item x="1395"/>
        <item x="1493"/>
        <item x="1494"/>
        <item x="1431"/>
        <item x="1432"/>
        <item x="1472"/>
        <item x="1473"/>
        <item x="10"/>
        <item x="11"/>
        <item x="90"/>
        <item x="91"/>
        <item x="493"/>
        <item x="511"/>
        <item x="719"/>
        <item x="20"/>
        <item x="21"/>
        <item x="416"/>
        <item x="417"/>
        <item x="725"/>
        <item x="726"/>
        <item x="610"/>
        <item x="625"/>
        <item x="594"/>
        <item x="584"/>
        <item x="691"/>
        <item x="692"/>
        <item x="372"/>
        <item x="378"/>
        <item x="566"/>
        <item x="567"/>
        <item x="468"/>
        <item x="469"/>
        <item x="540"/>
        <item x="544"/>
        <item x="12"/>
        <item x="22"/>
        <item x="23"/>
        <item x="24"/>
        <item x="626"/>
        <item x="609"/>
        <item x="583"/>
        <item x="595"/>
        <item x="596"/>
        <item x="693"/>
        <item x="694"/>
        <item x="695"/>
        <item x="367"/>
        <item x="470"/>
        <item x="317"/>
        <item x="878"/>
        <item x="977"/>
        <item x="1012"/>
        <item x="1121"/>
        <item x="1148"/>
        <item x="1159"/>
        <item x="304"/>
        <item x="899"/>
        <item x="794"/>
        <item x="1028"/>
        <item x="353"/>
        <item x="105"/>
        <item x="33"/>
        <item x="517"/>
        <item x="768"/>
        <item x="254"/>
        <item x="559"/>
        <item x="39"/>
        <item x="735"/>
        <item x="478"/>
        <item x="442"/>
        <item x="306"/>
        <item x="182"/>
        <item x="34"/>
        <item x="560"/>
        <item x="740"/>
        <item x="360"/>
        <item x="106"/>
        <item x="515"/>
        <item x="255"/>
        <item x="488"/>
        <item x="55"/>
        <item x="893"/>
        <item x="1141"/>
        <item x="1020"/>
        <item x="1140"/>
        <item x="1172"/>
        <item x="804"/>
        <item x="1013"/>
        <item x="782"/>
        <item x="1123"/>
        <item x="1330"/>
        <item x="195"/>
        <item x="196"/>
        <item x="706"/>
        <item x="707"/>
        <item x="286"/>
        <item x="287"/>
        <item x="536"/>
        <item x="774"/>
        <item x="778"/>
        <item x="76"/>
        <item x="77"/>
        <item x="712"/>
        <item x="713"/>
        <item x="243"/>
        <item x="993"/>
        <item x="994"/>
        <item x="1077"/>
        <item x="1078"/>
        <item x="1300"/>
        <item x="1082"/>
        <item x="1096"/>
        <item x="1215"/>
        <item x="1216"/>
        <item x="941"/>
        <item x="948"/>
        <item x="1355"/>
        <item x="1240"/>
        <item x="1241"/>
        <item x="832"/>
        <item x="833"/>
        <item x="1376"/>
        <item x="1377"/>
        <item x="322"/>
        <item x="330"/>
        <item x="1261"/>
        <item x="1262"/>
        <item x="816"/>
        <item x="817"/>
        <item x="1056"/>
        <item x="1057"/>
        <item x="1199"/>
        <item x="1200"/>
        <item x="779"/>
        <item x="1323"/>
        <item x="861"/>
        <item x="1302"/>
        <item x="1313"/>
        <item x="1342"/>
        <item x="928"/>
        <item x="1591"/>
        <item x="1594"/>
        <item x="146"/>
        <item x="147"/>
        <item x="171"/>
        <item x="172"/>
        <item x="190"/>
        <item x="233"/>
        <item x="1204"/>
        <item x="1289"/>
        <item x="886"/>
        <item x="852"/>
        <item x="1109"/>
        <item x="1085"/>
        <item x="1466"/>
        <item x="1291"/>
        <item x="1290"/>
        <item x="1205"/>
        <item x="1173"/>
        <item x="369"/>
        <item x="1357"/>
        <item x="1065"/>
        <item x="1455"/>
        <item x="851"/>
        <item x="1086"/>
        <item x="1015"/>
        <item x="938"/>
        <item x="528"/>
        <item x="1420"/>
        <item x="872"/>
        <item x="1380"/>
        <item x="1384"/>
        <item x="446"/>
        <item x="1527"/>
        <item x="1316"/>
        <item x="966"/>
        <item x="390"/>
        <item x="110"/>
        <item x="727"/>
        <item x="1428"/>
        <item x="916"/>
        <item x="1206"/>
        <item x="1087"/>
        <item x="1111"/>
        <item x="1231"/>
        <item x="1150"/>
        <item x="1378"/>
        <item x="590"/>
        <item x="444"/>
        <item x="746"/>
        <item x="266"/>
        <item x="547"/>
        <item x="548"/>
        <item x="383"/>
        <item x="638"/>
        <item x="1151"/>
        <item x="985"/>
        <item x="178"/>
        <item x="867"/>
        <item x="874"/>
        <item x="1385"/>
        <item x="1444"/>
        <item x="1421"/>
        <item x="873"/>
        <item x="922"/>
        <item x="845"/>
        <item x="1396"/>
        <item x="380"/>
        <item x="410"/>
        <item x="265"/>
        <item x="217"/>
        <item x="148"/>
        <item x="204"/>
        <item x="529"/>
        <item x="631"/>
        <item x="660"/>
        <item x="1620"/>
        <item x="338"/>
        <item x="653"/>
        <item x="40"/>
        <item x="445"/>
        <item x="747"/>
        <item x="384"/>
        <item x="639"/>
        <item x="848"/>
        <item x="951"/>
        <item x="197"/>
        <item x="930"/>
        <item x="352"/>
        <item x="198"/>
        <item x="929"/>
        <item x="228"/>
        <item x="599"/>
        <item x="1607"/>
        <item x="1225"/>
        <item x="267"/>
        <item x="250"/>
        <item x="868"/>
        <item x="132"/>
        <item x="268"/>
        <item x="986"/>
        <item x="1305"/>
        <item x="1329"/>
        <item x="661"/>
        <item x="670"/>
        <item x="292"/>
        <item x="291"/>
        <item x="281"/>
        <item x="109"/>
        <item x="1267"/>
        <item x="145"/>
        <item x="168"/>
        <item x="1083"/>
        <item x="1084"/>
        <item x="389"/>
        <item x="391"/>
        <item x="418"/>
        <item x="494"/>
        <item x="256"/>
        <item x="385"/>
        <item x="477"/>
        <item x="678"/>
        <item x="800"/>
        <item x="1226"/>
        <item x="1223"/>
        <item x="1281"/>
        <item x="211"/>
        <item x="212"/>
        <item x="213"/>
        <item x="210"/>
        <item x="200"/>
        <item x="1332"/>
        <item x="895"/>
        <item x="849"/>
        <item x="337"/>
        <item x="680"/>
        <item x="537"/>
        <item x="952"/>
        <item x="1339"/>
        <item x="1415"/>
        <item x="1227"/>
        <item x="1280"/>
        <item x="1125"/>
        <item x="386"/>
        <item x="199"/>
        <item x="208"/>
        <item x="209"/>
        <item x="1331"/>
        <item x="387"/>
        <item x="850"/>
        <item x="1271"/>
        <item x="896"/>
        <item x="1306"/>
        <item x="1064"/>
        <item x="388"/>
        <item x="323"/>
        <item x="772"/>
        <item x="1190"/>
        <item x="218"/>
        <item x="219"/>
        <item x="220"/>
        <item x="1609"/>
        <item x="156"/>
        <item x="206"/>
        <item x="654"/>
        <item x="632"/>
        <item x="1222"/>
        <item x="1676"/>
        <item x="381"/>
        <item x="1672"/>
        <item x="205"/>
        <item x="166"/>
        <item x="1615"/>
        <item x="230"/>
        <item x="955"/>
        <item x="362"/>
        <item x="657"/>
        <item x="669"/>
        <item x="655"/>
        <item x="648"/>
        <item x="1610"/>
        <item x="512"/>
        <item x="427"/>
        <item x="443"/>
        <item x="1614"/>
        <item x="569"/>
        <item x="1674"/>
        <item x="201"/>
        <item x="407"/>
        <item x="130"/>
        <item x="248"/>
        <item x="1416"/>
        <item x="1414"/>
        <item x="1474"/>
        <item x="173"/>
        <item x="341"/>
        <item x="572"/>
        <item x="118"/>
        <item x="131"/>
        <item x="663"/>
        <item x="699"/>
        <item x="1617"/>
        <item x="1681"/>
        <item x="619"/>
        <item x="1675"/>
        <item x="495"/>
        <item x="1333"/>
        <item x="1307"/>
        <item x="621"/>
        <item x="1207"/>
        <item x="518"/>
        <item x="111"/>
        <item x="1608"/>
        <item x="411"/>
        <item x="676"/>
        <item x="117"/>
        <item x="1666"/>
        <item x="649"/>
        <item x="1618"/>
        <item x="1613"/>
        <item x="664"/>
        <item x="786"/>
        <item x="354"/>
        <item x="1269"/>
        <item x="853"/>
        <item x="1088"/>
        <item x="150"/>
        <item x="613"/>
        <item x="614"/>
        <item x="180"/>
        <item x="269"/>
        <item x="795"/>
        <item x="784"/>
        <item x="270"/>
        <item x="1294"/>
        <item x="1358"/>
        <item x="1293"/>
        <item x="617"/>
        <item x="371"/>
        <item x="447"/>
        <item x="858"/>
        <item x="229"/>
        <item x="428"/>
        <item x="500"/>
        <item x="474"/>
        <item x="1292"/>
        <item x="855"/>
        <item x="1334"/>
        <item x="870"/>
        <item x="324"/>
        <item x="496"/>
        <item x="370"/>
        <item x="586"/>
        <item x="760"/>
        <item x="62"/>
        <item x="61"/>
        <item x="1022"/>
        <item x="1126"/>
        <item x="891"/>
        <item x="1247"/>
        <item x="854"/>
        <item x="1341"/>
        <item x="923"/>
        <item x="1578"/>
        <item x="1089"/>
        <item x="856"/>
        <item x="151"/>
        <item x="152"/>
        <item x="497"/>
        <item x="615"/>
        <item x="785"/>
        <item x="392"/>
        <item x="598"/>
        <item x="659"/>
        <item x="751"/>
        <item x="750"/>
        <item x="272"/>
        <item x="1270"/>
        <item x="271"/>
        <item x="749"/>
        <item x="739"/>
        <item x="887"/>
        <item x="728"/>
        <item x="393"/>
        <item x="475"/>
        <item x="224"/>
        <item x="1402"/>
        <item x="1417"/>
        <item x="1437"/>
        <item x="1386"/>
        <item x="1397"/>
        <item x="1381"/>
        <item x="83"/>
        <item x="673"/>
        <item x="1525"/>
        <item x="1403"/>
        <item x="1418"/>
        <item x="1435"/>
        <item x="1388"/>
        <item x="1398"/>
        <item x="1436"/>
        <item x="1387"/>
        <item x="1526"/>
        <item x="339"/>
        <item x="288"/>
        <item x="1296"/>
        <item x="161"/>
        <item x="295"/>
        <item x="398"/>
        <item x="399"/>
        <item x="400"/>
        <item x="401"/>
        <item x="340"/>
        <item x="347"/>
        <item x="561"/>
        <item x="1667"/>
        <item x="656"/>
        <item x="174"/>
        <item x="223"/>
        <item x="426"/>
        <item x="457"/>
        <item x="524"/>
        <item x="119"/>
        <item x="1612"/>
        <item x="63"/>
        <item x="114"/>
        <item x="1053"/>
        <item x="181"/>
        <item x="121"/>
        <item x="640"/>
        <item x="1068"/>
        <item x="402"/>
        <item x="787"/>
        <item x="748"/>
        <item x="641"/>
        <item x="834"/>
        <item x="788"/>
        <item x="1399"/>
        <item x="450"/>
        <item x="451"/>
        <item x="275"/>
        <item x="482"/>
        <item x="988"/>
        <item x="642"/>
        <item x="1157"/>
        <item x="1219"/>
        <item x="1220"/>
        <item x="335"/>
        <item x="675"/>
        <item x="761"/>
        <item x="1404"/>
        <item x="571"/>
        <item x="1382"/>
        <item x="1383"/>
        <item x="1152"/>
        <item x="931"/>
        <item x="679"/>
        <item x="78"/>
        <item x="127"/>
        <item x="331"/>
        <item x="965"/>
        <item x="1336"/>
        <item x="1410"/>
        <item x="429"/>
        <item x="449"/>
        <item x="128"/>
        <item x="503"/>
        <item x="504"/>
        <item x="115"/>
        <item x="158"/>
        <item x="207"/>
        <item x="527"/>
        <item x="600"/>
        <item x="249"/>
        <item x="227"/>
        <item x="231"/>
        <item x="629"/>
        <item x="633"/>
        <item x="1669"/>
        <item x="568"/>
        <item x="297"/>
        <item x="1611"/>
        <item x="651"/>
        <item x="652"/>
        <item x="668"/>
        <item x="298"/>
        <item x="622"/>
        <item x="666"/>
        <item x="677"/>
        <item x="1665"/>
        <item x="628"/>
        <item x="332"/>
        <item x="333"/>
        <item x="1058"/>
        <item x="1059"/>
        <item x="46"/>
        <item x="47"/>
        <item x="334"/>
        <item x="167"/>
        <item x="949"/>
        <item x="1443"/>
        <item x="159"/>
        <item x="157"/>
        <item x="203"/>
        <item x="363"/>
        <item x="409"/>
        <item x="650"/>
        <item x="681"/>
        <item x="1379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82"/>
        <item x="1683"/>
        <item x="1684"/>
        <item x="1685"/>
        <item x="998"/>
        <item x="252"/>
        <item x="1686"/>
        <item x="1687"/>
        <item x="1688"/>
        <item x="1689"/>
        <item x="1690"/>
        <item x="1691"/>
        <item x="1692"/>
        <item x="1693"/>
        <item x="1694"/>
      </items>
    </pivotField>
    <pivotField axis="axisRow" compact="0" outline="0" subtotalTop="0" showAll="0" defaultSubtotal="0">
      <items count="1600">
        <item x="460"/>
        <item x="461"/>
        <item x="394"/>
        <item x="413"/>
        <item x="1585"/>
        <item x="128"/>
        <item x="115"/>
        <item x="155"/>
        <item x="199"/>
        <item x="488"/>
        <item x="558"/>
        <item x="228"/>
        <item x="208"/>
        <item x="210"/>
        <item x="587"/>
        <item x="591"/>
        <item x="1578"/>
        <item x="529"/>
        <item x="273"/>
        <item x="1534"/>
        <item x="609"/>
        <item x="610"/>
        <item x="626"/>
        <item x="274"/>
        <item x="580"/>
        <item x="624"/>
        <item x="635"/>
        <item x="1575"/>
        <item x="586"/>
        <item x="0"/>
        <item x="487"/>
        <item x="412"/>
        <item x="437"/>
        <item x="230"/>
        <item x="462"/>
        <item x="401"/>
        <item x="108"/>
        <item x="659"/>
        <item x="384"/>
        <item x="463"/>
        <item x="71"/>
        <item x="555"/>
        <item x="129"/>
        <item x="658"/>
        <item x="620"/>
        <item x="625"/>
        <item x="641"/>
        <item x="270"/>
        <item x="212"/>
        <item x="372"/>
        <item x="1579"/>
        <item x="491"/>
        <item x="629"/>
        <item x="1543"/>
        <item x="1539"/>
        <item x="490"/>
        <item x="375"/>
        <item x="209"/>
        <item x="272"/>
        <item x="616"/>
        <item x="157"/>
        <item x="618"/>
        <item x="640"/>
        <item x="588"/>
        <item x="312"/>
        <item x="578"/>
        <item x="1324"/>
        <item x="162"/>
        <item x="400"/>
        <item x="486"/>
        <item x="549"/>
        <item x="576"/>
        <item x="143"/>
        <item x="145"/>
        <item x="1369"/>
        <item x="197"/>
        <item x="585"/>
        <item x="422"/>
        <item x="120"/>
        <item x="260"/>
        <item x="144"/>
        <item x="146"/>
        <item x="200"/>
        <item x="201"/>
        <item x="202"/>
        <item x="165"/>
        <item x="169"/>
        <item x="203"/>
        <item x="107"/>
        <item x="213"/>
        <item x="1581"/>
        <item x="611"/>
        <item x="349"/>
        <item x="1313"/>
        <item x="589"/>
        <item x="1346"/>
        <item x="827"/>
        <item x="168"/>
        <item x="828"/>
        <item x="1542"/>
        <item x="311"/>
        <item x="269"/>
        <item x="638"/>
        <item x="636"/>
        <item x="619"/>
        <item x="557"/>
        <item x="628"/>
        <item x="439"/>
        <item x="390"/>
        <item x="533"/>
        <item x="166"/>
        <item x="167"/>
        <item x="1584"/>
        <item x="229"/>
        <item x="473"/>
        <item x="163"/>
        <item x="1586"/>
        <item x="206"/>
        <item x="443"/>
        <item x="366"/>
        <item x="364"/>
        <item x="367"/>
        <item x="365"/>
        <item x="158"/>
        <item x="421"/>
        <item x="391"/>
        <item x="485"/>
        <item x="119"/>
        <item x="465"/>
        <item x="464"/>
        <item x="171"/>
        <item x="231"/>
        <item x="204"/>
        <item x="205"/>
        <item x="1535"/>
        <item x="393"/>
        <item x="1582"/>
        <item x="623"/>
        <item x="301"/>
        <item x="116"/>
        <item x="592"/>
        <item x="63"/>
        <item x="368"/>
        <item x="256"/>
        <item x="254"/>
        <item x="360"/>
        <item x="361"/>
        <item x="600"/>
        <item x="602"/>
        <item x="47"/>
        <item x="46"/>
        <item x="414"/>
        <item x="415"/>
        <item x="114"/>
        <item x="706"/>
        <item x="696"/>
        <item x="186"/>
        <item x="42"/>
        <item x="685"/>
        <item x="255"/>
        <item x="96"/>
        <item x="303"/>
        <item x="1587"/>
        <item x="185"/>
        <item x="1231"/>
        <item x="1564"/>
        <item x="1566"/>
        <item x="1563"/>
        <item x="1565"/>
        <item x="1567"/>
        <item x="1568"/>
        <item x="78"/>
        <item x="74"/>
        <item x="753"/>
        <item x="187"/>
        <item x="123"/>
        <item x="224"/>
        <item x="977"/>
        <item x="69"/>
        <item x="59"/>
        <item x="126"/>
        <item x="484"/>
        <item x="483"/>
        <item x="724"/>
        <item x="436"/>
        <item x="435"/>
        <item x="688"/>
        <item x="686"/>
        <item x="561"/>
        <item x="559"/>
        <item x="438"/>
        <item x="257"/>
        <item x="539"/>
        <item x="537"/>
        <item x="397"/>
        <item x="395"/>
        <item x="603"/>
        <item x="601"/>
        <item x="43"/>
        <item x="41"/>
        <item x="94"/>
        <item x="92"/>
        <item x="418"/>
        <item x="416"/>
        <item x="387"/>
        <item x="385"/>
        <item x="317"/>
        <item x="315"/>
        <item x="124"/>
        <item x="122"/>
        <item x="710"/>
        <item x="711"/>
        <item x="267"/>
        <item x="1103"/>
        <item x="1101"/>
        <item x="1102"/>
        <item x="279"/>
        <item x="280"/>
        <item x="278"/>
        <item x="854"/>
        <item x="852"/>
        <item x="853"/>
        <item x="747"/>
        <item x="750"/>
        <item x="746"/>
        <item x="1071"/>
        <item x="1075"/>
        <item x="1070"/>
        <item x="973"/>
        <item x="972"/>
        <item x="292"/>
        <item x="285"/>
        <item x="293"/>
        <item x="284"/>
        <item x="831"/>
        <item x="830"/>
        <item x="832"/>
        <item x="829"/>
        <item x="928"/>
        <item x="927"/>
        <item x="929"/>
        <item x="926"/>
        <item x="958"/>
        <item x="962"/>
        <item x="957"/>
        <item x="1064"/>
        <item x="1065"/>
        <item x="1063"/>
        <item x="1087"/>
        <item x="1091"/>
        <item x="1086"/>
        <item x="1096"/>
        <item x="1097"/>
        <item x="1095"/>
        <item x="1108"/>
        <item x="1109"/>
        <item x="1107"/>
        <item x="754"/>
        <item x="752"/>
        <item x="833"/>
        <item x="834"/>
        <item x="835"/>
        <item x="225"/>
        <item x="226"/>
        <item x="794"/>
        <item x="795"/>
        <item x="796"/>
        <item x="844"/>
        <item x="842"/>
        <item x="843"/>
        <item x="841"/>
        <item x="1117"/>
        <item x="1118"/>
        <item x="1116"/>
        <item x="931"/>
        <item x="932"/>
        <item x="930"/>
        <item x="276"/>
        <item x="277"/>
        <item x="275"/>
        <item x="536"/>
        <item x="534"/>
        <item x="535"/>
        <item x="966"/>
        <item x="967"/>
        <item x="965"/>
        <item x="1077"/>
        <item x="1078"/>
        <item x="1076"/>
        <item x="837"/>
        <item x="838"/>
        <item x="836"/>
        <item x="1427"/>
        <item x="1428"/>
        <item x="1426"/>
        <item x="1131"/>
        <item x="1129"/>
        <item x="1130"/>
        <item x="1007"/>
        <item x="1006"/>
        <item x="1008"/>
        <item x="1012"/>
        <item x="1162"/>
        <item x="1158"/>
        <item x="1159"/>
        <item x="906"/>
        <item x="902"/>
        <item x="905"/>
        <item x="1294"/>
        <item x="1295"/>
        <item x="1293"/>
        <item x="1181"/>
        <item x="1179"/>
        <item x="1176"/>
        <item x="1182"/>
        <item x="778"/>
        <item x="779"/>
        <item x="777"/>
        <item x="1443"/>
        <item x="1444"/>
        <item x="1439"/>
        <item x="885"/>
        <item x="886"/>
        <item x="884"/>
        <item x="762"/>
        <item x="763"/>
        <item x="761"/>
        <item x="1407"/>
        <item x="1408"/>
        <item x="1406"/>
        <item x="979"/>
        <item x="980"/>
        <item x="978"/>
        <item x="1434"/>
        <item x="1435"/>
        <item x="1433"/>
        <item x="655"/>
        <item x="656"/>
        <item x="654"/>
        <item x="816"/>
        <item x="817"/>
        <item x="818"/>
        <item x="982"/>
        <item x="983"/>
        <item x="981"/>
        <item x="775"/>
        <item x="776"/>
        <item x="774"/>
        <item x="987"/>
        <item x="988"/>
        <item x="989"/>
        <item x="1436"/>
        <item x="1437"/>
        <item x="1438"/>
        <item x="1278"/>
        <item x="1280"/>
        <item x="1279"/>
        <item x="866"/>
        <item x="867"/>
        <item x="865"/>
        <item x="859"/>
        <item x="860"/>
        <item x="858"/>
        <item x="948"/>
        <item x="946"/>
        <item x="947"/>
        <item x="985"/>
        <item x="986"/>
        <item x="984"/>
        <item x="1123"/>
        <item x="1124"/>
        <item x="1119"/>
        <item x="1210"/>
        <item x="1200"/>
        <item x="1206"/>
        <item x="1204"/>
        <item x="1401"/>
        <item x="1399"/>
        <item x="1400"/>
        <item x="131"/>
        <item x="1424"/>
        <item x="1425"/>
        <item x="1423"/>
        <item x="857"/>
        <item x="855"/>
        <item x="268"/>
        <item x="621"/>
        <item x="1035"/>
        <item x="1025"/>
        <item x="1040"/>
        <item x="1026"/>
        <item x="1037"/>
        <item x="1142"/>
        <item x="1155"/>
        <item x="1144"/>
        <item x="1143"/>
        <item x="1148"/>
        <item x="1150"/>
        <item x="1149"/>
        <item x="892"/>
        <item x="899"/>
        <item x="891"/>
        <item x="894"/>
        <item x="1287"/>
        <item x="1283"/>
        <item x="1291"/>
        <item x="1292"/>
        <item x="1281"/>
        <item x="1163"/>
        <item x="1173"/>
        <item x="1164"/>
        <item x="1166"/>
        <item x="781"/>
        <item x="783"/>
        <item x="782"/>
        <item x="780"/>
        <item x="1297"/>
        <item x="1303"/>
        <item x="1302"/>
        <item x="1296"/>
        <item x="862"/>
        <item x="864"/>
        <item x="863"/>
        <item x="861"/>
        <item x="295"/>
        <item x="305"/>
        <item x="296"/>
        <item x="300"/>
        <item x="307"/>
        <item x="1189"/>
        <item x="1194"/>
        <item x="1188"/>
        <item x="1187"/>
        <item x="765"/>
        <item x="771"/>
        <item x="770"/>
        <item x="764"/>
        <item x="999"/>
        <item x="993"/>
        <item x="994"/>
        <item x="995"/>
        <item x="998"/>
        <item x="1133"/>
        <item x="1139"/>
        <item x="1138"/>
        <item x="1132"/>
        <item x="1245"/>
        <item x="1253"/>
        <item x="1246"/>
        <item x="1248"/>
        <item x="809"/>
        <item x="801"/>
        <item x="799"/>
        <item x="797"/>
        <item x="812"/>
        <item x="810"/>
        <item x="804"/>
        <item x="808"/>
        <item x="1234"/>
        <item x="1243"/>
        <item x="1232"/>
        <item x="1239"/>
        <item x="220"/>
        <item x="214"/>
        <item x="222"/>
        <item x="215"/>
        <item x="1402"/>
        <item x="1403"/>
        <item x="1404"/>
        <item x="1405"/>
        <item x="1271"/>
        <item x="1268"/>
        <item x="1267"/>
        <item x="1270"/>
        <item x="1269"/>
        <item x="875"/>
        <item x="874"/>
        <item x="870"/>
        <item x="872"/>
        <item x="869"/>
        <item x="871"/>
        <item x="1264"/>
        <item x="1261"/>
        <item x="1255"/>
        <item x="1256"/>
        <item x="935"/>
        <item x="943"/>
        <item x="934"/>
        <item x="938"/>
        <item x="1015"/>
        <item x="1021"/>
        <item x="1020"/>
        <item x="1014"/>
        <item x="1227"/>
        <item x="1214"/>
        <item x="1230"/>
        <item x="1217"/>
        <item x="1226"/>
        <item x="1223"/>
        <item x="258"/>
        <item x="259"/>
        <item x="727"/>
        <item x="728"/>
        <item x="726"/>
        <item x="506"/>
        <item x="507"/>
        <item x="510"/>
        <item x="594"/>
        <item x="595"/>
        <item x="593"/>
        <item x="689"/>
        <item x="690"/>
        <item x="687"/>
        <item x="540"/>
        <item x="541"/>
        <item x="538"/>
        <item x="398"/>
        <item x="399"/>
        <item x="396"/>
        <item x="370"/>
        <item x="371"/>
        <item x="369"/>
        <item x="604"/>
        <item x="605"/>
        <item x="419"/>
        <item x="420"/>
        <item x="417"/>
        <item x="388"/>
        <item x="389"/>
        <item x="386"/>
        <item x="318"/>
        <item x="319"/>
        <item x="316"/>
        <item x="562"/>
        <item x="563"/>
        <item x="560"/>
        <item x="712"/>
        <item x="713"/>
        <item x="709"/>
        <item x="1055"/>
        <item x="1062"/>
        <item x="1061"/>
        <item x="1333"/>
        <item x="1336"/>
        <item x="1335"/>
        <item x="919"/>
        <item x="923"/>
        <item x="922"/>
        <item x="1381"/>
        <item x="1383"/>
        <item x="1382"/>
        <item x="1347"/>
        <item x="1350"/>
        <item x="1344"/>
        <item x="791"/>
        <item x="793"/>
        <item x="792"/>
        <item x="1452"/>
        <item x="1454"/>
        <item x="1453"/>
        <item x="1385"/>
        <item x="1389"/>
        <item x="1388"/>
        <item x="1370"/>
        <item x="1374"/>
        <item x="1373"/>
        <item x="1317"/>
        <item x="1321"/>
        <item x="1320"/>
        <item x="1455"/>
        <item x="1457"/>
        <item x="1456"/>
        <item x="1412"/>
        <item x="1416"/>
        <item x="1415"/>
        <item x="1392"/>
        <item x="1396"/>
        <item x="1395"/>
        <item x="1378"/>
        <item x="1379"/>
        <item x="1377"/>
        <item x="908"/>
        <item x="910"/>
        <item x="909"/>
        <item x="824"/>
        <item x="825"/>
        <item x="820"/>
        <item x="823"/>
        <item x="1341"/>
        <item x="1339"/>
        <item x="1340"/>
        <item x="1409"/>
        <item x="1048"/>
        <item x="1050"/>
        <item x="1049"/>
        <item x="1051"/>
        <item x="1053"/>
        <item x="1052"/>
        <item x="1410"/>
        <item x="1411"/>
        <item x="1311"/>
        <item x="913"/>
        <item x="914"/>
        <item x="949"/>
        <item x="953"/>
        <item x="952"/>
        <item x="1045"/>
        <item x="1047"/>
        <item x="1046"/>
        <item x="1363"/>
        <item x="1365"/>
        <item x="1359"/>
        <item x="83"/>
        <item x="1570"/>
        <item x="1572"/>
        <item x="1569"/>
        <item x="1571"/>
        <item x="1573"/>
        <item x="1574"/>
        <item x="1544"/>
        <item x="76"/>
        <item x="1461"/>
        <item x="1462"/>
        <item x="1458"/>
        <item x="1043"/>
        <item x="1044"/>
        <item x="1042"/>
        <item x="1177"/>
        <item x="1184"/>
        <item x="887"/>
        <item x="888"/>
        <item x="889"/>
        <item x="1499"/>
        <item x="1498"/>
        <item x="1497"/>
        <item x="1125"/>
        <item x="1126"/>
        <item x="1120"/>
        <item x="1445"/>
        <item x="1446"/>
        <item x="1440"/>
        <item x="1198"/>
        <item x="1199"/>
        <item x="1197"/>
        <item x="1501"/>
        <item x="1505"/>
        <item x="1500"/>
        <item x="1502"/>
        <item x="990"/>
        <item x="991"/>
        <item x="992"/>
        <item x="1468"/>
        <item x="1469"/>
        <item x="1465"/>
        <item x="1211"/>
        <item x="1202"/>
        <item x="1207"/>
        <item x="671"/>
        <item x="667"/>
        <item x="668"/>
        <item x="670"/>
        <item x="666"/>
        <item x="669"/>
        <item x="84"/>
        <item x="79"/>
        <item x="81"/>
        <item x="80"/>
        <item x="82"/>
        <item x="85"/>
        <item x="193"/>
        <item x="189"/>
        <item x="190"/>
        <item x="192"/>
        <item x="188"/>
        <item x="191"/>
        <item x="1558"/>
        <item x="1560"/>
        <item x="1557"/>
        <item x="1559"/>
        <item x="1561"/>
        <item x="1562"/>
        <item x="665"/>
        <item x="661"/>
        <item x="662"/>
        <item x="664"/>
        <item x="660"/>
        <item x="663"/>
        <item x="266"/>
        <item x="262"/>
        <item x="263"/>
        <item x="265"/>
        <item x="261"/>
        <item x="264"/>
        <item x="497"/>
        <item x="495"/>
        <item x="493"/>
        <item x="492"/>
        <item x="494"/>
        <item x="496"/>
        <item x="734"/>
        <item x="732"/>
        <item x="729"/>
        <item x="730"/>
        <item x="731"/>
        <item x="733"/>
        <item x="77"/>
        <item x="73"/>
        <item x="72"/>
        <item x="75"/>
        <item x="362"/>
        <item x="363"/>
        <item x="45"/>
        <item x="1167"/>
        <item x="1168"/>
        <item x="252"/>
        <item x="253"/>
        <item x="630"/>
        <item x="632"/>
        <item x="631"/>
        <item x="112"/>
        <item x="113"/>
        <item x="127"/>
        <item x="1041"/>
        <item x="1024"/>
        <item x="1038"/>
        <item x="1027"/>
        <item x="1036"/>
        <item x="1039"/>
        <item x="1034"/>
        <item x="1033"/>
        <item x="1152"/>
        <item x="1153"/>
        <item x="1156"/>
        <item x="1151"/>
        <item x="1154"/>
        <item x="900"/>
        <item x="896"/>
        <item x="897"/>
        <item x="893"/>
        <item x="895"/>
        <item x="898"/>
        <item x="1288"/>
        <item x="1289"/>
        <item x="1284"/>
        <item x="1285"/>
        <item x="1290"/>
        <item x="1282"/>
        <item x="1175"/>
        <item x="1170"/>
        <item x="1171"/>
        <item x="1174"/>
        <item x="1169"/>
        <item x="1172"/>
        <item x="789"/>
        <item x="785"/>
        <item x="786"/>
        <item x="788"/>
        <item x="784"/>
        <item x="787"/>
        <item x="1305"/>
        <item x="1299"/>
        <item x="1300"/>
        <item x="1304"/>
        <item x="1298"/>
        <item x="1301"/>
        <item x="306"/>
        <item x="294"/>
        <item x="297"/>
        <item x="302"/>
        <item x="304"/>
        <item x="299"/>
        <item x="298"/>
        <item x="1196"/>
        <item x="1191"/>
        <item x="1192"/>
        <item x="1195"/>
        <item x="1190"/>
        <item x="1193"/>
        <item x="773"/>
        <item x="767"/>
        <item x="768"/>
        <item x="772"/>
        <item x="766"/>
        <item x="769"/>
        <item x="1003"/>
        <item x="996"/>
        <item x="1000"/>
        <item x="1002"/>
        <item x="997"/>
        <item x="1001"/>
        <item x="1141"/>
        <item x="1135"/>
        <item x="1136"/>
        <item x="1140"/>
        <item x="1134"/>
        <item x="1137"/>
        <item x="735"/>
        <item x="1254"/>
        <item x="1250"/>
        <item x="1251"/>
        <item x="1249"/>
        <item x="1252"/>
        <item x="815"/>
        <item x="802"/>
        <item x="813"/>
        <item x="800"/>
        <item x="798"/>
        <item x="819"/>
        <item x="814"/>
        <item x="811"/>
        <item x="1244"/>
        <item x="1241"/>
        <item x="1235"/>
        <item x="1233"/>
        <item x="1240"/>
        <item x="1242"/>
        <item x="223"/>
        <item x="217"/>
        <item x="218"/>
        <item x="221"/>
        <item x="216"/>
        <item x="219"/>
        <item x="1273"/>
        <item x="1272"/>
        <item x="1274"/>
        <item x="1275"/>
        <item x="1276"/>
        <item x="1277"/>
        <item x="879"/>
        <item x="880"/>
        <item x="878"/>
        <item x="873"/>
        <item x="876"/>
        <item x="877"/>
        <item x="1259"/>
        <item x="1257"/>
        <item x="1265"/>
        <item x="1258"/>
        <item x="945"/>
        <item x="933"/>
        <item x="941"/>
        <item x="936"/>
        <item x="944"/>
        <item x="940"/>
        <item x="942"/>
        <item x="1023"/>
        <item x="1017"/>
        <item x="1018"/>
        <item x="1022"/>
        <item x="1016"/>
        <item x="1019"/>
        <item x="1218"/>
        <item x="1229"/>
        <item x="1215"/>
        <item x="1219"/>
        <item x="1228"/>
        <item x="1216"/>
        <item x="1224"/>
        <item x="1225"/>
        <item x="1494"/>
        <item x="1496"/>
        <item x="1495"/>
        <item x="1493"/>
        <item x="21"/>
        <item x="15"/>
        <item x="16"/>
        <item x="20"/>
        <item x="14"/>
        <item x="17"/>
        <item x="382"/>
        <item x="378"/>
        <item x="379"/>
        <item x="381"/>
        <item x="377"/>
        <item x="380"/>
        <item x="683"/>
        <item x="679"/>
        <item x="680"/>
        <item x="682"/>
        <item x="678"/>
        <item x="681"/>
        <item x="583"/>
        <item x="566"/>
        <item x="569"/>
        <item x="568"/>
        <item x="574"/>
        <item x="581"/>
        <item x="544"/>
        <item x="545"/>
        <item x="550"/>
        <item x="553"/>
        <item x="547"/>
        <item x="551"/>
        <item x="650"/>
        <item x="644"/>
        <item x="645"/>
        <item x="649"/>
        <item x="643"/>
        <item x="646"/>
        <item x="341"/>
        <item x="348"/>
        <item x="339"/>
        <item x="343"/>
        <item x="335"/>
        <item x="344"/>
        <item x="528"/>
        <item x="524"/>
        <item x="525"/>
        <item x="527"/>
        <item x="523"/>
        <item x="526"/>
        <item x="433"/>
        <item x="425"/>
        <item x="426"/>
        <item x="432"/>
        <item x="424"/>
        <item x="427"/>
        <item x="142"/>
        <item x="152"/>
        <item x="137"/>
        <item x="136"/>
        <item x="138"/>
        <item x="133"/>
        <item x="53"/>
        <item x="134"/>
        <item x="140"/>
        <item x="149"/>
        <item x="11"/>
        <item x="3"/>
        <item x="4"/>
        <item x="10"/>
        <item x="2"/>
        <item x="5"/>
        <item x="91"/>
        <item x="87"/>
        <item x="88"/>
        <item x="90"/>
        <item x="86"/>
        <item x="89"/>
        <item x="458"/>
        <item x="472"/>
        <item x="453"/>
        <item x="466"/>
        <item x="455"/>
        <item x="454"/>
        <item x="467"/>
        <item x="457"/>
        <item x="677"/>
        <item x="672"/>
        <item x="674"/>
        <item x="676"/>
        <item x="673"/>
        <item x="675"/>
        <item x="530"/>
        <item x="505"/>
        <item x="502"/>
        <item x="503"/>
        <item x="499"/>
        <item x="501"/>
        <item x="500"/>
        <item x="504"/>
        <item x="232"/>
        <item x="239"/>
        <item x="233"/>
        <item x="236"/>
        <item x="240"/>
        <item x="512"/>
        <item x="515"/>
        <item x="520"/>
        <item x="514"/>
        <item x="516"/>
        <item x="36"/>
        <item x="37"/>
        <item x="39"/>
        <item x="35"/>
        <item x="38"/>
        <item x="693"/>
        <item x="698"/>
        <item x="692"/>
        <item x="695"/>
        <item x="699"/>
        <item x="441"/>
        <item x="445"/>
        <item x="440"/>
        <item x="446"/>
        <item x="403"/>
        <item x="404"/>
        <item x="406"/>
        <item x="402"/>
        <item x="405"/>
        <item x="57"/>
        <item x="60"/>
        <item x="64"/>
        <item x="65"/>
        <item x="178"/>
        <item x="172"/>
        <item x="180"/>
        <item x="174"/>
        <item x="173"/>
        <item x="181"/>
        <item x="286"/>
        <item x="287"/>
        <item x="282"/>
        <item x="281"/>
        <item x="288"/>
        <item x="50"/>
        <item x="51"/>
        <item x="48"/>
        <item x="49"/>
        <item x="52"/>
        <item x="322"/>
        <item x="323"/>
        <item x="325"/>
        <item x="327"/>
        <item x="328"/>
        <item x="100"/>
        <item x="101"/>
        <item x="105"/>
        <item x="99"/>
        <item x="98"/>
        <item x="27"/>
        <item x="28"/>
        <item x="33"/>
        <item x="26"/>
        <item x="29"/>
        <item x="480"/>
        <item x="481"/>
        <item x="478"/>
        <item x="477"/>
        <item x="482"/>
        <item x="716"/>
        <item x="720"/>
        <item x="725"/>
        <item x="719"/>
        <item x="721"/>
        <item x="1060"/>
        <item x="1057"/>
        <item x="1059"/>
        <item x="1058"/>
        <item x="1329"/>
        <item x="1337"/>
        <item x="1328"/>
        <item x="1334"/>
        <item x="921"/>
        <item x="925"/>
        <item x="924"/>
        <item x="920"/>
        <item x="1349"/>
        <item x="1352"/>
        <item x="1351"/>
        <item x="1348"/>
        <item x="1387"/>
        <item x="1390"/>
        <item x="1384"/>
        <item x="1386"/>
        <item x="1372"/>
        <item x="1376"/>
        <item x="1375"/>
        <item x="1371"/>
        <item x="1319"/>
        <item x="1323"/>
        <item x="1322"/>
        <item x="1318"/>
        <item x="1414"/>
        <item x="1418"/>
        <item x="1417"/>
        <item x="1413"/>
        <item x="1355"/>
        <item x="1357"/>
        <item x="1356"/>
        <item x="1354"/>
        <item x="1394"/>
        <item x="1398"/>
        <item x="1397"/>
        <item x="1393"/>
        <item x="821"/>
        <item x="822"/>
        <item x="912"/>
        <item x="916"/>
        <item x="915"/>
        <item x="911"/>
        <item x="951"/>
        <item x="955"/>
        <item x="954"/>
        <item x="950"/>
        <item x="1358"/>
        <item x="1367"/>
        <item x="1366"/>
        <item x="1364"/>
        <item x="1519"/>
        <item x="1521"/>
        <item x="1520"/>
        <item x="1518"/>
        <item x="1509"/>
        <item x="1511"/>
        <item x="1510"/>
        <item x="1508"/>
        <item x="1523"/>
        <item x="1525"/>
        <item x="1524"/>
        <item x="1522"/>
        <item x="1526"/>
        <item x="1529"/>
        <item x="1528"/>
        <item x="1527"/>
        <item x="1460"/>
        <item x="1464"/>
        <item x="1463"/>
        <item x="1459"/>
        <item x="1178"/>
        <item x="1186"/>
        <item x="1180"/>
        <item x="1183"/>
        <item x="1473"/>
        <item x="1475"/>
        <item x="1474"/>
        <item x="1472"/>
        <item x="1122"/>
        <item x="1128"/>
        <item x="1127"/>
        <item x="1121"/>
        <item x="1442"/>
        <item x="1448"/>
        <item x="1447"/>
        <item x="1441"/>
        <item x="1477"/>
        <item x="1479"/>
        <item x="1478"/>
        <item x="1476"/>
        <item x="1420"/>
        <item x="1422"/>
        <item x="1421"/>
        <item x="1419"/>
        <item x="1481"/>
        <item x="1483"/>
        <item x="1482"/>
        <item x="1480"/>
        <item x="1506"/>
        <item x="1504"/>
        <item x="1507"/>
        <item x="1503"/>
        <item x="1467"/>
        <item x="1471"/>
        <item x="1470"/>
        <item x="1466"/>
        <item x="1209"/>
        <item x="1213"/>
        <item x="1212"/>
        <item x="1208"/>
        <item x="1430"/>
        <item x="1432"/>
        <item x="1431"/>
        <item x="1429"/>
        <item x="24"/>
        <item x="13"/>
        <item x="23"/>
        <item x="22"/>
        <item x="18"/>
        <item x="19"/>
        <item x="567"/>
        <item x="570"/>
        <item x="584"/>
        <item x="564"/>
        <item x="565"/>
        <item x="582"/>
        <item x="573"/>
        <item x="571"/>
        <item x="572"/>
        <item x="575"/>
        <item x="554"/>
        <item x="542"/>
        <item x="546"/>
        <item x="543"/>
        <item x="548"/>
        <item x="552"/>
        <item x="653"/>
        <item x="642"/>
        <item x="652"/>
        <item x="651"/>
        <item x="647"/>
        <item x="648"/>
        <item x="337"/>
        <item x="336"/>
        <item x="345"/>
        <item x="338"/>
        <item x="346"/>
        <item x="347"/>
        <item x="342"/>
        <item x="428"/>
        <item x="423"/>
        <item x="429"/>
        <item x="434"/>
        <item x="430"/>
        <item x="431"/>
        <item x="151"/>
        <item x="141"/>
        <item x="164"/>
        <item x="159"/>
        <item x="207"/>
        <item x="139"/>
        <item x="135"/>
        <item x="147"/>
        <item x="160"/>
        <item x="150"/>
        <item x="148"/>
        <item x="6"/>
        <item x="1"/>
        <item x="7"/>
        <item x="12"/>
        <item x="8"/>
        <item x="9"/>
        <item x="468"/>
        <item x="451"/>
        <item x="469"/>
        <item x="452"/>
        <item x="470"/>
        <item x="471"/>
        <item x="459"/>
        <item x="456"/>
        <item x="1513"/>
        <item x="1512"/>
        <item x="1514"/>
        <item x="1516"/>
        <item x="1517"/>
        <item x="1515"/>
        <item x="517"/>
        <item x="513"/>
        <item x="518"/>
        <item x="521"/>
        <item x="511"/>
        <item x="519"/>
        <item x="700"/>
        <item x="694"/>
        <item x="701"/>
        <item x="697"/>
        <item x="691"/>
        <item x="702"/>
        <item x="182"/>
        <item x="176"/>
        <item x="183"/>
        <item x="179"/>
        <item x="175"/>
        <item x="184"/>
        <item x="177"/>
        <item x="30"/>
        <item x="25"/>
        <item x="31"/>
        <item x="34"/>
        <item x="32"/>
        <item x="1488"/>
        <item x="1485"/>
        <item x="1484"/>
        <item x="1489"/>
        <item x="1490"/>
        <item x="1487"/>
        <item x="1492"/>
        <item x="1486"/>
        <item x="1491"/>
        <item x="242"/>
        <item x="238"/>
        <item x="243"/>
        <item x="234"/>
        <item x="241"/>
        <item x="237"/>
        <item x="235"/>
        <item x="447"/>
        <item x="442"/>
        <item x="448"/>
        <item x="450"/>
        <item x="444"/>
        <item x="449"/>
        <item x="66"/>
        <item x="56"/>
        <item x="54"/>
        <item x="67"/>
        <item x="55"/>
        <item x="58"/>
        <item x="68"/>
        <item x="61"/>
        <item x="62"/>
        <item x="289"/>
        <item x="283"/>
        <item x="290"/>
        <item x="70"/>
        <item x="291"/>
        <item x="329"/>
        <item x="321"/>
        <item x="330"/>
        <item x="332"/>
        <item x="324"/>
        <item x="331"/>
        <item x="326"/>
        <item x="102"/>
        <item x="97"/>
        <item x="103"/>
        <item x="106"/>
        <item x="104"/>
        <item x="476"/>
        <item x="475"/>
        <item x="474"/>
        <item x="1551"/>
        <item x="479"/>
        <item x="356"/>
        <item x="722"/>
        <item x="714"/>
        <item x="723"/>
        <item x="715"/>
        <item x="718"/>
        <item x="717"/>
        <item x="1104"/>
        <item x="1100"/>
        <item x="1105"/>
        <item x="1098"/>
        <item x="1099"/>
        <item x="1106"/>
        <item x="1111"/>
        <item x="1110"/>
        <item x="1112"/>
        <item x="1114"/>
        <item x="1113"/>
        <item x="757"/>
        <item x="755"/>
        <item x="758"/>
        <item x="760"/>
        <item x="756"/>
        <item x="759"/>
        <item x="959"/>
        <item x="956"/>
        <item x="960"/>
        <item x="963"/>
        <item x="961"/>
        <item x="748"/>
        <item x="739"/>
        <item x="737"/>
        <item x="738"/>
        <item x="745"/>
        <item x="749"/>
        <item x="1069"/>
        <item x="1072"/>
        <item x="1067"/>
        <item x="1073"/>
        <item x="1066"/>
        <item x="1068"/>
        <item x="1074"/>
        <item x="850"/>
        <item x="845"/>
        <item x="851"/>
        <item x="846"/>
        <item x="848"/>
        <item x="847"/>
        <item x="1088"/>
        <item x="1085"/>
        <item x="1089"/>
        <item x="1084"/>
        <item x="1090"/>
        <item x="971"/>
        <item x="974"/>
        <item x="970"/>
        <item x="975"/>
        <item x="969"/>
        <item x="968"/>
        <item x="976"/>
        <item x="1080"/>
        <item x="1079"/>
        <item x="1081"/>
        <item x="1083"/>
        <item x="1082"/>
        <item x="736"/>
        <item x="251"/>
        <item x="247"/>
        <item x="246"/>
        <item x="249"/>
        <item x="250"/>
        <item x="248"/>
        <item x="352"/>
        <item x="354"/>
        <item x="355"/>
        <item x="353"/>
        <item x="161"/>
        <item x="599"/>
        <item x="597"/>
        <item x="598"/>
        <item x="633"/>
        <item x="637"/>
        <item x="40"/>
        <item x="44"/>
        <item x="411"/>
        <item x="409"/>
        <item x="1545"/>
        <item x="383"/>
        <item x="111"/>
        <item x="109"/>
        <item x="121"/>
        <item x="1552"/>
        <item x="708"/>
        <item x="704"/>
        <item x="705"/>
        <item x="707"/>
        <item x="1093"/>
        <item x="1094"/>
        <item x="1547"/>
        <item x="751"/>
        <item x="742"/>
        <item x="744"/>
        <item x="740"/>
        <item x="741"/>
        <item x="743"/>
        <item x="1553"/>
        <item x="840"/>
        <item x="1548"/>
        <item x="849"/>
        <item x="1546"/>
        <item x="1588"/>
        <item x="1589"/>
        <item x="392"/>
        <item x="407"/>
        <item x="1541"/>
        <item x="508"/>
        <item x="509"/>
        <item x="351"/>
        <item x="408"/>
        <item x="198"/>
        <item x="130"/>
        <item x="227"/>
        <item x="606"/>
        <item x="1580"/>
        <item x="627"/>
        <item x="579"/>
        <item x="577"/>
        <item x="1536"/>
        <item x="350"/>
        <item x="613"/>
        <item x="1537"/>
        <item x="907"/>
        <item x="211"/>
        <item x="333"/>
        <item x="615"/>
        <item x="1538"/>
        <item x="1533"/>
        <item x="1583"/>
        <item x="622"/>
        <item x="1532"/>
        <item x="1540"/>
        <item x="373"/>
        <item x="657"/>
        <item x="1157"/>
        <item x="1549"/>
        <item x="901"/>
        <item x="1555"/>
        <item x="308"/>
        <item x="309"/>
        <item x="310"/>
        <item x="1005"/>
        <item x="1004"/>
        <item x="803"/>
        <item x="805"/>
        <item x="1550"/>
        <item x="1237"/>
        <item x="1236"/>
        <item x="1238"/>
        <item x="1556"/>
        <item x="1260"/>
        <item x="1263"/>
        <item x="1262"/>
        <item x="1266"/>
        <item x="939"/>
        <item x="937"/>
        <item x="1554"/>
        <item x="194"/>
        <item x="195"/>
        <item x="498"/>
        <item x="1011"/>
        <item x="1009"/>
        <item x="1013"/>
        <item x="1160"/>
        <item x="1161"/>
        <item x="903"/>
        <item x="904"/>
        <item x="1185"/>
        <item x="883"/>
        <item x="882"/>
        <item x="881"/>
        <item x="1203"/>
        <item x="1201"/>
        <item x="1205"/>
        <item x="1338"/>
        <item x="1332"/>
        <item x="1330"/>
        <item x="1331"/>
        <item x="1343"/>
        <item x="1342"/>
        <item x="917"/>
        <item x="1360"/>
        <item x="1530"/>
        <item x="1531"/>
        <item x="1316"/>
        <item x="1327"/>
        <item x="1326"/>
        <item x="790"/>
        <item x="95"/>
        <item x="856"/>
        <item x="1590"/>
        <item x="1368"/>
        <item x="1361"/>
        <item x="1362"/>
        <item x="1314"/>
        <item x="1315"/>
        <item x="125"/>
        <item x="1325"/>
        <item x="1309"/>
        <item x="1310"/>
        <item x="1450"/>
        <item x="1449"/>
        <item x="271"/>
        <item x="156"/>
        <item x="154"/>
        <item x="196"/>
        <item x="531"/>
        <item x="313"/>
        <item x="639"/>
        <item x="334"/>
        <item x="374"/>
        <item x="320"/>
        <item x="608"/>
        <item x="1307"/>
        <item x="522"/>
        <item x="1577"/>
        <item x="614"/>
        <item x="170"/>
        <item x="118"/>
        <item x="153"/>
        <item x="117"/>
        <item x="314"/>
        <item x="376"/>
        <item x="556"/>
        <item x="590"/>
        <item x="617"/>
        <item x="1576"/>
        <item x="532"/>
        <item x="612"/>
        <item x="607"/>
        <item x="634"/>
        <item x="1145"/>
        <item x="1220"/>
        <item x="839"/>
        <item x="807"/>
        <item x="1054"/>
        <item x="1030"/>
        <item x="1391"/>
        <item x="1222"/>
        <item x="1221"/>
        <item x="1146"/>
        <item x="1115"/>
        <item x="340"/>
        <item x="1286"/>
        <item x="1010"/>
        <item x="1380"/>
        <item x="1306"/>
        <item x="1031"/>
        <item x="806"/>
        <item x="964"/>
        <item x="890"/>
        <item x="489"/>
        <item x="1345"/>
        <item x="1165"/>
        <item x="357"/>
        <item x="826"/>
        <item x="1308"/>
        <item x="1312"/>
        <item x="410"/>
        <item x="1451"/>
        <item x="1247"/>
        <item x="918"/>
        <item x="358"/>
        <item x="110"/>
        <item x="684"/>
        <item x="1353"/>
        <item x="868"/>
        <item x="1147"/>
        <item x="1032"/>
        <item x="1056"/>
        <item x="1092"/>
        <item x="93"/>
        <item x="1028"/>
        <item x="1029"/>
        <item x="359"/>
        <item x="244"/>
        <item x="245"/>
        <item x="596"/>
        <item x="703"/>
        <item x="132"/>
        <item x="1591"/>
        <item x="1592"/>
        <item x="1593"/>
        <item x="1594"/>
        <item x="1595"/>
        <item x="1596"/>
        <item x="1597"/>
        <item x="1598"/>
        <item x="1599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multipleItemSelectionAllowed="1" showAll="0" defaultSubtotal="0">
      <items count="25">
        <item x="21"/>
        <item x="6"/>
        <item x="22"/>
        <item x="7"/>
        <item x="24"/>
        <item x="5"/>
        <item x="20"/>
        <item x="0"/>
        <item x="4"/>
        <item x="16"/>
        <item x="19"/>
        <item x="11"/>
        <item x="3"/>
        <item x="14"/>
        <item x="17"/>
        <item x="13"/>
        <item x="8"/>
        <item x="9"/>
        <item x="10"/>
        <item x="15"/>
        <item x="18"/>
        <item x="23"/>
        <item x="12"/>
        <item x="1"/>
        <item x="2"/>
      </items>
    </pivotField>
    <pivotField compact="0" outline="0" subtotalTop="0" showAll="0" defaultSubtotal="0"/>
    <pivotField compact="0" outline="0" subtotalTop="0" showAll="0" defaultSubtotal="0"/>
    <pivotField axis="axisRow" compact="0" outline="0" subtotalTop="0" showAll="0">
      <items count="7">
        <item x="2"/>
        <item x="1"/>
        <item x="0"/>
        <item x="3"/>
        <item x="4"/>
        <item x="5"/>
        <item t="default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Row" compact="0" outline="0" subtotalTop="0" showAll="0" defaultSubtotal="0">
      <items count="1676">
        <item x="448"/>
        <item x="447"/>
        <item x="449"/>
        <item x="11"/>
        <item x="10"/>
        <item x="12"/>
        <item x="487"/>
        <item x="472"/>
        <item x="474"/>
        <item x="664"/>
        <item x="663"/>
        <item x="667"/>
        <item x="666"/>
        <item x="665"/>
        <item x="560"/>
        <item x="569"/>
        <item x="571"/>
        <item x="570"/>
        <item x="559"/>
        <item x="361"/>
        <item x="21"/>
        <item x="20"/>
        <item x="24"/>
        <item x="23"/>
        <item x="22"/>
        <item x="599"/>
        <item x="585"/>
        <item x="584"/>
        <item x="587"/>
        <item x="600"/>
        <item x="588"/>
        <item x="589"/>
        <item x="33"/>
        <item x="34"/>
        <item x="39"/>
        <item x="295"/>
        <item x="305"/>
        <item x="306"/>
        <item x="457"/>
        <item x="467"/>
        <item x="245"/>
        <item x="248"/>
        <item x="254"/>
        <item x="255"/>
        <item x="246"/>
        <item m="1" x="1672"/>
        <item x="55"/>
        <item x="493"/>
        <item m="1" x="1657"/>
        <item x="491"/>
        <item x="490"/>
        <item x="494"/>
        <item x="277"/>
        <item x="276"/>
        <item x="76"/>
        <item x="77"/>
        <item x="307"/>
        <item x="440"/>
        <item x="441"/>
        <item x="439"/>
        <item x="442"/>
        <item x="443"/>
        <item x="438"/>
        <item x="444"/>
        <item x="445"/>
        <item x="446"/>
        <item x="3"/>
        <item x="4"/>
        <item x="2"/>
        <item x="5"/>
        <item x="6"/>
        <item x="1"/>
        <item x="7"/>
        <item x="8"/>
        <item x="9"/>
        <item x="1616"/>
        <item x="471"/>
        <item x="470"/>
        <item x="481"/>
        <item x="475"/>
        <item x="482"/>
        <item x="483"/>
        <item x="468"/>
        <item x="484"/>
        <item x="469"/>
        <item x="485"/>
        <item x="486"/>
        <item x="473"/>
        <item x="658"/>
        <item x="659"/>
        <item x="657"/>
        <item x="660"/>
        <item x="656"/>
        <item x="661"/>
        <item x="662"/>
        <item x="561"/>
        <item x="566"/>
        <item x="563"/>
        <item x="567"/>
        <item x="558"/>
        <item x="562"/>
        <item x="564"/>
        <item x="568"/>
        <item x="352"/>
        <item x="356"/>
        <item x="354"/>
        <item x="357"/>
        <item x="350"/>
        <item x="349"/>
        <item x="358"/>
        <item x="351"/>
        <item x="359"/>
        <item x="360"/>
        <item x="355"/>
        <item x="353"/>
        <item x="348"/>
        <item x="15"/>
        <item x="16"/>
        <item x="14"/>
        <item x="17"/>
        <item x="13"/>
        <item x="18"/>
        <item x="19"/>
        <item x="583"/>
        <item x="586"/>
        <item x="591"/>
        <item x="597"/>
        <item x="581"/>
        <item x="582"/>
        <item x="598"/>
        <item x="590"/>
        <item x="451"/>
        <item x="450"/>
        <item x="578"/>
        <item x="576"/>
        <item x="579"/>
        <item x="580"/>
        <item x="577"/>
        <item x="27"/>
        <item x="28"/>
        <item x="26"/>
        <item x="29"/>
        <item x="30"/>
        <item x="25"/>
        <item x="31"/>
        <item x="32"/>
        <item x="644"/>
        <item x="646"/>
        <item x="645"/>
        <item x="647"/>
        <item x="651"/>
        <item x="610"/>
        <item x="611"/>
        <item x="609"/>
        <item x="36"/>
        <item x="37"/>
        <item x="35"/>
        <item x="38"/>
        <item x="0"/>
        <item x="616"/>
        <item x="619"/>
        <item x="617"/>
        <item x="620"/>
        <item x="621"/>
        <item m="1" x="1665"/>
        <item x="615"/>
        <item x="613"/>
        <item x="614"/>
        <item x="612"/>
        <item x="1637"/>
        <item x="298"/>
        <item x="297"/>
        <item x="299"/>
        <item x="300"/>
        <item x="294"/>
        <item x="301"/>
        <item x="302"/>
        <item x="296"/>
        <item x="303"/>
        <item x="304"/>
        <item x="555"/>
        <item x="553"/>
        <item x="556"/>
        <item x="557"/>
        <item x="554"/>
        <item x="458"/>
        <item x="462"/>
        <item x="460"/>
        <item x="463"/>
        <item x="464"/>
        <item x="459"/>
        <item x="465"/>
        <item x="461"/>
        <item x="466"/>
        <item x="284"/>
        <item x="266"/>
        <item x="269"/>
        <item m="1" x="1664"/>
        <item x="270"/>
        <item x="271"/>
        <item m="1" x="1663"/>
        <item x="264"/>
        <item x="265"/>
        <item x="263"/>
        <item x="259"/>
        <item x="258"/>
        <item x="261"/>
        <item x="260"/>
        <item x="262"/>
        <item x="256"/>
        <item x="257"/>
        <item x="244"/>
        <item x="251"/>
        <item x="252"/>
        <item x="250"/>
        <item x="253"/>
        <item x="249"/>
        <item x="247"/>
        <item x="47"/>
        <item x="46"/>
        <item x="42"/>
        <item x="43"/>
        <item x="41"/>
        <item m="1" x="1658"/>
        <item x="45"/>
        <item x="40"/>
        <item m="1" x="1669"/>
        <item x="48"/>
        <item x="50"/>
        <item x="51"/>
        <item x="49"/>
        <item x="52"/>
        <item x="383"/>
        <item x="373"/>
        <item x="385"/>
        <item x="386"/>
        <item x="384"/>
        <item x="375"/>
        <item x="376"/>
        <item x="369"/>
        <item x="365"/>
        <item x="367"/>
        <item x="368"/>
        <item x="366"/>
        <item x="364"/>
        <item x="379"/>
        <item x="380"/>
        <item x="381"/>
        <item x="382"/>
        <item x="372"/>
        <item x="370"/>
        <item x="371"/>
        <item x="63"/>
        <item x="57"/>
        <item x="59"/>
        <item x="60"/>
        <item x="64"/>
        <item x="65"/>
        <item x="56"/>
        <item x="54"/>
        <item x="58"/>
        <item x="61"/>
        <item x="62"/>
        <item x="374"/>
        <item x="66"/>
        <item x="67"/>
        <item x="68"/>
        <item x="70"/>
        <item x="124"/>
        <item x="122"/>
        <item m="1" x="1660"/>
        <item m="1" x="1661"/>
        <item m="1" x="1675"/>
        <item x="112"/>
        <item x="113"/>
        <item x="127"/>
        <item x="111"/>
        <item x="109"/>
        <item x="121"/>
        <item x="1591"/>
        <item x="110"/>
        <item x="495"/>
        <item x="496"/>
        <item x="492"/>
        <item x="497"/>
        <item x="489"/>
        <item x="1590"/>
        <item m="1" x="1674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596"/>
        <item x="1597"/>
        <item x="1598"/>
        <item x="1599"/>
        <item x="1600"/>
        <item x="273"/>
        <item x="274"/>
        <item x="272"/>
        <item x="275"/>
        <item x="73"/>
        <item x="74"/>
        <item x="72"/>
        <item x="75"/>
        <item x="78"/>
        <item x="83"/>
        <item x="84"/>
        <item x="79"/>
        <item x="81"/>
        <item x="80"/>
        <item x="82"/>
        <item x="85"/>
        <item x="520"/>
        <item x="543"/>
        <item x="542"/>
        <item x="91"/>
        <item x="90"/>
        <item x="396"/>
        <item x="535"/>
        <item x="536"/>
        <item x="421"/>
        <item x="105"/>
        <item x="106"/>
        <item x="512"/>
        <item x="679"/>
        <item x="678"/>
        <item x="685"/>
        <item x="684"/>
        <item x="517"/>
        <item x="518"/>
        <item x="514"/>
        <item x="515"/>
        <item x="519"/>
        <item x="539"/>
        <item x="540"/>
        <item x="538"/>
        <item x="541"/>
        <item x="87"/>
        <item x="88"/>
        <item x="86"/>
        <item x="89"/>
        <item x="393"/>
        <item x="394"/>
        <item x="392"/>
        <item x="395"/>
        <item x="397"/>
        <item x="521"/>
        <item x="522"/>
        <item x="525"/>
        <item x="523"/>
        <item x="524"/>
        <item x="527"/>
        <item x="530"/>
        <item x="529"/>
        <item x="531"/>
        <item x="532"/>
        <item x="528"/>
        <item x="533"/>
        <item x="526"/>
        <item x="534"/>
        <item x="94"/>
        <item x="92"/>
        <item m="1" x="1659"/>
        <item x="411"/>
        <item x="409"/>
        <item x="412"/>
        <item x="413"/>
        <item x="410"/>
        <item x="418"/>
        <item x="419"/>
        <item x="417"/>
        <item x="420"/>
        <item x="402"/>
        <item x="400"/>
        <item x="403"/>
        <item x="404"/>
        <item x="401"/>
        <item x="398"/>
        <item x="100"/>
        <item x="101"/>
        <item x="99"/>
        <item x="98"/>
        <item x="102"/>
        <item x="97"/>
        <item x="103"/>
        <item x="104"/>
        <item x="1583"/>
        <item x="510"/>
        <item x="508"/>
        <item x="507"/>
        <item x="509"/>
        <item x="511"/>
        <item x="513"/>
        <item x="1638"/>
        <item x="675"/>
        <item x="676"/>
        <item x="674"/>
        <item x="677"/>
        <item x="681"/>
        <item x="682"/>
        <item x="680"/>
        <item x="683"/>
        <item x="686"/>
        <item x="688"/>
        <item x="690"/>
        <item x="687"/>
        <item x="689"/>
        <item x="691"/>
        <item x="692"/>
        <item x="694"/>
        <item x="695"/>
        <item x="693"/>
        <item x="696"/>
        <item x="698"/>
        <item x="697"/>
        <item x="699"/>
        <item x="711"/>
        <item x="700"/>
        <item x="703"/>
        <item x="701"/>
        <item x="704"/>
        <item x="705"/>
        <item x="702"/>
        <item x="713"/>
        <item x="714"/>
        <item x="715"/>
        <item x="716"/>
        <item x="706"/>
        <item x="717"/>
        <item x="708"/>
        <item x="707"/>
        <item x="709"/>
        <item x="712"/>
        <item x="710"/>
        <item x="721"/>
        <item x="725"/>
        <item x="726"/>
        <item x="278"/>
        <item x="727"/>
        <item x="728"/>
        <item x="724"/>
        <item x="723"/>
        <item x="719"/>
        <item x="720"/>
        <item x="722"/>
        <item x="718"/>
        <item x="731"/>
        <item x="735"/>
        <item x="734"/>
        <item x="736"/>
        <item x="737"/>
        <item x="729"/>
        <item x="738"/>
        <item x="730"/>
        <item x="733"/>
        <item m="1" x="1668"/>
        <item x="732"/>
        <item x="740"/>
        <item x="329"/>
        <item x="327"/>
        <item x="330"/>
        <item x="331"/>
        <item x="328"/>
        <item x="332"/>
        <item x="336"/>
        <item x="338"/>
        <item x="429"/>
        <item x="430"/>
        <item x="433"/>
        <item x="431"/>
        <item x="434"/>
        <item x="435"/>
        <item x="432"/>
        <item x="426"/>
        <item x="424"/>
        <item x="1584"/>
        <item x="423"/>
        <item x="425"/>
        <item x="334"/>
        <item x="335"/>
        <item x="337"/>
        <item x="339"/>
        <item x="340"/>
        <item x="341"/>
        <item x="333"/>
        <item x="342"/>
        <item x="343"/>
        <item x="344"/>
        <item m="1" x="1653"/>
        <item m="1" x="1656"/>
        <item m="1" x="1670"/>
        <item x="744"/>
        <item x="748"/>
        <item x="745"/>
        <item x="747"/>
        <item x="749"/>
        <item x="750"/>
        <item x="746"/>
        <item x="193"/>
        <item x="196"/>
        <item x="202"/>
        <item x="215"/>
        <item x="203"/>
        <item x="212"/>
        <item x="213"/>
        <item x="214"/>
        <item x="157"/>
        <item x="150"/>
        <item x="135"/>
        <item x="134"/>
        <item x="136"/>
        <item x="140"/>
        <item x="131"/>
        <item x="132"/>
        <item x="138"/>
        <item x="147"/>
        <item x="149"/>
        <item x="158"/>
        <item x="220"/>
        <item x="137"/>
        <item x="133"/>
        <item x="139"/>
        <item x="145"/>
        <item x="159"/>
        <item x="148"/>
        <item x="146"/>
        <item x="160"/>
        <item x="1622"/>
        <item x="175"/>
        <item x="169"/>
        <item x="177"/>
        <item x="171"/>
        <item x="170"/>
        <item x="178"/>
        <item x="179"/>
        <item x="173"/>
        <item x="180"/>
        <item x="172"/>
        <item x="181"/>
        <item x="174"/>
        <item x="176"/>
        <item m="1" x="1662"/>
        <item m="1" x="1666"/>
        <item m="1" x="1667"/>
        <item x="186"/>
        <item x="187"/>
        <item x="185"/>
        <item x="188"/>
        <item x="191"/>
        <item x="192"/>
        <item x="190"/>
        <item x="189"/>
        <item x="71"/>
        <item x="107"/>
        <item x="108"/>
        <item x="115"/>
        <item x="116"/>
        <item x="117"/>
        <item x="118"/>
        <item x="128"/>
        <item x="130"/>
        <item x="119"/>
        <item x="129"/>
        <item x="120"/>
        <item x="151"/>
        <item x="153"/>
        <item x="152"/>
        <item x="154"/>
        <item x="155"/>
        <item x="161"/>
        <item x="156"/>
        <item x="201"/>
        <item x="197"/>
        <item x="198"/>
        <item x="216"/>
        <item x="200"/>
        <item x="199"/>
        <item x="167"/>
        <item x="168"/>
        <item x="217"/>
        <item x="218"/>
        <item x="221"/>
        <item x="219"/>
        <item x="222"/>
        <item x="224"/>
        <item x="225"/>
        <item x="223"/>
        <item x="227"/>
        <item x="226"/>
        <item x="279"/>
        <item x="242"/>
        <item x="243"/>
        <item x="241"/>
        <item x="280"/>
        <item x="281"/>
        <item x="516"/>
        <item x="282"/>
        <item x="283"/>
        <item x="285"/>
        <item x="286"/>
        <item x="287"/>
        <item x="324"/>
        <item x="315"/>
        <item x="325"/>
        <item x="326"/>
        <item x="346"/>
        <item x="347"/>
        <item x="362"/>
        <item x="377"/>
        <item x="363"/>
        <item x="378"/>
        <item x="388"/>
        <item x="387"/>
        <item x="389"/>
        <item x="390"/>
        <item x="391"/>
        <item x="407"/>
        <item x="405"/>
        <item x="399"/>
        <item x="406"/>
        <item x="408"/>
        <item x="414"/>
        <item x="415"/>
        <item x="195"/>
        <item x="428"/>
        <item x="416"/>
        <item x="436"/>
        <item x="422"/>
        <item x="427"/>
        <item x="453"/>
        <item x="437"/>
        <item x="454"/>
        <item x="452"/>
        <item x="455"/>
        <item x="480"/>
        <item x="488"/>
        <item x="500"/>
        <item x="456"/>
        <item x="476"/>
        <item x="479"/>
        <item x="478"/>
        <item x="477"/>
        <item x="501"/>
        <item x="502"/>
        <item x="1614"/>
        <item x="766"/>
        <item x="775"/>
        <item x="786"/>
        <item x="785"/>
        <item x="788"/>
        <item x="787"/>
        <item x="236"/>
        <item x="234"/>
        <item x="237"/>
        <item x="235"/>
        <item x="798"/>
        <item x="797"/>
        <item x="804"/>
        <item x="803"/>
        <item x="808"/>
        <item x="807"/>
        <item x="752"/>
        <item x="758"/>
        <item x="760"/>
        <item x="759"/>
        <item x="757"/>
        <item x="763"/>
        <item x="762"/>
        <item x="764"/>
        <item x="755"/>
        <item x="753"/>
        <item x="754"/>
        <item x="761"/>
        <item x="765"/>
        <item x="756"/>
        <item x="1592"/>
        <item m="1" x="1655"/>
        <item x="770"/>
        <item x="768"/>
        <item x="1586"/>
        <item x="767"/>
        <item x="772"/>
        <item x="771"/>
        <item x="773"/>
        <item x="774"/>
        <item x="239"/>
        <item x="240"/>
        <item m="1" x="1654"/>
        <item x="1621"/>
        <item x="777"/>
        <item x="778"/>
        <item x="776"/>
        <item x="780"/>
        <item x="779"/>
        <item x="782"/>
        <item x="783"/>
        <item x="781"/>
        <item x="784"/>
        <item x="228"/>
        <item x="229"/>
        <item x="231"/>
        <item x="232"/>
        <item x="230"/>
        <item x="233"/>
        <item x="790"/>
        <item x="791"/>
        <item x="789"/>
        <item x="793"/>
        <item x="794"/>
        <item x="792"/>
        <item x="796"/>
        <item x="795"/>
        <item x="800"/>
        <item x="801"/>
        <item x="799"/>
        <item x="802"/>
        <item x="805"/>
        <item x="806"/>
        <item x="831"/>
        <item x="841"/>
        <item x="836"/>
        <item x="809"/>
        <item x="810"/>
        <item x="811"/>
        <item x="1587"/>
        <item x="812"/>
        <item x="1636"/>
        <item x="813"/>
        <item x="817"/>
        <item x="815"/>
        <item x="825"/>
        <item x="828"/>
        <item x="820"/>
        <item x="826"/>
        <item x="824"/>
        <item x="818"/>
        <item x="829"/>
        <item x="816"/>
        <item x="814"/>
        <item x="830"/>
        <item x="827"/>
        <item x="819"/>
        <item x="821"/>
        <item x="1589"/>
        <item x="822"/>
        <item x="823"/>
        <item x="832"/>
        <item x="833"/>
        <item x="834"/>
        <item x="835"/>
        <item x="839"/>
        <item x="840"/>
        <item x="837"/>
        <item x="838"/>
        <item x="842"/>
        <item x="843"/>
        <item x="844"/>
        <item x="847"/>
        <item x="848"/>
        <item x="863"/>
        <item x="869"/>
        <item x="882"/>
        <item x="881"/>
        <item x="896"/>
        <item x="897"/>
        <item x="895"/>
        <item x="916"/>
        <item x="910"/>
        <item x="927"/>
        <item x="926"/>
        <item x="930"/>
        <item x="931"/>
        <item x="933"/>
        <item x="932"/>
        <item x="940"/>
        <item x="939"/>
        <item x="942"/>
        <item x="941"/>
        <item x="846"/>
        <item x="845"/>
        <item x="849"/>
        <item x="850"/>
        <item x="851"/>
        <item x="853"/>
        <item x="854"/>
        <item x="852"/>
        <item x="856"/>
        <item x="855"/>
        <item x="859"/>
        <item x="860"/>
        <item x="858"/>
        <item x="857"/>
        <item x="1585"/>
        <item x="867"/>
        <item x="862"/>
        <item x="868"/>
        <item x="865"/>
        <item x="864"/>
        <item x="866"/>
        <item x="871"/>
        <item x="870"/>
        <item x="874"/>
        <item x="872"/>
        <item m="1" x="1671"/>
        <item x="875"/>
        <item x="877"/>
        <item x="878"/>
        <item x="876"/>
        <item x="880"/>
        <item x="879"/>
        <item x="884"/>
        <item x="885"/>
        <item x="883"/>
        <item x="886"/>
        <item x="892"/>
        <item x="888"/>
        <item x="890"/>
        <item x="887"/>
        <item x="889"/>
        <item x="891"/>
        <item x="893"/>
        <item x="894"/>
        <item x="1595"/>
        <item x="902"/>
        <item x="903"/>
        <item x="901"/>
        <item x="904"/>
        <item x="905"/>
        <item x="906"/>
        <item x="900"/>
        <item x="899"/>
        <item x="898"/>
        <item x="907"/>
        <item x="909"/>
        <item x="908"/>
        <item x="911"/>
        <item x="913"/>
        <item x="914"/>
        <item x="912"/>
        <item x="915"/>
        <item x="1588"/>
        <item x="918"/>
        <item x="1594"/>
        <item x="917"/>
        <item x="920"/>
        <item x="921"/>
        <item x="923"/>
        <item x="919"/>
        <item x="922"/>
        <item x="925"/>
        <item x="929"/>
        <item x="928"/>
        <item x="934"/>
        <item x="1642"/>
        <item x="935"/>
        <item x="936"/>
        <item x="938"/>
        <item x="937"/>
        <item x="945"/>
        <item x="946"/>
        <item x="961"/>
        <item x="952"/>
        <item x="963"/>
        <item x="962"/>
        <item x="972"/>
        <item x="971"/>
        <item x="974"/>
        <item x="973"/>
        <item x="944"/>
        <item x="943"/>
        <item x="947"/>
        <item x="949"/>
        <item x="950"/>
        <item x="948"/>
        <item x="953"/>
        <item x="956"/>
        <item x="951"/>
        <item x="959"/>
        <item x="954"/>
        <item x="958"/>
        <item x="960"/>
        <item x="957"/>
        <item x="955"/>
        <item x="966"/>
        <item x="964"/>
        <item x="965"/>
        <item x="968"/>
        <item x="970"/>
        <item x="969"/>
        <item x="981"/>
        <item x="982"/>
        <item x="997"/>
        <item x="989"/>
        <item x="1018"/>
        <item x="1026"/>
        <item x="1025"/>
        <item x="1045"/>
        <item x="1044"/>
        <item x="1047"/>
        <item x="1046"/>
        <item x="1064"/>
        <item x="1050"/>
        <item x="1065"/>
        <item x="1051"/>
        <item x="1057"/>
        <item x="1071"/>
        <item x="1070"/>
        <item x="1074"/>
        <item x="1073"/>
        <item x="1077"/>
        <item x="1076"/>
        <item x="1086"/>
        <item x="1085"/>
        <item x="1084"/>
        <item x="1083"/>
        <item x="977"/>
        <item x="976"/>
        <item x="978"/>
        <item x="975"/>
        <item x="979"/>
        <item x="980"/>
        <item x="983"/>
        <item x="986"/>
        <item x="987"/>
        <item x="985"/>
        <item x="984"/>
        <item x="993"/>
        <item x="992"/>
        <item x="994"/>
        <item x="990"/>
        <item x="995"/>
        <item x="991"/>
        <item x="988"/>
        <item x="996"/>
        <item x="1640"/>
        <item x="1641"/>
        <item x="999"/>
        <item x="1000"/>
        <item x="998"/>
        <item x="1001"/>
        <item x="1003"/>
        <item x="1004"/>
        <item x="1002"/>
        <item x="1006"/>
        <item x="1007"/>
        <item x="1005"/>
        <item x="1008"/>
        <item x="1009"/>
        <item x="1010"/>
        <item x="1011"/>
        <item x="1012"/>
        <item x="1013"/>
        <item x="1014"/>
        <item x="1015"/>
        <item x="1017"/>
        <item x="1016"/>
        <item x="1021"/>
        <item x="1022"/>
        <item x="1019"/>
        <item x="1023"/>
        <item x="1020"/>
        <item x="1024"/>
        <item x="1028"/>
        <item x="1027"/>
        <item x="1029"/>
        <item x="1031"/>
        <item x="1030"/>
        <item x="1032"/>
        <item x="1036"/>
        <item x="1035"/>
        <item x="1033"/>
        <item x="1037"/>
        <item x="1034"/>
        <item x="669"/>
        <item x="670"/>
        <item x="668"/>
        <item x="1039"/>
        <item x="1038"/>
        <item x="1041"/>
        <item x="1042"/>
        <item x="1040"/>
        <item x="1043"/>
        <item x="1059"/>
        <item x="1049"/>
        <item x="1061"/>
        <item x="1048"/>
        <item x="1062"/>
        <item x="1060"/>
        <item x="1063"/>
        <item x="1058"/>
        <item x="1055"/>
        <item x="1052"/>
        <item x="1053"/>
        <item x="1056"/>
        <item x="1054"/>
        <item x="1067"/>
        <item x="1068"/>
        <item x="1066"/>
        <item x="1069"/>
        <item x="1072"/>
        <item x="95"/>
        <item x="1075"/>
        <item x="1078"/>
        <item x="1079"/>
        <item x="1080"/>
        <item x="1081"/>
        <item x="1082"/>
        <item x="1418"/>
        <item x="1087"/>
        <item x="1089"/>
        <item x="1088"/>
        <item x="1090"/>
        <item x="1091"/>
        <item x="1097"/>
        <item x="1101"/>
        <item x="1096"/>
        <item x="1098"/>
        <item x="1093"/>
        <item x="1099"/>
        <item x="1095"/>
        <item x="1094"/>
        <item x="1100"/>
        <item x="1092"/>
        <item x="1103"/>
        <item x="1104"/>
        <item x="1102"/>
        <item x="1106"/>
        <item x="1105"/>
        <item x="1107"/>
        <item x="1108"/>
        <item x="1109"/>
        <item x="552"/>
        <item x="550"/>
        <item x="551"/>
        <item x="1113"/>
        <item x="1112"/>
        <item x="1114"/>
        <item x="1111"/>
        <item x="1115"/>
        <item x="1116"/>
        <item x="1117"/>
        <item x="1110"/>
        <item x="1118"/>
        <item x="1119"/>
        <item x="1123"/>
        <item x="1124"/>
        <item x="1122"/>
        <item x="1120"/>
        <item x="1130"/>
        <item x="1129"/>
        <item x="1131"/>
        <item x="1127"/>
        <item x="1132"/>
        <item x="1125"/>
        <item x="1126"/>
        <item x="1133"/>
        <item x="1128"/>
        <item x="1135"/>
        <item x="1136"/>
        <item x="1134"/>
        <item x="1138"/>
        <item x="1137"/>
        <item x="1139"/>
        <item x="1140"/>
        <item x="1141"/>
        <item x="289"/>
        <item x="290"/>
        <item x="288"/>
        <item x="292"/>
        <item x="291"/>
        <item x="293"/>
        <item x="1144"/>
        <item x="1145"/>
        <item x="1143"/>
        <item x="1142"/>
        <item x="504"/>
        <item x="1150"/>
        <item x="1151"/>
        <item x="1146"/>
        <item x="1152"/>
        <item x="1153"/>
        <item x="1147"/>
        <item x="1149"/>
        <item x="1148"/>
        <item x="1155"/>
        <item x="1154"/>
        <item x="1158"/>
        <item x="1156"/>
        <item x="1157"/>
        <item x="1159"/>
        <item x="1161"/>
        <item x="1160"/>
        <item x="1163"/>
        <item x="1164"/>
        <item x="1162"/>
        <item x="1165"/>
        <item x="1167"/>
        <item x="1166"/>
        <item x="1169"/>
        <item x="1168"/>
        <item x="1170"/>
        <item x="1172"/>
        <item x="1171"/>
        <item x="1177"/>
        <item x="1176"/>
        <item x="1178"/>
        <item x="1180"/>
        <item x="1181"/>
        <item x="1179"/>
        <item x="1182"/>
        <item x="1174"/>
        <item x="1173"/>
        <item x="1175"/>
        <item x="1183"/>
        <item m="1" x="1673"/>
        <item x="1184"/>
        <item x="1190"/>
        <item x="1186"/>
        <item x="1187"/>
        <item x="1188"/>
        <item x="1189"/>
        <item x="1194"/>
        <item x="1196"/>
        <item x="1195"/>
        <item x="1193"/>
        <item x="1192"/>
        <item x="1197"/>
        <item x="1198"/>
        <item x="1208"/>
        <item x="1201"/>
        <item x="1202"/>
        <item x="1203"/>
        <item x="1205"/>
        <item x="1206"/>
        <item x="1204"/>
        <item x="1207"/>
        <item x="1200"/>
        <item x="1199"/>
        <item x="1210"/>
        <item x="1209"/>
        <item x="1214"/>
        <item x="1211"/>
        <item x="1217"/>
        <item x="1216"/>
        <item x="1220"/>
        <item x="1212"/>
        <item x="1219"/>
        <item x="1213"/>
        <item x="1215"/>
        <item x="1218"/>
        <item x="1221"/>
        <item x="1224"/>
        <item x="1222"/>
        <item x="1226"/>
        <item x="1227"/>
        <item x="1225"/>
        <item x="1228"/>
        <item x="1229"/>
        <item x="1223"/>
        <item x="1231"/>
        <item x="1230"/>
        <item x="1233"/>
        <item x="1234"/>
        <item x="1232"/>
        <item x="1245"/>
        <item x="1235"/>
        <item x="1241"/>
        <item x="1239"/>
        <item x="1246"/>
        <item x="1237"/>
        <item x="1242"/>
        <item x="1244"/>
        <item x="1243"/>
        <item x="1238"/>
        <item x="1236"/>
        <item x="1240"/>
        <item x="1248"/>
        <item x="1247"/>
        <item x="1249"/>
        <item x="1250"/>
        <item x="1251"/>
        <item x="1262"/>
        <item x="1265"/>
        <item x="1252"/>
        <item x="1264"/>
        <item x="1261"/>
        <item x="1256"/>
        <item x="1267"/>
        <item x="1253"/>
        <item x="1257"/>
        <item x="1266"/>
        <item x="1254"/>
        <item x="1263"/>
        <item x="1593"/>
        <item x="1258"/>
        <item x="1260"/>
        <item x="1259"/>
        <item x="1268"/>
        <item x="1255"/>
        <item x="1269"/>
        <item x="1272"/>
        <item x="1270"/>
        <item x="1277"/>
        <item x="1279"/>
        <item x="1278"/>
        <item x="1280"/>
        <item x="1274"/>
        <item x="1275"/>
        <item x="1276"/>
        <item x="1281"/>
        <item x="1282"/>
        <item x="1271"/>
        <item x="751"/>
        <item x="1283"/>
        <item x="1286"/>
        <item x="1288"/>
        <item x="1289"/>
        <item x="1287"/>
        <item x="1290"/>
        <item x="1285"/>
        <item x="1291"/>
        <item x="1284"/>
        <item x="1292"/>
        <item x="1302"/>
        <item x="1293"/>
        <item x="1294"/>
        <item x="1295"/>
        <item x="1303"/>
        <item x="1296"/>
        <item x="1298"/>
        <item x="1301"/>
        <item x="1299"/>
        <item x="1304"/>
        <item x="1309"/>
        <item x="1311"/>
        <item x="1308"/>
        <item x="1312"/>
        <item x="1313"/>
        <item x="1314"/>
        <item x="1315"/>
        <item x="1316"/>
        <item x="1317"/>
        <item x="1319"/>
        <item x="1318"/>
        <item x="1639"/>
        <item x="309"/>
        <item x="314"/>
        <item x="321"/>
        <item x="308"/>
        <item x="317"/>
        <item x="311"/>
        <item x="316"/>
        <item x="318"/>
        <item x="312"/>
        <item x="313"/>
        <item x="322"/>
        <item x="323"/>
        <item x="319"/>
        <item x="310"/>
        <item x="320"/>
        <item x="1324"/>
        <item x="1320"/>
        <item x="1321"/>
        <item x="1323"/>
        <item x="1326"/>
        <item x="1327"/>
        <item x="1322"/>
        <item x="1329"/>
        <item x="1330"/>
        <item x="1328"/>
        <item x="1332"/>
        <item x="1331"/>
        <item x="1334"/>
        <item x="1335"/>
        <item x="1333"/>
        <item x="1336"/>
        <item x="1338"/>
        <item x="1337"/>
        <item x="1340"/>
        <item x="1339"/>
        <item x="1341"/>
        <item x="1121"/>
        <item x="1343"/>
        <item x="1346"/>
        <item x="1344"/>
        <item x="1345"/>
        <item x="1348"/>
        <item x="1347"/>
        <item x="1352"/>
        <item x="1354"/>
        <item x="1353"/>
        <item x="1351"/>
        <item x="1349"/>
        <item x="1350"/>
        <item x="1356"/>
        <item x="1355"/>
        <item x="1358"/>
        <item x="1357"/>
        <item x="1359"/>
        <item x="1362"/>
        <item x="1361"/>
        <item x="1360"/>
        <item x="1367"/>
        <item x="1368"/>
        <item x="1372"/>
        <item x="1366"/>
        <item x="1364"/>
        <item x="1365"/>
        <item x="1370"/>
        <item x="1369"/>
        <item x="1371"/>
        <item x="1363"/>
        <item x="1375"/>
        <item x="1373"/>
        <item x="1374"/>
        <item x="1377"/>
        <item x="1378"/>
        <item x="1376"/>
        <item x="1380"/>
        <item x="1379"/>
        <item x="1384"/>
        <item x="1386"/>
        <item x="1385"/>
        <item x="1383"/>
        <item x="1382"/>
        <item x="1387"/>
        <item x="1381"/>
        <item x="1389"/>
        <item x="1388"/>
        <item x="1390"/>
        <item x="1392"/>
        <item x="1391"/>
        <item x="1394"/>
        <item x="1393"/>
        <item x="1400"/>
        <item x="1401"/>
        <item x="1397"/>
        <item x="1405"/>
        <item x="1398"/>
        <item x="1399"/>
        <item x="1395"/>
        <item x="1402"/>
        <item x="1396"/>
        <item x="1404"/>
        <item x="1403"/>
        <item x="1406"/>
        <item x="1407"/>
        <item x="1409"/>
        <item x="1408"/>
        <item x="1411"/>
        <item x="1410"/>
        <item x="1413"/>
        <item x="1412"/>
        <item x="1415"/>
        <item x="1416"/>
        <item x="1414"/>
        <item x="1417"/>
        <item x="1420"/>
        <item x="1419"/>
        <item x="1422"/>
        <item x="1424"/>
        <item x="1423"/>
        <item x="1428"/>
        <item x="1426"/>
        <item x="1425"/>
        <item x="1427"/>
        <item x="1421"/>
        <item x="1429"/>
        <item x="1431"/>
        <item x="1430"/>
        <item x="1433"/>
        <item x="1432"/>
        <item x="1435"/>
        <item x="1434"/>
        <item x="1436"/>
        <item x="1191"/>
        <item x="1618"/>
        <item x="1297"/>
        <item x="1305"/>
        <item x="1306"/>
        <item x="1307"/>
        <item x="1310"/>
        <item x="1325"/>
        <item x="1453"/>
        <item x="1452"/>
        <item x="1455"/>
        <item x="1454"/>
        <item x="1439"/>
        <item x="1437"/>
        <item x="1438"/>
        <item x="1440"/>
        <item x="1441"/>
        <item x="1442"/>
        <item x="1443"/>
        <item x="1445"/>
        <item x="1446"/>
        <item x="1444"/>
        <item x="1447"/>
        <item x="1448"/>
        <item x="1449"/>
        <item x="1451"/>
        <item x="1450"/>
        <item x="1459"/>
        <item x="1458"/>
        <item x="1457"/>
        <item x="1456"/>
        <item x="1469"/>
        <item x="1468"/>
        <item x="1485"/>
        <item x="1484"/>
        <item x="1491"/>
        <item x="1490"/>
        <item x="1494"/>
        <item x="1493"/>
        <item x="1461"/>
        <item x="1462"/>
        <item x="1460"/>
        <item x="1464"/>
        <item x="1465"/>
        <item x="1463"/>
        <item x="1467"/>
        <item x="1466"/>
        <item x="1471"/>
        <item x="1472"/>
        <item x="1470"/>
        <item x="1473"/>
        <item x="1474"/>
        <item x="1475"/>
        <item x="1480"/>
        <item x="1481"/>
        <item x="1476"/>
        <item x="1482"/>
        <item x="1483"/>
        <item x="1477"/>
        <item x="1479"/>
        <item x="1478"/>
        <item x="1487"/>
        <item x="1486"/>
        <item x="1488"/>
        <item x="1489"/>
        <item x="1492"/>
        <item x="1501"/>
        <item x="1500"/>
        <item x="1498"/>
        <item x="1499"/>
        <item x="1495"/>
        <item x="1497"/>
        <item x="1496"/>
        <item x="1508"/>
        <item x="1507"/>
        <item x="1512"/>
        <item x="1511"/>
        <item x="1516"/>
        <item x="1515"/>
        <item x="1520"/>
        <item x="1519"/>
        <item x="1505"/>
        <item x="1506"/>
        <item x="1502"/>
        <item x="1504"/>
        <item x="1503"/>
        <item x="1510"/>
        <item x="1509"/>
        <item x="1514"/>
        <item x="1513"/>
        <item x="1518"/>
        <item x="1517"/>
        <item x="1529"/>
        <item x="1523"/>
        <item x="1534"/>
        <item x="1533"/>
        <item x="1543"/>
        <item x="1544"/>
        <item x="1525"/>
        <item x="1526"/>
        <item x="1527"/>
        <item x="1524"/>
        <item x="1528"/>
        <item x="1522"/>
        <item x="1521"/>
        <item x="1530"/>
        <item x="1532"/>
        <item x="1531"/>
        <item x="1537"/>
        <item x="1536"/>
        <item x="1535"/>
        <item x="1542"/>
        <item x="1538"/>
        <item x="1539"/>
        <item x="1541"/>
        <item x="1540"/>
        <item x="503"/>
        <item x="505"/>
        <item x="537"/>
        <item x="544"/>
        <item x="506"/>
        <item x="546"/>
        <item x="545"/>
        <item x="547"/>
        <item x="548"/>
        <item x="565"/>
        <item x="592"/>
        <item x="574"/>
        <item x="572"/>
        <item x="575"/>
        <item x="573"/>
        <item x="594"/>
        <item x="596"/>
        <item x="595"/>
        <item x="601"/>
        <item x="602"/>
        <item x="593"/>
        <item x="603"/>
        <item x="604"/>
        <item x="607"/>
        <item x="605"/>
        <item x="606"/>
        <item x="622"/>
        <item x="608"/>
        <item x="624"/>
        <item x="623"/>
        <item x="625"/>
        <item x="629"/>
        <item x="626"/>
        <item x="628"/>
        <item x="627"/>
        <item x="630"/>
        <item x="632"/>
        <item x="631"/>
        <item x="345"/>
        <item x="633"/>
        <item x="634"/>
        <item x="636"/>
        <item x="635"/>
        <item x="637"/>
        <item x="638"/>
        <item x="639"/>
        <item x="641"/>
        <item x="640"/>
        <item x="642"/>
        <item x="649"/>
        <item x="643"/>
        <item x="648"/>
        <item x="650"/>
        <item x="653"/>
        <item x="652"/>
        <item x="671"/>
        <item x="654"/>
        <item x="655"/>
        <item x="1342"/>
        <item x="924"/>
        <item x="673"/>
        <item x="672"/>
        <item x="1569"/>
        <item x="1570"/>
        <item x="1571"/>
        <item x="1574"/>
        <item x="1572"/>
        <item x="1573"/>
        <item x="1575"/>
        <item x="1577"/>
        <item x="1576"/>
        <item x="1580"/>
        <item x="1578"/>
        <item x="1579"/>
        <item x="1581"/>
        <item x="1582"/>
        <item x="1623"/>
        <item x="1626"/>
        <item x="1624"/>
        <item x="1627"/>
        <item x="1628"/>
        <item x="1625"/>
        <item x="1630"/>
        <item x="1629"/>
        <item x="1631"/>
        <item x="1632"/>
        <item x="1633"/>
        <item x="1273"/>
        <item x="967"/>
        <item x="1617"/>
        <item x="1546"/>
        <item x="1545"/>
        <item x="1548"/>
        <item x="1547"/>
        <item x="1551"/>
        <item x="1554"/>
        <item x="1558"/>
        <item x="1557"/>
        <item x="1562"/>
        <item x="1561"/>
        <item x="1563"/>
        <item x="1565"/>
        <item x="1550"/>
        <item x="1549"/>
        <item x="1553"/>
        <item x="1552"/>
        <item x="1556"/>
        <item x="1555"/>
        <item x="1560"/>
        <item x="1559"/>
        <item x="1566"/>
        <item x="1564"/>
        <item x="1567"/>
        <item x="1568"/>
        <item x="1634"/>
        <item x="1635"/>
        <item x="1615"/>
        <item x="1620"/>
        <item x="1619"/>
        <item x="142"/>
        <item x="141"/>
        <item x="143"/>
        <item x="165"/>
        <item x="162"/>
        <item x="166"/>
        <item x="211"/>
        <item x="208"/>
        <item x="209"/>
        <item x="210"/>
        <item x="144"/>
        <item x="163"/>
        <item x="164"/>
        <item x="1300"/>
        <item x="194"/>
        <item x="204"/>
        <item x="206"/>
        <item x="205"/>
        <item x="207"/>
        <item x="93"/>
        <item m="1" x="1652"/>
        <item x="549"/>
        <item x="69"/>
        <item x="267"/>
        <item x="268"/>
        <item x="498"/>
        <item x="499"/>
        <item x="618"/>
        <item x="739"/>
        <item x="769"/>
        <item x="1185"/>
        <item x="53"/>
        <item x="96"/>
        <item x="123"/>
        <item x="125"/>
        <item x="182"/>
        <item x="183"/>
        <item x="873"/>
        <item x="126"/>
        <item x="184"/>
        <item x="238"/>
        <item x="741"/>
        <item x="742"/>
        <item x="743"/>
        <item x="861"/>
        <item x="114"/>
        <item x="44"/>
        <item x="1643"/>
        <item x="1644"/>
        <item x="1645"/>
        <item x="1646"/>
        <item x="1647"/>
        <item x="1648"/>
        <item x="1649"/>
        <item x="1650"/>
        <item x="1651"/>
      </items>
    </pivotField>
    <pivotField axis="axisRow" compact="0" outline="0" subtotalTop="0" showAll="0" defaultSubtotal="0">
      <items count="47">
        <item x="4"/>
        <item x="1"/>
        <item x="0"/>
        <item x="5"/>
        <item x="6"/>
        <item x="7"/>
        <item x="18"/>
        <item x="20"/>
        <item x="2"/>
        <item x="27"/>
        <item x="15"/>
        <item x="3"/>
        <item x="12"/>
        <item x="14"/>
        <item x="21"/>
        <item x="10"/>
        <item x="16"/>
        <item x="28"/>
        <item x="22"/>
        <item x="23"/>
        <item x="29"/>
        <item x="17"/>
        <item x="9"/>
        <item x="24"/>
        <item x="30"/>
        <item x="31"/>
        <item x="32"/>
        <item x="25"/>
        <item x="26"/>
        <item x="8"/>
        <item x="19"/>
        <item x="13"/>
        <item x="11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</items>
    </pivotField>
    <pivotField axis="axisRow" compact="0" outline="0" subtotalTop="0" showAll="0">
      <items count="316">
        <item x="28"/>
        <item x="33"/>
        <item x="74"/>
        <item x="37"/>
        <item x="43"/>
        <item x="114"/>
        <item x="88"/>
        <item x="50"/>
        <item x="8"/>
        <item x="19"/>
        <item x="89"/>
        <item x="99"/>
        <item x="58"/>
        <item x="96"/>
        <item x="6"/>
        <item x="136"/>
        <item x="52"/>
        <item x="137"/>
        <item x="7"/>
        <item x="71"/>
        <item x="10"/>
        <item x="38"/>
        <item x="29"/>
        <item x="143"/>
        <item x="147"/>
        <item x="102"/>
        <item x="160"/>
        <item x="106"/>
        <item x="161"/>
        <item x="108"/>
        <item x="168"/>
        <item x="21"/>
        <item x="163"/>
        <item x="175"/>
        <item x="176"/>
        <item x="178"/>
        <item x="112"/>
        <item x="115"/>
        <item x="190"/>
        <item x="117"/>
        <item x="202"/>
        <item x="103"/>
        <item x="205"/>
        <item x="122"/>
        <item x="216"/>
        <item x="219"/>
        <item x="220"/>
        <item x="221"/>
        <item x="130"/>
        <item x="223"/>
        <item x="224"/>
        <item x="225"/>
        <item x="226"/>
        <item x="227"/>
        <item x="65"/>
        <item x="229"/>
        <item x="230"/>
        <item x="233"/>
        <item x="234"/>
        <item x="236"/>
        <item x="30"/>
        <item x="238"/>
        <item x="239"/>
        <item x="242"/>
        <item x="243"/>
        <item x="245"/>
        <item x="246"/>
        <item x="248"/>
        <item x="249"/>
        <item x="251"/>
        <item x="252"/>
        <item x="253"/>
        <item x="255"/>
        <item x="257"/>
        <item x="258"/>
        <item x="259"/>
        <item x="260"/>
        <item x="261"/>
        <item x="263"/>
        <item x="264"/>
        <item x="265"/>
        <item x="266"/>
        <item x="267"/>
        <item x="268"/>
        <item x="269"/>
        <item x="271"/>
        <item x="272"/>
        <item x="273"/>
        <item x="274"/>
        <item x="275"/>
        <item x="276"/>
        <item x="277"/>
        <item x="278"/>
        <item x="280"/>
        <item x="281"/>
        <item x="282"/>
        <item x="283"/>
        <item x="284"/>
        <item x="285"/>
        <item x="286"/>
        <item x="288"/>
        <item x="289"/>
        <item x="95"/>
        <item x="0"/>
        <item x="1"/>
        <item x="2"/>
        <item x="3"/>
        <item x="4"/>
        <item x="5"/>
        <item x="9"/>
        <item x="11"/>
        <item x="12"/>
        <item x="53"/>
        <item x="14"/>
        <item x="15"/>
        <item x="16"/>
        <item x="17"/>
        <item x="18"/>
        <item x="20"/>
        <item x="22"/>
        <item x="309"/>
        <item x="105"/>
        <item x="47"/>
        <item x="41"/>
        <item x="78"/>
        <item x="77"/>
        <item x="36"/>
        <item x="90"/>
        <item m="1" x="314"/>
        <item x="40"/>
        <item x="42"/>
        <item x="83"/>
        <item x="56"/>
        <item x="66"/>
        <item x="68"/>
        <item x="46"/>
        <item x="48"/>
        <item x="80"/>
        <item x="49"/>
        <item x="73"/>
        <item x="51"/>
        <item x="133"/>
        <item x="57"/>
        <item x="26"/>
        <item x="61"/>
        <item x="62"/>
        <item x="63"/>
        <item x="64"/>
        <item x="87"/>
        <item x="123"/>
        <item x="126"/>
        <item x="69"/>
        <item x="70"/>
        <item x="35"/>
        <item x="91"/>
        <item x="116"/>
        <item x="94"/>
        <item x="93"/>
        <item x="59"/>
        <item x="76"/>
        <item x="79"/>
        <item x="119"/>
        <item x="60"/>
        <item x="82"/>
        <item x="84"/>
        <item x="85"/>
        <item x="120"/>
        <item x="290"/>
        <item x="109"/>
        <item x="300"/>
        <item x="118"/>
        <item x="97"/>
        <item x="98"/>
        <item x="100"/>
        <item x="121"/>
        <item x="291"/>
        <item x="127"/>
        <item x="104"/>
        <item x="45"/>
        <item x="107"/>
        <item x="302"/>
        <item x="67"/>
        <item x="301"/>
        <item x="292"/>
        <item x="304"/>
        <item x="307"/>
        <item x="308"/>
        <item x="113"/>
        <item x="27"/>
        <item x="54"/>
        <item x="124"/>
        <item x="101"/>
        <item x="25"/>
        <item x="111"/>
        <item x="34"/>
        <item x="92"/>
        <item x="231"/>
        <item x="125"/>
        <item x="44"/>
        <item x="128"/>
        <item x="129"/>
        <item x="13"/>
        <item x="23"/>
        <item x="24"/>
        <item x="131"/>
        <item x="132"/>
        <item x="134"/>
        <item x="135"/>
        <item x="138"/>
        <item x="139"/>
        <item x="140"/>
        <item x="141"/>
        <item x="142"/>
        <item x="145"/>
        <item x="146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2"/>
        <item x="164"/>
        <item x="165"/>
        <item x="166"/>
        <item x="167"/>
        <item x="169"/>
        <item x="170"/>
        <item x="171"/>
        <item x="172"/>
        <item x="173"/>
        <item x="174"/>
        <item x="17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6"/>
        <item x="207"/>
        <item x="208"/>
        <item x="209"/>
        <item x="210"/>
        <item x="211"/>
        <item x="212"/>
        <item x="213"/>
        <item x="214"/>
        <item x="215"/>
        <item x="217"/>
        <item x="218"/>
        <item x="222"/>
        <item x="228"/>
        <item x="232"/>
        <item x="235"/>
        <item x="237"/>
        <item x="240"/>
        <item x="241"/>
        <item x="244"/>
        <item x="247"/>
        <item x="250"/>
        <item x="254"/>
        <item x="256"/>
        <item x="262"/>
        <item x="270"/>
        <item x="279"/>
        <item x="287"/>
        <item x="310"/>
        <item x="311"/>
        <item x="110"/>
        <item x="306"/>
        <item x="293"/>
        <item x="294"/>
        <item x="295"/>
        <item x="296"/>
        <item x="297"/>
        <item x="298"/>
        <item x="299"/>
        <item x="81"/>
        <item x="31"/>
        <item x="32"/>
        <item x="55"/>
        <item x="75"/>
        <item x="72"/>
        <item x="303"/>
        <item x="305"/>
        <item x="312"/>
        <item x="86"/>
        <item x="144"/>
        <item x="39"/>
        <item x="3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/>
    <pivotField axis="axisPage" compact="0" outline="0" subtotalTop="0" multipleItemSelectionAllowed="1" showAll="0" defaultSubtotal="0">
      <items count="4">
        <item x="1"/>
        <item x="3"/>
        <item h="1" x="0"/>
        <item h="1" x="2"/>
      </items>
    </pivotField>
    <pivotField compact="0" outline="0" subtotalTop="0" showAll="0" defaultSubtotal="0"/>
    <pivotField dataField="1" compact="0" outline="0" subtotalTop="0" showAll="0" sortType="descending" defaultSubtotal="0">
      <items count="11">
        <item sd="0" x="0"/>
        <item sd="0" x="9"/>
        <item sd="0" x="8"/>
        <item sd="0" x="7"/>
        <item sd="0" x="2"/>
        <item sd="0" x="6"/>
        <item sd="0" x="4"/>
        <item sd="0" x="3"/>
        <item sd="0" x="5"/>
        <item x="1"/>
        <item sd="0" x="1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dataField="1" compact="0" outline="0" subtotalTop="0" showAll="0" defaultSubtotal="0"/>
    <pivotField dataField="1" compact="0" numFmtId="1" outline="0" subtotalTop="0" showAll="0" defaultSubtotal="0"/>
    <pivotField dataField="1" compact="0" outline="0" subtotalTop="0" showAll="0" defaultSubtotal="0"/>
    <pivotField dataField="1" compact="0" numFmtId="1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multipleItemSelectionAllowed="1" showAll="0" defaultSubtotal="0">
      <items count="65">
        <item h="1" x="0"/>
        <item x="4"/>
        <item x="5"/>
        <item x="8"/>
        <item x="2"/>
        <item x="13"/>
        <item x="1"/>
        <item x="16"/>
        <item x="3"/>
        <item x="7"/>
        <item x="21"/>
        <item x="6"/>
        <item m="1" x="58"/>
        <item m="1" x="57"/>
        <item m="1" x="24"/>
        <item m="1" x="39"/>
        <item m="1" x="61"/>
        <item m="1" x="56"/>
        <item m="1" x="62"/>
        <item m="1" x="60"/>
        <item m="1" x="38"/>
        <item m="1" x="33"/>
        <item x="14"/>
        <item x="22"/>
        <item m="1" x="64"/>
        <item m="1" x="51"/>
        <item x="12"/>
        <item m="1" x="49"/>
        <item m="1" x="41"/>
        <item m="1" x="63"/>
        <item x="9"/>
        <item m="1" x="46"/>
        <item m="1" x="28"/>
        <item m="1" x="34"/>
        <item x="23"/>
        <item x="10"/>
        <item h="1" m="1" x="50"/>
        <item h="1" m="1" x="30"/>
        <item m="1" x="44"/>
        <item m="1" x="40"/>
        <item m="1" x="29"/>
        <item m="1" x="59"/>
        <item m="1" x="26"/>
        <item m="1" x="53"/>
        <item m="1" x="32"/>
        <item x="11"/>
        <item m="1" x="27"/>
        <item m="1" x="37"/>
        <item m="1" x="55"/>
        <item m="1" x="47"/>
        <item m="1" x="35"/>
        <item m="1" x="25"/>
        <item m="1" x="54"/>
        <item h="1" m="1" x="43"/>
        <item h="1" m="1" x="31"/>
        <item h="1" m="1" x="52"/>
        <item h="1" m="1" x="48"/>
        <item h="1" m="1" x="45"/>
        <item x="20"/>
        <item m="1" x="42"/>
        <item m="1" x="36"/>
        <item x="15"/>
        <item x="17"/>
        <item x="18"/>
        <item x="19"/>
      </items>
    </pivotField>
    <pivotField compact="0" outline="0" showAll="0" defaultSubtotal="0"/>
  </pivotFields>
  <rowFields count="6">
    <field x="10"/>
    <field x="16"/>
    <field x="17"/>
    <field x="15"/>
    <field x="2"/>
    <field x="1"/>
  </rowFields>
  <rowItems count="96">
    <i>
      <x/>
      <x v="10"/>
      <x v="123"/>
      <x v="634"/>
      <x v="3"/>
      <x v="1602"/>
    </i>
    <i r="3">
      <x v="636"/>
      <x v="124"/>
      <x v="1558"/>
    </i>
    <i t="default" r="2">
      <x v="123"/>
    </i>
    <i r="2">
      <x v="124"/>
      <x v="630"/>
      <x v="2"/>
      <x v="1601"/>
    </i>
    <i t="default" r="2">
      <x v="124"/>
    </i>
    <i r="2">
      <x v="125"/>
      <x v="626"/>
      <x v="135"/>
      <x v="1480"/>
    </i>
    <i r="3">
      <x v="627"/>
      <x v="125"/>
      <x v="1557"/>
    </i>
    <i r="3">
      <x v="628"/>
      <x v="38"/>
      <x v="585"/>
    </i>
    <i r="4">
      <x v="108"/>
      <x v="532"/>
    </i>
    <i r="3">
      <x v="629"/>
      <x v="1414"/>
      <x v="1420"/>
    </i>
    <i t="default" r="2">
      <x v="125"/>
    </i>
    <i r="2">
      <x v="131"/>
      <x v="641"/>
      <x v="1590"/>
      <x v="1522"/>
    </i>
    <i t="default" r="2">
      <x v="131"/>
    </i>
    <i t="default">
      <x/>
    </i>
    <i>
      <x v="1"/>
      <x v="1"/>
      <x/>
      <x v="568"/>
      <x v="1529"/>
      <x v="1435"/>
    </i>
    <i r="3">
      <x v="569"/>
      <x v="5"/>
      <x v="1603"/>
    </i>
    <i r="3">
      <x v="571"/>
      <x v="127"/>
      <x v="1560"/>
    </i>
    <i r="3">
      <x v="573"/>
      <x v="78"/>
      <x v="604"/>
    </i>
    <i t="default" r="2">
      <x/>
    </i>
    <i r="2">
      <x v="3"/>
      <x v="588"/>
      <x v="130"/>
      <x v="1555"/>
    </i>
    <i t="default" r="2">
      <x v="3"/>
    </i>
    <i r="2">
      <x v="153"/>
      <x v="578"/>
      <x v="1514"/>
      <x v="1639"/>
    </i>
    <i t="default" r="2">
      <x v="153"/>
    </i>
    <i r="1">
      <x v="11"/>
      <x v="20"/>
      <x v="644"/>
      <x v="128"/>
      <x v="1605"/>
    </i>
    <i r="4">
      <x v="129"/>
      <x v="1604"/>
    </i>
    <i r="3">
      <x v="645"/>
      <x v="114"/>
      <x v="1419"/>
    </i>
    <i r="3">
      <x v="646"/>
      <x v="126"/>
      <x v="1559"/>
    </i>
    <i t="default" r="2">
      <x v="20"/>
    </i>
    <i r="2">
      <x v="148"/>
      <x v="647"/>
      <x v="107"/>
      <x v="1358"/>
    </i>
    <i r="3">
      <x v="648"/>
      <x v="1590"/>
      <x/>
    </i>
    <i t="default" r="2">
      <x v="148"/>
    </i>
    <i r="2">
      <x v="154"/>
      <x v="653"/>
      <x v="30"/>
      <x v="535"/>
    </i>
    <i t="default" r="2">
      <x v="154"/>
    </i>
    <i t="default">
      <x v="1"/>
    </i>
    <i>
      <x v="2"/>
      <x v="2"/>
      <x v="4"/>
      <x v="589"/>
      <x v="132"/>
      <x v="1556"/>
    </i>
    <i t="default" r="2">
      <x v="4"/>
    </i>
    <i r="2">
      <x v="8"/>
      <x v="594"/>
      <x v="1434"/>
      <x v="1411"/>
    </i>
    <i r="3">
      <x v="595"/>
      <x v="13"/>
      <x v="1613"/>
    </i>
    <i t="default" r="2">
      <x v="8"/>
    </i>
    <i r="2">
      <x v="9"/>
      <x v="601"/>
      <x v="79"/>
      <x v="1345"/>
    </i>
    <i r="3">
      <x v="602"/>
      <x v="131"/>
      <x v="1542"/>
    </i>
    <i t="default" r="2">
      <x v="9"/>
    </i>
    <i r="1">
      <x v="8"/>
      <x v="18"/>
      <x v="623"/>
      <x v="1521"/>
      <x v="1643"/>
    </i>
    <i t="default" r="2">
      <x v="18"/>
    </i>
    <i r="2">
      <x v="134"/>
      <x v="614"/>
      <x v="64"/>
      <x v="1315"/>
    </i>
    <i r="4">
      <x v="1518"/>
      <x v="1541"/>
    </i>
    <i r="5">
      <x v="1550"/>
    </i>
    <i t="default" r="2">
      <x v="134"/>
    </i>
    <i r="1">
      <x v="15"/>
      <x v="102"/>
      <x v="1504"/>
      <x v="17"/>
      <x v="1617"/>
    </i>
    <i t="default" r="2">
      <x v="102"/>
    </i>
    <i r="1">
      <x v="21"/>
      <x v="27"/>
      <x v="1514"/>
      <x v="10"/>
      <x v="1610"/>
    </i>
    <i t="default" r="2">
      <x v="27"/>
    </i>
    <i r="1">
      <x v="27"/>
      <x v="36"/>
      <x v="1524"/>
      <x v="15"/>
      <x v="1615"/>
    </i>
    <i r="3">
      <x v="1527"/>
      <x v="1424"/>
      <x v="1417"/>
    </i>
    <i r="3">
      <x v="1528"/>
      <x v="140"/>
      <x v="576"/>
    </i>
    <i t="default" r="2">
      <x v="36"/>
    </i>
    <i r="2">
      <x v="293"/>
      <x v="1522"/>
      <x v="14"/>
      <x v="1614"/>
    </i>
    <i t="default" r="2">
      <x v="293"/>
    </i>
    <i r="1">
      <x v="41"/>
      <x v="180"/>
      <x v="1582"/>
      <x v="1526"/>
      <x v="1553"/>
    </i>
    <i t="default" r="2">
      <x v="180"/>
    </i>
    <i r="2">
      <x v="184"/>
      <x v="1580"/>
      <x v="16"/>
      <x v="1616"/>
    </i>
    <i t="default" r="2">
      <x v="184"/>
    </i>
    <i t="default">
      <x v="2"/>
    </i>
    <i>
      <x v="3"/>
      <x v="6"/>
      <x v="158"/>
      <x v="609"/>
      <x v="18"/>
      <x v="1618"/>
    </i>
    <i t="default" r="2">
      <x v="158"/>
    </i>
    <i r="1">
      <x v="22"/>
      <x v="29"/>
      <x v="1517"/>
      <x v="24"/>
      <x v="1624"/>
    </i>
    <i t="default" r="2">
      <x v="29"/>
    </i>
    <i r="1">
      <x v="28"/>
      <x v="39"/>
      <x v="1533"/>
      <x v="21"/>
      <x v="1621"/>
    </i>
    <i r="3">
      <x v="1535"/>
      <x v="91"/>
      <x v="1316"/>
    </i>
    <i t="default" r="2">
      <x v="39"/>
    </i>
    <i r="2">
      <x v="155"/>
      <x v="1531"/>
      <x v="20"/>
      <x v="1620"/>
    </i>
    <i t="default" r="2">
      <x v="155"/>
    </i>
    <i r="1">
      <x v="31"/>
      <x v="43"/>
      <x v="1547"/>
      <x v="22"/>
      <x v="1622"/>
    </i>
    <i r="3">
      <x v="1548"/>
      <x v="1426"/>
      <x v="1415"/>
    </i>
    <i t="default" r="2">
      <x v="43"/>
    </i>
    <i r="2">
      <x v="48"/>
      <x v="1559"/>
      <x v="1524"/>
      <x v="1646"/>
    </i>
    <i r="3">
      <x v="1563"/>
      <x v="1441"/>
      <x v="1399"/>
    </i>
    <i t="default" r="2">
      <x v="48"/>
    </i>
    <i r="2">
      <x v="51"/>
      <x v="1566"/>
      <x v="1432"/>
      <x v="1422"/>
    </i>
    <i r="3">
      <x v="1568"/>
      <x v="1429"/>
      <x v="1457"/>
    </i>
    <i t="default" r="2">
      <x v="51"/>
    </i>
    <i r="2">
      <x v="54"/>
      <x v="1572"/>
      <x v="99"/>
      <x v="1314"/>
    </i>
    <i t="default" r="2">
      <x v="54"/>
    </i>
    <i r="2">
      <x v="150"/>
      <x v="1554"/>
      <x v="1519"/>
      <x v="1645"/>
    </i>
    <i t="default" r="2">
      <x v="150"/>
    </i>
    <i r="2">
      <x v="157"/>
      <x v="1546"/>
      <x v="25"/>
      <x v="1625"/>
    </i>
    <i t="default" r="2">
      <x v="157"/>
    </i>
    <i r="2">
      <x v="190"/>
      <x v="1550"/>
      <x v="26"/>
      <x v="1626"/>
    </i>
    <i t="default" r="2">
      <x v="190"/>
    </i>
    <i t="default">
      <x v="3"/>
    </i>
    <i>
      <x v="4"/>
      <x v="23"/>
      <x v="168"/>
      <x v="1520"/>
      <x v="28"/>
      <x v="1628"/>
    </i>
    <i t="default" r="2">
      <x v="168"/>
    </i>
    <i r="1">
      <x v="32"/>
      <x v="169"/>
      <x v="1577"/>
      <x v="27"/>
      <x v="1627"/>
    </i>
    <i t="default" r="2">
      <x v="169"/>
    </i>
    <i t="default">
      <x v="4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19" hier="-1"/>
    <pageField fld="7" hier="-1"/>
    <pageField fld="42" hier="-1"/>
    <pageField fld="0" hier="-1"/>
  </pageFields>
  <dataFields count="5">
    <dataField name=" СТОК 1001" fld="26" baseField="11" baseItem="3"/>
    <dataField name="Sale 1001" fld="27" baseField="21" baseItem="8"/>
    <dataField name=" СТОК 1002," fld="28" baseField="11" baseItem="3"/>
    <dataField name="Sale 1002, шт" fld="29" baseField="21" baseItem="4"/>
    <dataField name=" Сезон" fld="21" subtotal="average" baseField="1" baseItem="1602"/>
  </dataFields>
  <formats count="73">
    <format dxfId="324">
      <pivotArea type="all" dataOnly="0" outline="0" fieldPosition="0"/>
    </format>
    <format dxfId="323">
      <pivotArea type="all" dataOnly="0" outline="0" fieldPosition="0"/>
    </format>
    <format dxfId="322">
      <pivotArea dataOnly="0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21">
      <pivotArea field="21" type="button" dataOnly="0" labelOnly="1" outline="0"/>
    </format>
    <format dxfId="320">
      <pivotArea dataOnly="0" labelOnly="1" outline="0" fieldPosition="0">
        <references count="1">
          <reference field="17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</references>
      </pivotArea>
    </format>
    <format dxfId="319">
      <pivotArea dataOnly="0" labelOnly="1" outline="0" fieldPosition="0">
        <references count="1">
          <reference field="17" count="23">
            <x v="51"/>
            <x v="52"/>
            <x v="53"/>
            <x v="54"/>
            <x v="55"/>
            <x v="56"/>
            <x v="58"/>
            <x v="60"/>
            <x v="61"/>
            <x v="63"/>
            <x v="66"/>
            <x v="78"/>
            <x v="84"/>
            <x v="88"/>
            <x v="92"/>
            <x v="93"/>
            <x v="94"/>
            <x v="101"/>
            <x v="113"/>
            <x v="177"/>
            <x v="232"/>
            <x v="241"/>
            <x v="295"/>
          </reference>
        </references>
      </pivotArea>
    </format>
    <format dxfId="318">
      <pivotArea dataOnly="0" labelOnly="1" grandRow="1" outline="0" fieldPosition="0"/>
    </format>
    <format dxfId="317">
      <pivotArea dataOnly="0" outline="0" fieldPosition="0">
        <references count="1">
          <reference field="4294967294" count="2">
            <x v="0"/>
            <x v="1"/>
          </reference>
        </references>
      </pivotArea>
    </format>
    <format dxfId="316">
      <pivotArea field="10" type="button" dataOnly="0" labelOnly="1" outline="0" axis="axisRow" fieldPosition="0"/>
    </format>
    <format dxfId="315">
      <pivotArea field="16" type="button" dataOnly="0" labelOnly="1" outline="0" axis="axisRow" fieldPosition="1"/>
    </format>
    <format dxfId="314">
      <pivotArea dataOnly="0" labelOnly="1" outline="0" fieldPosition="0">
        <references count="1">
          <reference field="10" count="4">
            <x v="1"/>
            <x v="2"/>
            <x v="3"/>
            <x v="4"/>
          </reference>
        </references>
      </pivotArea>
    </format>
    <format dxfId="313">
      <pivotArea dataOnly="0" labelOnly="1" grandRow="1" outline="0" offset="A256:B256" fieldPosition="0"/>
    </format>
    <format dxfId="312">
      <pivotArea dataOnly="0" labelOnly="1" outline="0" fieldPosition="0">
        <references count="2">
          <reference field="10" count="1" selected="0">
            <x v="1"/>
          </reference>
          <reference field="16" count="2">
            <x v="1"/>
            <x v="11"/>
          </reference>
        </references>
      </pivotArea>
    </format>
    <format dxfId="311">
      <pivotArea dataOnly="0" labelOnly="1" outline="0" fieldPosition="0">
        <references count="2">
          <reference field="10" count="1" selected="0">
            <x v="2"/>
          </reference>
          <reference field="16" count="9">
            <x v="2"/>
            <x v="5"/>
            <x v="8"/>
            <x v="12"/>
            <x v="15"/>
            <x v="21"/>
            <x v="27"/>
            <x v="30"/>
            <x v="41"/>
          </reference>
        </references>
      </pivotArea>
    </format>
    <format dxfId="310">
      <pivotArea dataOnly="0" labelOnly="1" outline="0" fieldPosition="0">
        <references count="2">
          <reference field="10" count="1" selected="0">
            <x v="3"/>
          </reference>
          <reference field="16" count="10">
            <x v="3"/>
            <x v="16"/>
            <x v="19"/>
            <x v="22"/>
            <x v="25"/>
            <x v="28"/>
            <x v="31"/>
            <x v="37"/>
            <x v="40"/>
            <x v="42"/>
          </reference>
        </references>
      </pivotArea>
    </format>
    <format dxfId="309">
      <pivotArea dataOnly="0" labelOnly="1" outline="0" fieldPosition="0">
        <references count="2">
          <reference field="10" count="1" selected="0">
            <x v="4"/>
          </reference>
          <reference field="16" count="4">
            <x v="23"/>
            <x v="32"/>
            <x v="38"/>
            <x v="45"/>
          </reference>
        </references>
      </pivotArea>
    </format>
    <format dxfId="308">
      <pivotArea field="17" type="button" dataOnly="0" labelOnly="1" outline="0" axis="axisRow" fieldPosition="2"/>
    </format>
    <format dxfId="307">
      <pivotArea field="15" type="button" dataOnly="0" labelOnly="1" outline="0" axis="axisRow" fieldPosition="3"/>
    </format>
    <format dxfId="306">
      <pivotArea dataOnly="0" labelOnly="1" outline="0" fieldPosition="0">
        <references count="3">
          <reference field="10" count="1" selected="0">
            <x v="1"/>
          </reference>
          <reference field="16" count="1" selected="0">
            <x v="1"/>
          </reference>
          <reference field="17" count="4">
            <x v="0"/>
            <x v="1"/>
            <x v="2"/>
            <x v="3"/>
          </reference>
        </references>
      </pivotArea>
    </format>
    <format dxfId="305">
      <pivotArea dataOnly="0" labelOnly="1" outline="0" fieldPosition="0">
        <references count="3">
          <reference field="10" count="1" selected="0">
            <x v="1"/>
          </reference>
          <reference field="16" count="1" selected="0">
            <x v="11"/>
          </reference>
          <reference field="17" count="1">
            <x v="20"/>
          </reference>
        </references>
      </pivotArea>
    </format>
    <format dxfId="304">
      <pivotArea dataOnly="0" labelOnly="1" outline="0" fieldPosition="0">
        <references count="3">
          <reference field="10" count="1" selected="0">
            <x v="2"/>
          </reference>
          <reference field="16" count="1" selected="0">
            <x v="2"/>
          </reference>
          <reference field="17" count="7">
            <x v="4"/>
            <x v="5"/>
            <x v="6"/>
            <x v="7"/>
            <x v="8"/>
            <x v="9"/>
            <x v="10"/>
          </reference>
        </references>
      </pivotArea>
    </format>
    <format dxfId="303">
      <pivotArea dataOnly="0" labelOnly="1" outline="0" fieldPosition="0">
        <references count="3">
          <reference field="10" count="1" selected="0">
            <x v="2"/>
          </reference>
          <reference field="16" count="1" selected="0">
            <x v="5"/>
          </reference>
          <reference field="17" count="2">
            <x v="11"/>
            <x v="12"/>
          </reference>
        </references>
      </pivotArea>
    </format>
    <format dxfId="302">
      <pivotArea dataOnly="0" labelOnly="1" outline="0" fieldPosition="0">
        <references count="3">
          <reference field="10" count="1" selected="0">
            <x v="2"/>
          </reference>
          <reference field="16" count="1" selected="0">
            <x v="8"/>
          </reference>
          <reference field="17" count="6">
            <x v="14"/>
            <x v="15"/>
            <x v="16"/>
            <x v="17"/>
            <x v="18"/>
            <x v="19"/>
          </reference>
        </references>
      </pivotArea>
    </format>
    <format dxfId="301">
      <pivotArea dataOnly="0" labelOnly="1" outline="0" fieldPosition="0">
        <references count="3">
          <reference field="10" count="1" selected="0">
            <x v="2"/>
          </reference>
          <reference field="16" count="1" selected="0">
            <x v="12"/>
          </reference>
          <reference field="17" count="1">
            <x v="21"/>
          </reference>
        </references>
      </pivotArea>
    </format>
    <format dxfId="300">
      <pivotArea dataOnly="0" labelOnly="1" outline="0" fieldPosition="0">
        <references count="3">
          <reference field="10" count="1" selected="0">
            <x v="2"/>
          </reference>
          <reference field="16" count="1" selected="0">
            <x v="15"/>
          </reference>
          <reference field="17" count="2">
            <x v="22"/>
            <x v="23"/>
          </reference>
        </references>
      </pivotArea>
    </format>
    <format dxfId="299">
      <pivotArea dataOnly="0" labelOnly="1" outline="0" fieldPosition="0">
        <references count="3">
          <reference field="10" count="1" selected="0">
            <x v="2"/>
          </reference>
          <reference field="16" count="1" selected="0">
            <x v="21"/>
          </reference>
          <reference field="17" count="1">
            <x v="27"/>
          </reference>
        </references>
      </pivotArea>
    </format>
    <format dxfId="298">
      <pivotArea dataOnly="0" labelOnly="1" outline="0" fieldPosition="0">
        <references count="3">
          <reference field="10" count="1" selected="0">
            <x v="2"/>
          </reference>
          <reference field="16" count="1" selected="0">
            <x v="27"/>
          </reference>
          <reference field="17" count="1">
            <x v="241"/>
          </reference>
        </references>
      </pivotArea>
    </format>
    <format dxfId="297">
      <pivotArea dataOnly="0" labelOnly="1" outline="0" fieldPosition="0">
        <references count="3">
          <reference field="10" count="1" selected="0">
            <x v="2"/>
          </reference>
          <reference field="16" count="1" selected="0">
            <x v="30"/>
          </reference>
          <reference field="17" count="2">
            <x v="40"/>
            <x v="42"/>
          </reference>
        </references>
      </pivotArea>
    </format>
    <format dxfId="296">
      <pivotArea dataOnly="0" labelOnly="1" outline="0" fieldPosition="0">
        <references count="3">
          <reference field="10" count="1" selected="0">
            <x v="2"/>
          </reference>
          <reference field="16" count="1" selected="0">
            <x v="41"/>
          </reference>
          <reference field="17" count="1">
            <x v="92"/>
          </reference>
        </references>
      </pivotArea>
    </format>
    <format dxfId="295">
      <pivotArea dataOnly="0" labelOnly="1" outline="0" fieldPosition="0">
        <references count="3">
          <reference field="10" count="1" selected="0">
            <x v="3"/>
          </reference>
          <reference field="16" count="1" selected="0">
            <x v="3"/>
          </reference>
          <reference field="17" count="2">
            <x v="113"/>
            <x v="295"/>
          </reference>
        </references>
      </pivotArea>
    </format>
    <format dxfId="294">
      <pivotArea dataOnly="0" labelOnly="1" outline="0" fieldPosition="0">
        <references count="3">
          <reference field="10" count="1" selected="0">
            <x v="3"/>
          </reference>
          <reference field="16" count="1" selected="0">
            <x v="16"/>
          </reference>
          <reference field="17" count="1">
            <x v="24"/>
          </reference>
        </references>
      </pivotArea>
    </format>
    <format dxfId="293">
      <pivotArea dataOnly="0" labelOnly="1" outline="0" fieldPosition="0">
        <references count="3">
          <reference field="10" count="1" selected="0">
            <x v="3"/>
          </reference>
          <reference field="16" count="1" selected="0">
            <x v="19"/>
          </reference>
          <reference field="17" count="1">
            <x v="25"/>
          </reference>
        </references>
      </pivotArea>
    </format>
    <format dxfId="292">
      <pivotArea dataOnly="0" labelOnly="1" outline="0" fieldPosition="0">
        <references count="3">
          <reference field="10" count="1" selected="0">
            <x v="3"/>
          </reference>
          <reference field="16" count="1" selected="0">
            <x v="22"/>
          </reference>
          <reference field="17" count="4">
            <x v="29"/>
            <x v="30"/>
            <x v="31"/>
            <x v="232"/>
          </reference>
        </references>
      </pivotArea>
    </format>
    <format dxfId="291">
      <pivotArea dataOnly="0" labelOnly="1" outline="0" fieldPosition="0">
        <references count="3">
          <reference field="10" count="1" selected="0">
            <x v="3"/>
          </reference>
          <reference field="16" count="1" selected="0">
            <x v="25"/>
          </reference>
          <reference field="17" count="1">
            <x v="33"/>
          </reference>
        </references>
      </pivotArea>
    </format>
    <format dxfId="290">
      <pivotArea dataOnly="0" labelOnly="1" outline="0" fieldPosition="0">
        <references count="3">
          <reference field="10" count="1" selected="0">
            <x v="3"/>
          </reference>
          <reference field="16" count="1" selected="0">
            <x v="28"/>
          </reference>
          <reference field="17" count="3">
            <x v="37"/>
            <x v="38"/>
            <x v="39"/>
          </reference>
        </references>
      </pivotArea>
    </format>
    <format dxfId="289">
      <pivotArea dataOnly="0" labelOnly="1" outline="0" fieldPosition="0">
        <references count="3">
          <reference field="10" count="1" selected="0">
            <x v="3"/>
          </reference>
          <reference field="16" count="1" selected="0">
            <x v="31"/>
          </reference>
          <reference field="17" count="12"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</reference>
        </references>
      </pivotArea>
    </format>
    <format dxfId="288">
      <pivotArea dataOnly="0" labelOnly="1" outline="0" fieldPosition="0">
        <references count="3">
          <reference field="10" count="1" selected="0">
            <x v="3"/>
          </reference>
          <reference field="16" count="1" selected="0">
            <x v="37"/>
          </reference>
          <reference field="17" count="1">
            <x v="78"/>
          </reference>
        </references>
      </pivotArea>
    </format>
    <format dxfId="287">
      <pivotArea dataOnly="0" labelOnly="1" outline="0" fieldPosition="0">
        <references count="3">
          <reference field="10" count="1" selected="0">
            <x v="3"/>
          </reference>
          <reference field="16" count="1" selected="0">
            <x v="40"/>
          </reference>
          <reference field="17" count="1">
            <x v="88"/>
          </reference>
        </references>
      </pivotArea>
    </format>
    <format dxfId="286">
      <pivotArea dataOnly="0" labelOnly="1" outline="0" fieldPosition="0">
        <references count="3">
          <reference field="10" count="1" selected="0">
            <x v="3"/>
          </reference>
          <reference field="16" count="1" selected="0">
            <x v="42"/>
          </reference>
          <reference field="17" count="2">
            <x v="93"/>
            <x v="94"/>
          </reference>
        </references>
      </pivotArea>
    </format>
    <format dxfId="285">
      <pivotArea dataOnly="0" labelOnly="1" outline="0" fieldPosition="0">
        <references count="3">
          <reference field="10" count="1" selected="0">
            <x v="4"/>
          </reference>
          <reference field="16" count="1" selected="0">
            <x v="23"/>
          </reference>
          <reference field="17" count="1">
            <x v="32"/>
          </reference>
        </references>
      </pivotArea>
    </format>
    <format dxfId="284">
      <pivotArea dataOnly="0" labelOnly="1" outline="0" fieldPosition="0">
        <references count="3">
          <reference field="10" count="1" selected="0">
            <x v="4"/>
          </reference>
          <reference field="16" count="1" selected="0">
            <x v="32"/>
          </reference>
          <reference field="17" count="5">
            <x v="58"/>
            <x v="60"/>
            <x v="61"/>
            <x v="63"/>
            <x v="66"/>
          </reference>
        </references>
      </pivotArea>
    </format>
    <format dxfId="283">
      <pivotArea dataOnly="0" labelOnly="1" outline="0" fieldPosition="0">
        <references count="3">
          <reference field="10" count="1" selected="0">
            <x v="4"/>
          </reference>
          <reference field="16" count="1" selected="0">
            <x v="38"/>
          </reference>
          <reference field="17" count="1">
            <x v="84"/>
          </reference>
        </references>
      </pivotArea>
    </format>
    <format dxfId="282">
      <pivotArea dataOnly="0" labelOnly="1" outline="0" fieldPosition="0">
        <references count="3">
          <reference field="10" count="1" selected="0">
            <x v="4"/>
          </reference>
          <reference field="16" count="1" selected="0">
            <x v="45"/>
          </reference>
          <reference field="17" count="1">
            <x v="101"/>
          </reference>
        </references>
      </pivotArea>
    </format>
    <format dxfId="281">
      <pivotArea field="19" type="button" dataOnly="0" labelOnly="1" outline="0" axis="axisPage" fieldPosition="0"/>
    </format>
    <format dxfId="280">
      <pivotArea dataOnly="0" labelOnly="1" outline="0" fieldPosition="0">
        <references count="1">
          <reference field="19" count="0"/>
        </references>
      </pivotArea>
    </format>
    <format dxfId="279">
      <pivotArea field="7" type="button" dataOnly="0" labelOnly="1" outline="0" axis="axisPage" fieldPosition="1"/>
    </format>
    <format dxfId="278">
      <pivotArea dataOnly="0" labelOnly="1" outline="0" fieldPosition="0">
        <references count="1">
          <reference field="7" count="0"/>
        </references>
      </pivotArea>
    </format>
    <format dxfId="277">
      <pivotArea field="42" type="button" dataOnly="0" labelOnly="1" outline="0" axis="axisPage" fieldPosition="2"/>
    </format>
    <format dxfId="276">
      <pivotArea dataOnly="0" labelOnly="1" outline="0" fieldPosition="0">
        <references count="1">
          <reference field="42" count="0"/>
        </references>
      </pivotArea>
    </format>
    <format dxfId="275">
      <pivotArea field="10" type="button" dataOnly="0" labelOnly="1" outline="0" axis="axisRow" fieldPosition="0"/>
    </format>
    <format dxfId="274">
      <pivotArea field="16" type="button" dataOnly="0" labelOnly="1" outline="0" axis="axisRow" fieldPosition="1"/>
    </format>
    <format dxfId="273">
      <pivotArea dataOnly="0" labelOnly="1" grandRow="1" outline="0" fieldPosition="0"/>
    </format>
    <format dxfId="272">
      <pivotArea dataOnly="0" labelOnly="1" outline="0" fieldPosition="0">
        <references count="2">
          <reference field="10" count="1" selected="0">
            <x v="1"/>
          </reference>
          <reference field="16" count="2">
            <x v="1"/>
            <x v="11"/>
          </reference>
        </references>
      </pivotArea>
    </format>
    <format dxfId="271">
      <pivotArea dataOnly="0" labelOnly="1" outline="0" fieldPosition="0">
        <references count="2">
          <reference field="10" count="1" selected="0">
            <x v="2"/>
          </reference>
          <reference field="16" count="9">
            <x v="2"/>
            <x v="5"/>
            <x v="8"/>
            <x v="12"/>
            <x v="15"/>
            <x v="21"/>
            <x v="27"/>
            <x v="30"/>
            <x v="41"/>
          </reference>
        </references>
      </pivotArea>
    </format>
    <format dxfId="270">
      <pivotArea dataOnly="0" labelOnly="1" outline="0" fieldPosition="0">
        <references count="2">
          <reference field="10" count="1" selected="0">
            <x v="3"/>
          </reference>
          <reference field="16" count="10">
            <x v="3"/>
            <x v="16"/>
            <x v="19"/>
            <x v="22"/>
            <x v="25"/>
            <x v="28"/>
            <x v="31"/>
            <x v="37"/>
            <x v="40"/>
            <x v="42"/>
          </reference>
        </references>
      </pivotArea>
    </format>
    <format dxfId="269">
      <pivotArea dataOnly="0" labelOnly="1" outline="0" fieldPosition="0">
        <references count="2">
          <reference field="10" count="1" selected="0">
            <x v="4"/>
          </reference>
          <reference field="16" count="4">
            <x v="23"/>
            <x v="32"/>
            <x v="38"/>
            <x v="45"/>
          </reference>
        </references>
      </pivotArea>
    </format>
    <format dxfId="268">
      <pivotArea dataOnly="0" labelOnly="1" outline="0" fieldPosition="0">
        <references count="1">
          <reference field="17" count="0"/>
        </references>
      </pivotArea>
    </format>
    <format dxfId="267">
      <pivotArea dataOnly="0" labelOnly="1" outline="0" fieldPosition="0">
        <references count="1">
          <reference field="10" count="0"/>
        </references>
      </pivotArea>
    </format>
    <format dxfId="266">
      <pivotArea type="all" dataOnly="0" outline="0" fieldPosition="0"/>
    </format>
    <format dxfId="265">
      <pivotArea dataOnly="0" outline="0" fieldPosition="0">
        <references count="1">
          <reference field="10" count="0" defaultSubtotal="1"/>
        </references>
      </pivotArea>
    </format>
    <format dxfId="264">
      <pivotArea dataOnly="0" outline="0" fieldPosition="0">
        <references count="1">
          <reference field="16" count="0" defaultSubtotal="1"/>
        </references>
      </pivotArea>
    </format>
    <format dxfId="263">
      <pivotArea type="all" dataOnly="0" outline="0" fieldPosition="0"/>
    </format>
    <format dxfId="262">
      <pivotArea dataOnly="0" outline="0" fieldPosition="0">
        <references count="1">
          <reference field="16" count="0" defaultSubtotal="1"/>
        </references>
      </pivotArea>
    </format>
    <format dxfId="261">
      <pivotArea dataOnly="0" outline="0" fieldPosition="0">
        <references count="1">
          <reference field="10" count="0" defaultSubtotal="1"/>
        </references>
      </pivotArea>
    </format>
    <format dxfId="260">
      <pivotArea field="15" type="button" dataOnly="0" labelOnly="1" outline="0" axis="axisRow" fieldPosition="3"/>
    </format>
    <format dxfId="259">
      <pivotArea field="2" type="button" dataOnly="0" labelOnly="1" outline="0" axis="axisRow" fieldPosition="4"/>
    </format>
    <format dxfId="258">
      <pivotArea field="15" type="button" dataOnly="0" labelOnly="1" outline="0" axis="axisRow" fieldPosition="3"/>
    </format>
    <format dxfId="257">
      <pivotArea field="2" type="button" dataOnly="0" labelOnly="1" outline="0" axis="axisRow" fieldPosition="4"/>
    </format>
    <format dxfId="256">
      <pivotArea field="15" type="button" dataOnly="0" labelOnly="1" outline="0" axis="axisRow" fieldPosition="3"/>
    </format>
    <format dxfId="255">
      <pivotArea field="2" type="button" dataOnly="0" labelOnly="1" outline="0" axis="axisRow" fieldPosition="4"/>
    </format>
    <format dxfId="254">
      <pivotArea dataOnly="0" outline="0" fieldPosition="0">
        <references count="1">
          <reference field="17" count="0" defaultSubtotal="1"/>
        </references>
      </pivotArea>
    </format>
    <format dxfId="253">
      <pivotArea dataOnly="0" outline="0" fieldPosition="0">
        <references count="1">
          <reference field="17" count="0" defaultSubtotal="1"/>
        </references>
      </pivotArea>
    </format>
    <format dxfId="252">
      <pivotArea dataOnly="0" outline="0" fieldPosition="0">
        <references count="1">
          <reference field="17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Таблица3" cacheId="3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4" indent="0" outline="1" outlineData="1" multipleFieldFilters="0">
  <location ref="A3:D80" firstHeaderRow="1" firstDataRow="2" firstDataCol="1"/>
  <pivotFields count="8">
    <pivotField axis="axisRow" showAll="0">
      <items count="195">
        <item m="1" x="97"/>
        <item m="1" x="136"/>
        <item x="4"/>
        <item x="40"/>
        <item m="1" x="94"/>
        <item m="1" x="142"/>
        <item m="1" x="149"/>
        <item m="1" x="167"/>
        <item m="1" x="132"/>
        <item m="1" x="180"/>
        <item m="1" x="93"/>
        <item m="1" x="120"/>
        <item m="1" x="135"/>
        <item x="5"/>
        <item m="1" x="162"/>
        <item x="47"/>
        <item m="1" x="90"/>
        <item m="1" x="117"/>
        <item m="1" x="118"/>
        <item m="1" x="139"/>
        <item m="1" x="159"/>
        <item m="1" x="145"/>
        <item m="1" x="96"/>
        <item x="14"/>
        <item m="1" x="80"/>
        <item m="1" x="147"/>
        <item x="62"/>
        <item m="1" x="84"/>
        <item m="1" x="85"/>
        <item m="1" x="174"/>
        <item x="17"/>
        <item x="19"/>
        <item m="1" x="169"/>
        <item m="1" x="99"/>
        <item x="68"/>
        <item x="24"/>
        <item x="25"/>
        <item x="26"/>
        <item x="27"/>
        <item x="28"/>
        <item x="29"/>
        <item m="1" x="151"/>
        <item x="32"/>
        <item x="71"/>
        <item m="1" x="154"/>
        <item x="35"/>
        <item m="1" x="187"/>
        <item m="1" x="95"/>
        <item m="1" x="146"/>
        <item m="1" x="83"/>
        <item x="44"/>
        <item m="1" x="165"/>
        <item m="1" x="77"/>
        <item m="1" x="89"/>
        <item m="1" x="104"/>
        <item m="1" x="79"/>
        <item x="64"/>
        <item x="30"/>
        <item m="1" x="183"/>
        <item m="1" x="171"/>
        <item m="1" x="150"/>
        <item m="1" x="148"/>
        <item m="1" x="128"/>
        <item m="1" x="172"/>
        <item m="1" x="75"/>
        <item m="1" x="98"/>
        <item m="1" x="185"/>
        <item m="1" x="161"/>
        <item x="9"/>
        <item m="1" x="157"/>
        <item m="1" x="109"/>
        <item x="31"/>
        <item x="33"/>
        <item x="0"/>
        <item m="1" x="124"/>
        <item m="1" x="155"/>
        <item m="1" x="113"/>
        <item m="1" x="189"/>
        <item m="1" x="119"/>
        <item m="1" x="193"/>
        <item m="1" x="152"/>
        <item m="1" x="182"/>
        <item m="1" x="188"/>
        <item m="1" x="103"/>
        <item m="1" x="184"/>
        <item m="1" x="168"/>
        <item m="1" x="115"/>
        <item m="1" x="133"/>
        <item m="1" x="175"/>
        <item m="1" x="166"/>
        <item x="13"/>
        <item m="1" x="101"/>
        <item m="1" x="192"/>
        <item m="1" x="141"/>
        <item m="1" x="144"/>
        <item m="1" x="87"/>
        <item m="1" x="153"/>
        <item x="18"/>
        <item x="20"/>
        <item m="1" x="106"/>
        <item x="66"/>
        <item m="1" x="178"/>
        <item m="1" x="186"/>
        <item m="1" x="156"/>
        <item m="1" x="190"/>
        <item x="74"/>
        <item m="1" x="108"/>
        <item m="1" x="179"/>
        <item x="41"/>
        <item m="1" x="138"/>
        <item m="1" x="116"/>
        <item m="1" x="121"/>
        <item m="1" x="158"/>
        <item m="1" x="125"/>
        <item m="1" x="131"/>
        <item m="1" x="173"/>
        <item m="1" x="137"/>
        <item m="1" x="126"/>
        <item m="1" x="78"/>
        <item m="1" x="129"/>
        <item m="1" x="181"/>
        <item x="15"/>
        <item m="1" x="163"/>
        <item m="1" x="81"/>
        <item m="1" x="82"/>
        <item m="1" x="86"/>
        <item m="1" x="88"/>
        <item m="1" x="110"/>
        <item m="1" x="111"/>
        <item m="1" x="112"/>
        <item m="1" x="127"/>
        <item m="1" x="143"/>
        <item m="1" x="102"/>
        <item x="67"/>
        <item m="1" x="114"/>
        <item m="1" x="122"/>
        <item m="1" x="191"/>
        <item m="1" x="76"/>
        <item m="1" x="130"/>
        <item m="1" x="170"/>
        <item m="1" x="177"/>
        <item m="1" x="134"/>
        <item m="1" x="107"/>
        <item m="1" x="164"/>
        <item m="1" x="176"/>
        <item m="1" x="123"/>
        <item m="1" x="160"/>
        <item m="1" x="100"/>
        <item m="1" x="140"/>
        <item m="1" x="92"/>
        <item m="1" x="105"/>
        <item m="1" x="91"/>
        <item x="1"/>
        <item x="2"/>
        <item x="3"/>
        <item x="6"/>
        <item x="7"/>
        <item x="8"/>
        <item x="10"/>
        <item x="11"/>
        <item x="12"/>
        <item x="16"/>
        <item x="21"/>
        <item x="22"/>
        <item x="23"/>
        <item x="34"/>
        <item x="36"/>
        <item x="37"/>
        <item x="38"/>
        <item x="39"/>
        <item x="42"/>
        <item x="43"/>
        <item x="45"/>
        <item x="46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5"/>
        <item x="69"/>
        <item x="70"/>
        <item x="72"/>
        <item x="73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dataField="1" showAll="0"/>
    <pivotField showAll="0"/>
    <pivotField numFmtId="14" showAll="0"/>
    <pivotField showAll="0"/>
    <pivotField showAll="0"/>
  </pivotFields>
  <rowFields count="1">
    <field x="0"/>
  </rowFields>
  <rowItems count="76">
    <i>
      <x v="2"/>
    </i>
    <i>
      <x v="3"/>
    </i>
    <i>
      <x v="13"/>
    </i>
    <i>
      <x v="15"/>
    </i>
    <i>
      <x v="23"/>
    </i>
    <i>
      <x v="26"/>
    </i>
    <i>
      <x v="30"/>
    </i>
    <i>
      <x v="31"/>
    </i>
    <i>
      <x v="34"/>
    </i>
    <i>
      <x v="35"/>
    </i>
    <i>
      <x v="36"/>
    </i>
    <i>
      <x v="37"/>
    </i>
    <i>
      <x v="38"/>
    </i>
    <i>
      <x v="39"/>
    </i>
    <i>
      <x v="40"/>
    </i>
    <i>
      <x v="42"/>
    </i>
    <i>
      <x v="43"/>
    </i>
    <i>
      <x v="45"/>
    </i>
    <i>
      <x v="50"/>
    </i>
    <i>
      <x v="56"/>
    </i>
    <i>
      <x v="57"/>
    </i>
    <i>
      <x v="68"/>
    </i>
    <i>
      <x v="71"/>
    </i>
    <i>
      <x v="72"/>
    </i>
    <i>
      <x v="73"/>
    </i>
    <i>
      <x v="90"/>
    </i>
    <i>
      <x v="97"/>
    </i>
    <i>
      <x v="98"/>
    </i>
    <i>
      <x v="100"/>
    </i>
    <i>
      <x v="105"/>
    </i>
    <i>
      <x v="108"/>
    </i>
    <i>
      <x v="121"/>
    </i>
    <i>
      <x v="133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Сумма по полю Кол/ЕИВ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Таблица2" cacheId="2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4" indent="0" outline="1" outlineData="1" multipleFieldFilters="0">
  <location ref="A3:D219" firstHeaderRow="1" firstDataRow="2" firstDataCol="1"/>
  <pivotFields count="8">
    <pivotField axis="axisCol" showAll="0">
      <items count="3">
        <item x="0"/>
        <item x="1"/>
        <item t="default"/>
      </items>
    </pivotField>
    <pivotField axis="axisRow" showAll="0">
      <items count="283">
        <item m="1" x="221"/>
        <item m="1" x="261"/>
        <item m="1" x="259"/>
        <item x="0"/>
        <item x="1"/>
        <item m="1" x="238"/>
        <item m="1" x="228"/>
        <item m="1" x="245"/>
        <item m="1" x="258"/>
        <item x="13"/>
        <item m="1" x="275"/>
        <item x="14"/>
        <item x="15"/>
        <item x="16"/>
        <item x="17"/>
        <item x="18"/>
        <item x="19"/>
        <item m="1" x="226"/>
        <item x="21"/>
        <item x="22"/>
        <item x="23"/>
        <item x="24"/>
        <item x="25"/>
        <item x="27"/>
        <item x="28"/>
        <item x="29"/>
        <item m="1" x="232"/>
        <item m="1" x="237"/>
        <item x="30"/>
        <item x="32"/>
        <item x="33"/>
        <item x="34"/>
        <item x="36"/>
        <item x="37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m="1" x="227"/>
        <item x="52"/>
        <item x="54"/>
        <item x="55"/>
        <item m="1" x="215"/>
        <item m="1" x="217"/>
        <item x="56"/>
        <item x="59"/>
        <item m="1" x="257"/>
        <item x="61"/>
        <item m="1" x="272"/>
        <item x="62"/>
        <item x="63"/>
        <item x="64"/>
        <item m="1" x="276"/>
        <item m="1" x="277"/>
        <item x="65"/>
        <item x="66"/>
        <item x="67"/>
        <item x="68"/>
        <item m="1" x="269"/>
        <item x="69"/>
        <item x="70"/>
        <item x="72"/>
        <item x="73"/>
        <item x="74"/>
        <item x="75"/>
        <item x="76"/>
        <item x="77"/>
        <item x="78"/>
        <item x="80"/>
        <item m="1" x="240"/>
        <item m="1" x="241"/>
        <item m="1" x="249"/>
        <item x="81"/>
        <item x="82"/>
        <item x="83"/>
        <item x="84"/>
        <item m="1" x="236"/>
        <item x="91"/>
        <item x="93"/>
        <item x="94"/>
        <item x="95"/>
        <item x="96"/>
        <item x="97"/>
        <item x="98"/>
        <item m="1" x="260"/>
        <item x="99"/>
        <item x="100"/>
        <item x="101"/>
        <item x="102"/>
        <item x="103"/>
        <item x="104"/>
        <item x="105"/>
        <item x="106"/>
        <item x="107"/>
        <item x="108"/>
        <item m="1" x="270"/>
        <item x="109"/>
        <item m="1" x="273"/>
        <item x="110"/>
        <item x="111"/>
        <item x="112"/>
        <item x="113"/>
        <item x="114"/>
        <item x="115"/>
        <item x="116"/>
        <item x="117"/>
        <item m="1" x="243"/>
        <item x="118"/>
        <item m="1" x="254"/>
        <item x="119"/>
        <item x="120"/>
        <item m="1" x="223"/>
        <item x="121"/>
        <item m="1" x="224"/>
        <item x="122"/>
        <item x="123"/>
        <item x="124"/>
        <item x="125"/>
        <item x="126"/>
        <item x="127"/>
        <item x="128"/>
        <item x="129"/>
        <item x="130"/>
        <item x="131"/>
        <item m="1" x="225"/>
        <item x="133"/>
        <item x="134"/>
        <item m="1" x="255"/>
        <item m="1" x="266"/>
        <item x="135"/>
        <item x="136"/>
        <item m="1" x="251"/>
        <item x="137"/>
        <item x="140"/>
        <item m="1" x="222"/>
        <item x="141"/>
        <item x="143"/>
        <item x="144"/>
        <item x="145"/>
        <item x="146"/>
        <item x="147"/>
        <item x="148"/>
        <item x="149"/>
        <item x="150"/>
        <item x="152"/>
        <item x="153"/>
        <item x="154"/>
        <item x="155"/>
        <item m="1" x="229"/>
        <item x="156"/>
        <item x="157"/>
        <item x="158"/>
        <item x="159"/>
        <item x="160"/>
        <item x="161"/>
        <item x="162"/>
        <item x="163"/>
        <item x="164"/>
        <item x="165"/>
        <item m="1" x="214"/>
        <item x="166"/>
        <item x="167"/>
        <item m="1" x="271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m="1" x="262"/>
        <item x="185"/>
        <item x="186"/>
        <item x="187"/>
        <item x="188"/>
        <item m="1" x="218"/>
        <item x="190"/>
        <item m="1" x="219"/>
        <item x="191"/>
        <item m="1" x="265"/>
        <item x="192"/>
        <item x="193"/>
        <item x="194"/>
        <item m="1" x="281"/>
        <item x="195"/>
        <item x="196"/>
        <item x="197"/>
        <item x="198"/>
        <item x="200"/>
        <item m="1" x="235"/>
        <item x="201"/>
        <item x="202"/>
        <item x="203"/>
        <item m="1" x="234"/>
        <item x="11"/>
        <item x="12"/>
        <item x="20"/>
        <item x="26"/>
        <item m="1" x="239"/>
        <item x="31"/>
        <item m="1" x="280"/>
        <item x="53"/>
        <item m="1" x="250"/>
        <item m="1" x="252"/>
        <item x="60"/>
        <item m="1" x="268"/>
        <item x="71"/>
        <item x="79"/>
        <item m="1" x="247"/>
        <item x="85"/>
        <item x="87"/>
        <item x="90"/>
        <item x="92"/>
        <item m="1" x="253"/>
        <item m="1" x="279"/>
        <item x="138"/>
        <item x="139"/>
        <item x="189"/>
        <item m="1" x="244"/>
        <item x="88"/>
        <item x="132"/>
        <item m="1" x="246"/>
        <item m="1" x="230"/>
        <item m="1" x="267"/>
        <item x="204"/>
        <item x="205"/>
        <item m="1" x="256"/>
        <item x="206"/>
        <item x="207"/>
        <item m="1" x="274"/>
        <item x="208"/>
        <item x="209"/>
        <item x="210"/>
        <item m="1" x="264"/>
        <item x="211"/>
        <item m="1" x="231"/>
        <item m="1" x="216"/>
        <item m="1" x="242"/>
        <item m="1" x="220"/>
        <item m="1" x="263"/>
        <item m="1" x="233"/>
        <item m="1" x="248"/>
        <item m="1" x="278"/>
        <item x="151"/>
        <item x="2"/>
        <item x="3"/>
        <item x="4"/>
        <item x="5"/>
        <item x="6"/>
        <item x="7"/>
        <item x="8"/>
        <item x="9"/>
        <item x="10"/>
        <item x="35"/>
        <item x="38"/>
        <item x="57"/>
        <item x="58"/>
        <item x="86"/>
        <item x="89"/>
        <item x="142"/>
        <item x="199"/>
        <item x="212"/>
        <item x="213"/>
        <item t="default"/>
      </items>
    </pivotField>
    <pivotField showAll="0"/>
    <pivotField dataField="1" showAll="0"/>
    <pivotField showAll="0"/>
    <pivotField showAll="0" defaultSubtotal="0"/>
    <pivotField showAll="0" defaultSubtotal="0"/>
    <pivotField showAll="0" defaultSubtotal="0"/>
  </pivotFields>
  <rowFields count="1">
    <field x="1"/>
  </rowFields>
  <rowItems count="215">
    <i>
      <x v="3"/>
    </i>
    <i>
      <x v="4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8"/>
    </i>
    <i>
      <x v="49"/>
    </i>
    <i>
      <x v="50"/>
    </i>
    <i>
      <x v="53"/>
    </i>
    <i>
      <x v="54"/>
    </i>
    <i>
      <x v="56"/>
    </i>
    <i>
      <x v="58"/>
    </i>
    <i>
      <x v="59"/>
    </i>
    <i>
      <x v="60"/>
    </i>
    <i>
      <x v="63"/>
    </i>
    <i>
      <x v="64"/>
    </i>
    <i>
      <x v="65"/>
    </i>
    <i>
      <x v="66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81"/>
    </i>
    <i>
      <x v="82"/>
    </i>
    <i>
      <x v="83"/>
    </i>
    <i>
      <x v="84"/>
    </i>
    <i>
      <x v="86"/>
    </i>
    <i>
      <x v="87"/>
    </i>
    <i>
      <x v="88"/>
    </i>
    <i>
      <x v="89"/>
    </i>
    <i>
      <x v="90"/>
    </i>
    <i>
      <x v="91"/>
    </i>
    <i>
      <x v="92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5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6"/>
    </i>
    <i>
      <x v="118"/>
    </i>
    <i>
      <x v="119"/>
    </i>
    <i>
      <x v="121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4"/>
    </i>
    <i>
      <x v="135"/>
    </i>
    <i>
      <x v="138"/>
    </i>
    <i>
      <x v="139"/>
    </i>
    <i>
      <x v="141"/>
    </i>
    <i>
      <x v="142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9"/>
    </i>
    <i>
      <x v="170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90"/>
    </i>
    <i>
      <x v="191"/>
    </i>
    <i>
      <x v="192"/>
    </i>
    <i>
      <x v="193"/>
    </i>
    <i>
      <x v="195"/>
    </i>
    <i>
      <x v="197"/>
    </i>
    <i>
      <x v="199"/>
    </i>
    <i>
      <x v="200"/>
    </i>
    <i>
      <x v="201"/>
    </i>
    <i>
      <x v="203"/>
    </i>
    <i>
      <x v="204"/>
    </i>
    <i>
      <x v="205"/>
    </i>
    <i>
      <x v="206"/>
    </i>
    <i>
      <x v="207"/>
    </i>
    <i>
      <x v="209"/>
    </i>
    <i>
      <x v="210"/>
    </i>
    <i>
      <x v="211"/>
    </i>
    <i>
      <x v="213"/>
    </i>
    <i>
      <x v="214"/>
    </i>
    <i>
      <x v="215"/>
    </i>
    <i>
      <x v="216"/>
    </i>
    <i>
      <x v="218"/>
    </i>
    <i>
      <x v="220"/>
    </i>
    <i>
      <x v="223"/>
    </i>
    <i>
      <x v="225"/>
    </i>
    <i>
      <x v="226"/>
    </i>
    <i>
      <x v="228"/>
    </i>
    <i>
      <x v="229"/>
    </i>
    <i>
      <x v="230"/>
    </i>
    <i>
      <x v="231"/>
    </i>
    <i>
      <x v="234"/>
    </i>
    <i>
      <x v="235"/>
    </i>
    <i>
      <x v="236"/>
    </i>
    <i>
      <x v="238"/>
    </i>
    <i>
      <x v="239"/>
    </i>
    <i>
      <x v="243"/>
    </i>
    <i>
      <x v="244"/>
    </i>
    <i>
      <x v="246"/>
    </i>
    <i>
      <x v="247"/>
    </i>
    <i>
      <x v="249"/>
    </i>
    <i>
      <x v="250"/>
    </i>
    <i>
      <x v="251"/>
    </i>
    <i>
      <x v="253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Сумма по полю ИтогСальдо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СводнаяТаблица2" cacheId="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4" indent="0" compact="0" compactData="0" multipleFieldFilters="0">
  <location ref="A6:F62" firstHeaderRow="1" firstDataRow="3" firstDataCol="2" rowPageCount="2" colPageCount="1"/>
  <pivotFields count="14">
    <pivotField axis="axisRow" compact="0" outline="0" subtotalTop="0" showAll="0" defaultSubtotal="0">
      <items count="814">
        <item x="340"/>
        <item x="448"/>
        <item x="378"/>
        <item x="365"/>
        <item x="384"/>
        <item x="367"/>
        <item x="391"/>
        <item x="368"/>
        <item x="413"/>
        <item x="385"/>
        <item x="422"/>
        <item x="426"/>
        <item x="425"/>
        <item x="423"/>
        <item x="494"/>
        <item x="742"/>
        <item x="433"/>
        <item x="619"/>
        <item x="464"/>
        <item x="571"/>
        <item x="488"/>
        <item x="445"/>
        <item x="380"/>
        <item x="232"/>
        <item x="59"/>
        <item x="47"/>
        <item x="256"/>
        <item x="656"/>
        <item x="119"/>
        <item x="30"/>
        <item x="200"/>
        <item x="213"/>
        <item x="82"/>
        <item x="165"/>
        <item x="124"/>
        <item x="785"/>
        <item x="335"/>
        <item x="508"/>
        <item x="532"/>
        <item x="175"/>
        <item x="798"/>
        <item x="104"/>
        <item x="234"/>
        <item x="183"/>
        <item x="166"/>
        <item x="453"/>
        <item x="404"/>
        <item x="355"/>
        <item x="727"/>
        <item x="251"/>
        <item x="115"/>
        <item x="214"/>
        <item x="68"/>
        <item x="185"/>
        <item x="236"/>
        <item x="530"/>
        <item x="170"/>
        <item x="416"/>
        <item x="231"/>
        <item x="498"/>
        <item x="465"/>
        <item x="564"/>
        <item x="531"/>
        <item x="596"/>
        <item x="537"/>
        <item x="459"/>
        <item x="209"/>
        <item x="484"/>
        <item x="163"/>
        <item x="628"/>
        <item x="105"/>
        <item x="321"/>
        <item x="341"/>
        <item x="443"/>
        <item x="677"/>
        <item x="520"/>
        <item x="114"/>
        <item x="472"/>
        <item x="573"/>
        <item x="579"/>
        <item x="38"/>
        <item x="467"/>
        <item x="300"/>
        <item x="116"/>
        <item x="428"/>
        <item x="338"/>
        <item x="485"/>
        <item x="159"/>
        <item x="381"/>
        <item x="309"/>
        <item x="672"/>
        <item x="359"/>
        <item x="62"/>
        <item x="111"/>
        <item x="444"/>
        <item x="56"/>
        <item x="613"/>
        <item x="238"/>
        <item x="372"/>
        <item x="744"/>
        <item x="452"/>
        <item x="458"/>
        <item x="796"/>
        <item x="180"/>
        <item x="136"/>
        <item x="73"/>
        <item x="265"/>
        <item x="542"/>
        <item x="171"/>
        <item x="211"/>
        <item x="434"/>
        <item x="53"/>
        <item x="578"/>
        <item x="469"/>
        <item x="204"/>
        <item x="141"/>
        <item x="783"/>
        <item x="296"/>
        <item x="536"/>
        <item x="134"/>
        <item x="242"/>
        <item x="396"/>
        <item x="577"/>
        <item x="348"/>
        <item x="43"/>
        <item x="612"/>
        <item x="11"/>
        <item x="435"/>
        <item x="139"/>
        <item x="318"/>
        <item x="446"/>
        <item x="370"/>
        <item x="333"/>
        <item x="454"/>
        <item x="576"/>
        <item x="44"/>
        <item x="35"/>
        <item x="216"/>
        <item x="106"/>
        <item x="509"/>
        <item x="499"/>
        <item x="76"/>
        <item x="129"/>
        <item x="71"/>
        <item x="207"/>
        <item x="358"/>
        <item x="184"/>
        <item x="80"/>
        <item x="78"/>
        <item x="126"/>
        <item x="271"/>
        <item x="361"/>
        <item x="99"/>
        <item x="332"/>
        <item x="297"/>
        <item x="334"/>
        <item x="474"/>
        <item x="215"/>
        <item x="100"/>
        <item x="233"/>
        <item x="224"/>
        <item x="195"/>
        <item x="311"/>
        <item x="257"/>
        <item x="517"/>
        <item x="190"/>
        <item x="266"/>
        <item x="172"/>
        <item x="51"/>
        <item x="591"/>
        <item x="148"/>
        <item x="133"/>
        <item x="41"/>
        <item x="767"/>
        <item x="804"/>
        <item x="406"/>
        <item x="197"/>
        <item x="424"/>
        <item x="151"/>
        <item x="753"/>
        <item x="260"/>
        <item x="74"/>
        <item x="330"/>
        <item x="298"/>
        <item x="431"/>
        <item x="666"/>
        <item x="93"/>
        <item x="107"/>
        <item x="760"/>
        <item x="291"/>
        <item x="449"/>
        <item x="173"/>
        <item x="780"/>
        <item x="670"/>
        <item x="196"/>
        <item x="157"/>
        <item x="33"/>
        <item x="285"/>
        <item x="123"/>
        <item x="65"/>
        <item x="137"/>
        <item x="146"/>
        <item x="176"/>
        <item x="264"/>
        <item x="144"/>
        <item x="31"/>
        <item x="194"/>
        <item x="108"/>
        <item x="276"/>
        <item x="707"/>
        <item x="186"/>
        <item x="0"/>
        <item x="429"/>
        <item x="2"/>
        <item x="544"/>
        <item x="482"/>
        <item x="130"/>
        <item x="601"/>
        <item x="662"/>
        <item x="42"/>
        <item x="12"/>
        <item x="125"/>
        <item x="637"/>
        <item x="500"/>
        <item x="219"/>
        <item x="439"/>
        <item x="94"/>
        <item x="198"/>
        <item x="127"/>
        <item x="221"/>
        <item x="399"/>
        <item x="101"/>
        <item x="182"/>
        <item x="483"/>
        <item x="254"/>
        <item x="18"/>
        <item x="286"/>
        <item x="480"/>
        <item x="659"/>
        <item x="48"/>
        <item x="227"/>
        <item x="277"/>
        <item x="418"/>
        <item x="661"/>
        <item x="149"/>
        <item x="210"/>
        <item x="640"/>
        <item x="191"/>
        <item x="24"/>
        <item x="248"/>
        <item x="156"/>
        <item x="87"/>
        <item x="229"/>
        <item x="205"/>
        <item x="402"/>
        <item x="39"/>
        <item x="748"/>
        <item x="554"/>
        <item x="376"/>
        <item x="505"/>
        <item x="675"/>
        <item x="552"/>
        <item x="667"/>
        <item x="25"/>
        <item x="562"/>
        <item x="541"/>
        <item x="179"/>
        <item x="206"/>
        <item x="582"/>
        <item x="112"/>
        <item x="695"/>
        <item x="140"/>
        <item x="45"/>
        <item x="588"/>
        <item x="174"/>
        <item x="589"/>
        <item x="37"/>
        <item x="49"/>
        <item x="636"/>
        <item x="131"/>
        <item x="36"/>
        <item x="120"/>
        <item x="10"/>
        <item x="322"/>
        <item x="50"/>
        <item x="90"/>
        <item x="102"/>
        <item x="220"/>
        <item x="135"/>
        <item x="510"/>
        <item x="235"/>
        <item x="353"/>
        <item x="258"/>
        <item x="403"/>
        <item x="3"/>
        <item x="4"/>
        <item x="223"/>
        <item x="456"/>
        <item x="222"/>
        <item x="262"/>
        <item x="408"/>
        <item x="46"/>
        <item x="160"/>
        <item x="79"/>
        <item x="386"/>
        <item x="52"/>
        <item x="58"/>
        <item x="15"/>
        <item x="9"/>
        <item x="292"/>
        <item x="339"/>
        <item x="7"/>
        <item x="272"/>
        <item x="267"/>
        <item x="67"/>
        <item x="199"/>
        <item x="22"/>
        <item x="230"/>
        <item x="189"/>
        <item x="432"/>
        <item x="438"/>
        <item x="594"/>
        <item x="109"/>
        <item x="150"/>
        <item x="5"/>
        <item x="95"/>
        <item x="347"/>
        <item x="228"/>
        <item x="279"/>
        <item x="40"/>
        <item x="275"/>
        <item x="81"/>
        <item x="1"/>
        <item x="192"/>
        <item x="96"/>
        <item x="97"/>
        <item x="34"/>
        <item x="478"/>
        <item x="599"/>
        <item x="527"/>
        <item x="337"/>
        <item x="648"/>
        <item x="103"/>
        <item x="252"/>
        <item x="287"/>
        <item x="75"/>
        <item x="121"/>
        <item x="255"/>
        <item x="273"/>
        <item x="83"/>
        <item x="545"/>
        <item x="27"/>
        <item x="16"/>
        <item x="13"/>
        <item x="145"/>
        <item x="117"/>
        <item x="29"/>
        <item x="20"/>
        <item x="54"/>
        <item x="88"/>
        <item x="77"/>
        <item x="84"/>
        <item x="23"/>
        <item x="26"/>
        <item x="69"/>
        <item x="6"/>
        <item x="14"/>
        <item x="8"/>
        <item x="70"/>
        <item x="55"/>
        <item x="193"/>
        <item x="85"/>
        <item x="17"/>
        <item x="19"/>
        <item x="21"/>
        <item x="268"/>
        <item x="177"/>
        <item x="278"/>
        <item x="63"/>
        <item x="89"/>
        <item x="98"/>
        <item x="60"/>
        <item x="86"/>
        <item x="118"/>
        <item x="113"/>
        <item x="110"/>
        <item x="161"/>
        <item x="374"/>
        <item x="201"/>
        <item x="455"/>
        <item x="147"/>
        <item x="239"/>
        <item x="138"/>
        <item x="360"/>
        <item x="225"/>
        <item x="281"/>
        <item x="585"/>
        <item x="549"/>
        <item x="314"/>
        <item x="410"/>
        <item x="259"/>
        <item x="417"/>
        <item x="407"/>
        <item x="475"/>
        <item x="240"/>
        <item x="447"/>
        <item x="269"/>
        <item x="523"/>
        <item x="357"/>
        <item x="270"/>
        <item x="310"/>
        <item x="390"/>
        <item x="253"/>
        <item x="261"/>
        <item x="326"/>
        <item x="307"/>
        <item x="331"/>
        <item x="284"/>
        <item x="274"/>
        <item x="288"/>
        <item x="289"/>
        <item x="293"/>
        <item x="301"/>
        <item x="280"/>
        <item x="345"/>
        <item x="315"/>
        <item x="393"/>
        <item x="343"/>
        <item x="304"/>
        <item x="328"/>
        <item x="294"/>
        <item x="323"/>
        <item x="462"/>
        <item x="525"/>
        <item x="346"/>
        <item x="302"/>
        <item x="329"/>
        <item x="324"/>
        <item x="299"/>
        <item x="377"/>
        <item x="306"/>
        <item x="652"/>
        <item x="303"/>
        <item x="401"/>
        <item x="316"/>
        <item x="344"/>
        <item x="373"/>
        <item x="325"/>
        <item x="317"/>
        <item x="356"/>
        <item x="369"/>
        <item x="405"/>
        <item x="336"/>
        <item x="522"/>
        <item x="534"/>
        <item x="725"/>
        <item x="487"/>
        <item x="565"/>
        <item x="501"/>
        <item x="561"/>
        <item x="605"/>
        <item x="557"/>
        <item x="676"/>
        <item x="463"/>
        <item x="574"/>
        <item x="801"/>
        <item x="639"/>
        <item x="555"/>
        <item x="506"/>
        <item x="528"/>
        <item x="678"/>
        <item x="779"/>
        <item x="538"/>
        <item x="502"/>
        <item x="479"/>
        <item x="580"/>
        <item x="568"/>
        <item x="516"/>
        <item x="566"/>
        <item x="518"/>
        <item x="514"/>
        <item x="489"/>
        <item x="513"/>
        <item x="491"/>
        <item x="496"/>
        <item x="543"/>
        <item x="481"/>
        <item x="592"/>
        <item x="540"/>
        <item x="546"/>
        <item x="503"/>
        <item x="526"/>
        <item x="533"/>
        <item x="669"/>
        <item x="511"/>
        <item x="529"/>
        <item x="524"/>
        <item x="550"/>
        <item x="595"/>
        <item x="626"/>
        <item x="553"/>
        <item x="600"/>
        <item x="593"/>
        <item x="606"/>
        <item x="663"/>
        <item x="740"/>
        <item x="736"/>
        <item x="717"/>
        <item x="653"/>
        <item x="689"/>
        <item x="764"/>
        <item x="685"/>
        <item x="686"/>
        <item x="747"/>
        <item x="683"/>
        <item x="726"/>
        <item x="756"/>
        <item x="768"/>
        <item x="728"/>
        <item x="771"/>
        <item x="793"/>
        <item x="792"/>
        <item x="752"/>
        <item x="811"/>
        <item x="803"/>
        <item x="775"/>
        <item x="722"/>
        <item x="790"/>
        <item x="718"/>
        <item x="787"/>
        <item x="786"/>
        <item x="788"/>
        <item x="791"/>
        <item x="697"/>
        <item x="715"/>
        <item x="701"/>
        <item x="716"/>
        <item x="784"/>
        <item x="757"/>
        <item x="698"/>
        <item x="720"/>
        <item x="778"/>
        <item x="795"/>
        <item x="729"/>
        <item x="800"/>
        <item x="789"/>
        <item x="776"/>
        <item x="770"/>
        <item x="797"/>
        <item x="583"/>
        <item x="548"/>
        <item x="57"/>
        <item x="263"/>
        <item x="28"/>
        <item x="91"/>
        <item x="32"/>
        <item x="61"/>
        <item x="66"/>
        <item x="64"/>
        <item x="72"/>
        <item x="132"/>
        <item x="92"/>
        <item x="122"/>
        <item x="349"/>
        <item x="128"/>
        <item x="350"/>
        <item x="158"/>
        <item x="162"/>
        <item x="153"/>
        <item x="152"/>
        <item x="142"/>
        <item x="154"/>
        <item x="143"/>
        <item x="155"/>
        <item x="167"/>
        <item x="164"/>
        <item x="169"/>
        <item x="178"/>
        <item x="168"/>
        <item x="244"/>
        <item x="187"/>
        <item x="181"/>
        <item x="217"/>
        <item x="188"/>
        <item x="202"/>
        <item x="203"/>
        <item x="208"/>
        <item x="212"/>
        <item x="218"/>
        <item x="226"/>
        <item x="241"/>
        <item x="246"/>
        <item x="237"/>
        <item x="243"/>
        <item x="247"/>
        <item x="245"/>
        <item x="249"/>
        <item x="250"/>
        <item x="305"/>
        <item x="290"/>
        <item x="283"/>
        <item x="295"/>
        <item x="282"/>
        <item x="664"/>
        <item x="308"/>
        <item x="351"/>
        <item x="312"/>
        <item x="313"/>
        <item x="352"/>
        <item x="320"/>
        <item x="319"/>
        <item x="327"/>
        <item x="342"/>
        <item x="354"/>
        <item x="364"/>
        <item x="363"/>
        <item x="362"/>
        <item x="366"/>
        <item x="375"/>
        <item x="382"/>
        <item x="371"/>
        <item x="379"/>
        <item x="415"/>
        <item x="387"/>
        <item x="388"/>
        <item x="383"/>
        <item x="394"/>
        <item x="389"/>
        <item x="392"/>
        <item x="397"/>
        <item x="400"/>
        <item x="395"/>
        <item x="398"/>
        <item x="468"/>
        <item x="409"/>
        <item x="411"/>
        <item x="412"/>
        <item x="414"/>
        <item x="419"/>
        <item x="486"/>
        <item x="421"/>
        <item x="420"/>
        <item x="427"/>
        <item x="430"/>
        <item x="437"/>
        <item x="436"/>
        <item x="441"/>
        <item x="442"/>
        <item x="440"/>
        <item x="457"/>
        <item x="450"/>
        <item x="460"/>
        <item x="466"/>
        <item x="490"/>
        <item x="461"/>
        <item x="451"/>
        <item x="476"/>
        <item x="470"/>
        <item x="473"/>
        <item x="493"/>
        <item x="477"/>
        <item x="471"/>
        <item x="492"/>
        <item x="497"/>
        <item x="495"/>
        <item x="507"/>
        <item x="504"/>
        <item x="512"/>
        <item x="515"/>
        <item x="519"/>
        <item x="521"/>
        <item x="558"/>
        <item x="535"/>
        <item x="539"/>
        <item x="547"/>
        <item x="551"/>
        <item x="560"/>
        <item x="556"/>
        <item x="559"/>
        <item x="563"/>
        <item x="567"/>
        <item x="572"/>
        <item x="570"/>
        <item x="569"/>
        <item x="575"/>
        <item x="586"/>
        <item x="581"/>
        <item x="584"/>
        <item x="587"/>
        <item x="590"/>
        <item x="597"/>
        <item x="609"/>
        <item x="598"/>
        <item x="610"/>
        <item x="604"/>
        <item x="602"/>
        <item x="631"/>
        <item x="603"/>
        <item x="607"/>
        <item x="614"/>
        <item x="611"/>
        <item x="617"/>
        <item x="608"/>
        <item x="618"/>
        <item x="621"/>
        <item x="615"/>
        <item x="620"/>
        <item x="622"/>
        <item x="629"/>
        <item x="624"/>
        <item x="616"/>
        <item x="623"/>
        <item x="627"/>
        <item x="630"/>
        <item x="625"/>
        <item x="632"/>
        <item x="635"/>
        <item x="680"/>
        <item x="642"/>
        <item x="643"/>
        <item x="641"/>
        <item x="646"/>
        <item x="647"/>
        <item x="644"/>
        <item x="645"/>
        <item x="633"/>
        <item x="634"/>
        <item x="638"/>
        <item x="657"/>
        <item x="651"/>
        <item x="649"/>
        <item x="654"/>
        <item x="658"/>
        <item x="650"/>
        <item x="655"/>
        <item x="660"/>
        <item x="665"/>
        <item x="668"/>
        <item x="673"/>
        <item x="671"/>
        <item x="674"/>
        <item x="679"/>
        <item x="682"/>
        <item x="684"/>
        <item x="681"/>
        <item x="687"/>
        <item x="708"/>
        <item x="690"/>
        <item x="688"/>
        <item x="692"/>
        <item x="691"/>
        <item x="699"/>
        <item x="696"/>
        <item x="693"/>
        <item x="703"/>
        <item x="694"/>
        <item x="704"/>
        <item x="754"/>
        <item x="737"/>
        <item x="700"/>
        <item x="794"/>
        <item x="706"/>
        <item x="705"/>
        <item x="702"/>
        <item x="710"/>
        <item x="711"/>
        <item x="713"/>
        <item x="709"/>
        <item x="712"/>
        <item x="714"/>
        <item x="743"/>
        <item x="730"/>
        <item x="719"/>
        <item x="723"/>
        <item x="721"/>
        <item x="738"/>
        <item x="724"/>
        <item x="731"/>
        <item x="741"/>
        <item x="739"/>
        <item x="732"/>
        <item x="734"/>
        <item x="745"/>
        <item x="733"/>
        <item x="749"/>
        <item x="751"/>
        <item x="758"/>
        <item x="759"/>
        <item x="769"/>
        <item x="765"/>
        <item x="750"/>
        <item x="735"/>
        <item x="755"/>
        <item x="746"/>
        <item x="762"/>
        <item x="761"/>
        <item x="766"/>
        <item x="763"/>
        <item x="812"/>
        <item x="772"/>
        <item x="774"/>
        <item x="773"/>
        <item x="777"/>
        <item x="781"/>
        <item x="782"/>
        <item x="810"/>
        <item x="799"/>
        <item x="802"/>
        <item x="808"/>
        <item x="805"/>
        <item x="807"/>
        <item x="806"/>
        <item x="813"/>
        <item x="809"/>
      </items>
    </pivotField>
    <pivotField axis="axisRow" compact="0" outline="0" subtotalTop="0" showAll="0">
      <items count="921">
        <item m="1" x="867"/>
        <item m="1" x="745"/>
        <item m="1" x="828"/>
        <item m="1" x="594"/>
        <item m="1" x="908"/>
        <item m="1" x="736"/>
        <item m="1" x="740"/>
        <item m="1" x="553"/>
        <item m="1" x="875"/>
        <item m="1" x="677"/>
        <item m="1" x="589"/>
        <item m="1" x="572"/>
        <item m="1" x="819"/>
        <item m="1" x="668"/>
        <item m="1" x="793"/>
        <item m="1" x="639"/>
        <item m="1" x="591"/>
        <item m="1" x="916"/>
        <item m="1" x="549"/>
        <item m="1" x="573"/>
        <item m="1" x="825"/>
        <item m="1" x="559"/>
        <item m="1" x="641"/>
        <item m="1" x="827"/>
        <item m="1" x="522"/>
        <item m="1" x="903"/>
        <item m="1" x="786"/>
        <item m="1" x="859"/>
        <item m="1" x="768"/>
        <item m="1" x="742"/>
        <item m="1" x="840"/>
        <item m="1" x="567"/>
        <item m="1" x="523"/>
        <item m="1" x="629"/>
        <item m="1" x="642"/>
        <item m="1" x="785"/>
        <item m="1" x="611"/>
        <item m="1" x="569"/>
        <item m="1" x="680"/>
        <item m="1" x="843"/>
        <item m="1" x="587"/>
        <item m="1" x="612"/>
        <item m="1" x="743"/>
        <item m="1" x="900"/>
        <item m="1" x="866"/>
        <item m="1" x="775"/>
        <item m="1" x="657"/>
        <item m="1" x="850"/>
        <item m="1" x="885"/>
        <item m="1" x="906"/>
        <item m="1" x="753"/>
        <item m="1" x="854"/>
        <item m="1" x="603"/>
        <item m="1" x="723"/>
        <item m="1" x="604"/>
        <item m="1" x="605"/>
        <item m="1" x="659"/>
        <item m="1" x="576"/>
        <item m="1" x="656"/>
        <item m="1" x="909"/>
        <item m="1" x="769"/>
        <item m="1" x="800"/>
        <item m="1" x="781"/>
        <item m="1" x="744"/>
        <item m="1" x="821"/>
        <item m="1" x="541"/>
        <item m="1" x="535"/>
        <item x="341"/>
        <item m="1" x="542"/>
        <item m="1" x="548"/>
        <item x="183"/>
        <item x="225"/>
        <item x="187"/>
        <item x="446"/>
        <item x="451"/>
        <item x="175"/>
        <item x="160"/>
        <item m="1" x="751"/>
        <item x="356"/>
        <item x="133"/>
        <item x="156"/>
        <item x="246"/>
        <item m="1" x="649"/>
        <item x="206"/>
        <item x="231"/>
        <item x="502"/>
        <item x="247"/>
        <item m="1" x="784"/>
        <item x="190"/>
        <item x="316"/>
        <item x="108"/>
        <item x="235"/>
        <item x="348"/>
        <item x="262"/>
        <item m="1" x="609"/>
        <item x="30"/>
        <item m="1" x="638"/>
        <item m="1" x="560"/>
        <item x="144"/>
        <item x="393"/>
        <item m="1" x="614"/>
        <item x="157"/>
        <item x="493"/>
        <item m="1" x="817"/>
        <item x="230"/>
        <item m="1" x="896"/>
        <item m="1" x="599"/>
        <item m="1" x="669"/>
        <item m="1" x="654"/>
        <item x="418"/>
        <item x="363"/>
        <item x="437"/>
        <item x="438"/>
        <item x="476"/>
        <item x="119"/>
        <item m="1" x="849"/>
        <item m="1" x="630"/>
        <item x="182"/>
        <item x="373"/>
        <item x="274"/>
        <item x="257"/>
        <item x="94"/>
        <item x="268"/>
        <item x="441"/>
        <item x="501"/>
        <item m="1" x="735"/>
        <item x="440"/>
        <item x="347"/>
        <item m="1" x="749"/>
        <item x="276"/>
        <item m="1" x="617"/>
        <item x="45"/>
        <item x="342"/>
        <item x="203"/>
        <item x="360"/>
        <item m="1" x="655"/>
        <item x="505"/>
        <item x="221"/>
        <item x="507"/>
        <item x="128"/>
        <item m="1" x="585"/>
        <item m="1" x="861"/>
        <item x="245"/>
        <item x="322"/>
        <item x="320"/>
        <item m="1" x="694"/>
        <item x="92"/>
        <item x="223"/>
        <item x="87"/>
        <item x="216"/>
        <item x="399"/>
        <item x="372"/>
        <item x="355"/>
        <item m="1" x="615"/>
        <item m="1" x="870"/>
        <item x="357"/>
        <item m="1" x="914"/>
        <item x="83"/>
        <item x="96"/>
        <item x="0"/>
        <item x="95"/>
        <item x="259"/>
        <item x="238"/>
        <item x="311"/>
        <item x="61"/>
        <item m="1" x="561"/>
        <item m="1" x="600"/>
        <item m="1" x="847"/>
        <item x="485"/>
        <item x="328"/>
        <item x="229"/>
        <item x="9"/>
        <item x="406"/>
        <item x="344"/>
        <item x="111"/>
        <item m="1" x="837"/>
        <item m="1" x="601"/>
        <item m="1" x="748"/>
        <item m="1" x="858"/>
        <item x="497"/>
        <item m="1" x="582"/>
        <item m="1" x="583"/>
        <item x="263"/>
        <item x="240"/>
        <item x="326"/>
        <item m="1" x="670"/>
        <item m="1" x="562"/>
        <item m="1" x="563"/>
        <item m="1" x="564"/>
        <item m="1" x="671"/>
        <item m="1" x="602"/>
        <item m="1" x="884"/>
        <item x="415"/>
        <item m="1" x="565"/>
        <item x="132"/>
        <item m="1" x="566"/>
        <item m="1" x="672"/>
        <item x="220"/>
        <item m="1" x="862"/>
        <item x="149"/>
        <item m="1" x="584"/>
        <item m="1" x="811"/>
        <item x="195"/>
        <item x="255"/>
        <item x="291"/>
        <item x="40"/>
        <item m="1" x="536"/>
        <item m="1" x="853"/>
        <item x="459"/>
        <item x="47"/>
        <item x="318"/>
        <item m="1" x="644"/>
        <item m="1" x="574"/>
        <item x="260"/>
        <item x="254"/>
        <item x="82"/>
        <item x="378"/>
        <item x="112"/>
        <item x="325"/>
        <item x="280"/>
        <item m="1" x="651"/>
        <item x="222"/>
        <item x="49"/>
        <item x="398"/>
        <item x="142"/>
        <item m="1" x="761"/>
        <item x="452"/>
        <item m="1" x="722"/>
        <item m="1" x="575"/>
        <item m="1" x="852"/>
        <item x="75"/>
        <item x="305"/>
        <item x="1"/>
        <item x="290"/>
        <item m="1" x="794"/>
        <item x="464"/>
        <item x="323"/>
        <item x="224"/>
        <item x="104"/>
        <item x="178"/>
        <item x="137"/>
        <item x="201"/>
        <item x="241"/>
        <item x="302"/>
        <item m="1" x="647"/>
        <item x="337"/>
        <item x="32"/>
        <item x="147"/>
        <item x="297"/>
        <item x="283"/>
        <item m="1" x="524"/>
        <item x="433"/>
        <item x="473"/>
        <item x="394"/>
        <item m="1" x="588"/>
        <item x="304"/>
        <item m="1" x="678"/>
        <item m="1" x="725"/>
        <item m="1" x="525"/>
        <item m="1" x="855"/>
        <item x="127"/>
        <item x="252"/>
        <item x="58"/>
        <item m="1" x="778"/>
        <item x="19"/>
        <item x="367"/>
        <item x="72"/>
        <item x="474"/>
        <item x="110"/>
        <item x="470"/>
        <item x="106"/>
        <item m="1" x="529"/>
        <item x="472"/>
        <item x="205"/>
        <item x="129"/>
        <item x="383"/>
        <item m="1" x="645"/>
        <item m="1" x="754"/>
        <item x="380"/>
        <item x="385"/>
        <item m="1" x="636"/>
        <item x="288"/>
        <item x="309"/>
        <item m="1" x="715"/>
        <item x="20"/>
        <item m="1" x="690"/>
        <item x="120"/>
        <item m="1" x="688"/>
        <item x="289"/>
        <item m="1" x="679"/>
        <item x="15"/>
        <item m="1" x="760"/>
        <item x="56"/>
        <item x="51"/>
        <item m="1" x="846"/>
        <item x="421"/>
        <item m="1" x="650"/>
        <item x="430"/>
        <item x="199"/>
        <item m="1" x="568"/>
        <item m="1" x="902"/>
        <item x="10"/>
        <item x="475"/>
        <item x="16"/>
        <item m="1" x="820"/>
        <item m="1" x="570"/>
        <item x="422"/>
        <item x="17"/>
        <item x="504"/>
        <item x="237"/>
        <item x="364"/>
        <item m="1" x="704"/>
        <item x="43"/>
        <item m="1" x="824"/>
        <item m="1" x="911"/>
        <item x="466"/>
        <item m="1" x="917"/>
        <item m="1" x="534"/>
        <item x="350"/>
        <item x="379"/>
        <item x="52"/>
        <item x="269"/>
        <item x="145"/>
        <item m="1" x="746"/>
        <item m="1" x="628"/>
        <item x="365"/>
        <item m="1" x="739"/>
        <item x="273"/>
        <item x="176"/>
        <item x="243"/>
        <item x="42"/>
        <item x="173"/>
        <item x="423"/>
        <item m="1" x="533"/>
        <item m="1" x="703"/>
        <item m="1" x="579"/>
        <item m="1" x="665"/>
        <item m="1" x="856"/>
        <item m="1" x="765"/>
        <item m="1" x="652"/>
        <item x="18"/>
        <item m="1" x="788"/>
        <item x="488"/>
        <item x="198"/>
        <item m="1" x="660"/>
        <item m="1" x="799"/>
        <item m="1" x="592"/>
        <item x="448"/>
        <item m="1" x="692"/>
        <item x="193"/>
        <item x="298"/>
        <item x="517"/>
        <item m="1" x="747"/>
        <item x="89"/>
        <item x="22"/>
        <item m="1" x="795"/>
        <item m="1" x="790"/>
        <item x="486"/>
        <item m="1" x="526"/>
        <item m="1" x="623"/>
        <item m="1" x="661"/>
        <item x="265"/>
        <item x="513"/>
        <item m="1" x="581"/>
        <item m="1" x="658"/>
        <item x="31"/>
        <item x="460"/>
        <item x="249"/>
        <item x="98"/>
        <item x="253"/>
        <item x="218"/>
        <item x="343"/>
        <item m="1" x="701"/>
        <item x="121"/>
        <item x="33"/>
        <item x="126"/>
        <item x="212"/>
        <item x="204"/>
        <item x="308"/>
        <item m="1" x="720"/>
        <item x="214"/>
        <item x="239"/>
        <item x="282"/>
        <item x="375"/>
        <item x="431"/>
        <item x="434"/>
        <item m="1" x="555"/>
        <item x="215"/>
        <item x="146"/>
        <item x="180"/>
        <item x="163"/>
        <item x="500"/>
        <item x="194"/>
        <item x="208"/>
        <item x="349"/>
        <item x="130"/>
        <item x="377"/>
        <item x="85"/>
        <item x="192"/>
        <item m="1" x="662"/>
        <item x="468"/>
        <item m="1" x="791"/>
        <item m="1" x="663"/>
        <item m="1" x="527"/>
        <item m="1" x="556"/>
        <item x="41"/>
        <item m="1" x="876"/>
        <item x="267"/>
        <item m="1" x="803"/>
        <item x="463"/>
        <item x="332"/>
        <item x="139"/>
        <item x="200"/>
        <item x="117"/>
        <item x="444"/>
        <item x="113"/>
        <item x="171"/>
        <item m="1" x="708"/>
        <item x="169"/>
        <item x="148"/>
        <item x="345"/>
        <item x="376"/>
        <item m="1" x="710"/>
        <item x="191"/>
        <item x="138"/>
        <item x="361"/>
        <item x="338"/>
        <item x="299"/>
        <item x="179"/>
        <item x="143"/>
        <item x="315"/>
        <item x="270"/>
        <item x="389"/>
        <item x="319"/>
        <item x="419"/>
        <item x="351"/>
        <item x="55"/>
        <item x="333"/>
        <item m="1" x="626"/>
        <item x="272"/>
        <item x="7"/>
        <item m="1" x="683"/>
        <item m="1" x="893"/>
        <item x="520"/>
        <item m="1" x="829"/>
        <item m="1" x="543"/>
        <item m="1" x="755"/>
        <item x="284"/>
        <item x="154"/>
        <item x="388"/>
        <item x="39"/>
        <item x="80"/>
        <item x="177"/>
        <item x="352"/>
        <item x="395"/>
        <item x="24"/>
        <item m="1" x="891"/>
        <item x="287"/>
        <item x="469"/>
        <item m="1" x="640"/>
        <item x="516"/>
        <item x="2"/>
        <item x="435"/>
        <item x="359"/>
        <item m="1" x="571"/>
        <item m="1" x="759"/>
        <item x="233"/>
        <item m="1" x="804"/>
        <item x="37"/>
        <item x="123"/>
        <item x="424"/>
        <item m="1" x="789"/>
        <item x="90"/>
        <item x="339"/>
        <item x="184"/>
        <item x="189"/>
        <item x="158"/>
        <item x="105"/>
        <item x="242"/>
        <item x="366"/>
        <item x="358"/>
        <item x="185"/>
        <item x="164"/>
        <item x="310"/>
        <item x="278"/>
        <item x="166"/>
        <item x="152"/>
        <item x="514"/>
        <item m="1" x="537"/>
        <item x="331"/>
        <item x="490"/>
        <item x="481"/>
        <item x="251"/>
        <item x="294"/>
        <item x="68"/>
        <item x="336"/>
        <item x="236"/>
        <item x="354"/>
        <item x="227"/>
        <item m="1" x="805"/>
        <item x="391"/>
        <item x="103"/>
        <item x="384"/>
        <item x="277"/>
        <item x="100"/>
        <item x="213"/>
        <item m="1" x="676"/>
        <item x="248"/>
        <item x="508"/>
        <item m="1" x="756"/>
        <item x="12"/>
        <item m="1" x="863"/>
        <item m="1" x="806"/>
        <item m="1" x="684"/>
        <item x="59"/>
        <item x="97"/>
        <item x="285"/>
        <item x="390"/>
        <item x="197"/>
        <item m="1" x="685"/>
        <item m="1" x="877"/>
        <item x="300"/>
        <item x="84"/>
        <item m="1" x="577"/>
        <item x="306"/>
        <item x="50"/>
        <item x="429"/>
        <item x="456"/>
        <item x="73"/>
        <item x="131"/>
        <item x="86"/>
        <item x="494"/>
        <item m="1" x="653"/>
        <item x="244"/>
        <item m="1" x="762"/>
        <item x="382"/>
        <item x="159"/>
        <item x="271"/>
        <item x="324"/>
        <item x="449"/>
        <item x="293"/>
        <item x="93"/>
        <item x="477"/>
        <item x="506"/>
        <item x="181"/>
        <item m="1" x="905"/>
        <item x="196"/>
        <item x="370"/>
        <item m="1" x="586"/>
        <item m="1" x="709"/>
        <item x="151"/>
        <item x="413"/>
        <item x="172"/>
        <item x="462"/>
        <item x="416"/>
        <item x="518"/>
        <item m="1" x="632"/>
        <item x="346"/>
        <item x="371"/>
        <item m="1" x="633"/>
        <item m="1" x="831"/>
        <item x="454"/>
        <item x="412"/>
        <item m="1" x="624"/>
        <item m="1" x="779"/>
        <item m="1" x="801"/>
        <item x="312"/>
        <item x="188"/>
        <item x="217"/>
        <item x="150"/>
        <item x="480"/>
        <item m="1" x="807"/>
        <item m="1" x="686"/>
        <item x="44"/>
        <item m="1" x="894"/>
        <item m="1" x="780"/>
        <item x="510"/>
        <item x="420"/>
        <item x="362"/>
        <item x="115"/>
        <item m="1" x="808"/>
        <item m="1" x="687"/>
        <item x="25"/>
        <item m="1" x="544"/>
        <item m="1" x="757"/>
        <item m="1" x="634"/>
        <item x="226"/>
        <item m="1" x="802"/>
        <item m="1" x="783"/>
        <item m="1" x="705"/>
        <item m="1" x="545"/>
        <item m="1" x="711"/>
        <item m="1" x="546"/>
        <item m="1" x="878"/>
        <item m="1" x="836"/>
        <item m="1" x="879"/>
        <item m="1" x="635"/>
        <item m="1" x="830"/>
        <item m="1" x="864"/>
        <item m="1" x="631"/>
        <item x="453"/>
        <item x="296"/>
        <item m="1" x="547"/>
        <item m="1" x="809"/>
        <item m="1" x="682"/>
        <item m="1" x="764"/>
        <item x="445"/>
        <item m="1" x="596"/>
        <item m="1" x="818"/>
        <item m="1" x="826"/>
        <item m="1" x="664"/>
        <item m="1" x="915"/>
        <item m="1" x="724"/>
        <item m="1" x="887"/>
        <item m="1" x="697"/>
        <item m="1" x="851"/>
        <item x="321"/>
        <item x="135"/>
        <item x="210"/>
        <item m="1" x="726"/>
        <item m="1" x="787"/>
        <item m="1" x="727"/>
        <item m="1" x="839"/>
        <item x="443"/>
        <item m="1" x="646"/>
        <item x="381"/>
        <item x="489"/>
        <item x="439"/>
        <item x="369"/>
        <item x="54"/>
        <item x="484"/>
        <item m="1" x="813"/>
        <item m="1" x="910"/>
        <item x="101"/>
        <item x="3"/>
        <item x="340"/>
        <item m="1" x="918"/>
        <item x="307"/>
        <item x="34"/>
        <item x="479"/>
        <item x="295"/>
        <item m="1" x="597"/>
        <item m="1" x="886"/>
        <item x="118"/>
        <item x="77"/>
        <item x="26"/>
        <item x="266"/>
        <item x="492"/>
        <item x="209"/>
        <item x="417"/>
        <item m="1" x="777"/>
        <item x="23"/>
        <item x="258"/>
        <item m="1" x="834"/>
        <item x="353"/>
        <item m="1" x="557"/>
        <item m="1" x="904"/>
        <item x="78"/>
        <item m="1" x="622"/>
        <item x="471"/>
        <item x="5"/>
        <item x="102"/>
        <item x="256"/>
        <item x="478"/>
        <item x="53"/>
        <item x="64"/>
        <item m="1" x="888"/>
        <item x="65"/>
        <item x="403"/>
        <item x="313"/>
        <item x="29"/>
        <item x="99"/>
        <item x="109"/>
        <item x="317"/>
        <item x="335"/>
        <item m="1" x="539"/>
        <item x="314"/>
        <item m="1" x="874"/>
        <item x="13"/>
        <item x="162"/>
        <item m="1" x="728"/>
        <item m="1" x="899"/>
        <item m="1" x="857"/>
        <item m="1" x="833"/>
        <item m="1" x="729"/>
        <item m="1" x="666"/>
        <item m="1" x="552"/>
        <item m="1" x="691"/>
        <item m="1" x="881"/>
        <item m="1" x="889"/>
        <item m="1" x="835"/>
        <item m="1" x="693"/>
        <item m="1" x="550"/>
        <item m="1" x="812"/>
        <item m="1" x="882"/>
        <item m="1" x="719"/>
        <item m="1" x="643"/>
        <item m="1" x="810"/>
        <item m="1" x="798"/>
        <item m="1" x="844"/>
        <item x="404"/>
        <item x="4"/>
        <item x="426"/>
        <item m="1" x="752"/>
        <item m="1" x="763"/>
        <item m="1" x="898"/>
        <item m="1" x="848"/>
        <item m="1" x="842"/>
        <item x="27"/>
        <item m="1" x="538"/>
        <item m="1" x="766"/>
        <item m="1" x="673"/>
        <item m="1" x="674"/>
        <item m="1" x="792"/>
        <item m="1" x="675"/>
        <item m="1" x="737"/>
        <item m="1" x="767"/>
        <item m="1" x="695"/>
        <item m="1" x="696"/>
        <item m="1" x="532"/>
        <item m="1" x="590"/>
        <item m="1" x="689"/>
        <item m="1" x="907"/>
        <item m="1" x="895"/>
        <item m="1" x="919"/>
        <item m="1" x="607"/>
        <item m="1" x="868"/>
        <item m="1" x="667"/>
        <item m="1" x="865"/>
        <item m="1" x="890"/>
        <item m="1" x="871"/>
        <item m="1" x="772"/>
        <item m="1" x="860"/>
        <item m="1" x="797"/>
        <item m="1" x="815"/>
        <item m="1" x="892"/>
        <item m="1" x="816"/>
        <item m="1" x="616"/>
        <item m="1" x="832"/>
        <item m="1" x="608"/>
        <item m="1" x="718"/>
        <item m="1" x="598"/>
        <item m="1" x="620"/>
        <item m="1" x="681"/>
        <item m="1" x="741"/>
        <item m="1" x="606"/>
        <item m="1" x="613"/>
        <item m="1" x="770"/>
        <item m="1" x="776"/>
        <item m="1" x="580"/>
        <item m="1" x="702"/>
        <item m="1" x="625"/>
        <item m="1" x="540"/>
        <item m="1" x="796"/>
        <item m="1" x="698"/>
        <item m="1" x="912"/>
        <item m="1" x="873"/>
        <item m="1" x="714"/>
        <item m="1" x="880"/>
        <item m="1" x="593"/>
        <item m="1" x="648"/>
        <item m="1" x="595"/>
        <item m="1" x="771"/>
        <item m="1" x="721"/>
        <item m="1" x="554"/>
        <item m="1" x="758"/>
        <item m="1" x="706"/>
        <item m="1" x="637"/>
        <item m="1" x="838"/>
        <item m="1" x="782"/>
        <item m="1" x="814"/>
        <item m="1" x="699"/>
        <item m="1" x="700"/>
        <item m="1" x="528"/>
        <item m="1" x="901"/>
        <item m="1" x="913"/>
        <item m="1" x="610"/>
        <item m="1" x="578"/>
        <item m="1" x="558"/>
        <item m="1" x="627"/>
        <item m="1" x="883"/>
        <item m="1" x="716"/>
        <item m="1" x="618"/>
        <item m="1" x="619"/>
        <item m="1" x="869"/>
        <item m="1" x="717"/>
        <item m="1" x="531"/>
        <item m="1" x="730"/>
        <item m="1" x="897"/>
        <item m="1" x="621"/>
        <item m="1" x="712"/>
        <item m="1" x="551"/>
        <item m="1" x="731"/>
        <item m="1" x="822"/>
        <item m="1" x="713"/>
        <item m="1" x="732"/>
        <item m="1" x="733"/>
        <item m="1" x="530"/>
        <item m="1" x="823"/>
        <item m="1" x="734"/>
        <item m="1" x="738"/>
        <item m="1" x="845"/>
        <item m="1" x="750"/>
        <item m="1" x="872"/>
        <item m="1" x="707"/>
        <item m="1" x="841"/>
        <item m="1" x="773"/>
        <item m="1" x="774"/>
        <item x="6"/>
        <item x="8"/>
        <item x="11"/>
        <item x="14"/>
        <item x="21"/>
        <item x="28"/>
        <item x="35"/>
        <item x="36"/>
        <item x="38"/>
        <item x="46"/>
        <item x="48"/>
        <item x="57"/>
        <item x="60"/>
        <item x="62"/>
        <item x="63"/>
        <item x="66"/>
        <item x="67"/>
        <item x="69"/>
        <item x="70"/>
        <item x="71"/>
        <item x="74"/>
        <item x="76"/>
        <item x="79"/>
        <item x="81"/>
        <item x="88"/>
        <item x="91"/>
        <item x="107"/>
        <item x="114"/>
        <item x="116"/>
        <item x="122"/>
        <item x="124"/>
        <item x="125"/>
        <item x="134"/>
        <item x="136"/>
        <item x="140"/>
        <item x="141"/>
        <item x="153"/>
        <item x="155"/>
        <item x="161"/>
        <item x="165"/>
        <item x="167"/>
        <item x="168"/>
        <item x="170"/>
        <item x="174"/>
        <item x="186"/>
        <item x="202"/>
        <item x="207"/>
        <item x="211"/>
        <item x="219"/>
        <item x="228"/>
        <item x="232"/>
        <item x="234"/>
        <item x="250"/>
        <item x="261"/>
        <item x="264"/>
        <item x="275"/>
        <item x="279"/>
        <item x="281"/>
        <item x="286"/>
        <item x="292"/>
        <item x="301"/>
        <item x="303"/>
        <item x="327"/>
        <item x="329"/>
        <item x="330"/>
        <item x="334"/>
        <item x="368"/>
        <item x="374"/>
        <item x="386"/>
        <item x="387"/>
        <item x="392"/>
        <item x="396"/>
        <item x="397"/>
        <item x="400"/>
        <item x="401"/>
        <item x="402"/>
        <item x="405"/>
        <item x="407"/>
        <item x="408"/>
        <item x="409"/>
        <item x="410"/>
        <item x="411"/>
        <item x="414"/>
        <item x="425"/>
        <item x="427"/>
        <item x="428"/>
        <item x="432"/>
        <item x="436"/>
        <item x="442"/>
        <item x="447"/>
        <item x="450"/>
        <item x="455"/>
        <item x="457"/>
        <item x="458"/>
        <item x="461"/>
        <item x="465"/>
        <item x="467"/>
        <item x="482"/>
        <item x="483"/>
        <item x="487"/>
        <item x="491"/>
        <item x="495"/>
        <item x="496"/>
        <item x="498"/>
        <item x="499"/>
        <item x="503"/>
        <item x="509"/>
        <item x="511"/>
        <item x="512"/>
        <item x="515"/>
        <item x="519"/>
        <item x="521"/>
        <item t="default"/>
      </items>
    </pivotField>
    <pivotField compact="0" outline="0" subtotalTop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sortType="ascending" defaultSubtotal="0"/>
    <pivotField compact="0" outline="0" subtotalTop="0" showAll="0" defaultSubtotal="0"/>
    <pivotField axis="axisPage" compact="0" outline="0" subtotalTop="0" multipleItemSelectionAllowed="1" showAll="0">
      <items count="6">
        <item h="1" m="1" x="4"/>
        <item x="1"/>
        <item h="1" m="1" x="3"/>
        <item h="1" x="0"/>
        <item h="1" x="2"/>
        <item t="default"/>
      </items>
    </pivotField>
    <pivotField axis="axisCol" compact="0" outline="0" subtotalTop="0" showAll="0">
      <items count="3">
        <item x="0"/>
        <item x="1"/>
        <item t="default"/>
      </items>
    </pivotField>
    <pivotField dataField="1" compact="0" outline="0" subtotalTop="0" showAll="0"/>
    <pivotField compact="0" outline="0" subtotalTop="0" showAll="0"/>
    <pivotField compact="0" numFmtId="14" outline="0" subtotalTop="0" multipleItemSelectionAllowed="1" showAll="0"/>
    <pivotField compact="0" outline="0" subtotalTop="0" showAll="0"/>
    <pivotField compact="0" outline="0" subtotalTop="0" multipleItemSelectionAllowed="1" showAll="0"/>
    <pivotField axis="axisPage" compact="0" outline="0" subtotalTop="0" multipleItemSelectionAllowed="1" showAll="0">
      <items count="13">
        <item h="1" x="4"/>
        <item h="1" x="5"/>
        <item h="1" x="6"/>
        <item h="1" x="7"/>
        <item h="1" x="8"/>
        <item h="1" x="9"/>
        <item h="1" x="10"/>
        <item h="1" x="11"/>
        <item h="1" x="0"/>
        <item x="1"/>
        <item x="2"/>
        <item h="1" x="3"/>
        <item t="default"/>
      </items>
    </pivotField>
    <pivotField axis="axisCol" compact="0" outline="0" subtotalTop="0" multipleItemSelectionAllowed="1" showAll="0">
      <items count="6">
        <item h="1" x="0"/>
        <item h="1" x="1"/>
        <item h="1" x="2"/>
        <item x="3"/>
        <item h="1" x="4"/>
        <item t="default"/>
      </items>
    </pivotField>
  </pivotFields>
  <rowFields count="2">
    <field x="0"/>
    <field x="1"/>
  </rowFields>
  <rowItems count="54">
    <i>
      <x/>
      <x v="327"/>
    </i>
    <i>
      <x v="5"/>
      <x v="288"/>
    </i>
    <i>
      <x v="109"/>
      <x v="328"/>
    </i>
    <i>
      <x v="110"/>
      <x v="312"/>
    </i>
    <i>
      <x v="120"/>
      <x v="298"/>
    </i>
    <i>
      <x v="124"/>
      <x v="330"/>
    </i>
    <i>
      <x v="125"/>
      <x v="627"/>
    </i>
    <i>
      <x v="135"/>
      <x v="312"/>
    </i>
    <i>
      <x v="136"/>
      <x v="638"/>
    </i>
    <i>
      <x v="278"/>
      <x v="623"/>
    </i>
    <i>
      <x v="281"/>
      <x v="672"/>
    </i>
    <i>
      <x v="283"/>
      <x v="652"/>
    </i>
    <i>
      <x v="298"/>
      <x v="290"/>
    </i>
    <i>
      <x v="357"/>
      <x v="284"/>
    </i>
    <i>
      <x v="368"/>
      <x v="667"/>
    </i>
    <i>
      <x v="381"/>
      <x v="262"/>
    </i>
    <i>
      <x v="387"/>
      <x v="640"/>
    </i>
    <i>
      <x v="397"/>
      <x v="885"/>
    </i>
    <i>
      <x v="401"/>
      <x v="673"/>
    </i>
    <i>
      <x v="402"/>
      <x v="669"/>
    </i>
    <i>
      <x v="403"/>
      <x v="654"/>
    </i>
    <i>
      <x v="421"/>
      <x v="309"/>
    </i>
    <i>
      <x v="423"/>
      <x v="857"/>
    </i>
    <i>
      <x v="453"/>
      <x v="279"/>
    </i>
    <i>
      <x v="467"/>
      <x v="301"/>
    </i>
    <i>
      <x v="468"/>
      <x v="812"/>
    </i>
    <i>
      <x v="479"/>
      <x v="275"/>
    </i>
    <i>
      <x v="480"/>
      <x v="278"/>
    </i>
    <i>
      <x v="481"/>
      <x v="310"/>
    </i>
    <i>
      <x v="482"/>
      <x v="319"/>
    </i>
    <i>
      <x v="483"/>
      <x v="325"/>
    </i>
    <i>
      <x v="484"/>
      <x v="265"/>
    </i>
    <i>
      <x v="502"/>
      <x v="297"/>
    </i>
    <i>
      <x v="505"/>
      <x v="630"/>
    </i>
    <i>
      <x v="511"/>
      <x v="315"/>
    </i>
    <i>
      <x v="512"/>
      <x v="904"/>
    </i>
    <i>
      <x v="513"/>
      <x v="907"/>
    </i>
    <i>
      <x v="514"/>
      <x v="903"/>
    </i>
    <i>
      <x v="515"/>
      <x v="903"/>
    </i>
    <i>
      <x v="516"/>
      <x v="908"/>
    </i>
    <i>
      <x v="517"/>
      <x v="910"/>
    </i>
    <i>
      <x v="518"/>
      <x v="905"/>
    </i>
    <i>
      <x v="519"/>
      <x v="911"/>
    </i>
    <i>
      <x v="522"/>
      <x v="626"/>
    </i>
    <i>
      <x v="525"/>
      <x v="912"/>
    </i>
    <i>
      <x v="526"/>
      <x v="639"/>
    </i>
    <i>
      <x v="533"/>
      <x v="269"/>
    </i>
    <i>
      <x v="534"/>
      <x v="267"/>
    </i>
    <i>
      <x v="535"/>
      <x v="272"/>
    </i>
    <i>
      <x v="536"/>
      <x v="302"/>
    </i>
    <i>
      <x v="538"/>
      <x v="647"/>
    </i>
    <i>
      <x v="539"/>
      <x v="659"/>
    </i>
    <i>
      <x v="540"/>
      <x v="663"/>
    </i>
    <i t="grand">
      <x/>
    </i>
  </rowItems>
  <colFields count="2">
    <field x="13"/>
    <field x="6"/>
  </colFields>
  <colItems count="4">
    <i>
      <x v="3"/>
      <x/>
    </i>
    <i r="1">
      <x v="1"/>
    </i>
    <i t="default">
      <x v="3"/>
    </i>
    <i t="grand">
      <x/>
    </i>
  </colItems>
  <pageFields count="2">
    <pageField fld="5" hier="-1"/>
    <pageField fld="12" hier="-1"/>
  </pageFields>
  <dataFields count="1">
    <dataField name="Сумма по полю  Кол/ЕИВ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Таблица1" displayName="Таблица1" ref="A2:AR1753" headerRowDxfId="101" headerRowBorderDxfId="100" tableBorderDxfId="99">
  <autoFilter ref="A2:AR1753">
    <filterColumn colId="7">
      <filters>
        <filter val="ПРОМА"/>
      </filters>
    </filterColumn>
  </autoFilter>
  <tableColumns count="44">
    <tableColumn id="1" name="Тип" dataDxfId="98" totalsRowDxfId="97"/>
    <tableColumn id="2" name="Товар КОД6" dataDxfId="96" totalsRowDxfId="95"/>
    <tableColumn id="3" name="Код Поставщика" dataDxfId="94" totalsRowDxfId="93"/>
    <tableColumn id="41" name="Тип2" dataDxfId="92" totalsRowDxfId="91"/>
    <tableColumn id="31" name="Товар КОД62" dataDxfId="90" totalsRowDxfId="89"/>
    <tableColumn id="4" name="Дизайн" dataDxfId="88" totalsRowDxfId="87"/>
    <tableColumn id="5" name="Цвет" dataDxfId="86" totalsRowDxfId="85"/>
    <tableColumn id="6" name="Бренд" dataDxfId="84" totalsRowDxfId="83"/>
    <tableColumn id="7" name="Отверстия" totalsRowLabel="5" dataDxfId="82" totalsRowDxfId="81"/>
    <tableColumn id="8" name="PCD" totalsRowLabel="108" dataDxfId="80" totalsRowDxfId="79"/>
    <tableColumn id="9" name="Диаметр" totalsRowLabel="16" dataDxfId="78" totalsRowDxfId="77"/>
    <tableColumn id="10" name="Вылет" totalsRowLabel="52,5" dataDxfId="76" totalsRowDxfId="75"/>
    <tableColumn id="11" name="d Ступицы" totalsRowLabel="63,4" dataDxfId="74" totalsRowDxfId="73"/>
    <tableColumn id="12" name="Ширина" totalsRowLabel="6,5" dataDxfId="72" totalsRowDxfId="71"/>
    <tableColumn id="13" name="О+PCD" dataDxfId="70" totalsRowDxfId="69">
      <calculatedColumnFormula>CONCATENATE(Таблица1[[#This Row],[Отверстия]],"/",Таблица1[[#This Row],[PCD]])</calculatedColumnFormula>
    </tableColumn>
    <tableColumn id="14" name="Название" dataDxfId="68" totalsRowDxfId="67"/>
    <tableColumn id="15" name="Size" dataDxfId="66" totalsRowDxfId="65">
      <calculatedColumnFormula>CONCATENATE(Таблица1[[#This Row],[Отверстия]],"/",Таблица1[[#This Row],[PCD]],"/",Таблица1[[#This Row],[Диаметр]])</calculatedColumnFormula>
    </tableColumn>
    <tableColumn id="29" name="Универсальный размер" dataDxfId="64" totalsRowDxfId="63">
      <calculatedColumnFormula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calculatedColumnFormula>
    </tableColumn>
    <tableColumn id="16" name="РАЗМЕР" totalsRowFunction="custom" dataDxfId="62" totalsRowDxfId="61">
      <totalsRowFormula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totalsRowFormula>
    </tableColumn>
    <tableColumn id="17" name="В матрице" dataDxfId="60" totalsRowDxfId="59"/>
    <tableColumn id="18" name="Несезон" dataDxfId="58" totalsRowDxfId="57"/>
    <tableColumn id="19" name="Сезон" dataDxfId="56" totalsRowDxfId="55"/>
    <tableColumn id="20" name="Применяемость" dataDxfId="54" totalsRowDxfId="53"/>
    <tableColumn id="33" name="ЦЕНА" dataDxfId="52" totalsRowDxfId="51"/>
    <tableColumn id="35" name="NEW PRICE" dataDxfId="50" totalsRowDxfId="49"/>
    <tableColumn id="37" name="ВХОД" dataDxfId="48" totalsRowDxfId="47"/>
    <tableColumn id="21" name="СТОК 1001" dataDxfId="46" totalsRowDxfId="45">
      <calculatedColumnFormula>IFERROR(VLOOKUP(Таблица1[[#This Row],[Товар КОД6]],'Stock СВОД'!$A$5:$C$220,2,0),)</calculatedColumnFormula>
    </tableColumn>
    <tableColumn id="22" name="продажи 1001, шт" dataDxfId="44" totalsRowDxfId="43">
      <calculatedColumnFormula>IFERROR(VLOOKUP(Таблица1[[#This Row],[Товар КОД6]],'Продажи Период СВОД'!$A$5:$C$410,2,0),)</calculatedColumnFormula>
    </tableColumn>
    <tableColumn id="23" name="СТОК 1002," dataDxfId="42" totalsRowDxfId="41">
      <calculatedColumnFormula>IFERROR(VLOOKUP(Таблица1[[#This Row],[Товар КОД6]],'Stock СВОД'!$A$5:$C$220,3,0),)</calculatedColumnFormula>
    </tableColumn>
    <tableColumn id="24" name="продажи 1002, шт" dataDxfId="40" totalsRowDxfId="39">
      <calculatedColumnFormula>IFERROR(VLOOKUP(Таблица1[[#This Row],[Товар КОД6]],'Продажи Период СВОД'!$A$5:$C$410,3,0),)</calculatedColumnFormula>
    </tableColumn>
    <tableColumn id="38" name="ИТОГО" dataDxfId="38" totalsRowDxfId="37">
      <calculatedColumnFormula>Таблица1[[#This Row],[СТОК 1001]]+Таблица1[[#This Row],[СТОК 1002,]]</calculatedColumnFormula>
    </tableColumn>
    <tableColumn id="26" name="1001 заказ" dataDxfId="36" totalsRowDxfId="35"/>
    <tableColumn id="27" name="1002 заказ" dataDxfId="34" totalsRowDxfId="33"/>
    <tableColumn id="39" name="ИТОГО ЗАКАЗ" dataDxfId="32" totalsRowDxfId="31">
      <calculatedColumnFormula>Таблица1[[#This Row],[1002 заказ]]+Таблица1[[#This Row],[1001 заказ]]</calculatedColumnFormula>
    </tableColumn>
    <tableColumn id="28" name="Применяемость2" dataDxfId="30" totalsRowDxfId="29"/>
    <tableColumn id="32" name="ФАКТ 1001" dataDxfId="28" totalsRowDxfId="27"/>
    <tableColumn id="34" name="ФАКТ 1002" dataDxfId="26" totalsRowDxfId="25"/>
    <tableColumn id="44" name="ИТОГО ФАКТ" dataDxfId="24" totalsRowDxfId="23">
      <calculatedColumnFormula>Таблица1[[#This Row],[ФАКТ 1001]]+Таблица1[[#This Row],[ФАКТ 1002]]+Таблица1[[#This Row],[1001 заказ]]+Таблица1[[#This Row],[1002 заказ]]</calculatedColumnFormula>
    </tableColumn>
    <tableColumn id="30" name="Комментарии"/>
    <tableColumn id="25" name="Возврат 1001" dataDxfId="22" totalsRowDxfId="21"/>
    <tableColumn id="36" name="Возврат 1002" dataDxfId="20" totalsRowDxfId="19"/>
    <tableColumn id="40" name="ИТОГО в возврате" dataDxfId="18" totalsRowDxfId="17">
      <calculatedColumnFormula>Таблица1[[#This Row],[Возврат 1002]]+Таблица1[[#This Row],[Возврат 1001]]</calculatedColumnFormula>
    </tableColumn>
    <tableColumn id="42" name="Проверка" dataDxfId="16" totalsRowDxfId="15">
      <calculatedColumnFormula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calculatedColumnFormula>
    </tableColumn>
    <tableColumn id="43" name="LINK" totalsRowDxfId="14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id="5" name="Таблица5" displayName="Таблица5" ref="A1:H165" totalsRowShown="0">
  <autoFilter ref="A1:H165">
    <filterColumn colId="0">
      <filters>
        <filter val="2146071"/>
      </filters>
    </filterColumn>
    <filterColumn colId="2">
      <filters>
        <filter val="1002"/>
      </filters>
    </filterColumn>
  </autoFilter>
  <sortState ref="A2:H228">
    <sortCondition ref="F2"/>
  </sortState>
  <tableColumns count="8">
    <tableColumn id="1" name="Товар"/>
    <tableColumn id="2" name="Краткий текст товара"/>
    <tableColumn id="3" name="З-д"/>
    <tableColumn id="4" name="Кол/ЕИВ"/>
    <tableColumn id="5" name=" Сумма во ВВ"/>
    <tableColumn id="6" name="Д/проводки" dataDxfId="13"/>
    <tableColumn id="7" name="ВДв"/>
    <tableColumn id="8" name="  ПродажнСт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id="4" name="Таблица4" displayName="Таблица4" ref="A1:H270" totalsRowShown="0">
  <autoFilter ref="A1:H270"/>
  <tableColumns count="8">
    <tableColumn id="1" name="ОбОц"/>
    <tableColumn id="2" name="Товар"/>
    <tableColumn id="3" name="Краткий текст товара"/>
    <tableColumn id="4" name="ИтогСальдо"/>
    <tableColumn id="5" name="Конечное значен" dataDxfId="12"/>
    <tableColumn id="6" name="Столбец1" dataDxfId="11"/>
    <tableColumn id="7" name="Столбец2"/>
    <tableColumn id="8" name="Столбец3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3" name="Таблица14" displayName="Таблица14" ref="A1:N3687" totalsRowShown="0">
  <autoFilter ref="A1:N3687"/>
  <tableColumns count="14">
    <tableColumn id="2" name="Товар"/>
    <tableColumn id="3" name="Краткий текст товара"/>
    <tableColumn id="10" name="Размер" dataDxfId="10"/>
    <tableColumn id="1" name="Диаметр" dataDxfId="9"/>
    <tableColumn id="8" name="PCD" dataDxfId="8"/>
    <tableColumn id="11" name="Материал" dataDxfId="7"/>
    <tableColumn id="4" name="З-д"/>
    <tableColumn id="5" name=" Кол/ЕИВ"/>
    <tableColumn id="6" name="    Сумма во ВВ"/>
    <tableColumn id="7" name="Д/проводки" dataDxfId="6"/>
    <tableColumn id="9" name="  ПродажнСт"/>
    <tableColumn id="12" name="ДАТА" dataDxfId="5">
      <calculatedColumnFormula>DAY(Таблица14[[#This Row],[Д/проводки]])</calculatedColumnFormula>
    </tableColumn>
    <tableColumn id="13" name="Месяц" dataDxfId="4">
      <calculatedColumnFormula>MONTH(Таблица14[[#This Row],[Д/проводки]])</calculatedColumnFormula>
    </tableColumn>
    <tableColumn id="14" name="ГОД" dataDxfId="3">
      <calculatedColumnFormula>YEAR(Таблица14[[#This Row],[Д/проводки]])</calculatedColumnFormula>
    </tableColumn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2" name="Таблица2" displayName="Таблица2" ref="B1:N32" totalsRowShown="0" headerRowDxfId="2">
  <autoFilter ref="B1:N32"/>
  <tableColumns count="13">
    <tableColumn id="1" name="марка/модель"/>
    <tableColumn id="2" name="год/модификация" dataDxfId="1"/>
    <tableColumn id="3" name="размер"/>
    <tableColumn id="4" name="PROMA"/>
    <tableColumn id="7" name="Розн PROMA"/>
    <tableColumn id="5" name="XTRIKE"/>
    <tableColumn id="6" name="ррц XTRIKE"/>
    <tableColumn id="8" name="СКАД "/>
    <tableColumn id="9" name="РРЦ СКАД"/>
    <tableColumn id="10" name="КиК"/>
    <tableColumn id="11" name="РРЦ КиК"/>
    <tableColumn id="12" name="xtrike*1,3" dataDxfId="0"/>
    <tableColumn id="13" name="разница" dataCellStyle="Процентный"/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market.yandex.ru/product/10759477/offers?local-offers-first=1&amp;how=aprice" TargetMode="External"/><Relationship Id="rId13" Type="http://schemas.openxmlformats.org/officeDocument/2006/relationships/hyperlink" Target="https://market.yandex.ru/product/7771451/offers?local-offers-first=1&amp;how=aprice" TargetMode="External"/><Relationship Id="rId18" Type="http://schemas.openxmlformats.org/officeDocument/2006/relationships/hyperlink" Target="https://market.yandex.ru/product/13959863/offers?local-offers-first=1&amp;how=aprice" TargetMode="External"/><Relationship Id="rId26" Type="http://schemas.openxmlformats.org/officeDocument/2006/relationships/hyperlink" Target="https://market.yandex.ru/product/13095602/offers?local-offers-first=1&amp;how=aprice" TargetMode="External"/><Relationship Id="rId3" Type="http://schemas.openxmlformats.org/officeDocument/2006/relationships/hyperlink" Target="https://market.yandex.ru/product/12444277/offers?local-offers-first=1&amp;how=aprice" TargetMode="External"/><Relationship Id="rId21" Type="http://schemas.openxmlformats.org/officeDocument/2006/relationships/hyperlink" Target="https://market.yandex.ru/product/12297981/offers?local-offers-first=1&amp;how=aprice" TargetMode="External"/><Relationship Id="rId34" Type="http://schemas.openxmlformats.org/officeDocument/2006/relationships/printerSettings" Target="../printerSettings/printerSettings3.bin"/><Relationship Id="rId7" Type="http://schemas.openxmlformats.org/officeDocument/2006/relationships/hyperlink" Target="https://market.yandex.ru/product/12298000/offers?onstock=1&amp;local-offers-first=1&amp;how=aprice" TargetMode="External"/><Relationship Id="rId12" Type="http://schemas.openxmlformats.org/officeDocument/2006/relationships/hyperlink" Target="https://market.yandex.ru/product/10494763/offers?local-offers-first=1&amp;how=aprice" TargetMode="External"/><Relationship Id="rId17" Type="http://schemas.openxmlformats.org/officeDocument/2006/relationships/hyperlink" Target="https://market.yandex.ru/product/12444286/offers?local-offers-first=1&amp;how=aprice" TargetMode="External"/><Relationship Id="rId25" Type="http://schemas.openxmlformats.org/officeDocument/2006/relationships/hyperlink" Target="https://market.yandex.ru/product/13961555/offers?local-offers-first=1&amp;how=aprice" TargetMode="External"/><Relationship Id="rId33" Type="http://schemas.openxmlformats.org/officeDocument/2006/relationships/hyperlink" Target="https://market.yandex.ru/product/1847405785/offers?local-offers-first=1&amp;how=aprice" TargetMode="External"/><Relationship Id="rId2" Type="http://schemas.openxmlformats.org/officeDocument/2006/relationships/hyperlink" Target="https://market.yandex.ru/product/12444277/offers?local-offers-first=1&amp;how=aprice" TargetMode="External"/><Relationship Id="rId16" Type="http://schemas.openxmlformats.org/officeDocument/2006/relationships/hyperlink" Target="https://market.yandex.ru/product/13959870/offers?local-offers-first=1&amp;how=aprice" TargetMode="External"/><Relationship Id="rId20" Type="http://schemas.openxmlformats.org/officeDocument/2006/relationships/hyperlink" Target="https://market.yandex.ru/product/12297983/offers?local-offers-first=1&amp;how=aprice" TargetMode="External"/><Relationship Id="rId29" Type="http://schemas.openxmlformats.org/officeDocument/2006/relationships/hyperlink" Target="https://market.yandex.ru/product/10482188/offers?local-offers-first=1&amp;how=aprice" TargetMode="External"/><Relationship Id="rId1" Type="http://schemas.openxmlformats.org/officeDocument/2006/relationships/hyperlink" Target="https://market.yandex.ru/product/12444277/offers?local-offers-first=1&amp;how=aprice" TargetMode="External"/><Relationship Id="rId6" Type="http://schemas.openxmlformats.org/officeDocument/2006/relationships/hyperlink" Target="https://market.yandex.ru/product/13959831/offers?local-offers-first=1&amp;how=aprice" TargetMode="External"/><Relationship Id="rId11" Type="http://schemas.openxmlformats.org/officeDocument/2006/relationships/hyperlink" Target="https://market.yandex.ru/product/10482582/offers?local-offers-first=1&amp;how=aprice" TargetMode="External"/><Relationship Id="rId24" Type="http://schemas.openxmlformats.org/officeDocument/2006/relationships/hyperlink" Target="https://market.yandex.ru/product/12457893/offers?local-offers-first=1&amp;how=aprice" TargetMode="External"/><Relationship Id="rId32" Type="http://schemas.openxmlformats.org/officeDocument/2006/relationships/hyperlink" Target="https://market.yandex.ru/product/13959816/offers?local-offers-first=1&amp;how=aprice" TargetMode="External"/><Relationship Id="rId5" Type="http://schemas.openxmlformats.org/officeDocument/2006/relationships/hyperlink" Target="https://market.yandex.ru/product/10482679/offers?track=tabs&amp;local-offers-first=1" TargetMode="External"/><Relationship Id="rId15" Type="http://schemas.openxmlformats.org/officeDocument/2006/relationships/hyperlink" Target="https://market.yandex.ru/product/12297971/offers?local-offers-first=1&amp;how=aprice" TargetMode="External"/><Relationship Id="rId23" Type="http://schemas.openxmlformats.org/officeDocument/2006/relationships/hyperlink" Target="https://market.yandex.ru/product/13095600/offers?local-offers-first=1&amp;how=aprice" TargetMode="External"/><Relationship Id="rId28" Type="http://schemas.openxmlformats.org/officeDocument/2006/relationships/hyperlink" Target="https://market.yandex.ru/product/10482778/offers?local-offers-first=1&amp;how=aprice" TargetMode="External"/><Relationship Id="rId10" Type="http://schemas.openxmlformats.org/officeDocument/2006/relationships/hyperlink" Target="https://market.yandex.ru/product/10482582/offers?local-offers-first=1&amp;how=aprice" TargetMode="External"/><Relationship Id="rId19" Type="http://schemas.openxmlformats.org/officeDocument/2006/relationships/hyperlink" Target="https://market.yandex.ru/product/13959890/offers?local-offers-first=1&amp;how=aprice" TargetMode="External"/><Relationship Id="rId31" Type="http://schemas.openxmlformats.org/officeDocument/2006/relationships/hyperlink" Target="https://market.yandex.ru/product/10482297/offers?local-offers-first=1&amp;how=aprice" TargetMode="External"/><Relationship Id="rId4" Type="http://schemas.openxmlformats.org/officeDocument/2006/relationships/hyperlink" Target="https://market.yandex.ru/product/10482721/offers?local-offers-first=1&amp;how=aprice" TargetMode="External"/><Relationship Id="rId9" Type="http://schemas.openxmlformats.org/officeDocument/2006/relationships/hyperlink" Target="https://market.yandex.ru/product/10507688/offers?local-offers-first=1&amp;how=aprice" TargetMode="External"/><Relationship Id="rId14" Type="http://schemas.openxmlformats.org/officeDocument/2006/relationships/hyperlink" Target="https://market.yandex.ru/product/7771451/offers?local-offers-first=1&amp;how=aprice" TargetMode="External"/><Relationship Id="rId22" Type="http://schemas.openxmlformats.org/officeDocument/2006/relationships/hyperlink" Target="https://market.yandex.ru/product/12297981/offers?local-offers-first=1&amp;how=aprice" TargetMode="External"/><Relationship Id="rId27" Type="http://schemas.openxmlformats.org/officeDocument/2006/relationships/hyperlink" Target="https://market.yandex.ru/product/1720669057/offers?local-offers-first=1&amp;how=aprice" TargetMode="External"/><Relationship Id="rId30" Type="http://schemas.openxmlformats.org/officeDocument/2006/relationships/hyperlink" Target="https://market.yandex.ru/product/10482297/offers?local-offers-first=1&amp;how=aprice" TargetMode="External"/><Relationship Id="rId35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N368"/>
  <sheetViews>
    <sheetView showZeros="0" workbookViewId="0">
      <selection activeCell="A206" sqref="A1:N206"/>
    </sheetView>
  </sheetViews>
  <sheetFormatPr defaultRowHeight="15" x14ac:dyDescent="0.25"/>
  <cols>
    <col min="1" max="1" width="11.85546875" bestFit="1" customWidth="1"/>
    <col min="2" max="2" width="15" bestFit="1" customWidth="1"/>
    <col min="3" max="3" width="23.28515625" bestFit="1" customWidth="1"/>
    <col min="4" max="4" width="30.5703125" bestFit="1" customWidth="1"/>
    <col min="5" max="5" width="16.85546875" style="30" customWidth="1"/>
    <col min="6" max="6" width="14.42578125" style="30" customWidth="1"/>
    <col min="7" max="11" width="17.42578125" customWidth="1"/>
    <col min="12" max="13" width="17.42578125" style="187" customWidth="1"/>
    <col min="14" max="14" width="9.140625" style="187"/>
  </cols>
  <sheetData>
    <row r="1" spans="1:14" ht="15.75" thickBot="1" x14ac:dyDescent="0.3">
      <c r="A1" s="185" t="s">
        <v>6</v>
      </c>
      <c r="B1" s="185" t="s">
        <v>12</v>
      </c>
      <c r="C1" s="177" t="s">
        <v>2803</v>
      </c>
      <c r="D1" s="177" t="s">
        <v>11</v>
      </c>
      <c r="E1" s="177" t="s">
        <v>1</v>
      </c>
      <c r="F1" s="177" t="s">
        <v>0</v>
      </c>
      <c r="G1" s="177" t="s">
        <v>3262</v>
      </c>
      <c r="H1" s="177" t="s">
        <v>3263</v>
      </c>
      <c r="I1" s="177" t="s">
        <v>3264</v>
      </c>
      <c r="J1" s="177" t="s">
        <v>3265</v>
      </c>
      <c r="K1" s="178" t="s">
        <v>3287</v>
      </c>
      <c r="L1" s="186" t="s">
        <v>3288</v>
      </c>
      <c r="M1" s="186" t="s">
        <v>3268</v>
      </c>
      <c r="N1" s="186" t="s">
        <v>3013</v>
      </c>
    </row>
    <row r="2" spans="1:14" x14ac:dyDescent="0.25">
      <c r="A2" s="171">
        <v>13</v>
      </c>
      <c r="B2" s="171" t="s">
        <v>3206</v>
      </c>
      <c r="C2" s="169" t="s">
        <v>2944</v>
      </c>
      <c r="D2" s="171" t="s">
        <v>302</v>
      </c>
      <c r="E2" s="169">
        <v>46188</v>
      </c>
      <c r="F2" s="169">
        <v>664194</v>
      </c>
      <c r="G2" s="159">
        <v>0</v>
      </c>
      <c r="H2" s="159">
        <v>0</v>
      </c>
      <c r="I2" s="159">
        <v>3</v>
      </c>
      <c r="J2" s="159">
        <v>0</v>
      </c>
      <c r="K2" s="157">
        <v>12</v>
      </c>
      <c r="L2" s="187">
        <f t="shared" ref="L2:L33" si="0">IF(K2-G2&lt;=0,0,K2-G2)</f>
        <v>12</v>
      </c>
      <c r="M2" s="187">
        <f t="shared" ref="M2:M33" si="1">IF(K2-I2&lt;=0,0,K2-I2)</f>
        <v>9</v>
      </c>
      <c r="N2" s="187">
        <f t="shared" ref="N2:N65" si="2">L2+M2</f>
        <v>21</v>
      </c>
    </row>
    <row r="3" spans="1:14" x14ac:dyDescent="0.25">
      <c r="A3" s="165"/>
      <c r="B3" s="171"/>
      <c r="C3" s="218" t="s">
        <v>4416</v>
      </c>
      <c r="D3" s="219"/>
      <c r="E3" s="219"/>
      <c r="F3" s="220"/>
      <c r="G3" s="221">
        <v>0</v>
      </c>
      <c r="H3" s="222">
        <v>0</v>
      </c>
      <c r="I3" s="222">
        <v>3</v>
      </c>
      <c r="J3" s="222">
        <v>0</v>
      </c>
      <c r="K3" s="223">
        <v>12</v>
      </c>
      <c r="L3" s="187">
        <f t="shared" si="0"/>
        <v>12</v>
      </c>
      <c r="M3" s="187">
        <f t="shared" si="1"/>
        <v>9</v>
      </c>
      <c r="N3" s="187">
        <f t="shared" si="2"/>
        <v>21</v>
      </c>
    </row>
    <row r="4" spans="1:14" ht="15.75" thickBot="1" x14ac:dyDescent="0.3">
      <c r="A4" s="181" t="s">
        <v>4468</v>
      </c>
      <c r="B4" s="182"/>
      <c r="C4" s="182"/>
      <c r="D4" s="182"/>
      <c r="E4" s="182"/>
      <c r="F4" s="188"/>
      <c r="G4" s="189">
        <v>0</v>
      </c>
      <c r="H4" s="183">
        <v>0</v>
      </c>
      <c r="I4" s="183">
        <v>3</v>
      </c>
      <c r="J4" s="183">
        <v>0</v>
      </c>
      <c r="K4" s="224">
        <v>12</v>
      </c>
      <c r="L4" s="187">
        <f t="shared" si="0"/>
        <v>12</v>
      </c>
      <c r="M4" s="187">
        <f t="shared" si="1"/>
        <v>9</v>
      </c>
      <c r="N4" s="187">
        <f t="shared" si="2"/>
        <v>21</v>
      </c>
    </row>
    <row r="5" spans="1:14" x14ac:dyDescent="0.25">
      <c r="A5" s="179">
        <v>14</v>
      </c>
      <c r="B5" s="180" t="s">
        <v>2938</v>
      </c>
      <c r="C5" s="175" t="s">
        <v>899</v>
      </c>
      <c r="D5" s="171" t="s">
        <v>34</v>
      </c>
      <c r="E5" s="169" t="s">
        <v>3646</v>
      </c>
      <c r="F5" s="169">
        <v>665890</v>
      </c>
      <c r="G5" s="157">
        <v>0</v>
      </c>
      <c r="H5" s="157">
        <v>0</v>
      </c>
      <c r="I5" s="157">
        <v>4</v>
      </c>
      <c r="J5" s="157">
        <v>0</v>
      </c>
      <c r="K5" s="157">
        <v>4</v>
      </c>
      <c r="L5" s="187">
        <f t="shared" si="0"/>
        <v>4</v>
      </c>
      <c r="M5" s="187">
        <f t="shared" si="1"/>
        <v>0</v>
      </c>
      <c r="N5" s="187">
        <f t="shared" si="2"/>
        <v>4</v>
      </c>
    </row>
    <row r="6" spans="1:14" x14ac:dyDescent="0.25">
      <c r="A6" s="171"/>
      <c r="B6" s="172"/>
      <c r="C6" s="169" t="s">
        <v>899</v>
      </c>
      <c r="D6" s="171" t="s">
        <v>33</v>
      </c>
      <c r="E6" s="169" t="s">
        <v>32</v>
      </c>
      <c r="F6" s="169">
        <v>408760</v>
      </c>
      <c r="G6" s="157">
        <v>4</v>
      </c>
      <c r="H6" s="157">
        <v>0</v>
      </c>
      <c r="I6" s="157">
        <v>0</v>
      </c>
      <c r="J6" s="157">
        <v>0</v>
      </c>
      <c r="K6" s="157">
        <v>4</v>
      </c>
      <c r="L6" s="187">
        <f t="shared" si="0"/>
        <v>0</v>
      </c>
      <c r="M6" s="187">
        <f t="shared" si="1"/>
        <v>4</v>
      </c>
      <c r="N6" s="187">
        <f t="shared" si="2"/>
        <v>4</v>
      </c>
    </row>
    <row r="7" spans="1:14" ht="15.75" thickBot="1" x14ac:dyDescent="0.3">
      <c r="A7" s="171"/>
      <c r="B7" s="172"/>
      <c r="C7" s="174" t="s">
        <v>899</v>
      </c>
      <c r="D7" s="171" t="s">
        <v>31</v>
      </c>
      <c r="E7" s="169" t="s">
        <v>30</v>
      </c>
      <c r="F7" s="169">
        <v>408761</v>
      </c>
      <c r="G7" s="157">
        <v>4</v>
      </c>
      <c r="H7" s="157">
        <v>0</v>
      </c>
      <c r="I7" s="157">
        <v>0</v>
      </c>
      <c r="J7" s="157">
        <v>4</v>
      </c>
      <c r="K7" s="157">
        <v>4</v>
      </c>
      <c r="L7" s="187">
        <f t="shared" si="0"/>
        <v>0</v>
      </c>
      <c r="M7" s="187">
        <f t="shared" si="1"/>
        <v>4</v>
      </c>
      <c r="N7" s="187">
        <f t="shared" si="2"/>
        <v>4</v>
      </c>
    </row>
    <row r="8" spans="1:14" ht="15.75" thickBot="1" x14ac:dyDescent="0.3">
      <c r="A8" s="171"/>
      <c r="B8" s="172"/>
      <c r="C8" s="218" t="s">
        <v>4147</v>
      </c>
      <c r="D8" s="219"/>
      <c r="E8" s="219"/>
      <c r="F8" s="220"/>
      <c r="G8" s="221">
        <v>8</v>
      </c>
      <c r="H8" s="222">
        <v>0</v>
      </c>
      <c r="I8" s="222">
        <v>4</v>
      </c>
      <c r="J8" s="222">
        <v>4</v>
      </c>
      <c r="K8" s="223">
        <v>4</v>
      </c>
      <c r="L8" s="187">
        <f t="shared" si="0"/>
        <v>0</v>
      </c>
      <c r="M8" s="187">
        <f t="shared" si="1"/>
        <v>0</v>
      </c>
      <c r="N8" s="187">
        <f t="shared" si="2"/>
        <v>0</v>
      </c>
    </row>
    <row r="9" spans="1:14" x14ac:dyDescent="0.25">
      <c r="A9" s="171"/>
      <c r="B9" s="172"/>
      <c r="C9" s="175" t="s">
        <v>2961</v>
      </c>
      <c r="D9" s="171" t="s">
        <v>2463</v>
      </c>
      <c r="E9" s="169" t="s">
        <v>3664</v>
      </c>
      <c r="F9" s="169">
        <v>665902</v>
      </c>
      <c r="G9" s="157">
        <v>4</v>
      </c>
      <c r="H9" s="157">
        <v>0</v>
      </c>
      <c r="I9" s="157">
        <v>0</v>
      </c>
      <c r="J9" s="157">
        <v>0</v>
      </c>
      <c r="K9" s="157">
        <v>8</v>
      </c>
      <c r="L9" s="187">
        <f t="shared" si="0"/>
        <v>4</v>
      </c>
      <c r="M9" s="187">
        <f t="shared" si="1"/>
        <v>8</v>
      </c>
      <c r="N9" s="187">
        <f t="shared" si="2"/>
        <v>12</v>
      </c>
    </row>
    <row r="10" spans="1:14" x14ac:dyDescent="0.25">
      <c r="A10" s="171"/>
      <c r="B10" s="172"/>
      <c r="C10" s="169" t="s">
        <v>2961</v>
      </c>
      <c r="D10" s="171" t="s">
        <v>45</v>
      </c>
      <c r="E10" s="169" t="s">
        <v>3662</v>
      </c>
      <c r="F10" s="169">
        <v>665923</v>
      </c>
      <c r="G10" s="157">
        <v>0</v>
      </c>
      <c r="H10" s="157">
        <v>0</v>
      </c>
      <c r="I10" s="157">
        <v>4</v>
      </c>
      <c r="J10" s="157">
        <v>0</v>
      </c>
      <c r="K10" s="157">
        <v>8</v>
      </c>
      <c r="L10" s="187">
        <f t="shared" si="0"/>
        <v>8</v>
      </c>
      <c r="M10" s="187">
        <f t="shared" si="1"/>
        <v>4</v>
      </c>
      <c r="N10" s="187">
        <f t="shared" si="2"/>
        <v>12</v>
      </c>
    </row>
    <row r="11" spans="1:14" ht="15.75" thickBot="1" x14ac:dyDescent="0.3">
      <c r="A11" s="171"/>
      <c r="B11" s="172"/>
      <c r="C11" s="174" t="s">
        <v>2961</v>
      </c>
      <c r="D11" s="171" t="s">
        <v>48</v>
      </c>
      <c r="E11" s="169" t="s">
        <v>47</v>
      </c>
      <c r="F11" s="169">
        <v>408788</v>
      </c>
      <c r="G11" s="157">
        <v>4</v>
      </c>
      <c r="H11" s="157">
        <v>0</v>
      </c>
      <c r="I11" s="157">
        <v>0</v>
      </c>
      <c r="J11" s="157">
        <v>4</v>
      </c>
      <c r="K11" s="157">
        <v>8</v>
      </c>
      <c r="L11" s="187">
        <f t="shared" si="0"/>
        <v>4</v>
      </c>
      <c r="M11" s="187">
        <f t="shared" si="1"/>
        <v>8</v>
      </c>
      <c r="N11" s="187">
        <f t="shared" si="2"/>
        <v>12</v>
      </c>
    </row>
    <row r="12" spans="1:14" ht="15.75" thickBot="1" x14ac:dyDescent="0.3">
      <c r="A12" s="171"/>
      <c r="B12" s="172"/>
      <c r="C12" s="218" t="s">
        <v>4417</v>
      </c>
      <c r="D12" s="219"/>
      <c r="E12" s="219"/>
      <c r="F12" s="220"/>
      <c r="G12" s="221">
        <v>8</v>
      </c>
      <c r="H12" s="222">
        <v>0</v>
      </c>
      <c r="I12" s="222">
        <v>4</v>
      </c>
      <c r="J12" s="222">
        <v>4</v>
      </c>
      <c r="K12" s="223">
        <v>8</v>
      </c>
      <c r="L12" s="187">
        <f t="shared" si="0"/>
        <v>0</v>
      </c>
      <c r="M12" s="187">
        <f t="shared" si="1"/>
        <v>4</v>
      </c>
      <c r="N12" s="187">
        <f t="shared" si="2"/>
        <v>4</v>
      </c>
    </row>
    <row r="13" spans="1:14" x14ac:dyDescent="0.25">
      <c r="A13" s="171"/>
      <c r="B13" s="172"/>
      <c r="C13" s="175" t="s">
        <v>2953</v>
      </c>
      <c r="D13" s="171" t="s">
        <v>63</v>
      </c>
      <c r="E13" s="169" t="s">
        <v>62</v>
      </c>
      <c r="F13" s="169">
        <v>408797</v>
      </c>
      <c r="G13" s="157">
        <v>0</v>
      </c>
      <c r="H13" s="157">
        <v>0</v>
      </c>
      <c r="I13" s="157">
        <v>0</v>
      </c>
      <c r="J13" s="157">
        <v>4</v>
      </c>
      <c r="K13" s="157">
        <v>8</v>
      </c>
      <c r="L13" s="187">
        <f t="shared" si="0"/>
        <v>8</v>
      </c>
      <c r="M13" s="187">
        <f t="shared" si="1"/>
        <v>8</v>
      </c>
      <c r="N13" s="187">
        <f t="shared" si="2"/>
        <v>16</v>
      </c>
    </row>
    <row r="14" spans="1:14" ht="15.75" thickBot="1" x14ac:dyDescent="0.3">
      <c r="A14" s="171"/>
      <c r="B14" s="172"/>
      <c r="C14" s="174" t="s">
        <v>2953</v>
      </c>
      <c r="D14" s="171" t="s">
        <v>68</v>
      </c>
      <c r="E14" s="169" t="s">
        <v>67</v>
      </c>
      <c r="F14" s="169">
        <v>665907</v>
      </c>
      <c r="G14" s="157">
        <v>4</v>
      </c>
      <c r="H14" s="157">
        <v>0</v>
      </c>
      <c r="I14" s="157">
        <v>0</v>
      </c>
      <c r="J14" s="157">
        <v>0</v>
      </c>
      <c r="K14" s="157">
        <v>8</v>
      </c>
      <c r="L14" s="187">
        <f t="shared" si="0"/>
        <v>4</v>
      </c>
      <c r="M14" s="187">
        <f t="shared" si="1"/>
        <v>8</v>
      </c>
      <c r="N14" s="187">
        <f t="shared" si="2"/>
        <v>12</v>
      </c>
    </row>
    <row r="15" spans="1:14" ht="15.75" thickBot="1" x14ac:dyDescent="0.3">
      <c r="A15" s="171"/>
      <c r="B15" s="172"/>
      <c r="C15" s="218" t="s">
        <v>4418</v>
      </c>
      <c r="D15" s="219"/>
      <c r="E15" s="219"/>
      <c r="F15" s="220"/>
      <c r="G15" s="221">
        <v>4</v>
      </c>
      <c r="H15" s="222">
        <v>0</v>
      </c>
      <c r="I15" s="222">
        <v>0</v>
      </c>
      <c r="J15" s="222">
        <v>4</v>
      </c>
      <c r="K15" s="223">
        <v>8</v>
      </c>
      <c r="L15" s="187">
        <f t="shared" si="0"/>
        <v>4</v>
      </c>
      <c r="M15" s="187">
        <f t="shared" si="1"/>
        <v>8</v>
      </c>
      <c r="N15" s="187">
        <f t="shared" si="2"/>
        <v>12</v>
      </c>
    </row>
    <row r="16" spans="1:14" x14ac:dyDescent="0.25">
      <c r="A16" s="171"/>
      <c r="B16" s="172"/>
      <c r="C16" s="175" t="s">
        <v>904</v>
      </c>
      <c r="D16" s="171" t="s">
        <v>75</v>
      </c>
      <c r="E16" s="169" t="s">
        <v>3667</v>
      </c>
      <c r="F16" s="169">
        <v>665900</v>
      </c>
      <c r="G16" s="157">
        <v>4</v>
      </c>
      <c r="H16" s="157">
        <v>0</v>
      </c>
      <c r="I16" s="157">
        <v>0</v>
      </c>
      <c r="J16" s="157">
        <v>0</v>
      </c>
      <c r="K16" s="157">
        <v>8</v>
      </c>
      <c r="L16" s="187">
        <f t="shared" si="0"/>
        <v>4</v>
      </c>
      <c r="M16" s="187">
        <f t="shared" si="1"/>
        <v>8</v>
      </c>
      <c r="N16" s="187">
        <f t="shared" si="2"/>
        <v>12</v>
      </c>
    </row>
    <row r="17" spans="1:14" ht="15.75" thickBot="1" x14ac:dyDescent="0.3">
      <c r="A17" s="171"/>
      <c r="B17" s="172"/>
      <c r="C17" s="174" t="s">
        <v>904</v>
      </c>
      <c r="D17" s="171" t="s">
        <v>87</v>
      </c>
      <c r="E17" s="169" t="s">
        <v>86</v>
      </c>
      <c r="F17" s="169">
        <v>408782</v>
      </c>
      <c r="G17" s="157">
        <v>0</v>
      </c>
      <c r="H17" s="157">
        <v>0</v>
      </c>
      <c r="I17" s="157">
        <v>4</v>
      </c>
      <c r="J17" s="157">
        <v>0</v>
      </c>
      <c r="K17" s="157">
        <v>8</v>
      </c>
      <c r="L17" s="187">
        <f t="shared" si="0"/>
        <v>8</v>
      </c>
      <c r="M17" s="187">
        <f t="shared" si="1"/>
        <v>4</v>
      </c>
      <c r="N17" s="187">
        <f t="shared" si="2"/>
        <v>12</v>
      </c>
    </row>
    <row r="18" spans="1:14" ht="15.75" thickBot="1" x14ac:dyDescent="0.3">
      <c r="A18" s="171"/>
      <c r="B18" s="172"/>
      <c r="C18" s="218" t="s">
        <v>4148</v>
      </c>
      <c r="D18" s="219"/>
      <c r="E18" s="219"/>
      <c r="F18" s="220"/>
      <c r="G18" s="221">
        <v>4</v>
      </c>
      <c r="H18" s="222">
        <v>0</v>
      </c>
      <c r="I18" s="222">
        <v>4</v>
      </c>
      <c r="J18" s="222">
        <v>0</v>
      </c>
      <c r="K18" s="223">
        <v>8</v>
      </c>
      <c r="L18" s="187">
        <f t="shared" si="0"/>
        <v>4</v>
      </c>
      <c r="M18" s="187">
        <f t="shared" si="1"/>
        <v>4</v>
      </c>
      <c r="N18" s="187">
        <f t="shared" si="2"/>
        <v>8</v>
      </c>
    </row>
    <row r="19" spans="1:14" x14ac:dyDescent="0.25">
      <c r="A19" s="171"/>
      <c r="B19" s="172" t="s">
        <v>2941</v>
      </c>
      <c r="C19" s="175" t="s">
        <v>927</v>
      </c>
      <c r="D19" s="171" t="s">
        <v>319</v>
      </c>
      <c r="E19" s="169" t="s">
        <v>318</v>
      </c>
      <c r="F19" s="169">
        <v>408748</v>
      </c>
      <c r="G19" s="157">
        <v>4</v>
      </c>
      <c r="H19" s="157">
        <v>4</v>
      </c>
      <c r="I19" s="157">
        <v>0</v>
      </c>
      <c r="J19" s="157">
        <v>0</v>
      </c>
      <c r="K19" s="157">
        <v>20</v>
      </c>
      <c r="L19" s="187">
        <f t="shared" si="0"/>
        <v>16</v>
      </c>
      <c r="M19" s="187">
        <f t="shared" si="1"/>
        <v>20</v>
      </c>
      <c r="N19" s="187">
        <f t="shared" si="2"/>
        <v>36</v>
      </c>
    </row>
    <row r="20" spans="1:14" x14ac:dyDescent="0.25">
      <c r="A20" s="171"/>
      <c r="B20" s="172"/>
      <c r="C20" s="169" t="s">
        <v>927</v>
      </c>
      <c r="D20" s="171" t="s">
        <v>314</v>
      </c>
      <c r="E20" s="169" t="s">
        <v>3983</v>
      </c>
      <c r="F20" s="169">
        <v>661899</v>
      </c>
      <c r="G20" s="157">
        <v>8</v>
      </c>
      <c r="H20" s="157">
        <v>0</v>
      </c>
      <c r="I20" s="157">
        <v>8</v>
      </c>
      <c r="J20" s="157">
        <v>0</v>
      </c>
      <c r="K20" s="157">
        <v>20</v>
      </c>
      <c r="L20" s="187">
        <f t="shared" si="0"/>
        <v>12</v>
      </c>
      <c r="M20" s="187">
        <f t="shared" si="1"/>
        <v>12</v>
      </c>
      <c r="N20" s="187">
        <f t="shared" si="2"/>
        <v>24</v>
      </c>
    </row>
    <row r="21" spans="1:14" ht="15.75" thickBot="1" x14ac:dyDescent="0.3">
      <c r="A21" s="171"/>
      <c r="B21" s="172"/>
      <c r="C21" s="174" t="s">
        <v>927</v>
      </c>
      <c r="D21" s="171" t="s">
        <v>316</v>
      </c>
      <c r="E21" s="169" t="s">
        <v>315</v>
      </c>
      <c r="F21" s="169">
        <v>408747</v>
      </c>
      <c r="G21" s="157">
        <v>0</v>
      </c>
      <c r="H21" s="157">
        <v>0</v>
      </c>
      <c r="I21" s="157">
        <v>4</v>
      </c>
      <c r="J21" s="157">
        <v>0</v>
      </c>
      <c r="K21" s="157">
        <v>20</v>
      </c>
      <c r="L21" s="187">
        <f t="shared" si="0"/>
        <v>20</v>
      </c>
      <c r="M21" s="187">
        <f t="shared" si="1"/>
        <v>16</v>
      </c>
      <c r="N21" s="187">
        <f t="shared" si="2"/>
        <v>36</v>
      </c>
    </row>
    <row r="22" spans="1:14" x14ac:dyDescent="0.25">
      <c r="A22" s="165"/>
      <c r="B22" s="172"/>
      <c r="C22" s="218" t="s">
        <v>4149</v>
      </c>
      <c r="D22" s="219"/>
      <c r="E22" s="219"/>
      <c r="F22" s="220"/>
      <c r="G22" s="221">
        <v>12</v>
      </c>
      <c r="H22" s="222">
        <v>4</v>
      </c>
      <c r="I22" s="222">
        <v>12</v>
      </c>
      <c r="J22" s="222">
        <v>0</v>
      </c>
      <c r="K22" s="223">
        <v>20</v>
      </c>
      <c r="L22" s="187">
        <f t="shared" si="0"/>
        <v>8</v>
      </c>
      <c r="M22" s="187">
        <f t="shared" si="1"/>
        <v>8</v>
      </c>
      <c r="N22" s="187">
        <f t="shared" si="2"/>
        <v>16</v>
      </c>
    </row>
    <row r="23" spans="1:14" ht="15.75" thickBot="1" x14ac:dyDescent="0.3">
      <c r="A23" s="181" t="s">
        <v>3540</v>
      </c>
      <c r="B23" s="182"/>
      <c r="C23" s="182"/>
      <c r="D23" s="182"/>
      <c r="E23" s="182"/>
      <c r="F23" s="188"/>
      <c r="G23" s="189">
        <v>36</v>
      </c>
      <c r="H23" s="183">
        <v>4</v>
      </c>
      <c r="I23" s="183">
        <v>24</v>
      </c>
      <c r="J23" s="183">
        <v>12</v>
      </c>
      <c r="K23" s="224">
        <v>9.8461538461538467</v>
      </c>
      <c r="L23" s="187">
        <f t="shared" si="0"/>
        <v>0</v>
      </c>
      <c r="M23" s="187">
        <f t="shared" si="1"/>
        <v>0</v>
      </c>
      <c r="N23" s="187">
        <f t="shared" si="2"/>
        <v>0</v>
      </c>
    </row>
    <row r="24" spans="1:14" x14ac:dyDescent="0.25">
      <c r="A24" s="179">
        <v>15</v>
      </c>
      <c r="B24" s="180" t="s">
        <v>2937</v>
      </c>
      <c r="C24" s="175" t="s">
        <v>2963</v>
      </c>
      <c r="D24" s="171" t="s">
        <v>1117</v>
      </c>
      <c r="E24" s="169" t="s">
        <v>1116</v>
      </c>
      <c r="F24" s="169">
        <v>2069230</v>
      </c>
      <c r="G24" s="157">
        <v>0</v>
      </c>
      <c r="H24" s="157">
        <v>4</v>
      </c>
      <c r="I24" s="157">
        <v>4</v>
      </c>
      <c r="J24" s="157">
        <v>0</v>
      </c>
      <c r="K24" s="157">
        <v>8</v>
      </c>
      <c r="L24" s="187">
        <f t="shared" si="0"/>
        <v>8</v>
      </c>
      <c r="M24" s="187">
        <f t="shared" si="1"/>
        <v>4</v>
      </c>
      <c r="N24" s="187">
        <f t="shared" si="2"/>
        <v>12</v>
      </c>
    </row>
    <row r="25" spans="1:14" ht="15.75" thickBot="1" x14ac:dyDescent="0.3">
      <c r="A25" s="171"/>
      <c r="B25" s="172"/>
      <c r="C25" s="174" t="s">
        <v>2963</v>
      </c>
      <c r="D25" s="171" t="s">
        <v>2585</v>
      </c>
      <c r="E25" s="169" t="s">
        <v>2580</v>
      </c>
      <c r="F25" s="169">
        <v>2131830</v>
      </c>
      <c r="G25" s="157">
        <v>0</v>
      </c>
      <c r="H25" s="157">
        <v>0</v>
      </c>
      <c r="I25" s="157">
        <v>0</v>
      </c>
      <c r="J25" s="157">
        <v>4</v>
      </c>
      <c r="K25" s="157">
        <v>8</v>
      </c>
      <c r="L25" s="187">
        <f t="shared" si="0"/>
        <v>8</v>
      </c>
      <c r="M25" s="187">
        <f t="shared" si="1"/>
        <v>8</v>
      </c>
      <c r="N25" s="187">
        <f t="shared" si="2"/>
        <v>16</v>
      </c>
    </row>
    <row r="26" spans="1:14" ht="15.75" thickBot="1" x14ac:dyDescent="0.3">
      <c r="A26" s="171"/>
      <c r="B26" s="172"/>
      <c r="C26" s="218" t="s">
        <v>4150</v>
      </c>
      <c r="D26" s="219"/>
      <c r="E26" s="219"/>
      <c r="F26" s="220"/>
      <c r="G26" s="221">
        <v>0</v>
      </c>
      <c r="H26" s="222">
        <v>4</v>
      </c>
      <c r="I26" s="222">
        <v>4</v>
      </c>
      <c r="J26" s="222">
        <v>4</v>
      </c>
      <c r="K26" s="223">
        <v>8</v>
      </c>
      <c r="L26" s="187">
        <f t="shared" si="0"/>
        <v>8</v>
      </c>
      <c r="M26" s="187">
        <f t="shared" si="1"/>
        <v>4</v>
      </c>
      <c r="N26" s="187">
        <f t="shared" si="2"/>
        <v>12</v>
      </c>
    </row>
    <row r="27" spans="1:14" x14ac:dyDescent="0.25">
      <c r="A27" s="171"/>
      <c r="B27" s="172"/>
      <c r="C27" s="175" t="s">
        <v>2962</v>
      </c>
      <c r="D27" s="171" t="s">
        <v>102</v>
      </c>
      <c r="E27" s="169" t="s">
        <v>101</v>
      </c>
      <c r="F27" s="169">
        <v>759256</v>
      </c>
      <c r="G27" s="157">
        <v>4</v>
      </c>
      <c r="H27" s="157">
        <v>0</v>
      </c>
      <c r="I27" s="157">
        <v>0</v>
      </c>
      <c r="J27" s="157">
        <v>0</v>
      </c>
      <c r="K27" s="157">
        <v>8</v>
      </c>
      <c r="L27" s="187">
        <f t="shared" si="0"/>
        <v>4</v>
      </c>
      <c r="M27" s="187">
        <f t="shared" si="1"/>
        <v>8</v>
      </c>
      <c r="N27" s="187">
        <f t="shared" si="2"/>
        <v>12</v>
      </c>
    </row>
    <row r="28" spans="1:14" ht="15.75" thickBot="1" x14ac:dyDescent="0.3">
      <c r="A28" s="171"/>
      <c r="B28" s="172"/>
      <c r="C28" s="174" t="s">
        <v>2962</v>
      </c>
      <c r="D28" s="171" t="s">
        <v>1062</v>
      </c>
      <c r="E28" s="169" t="s">
        <v>1063</v>
      </c>
      <c r="F28" s="169">
        <v>2041417</v>
      </c>
      <c r="G28" s="157">
        <v>0</v>
      </c>
      <c r="H28" s="157">
        <v>0</v>
      </c>
      <c r="I28" s="157">
        <v>4</v>
      </c>
      <c r="J28" s="157">
        <v>0</v>
      </c>
      <c r="K28" s="157">
        <v>8</v>
      </c>
      <c r="L28" s="187">
        <f t="shared" si="0"/>
        <v>8</v>
      </c>
      <c r="M28" s="187">
        <f t="shared" si="1"/>
        <v>4</v>
      </c>
      <c r="N28" s="187">
        <f t="shared" si="2"/>
        <v>12</v>
      </c>
    </row>
    <row r="29" spans="1:14" ht="15.75" thickBot="1" x14ac:dyDescent="0.3">
      <c r="A29" s="171"/>
      <c r="B29" s="172"/>
      <c r="C29" s="218" t="s">
        <v>4419</v>
      </c>
      <c r="D29" s="219"/>
      <c r="E29" s="219"/>
      <c r="F29" s="220"/>
      <c r="G29" s="221">
        <v>4</v>
      </c>
      <c r="H29" s="222">
        <v>0</v>
      </c>
      <c r="I29" s="222">
        <v>4</v>
      </c>
      <c r="J29" s="222">
        <v>0</v>
      </c>
      <c r="K29" s="223">
        <v>8</v>
      </c>
      <c r="L29" s="187">
        <f t="shared" si="0"/>
        <v>4</v>
      </c>
      <c r="M29" s="187">
        <f t="shared" si="1"/>
        <v>4</v>
      </c>
      <c r="N29" s="187">
        <f t="shared" si="2"/>
        <v>8</v>
      </c>
    </row>
    <row r="30" spans="1:14" x14ac:dyDescent="0.25">
      <c r="A30" s="171"/>
      <c r="B30" s="172"/>
      <c r="C30" s="175" t="s">
        <v>2645</v>
      </c>
      <c r="D30" s="171" t="s">
        <v>2502</v>
      </c>
      <c r="E30" s="169" t="s">
        <v>3645</v>
      </c>
      <c r="F30" s="169">
        <v>665966</v>
      </c>
      <c r="G30" s="157">
        <v>4</v>
      </c>
      <c r="H30" s="157">
        <v>0</v>
      </c>
      <c r="I30" s="157">
        <v>2</v>
      </c>
      <c r="J30" s="157">
        <v>0</v>
      </c>
      <c r="K30" s="157">
        <v>8</v>
      </c>
      <c r="L30" s="187">
        <f t="shared" si="0"/>
        <v>4</v>
      </c>
      <c r="M30" s="187">
        <f t="shared" si="1"/>
        <v>6</v>
      </c>
      <c r="N30" s="187">
        <f t="shared" si="2"/>
        <v>10</v>
      </c>
    </row>
    <row r="31" spans="1:14" ht="15.75" thickBot="1" x14ac:dyDescent="0.3">
      <c r="A31" s="171"/>
      <c r="B31" s="172"/>
      <c r="C31" s="174" t="s">
        <v>2645</v>
      </c>
      <c r="D31" s="171" t="s">
        <v>108</v>
      </c>
      <c r="E31" s="169" t="s">
        <v>106</v>
      </c>
      <c r="F31" s="169">
        <v>405678</v>
      </c>
      <c r="G31" s="157">
        <v>4</v>
      </c>
      <c r="H31" s="157">
        <v>0</v>
      </c>
      <c r="I31" s="157">
        <v>0</v>
      </c>
      <c r="J31" s="157">
        <v>0</v>
      </c>
      <c r="K31" s="157">
        <v>8</v>
      </c>
      <c r="L31" s="187">
        <f t="shared" si="0"/>
        <v>4</v>
      </c>
      <c r="M31" s="187">
        <f t="shared" si="1"/>
        <v>8</v>
      </c>
      <c r="N31" s="187">
        <f t="shared" si="2"/>
        <v>12</v>
      </c>
    </row>
    <row r="32" spans="1:14" ht="15.75" thickBot="1" x14ac:dyDescent="0.3">
      <c r="A32" s="171"/>
      <c r="B32" s="172"/>
      <c r="C32" s="218" t="s">
        <v>4420</v>
      </c>
      <c r="D32" s="219"/>
      <c r="E32" s="219"/>
      <c r="F32" s="220"/>
      <c r="G32" s="221">
        <v>8</v>
      </c>
      <c r="H32" s="222">
        <v>0</v>
      </c>
      <c r="I32" s="222">
        <v>2</v>
      </c>
      <c r="J32" s="222">
        <v>0</v>
      </c>
      <c r="K32" s="223">
        <v>8</v>
      </c>
      <c r="L32" s="187">
        <f t="shared" si="0"/>
        <v>0</v>
      </c>
      <c r="M32" s="187">
        <f t="shared" si="1"/>
        <v>6</v>
      </c>
      <c r="N32" s="187">
        <f t="shared" si="2"/>
        <v>6</v>
      </c>
    </row>
    <row r="33" spans="1:14" x14ac:dyDescent="0.25">
      <c r="A33" s="171"/>
      <c r="B33" s="172"/>
      <c r="C33" s="175" t="s">
        <v>2947</v>
      </c>
      <c r="D33" s="171" t="s">
        <v>133</v>
      </c>
      <c r="E33" s="169" t="s">
        <v>3985</v>
      </c>
      <c r="F33" s="169">
        <v>941907</v>
      </c>
      <c r="G33" s="157">
        <v>0</v>
      </c>
      <c r="H33" s="157">
        <v>0</v>
      </c>
      <c r="I33" s="157">
        <v>4</v>
      </c>
      <c r="J33" s="157">
        <v>4</v>
      </c>
      <c r="K33" s="157">
        <v>8</v>
      </c>
      <c r="L33" s="187">
        <f t="shared" si="0"/>
        <v>8</v>
      </c>
      <c r="M33" s="187">
        <f t="shared" si="1"/>
        <v>4</v>
      </c>
      <c r="N33" s="187">
        <f t="shared" si="2"/>
        <v>12</v>
      </c>
    </row>
    <row r="34" spans="1:14" x14ac:dyDescent="0.25">
      <c r="A34" s="171"/>
      <c r="B34" s="172"/>
      <c r="C34" s="169" t="s">
        <v>2947</v>
      </c>
      <c r="D34" s="171" t="s">
        <v>123</v>
      </c>
      <c r="E34" s="169" t="s">
        <v>122</v>
      </c>
      <c r="F34" s="169">
        <v>763966</v>
      </c>
      <c r="G34" s="157">
        <v>4</v>
      </c>
      <c r="H34" s="157">
        <v>0</v>
      </c>
      <c r="I34" s="157">
        <v>0</v>
      </c>
      <c r="J34" s="157">
        <v>0</v>
      </c>
      <c r="K34" s="157">
        <v>8</v>
      </c>
      <c r="L34" s="187">
        <f t="shared" ref="L34:L65" si="3">IF(K34-G34&lt;=0,0,K34-G34)</f>
        <v>4</v>
      </c>
      <c r="M34" s="187">
        <f t="shared" ref="M34:M65" si="4">IF(K34-I34&lt;=0,0,K34-I34)</f>
        <v>8</v>
      </c>
      <c r="N34" s="187">
        <f t="shared" si="2"/>
        <v>12</v>
      </c>
    </row>
    <row r="35" spans="1:14" ht="15.75" thickBot="1" x14ac:dyDescent="0.3">
      <c r="A35" s="171"/>
      <c r="B35" s="172"/>
      <c r="C35" s="174" t="s">
        <v>2947</v>
      </c>
      <c r="D35" s="171" t="s">
        <v>3282</v>
      </c>
      <c r="E35" s="169" t="s">
        <v>3281</v>
      </c>
      <c r="F35" s="169">
        <v>405659</v>
      </c>
      <c r="G35" s="157">
        <v>4</v>
      </c>
      <c r="H35" s="157">
        <v>0</v>
      </c>
      <c r="I35" s="157">
        <v>0</v>
      </c>
      <c r="J35" s="157">
        <v>0</v>
      </c>
      <c r="K35" s="157">
        <v>8</v>
      </c>
      <c r="L35" s="187">
        <f t="shared" si="3"/>
        <v>4</v>
      </c>
      <c r="M35" s="187">
        <f t="shared" si="4"/>
        <v>8</v>
      </c>
      <c r="N35" s="187">
        <f t="shared" si="2"/>
        <v>12</v>
      </c>
    </row>
    <row r="36" spans="1:14" ht="15.75" thickBot="1" x14ac:dyDescent="0.3">
      <c r="A36" s="171"/>
      <c r="B36" s="172"/>
      <c r="C36" s="218" t="s">
        <v>4421</v>
      </c>
      <c r="D36" s="219"/>
      <c r="E36" s="219"/>
      <c r="F36" s="220"/>
      <c r="G36" s="221">
        <v>8</v>
      </c>
      <c r="H36" s="222">
        <v>0</v>
      </c>
      <c r="I36" s="222">
        <v>4</v>
      </c>
      <c r="J36" s="222">
        <v>4</v>
      </c>
      <c r="K36" s="223">
        <v>8</v>
      </c>
      <c r="L36" s="187">
        <f t="shared" si="3"/>
        <v>0</v>
      </c>
      <c r="M36" s="187">
        <f t="shared" si="4"/>
        <v>4</v>
      </c>
      <c r="N36" s="187">
        <f t="shared" si="2"/>
        <v>4</v>
      </c>
    </row>
    <row r="37" spans="1:14" x14ac:dyDescent="0.25">
      <c r="A37" s="171"/>
      <c r="B37" s="172"/>
      <c r="C37" s="175" t="s">
        <v>2954</v>
      </c>
      <c r="D37" s="171" t="s">
        <v>3064</v>
      </c>
      <c r="E37" s="169" t="s">
        <v>3063</v>
      </c>
      <c r="F37" s="169">
        <v>661667</v>
      </c>
      <c r="G37" s="157">
        <v>4</v>
      </c>
      <c r="H37" s="157">
        <v>0</v>
      </c>
      <c r="I37" s="157">
        <v>4</v>
      </c>
      <c r="J37" s="157">
        <v>0</v>
      </c>
      <c r="K37" s="157">
        <v>24</v>
      </c>
      <c r="L37" s="187">
        <f t="shared" si="3"/>
        <v>20</v>
      </c>
      <c r="M37" s="187">
        <f t="shared" si="4"/>
        <v>20</v>
      </c>
      <c r="N37" s="187">
        <f t="shared" si="2"/>
        <v>40</v>
      </c>
    </row>
    <row r="38" spans="1:14" x14ac:dyDescent="0.25">
      <c r="A38" s="171"/>
      <c r="B38" s="172"/>
      <c r="C38" s="169" t="s">
        <v>2954</v>
      </c>
      <c r="D38" s="171" t="s">
        <v>180</v>
      </c>
      <c r="E38" s="169" t="s">
        <v>3986</v>
      </c>
      <c r="F38" s="169">
        <v>40146</v>
      </c>
      <c r="G38" s="157">
        <v>4</v>
      </c>
      <c r="H38" s="157">
        <v>0</v>
      </c>
      <c r="I38" s="157">
        <v>4</v>
      </c>
      <c r="J38" s="157">
        <v>0</v>
      </c>
      <c r="K38" s="157">
        <v>24</v>
      </c>
      <c r="L38" s="187">
        <f t="shared" si="3"/>
        <v>20</v>
      </c>
      <c r="M38" s="187">
        <f t="shared" si="4"/>
        <v>20</v>
      </c>
      <c r="N38" s="187">
        <f t="shared" si="2"/>
        <v>40</v>
      </c>
    </row>
    <row r="39" spans="1:14" x14ac:dyDescent="0.25">
      <c r="A39" s="171"/>
      <c r="B39" s="172"/>
      <c r="C39" s="169" t="s">
        <v>2954</v>
      </c>
      <c r="D39" s="171" t="s">
        <v>181</v>
      </c>
      <c r="E39" s="169" t="s">
        <v>1001</v>
      </c>
      <c r="F39" s="169">
        <v>40147</v>
      </c>
      <c r="G39" s="157">
        <v>12</v>
      </c>
      <c r="H39" s="157">
        <v>0</v>
      </c>
      <c r="I39" s="157">
        <v>8</v>
      </c>
      <c r="J39" s="157">
        <v>0</v>
      </c>
      <c r="K39" s="157">
        <v>24</v>
      </c>
      <c r="L39" s="187">
        <f t="shared" si="3"/>
        <v>12</v>
      </c>
      <c r="M39" s="187">
        <f t="shared" si="4"/>
        <v>16</v>
      </c>
      <c r="N39" s="187">
        <f t="shared" si="2"/>
        <v>28</v>
      </c>
    </row>
    <row r="40" spans="1:14" ht="15.75" thickBot="1" x14ac:dyDescent="0.3">
      <c r="A40" s="171"/>
      <c r="B40" s="172"/>
      <c r="C40" s="174" t="s">
        <v>2954</v>
      </c>
      <c r="D40" s="171" t="s">
        <v>156</v>
      </c>
      <c r="E40" s="169" t="s">
        <v>155</v>
      </c>
      <c r="F40" s="169">
        <v>759255</v>
      </c>
      <c r="G40" s="157">
        <v>0</v>
      </c>
      <c r="H40" s="157">
        <v>4</v>
      </c>
      <c r="I40" s="157">
        <v>0</v>
      </c>
      <c r="J40" s="157">
        <v>4</v>
      </c>
      <c r="K40" s="157">
        <v>24</v>
      </c>
      <c r="L40" s="187">
        <f t="shared" si="3"/>
        <v>24</v>
      </c>
      <c r="M40" s="187">
        <f t="shared" si="4"/>
        <v>24</v>
      </c>
      <c r="N40" s="187">
        <f t="shared" si="2"/>
        <v>48</v>
      </c>
    </row>
    <row r="41" spans="1:14" ht="15.75" thickBot="1" x14ac:dyDescent="0.3">
      <c r="A41" s="171"/>
      <c r="B41" s="172"/>
      <c r="C41" s="218" t="s">
        <v>4151</v>
      </c>
      <c r="D41" s="219"/>
      <c r="E41" s="219"/>
      <c r="F41" s="220"/>
      <c r="G41" s="221">
        <v>20</v>
      </c>
      <c r="H41" s="222">
        <v>4</v>
      </c>
      <c r="I41" s="222">
        <v>16</v>
      </c>
      <c r="J41" s="222">
        <v>4</v>
      </c>
      <c r="K41" s="223">
        <v>24</v>
      </c>
      <c r="L41" s="187">
        <f t="shared" si="3"/>
        <v>4</v>
      </c>
      <c r="M41" s="187">
        <f t="shared" si="4"/>
        <v>8</v>
      </c>
      <c r="N41" s="187">
        <f t="shared" si="2"/>
        <v>12</v>
      </c>
    </row>
    <row r="42" spans="1:14" x14ac:dyDescent="0.25">
      <c r="A42" s="171"/>
      <c r="B42" s="172"/>
      <c r="C42" s="175" t="s">
        <v>2940</v>
      </c>
      <c r="D42" s="171" t="s">
        <v>201</v>
      </c>
      <c r="E42" s="169" t="s">
        <v>200</v>
      </c>
      <c r="F42" s="169">
        <v>40301</v>
      </c>
      <c r="G42" s="157">
        <v>0</v>
      </c>
      <c r="H42" s="157">
        <v>0</v>
      </c>
      <c r="I42" s="157">
        <v>0</v>
      </c>
      <c r="J42" s="157">
        <v>8</v>
      </c>
      <c r="K42" s="157">
        <v>16</v>
      </c>
      <c r="L42" s="187">
        <f t="shared" si="3"/>
        <v>16</v>
      </c>
      <c r="M42" s="187">
        <f t="shared" si="4"/>
        <v>16</v>
      </c>
      <c r="N42" s="187">
        <f t="shared" si="2"/>
        <v>32</v>
      </c>
    </row>
    <row r="43" spans="1:14" ht="15.75" thickBot="1" x14ac:dyDescent="0.3">
      <c r="A43" s="171"/>
      <c r="B43" s="172"/>
      <c r="C43" s="174" t="s">
        <v>2940</v>
      </c>
      <c r="D43" s="171" t="s">
        <v>4006</v>
      </c>
      <c r="E43" s="169" t="s">
        <v>3994</v>
      </c>
      <c r="F43" s="169">
        <v>2039765</v>
      </c>
      <c r="G43" s="157">
        <v>4</v>
      </c>
      <c r="H43" s="157">
        <v>4</v>
      </c>
      <c r="I43" s="157">
        <v>4</v>
      </c>
      <c r="J43" s="157">
        <v>0</v>
      </c>
      <c r="K43" s="157">
        <v>16</v>
      </c>
      <c r="L43" s="187">
        <f t="shared" si="3"/>
        <v>12</v>
      </c>
      <c r="M43" s="187">
        <f t="shared" si="4"/>
        <v>12</v>
      </c>
      <c r="N43" s="187">
        <f t="shared" si="2"/>
        <v>24</v>
      </c>
    </row>
    <row r="44" spans="1:14" ht="15.75" thickBot="1" x14ac:dyDescent="0.3">
      <c r="A44" s="171"/>
      <c r="B44" s="172"/>
      <c r="C44" s="218" t="s">
        <v>4152</v>
      </c>
      <c r="D44" s="219"/>
      <c r="E44" s="219"/>
      <c r="F44" s="220"/>
      <c r="G44" s="221">
        <v>4</v>
      </c>
      <c r="H44" s="222">
        <v>4</v>
      </c>
      <c r="I44" s="222">
        <v>4</v>
      </c>
      <c r="J44" s="222">
        <v>8</v>
      </c>
      <c r="K44" s="223">
        <v>16</v>
      </c>
      <c r="L44" s="187">
        <f t="shared" si="3"/>
        <v>12</v>
      </c>
      <c r="M44" s="187">
        <f t="shared" si="4"/>
        <v>12</v>
      </c>
      <c r="N44" s="187">
        <f t="shared" si="2"/>
        <v>24</v>
      </c>
    </row>
    <row r="45" spans="1:14" x14ac:dyDescent="0.25">
      <c r="A45" s="171"/>
      <c r="B45" s="172"/>
      <c r="C45" s="175" t="s">
        <v>2957</v>
      </c>
      <c r="D45" s="171" t="s">
        <v>187</v>
      </c>
      <c r="E45" s="169" t="s">
        <v>186</v>
      </c>
      <c r="F45" s="169">
        <v>665963</v>
      </c>
      <c r="G45" s="157">
        <v>4</v>
      </c>
      <c r="H45" s="157">
        <v>0</v>
      </c>
      <c r="I45" s="157">
        <v>0</v>
      </c>
      <c r="J45" s="157">
        <v>0</v>
      </c>
      <c r="K45" s="157">
        <v>8</v>
      </c>
      <c r="L45" s="187">
        <f t="shared" si="3"/>
        <v>4</v>
      </c>
      <c r="M45" s="187">
        <f t="shared" si="4"/>
        <v>8</v>
      </c>
      <c r="N45" s="187">
        <f t="shared" si="2"/>
        <v>12</v>
      </c>
    </row>
    <row r="46" spans="1:14" x14ac:dyDescent="0.25">
      <c r="A46" s="171"/>
      <c r="B46" s="172"/>
      <c r="C46" s="169" t="s">
        <v>2957</v>
      </c>
      <c r="D46" s="171" t="s">
        <v>184</v>
      </c>
      <c r="E46" s="169" t="s">
        <v>183</v>
      </c>
      <c r="F46" s="169">
        <v>661902</v>
      </c>
      <c r="G46" s="157">
        <v>4</v>
      </c>
      <c r="H46" s="157">
        <v>0</v>
      </c>
      <c r="I46" s="157">
        <v>0</v>
      </c>
      <c r="J46" s="157">
        <v>0</v>
      </c>
      <c r="K46" s="157">
        <v>8</v>
      </c>
      <c r="L46" s="187">
        <f t="shared" si="3"/>
        <v>4</v>
      </c>
      <c r="M46" s="187">
        <f t="shared" si="4"/>
        <v>8</v>
      </c>
      <c r="N46" s="187">
        <f t="shared" si="2"/>
        <v>12</v>
      </c>
    </row>
    <row r="47" spans="1:14" ht="15.75" thickBot="1" x14ac:dyDescent="0.3">
      <c r="A47" s="171"/>
      <c r="B47" s="172"/>
      <c r="C47" s="174" t="s">
        <v>2957</v>
      </c>
      <c r="D47" s="171" t="s">
        <v>3280</v>
      </c>
      <c r="E47" s="169" t="s">
        <v>3995</v>
      </c>
      <c r="F47" s="169">
        <v>661818</v>
      </c>
      <c r="G47" s="157">
        <v>4</v>
      </c>
      <c r="H47" s="157">
        <v>0</v>
      </c>
      <c r="I47" s="157">
        <v>4</v>
      </c>
      <c r="J47" s="157">
        <v>4</v>
      </c>
      <c r="K47" s="157">
        <v>8</v>
      </c>
      <c r="L47" s="187">
        <f t="shared" si="3"/>
        <v>4</v>
      </c>
      <c r="M47" s="187">
        <f t="shared" si="4"/>
        <v>4</v>
      </c>
      <c r="N47" s="187">
        <f t="shared" si="2"/>
        <v>8</v>
      </c>
    </row>
    <row r="48" spans="1:14" x14ac:dyDescent="0.25">
      <c r="A48" s="171"/>
      <c r="B48" s="172"/>
      <c r="C48" s="218" t="s">
        <v>4422</v>
      </c>
      <c r="D48" s="219"/>
      <c r="E48" s="219"/>
      <c r="F48" s="220"/>
      <c r="G48" s="221">
        <v>12</v>
      </c>
      <c r="H48" s="222">
        <v>0</v>
      </c>
      <c r="I48" s="222">
        <v>4</v>
      </c>
      <c r="J48" s="222">
        <v>4</v>
      </c>
      <c r="K48" s="223">
        <v>8</v>
      </c>
      <c r="L48" s="187">
        <f t="shared" si="3"/>
        <v>0</v>
      </c>
      <c r="M48" s="187">
        <f t="shared" si="4"/>
        <v>4</v>
      </c>
      <c r="N48" s="187">
        <f t="shared" si="2"/>
        <v>4</v>
      </c>
    </row>
    <row r="49" spans="1:14" x14ac:dyDescent="0.25">
      <c r="A49" s="171"/>
      <c r="B49" s="172"/>
      <c r="C49" s="169" t="s">
        <v>2632</v>
      </c>
      <c r="D49" s="171" t="s">
        <v>154</v>
      </c>
      <c r="E49" s="169" t="s">
        <v>3874</v>
      </c>
      <c r="F49" s="169">
        <v>661740</v>
      </c>
      <c r="G49" s="157">
        <v>0</v>
      </c>
      <c r="H49" s="157">
        <v>0</v>
      </c>
      <c r="I49" s="157">
        <v>4</v>
      </c>
      <c r="J49" s="157">
        <v>0</v>
      </c>
      <c r="K49" s="157">
        <v>12</v>
      </c>
      <c r="L49" s="187">
        <f t="shared" si="3"/>
        <v>12</v>
      </c>
      <c r="M49" s="187">
        <f t="shared" si="4"/>
        <v>8</v>
      </c>
      <c r="N49" s="187">
        <f t="shared" si="2"/>
        <v>20</v>
      </c>
    </row>
    <row r="50" spans="1:14" x14ac:dyDescent="0.25">
      <c r="A50" s="171"/>
      <c r="B50" s="172"/>
      <c r="C50" s="169" t="s">
        <v>2632</v>
      </c>
      <c r="D50" s="171" t="s">
        <v>3274</v>
      </c>
      <c r="E50" s="169" t="s">
        <v>3273</v>
      </c>
      <c r="F50" s="169">
        <v>665732</v>
      </c>
      <c r="G50" s="157">
        <v>4</v>
      </c>
      <c r="H50" s="157">
        <v>4</v>
      </c>
      <c r="I50" s="157">
        <v>0</v>
      </c>
      <c r="J50" s="157">
        <v>4</v>
      </c>
      <c r="K50" s="157">
        <v>12</v>
      </c>
      <c r="L50" s="187">
        <f t="shared" si="3"/>
        <v>8</v>
      </c>
      <c r="M50" s="187">
        <f t="shared" si="4"/>
        <v>12</v>
      </c>
      <c r="N50" s="187">
        <f t="shared" si="2"/>
        <v>20</v>
      </c>
    </row>
    <row r="51" spans="1:14" x14ac:dyDescent="0.25">
      <c r="A51" s="171"/>
      <c r="B51" s="172"/>
      <c r="C51" s="169" t="s">
        <v>2632</v>
      </c>
      <c r="D51" s="171" t="s">
        <v>4004</v>
      </c>
      <c r="E51" s="169" t="s">
        <v>3999</v>
      </c>
      <c r="F51" s="169">
        <v>661680</v>
      </c>
      <c r="G51" s="157">
        <v>4</v>
      </c>
      <c r="H51" s="157">
        <v>0</v>
      </c>
      <c r="I51" s="157">
        <v>8</v>
      </c>
      <c r="J51" s="157">
        <v>0</v>
      </c>
      <c r="K51" s="157">
        <v>16</v>
      </c>
      <c r="L51" s="187">
        <f t="shared" si="3"/>
        <v>12</v>
      </c>
      <c r="M51" s="187">
        <f t="shared" si="4"/>
        <v>8</v>
      </c>
      <c r="N51" s="187">
        <f t="shared" si="2"/>
        <v>20</v>
      </c>
    </row>
    <row r="52" spans="1:14" ht="15.75" thickBot="1" x14ac:dyDescent="0.3">
      <c r="A52" s="171"/>
      <c r="B52" s="172"/>
      <c r="C52" s="218" t="s">
        <v>4423</v>
      </c>
      <c r="D52" s="219"/>
      <c r="E52" s="219"/>
      <c r="F52" s="220"/>
      <c r="G52" s="221">
        <v>8</v>
      </c>
      <c r="H52" s="222">
        <v>4</v>
      </c>
      <c r="I52" s="222">
        <v>12</v>
      </c>
      <c r="J52" s="222">
        <v>4</v>
      </c>
      <c r="K52" s="223">
        <v>13.333333333333334</v>
      </c>
      <c r="L52" s="187">
        <f t="shared" si="3"/>
        <v>5.3333333333333339</v>
      </c>
      <c r="M52" s="187">
        <f t="shared" si="4"/>
        <v>1.3333333333333339</v>
      </c>
      <c r="N52" s="187">
        <f t="shared" si="2"/>
        <v>6.6666666666666679</v>
      </c>
    </row>
    <row r="53" spans="1:14" x14ac:dyDescent="0.25">
      <c r="A53" s="171"/>
      <c r="B53" s="172" t="s">
        <v>2939</v>
      </c>
      <c r="C53" s="175" t="s">
        <v>3388</v>
      </c>
      <c r="D53" s="171" t="s">
        <v>217</v>
      </c>
      <c r="E53" s="169" t="s">
        <v>216</v>
      </c>
      <c r="F53" s="169">
        <v>408877</v>
      </c>
      <c r="G53" s="157">
        <v>4</v>
      </c>
      <c r="H53" s="157">
        <v>0</v>
      </c>
      <c r="I53" s="157">
        <v>4</v>
      </c>
      <c r="J53" s="157">
        <v>0</v>
      </c>
      <c r="K53" s="157">
        <v>4</v>
      </c>
      <c r="L53" s="187">
        <f t="shared" si="3"/>
        <v>0</v>
      </c>
      <c r="M53" s="187">
        <f t="shared" si="4"/>
        <v>0</v>
      </c>
      <c r="N53" s="187">
        <f t="shared" si="2"/>
        <v>0</v>
      </c>
    </row>
    <row r="54" spans="1:14" ht="15.75" thickBot="1" x14ac:dyDescent="0.3">
      <c r="A54" s="171"/>
      <c r="B54" s="172"/>
      <c r="C54" s="174" t="s">
        <v>3388</v>
      </c>
      <c r="D54" s="171" t="s">
        <v>1273</v>
      </c>
      <c r="E54" s="169" t="s">
        <v>1274</v>
      </c>
      <c r="F54" s="169">
        <v>405671</v>
      </c>
      <c r="G54" s="157">
        <v>0</v>
      </c>
      <c r="H54" s="157">
        <v>0</v>
      </c>
      <c r="I54" s="157">
        <v>4</v>
      </c>
      <c r="J54" s="157">
        <v>0</v>
      </c>
      <c r="K54" s="157">
        <v>4</v>
      </c>
      <c r="L54" s="187">
        <f t="shared" si="3"/>
        <v>4</v>
      </c>
      <c r="M54" s="187">
        <f t="shared" si="4"/>
        <v>0</v>
      </c>
      <c r="N54" s="187">
        <f t="shared" si="2"/>
        <v>4</v>
      </c>
    </row>
    <row r="55" spans="1:14" ht="15.75" thickBot="1" x14ac:dyDescent="0.3">
      <c r="A55" s="171"/>
      <c r="B55" s="172"/>
      <c r="C55" s="218" t="s">
        <v>4424</v>
      </c>
      <c r="D55" s="219"/>
      <c r="E55" s="219"/>
      <c r="F55" s="220"/>
      <c r="G55" s="221">
        <v>4</v>
      </c>
      <c r="H55" s="222">
        <v>0</v>
      </c>
      <c r="I55" s="222">
        <v>8</v>
      </c>
      <c r="J55" s="222">
        <v>0</v>
      </c>
      <c r="K55" s="223">
        <v>4</v>
      </c>
      <c r="L55" s="187">
        <f t="shared" si="3"/>
        <v>0</v>
      </c>
      <c r="M55" s="187">
        <f t="shared" si="4"/>
        <v>0</v>
      </c>
      <c r="N55" s="187">
        <f t="shared" si="2"/>
        <v>0</v>
      </c>
    </row>
    <row r="56" spans="1:14" ht="15.75" thickBot="1" x14ac:dyDescent="0.3">
      <c r="A56" s="171"/>
      <c r="B56" s="172"/>
      <c r="C56" s="158" t="s">
        <v>2955</v>
      </c>
      <c r="D56" s="171" t="s">
        <v>223</v>
      </c>
      <c r="E56" s="169" t="s">
        <v>222</v>
      </c>
      <c r="F56" s="169">
        <v>777720</v>
      </c>
      <c r="G56" s="157">
        <v>4</v>
      </c>
      <c r="H56" s="157">
        <v>0</v>
      </c>
      <c r="I56" s="157">
        <v>0</v>
      </c>
      <c r="J56" s="157">
        <v>4</v>
      </c>
      <c r="K56" s="157">
        <v>4</v>
      </c>
      <c r="L56" s="187">
        <f t="shared" si="3"/>
        <v>0</v>
      </c>
      <c r="M56" s="187">
        <f t="shared" si="4"/>
        <v>4</v>
      </c>
      <c r="N56" s="187">
        <f t="shared" si="2"/>
        <v>4</v>
      </c>
    </row>
    <row r="57" spans="1:14" ht="15.75" thickBot="1" x14ac:dyDescent="0.3">
      <c r="A57" s="171"/>
      <c r="B57" s="172"/>
      <c r="C57" s="218" t="s">
        <v>4425</v>
      </c>
      <c r="D57" s="219"/>
      <c r="E57" s="219"/>
      <c r="F57" s="220"/>
      <c r="G57" s="221">
        <v>4</v>
      </c>
      <c r="H57" s="222">
        <v>0</v>
      </c>
      <c r="I57" s="222">
        <v>0</v>
      </c>
      <c r="J57" s="222">
        <v>4</v>
      </c>
      <c r="K57" s="223">
        <v>4</v>
      </c>
      <c r="L57" s="187">
        <f t="shared" si="3"/>
        <v>0</v>
      </c>
      <c r="M57" s="187">
        <f t="shared" si="4"/>
        <v>4</v>
      </c>
      <c r="N57" s="187">
        <f t="shared" si="2"/>
        <v>4</v>
      </c>
    </row>
    <row r="58" spans="1:14" ht="15.75" thickBot="1" x14ac:dyDescent="0.3">
      <c r="A58" s="171"/>
      <c r="B58" s="172" t="s">
        <v>2948</v>
      </c>
      <c r="C58" s="158" t="s">
        <v>2965</v>
      </c>
      <c r="D58" s="171" t="s">
        <v>4189</v>
      </c>
      <c r="E58" s="169" t="s">
        <v>4169</v>
      </c>
      <c r="F58" s="169">
        <v>61035</v>
      </c>
      <c r="G58" s="157">
        <v>0</v>
      </c>
      <c r="H58" s="157">
        <v>0</v>
      </c>
      <c r="I58" s="157">
        <v>4</v>
      </c>
      <c r="J58" s="157">
        <v>0</v>
      </c>
      <c r="K58" s="157">
        <v>4</v>
      </c>
      <c r="L58" s="187">
        <f t="shared" si="3"/>
        <v>4</v>
      </c>
      <c r="M58" s="187">
        <f t="shared" si="4"/>
        <v>0</v>
      </c>
      <c r="N58" s="187">
        <f t="shared" si="2"/>
        <v>4</v>
      </c>
    </row>
    <row r="59" spans="1:14" ht="15.75" thickBot="1" x14ac:dyDescent="0.3">
      <c r="A59" s="171"/>
      <c r="B59" s="172"/>
      <c r="C59" s="218" t="s">
        <v>4426</v>
      </c>
      <c r="D59" s="219"/>
      <c r="E59" s="219"/>
      <c r="F59" s="220"/>
      <c r="G59" s="221">
        <v>0</v>
      </c>
      <c r="H59" s="222">
        <v>0</v>
      </c>
      <c r="I59" s="222">
        <v>4</v>
      </c>
      <c r="J59" s="222">
        <v>0</v>
      </c>
      <c r="K59" s="223">
        <v>4</v>
      </c>
      <c r="L59" s="187">
        <f t="shared" si="3"/>
        <v>4</v>
      </c>
      <c r="M59" s="187">
        <f t="shared" si="4"/>
        <v>0</v>
      </c>
      <c r="N59" s="187">
        <f t="shared" si="2"/>
        <v>4</v>
      </c>
    </row>
    <row r="60" spans="1:14" x14ac:dyDescent="0.25">
      <c r="A60" s="171"/>
      <c r="B60" s="172"/>
      <c r="C60" s="175" t="s">
        <v>2966</v>
      </c>
      <c r="D60" s="171" t="s">
        <v>233</v>
      </c>
      <c r="E60" s="169" t="s">
        <v>232</v>
      </c>
      <c r="F60" s="169">
        <v>665952</v>
      </c>
      <c r="G60" s="157">
        <v>4</v>
      </c>
      <c r="H60" s="157">
        <v>0</v>
      </c>
      <c r="I60" s="157">
        <v>0</v>
      </c>
      <c r="J60" s="157">
        <v>0</v>
      </c>
      <c r="K60" s="157">
        <v>4</v>
      </c>
      <c r="L60" s="187">
        <f t="shared" si="3"/>
        <v>0</v>
      </c>
      <c r="M60" s="187">
        <f t="shared" si="4"/>
        <v>4</v>
      </c>
      <c r="N60" s="187">
        <f t="shared" si="2"/>
        <v>4</v>
      </c>
    </row>
    <row r="61" spans="1:14" ht="15.75" thickBot="1" x14ac:dyDescent="0.3">
      <c r="A61" s="171"/>
      <c r="B61" s="172"/>
      <c r="C61" s="174" t="s">
        <v>2966</v>
      </c>
      <c r="D61" s="171" t="s">
        <v>4174</v>
      </c>
      <c r="E61" s="169" t="s">
        <v>4173</v>
      </c>
      <c r="F61" s="169">
        <v>61039</v>
      </c>
      <c r="G61" s="157">
        <v>0</v>
      </c>
      <c r="H61" s="157">
        <v>0</v>
      </c>
      <c r="I61" s="157">
        <v>4</v>
      </c>
      <c r="J61" s="157">
        <v>0</v>
      </c>
      <c r="K61" s="157">
        <v>4</v>
      </c>
      <c r="L61" s="187">
        <f t="shared" si="3"/>
        <v>4</v>
      </c>
      <c r="M61" s="187">
        <f t="shared" si="4"/>
        <v>0</v>
      </c>
      <c r="N61" s="187">
        <f t="shared" si="2"/>
        <v>4</v>
      </c>
    </row>
    <row r="62" spans="1:14" ht="15.75" thickBot="1" x14ac:dyDescent="0.3">
      <c r="A62" s="171"/>
      <c r="B62" s="172"/>
      <c r="C62" s="218" t="s">
        <v>4427</v>
      </c>
      <c r="D62" s="219"/>
      <c r="E62" s="219"/>
      <c r="F62" s="220"/>
      <c r="G62" s="221">
        <v>4</v>
      </c>
      <c r="H62" s="222">
        <v>0</v>
      </c>
      <c r="I62" s="222">
        <v>4</v>
      </c>
      <c r="J62" s="222">
        <v>0</v>
      </c>
      <c r="K62" s="223">
        <v>4</v>
      </c>
      <c r="L62" s="187">
        <f t="shared" si="3"/>
        <v>0</v>
      </c>
      <c r="M62" s="187">
        <f t="shared" si="4"/>
        <v>0</v>
      </c>
      <c r="N62" s="187">
        <f t="shared" si="2"/>
        <v>0</v>
      </c>
    </row>
    <row r="63" spans="1:14" x14ac:dyDescent="0.25">
      <c r="A63" s="171"/>
      <c r="B63" s="172"/>
      <c r="C63" s="175" t="s">
        <v>872</v>
      </c>
      <c r="D63" s="171" t="s">
        <v>263</v>
      </c>
      <c r="E63" s="169" t="s">
        <v>3984</v>
      </c>
      <c r="F63" s="169">
        <v>941904</v>
      </c>
      <c r="G63" s="157">
        <v>0</v>
      </c>
      <c r="H63" s="157">
        <v>0</v>
      </c>
      <c r="I63" s="157">
        <v>4</v>
      </c>
      <c r="J63" s="157">
        <v>4</v>
      </c>
      <c r="K63" s="157">
        <v>8</v>
      </c>
      <c r="L63" s="187">
        <f t="shared" si="3"/>
        <v>8</v>
      </c>
      <c r="M63" s="187">
        <f t="shared" si="4"/>
        <v>4</v>
      </c>
      <c r="N63" s="187">
        <f t="shared" si="2"/>
        <v>12</v>
      </c>
    </row>
    <row r="64" spans="1:14" ht="15.75" thickBot="1" x14ac:dyDescent="0.3">
      <c r="A64" s="171"/>
      <c r="B64" s="172"/>
      <c r="C64" s="174" t="s">
        <v>872</v>
      </c>
      <c r="D64" s="171" t="s">
        <v>256</v>
      </c>
      <c r="E64" s="169" t="s">
        <v>255</v>
      </c>
      <c r="F64" s="169">
        <v>759254</v>
      </c>
      <c r="G64" s="157">
        <v>4</v>
      </c>
      <c r="H64" s="157">
        <v>0</v>
      </c>
      <c r="I64" s="157">
        <v>4</v>
      </c>
      <c r="J64" s="157">
        <v>0</v>
      </c>
      <c r="K64" s="157">
        <v>8</v>
      </c>
      <c r="L64" s="187">
        <f t="shared" si="3"/>
        <v>4</v>
      </c>
      <c r="M64" s="187">
        <f t="shared" si="4"/>
        <v>4</v>
      </c>
      <c r="N64" s="187">
        <f t="shared" si="2"/>
        <v>8</v>
      </c>
    </row>
    <row r="65" spans="1:14" ht="15.75" thickBot="1" x14ac:dyDescent="0.3">
      <c r="A65" s="171"/>
      <c r="B65" s="172"/>
      <c r="C65" s="218" t="s">
        <v>4428</v>
      </c>
      <c r="D65" s="219"/>
      <c r="E65" s="219"/>
      <c r="F65" s="220"/>
      <c r="G65" s="221">
        <v>4</v>
      </c>
      <c r="H65" s="222">
        <v>0</v>
      </c>
      <c r="I65" s="222">
        <v>8</v>
      </c>
      <c r="J65" s="222">
        <v>4</v>
      </c>
      <c r="K65" s="223">
        <v>8</v>
      </c>
      <c r="L65" s="187">
        <f t="shared" si="3"/>
        <v>4</v>
      </c>
      <c r="M65" s="187">
        <f t="shared" si="4"/>
        <v>0</v>
      </c>
      <c r="N65" s="187">
        <f t="shared" si="2"/>
        <v>4</v>
      </c>
    </row>
    <row r="66" spans="1:14" ht="15.75" thickBot="1" x14ac:dyDescent="0.3">
      <c r="A66" s="171"/>
      <c r="B66" s="172"/>
      <c r="C66" s="158" t="s">
        <v>2967</v>
      </c>
      <c r="D66" s="171" t="s">
        <v>1151</v>
      </c>
      <c r="E66" s="169" t="s">
        <v>1153</v>
      </c>
      <c r="F66" s="169">
        <v>2070496</v>
      </c>
      <c r="G66" s="157">
        <v>4</v>
      </c>
      <c r="H66" s="157">
        <v>0</v>
      </c>
      <c r="I66" s="157">
        <v>0</v>
      </c>
      <c r="J66" s="157">
        <v>4</v>
      </c>
      <c r="K66" s="157">
        <v>4</v>
      </c>
      <c r="L66" s="187">
        <f t="shared" ref="L66:L71" si="5">IF(K66-G66&lt;=0,0,K66-G66)</f>
        <v>0</v>
      </c>
      <c r="M66" s="187">
        <f t="shared" ref="M66:M71" si="6">IF(K66-I66&lt;=0,0,K66-I66)</f>
        <v>4</v>
      </c>
      <c r="N66" s="187">
        <f t="shared" ref="N66:N72" si="7">L66+M66</f>
        <v>4</v>
      </c>
    </row>
    <row r="67" spans="1:14" ht="15.75" thickBot="1" x14ac:dyDescent="0.3">
      <c r="A67" s="171"/>
      <c r="B67" s="172"/>
      <c r="C67" s="218" t="s">
        <v>4429</v>
      </c>
      <c r="D67" s="219"/>
      <c r="E67" s="219"/>
      <c r="F67" s="220"/>
      <c r="G67" s="221">
        <v>4</v>
      </c>
      <c r="H67" s="222">
        <v>0</v>
      </c>
      <c r="I67" s="222">
        <v>0</v>
      </c>
      <c r="J67" s="222">
        <v>4</v>
      </c>
      <c r="K67" s="223">
        <v>4</v>
      </c>
      <c r="L67" s="187">
        <f t="shared" si="5"/>
        <v>0</v>
      </c>
      <c r="M67" s="187">
        <f t="shared" si="6"/>
        <v>4</v>
      </c>
      <c r="N67" s="187">
        <f t="shared" si="7"/>
        <v>4</v>
      </c>
    </row>
    <row r="68" spans="1:14" x14ac:dyDescent="0.25">
      <c r="A68" s="171"/>
      <c r="B68" s="172"/>
      <c r="C68" s="175" t="s">
        <v>2956</v>
      </c>
      <c r="D68" s="171" t="s">
        <v>274</v>
      </c>
      <c r="E68" s="169" t="s">
        <v>273</v>
      </c>
      <c r="F68" s="169">
        <v>758613</v>
      </c>
      <c r="G68" s="157">
        <v>0</v>
      </c>
      <c r="H68" s="157">
        <v>0</v>
      </c>
      <c r="I68" s="157">
        <v>4</v>
      </c>
      <c r="J68" s="157">
        <v>0</v>
      </c>
      <c r="K68" s="157">
        <v>4</v>
      </c>
      <c r="L68" s="187">
        <f t="shared" si="5"/>
        <v>4</v>
      </c>
      <c r="M68" s="187">
        <f t="shared" si="6"/>
        <v>0</v>
      </c>
      <c r="N68" s="187">
        <f t="shared" si="7"/>
        <v>4</v>
      </c>
    </row>
    <row r="69" spans="1:14" ht="15.75" thickBot="1" x14ac:dyDescent="0.3">
      <c r="A69" s="171"/>
      <c r="B69" s="172"/>
      <c r="C69" s="174" t="s">
        <v>2956</v>
      </c>
      <c r="D69" s="171" t="s">
        <v>3034</v>
      </c>
      <c r="E69" s="169" t="s">
        <v>3019</v>
      </c>
      <c r="F69" s="169">
        <v>2167491</v>
      </c>
      <c r="G69" s="157">
        <v>4</v>
      </c>
      <c r="H69" s="157">
        <v>0</v>
      </c>
      <c r="I69" s="157">
        <v>0</v>
      </c>
      <c r="J69" s="157">
        <v>0</v>
      </c>
      <c r="K69" s="157">
        <v>4</v>
      </c>
      <c r="L69" s="187">
        <f t="shared" si="5"/>
        <v>0</v>
      </c>
      <c r="M69" s="187">
        <f t="shared" si="6"/>
        <v>4</v>
      </c>
      <c r="N69" s="187">
        <f t="shared" si="7"/>
        <v>4</v>
      </c>
    </row>
    <row r="70" spans="1:14" ht="15.75" thickBot="1" x14ac:dyDescent="0.3">
      <c r="A70" s="171"/>
      <c r="B70" s="172"/>
      <c r="C70" s="218" t="s">
        <v>4153</v>
      </c>
      <c r="D70" s="219"/>
      <c r="E70" s="219"/>
      <c r="F70" s="220"/>
      <c r="G70" s="221">
        <v>4</v>
      </c>
      <c r="H70" s="222">
        <v>0</v>
      </c>
      <c r="I70" s="222">
        <v>4</v>
      </c>
      <c r="J70" s="222">
        <v>0</v>
      </c>
      <c r="K70" s="223">
        <v>4</v>
      </c>
      <c r="L70" s="187">
        <f t="shared" si="5"/>
        <v>0</v>
      </c>
      <c r="M70" s="187">
        <f t="shared" si="6"/>
        <v>0</v>
      </c>
      <c r="N70" s="187">
        <f t="shared" si="7"/>
        <v>0</v>
      </c>
    </row>
    <row r="71" spans="1:14" x14ac:dyDescent="0.25">
      <c r="A71" s="171"/>
      <c r="B71" s="172"/>
      <c r="C71" s="175" t="s">
        <v>2952</v>
      </c>
      <c r="D71" s="171" t="s">
        <v>270</v>
      </c>
      <c r="E71" s="169" t="s">
        <v>269</v>
      </c>
      <c r="F71" s="169">
        <v>408850</v>
      </c>
      <c r="G71" s="157">
        <v>0</v>
      </c>
      <c r="H71" s="157">
        <v>0</v>
      </c>
      <c r="I71" s="157">
        <v>4</v>
      </c>
      <c r="J71" s="157">
        <v>0</v>
      </c>
      <c r="K71" s="157">
        <v>4</v>
      </c>
      <c r="L71" s="187">
        <f t="shared" si="5"/>
        <v>4</v>
      </c>
      <c r="M71" s="187">
        <f t="shared" si="6"/>
        <v>0</v>
      </c>
      <c r="N71" s="187">
        <f t="shared" si="7"/>
        <v>4</v>
      </c>
    </row>
    <row r="72" spans="1:14" ht="15.75" thickBot="1" x14ac:dyDescent="0.3">
      <c r="A72" s="171"/>
      <c r="B72" s="172"/>
      <c r="C72" s="174" t="s">
        <v>2952</v>
      </c>
      <c r="D72" s="171" t="s">
        <v>268</v>
      </c>
      <c r="E72" s="169" t="s">
        <v>267</v>
      </c>
      <c r="F72" s="169">
        <v>405674</v>
      </c>
      <c r="G72" s="157">
        <v>4</v>
      </c>
      <c r="H72" s="157">
        <v>0</v>
      </c>
      <c r="I72" s="157">
        <v>0</v>
      </c>
      <c r="J72" s="157">
        <v>0</v>
      </c>
      <c r="K72" s="157">
        <v>4</v>
      </c>
      <c r="L72" s="187">
        <f t="shared" ref="L72:L94" si="8">IF(K72-G72&lt;=0,0,K72-G72)</f>
        <v>0</v>
      </c>
      <c r="M72" s="187">
        <f t="shared" ref="M72:M94" si="9">IF(K72-I72&lt;=0,0,K72-I72)</f>
        <v>4</v>
      </c>
      <c r="N72" s="187">
        <f t="shared" si="7"/>
        <v>4</v>
      </c>
    </row>
    <row r="73" spans="1:14" ht="15.75" thickBot="1" x14ac:dyDescent="0.3">
      <c r="A73" s="171"/>
      <c r="B73" s="172"/>
      <c r="C73" s="218" t="s">
        <v>4430</v>
      </c>
      <c r="D73" s="219"/>
      <c r="E73" s="219"/>
      <c r="F73" s="220"/>
      <c r="G73" s="221">
        <v>4</v>
      </c>
      <c r="H73" s="222">
        <v>0</v>
      </c>
      <c r="I73" s="222">
        <v>4</v>
      </c>
      <c r="J73" s="222">
        <v>0</v>
      </c>
      <c r="K73" s="223">
        <v>4</v>
      </c>
      <c r="L73" s="187">
        <f t="shared" si="8"/>
        <v>0</v>
      </c>
      <c r="M73" s="187">
        <f t="shared" si="9"/>
        <v>0</v>
      </c>
      <c r="N73"/>
    </row>
    <row r="74" spans="1:14" ht="15.75" thickBot="1" x14ac:dyDescent="0.3">
      <c r="A74" s="171"/>
      <c r="B74" s="172" t="s">
        <v>2942</v>
      </c>
      <c r="C74" s="158" t="s">
        <v>2943</v>
      </c>
      <c r="D74" s="171" t="s">
        <v>354</v>
      </c>
      <c r="E74" s="169" t="s">
        <v>3607</v>
      </c>
      <c r="F74" s="169">
        <v>665692</v>
      </c>
      <c r="G74" s="157">
        <v>3</v>
      </c>
      <c r="H74" s="157">
        <v>0</v>
      </c>
      <c r="I74" s="157">
        <v>0</v>
      </c>
      <c r="J74" s="157">
        <v>0</v>
      </c>
      <c r="K74" s="157">
        <v>4</v>
      </c>
      <c r="L74" s="187">
        <f t="shared" si="8"/>
        <v>1</v>
      </c>
      <c r="M74" s="187">
        <f t="shared" si="9"/>
        <v>4</v>
      </c>
      <c r="N74"/>
    </row>
    <row r="75" spans="1:14" ht="15.75" thickBot="1" x14ac:dyDescent="0.3">
      <c r="A75" s="171"/>
      <c r="B75" s="172"/>
      <c r="C75" s="218" t="s">
        <v>4431</v>
      </c>
      <c r="D75" s="219"/>
      <c r="E75" s="219"/>
      <c r="F75" s="220"/>
      <c r="G75" s="221">
        <v>3</v>
      </c>
      <c r="H75" s="222">
        <v>0</v>
      </c>
      <c r="I75" s="222">
        <v>0</v>
      </c>
      <c r="J75" s="222">
        <v>0</v>
      </c>
      <c r="K75" s="223">
        <v>4</v>
      </c>
      <c r="L75" s="187">
        <f t="shared" si="8"/>
        <v>1</v>
      </c>
      <c r="M75" s="187">
        <f t="shared" si="9"/>
        <v>4</v>
      </c>
      <c r="N75"/>
    </row>
    <row r="76" spans="1:14" x14ac:dyDescent="0.25">
      <c r="A76" s="171"/>
      <c r="B76" s="172" t="s">
        <v>2946</v>
      </c>
      <c r="C76" s="175" t="s">
        <v>2639</v>
      </c>
      <c r="D76" s="171" t="s">
        <v>362</v>
      </c>
      <c r="E76" s="169" t="s">
        <v>361</v>
      </c>
      <c r="F76" s="169">
        <v>665975</v>
      </c>
      <c r="G76" s="157">
        <v>4</v>
      </c>
      <c r="H76" s="157">
        <v>0</v>
      </c>
      <c r="I76" s="157">
        <v>0</v>
      </c>
      <c r="J76" s="157">
        <v>0</v>
      </c>
      <c r="K76" s="157">
        <v>12</v>
      </c>
      <c r="L76" s="187">
        <f t="shared" si="8"/>
        <v>8</v>
      </c>
      <c r="M76" s="187">
        <f t="shared" si="9"/>
        <v>12</v>
      </c>
      <c r="N76"/>
    </row>
    <row r="77" spans="1:14" ht="15.75" thickBot="1" x14ac:dyDescent="0.3">
      <c r="A77" s="171"/>
      <c r="B77" s="172"/>
      <c r="C77" s="174" t="s">
        <v>2639</v>
      </c>
      <c r="D77" s="171" t="s">
        <v>3578</v>
      </c>
      <c r="E77" s="169" t="s">
        <v>3577</v>
      </c>
      <c r="F77" s="169">
        <v>405657</v>
      </c>
      <c r="G77" s="157">
        <v>0</v>
      </c>
      <c r="H77" s="157">
        <v>4</v>
      </c>
      <c r="I77" s="157">
        <v>4</v>
      </c>
      <c r="J77" s="157">
        <v>0</v>
      </c>
      <c r="K77" s="157">
        <v>12</v>
      </c>
      <c r="L77" s="187">
        <f t="shared" si="8"/>
        <v>12</v>
      </c>
      <c r="M77" s="187">
        <f t="shared" si="9"/>
        <v>8</v>
      </c>
      <c r="N77"/>
    </row>
    <row r="78" spans="1:14" x14ac:dyDescent="0.25">
      <c r="A78" s="171"/>
      <c r="B78" s="172"/>
      <c r="C78" s="218" t="s">
        <v>4432</v>
      </c>
      <c r="D78" s="219"/>
      <c r="E78" s="219"/>
      <c r="F78" s="220"/>
      <c r="G78" s="221">
        <v>4</v>
      </c>
      <c r="H78" s="222">
        <v>4</v>
      </c>
      <c r="I78" s="222">
        <v>4</v>
      </c>
      <c r="J78" s="222">
        <v>0</v>
      </c>
      <c r="K78" s="223">
        <v>12</v>
      </c>
      <c r="L78" s="187">
        <f t="shared" si="8"/>
        <v>8</v>
      </c>
      <c r="M78" s="187">
        <f t="shared" si="9"/>
        <v>8</v>
      </c>
      <c r="N78"/>
    </row>
    <row r="79" spans="1:14" x14ac:dyDescent="0.25">
      <c r="A79" s="171"/>
      <c r="B79" s="172"/>
      <c r="C79" s="169" t="s">
        <v>3389</v>
      </c>
      <c r="D79" s="171" t="s">
        <v>3272</v>
      </c>
      <c r="E79" s="169" t="s">
        <v>3271</v>
      </c>
      <c r="F79" s="169">
        <v>661529</v>
      </c>
      <c r="G79" s="157">
        <v>4</v>
      </c>
      <c r="H79" s="157">
        <v>0</v>
      </c>
      <c r="I79" s="157">
        <v>4</v>
      </c>
      <c r="J79" s="157">
        <v>0</v>
      </c>
      <c r="K79" s="157">
        <v>4</v>
      </c>
      <c r="L79" s="187">
        <f t="shared" si="8"/>
        <v>0</v>
      </c>
      <c r="M79" s="187">
        <f t="shared" si="9"/>
        <v>0</v>
      </c>
      <c r="N79"/>
    </row>
    <row r="80" spans="1:14" ht="15.75" thickBot="1" x14ac:dyDescent="0.3">
      <c r="A80" s="171"/>
      <c r="B80" s="172"/>
      <c r="C80" s="218" t="s">
        <v>4433</v>
      </c>
      <c r="D80" s="219"/>
      <c r="E80" s="219"/>
      <c r="F80" s="220"/>
      <c r="G80" s="221">
        <v>4</v>
      </c>
      <c r="H80" s="222">
        <v>0</v>
      </c>
      <c r="I80" s="222">
        <v>4</v>
      </c>
      <c r="J80" s="222">
        <v>0</v>
      </c>
      <c r="K80" s="223">
        <v>4</v>
      </c>
      <c r="L80" s="187">
        <f t="shared" si="8"/>
        <v>0</v>
      </c>
      <c r="M80" s="187">
        <f t="shared" si="9"/>
        <v>0</v>
      </c>
      <c r="N80"/>
    </row>
    <row r="81" spans="1:14" ht="15.75" thickBot="1" x14ac:dyDescent="0.3">
      <c r="A81" s="171"/>
      <c r="B81" s="172" t="s">
        <v>2971</v>
      </c>
      <c r="C81" s="158" t="s">
        <v>2972</v>
      </c>
      <c r="D81" s="171" t="s">
        <v>442</v>
      </c>
      <c r="E81" s="169" t="s">
        <v>441</v>
      </c>
      <c r="F81" s="169">
        <v>948230</v>
      </c>
      <c r="G81" s="157">
        <v>0</v>
      </c>
      <c r="H81" s="157">
        <v>0</v>
      </c>
      <c r="I81" s="157">
        <v>4</v>
      </c>
      <c r="J81" s="157">
        <v>0</v>
      </c>
      <c r="K81" s="157">
        <v>8</v>
      </c>
      <c r="L81" s="187">
        <f t="shared" si="8"/>
        <v>8</v>
      </c>
      <c r="M81" s="187">
        <f t="shared" si="9"/>
        <v>4</v>
      </c>
      <c r="N81"/>
    </row>
    <row r="82" spans="1:14" ht="15.75" thickBot="1" x14ac:dyDescent="0.3">
      <c r="A82" s="171"/>
      <c r="B82" s="172"/>
      <c r="C82" s="218" t="s">
        <v>4154</v>
      </c>
      <c r="D82" s="219"/>
      <c r="E82" s="219"/>
      <c r="F82" s="220"/>
      <c r="G82" s="221">
        <v>0</v>
      </c>
      <c r="H82" s="222">
        <v>0</v>
      </c>
      <c r="I82" s="222">
        <v>4</v>
      </c>
      <c r="J82" s="222">
        <v>0</v>
      </c>
      <c r="K82" s="223">
        <v>8</v>
      </c>
      <c r="L82" s="187">
        <f t="shared" si="8"/>
        <v>8</v>
      </c>
      <c r="M82" s="187">
        <f t="shared" si="9"/>
        <v>4</v>
      </c>
      <c r="N82"/>
    </row>
    <row r="83" spans="1:14" x14ac:dyDescent="0.25">
      <c r="A83" s="171"/>
      <c r="B83" s="172" t="s">
        <v>2978</v>
      </c>
      <c r="C83" s="175" t="s">
        <v>2635</v>
      </c>
      <c r="D83" s="171" t="s">
        <v>2491</v>
      </c>
      <c r="E83" s="169" t="s">
        <v>3291</v>
      </c>
      <c r="F83" s="169">
        <v>665942</v>
      </c>
      <c r="G83" s="157">
        <v>0</v>
      </c>
      <c r="H83" s="157">
        <v>0</v>
      </c>
      <c r="I83" s="157">
        <v>4</v>
      </c>
      <c r="J83" s="157">
        <v>0</v>
      </c>
      <c r="K83" s="157">
        <v>8</v>
      </c>
      <c r="L83" s="187">
        <f t="shared" si="8"/>
        <v>8</v>
      </c>
      <c r="M83" s="187">
        <f t="shared" si="9"/>
        <v>4</v>
      </c>
      <c r="N83"/>
    </row>
    <row r="84" spans="1:14" x14ac:dyDescent="0.25">
      <c r="A84" s="171"/>
      <c r="B84" s="172"/>
      <c r="C84" s="169" t="s">
        <v>2635</v>
      </c>
      <c r="D84" s="171" t="s">
        <v>4434</v>
      </c>
      <c r="E84" s="169" t="s">
        <v>3247</v>
      </c>
      <c r="F84" s="169">
        <v>2186333</v>
      </c>
      <c r="G84" s="157">
        <v>4</v>
      </c>
      <c r="H84" s="157">
        <v>0</v>
      </c>
      <c r="I84" s="157">
        <v>0</v>
      </c>
      <c r="J84" s="157">
        <v>0</v>
      </c>
      <c r="K84" s="157">
        <v>8</v>
      </c>
      <c r="L84" s="187">
        <f t="shared" si="8"/>
        <v>4</v>
      </c>
      <c r="M84" s="187">
        <f t="shared" si="9"/>
        <v>8</v>
      </c>
      <c r="N84"/>
    </row>
    <row r="85" spans="1:14" x14ac:dyDescent="0.25">
      <c r="A85" s="171"/>
      <c r="B85" s="172"/>
      <c r="C85" s="169" t="s">
        <v>2635</v>
      </c>
      <c r="D85" s="171" t="s">
        <v>4435</v>
      </c>
      <c r="E85" s="169" t="s">
        <v>3249</v>
      </c>
      <c r="F85" s="169">
        <v>2186334</v>
      </c>
      <c r="G85" s="157">
        <v>4</v>
      </c>
      <c r="H85" s="157">
        <v>0</v>
      </c>
      <c r="I85" s="157">
        <v>0</v>
      </c>
      <c r="J85" s="157">
        <v>0</v>
      </c>
      <c r="K85" s="157">
        <v>8</v>
      </c>
      <c r="L85" s="187">
        <f t="shared" si="8"/>
        <v>4</v>
      </c>
      <c r="M85" s="187">
        <f t="shared" si="9"/>
        <v>8</v>
      </c>
      <c r="N85"/>
    </row>
    <row r="86" spans="1:14" ht="15.75" thickBot="1" x14ac:dyDescent="0.3">
      <c r="A86" s="171"/>
      <c r="B86" s="172"/>
      <c r="C86" s="174" t="s">
        <v>2635</v>
      </c>
      <c r="D86" s="171" t="s">
        <v>4187</v>
      </c>
      <c r="E86" s="169" t="s">
        <v>4168</v>
      </c>
      <c r="F86" s="169">
        <v>61034</v>
      </c>
      <c r="G86" s="157">
        <v>0</v>
      </c>
      <c r="H86" s="157">
        <v>0</v>
      </c>
      <c r="I86" s="157">
        <v>4</v>
      </c>
      <c r="J86" s="157">
        <v>0</v>
      </c>
      <c r="K86" s="157">
        <v>8</v>
      </c>
      <c r="L86" s="187">
        <f t="shared" si="8"/>
        <v>8</v>
      </c>
      <c r="M86" s="187">
        <f t="shared" si="9"/>
        <v>4</v>
      </c>
      <c r="N86"/>
    </row>
    <row r="87" spans="1:14" ht="15.75" thickBot="1" x14ac:dyDescent="0.3">
      <c r="A87" s="171"/>
      <c r="B87" s="172"/>
      <c r="C87" s="218" t="s">
        <v>4436</v>
      </c>
      <c r="D87" s="219"/>
      <c r="E87" s="219"/>
      <c r="F87" s="220"/>
      <c r="G87" s="221">
        <v>8</v>
      </c>
      <c r="H87" s="222">
        <v>0</v>
      </c>
      <c r="I87" s="222">
        <v>8</v>
      </c>
      <c r="J87" s="222">
        <v>0</v>
      </c>
      <c r="K87" s="223">
        <v>8</v>
      </c>
      <c r="L87" s="187">
        <f t="shared" si="8"/>
        <v>0</v>
      </c>
      <c r="M87" s="187">
        <f t="shared" si="9"/>
        <v>0</v>
      </c>
      <c r="N87"/>
    </row>
    <row r="88" spans="1:14" x14ac:dyDescent="0.25">
      <c r="A88" s="171"/>
      <c r="B88" s="172" t="s">
        <v>2949</v>
      </c>
      <c r="C88" s="175" t="s">
        <v>2982</v>
      </c>
      <c r="D88" s="171" t="s">
        <v>555</v>
      </c>
      <c r="E88" s="169" t="s">
        <v>554</v>
      </c>
      <c r="F88" s="169">
        <v>405690</v>
      </c>
      <c r="G88" s="157">
        <v>4</v>
      </c>
      <c r="H88" s="157">
        <v>0</v>
      </c>
      <c r="I88" s="157">
        <v>0</v>
      </c>
      <c r="J88" s="157">
        <v>0</v>
      </c>
      <c r="K88" s="157">
        <v>4</v>
      </c>
      <c r="L88" s="187">
        <f t="shared" si="8"/>
        <v>0</v>
      </c>
      <c r="M88" s="187">
        <f t="shared" si="9"/>
        <v>4</v>
      </c>
      <c r="N88"/>
    </row>
    <row r="89" spans="1:14" x14ac:dyDescent="0.25">
      <c r="A89" s="171"/>
      <c r="B89" s="172"/>
      <c r="C89" s="169" t="s">
        <v>2982</v>
      </c>
      <c r="D89" s="171" t="s">
        <v>559</v>
      </c>
      <c r="E89" s="169" t="s">
        <v>558</v>
      </c>
      <c r="F89" s="169">
        <v>941606</v>
      </c>
      <c r="G89" s="157">
        <v>4</v>
      </c>
      <c r="H89" s="157">
        <v>0</v>
      </c>
      <c r="I89" s="157">
        <v>0</v>
      </c>
      <c r="J89" s="157">
        <v>0</v>
      </c>
      <c r="K89" s="157">
        <v>4</v>
      </c>
      <c r="L89" s="187">
        <f t="shared" si="8"/>
        <v>0</v>
      </c>
      <c r="M89" s="187">
        <f t="shared" si="9"/>
        <v>4</v>
      </c>
      <c r="N89"/>
    </row>
    <row r="90" spans="1:14" ht="15.75" thickBot="1" x14ac:dyDescent="0.3">
      <c r="A90" s="171"/>
      <c r="B90" s="172"/>
      <c r="C90" s="174" t="s">
        <v>2982</v>
      </c>
      <c r="D90" s="171" t="s">
        <v>553</v>
      </c>
      <c r="E90" s="169" t="s">
        <v>3770</v>
      </c>
      <c r="F90" s="169">
        <v>665977</v>
      </c>
      <c r="G90" s="157">
        <v>0</v>
      </c>
      <c r="H90" s="157">
        <v>0</v>
      </c>
      <c r="I90" s="157">
        <v>0</v>
      </c>
      <c r="J90" s="157">
        <v>4</v>
      </c>
      <c r="K90" s="157">
        <v>4</v>
      </c>
      <c r="L90" s="187">
        <f t="shared" si="8"/>
        <v>4</v>
      </c>
      <c r="M90" s="187">
        <f t="shared" si="9"/>
        <v>4</v>
      </c>
      <c r="N90"/>
    </row>
    <row r="91" spans="1:14" ht="15.75" thickBot="1" x14ac:dyDescent="0.3">
      <c r="A91" s="171"/>
      <c r="B91" s="172"/>
      <c r="C91" s="218" t="s">
        <v>4437</v>
      </c>
      <c r="D91" s="219"/>
      <c r="E91" s="219"/>
      <c r="F91" s="220"/>
      <c r="G91" s="221">
        <v>8</v>
      </c>
      <c r="H91" s="222">
        <v>0</v>
      </c>
      <c r="I91" s="222">
        <v>0</v>
      </c>
      <c r="J91" s="222">
        <v>4</v>
      </c>
      <c r="K91" s="223">
        <v>4</v>
      </c>
      <c r="L91" s="187">
        <f t="shared" si="8"/>
        <v>0</v>
      </c>
      <c r="M91" s="187">
        <f t="shared" si="9"/>
        <v>4</v>
      </c>
      <c r="N91"/>
    </row>
    <row r="92" spans="1:14" x14ac:dyDescent="0.25">
      <c r="A92" s="171"/>
      <c r="B92" s="172"/>
      <c r="C92" s="175" t="s">
        <v>2983</v>
      </c>
      <c r="D92" s="171" t="s">
        <v>564</v>
      </c>
      <c r="E92" s="169" t="s">
        <v>563</v>
      </c>
      <c r="F92" s="169">
        <v>405681</v>
      </c>
      <c r="G92" s="157">
        <v>4</v>
      </c>
      <c r="H92" s="157">
        <v>0</v>
      </c>
      <c r="I92" s="157">
        <v>0</v>
      </c>
      <c r="J92" s="157">
        <v>4</v>
      </c>
      <c r="K92" s="157">
        <v>4</v>
      </c>
      <c r="L92" s="187">
        <f t="shared" si="8"/>
        <v>0</v>
      </c>
      <c r="M92" s="187">
        <f t="shared" si="9"/>
        <v>4</v>
      </c>
      <c r="N92"/>
    </row>
    <row r="93" spans="1:14" ht="15.75" thickBot="1" x14ac:dyDescent="0.3">
      <c r="A93" s="171"/>
      <c r="B93" s="172"/>
      <c r="C93" s="174" t="s">
        <v>2983</v>
      </c>
      <c r="D93" s="171" t="s">
        <v>562</v>
      </c>
      <c r="E93" s="169" t="s">
        <v>3776</v>
      </c>
      <c r="F93" s="169">
        <v>665969</v>
      </c>
      <c r="G93" s="157">
        <v>0</v>
      </c>
      <c r="H93" s="157">
        <v>0</v>
      </c>
      <c r="I93" s="157">
        <v>4</v>
      </c>
      <c r="J93" s="157">
        <v>0</v>
      </c>
      <c r="K93" s="157">
        <v>4</v>
      </c>
      <c r="L93" s="187">
        <f t="shared" si="8"/>
        <v>4</v>
      </c>
      <c r="M93" s="187">
        <f t="shared" si="9"/>
        <v>0</v>
      </c>
      <c r="N93"/>
    </row>
    <row r="94" spans="1:14" ht="15.75" thickBot="1" x14ac:dyDescent="0.3">
      <c r="A94" s="171"/>
      <c r="B94" s="172"/>
      <c r="C94" s="218" t="s">
        <v>4438</v>
      </c>
      <c r="D94" s="219"/>
      <c r="E94" s="219"/>
      <c r="F94" s="220"/>
      <c r="G94" s="221">
        <v>4</v>
      </c>
      <c r="H94" s="222">
        <v>0</v>
      </c>
      <c r="I94" s="222">
        <v>4</v>
      </c>
      <c r="J94" s="222">
        <v>4</v>
      </c>
      <c r="K94" s="223">
        <v>4</v>
      </c>
      <c r="L94" s="187">
        <f t="shared" si="8"/>
        <v>0</v>
      </c>
      <c r="M94" s="187">
        <f t="shared" si="9"/>
        <v>0</v>
      </c>
      <c r="N94"/>
    </row>
    <row r="95" spans="1:14" ht="15.75" thickBot="1" x14ac:dyDescent="0.3">
      <c r="A95" s="171"/>
      <c r="B95" s="172" t="s">
        <v>3003</v>
      </c>
      <c r="C95" s="158" t="s">
        <v>3004</v>
      </c>
      <c r="D95" s="171" t="s">
        <v>787</v>
      </c>
      <c r="E95" s="169" t="s">
        <v>786</v>
      </c>
      <c r="F95" s="169">
        <v>661796</v>
      </c>
      <c r="G95" s="157">
        <v>4</v>
      </c>
      <c r="H95" s="157">
        <v>0</v>
      </c>
      <c r="I95" s="157">
        <v>4</v>
      </c>
      <c r="J95" s="157">
        <v>0</v>
      </c>
      <c r="K95" s="157">
        <v>4</v>
      </c>
      <c r="L95"/>
      <c r="M95"/>
      <c r="N95"/>
    </row>
    <row r="96" spans="1:14" x14ac:dyDescent="0.25">
      <c r="A96" s="165"/>
      <c r="B96" s="172"/>
      <c r="C96" s="218" t="s">
        <v>4439</v>
      </c>
      <c r="D96" s="219"/>
      <c r="E96" s="219"/>
      <c r="F96" s="220"/>
      <c r="G96" s="221">
        <v>4</v>
      </c>
      <c r="H96" s="222">
        <v>0</v>
      </c>
      <c r="I96" s="222">
        <v>4</v>
      </c>
      <c r="J96" s="222">
        <v>0</v>
      </c>
      <c r="K96" s="223">
        <v>4</v>
      </c>
      <c r="L96"/>
      <c r="M96"/>
      <c r="N96"/>
    </row>
    <row r="97" spans="1:14" ht="15.75" thickBot="1" x14ac:dyDescent="0.3">
      <c r="A97" s="181" t="s">
        <v>3541</v>
      </c>
      <c r="B97" s="182"/>
      <c r="C97" s="182"/>
      <c r="D97" s="182"/>
      <c r="E97" s="182"/>
      <c r="F97" s="188"/>
      <c r="G97" s="189">
        <v>127</v>
      </c>
      <c r="H97" s="183">
        <v>20</v>
      </c>
      <c r="I97" s="183">
        <v>110</v>
      </c>
      <c r="J97" s="183">
        <v>48</v>
      </c>
      <c r="K97" s="224">
        <v>8.5714285714285712</v>
      </c>
      <c r="L97"/>
      <c r="M97"/>
      <c r="N97"/>
    </row>
    <row r="98" spans="1:14" x14ac:dyDescent="0.25">
      <c r="A98" s="179">
        <v>16</v>
      </c>
      <c r="B98" s="180" t="s">
        <v>3208</v>
      </c>
      <c r="C98" s="175" t="s">
        <v>3390</v>
      </c>
      <c r="D98" s="171" t="s">
        <v>3259</v>
      </c>
      <c r="E98" s="169" t="s">
        <v>3258</v>
      </c>
      <c r="F98" s="169">
        <v>665989</v>
      </c>
      <c r="G98" s="157">
        <v>0</v>
      </c>
      <c r="H98" s="157">
        <v>0</v>
      </c>
      <c r="I98" s="157">
        <v>0</v>
      </c>
      <c r="J98" s="157">
        <v>4</v>
      </c>
      <c r="K98" s="157">
        <v>4</v>
      </c>
      <c r="L98"/>
      <c r="M98"/>
      <c r="N98"/>
    </row>
    <row r="99" spans="1:14" x14ac:dyDescent="0.25">
      <c r="A99" s="171"/>
      <c r="B99" s="172"/>
      <c r="C99" s="169" t="s">
        <v>3390</v>
      </c>
      <c r="D99" s="171" t="s">
        <v>1679</v>
      </c>
      <c r="E99" s="169" t="s">
        <v>1680</v>
      </c>
      <c r="F99" s="169">
        <v>408970</v>
      </c>
      <c r="G99" s="157">
        <v>0</v>
      </c>
      <c r="H99" s="157">
        <v>0</v>
      </c>
      <c r="I99" s="157">
        <v>1</v>
      </c>
      <c r="J99" s="157">
        <v>0</v>
      </c>
      <c r="K99" s="157">
        <v>4</v>
      </c>
      <c r="L99"/>
      <c r="M99"/>
      <c r="N99"/>
    </row>
    <row r="100" spans="1:14" ht="15.75" thickBot="1" x14ac:dyDescent="0.3">
      <c r="A100" s="171"/>
      <c r="B100" s="172"/>
      <c r="C100" s="174" t="s">
        <v>3390</v>
      </c>
      <c r="D100" s="171" t="s">
        <v>1681</v>
      </c>
      <c r="E100" s="169" t="s">
        <v>3292</v>
      </c>
      <c r="F100" s="169">
        <v>408971</v>
      </c>
      <c r="G100" s="157">
        <v>4</v>
      </c>
      <c r="H100" s="157">
        <v>0</v>
      </c>
      <c r="I100" s="157">
        <v>0</v>
      </c>
      <c r="J100" s="157">
        <v>0</v>
      </c>
      <c r="K100" s="157">
        <v>4</v>
      </c>
      <c r="L100"/>
      <c r="M100"/>
      <c r="N100"/>
    </row>
    <row r="101" spans="1:14" ht="15.75" thickBot="1" x14ac:dyDescent="0.3">
      <c r="A101" s="171"/>
      <c r="B101" s="172"/>
      <c r="C101" s="218" t="s">
        <v>4440</v>
      </c>
      <c r="D101" s="219"/>
      <c r="E101" s="219"/>
      <c r="F101" s="220"/>
      <c r="G101" s="221">
        <v>4</v>
      </c>
      <c r="H101" s="222">
        <v>0</v>
      </c>
      <c r="I101" s="222">
        <v>1</v>
      </c>
      <c r="J101" s="222">
        <v>4</v>
      </c>
      <c r="K101" s="223">
        <v>4</v>
      </c>
      <c r="L101"/>
      <c r="M101"/>
      <c r="N101"/>
    </row>
    <row r="102" spans="1:14" x14ac:dyDescent="0.25">
      <c r="A102" s="171"/>
      <c r="B102" s="172"/>
      <c r="C102" s="175" t="s">
        <v>3220</v>
      </c>
      <c r="D102" s="171" t="s">
        <v>3085</v>
      </c>
      <c r="E102" s="169" t="s">
        <v>3067</v>
      </c>
      <c r="F102" s="169">
        <v>2169551</v>
      </c>
      <c r="G102" s="157">
        <v>0</v>
      </c>
      <c r="H102" s="157">
        <v>0</v>
      </c>
      <c r="I102" s="157">
        <v>4</v>
      </c>
      <c r="J102" s="157">
        <v>0</v>
      </c>
      <c r="K102" s="157">
        <v>8</v>
      </c>
      <c r="L102"/>
      <c r="M102"/>
      <c r="N102"/>
    </row>
    <row r="103" spans="1:14" ht="15.75" thickBot="1" x14ac:dyDescent="0.3">
      <c r="A103" s="171"/>
      <c r="B103" s="172"/>
      <c r="C103" s="174" t="s">
        <v>3220</v>
      </c>
      <c r="D103" s="171" t="s">
        <v>3086</v>
      </c>
      <c r="E103" s="169" t="s">
        <v>3068</v>
      </c>
      <c r="F103" s="169">
        <v>2169552</v>
      </c>
      <c r="G103" s="157">
        <v>4</v>
      </c>
      <c r="H103" s="157">
        <v>0</v>
      </c>
      <c r="I103" s="157">
        <v>0</v>
      </c>
      <c r="J103" s="157">
        <v>0</v>
      </c>
      <c r="K103" s="157">
        <v>8</v>
      </c>
      <c r="L103"/>
      <c r="M103"/>
      <c r="N103"/>
    </row>
    <row r="104" spans="1:14" ht="15.75" thickBot="1" x14ac:dyDescent="0.3">
      <c r="A104" s="171"/>
      <c r="B104" s="172"/>
      <c r="C104" s="218" t="s">
        <v>4441</v>
      </c>
      <c r="D104" s="219"/>
      <c r="E104" s="219"/>
      <c r="F104" s="220"/>
      <c r="G104" s="221">
        <v>4</v>
      </c>
      <c r="H104" s="222">
        <v>0</v>
      </c>
      <c r="I104" s="222">
        <v>4</v>
      </c>
      <c r="J104" s="222">
        <v>0</v>
      </c>
      <c r="K104" s="223">
        <v>8</v>
      </c>
      <c r="L104"/>
      <c r="M104"/>
      <c r="N104"/>
    </row>
    <row r="105" spans="1:14" ht="15.75" thickBot="1" x14ac:dyDescent="0.3">
      <c r="A105" s="171"/>
      <c r="B105" s="171" t="s">
        <v>2958</v>
      </c>
      <c r="C105" s="158" t="s">
        <v>2959</v>
      </c>
      <c r="D105" s="171" t="s">
        <v>224</v>
      </c>
      <c r="E105" s="169" t="s">
        <v>3650</v>
      </c>
      <c r="F105" s="169">
        <v>662536</v>
      </c>
      <c r="G105" s="157">
        <v>4</v>
      </c>
      <c r="H105" s="157">
        <v>0</v>
      </c>
      <c r="I105" s="157">
        <v>4</v>
      </c>
      <c r="J105" s="157">
        <v>0</v>
      </c>
      <c r="K105" s="157">
        <v>4</v>
      </c>
      <c r="L105"/>
      <c r="M105"/>
      <c r="N105"/>
    </row>
    <row r="106" spans="1:14" ht="15.75" thickBot="1" x14ac:dyDescent="0.3">
      <c r="A106" s="171"/>
      <c r="B106" s="171"/>
      <c r="C106" s="218" t="s">
        <v>4442</v>
      </c>
      <c r="D106" s="219"/>
      <c r="E106" s="219"/>
      <c r="F106" s="220"/>
      <c r="G106" s="221">
        <v>4</v>
      </c>
      <c r="H106" s="222">
        <v>0</v>
      </c>
      <c r="I106" s="222">
        <v>4</v>
      </c>
      <c r="J106" s="222">
        <v>0</v>
      </c>
      <c r="K106" s="223">
        <v>4</v>
      </c>
      <c r="L106"/>
      <c r="M106"/>
      <c r="N106"/>
    </row>
    <row r="107" spans="1:14" x14ac:dyDescent="0.25">
      <c r="A107" s="171"/>
      <c r="B107" s="180" t="s">
        <v>2945</v>
      </c>
      <c r="C107" s="175" t="s">
        <v>2969</v>
      </c>
      <c r="D107" s="171" t="s">
        <v>2353</v>
      </c>
      <c r="E107" s="169" t="s">
        <v>3893</v>
      </c>
      <c r="F107" s="169">
        <v>665769</v>
      </c>
      <c r="G107" s="157">
        <v>0</v>
      </c>
      <c r="H107" s="157">
        <v>0</v>
      </c>
      <c r="I107" s="157">
        <v>0</v>
      </c>
      <c r="J107" s="157">
        <v>4</v>
      </c>
      <c r="K107" s="157">
        <v>8</v>
      </c>
      <c r="L107"/>
      <c r="M107"/>
      <c r="N107"/>
    </row>
    <row r="108" spans="1:14" x14ac:dyDescent="0.25">
      <c r="A108" s="171"/>
      <c r="B108" s="172"/>
      <c r="C108" s="169" t="s">
        <v>2969</v>
      </c>
      <c r="D108" s="171" t="s">
        <v>2536</v>
      </c>
      <c r="E108" s="169" t="s">
        <v>3698</v>
      </c>
      <c r="F108" s="169">
        <v>666019</v>
      </c>
      <c r="G108" s="157">
        <v>4</v>
      </c>
      <c r="H108" s="157">
        <v>0</v>
      </c>
      <c r="I108" s="157">
        <v>4</v>
      </c>
      <c r="J108" s="157">
        <v>0</v>
      </c>
      <c r="K108" s="157">
        <v>8</v>
      </c>
      <c r="L108"/>
      <c r="M108"/>
      <c r="N108"/>
    </row>
    <row r="109" spans="1:14" ht="15.75" thickBot="1" x14ac:dyDescent="0.3">
      <c r="A109" s="171"/>
      <c r="B109" s="172"/>
      <c r="C109" s="174" t="s">
        <v>2969</v>
      </c>
      <c r="D109" s="171" t="s">
        <v>1779</v>
      </c>
      <c r="E109" s="169" t="s">
        <v>1780</v>
      </c>
      <c r="F109" s="169">
        <v>409037</v>
      </c>
      <c r="G109" s="157">
        <v>4</v>
      </c>
      <c r="H109" s="157">
        <v>0</v>
      </c>
      <c r="I109" s="157">
        <v>0</v>
      </c>
      <c r="J109" s="157">
        <v>0</v>
      </c>
      <c r="K109" s="157">
        <v>8</v>
      </c>
      <c r="L109"/>
      <c r="M109"/>
      <c r="N109"/>
    </row>
    <row r="110" spans="1:14" ht="15.75" thickBot="1" x14ac:dyDescent="0.3">
      <c r="A110" s="171"/>
      <c r="B110" s="172"/>
      <c r="C110" s="218" t="s">
        <v>4443</v>
      </c>
      <c r="D110" s="219"/>
      <c r="E110" s="219"/>
      <c r="F110" s="220"/>
      <c r="G110" s="221">
        <v>8</v>
      </c>
      <c r="H110" s="222">
        <v>0</v>
      </c>
      <c r="I110" s="222">
        <v>4</v>
      </c>
      <c r="J110" s="222">
        <v>4</v>
      </c>
      <c r="K110" s="223">
        <v>8</v>
      </c>
      <c r="L110"/>
      <c r="M110"/>
      <c r="N110"/>
    </row>
    <row r="111" spans="1:14" x14ac:dyDescent="0.25">
      <c r="A111" s="171"/>
      <c r="B111" s="172" t="s">
        <v>2970</v>
      </c>
      <c r="C111" s="175" t="s">
        <v>918</v>
      </c>
      <c r="D111" s="171" t="s">
        <v>378</v>
      </c>
      <c r="E111" s="169" t="s">
        <v>3896</v>
      </c>
      <c r="F111" s="169">
        <v>663960</v>
      </c>
      <c r="G111" s="157">
        <v>8</v>
      </c>
      <c r="H111" s="157">
        <v>0</v>
      </c>
      <c r="I111" s="157">
        <v>0</v>
      </c>
      <c r="J111" s="157">
        <v>0</v>
      </c>
      <c r="K111" s="157">
        <v>12</v>
      </c>
      <c r="L111"/>
      <c r="M111"/>
      <c r="N111"/>
    </row>
    <row r="112" spans="1:14" x14ac:dyDescent="0.25">
      <c r="A112" s="171"/>
      <c r="B112" s="172"/>
      <c r="C112" s="169" t="s">
        <v>918</v>
      </c>
      <c r="D112" s="171" t="s">
        <v>379</v>
      </c>
      <c r="E112" s="169" t="s">
        <v>3707</v>
      </c>
      <c r="F112" s="169">
        <v>662538</v>
      </c>
      <c r="G112" s="157">
        <v>0</v>
      </c>
      <c r="H112" s="157">
        <v>0</v>
      </c>
      <c r="I112" s="157">
        <v>4</v>
      </c>
      <c r="J112" s="157">
        <v>0</v>
      </c>
      <c r="K112" s="157">
        <v>12</v>
      </c>
      <c r="L112"/>
      <c r="M112"/>
      <c r="N112"/>
    </row>
    <row r="113" spans="1:14" x14ac:dyDescent="0.25">
      <c r="A113" s="171"/>
      <c r="B113" s="172"/>
      <c r="C113" s="169" t="s">
        <v>918</v>
      </c>
      <c r="D113" s="171" t="s">
        <v>392</v>
      </c>
      <c r="E113" s="169" t="s">
        <v>391</v>
      </c>
      <c r="F113" s="169">
        <v>759257</v>
      </c>
      <c r="G113" s="157">
        <v>0</v>
      </c>
      <c r="H113" s="157">
        <v>0</v>
      </c>
      <c r="I113" s="157">
        <v>0</v>
      </c>
      <c r="J113" s="157">
        <v>4</v>
      </c>
      <c r="K113" s="157">
        <v>12</v>
      </c>
      <c r="L113"/>
      <c r="M113"/>
      <c r="N113"/>
    </row>
    <row r="114" spans="1:14" ht="15.75" thickBot="1" x14ac:dyDescent="0.3">
      <c r="A114" s="171"/>
      <c r="B114" s="172"/>
      <c r="C114" s="174" t="s">
        <v>918</v>
      </c>
      <c r="D114" s="171" t="s">
        <v>3039</v>
      </c>
      <c r="E114" s="169" t="s">
        <v>3025</v>
      </c>
      <c r="F114" s="169">
        <v>2167496</v>
      </c>
      <c r="G114" s="157">
        <v>4</v>
      </c>
      <c r="H114" s="157">
        <v>0</v>
      </c>
      <c r="I114" s="157">
        <v>0</v>
      </c>
      <c r="J114" s="157">
        <v>0</v>
      </c>
      <c r="K114" s="157">
        <v>12</v>
      </c>
      <c r="L114"/>
      <c r="M114"/>
      <c r="N114"/>
    </row>
    <row r="115" spans="1:14" ht="15.75" thickBot="1" x14ac:dyDescent="0.3">
      <c r="A115" s="171"/>
      <c r="B115" s="172"/>
      <c r="C115" s="218" t="s">
        <v>4444</v>
      </c>
      <c r="D115" s="219"/>
      <c r="E115" s="219"/>
      <c r="F115" s="220"/>
      <c r="G115" s="221">
        <v>12</v>
      </c>
      <c r="H115" s="222">
        <v>0</v>
      </c>
      <c r="I115" s="222">
        <v>4</v>
      </c>
      <c r="J115" s="222">
        <v>4</v>
      </c>
      <c r="K115" s="223">
        <v>12</v>
      </c>
      <c r="L115"/>
      <c r="M115"/>
      <c r="N115"/>
    </row>
    <row r="116" spans="1:14" x14ac:dyDescent="0.25">
      <c r="A116" s="171"/>
      <c r="B116" s="172" t="s">
        <v>2974</v>
      </c>
      <c r="C116" s="175" t="s">
        <v>2625</v>
      </c>
      <c r="D116" s="171" t="s">
        <v>449</v>
      </c>
      <c r="E116" s="169" t="s">
        <v>448</v>
      </c>
      <c r="F116" s="169">
        <v>661641</v>
      </c>
      <c r="G116" s="157">
        <v>0</v>
      </c>
      <c r="H116" s="157">
        <v>0</v>
      </c>
      <c r="I116" s="157">
        <v>4</v>
      </c>
      <c r="J116" s="157">
        <v>0</v>
      </c>
      <c r="K116" s="157">
        <v>8</v>
      </c>
      <c r="L116"/>
      <c r="M116"/>
      <c r="N116"/>
    </row>
    <row r="117" spans="1:14" x14ac:dyDescent="0.25">
      <c r="A117" s="171"/>
      <c r="B117" s="172"/>
      <c r="C117" s="169" t="s">
        <v>2625</v>
      </c>
      <c r="D117" s="171" t="s">
        <v>447</v>
      </c>
      <c r="E117" s="169" t="s">
        <v>3721</v>
      </c>
      <c r="F117" s="169">
        <v>661643</v>
      </c>
      <c r="G117" s="157">
        <v>0</v>
      </c>
      <c r="H117" s="157">
        <v>0</v>
      </c>
      <c r="I117" s="157">
        <v>4</v>
      </c>
      <c r="J117" s="157">
        <v>0</v>
      </c>
      <c r="K117" s="157">
        <v>8</v>
      </c>
      <c r="L117"/>
      <c r="M117"/>
      <c r="N117"/>
    </row>
    <row r="118" spans="1:14" x14ac:dyDescent="0.25">
      <c r="A118" s="171"/>
      <c r="B118" s="172"/>
      <c r="C118" s="169" t="s">
        <v>2625</v>
      </c>
      <c r="D118" s="171" t="s">
        <v>454</v>
      </c>
      <c r="E118" s="169" t="s">
        <v>453</v>
      </c>
      <c r="F118" s="169">
        <v>663962</v>
      </c>
      <c r="G118" s="157">
        <v>4</v>
      </c>
      <c r="H118" s="157">
        <v>0</v>
      </c>
      <c r="I118" s="157">
        <v>0</v>
      </c>
      <c r="J118" s="157">
        <v>0</v>
      </c>
      <c r="K118" s="157">
        <v>8</v>
      </c>
      <c r="L118"/>
      <c r="M118"/>
      <c r="N118"/>
    </row>
    <row r="119" spans="1:14" ht="15.75" thickBot="1" x14ac:dyDescent="0.3">
      <c r="A119" s="171"/>
      <c r="B119" s="172"/>
      <c r="C119" s="174" t="s">
        <v>2625</v>
      </c>
      <c r="D119" s="171" t="s">
        <v>2162</v>
      </c>
      <c r="E119" s="169" t="s">
        <v>3722</v>
      </c>
      <c r="F119" s="169">
        <v>661733</v>
      </c>
      <c r="G119" s="157">
        <v>4</v>
      </c>
      <c r="H119" s="157">
        <v>4</v>
      </c>
      <c r="I119" s="157">
        <v>0</v>
      </c>
      <c r="J119" s="157">
        <v>0</v>
      </c>
      <c r="K119" s="157">
        <v>8</v>
      </c>
      <c r="L119"/>
      <c r="M119"/>
      <c r="N119"/>
    </row>
    <row r="120" spans="1:14" ht="15.75" thickBot="1" x14ac:dyDescent="0.3">
      <c r="A120" s="171"/>
      <c r="B120" s="172"/>
      <c r="C120" s="218" t="s">
        <v>4155</v>
      </c>
      <c r="D120" s="219"/>
      <c r="E120" s="219"/>
      <c r="F120" s="220"/>
      <c r="G120" s="221">
        <v>8</v>
      </c>
      <c r="H120" s="222">
        <v>4</v>
      </c>
      <c r="I120" s="222">
        <v>8</v>
      </c>
      <c r="J120" s="222">
        <v>0</v>
      </c>
      <c r="K120" s="223">
        <v>8</v>
      </c>
      <c r="L120"/>
      <c r="M120"/>
      <c r="N120"/>
    </row>
    <row r="121" spans="1:14" x14ac:dyDescent="0.25">
      <c r="A121" s="171"/>
      <c r="B121" s="172"/>
      <c r="C121" s="175" t="s">
        <v>2975</v>
      </c>
      <c r="D121" s="171" t="s">
        <v>464</v>
      </c>
      <c r="E121" s="169" t="s">
        <v>3728</v>
      </c>
      <c r="F121" s="169">
        <v>662403</v>
      </c>
      <c r="G121" s="157">
        <v>4</v>
      </c>
      <c r="H121" s="157">
        <v>0</v>
      </c>
      <c r="I121" s="157">
        <v>0</v>
      </c>
      <c r="J121" s="157">
        <v>0</v>
      </c>
      <c r="K121" s="157">
        <v>4</v>
      </c>
      <c r="L121"/>
      <c r="M121"/>
      <c r="N121"/>
    </row>
    <row r="122" spans="1:14" x14ac:dyDescent="0.25">
      <c r="A122" s="171"/>
      <c r="B122" s="172"/>
      <c r="C122" s="169" t="s">
        <v>2975</v>
      </c>
      <c r="D122" s="171" t="s">
        <v>1732</v>
      </c>
      <c r="E122" s="169" t="s">
        <v>1733</v>
      </c>
      <c r="F122" s="169">
        <v>409005</v>
      </c>
      <c r="G122" s="157">
        <v>0</v>
      </c>
      <c r="H122" s="157">
        <v>0</v>
      </c>
      <c r="I122" s="157">
        <v>4</v>
      </c>
      <c r="J122" s="157">
        <v>0</v>
      </c>
      <c r="K122" s="157">
        <v>4</v>
      </c>
      <c r="L122"/>
      <c r="M122"/>
      <c r="N122"/>
    </row>
    <row r="123" spans="1:14" x14ac:dyDescent="0.25">
      <c r="A123" s="171"/>
      <c r="B123" s="172"/>
      <c r="C123" s="169" t="s">
        <v>2975</v>
      </c>
      <c r="D123" s="171" t="s">
        <v>3038</v>
      </c>
      <c r="E123" s="169" t="s">
        <v>3024</v>
      </c>
      <c r="F123" s="169">
        <v>2167495</v>
      </c>
      <c r="G123" s="157">
        <v>4</v>
      </c>
      <c r="H123" s="157">
        <v>0</v>
      </c>
      <c r="I123" s="157">
        <v>0</v>
      </c>
      <c r="J123" s="157">
        <v>0</v>
      </c>
      <c r="K123" s="157">
        <v>4</v>
      </c>
      <c r="L123"/>
      <c r="M123"/>
      <c r="N123"/>
    </row>
    <row r="124" spans="1:14" ht="15.75" thickBot="1" x14ac:dyDescent="0.3">
      <c r="A124" s="171"/>
      <c r="B124" s="172"/>
      <c r="C124" s="174" t="s">
        <v>2975</v>
      </c>
      <c r="D124" s="171" t="s">
        <v>3576</v>
      </c>
      <c r="E124" s="169" t="s">
        <v>3575</v>
      </c>
      <c r="F124" s="169">
        <v>661669</v>
      </c>
      <c r="G124" s="157">
        <v>0</v>
      </c>
      <c r="H124" s="157">
        <v>0</v>
      </c>
      <c r="I124" s="157">
        <v>0</v>
      </c>
      <c r="J124" s="157">
        <v>4</v>
      </c>
      <c r="K124" s="157">
        <v>4</v>
      </c>
      <c r="L124"/>
      <c r="M124"/>
      <c r="N124"/>
    </row>
    <row r="125" spans="1:14" ht="15.75" thickBot="1" x14ac:dyDescent="0.3">
      <c r="A125" s="171"/>
      <c r="B125" s="172"/>
      <c r="C125" s="218" t="s">
        <v>4445</v>
      </c>
      <c r="D125" s="219"/>
      <c r="E125" s="219"/>
      <c r="F125" s="220"/>
      <c r="G125" s="221">
        <v>8</v>
      </c>
      <c r="H125" s="222">
        <v>0</v>
      </c>
      <c r="I125" s="222">
        <v>4</v>
      </c>
      <c r="J125" s="222">
        <v>4</v>
      </c>
      <c r="K125" s="223">
        <v>4</v>
      </c>
      <c r="L125"/>
      <c r="M125"/>
      <c r="N125"/>
    </row>
    <row r="126" spans="1:14" ht="15.75" thickBot="1" x14ac:dyDescent="0.3">
      <c r="A126" s="171"/>
      <c r="B126" s="172"/>
      <c r="C126" s="158" t="s">
        <v>3151</v>
      </c>
      <c r="D126" s="171" t="s">
        <v>4171</v>
      </c>
      <c r="E126" s="169" t="s">
        <v>4170</v>
      </c>
      <c r="F126" s="169">
        <v>61036</v>
      </c>
      <c r="G126" s="157">
        <v>4</v>
      </c>
      <c r="H126" s="157">
        <v>0</v>
      </c>
      <c r="I126" s="157">
        <v>4</v>
      </c>
      <c r="J126" s="157">
        <v>0</v>
      </c>
      <c r="K126" s="157">
        <v>4</v>
      </c>
      <c r="L126"/>
      <c r="M126"/>
      <c r="N126"/>
    </row>
    <row r="127" spans="1:14" ht="15.75" thickBot="1" x14ac:dyDescent="0.3">
      <c r="A127" s="171"/>
      <c r="B127" s="172"/>
      <c r="C127" s="218" t="s">
        <v>4446</v>
      </c>
      <c r="D127" s="219"/>
      <c r="E127" s="219"/>
      <c r="F127" s="220"/>
      <c r="G127" s="221">
        <v>4</v>
      </c>
      <c r="H127" s="222">
        <v>0</v>
      </c>
      <c r="I127" s="222">
        <v>4</v>
      </c>
      <c r="J127" s="222">
        <v>0</v>
      </c>
      <c r="K127" s="223">
        <v>4</v>
      </c>
      <c r="L127"/>
      <c r="M127"/>
      <c r="N127"/>
    </row>
    <row r="128" spans="1:14" x14ac:dyDescent="0.25">
      <c r="A128" s="171"/>
      <c r="B128" s="172" t="s">
        <v>2977</v>
      </c>
      <c r="C128" s="175" t="s">
        <v>2641</v>
      </c>
      <c r="D128" s="171" t="s">
        <v>1092</v>
      </c>
      <c r="E128" s="169" t="s">
        <v>1091</v>
      </c>
      <c r="F128" s="169">
        <v>2065053</v>
      </c>
      <c r="G128" s="157">
        <v>0</v>
      </c>
      <c r="H128" s="157">
        <v>0</v>
      </c>
      <c r="I128" s="157">
        <v>4</v>
      </c>
      <c r="J128" s="157">
        <v>0</v>
      </c>
      <c r="K128" s="157">
        <v>4</v>
      </c>
      <c r="L128"/>
      <c r="M128"/>
      <c r="N128"/>
    </row>
    <row r="129" spans="1:14" ht="15.75" thickBot="1" x14ac:dyDescent="0.3">
      <c r="A129" s="171"/>
      <c r="B129" s="172"/>
      <c r="C129" s="174" t="s">
        <v>2641</v>
      </c>
      <c r="D129" s="171" t="s">
        <v>482</v>
      </c>
      <c r="E129" s="169" t="s">
        <v>481</v>
      </c>
      <c r="F129" s="169">
        <v>763967</v>
      </c>
      <c r="G129" s="157">
        <v>4</v>
      </c>
      <c r="H129" s="157">
        <v>0</v>
      </c>
      <c r="I129" s="157">
        <v>0</v>
      </c>
      <c r="J129" s="157">
        <v>0</v>
      </c>
      <c r="K129" s="157">
        <v>4</v>
      </c>
      <c r="L129"/>
      <c r="M129"/>
      <c r="N129"/>
    </row>
    <row r="130" spans="1:14" ht="15.75" thickBot="1" x14ac:dyDescent="0.3">
      <c r="A130" s="171"/>
      <c r="B130" s="172"/>
      <c r="C130" s="218" t="s">
        <v>4447</v>
      </c>
      <c r="D130" s="219"/>
      <c r="E130" s="219"/>
      <c r="F130" s="220"/>
      <c r="G130" s="221">
        <v>4</v>
      </c>
      <c r="H130" s="222">
        <v>0</v>
      </c>
      <c r="I130" s="222">
        <v>4</v>
      </c>
      <c r="J130" s="222">
        <v>0</v>
      </c>
      <c r="K130" s="223">
        <v>4</v>
      </c>
      <c r="L130"/>
      <c r="M130"/>
      <c r="N130"/>
    </row>
    <row r="131" spans="1:14" x14ac:dyDescent="0.25">
      <c r="A131" s="171"/>
      <c r="B131" s="172" t="s">
        <v>2964</v>
      </c>
      <c r="C131" s="175" t="s">
        <v>2634</v>
      </c>
      <c r="D131" s="171" t="s">
        <v>504</v>
      </c>
      <c r="E131" s="169" t="s">
        <v>3913</v>
      </c>
      <c r="F131" s="169">
        <v>665728</v>
      </c>
      <c r="G131" s="157">
        <v>4</v>
      </c>
      <c r="H131" s="157">
        <v>0</v>
      </c>
      <c r="I131" s="157">
        <v>4</v>
      </c>
      <c r="J131" s="157">
        <v>0</v>
      </c>
      <c r="K131" s="157">
        <v>8</v>
      </c>
      <c r="L131"/>
      <c r="M131"/>
      <c r="N131"/>
    </row>
    <row r="132" spans="1:14" x14ac:dyDescent="0.25">
      <c r="A132" s="171"/>
      <c r="B132" s="172"/>
      <c r="C132" s="169" t="s">
        <v>2634</v>
      </c>
      <c r="D132" s="171" t="s">
        <v>502</v>
      </c>
      <c r="E132" s="169" t="s">
        <v>501</v>
      </c>
      <c r="F132" s="169">
        <v>408937</v>
      </c>
      <c r="G132" s="157">
        <v>4</v>
      </c>
      <c r="H132" s="157">
        <v>0</v>
      </c>
      <c r="I132" s="157">
        <v>0</v>
      </c>
      <c r="J132" s="157">
        <v>0</v>
      </c>
      <c r="K132" s="157">
        <v>8</v>
      </c>
      <c r="L132"/>
      <c r="M132"/>
      <c r="N132"/>
    </row>
    <row r="133" spans="1:14" ht="15.75" thickBot="1" x14ac:dyDescent="0.3">
      <c r="A133" s="171"/>
      <c r="B133" s="172"/>
      <c r="C133" s="174" t="s">
        <v>2634</v>
      </c>
      <c r="D133" s="171" t="s">
        <v>2703</v>
      </c>
      <c r="E133" s="169" t="s">
        <v>2702</v>
      </c>
      <c r="F133" s="169">
        <v>2155915</v>
      </c>
      <c r="G133" s="157">
        <v>4</v>
      </c>
      <c r="H133" s="157">
        <v>0</v>
      </c>
      <c r="I133" s="157">
        <v>0</v>
      </c>
      <c r="J133" s="157">
        <v>0</v>
      </c>
      <c r="K133" s="157">
        <v>8</v>
      </c>
      <c r="L133"/>
      <c r="M133"/>
      <c r="N133"/>
    </row>
    <row r="134" spans="1:14" ht="15.75" thickBot="1" x14ac:dyDescent="0.3">
      <c r="A134" s="171"/>
      <c r="B134" s="172"/>
      <c r="C134" s="218" t="s">
        <v>4448</v>
      </c>
      <c r="D134" s="219"/>
      <c r="E134" s="219"/>
      <c r="F134" s="220"/>
      <c r="G134" s="221">
        <v>12</v>
      </c>
      <c r="H134" s="222">
        <v>0</v>
      </c>
      <c r="I134" s="222">
        <v>4</v>
      </c>
      <c r="J134" s="222">
        <v>0</v>
      </c>
      <c r="K134" s="223">
        <v>8</v>
      </c>
      <c r="L134"/>
      <c r="M134"/>
      <c r="N134"/>
    </row>
    <row r="135" spans="1:14" x14ac:dyDescent="0.25">
      <c r="A135" s="171"/>
      <c r="B135" s="172"/>
      <c r="C135" s="175" t="s">
        <v>2980</v>
      </c>
      <c r="D135" s="171" t="s">
        <v>510</v>
      </c>
      <c r="E135" s="169" t="s">
        <v>3758</v>
      </c>
      <c r="F135" s="169">
        <v>661565</v>
      </c>
      <c r="G135" s="157">
        <v>4</v>
      </c>
      <c r="H135" s="157">
        <v>0</v>
      </c>
      <c r="I135" s="157">
        <v>0</v>
      </c>
      <c r="J135" s="157">
        <v>0</v>
      </c>
      <c r="K135" s="157">
        <v>8</v>
      </c>
      <c r="L135"/>
      <c r="M135"/>
      <c r="N135"/>
    </row>
    <row r="136" spans="1:14" ht="15.75" thickBot="1" x14ac:dyDescent="0.3">
      <c r="A136" s="171"/>
      <c r="B136" s="172"/>
      <c r="C136" s="174" t="s">
        <v>2980</v>
      </c>
      <c r="D136" s="171" t="s">
        <v>516</v>
      </c>
      <c r="E136" s="169" t="s">
        <v>515</v>
      </c>
      <c r="F136" s="169">
        <v>830845</v>
      </c>
      <c r="G136" s="157">
        <v>0</v>
      </c>
      <c r="H136" s="157">
        <v>4</v>
      </c>
      <c r="I136" s="157">
        <v>4</v>
      </c>
      <c r="J136" s="157">
        <v>0</v>
      </c>
      <c r="K136" s="157">
        <v>8</v>
      </c>
      <c r="L136"/>
      <c r="M136"/>
      <c r="N136"/>
    </row>
    <row r="137" spans="1:14" ht="15.75" thickBot="1" x14ac:dyDescent="0.3">
      <c r="A137" s="171"/>
      <c r="B137" s="172"/>
      <c r="C137" s="218" t="s">
        <v>4449</v>
      </c>
      <c r="D137" s="219"/>
      <c r="E137" s="219"/>
      <c r="F137" s="220"/>
      <c r="G137" s="221">
        <v>4</v>
      </c>
      <c r="H137" s="222">
        <v>4</v>
      </c>
      <c r="I137" s="222">
        <v>4</v>
      </c>
      <c r="J137" s="222">
        <v>0</v>
      </c>
      <c r="K137" s="223">
        <v>8</v>
      </c>
      <c r="L137"/>
      <c r="M137"/>
      <c r="N137"/>
    </row>
    <row r="138" spans="1:14" x14ac:dyDescent="0.25">
      <c r="A138" s="171"/>
      <c r="B138" s="172"/>
      <c r="C138" s="175" t="s">
        <v>2981</v>
      </c>
      <c r="D138" s="171" t="s">
        <v>1160</v>
      </c>
      <c r="E138" s="169" t="s">
        <v>1169</v>
      </c>
      <c r="F138" s="169">
        <v>408911</v>
      </c>
      <c r="G138" s="157">
        <v>0</v>
      </c>
      <c r="H138" s="157">
        <v>0</v>
      </c>
      <c r="I138" s="157">
        <v>4</v>
      </c>
      <c r="J138" s="157">
        <v>0</v>
      </c>
      <c r="K138" s="157">
        <v>8</v>
      </c>
      <c r="L138"/>
      <c r="M138"/>
      <c r="N138"/>
    </row>
    <row r="139" spans="1:14" ht="15.75" thickBot="1" x14ac:dyDescent="0.3">
      <c r="A139" s="171"/>
      <c r="B139" s="172"/>
      <c r="C139" s="174" t="s">
        <v>2981</v>
      </c>
      <c r="D139" s="171" t="s">
        <v>524</v>
      </c>
      <c r="E139" s="169" t="s">
        <v>523</v>
      </c>
      <c r="F139" s="169">
        <v>408997</v>
      </c>
      <c r="G139" s="157">
        <v>4</v>
      </c>
      <c r="H139" s="157">
        <v>0</v>
      </c>
      <c r="I139" s="157">
        <v>0</v>
      </c>
      <c r="J139" s="157">
        <v>0</v>
      </c>
      <c r="K139" s="157">
        <v>8</v>
      </c>
      <c r="L139"/>
      <c r="M139"/>
      <c r="N139"/>
    </row>
    <row r="140" spans="1:14" ht="15.75" thickBot="1" x14ac:dyDescent="0.3">
      <c r="A140" s="171"/>
      <c r="B140" s="172"/>
      <c r="C140" s="218" t="s">
        <v>4156</v>
      </c>
      <c r="D140" s="219"/>
      <c r="E140" s="219"/>
      <c r="F140" s="220"/>
      <c r="G140" s="221">
        <v>4</v>
      </c>
      <c r="H140" s="222">
        <v>0</v>
      </c>
      <c r="I140" s="222">
        <v>4</v>
      </c>
      <c r="J140" s="222">
        <v>0</v>
      </c>
      <c r="K140" s="223">
        <v>8</v>
      </c>
      <c r="L140"/>
      <c r="M140"/>
      <c r="N140"/>
    </row>
    <row r="141" spans="1:14" x14ac:dyDescent="0.25">
      <c r="A141" s="171"/>
      <c r="B141" s="172" t="s">
        <v>2950</v>
      </c>
      <c r="C141" s="175" t="s">
        <v>962</v>
      </c>
      <c r="D141" s="171" t="s">
        <v>583</v>
      </c>
      <c r="E141" s="169" t="s">
        <v>582</v>
      </c>
      <c r="F141" s="169">
        <v>408915</v>
      </c>
      <c r="G141" s="157">
        <v>4</v>
      </c>
      <c r="H141" s="157">
        <v>0</v>
      </c>
      <c r="I141" s="157">
        <v>0</v>
      </c>
      <c r="J141" s="157">
        <v>0</v>
      </c>
      <c r="K141" s="157">
        <v>4</v>
      </c>
      <c r="L141"/>
      <c r="M141"/>
      <c r="N141"/>
    </row>
    <row r="142" spans="1:14" ht="15.75" thickBot="1" x14ac:dyDescent="0.3">
      <c r="A142" s="171"/>
      <c r="B142" s="172"/>
      <c r="C142" s="174" t="s">
        <v>962</v>
      </c>
      <c r="D142" s="171" t="s">
        <v>3270</v>
      </c>
      <c r="E142" s="169" t="s">
        <v>3269</v>
      </c>
      <c r="F142" s="169">
        <v>666004</v>
      </c>
      <c r="G142" s="157">
        <v>0</v>
      </c>
      <c r="H142" s="157">
        <v>0</v>
      </c>
      <c r="I142" s="157">
        <v>4</v>
      </c>
      <c r="J142" s="157">
        <v>0</v>
      </c>
      <c r="K142" s="157">
        <v>4</v>
      </c>
      <c r="L142"/>
      <c r="M142"/>
      <c r="N142"/>
    </row>
    <row r="143" spans="1:14" ht="15.75" thickBot="1" x14ac:dyDescent="0.3">
      <c r="A143" s="171"/>
      <c r="B143" s="172"/>
      <c r="C143" s="218" t="s">
        <v>4157</v>
      </c>
      <c r="D143" s="219"/>
      <c r="E143" s="219"/>
      <c r="F143" s="220"/>
      <c r="G143" s="221">
        <v>4</v>
      </c>
      <c r="H143" s="222">
        <v>0</v>
      </c>
      <c r="I143" s="222">
        <v>4</v>
      </c>
      <c r="J143" s="222">
        <v>0</v>
      </c>
      <c r="K143" s="223">
        <v>4</v>
      </c>
      <c r="L143"/>
      <c r="M143"/>
      <c r="N143"/>
    </row>
    <row r="144" spans="1:14" ht="15.75" thickBot="1" x14ac:dyDescent="0.3">
      <c r="A144" s="171"/>
      <c r="B144" s="172"/>
      <c r="C144" s="158" t="s">
        <v>2984</v>
      </c>
      <c r="D144" s="171" t="s">
        <v>1121</v>
      </c>
      <c r="E144" s="169" t="s">
        <v>1120</v>
      </c>
      <c r="F144" s="169">
        <v>2066751</v>
      </c>
      <c r="G144" s="157">
        <v>4</v>
      </c>
      <c r="H144" s="157">
        <v>4</v>
      </c>
      <c r="I144" s="157">
        <v>8</v>
      </c>
      <c r="J144" s="157">
        <v>0</v>
      </c>
      <c r="K144" s="157">
        <v>4</v>
      </c>
      <c r="L144"/>
      <c r="M144"/>
      <c r="N144"/>
    </row>
    <row r="145" spans="1:14" ht="15.75" thickBot="1" x14ac:dyDescent="0.3">
      <c r="A145" s="171"/>
      <c r="B145" s="172"/>
      <c r="C145" s="218" t="s">
        <v>4450</v>
      </c>
      <c r="D145" s="219"/>
      <c r="E145" s="219"/>
      <c r="F145" s="220"/>
      <c r="G145" s="221">
        <v>4</v>
      </c>
      <c r="H145" s="222">
        <v>4</v>
      </c>
      <c r="I145" s="222">
        <v>8</v>
      </c>
      <c r="J145" s="222">
        <v>0</v>
      </c>
      <c r="K145" s="223">
        <v>4</v>
      </c>
      <c r="L145"/>
      <c r="M145"/>
      <c r="N145"/>
    </row>
    <row r="146" spans="1:14" x14ac:dyDescent="0.25">
      <c r="A146" s="171"/>
      <c r="B146" s="172"/>
      <c r="C146" s="175" t="s">
        <v>2985</v>
      </c>
      <c r="D146" s="171" t="s">
        <v>605</v>
      </c>
      <c r="E146" s="169" t="s">
        <v>3798</v>
      </c>
      <c r="F146" s="169">
        <v>661575</v>
      </c>
      <c r="G146" s="157">
        <v>0</v>
      </c>
      <c r="H146" s="157">
        <v>4</v>
      </c>
      <c r="I146" s="157">
        <v>0</v>
      </c>
      <c r="J146" s="157">
        <v>0</v>
      </c>
      <c r="K146" s="157">
        <v>4</v>
      </c>
      <c r="L146"/>
      <c r="M146"/>
      <c r="N146"/>
    </row>
    <row r="147" spans="1:14" x14ac:dyDescent="0.25">
      <c r="A147" s="171"/>
      <c r="B147" s="172"/>
      <c r="C147" s="169" t="s">
        <v>2985</v>
      </c>
      <c r="D147" s="171" t="s">
        <v>2122</v>
      </c>
      <c r="E147" s="169" t="s">
        <v>3289</v>
      </c>
      <c r="F147" s="169">
        <v>661692</v>
      </c>
      <c r="G147" s="157">
        <v>0</v>
      </c>
      <c r="H147" s="157">
        <v>0</v>
      </c>
      <c r="I147" s="157">
        <v>0</v>
      </c>
      <c r="J147" s="157">
        <v>4</v>
      </c>
      <c r="K147" s="157">
        <v>8</v>
      </c>
      <c r="L147"/>
      <c r="M147"/>
      <c r="N147"/>
    </row>
    <row r="148" spans="1:14" ht="15.75" thickBot="1" x14ac:dyDescent="0.3">
      <c r="A148" s="171"/>
      <c r="B148" s="172"/>
      <c r="C148" s="174" t="s">
        <v>2985</v>
      </c>
      <c r="D148" s="171" t="s">
        <v>616</v>
      </c>
      <c r="E148" s="169" t="s">
        <v>615</v>
      </c>
      <c r="F148" s="169">
        <v>665796</v>
      </c>
      <c r="G148" s="157">
        <v>4</v>
      </c>
      <c r="H148" s="157">
        <v>0</v>
      </c>
      <c r="I148" s="157">
        <v>0</v>
      </c>
      <c r="J148" s="157">
        <v>0</v>
      </c>
      <c r="K148" s="157">
        <v>4</v>
      </c>
      <c r="L148"/>
      <c r="M148"/>
      <c r="N148"/>
    </row>
    <row r="149" spans="1:14" ht="15.75" thickBot="1" x14ac:dyDescent="0.3">
      <c r="A149" s="171"/>
      <c r="B149" s="172"/>
      <c r="C149" s="218" t="s">
        <v>4451</v>
      </c>
      <c r="D149" s="219"/>
      <c r="E149" s="219"/>
      <c r="F149" s="220"/>
      <c r="G149" s="221">
        <v>4</v>
      </c>
      <c r="H149" s="222">
        <v>4</v>
      </c>
      <c r="I149" s="222">
        <v>0</v>
      </c>
      <c r="J149" s="222">
        <v>4</v>
      </c>
      <c r="K149" s="223">
        <v>5.333333333333333</v>
      </c>
      <c r="L149"/>
      <c r="M149"/>
      <c r="N149"/>
    </row>
    <row r="150" spans="1:14" ht="15.75" thickBot="1" x14ac:dyDescent="0.3">
      <c r="A150" s="171"/>
      <c r="B150" s="172"/>
      <c r="C150" s="158" t="s">
        <v>2987</v>
      </c>
      <c r="D150" s="171" t="s">
        <v>1297</v>
      </c>
      <c r="E150" s="169" t="s">
        <v>1298</v>
      </c>
      <c r="F150" s="169">
        <v>405701</v>
      </c>
      <c r="G150" s="157">
        <v>0</v>
      </c>
      <c r="H150" s="157">
        <v>4</v>
      </c>
      <c r="I150" s="157">
        <v>0</v>
      </c>
      <c r="J150" s="157">
        <v>0</v>
      </c>
      <c r="K150" s="157">
        <v>4</v>
      </c>
      <c r="L150"/>
      <c r="M150"/>
      <c r="N150"/>
    </row>
    <row r="151" spans="1:14" ht="15.75" thickBot="1" x14ac:dyDescent="0.3">
      <c r="A151" s="171"/>
      <c r="B151" s="172"/>
      <c r="C151" s="218" t="s">
        <v>4452</v>
      </c>
      <c r="D151" s="219"/>
      <c r="E151" s="219"/>
      <c r="F151" s="220"/>
      <c r="G151" s="221">
        <v>0</v>
      </c>
      <c r="H151" s="222">
        <v>4</v>
      </c>
      <c r="I151" s="222">
        <v>0</v>
      </c>
      <c r="J151" s="222">
        <v>0</v>
      </c>
      <c r="K151" s="223">
        <v>4</v>
      </c>
      <c r="L151"/>
      <c r="M151"/>
      <c r="N151"/>
    </row>
    <row r="152" spans="1:14" x14ac:dyDescent="0.25">
      <c r="A152" s="171"/>
      <c r="B152" s="172"/>
      <c r="C152" s="175" t="s">
        <v>2988</v>
      </c>
      <c r="D152" s="171" t="s">
        <v>638</v>
      </c>
      <c r="E152" s="169" t="s">
        <v>637</v>
      </c>
      <c r="F152" s="169">
        <v>408910</v>
      </c>
      <c r="G152" s="157">
        <v>4</v>
      </c>
      <c r="H152" s="157">
        <v>0</v>
      </c>
      <c r="I152" s="157">
        <v>0</v>
      </c>
      <c r="J152" s="157">
        <v>4</v>
      </c>
      <c r="K152" s="157">
        <v>12</v>
      </c>
      <c r="L152"/>
      <c r="M152"/>
      <c r="N152"/>
    </row>
    <row r="153" spans="1:14" x14ac:dyDescent="0.25">
      <c r="A153" s="171"/>
      <c r="B153" s="172"/>
      <c r="C153" s="169" t="s">
        <v>2988</v>
      </c>
      <c r="D153" s="171" t="s">
        <v>642</v>
      </c>
      <c r="E153" s="169" t="s">
        <v>3807</v>
      </c>
      <c r="F153" s="169">
        <v>665751</v>
      </c>
      <c r="G153" s="157">
        <v>0</v>
      </c>
      <c r="H153" s="157">
        <v>0</v>
      </c>
      <c r="I153" s="157">
        <v>0</v>
      </c>
      <c r="J153" s="157">
        <v>4</v>
      </c>
      <c r="K153" s="157">
        <v>12</v>
      </c>
      <c r="L153"/>
      <c r="M153"/>
      <c r="N153"/>
    </row>
    <row r="154" spans="1:14" ht="15.75" thickBot="1" x14ac:dyDescent="0.3">
      <c r="A154" s="171"/>
      <c r="B154" s="172"/>
      <c r="C154" s="174" t="s">
        <v>2988</v>
      </c>
      <c r="D154" s="171" t="s">
        <v>2523</v>
      </c>
      <c r="E154" s="169" t="s">
        <v>3290</v>
      </c>
      <c r="F154" s="169">
        <v>665999</v>
      </c>
      <c r="G154" s="157">
        <v>4</v>
      </c>
      <c r="H154" s="157">
        <v>0</v>
      </c>
      <c r="I154" s="157">
        <v>0</v>
      </c>
      <c r="J154" s="157">
        <v>4</v>
      </c>
      <c r="K154" s="157">
        <v>12</v>
      </c>
      <c r="L154"/>
      <c r="M154"/>
      <c r="N154"/>
    </row>
    <row r="155" spans="1:14" ht="15.75" thickBot="1" x14ac:dyDescent="0.3">
      <c r="A155" s="171"/>
      <c r="B155" s="172"/>
      <c r="C155" s="218" t="s">
        <v>4158</v>
      </c>
      <c r="D155" s="219"/>
      <c r="E155" s="219"/>
      <c r="F155" s="220"/>
      <c r="G155" s="221">
        <v>8</v>
      </c>
      <c r="H155" s="222">
        <v>0</v>
      </c>
      <c r="I155" s="222">
        <v>0</v>
      </c>
      <c r="J155" s="222">
        <v>12</v>
      </c>
      <c r="K155" s="223">
        <v>12</v>
      </c>
      <c r="L155"/>
      <c r="M155"/>
      <c r="N155"/>
    </row>
    <row r="156" spans="1:14" x14ac:dyDescent="0.25">
      <c r="A156" s="171"/>
      <c r="B156" s="172"/>
      <c r="C156" s="175" t="s">
        <v>2989</v>
      </c>
      <c r="D156" s="171" t="s">
        <v>664</v>
      </c>
      <c r="E156" s="169" t="s">
        <v>663</v>
      </c>
      <c r="F156" s="169">
        <v>408946</v>
      </c>
      <c r="G156" s="157">
        <v>0</v>
      </c>
      <c r="H156" s="157">
        <v>0</v>
      </c>
      <c r="I156" s="157">
        <v>4</v>
      </c>
      <c r="J156" s="157">
        <v>0</v>
      </c>
      <c r="K156" s="157">
        <v>12</v>
      </c>
      <c r="L156"/>
      <c r="M156"/>
      <c r="N156"/>
    </row>
    <row r="157" spans="1:14" x14ac:dyDescent="0.25">
      <c r="A157" s="171"/>
      <c r="B157" s="172"/>
      <c r="C157" s="169" t="s">
        <v>2989</v>
      </c>
      <c r="D157" s="171" t="s">
        <v>661</v>
      </c>
      <c r="E157" s="169" t="s">
        <v>3808</v>
      </c>
      <c r="F157" s="169">
        <v>665687</v>
      </c>
      <c r="G157" s="157">
        <v>4</v>
      </c>
      <c r="H157" s="157">
        <v>0</v>
      </c>
      <c r="I157" s="157">
        <v>4</v>
      </c>
      <c r="J157" s="157">
        <v>0</v>
      </c>
      <c r="K157" s="157">
        <v>12</v>
      </c>
      <c r="L157"/>
      <c r="M157"/>
      <c r="N157"/>
    </row>
    <row r="158" spans="1:14" ht="15.75" thickBot="1" x14ac:dyDescent="0.3">
      <c r="A158" s="171"/>
      <c r="B158" s="172"/>
      <c r="C158" s="174" t="s">
        <v>2989</v>
      </c>
      <c r="D158" s="171" t="s">
        <v>672</v>
      </c>
      <c r="E158" s="169" t="s">
        <v>671</v>
      </c>
      <c r="F158" s="169">
        <v>902455</v>
      </c>
      <c r="G158" s="157">
        <v>4</v>
      </c>
      <c r="H158" s="157">
        <v>0</v>
      </c>
      <c r="I158" s="157">
        <v>0</v>
      </c>
      <c r="J158" s="157">
        <v>0</v>
      </c>
      <c r="K158" s="157">
        <v>12</v>
      </c>
      <c r="L158"/>
      <c r="M158"/>
      <c r="N158"/>
    </row>
    <row r="159" spans="1:14" ht="15.75" thickBot="1" x14ac:dyDescent="0.3">
      <c r="A159" s="171"/>
      <c r="B159" s="172"/>
      <c r="C159" s="218" t="s">
        <v>4453</v>
      </c>
      <c r="D159" s="219"/>
      <c r="E159" s="219"/>
      <c r="F159" s="220"/>
      <c r="G159" s="221">
        <v>8</v>
      </c>
      <c r="H159" s="222">
        <v>0</v>
      </c>
      <c r="I159" s="222">
        <v>8</v>
      </c>
      <c r="J159" s="222">
        <v>0</v>
      </c>
      <c r="K159" s="223">
        <v>12</v>
      </c>
      <c r="L159"/>
      <c r="M159"/>
      <c r="N159"/>
    </row>
    <row r="160" spans="1:14" x14ac:dyDescent="0.25">
      <c r="A160" s="171"/>
      <c r="B160" s="172"/>
      <c r="C160" s="175" t="s">
        <v>2990</v>
      </c>
      <c r="D160" s="171" t="s">
        <v>676</v>
      </c>
      <c r="E160" s="169" t="s">
        <v>675</v>
      </c>
      <c r="F160" s="169">
        <v>408942</v>
      </c>
      <c r="G160" s="157">
        <v>0</v>
      </c>
      <c r="H160" s="157">
        <v>0</v>
      </c>
      <c r="I160" s="157">
        <v>0</v>
      </c>
      <c r="J160" s="157">
        <v>4</v>
      </c>
      <c r="K160" s="157">
        <v>4</v>
      </c>
      <c r="L160"/>
      <c r="M160"/>
      <c r="N160"/>
    </row>
    <row r="161" spans="1:14" ht="15.75" thickBot="1" x14ac:dyDescent="0.3">
      <c r="A161" s="171"/>
      <c r="B161" s="172"/>
      <c r="C161" s="174" t="s">
        <v>2990</v>
      </c>
      <c r="D161" s="171" t="s">
        <v>678</v>
      </c>
      <c r="E161" s="169" t="s">
        <v>677</v>
      </c>
      <c r="F161" s="169">
        <v>665774</v>
      </c>
      <c r="G161" s="157">
        <v>4</v>
      </c>
      <c r="H161" s="157">
        <v>0</v>
      </c>
      <c r="I161" s="157">
        <v>0</v>
      </c>
      <c r="J161" s="157">
        <v>4</v>
      </c>
      <c r="K161" s="157">
        <v>4</v>
      </c>
      <c r="L161"/>
      <c r="M161"/>
      <c r="N161"/>
    </row>
    <row r="162" spans="1:14" ht="15.75" thickBot="1" x14ac:dyDescent="0.3">
      <c r="A162" s="171"/>
      <c r="B162" s="172"/>
      <c r="C162" s="218" t="s">
        <v>4454</v>
      </c>
      <c r="D162" s="219"/>
      <c r="E162" s="219"/>
      <c r="F162" s="220"/>
      <c r="G162" s="221">
        <v>4</v>
      </c>
      <c r="H162" s="222">
        <v>0</v>
      </c>
      <c r="I162" s="222">
        <v>0</v>
      </c>
      <c r="J162" s="222">
        <v>8</v>
      </c>
      <c r="K162" s="223">
        <v>4</v>
      </c>
      <c r="L162"/>
      <c r="M162"/>
      <c r="N162"/>
    </row>
    <row r="163" spans="1:14" x14ac:dyDescent="0.25">
      <c r="A163" s="171"/>
      <c r="B163" s="172"/>
      <c r="C163" s="175" t="s">
        <v>877</v>
      </c>
      <c r="D163" s="171" t="s">
        <v>1132</v>
      </c>
      <c r="E163" s="169" t="s">
        <v>1131</v>
      </c>
      <c r="F163" s="169">
        <v>661737</v>
      </c>
      <c r="G163" s="157">
        <v>4</v>
      </c>
      <c r="H163" s="157">
        <v>0</v>
      </c>
      <c r="I163" s="157">
        <v>0</v>
      </c>
      <c r="J163" s="157">
        <v>0</v>
      </c>
      <c r="K163" s="157">
        <v>12</v>
      </c>
      <c r="L163"/>
      <c r="M163"/>
      <c r="N163"/>
    </row>
    <row r="164" spans="1:14" x14ac:dyDescent="0.25">
      <c r="A164" s="171"/>
      <c r="B164" s="172"/>
      <c r="C164" s="169" t="s">
        <v>877</v>
      </c>
      <c r="D164" s="171" t="s">
        <v>685</v>
      </c>
      <c r="E164" s="169" t="s">
        <v>3933</v>
      </c>
      <c r="F164" s="169">
        <v>665734</v>
      </c>
      <c r="G164" s="157">
        <v>4</v>
      </c>
      <c r="H164" s="157">
        <v>0</v>
      </c>
      <c r="I164" s="157">
        <v>8</v>
      </c>
      <c r="J164" s="157">
        <v>0</v>
      </c>
      <c r="K164" s="157">
        <v>12</v>
      </c>
      <c r="L164"/>
      <c r="M164"/>
      <c r="N164"/>
    </row>
    <row r="165" spans="1:14" ht="15.75" thickBot="1" x14ac:dyDescent="0.3">
      <c r="A165" s="171"/>
      <c r="B165" s="172"/>
      <c r="C165" s="174" t="s">
        <v>877</v>
      </c>
      <c r="D165" s="171" t="s">
        <v>691</v>
      </c>
      <c r="E165" s="169" t="s">
        <v>4145</v>
      </c>
      <c r="F165" s="169">
        <v>811804</v>
      </c>
      <c r="G165" s="157">
        <v>0</v>
      </c>
      <c r="H165" s="157">
        <v>0</v>
      </c>
      <c r="I165" s="157">
        <v>2</v>
      </c>
      <c r="J165" s="157">
        <v>0</v>
      </c>
      <c r="K165" s="157">
        <v>12</v>
      </c>
      <c r="L165"/>
      <c r="M165"/>
      <c r="N165"/>
    </row>
    <row r="166" spans="1:14" ht="15.75" thickBot="1" x14ac:dyDescent="0.3">
      <c r="A166" s="171"/>
      <c r="B166" s="172"/>
      <c r="C166" s="218" t="s">
        <v>4159</v>
      </c>
      <c r="D166" s="219"/>
      <c r="E166" s="219"/>
      <c r="F166" s="220"/>
      <c r="G166" s="221">
        <v>8</v>
      </c>
      <c r="H166" s="222">
        <v>0</v>
      </c>
      <c r="I166" s="222">
        <v>10</v>
      </c>
      <c r="J166" s="222">
        <v>0</v>
      </c>
      <c r="K166" s="223">
        <v>12</v>
      </c>
      <c r="L166"/>
      <c r="M166"/>
      <c r="N166"/>
    </row>
    <row r="167" spans="1:14" ht="15.75" thickBot="1" x14ac:dyDescent="0.3">
      <c r="A167" s="171"/>
      <c r="B167" s="172"/>
      <c r="C167" s="158" t="s">
        <v>2991</v>
      </c>
      <c r="D167" s="171" t="s">
        <v>709</v>
      </c>
      <c r="E167" s="169" t="s">
        <v>708</v>
      </c>
      <c r="F167" s="169">
        <v>666031</v>
      </c>
      <c r="G167" s="157">
        <v>0</v>
      </c>
      <c r="H167" s="157">
        <v>0</v>
      </c>
      <c r="I167" s="157">
        <v>4</v>
      </c>
      <c r="J167" s="157">
        <v>0</v>
      </c>
      <c r="K167" s="157">
        <v>8</v>
      </c>
      <c r="L167"/>
      <c r="M167"/>
      <c r="N167"/>
    </row>
    <row r="168" spans="1:14" ht="15.75" thickBot="1" x14ac:dyDescent="0.3">
      <c r="A168" s="171"/>
      <c r="B168" s="172"/>
      <c r="C168" s="218" t="s">
        <v>4455</v>
      </c>
      <c r="D168" s="219"/>
      <c r="E168" s="219"/>
      <c r="F168" s="220"/>
      <c r="G168" s="221">
        <v>0</v>
      </c>
      <c r="H168" s="222">
        <v>0</v>
      </c>
      <c r="I168" s="222">
        <v>4</v>
      </c>
      <c r="J168" s="222">
        <v>0</v>
      </c>
      <c r="K168" s="223">
        <v>8</v>
      </c>
      <c r="L168"/>
      <c r="M168"/>
      <c r="N168"/>
    </row>
    <row r="169" spans="1:14" x14ac:dyDescent="0.25">
      <c r="A169" s="171"/>
      <c r="B169" s="172"/>
      <c r="C169" s="175" t="s">
        <v>2951</v>
      </c>
      <c r="D169" s="171" t="s">
        <v>3246</v>
      </c>
      <c r="E169" s="169" t="s">
        <v>3244</v>
      </c>
      <c r="F169" s="169">
        <v>2186332</v>
      </c>
      <c r="G169" s="157">
        <v>0</v>
      </c>
      <c r="H169" s="157">
        <v>0</v>
      </c>
      <c r="I169" s="157">
        <v>4</v>
      </c>
      <c r="J169" s="157">
        <v>0</v>
      </c>
      <c r="K169" s="157">
        <v>8</v>
      </c>
      <c r="L169"/>
      <c r="M169"/>
      <c r="N169"/>
    </row>
    <row r="170" spans="1:14" x14ac:dyDescent="0.25">
      <c r="A170" s="171"/>
      <c r="B170" s="172"/>
      <c r="C170" s="169" t="s">
        <v>2951</v>
      </c>
      <c r="D170" s="171" t="s">
        <v>2697</v>
      </c>
      <c r="E170" s="169" t="s">
        <v>3996</v>
      </c>
      <c r="F170" s="169">
        <v>2150114</v>
      </c>
      <c r="G170" s="157">
        <v>4</v>
      </c>
      <c r="H170" s="157">
        <v>0</v>
      </c>
      <c r="I170" s="157">
        <v>0</v>
      </c>
      <c r="J170" s="157">
        <v>0</v>
      </c>
      <c r="K170" s="157">
        <v>8</v>
      </c>
      <c r="L170"/>
      <c r="M170"/>
      <c r="N170"/>
    </row>
    <row r="171" spans="1:14" x14ac:dyDescent="0.25">
      <c r="A171" s="171"/>
      <c r="B171" s="172"/>
      <c r="C171" s="169" t="s">
        <v>2951</v>
      </c>
      <c r="D171" s="171" t="s">
        <v>2699</v>
      </c>
      <c r="E171" s="169" t="s">
        <v>2706</v>
      </c>
      <c r="F171" s="169">
        <v>2155918</v>
      </c>
      <c r="G171" s="157">
        <v>0</v>
      </c>
      <c r="H171" s="157">
        <v>4</v>
      </c>
      <c r="I171" s="157">
        <v>0</v>
      </c>
      <c r="J171" s="157">
        <v>0</v>
      </c>
      <c r="K171" s="157">
        <v>8</v>
      </c>
      <c r="L171"/>
      <c r="M171"/>
      <c r="N171"/>
    </row>
    <row r="172" spans="1:14" ht="15.75" thickBot="1" x14ac:dyDescent="0.3">
      <c r="A172" s="171"/>
      <c r="B172" s="172"/>
      <c r="C172" s="174" t="s">
        <v>2951</v>
      </c>
      <c r="D172" s="171" t="s">
        <v>714</v>
      </c>
      <c r="E172" s="169" t="s">
        <v>3881</v>
      </c>
      <c r="F172" s="169">
        <v>665764</v>
      </c>
      <c r="G172" s="157">
        <v>0</v>
      </c>
      <c r="H172" s="157">
        <v>0</v>
      </c>
      <c r="I172" s="157">
        <v>0</v>
      </c>
      <c r="J172" s="157">
        <v>4</v>
      </c>
      <c r="K172" s="157">
        <v>8</v>
      </c>
      <c r="L172"/>
      <c r="M172"/>
      <c r="N172"/>
    </row>
    <row r="173" spans="1:14" ht="15.75" thickBot="1" x14ac:dyDescent="0.3">
      <c r="A173" s="171"/>
      <c r="B173" s="172"/>
      <c r="C173" s="218" t="s">
        <v>4160</v>
      </c>
      <c r="D173" s="219"/>
      <c r="E173" s="219"/>
      <c r="F173" s="220"/>
      <c r="G173" s="221">
        <v>4</v>
      </c>
      <c r="H173" s="222">
        <v>4</v>
      </c>
      <c r="I173" s="222">
        <v>4</v>
      </c>
      <c r="J173" s="222">
        <v>4</v>
      </c>
      <c r="K173" s="223">
        <v>8</v>
      </c>
      <c r="L173"/>
      <c r="M173"/>
      <c r="N173"/>
    </row>
    <row r="174" spans="1:14" ht="15.75" thickBot="1" x14ac:dyDescent="0.3">
      <c r="A174" s="171"/>
      <c r="B174" s="172" t="s">
        <v>3266</v>
      </c>
      <c r="C174" s="158" t="s">
        <v>3260</v>
      </c>
      <c r="D174" s="171" t="s">
        <v>2058</v>
      </c>
      <c r="E174" s="169" t="s">
        <v>3846</v>
      </c>
      <c r="F174" s="169">
        <v>661628</v>
      </c>
      <c r="G174" s="157">
        <v>4</v>
      </c>
      <c r="H174" s="157">
        <v>0</v>
      </c>
      <c r="I174" s="157">
        <v>4</v>
      </c>
      <c r="J174" s="157">
        <v>0</v>
      </c>
      <c r="K174" s="157">
        <v>4</v>
      </c>
      <c r="L174"/>
      <c r="M174"/>
      <c r="N174"/>
    </row>
    <row r="175" spans="1:14" ht="15.75" thickBot="1" x14ac:dyDescent="0.3">
      <c r="A175" s="171"/>
      <c r="B175" s="172"/>
      <c r="C175" s="218" t="s">
        <v>4456</v>
      </c>
      <c r="D175" s="219"/>
      <c r="E175" s="219"/>
      <c r="F175" s="220"/>
      <c r="G175" s="221">
        <v>4</v>
      </c>
      <c r="H175" s="222">
        <v>0</v>
      </c>
      <c r="I175" s="222">
        <v>4</v>
      </c>
      <c r="J175" s="222">
        <v>0</v>
      </c>
      <c r="K175" s="223">
        <v>4</v>
      </c>
      <c r="L175"/>
      <c r="M175"/>
      <c r="N175"/>
    </row>
    <row r="176" spans="1:14" x14ac:dyDescent="0.25">
      <c r="A176" s="171"/>
      <c r="B176" s="172" t="s">
        <v>3267</v>
      </c>
      <c r="C176" s="175" t="s">
        <v>3261</v>
      </c>
      <c r="D176" s="171" t="s">
        <v>2368</v>
      </c>
      <c r="E176" s="169" t="s">
        <v>3859</v>
      </c>
      <c r="F176" s="169">
        <v>665787</v>
      </c>
      <c r="G176" s="157">
        <v>0</v>
      </c>
      <c r="H176" s="157">
        <v>0</v>
      </c>
      <c r="I176" s="157">
        <v>4</v>
      </c>
      <c r="J176" s="157">
        <v>0</v>
      </c>
      <c r="K176" s="157">
        <v>4</v>
      </c>
      <c r="L176"/>
      <c r="M176"/>
      <c r="N176"/>
    </row>
    <row r="177" spans="1:14" ht="15.75" thickBot="1" x14ac:dyDescent="0.3">
      <c r="A177" s="171"/>
      <c r="B177" s="172"/>
      <c r="C177" s="174" t="s">
        <v>3261</v>
      </c>
      <c r="D177" s="171" t="s">
        <v>1328</v>
      </c>
      <c r="E177" s="169" t="s">
        <v>1329</v>
      </c>
      <c r="F177" s="169">
        <v>405725</v>
      </c>
      <c r="G177" s="157">
        <v>0</v>
      </c>
      <c r="H177" s="157">
        <v>4</v>
      </c>
      <c r="I177" s="157">
        <v>0</v>
      </c>
      <c r="J177" s="157">
        <v>0</v>
      </c>
      <c r="K177" s="157">
        <v>4</v>
      </c>
      <c r="L177"/>
      <c r="M177"/>
      <c r="N177"/>
    </row>
    <row r="178" spans="1:14" ht="15.75" thickBot="1" x14ac:dyDescent="0.3">
      <c r="A178" s="171"/>
      <c r="B178" s="172"/>
      <c r="C178" s="218" t="s">
        <v>4457</v>
      </c>
      <c r="D178" s="219"/>
      <c r="E178" s="219"/>
      <c r="F178" s="220"/>
      <c r="G178" s="221">
        <v>0</v>
      </c>
      <c r="H178" s="222">
        <v>4</v>
      </c>
      <c r="I178" s="222">
        <v>4</v>
      </c>
      <c r="J178" s="222">
        <v>0</v>
      </c>
      <c r="K178" s="223">
        <v>4</v>
      </c>
      <c r="L178"/>
      <c r="M178"/>
      <c r="N178"/>
    </row>
    <row r="179" spans="1:14" x14ac:dyDescent="0.25">
      <c r="A179" s="171"/>
      <c r="B179" s="172" t="s">
        <v>3005</v>
      </c>
      <c r="C179" s="175" t="s">
        <v>3006</v>
      </c>
      <c r="D179" s="171" t="s">
        <v>2366</v>
      </c>
      <c r="E179" s="169" t="s">
        <v>3864</v>
      </c>
      <c r="F179" s="169">
        <v>665785</v>
      </c>
      <c r="G179" s="157">
        <v>0</v>
      </c>
      <c r="H179" s="157">
        <v>0</v>
      </c>
      <c r="I179" s="157">
        <v>4</v>
      </c>
      <c r="J179" s="157">
        <v>0</v>
      </c>
      <c r="K179" s="157">
        <v>8</v>
      </c>
      <c r="L179"/>
      <c r="M179"/>
      <c r="N179"/>
    </row>
    <row r="180" spans="1:14" ht="15.75" thickBot="1" x14ac:dyDescent="0.3">
      <c r="A180" s="171"/>
      <c r="B180" s="172"/>
      <c r="C180" s="174" t="s">
        <v>3006</v>
      </c>
      <c r="D180" s="171" t="s">
        <v>1824</v>
      </c>
      <c r="E180" s="169" t="s">
        <v>1825</v>
      </c>
      <c r="F180" s="169">
        <v>409070</v>
      </c>
      <c r="G180" s="157">
        <v>4</v>
      </c>
      <c r="H180" s="157">
        <v>0</v>
      </c>
      <c r="I180" s="157">
        <v>0</v>
      </c>
      <c r="J180" s="157">
        <v>0</v>
      </c>
      <c r="K180" s="157">
        <v>8</v>
      </c>
      <c r="L180"/>
      <c r="M180"/>
      <c r="N180"/>
    </row>
    <row r="181" spans="1:14" ht="15.75" thickBot="1" x14ac:dyDescent="0.3">
      <c r="A181" s="171"/>
      <c r="B181" s="172"/>
      <c r="C181" s="218" t="s">
        <v>4458</v>
      </c>
      <c r="D181" s="219"/>
      <c r="E181" s="219"/>
      <c r="F181" s="220"/>
      <c r="G181" s="221">
        <v>4</v>
      </c>
      <c r="H181" s="222">
        <v>0</v>
      </c>
      <c r="I181" s="222">
        <v>4</v>
      </c>
      <c r="J181" s="222">
        <v>0</v>
      </c>
      <c r="K181" s="223">
        <v>8</v>
      </c>
      <c r="L181"/>
      <c r="M181"/>
      <c r="N181"/>
    </row>
    <row r="182" spans="1:14" ht="15.75" thickBot="1" x14ac:dyDescent="0.3">
      <c r="A182" s="171"/>
      <c r="B182" s="172"/>
      <c r="C182" s="158" t="s">
        <v>3007</v>
      </c>
      <c r="D182" s="171" t="s">
        <v>794</v>
      </c>
      <c r="E182" s="169" t="s">
        <v>793</v>
      </c>
      <c r="F182" s="169">
        <v>661702</v>
      </c>
      <c r="G182" s="157">
        <v>4</v>
      </c>
      <c r="H182" s="157">
        <v>0</v>
      </c>
      <c r="I182" s="157">
        <v>4</v>
      </c>
      <c r="J182" s="157">
        <v>0</v>
      </c>
      <c r="K182" s="157">
        <v>4</v>
      </c>
      <c r="L182"/>
      <c r="M182"/>
      <c r="N182"/>
    </row>
    <row r="183" spans="1:14" x14ac:dyDescent="0.25">
      <c r="A183" s="165"/>
      <c r="B183" s="172"/>
      <c r="C183" s="218" t="s">
        <v>4459</v>
      </c>
      <c r="D183" s="219"/>
      <c r="E183" s="219"/>
      <c r="F183" s="220"/>
      <c r="G183" s="221">
        <v>4</v>
      </c>
      <c r="H183" s="222">
        <v>0</v>
      </c>
      <c r="I183" s="222">
        <v>4</v>
      </c>
      <c r="J183" s="222">
        <v>0</v>
      </c>
      <c r="K183" s="223">
        <v>4</v>
      </c>
      <c r="L183"/>
      <c r="M183"/>
      <c r="N183"/>
    </row>
    <row r="184" spans="1:14" ht="15.75" thickBot="1" x14ac:dyDescent="0.3">
      <c r="A184" s="181" t="s">
        <v>3542</v>
      </c>
      <c r="B184" s="182"/>
      <c r="C184" s="182"/>
      <c r="D184" s="182"/>
      <c r="E184" s="182"/>
      <c r="F184" s="188"/>
      <c r="G184" s="189">
        <v>132</v>
      </c>
      <c r="H184" s="183">
        <v>28</v>
      </c>
      <c r="I184" s="183">
        <v>103</v>
      </c>
      <c r="J184" s="183">
        <v>44</v>
      </c>
      <c r="K184" s="224">
        <v>7.333333333333333</v>
      </c>
      <c r="L184"/>
      <c r="M184"/>
      <c r="N184"/>
    </row>
    <row r="185" spans="1:14" x14ac:dyDescent="0.25">
      <c r="A185" s="179">
        <v>17</v>
      </c>
      <c r="B185" s="180" t="s">
        <v>2976</v>
      </c>
      <c r="C185" s="175" t="s">
        <v>2626</v>
      </c>
      <c r="D185" s="171" t="s">
        <v>2593</v>
      </c>
      <c r="E185" s="169" t="s">
        <v>2591</v>
      </c>
      <c r="F185" s="169">
        <v>2132775</v>
      </c>
      <c r="G185" s="157">
        <v>4</v>
      </c>
      <c r="H185" s="157">
        <v>0</v>
      </c>
      <c r="I185" s="157">
        <v>0</v>
      </c>
      <c r="J185" s="157">
        <v>0</v>
      </c>
      <c r="K185" s="157">
        <v>4</v>
      </c>
      <c r="L185"/>
      <c r="M185"/>
      <c r="N185"/>
    </row>
    <row r="186" spans="1:14" ht="15.75" thickBot="1" x14ac:dyDescent="0.3">
      <c r="A186" s="171"/>
      <c r="B186" s="172"/>
      <c r="C186" s="174" t="s">
        <v>2626</v>
      </c>
      <c r="D186" s="171" t="s">
        <v>3574</v>
      </c>
      <c r="E186" s="169" t="s">
        <v>3573</v>
      </c>
      <c r="F186" s="169">
        <v>405723</v>
      </c>
      <c r="G186" s="157">
        <v>0</v>
      </c>
      <c r="H186" s="157">
        <v>0</v>
      </c>
      <c r="I186" s="157">
        <v>4</v>
      </c>
      <c r="J186" s="157">
        <v>0</v>
      </c>
      <c r="K186" s="157">
        <v>4</v>
      </c>
      <c r="L186"/>
      <c r="M186"/>
      <c r="N186"/>
    </row>
    <row r="187" spans="1:14" ht="15.75" thickBot="1" x14ac:dyDescent="0.3">
      <c r="A187" s="171"/>
      <c r="B187" s="172"/>
      <c r="C187" s="218" t="s">
        <v>4460</v>
      </c>
      <c r="D187" s="219"/>
      <c r="E187" s="219"/>
      <c r="F187" s="220"/>
      <c r="G187" s="221">
        <v>4</v>
      </c>
      <c r="H187" s="222">
        <v>0</v>
      </c>
      <c r="I187" s="222">
        <v>4</v>
      </c>
      <c r="J187" s="222">
        <v>0</v>
      </c>
      <c r="K187" s="223">
        <v>4</v>
      </c>
      <c r="L187"/>
      <c r="M187"/>
      <c r="N187"/>
    </row>
    <row r="188" spans="1:14" x14ac:dyDescent="0.25">
      <c r="A188" s="171"/>
      <c r="B188" s="172" t="s">
        <v>2993</v>
      </c>
      <c r="C188" s="175" t="s">
        <v>2994</v>
      </c>
      <c r="D188" s="171" t="s">
        <v>1178</v>
      </c>
      <c r="E188" s="169" t="s">
        <v>1174</v>
      </c>
      <c r="F188" s="169">
        <v>2123779</v>
      </c>
      <c r="G188" s="157">
        <v>0</v>
      </c>
      <c r="H188" s="157">
        <v>0</v>
      </c>
      <c r="I188" s="157">
        <v>4</v>
      </c>
      <c r="J188" s="157">
        <v>0</v>
      </c>
      <c r="K188" s="157">
        <v>4</v>
      </c>
      <c r="L188"/>
      <c r="M188"/>
      <c r="N188"/>
    </row>
    <row r="189" spans="1:14" ht="15.75" thickBot="1" x14ac:dyDescent="0.3">
      <c r="A189" s="171"/>
      <c r="B189" s="172"/>
      <c r="C189" s="174" t="s">
        <v>2994</v>
      </c>
      <c r="D189" s="171" t="s">
        <v>1006</v>
      </c>
      <c r="E189" s="169" t="s">
        <v>998</v>
      </c>
      <c r="F189" s="169">
        <v>2031429</v>
      </c>
      <c r="G189" s="157">
        <v>4</v>
      </c>
      <c r="H189" s="157">
        <v>0</v>
      </c>
      <c r="I189" s="157">
        <v>0</v>
      </c>
      <c r="J189" s="157">
        <v>0</v>
      </c>
      <c r="K189" s="157">
        <v>4</v>
      </c>
      <c r="L189"/>
      <c r="M189"/>
      <c r="N189"/>
    </row>
    <row r="190" spans="1:14" ht="15.75" thickBot="1" x14ac:dyDescent="0.3">
      <c r="A190" s="171"/>
      <c r="B190" s="172"/>
      <c r="C190" s="218" t="s">
        <v>4461</v>
      </c>
      <c r="D190" s="219"/>
      <c r="E190" s="219"/>
      <c r="F190" s="220"/>
      <c r="G190" s="221">
        <v>4</v>
      </c>
      <c r="H190" s="222">
        <v>0</v>
      </c>
      <c r="I190" s="222">
        <v>4</v>
      </c>
      <c r="J190" s="222">
        <v>0</v>
      </c>
      <c r="K190" s="223">
        <v>4</v>
      </c>
      <c r="L190"/>
      <c r="M190"/>
      <c r="N190"/>
    </row>
    <row r="191" spans="1:14" ht="15.75" thickBot="1" x14ac:dyDescent="0.3">
      <c r="A191" s="171"/>
      <c r="B191" s="172"/>
      <c r="C191" s="158" t="s">
        <v>2996</v>
      </c>
      <c r="D191" s="171" t="s">
        <v>1080</v>
      </c>
      <c r="E191" s="169" t="s">
        <v>1081</v>
      </c>
      <c r="F191" s="169">
        <v>2054596</v>
      </c>
      <c r="G191" s="157">
        <v>0</v>
      </c>
      <c r="H191" s="157">
        <v>0</v>
      </c>
      <c r="I191" s="157">
        <v>4</v>
      </c>
      <c r="J191" s="157">
        <v>0</v>
      </c>
      <c r="K191" s="157">
        <v>4</v>
      </c>
      <c r="L191"/>
      <c r="M191"/>
      <c r="N191"/>
    </row>
    <row r="192" spans="1:14" ht="15.75" thickBot="1" x14ac:dyDescent="0.3">
      <c r="A192" s="171"/>
      <c r="B192" s="172"/>
      <c r="C192" s="218" t="s">
        <v>4462</v>
      </c>
      <c r="D192" s="219"/>
      <c r="E192" s="219"/>
      <c r="F192" s="220"/>
      <c r="G192" s="221">
        <v>0</v>
      </c>
      <c r="H192" s="222">
        <v>0</v>
      </c>
      <c r="I192" s="222">
        <v>4</v>
      </c>
      <c r="J192" s="222">
        <v>0</v>
      </c>
      <c r="K192" s="223">
        <v>4</v>
      </c>
      <c r="L192"/>
      <c r="M192"/>
      <c r="N192"/>
    </row>
    <row r="193" spans="1:14" ht="15.75" thickBot="1" x14ac:dyDescent="0.3">
      <c r="A193" s="171"/>
      <c r="B193" s="172"/>
      <c r="C193" s="158" t="s">
        <v>2997</v>
      </c>
      <c r="D193" s="171" t="s">
        <v>1138</v>
      </c>
      <c r="E193" s="169" t="s">
        <v>1139</v>
      </c>
      <c r="F193" s="169">
        <v>2091745</v>
      </c>
      <c r="G193" s="157">
        <v>4</v>
      </c>
      <c r="H193" s="157">
        <v>0</v>
      </c>
      <c r="I193" s="157">
        <v>0</v>
      </c>
      <c r="J193" s="157">
        <v>4</v>
      </c>
      <c r="K193" s="157">
        <v>8</v>
      </c>
      <c r="L193"/>
      <c r="M193"/>
      <c r="N193"/>
    </row>
    <row r="194" spans="1:14" ht="15.75" thickBot="1" x14ac:dyDescent="0.3">
      <c r="A194" s="171"/>
      <c r="B194" s="172"/>
      <c r="C194" s="218" t="s">
        <v>4463</v>
      </c>
      <c r="D194" s="219"/>
      <c r="E194" s="219"/>
      <c r="F194" s="220"/>
      <c r="G194" s="221">
        <v>4</v>
      </c>
      <c r="H194" s="222">
        <v>0</v>
      </c>
      <c r="I194" s="222">
        <v>0</v>
      </c>
      <c r="J194" s="222">
        <v>4</v>
      </c>
      <c r="K194" s="223">
        <v>8</v>
      </c>
      <c r="L194"/>
      <c r="M194"/>
      <c r="N194"/>
    </row>
    <row r="195" spans="1:14" x14ac:dyDescent="0.25">
      <c r="A195" s="171"/>
      <c r="B195" s="172"/>
      <c r="C195" s="175" t="s">
        <v>2999</v>
      </c>
      <c r="D195" s="171" t="s">
        <v>1011</v>
      </c>
      <c r="E195" s="169" t="s">
        <v>989</v>
      </c>
      <c r="F195" s="169">
        <v>2034326</v>
      </c>
      <c r="G195" s="157">
        <v>4</v>
      </c>
      <c r="H195" s="157">
        <v>0</v>
      </c>
      <c r="I195" s="157">
        <v>0</v>
      </c>
      <c r="J195" s="157">
        <v>0</v>
      </c>
      <c r="K195" s="157">
        <v>4</v>
      </c>
      <c r="L195"/>
      <c r="M195"/>
      <c r="N195"/>
    </row>
    <row r="196" spans="1:14" ht="15.75" thickBot="1" x14ac:dyDescent="0.3">
      <c r="A196" s="171"/>
      <c r="B196" s="172"/>
      <c r="C196" s="174" t="s">
        <v>2999</v>
      </c>
      <c r="D196" s="171" t="s">
        <v>1017</v>
      </c>
      <c r="E196" s="169" t="s">
        <v>988</v>
      </c>
      <c r="F196" s="169">
        <v>2031425</v>
      </c>
      <c r="G196" s="157">
        <v>0</v>
      </c>
      <c r="H196" s="157">
        <v>0</v>
      </c>
      <c r="I196" s="157">
        <v>4</v>
      </c>
      <c r="J196" s="157">
        <v>0</v>
      </c>
      <c r="K196" s="157">
        <v>4</v>
      </c>
      <c r="L196"/>
      <c r="M196"/>
      <c r="N196"/>
    </row>
    <row r="197" spans="1:14" ht="15.75" thickBot="1" x14ac:dyDescent="0.3">
      <c r="A197" s="171"/>
      <c r="B197" s="172"/>
      <c r="C197" s="218" t="s">
        <v>4464</v>
      </c>
      <c r="D197" s="219"/>
      <c r="E197" s="219"/>
      <c r="F197" s="220"/>
      <c r="G197" s="221">
        <v>4</v>
      </c>
      <c r="H197" s="222">
        <v>0</v>
      </c>
      <c r="I197" s="222">
        <v>4</v>
      </c>
      <c r="J197" s="222">
        <v>0</v>
      </c>
      <c r="K197" s="223">
        <v>4</v>
      </c>
      <c r="L197"/>
      <c r="M197"/>
      <c r="N197"/>
    </row>
    <row r="198" spans="1:14" ht="15.75" thickBot="1" x14ac:dyDescent="0.3">
      <c r="A198" s="171"/>
      <c r="B198" s="172"/>
      <c r="C198" s="158" t="s">
        <v>2694</v>
      </c>
      <c r="D198" s="171" t="s">
        <v>1015</v>
      </c>
      <c r="E198" s="169" t="s">
        <v>993</v>
      </c>
      <c r="F198" s="169">
        <v>2034890</v>
      </c>
      <c r="G198" s="157">
        <v>4</v>
      </c>
      <c r="H198" s="157">
        <v>0</v>
      </c>
      <c r="I198" s="157">
        <v>0</v>
      </c>
      <c r="J198" s="157">
        <v>4</v>
      </c>
      <c r="K198" s="157">
        <v>4</v>
      </c>
      <c r="L198"/>
      <c r="M198"/>
      <c r="N198"/>
    </row>
    <row r="199" spans="1:14" ht="15.75" thickBot="1" x14ac:dyDescent="0.3">
      <c r="A199" s="171"/>
      <c r="B199" s="172"/>
      <c r="C199" s="218" t="s">
        <v>4465</v>
      </c>
      <c r="D199" s="219"/>
      <c r="E199" s="219"/>
      <c r="F199" s="220"/>
      <c r="G199" s="221">
        <v>4</v>
      </c>
      <c r="H199" s="222">
        <v>0</v>
      </c>
      <c r="I199" s="222">
        <v>0</v>
      </c>
      <c r="J199" s="222">
        <v>4</v>
      </c>
      <c r="K199" s="223">
        <v>4</v>
      </c>
      <c r="L199"/>
      <c r="M199"/>
      <c r="N199"/>
    </row>
    <row r="200" spans="1:14" ht="15.75" thickBot="1" x14ac:dyDescent="0.3">
      <c r="A200" s="171"/>
      <c r="B200" s="172" t="s">
        <v>3001</v>
      </c>
      <c r="C200" s="158" t="s">
        <v>3002</v>
      </c>
      <c r="D200" s="171" t="s">
        <v>1021</v>
      </c>
      <c r="E200" s="169" t="s">
        <v>1000</v>
      </c>
      <c r="F200" s="169">
        <v>2033810</v>
      </c>
      <c r="G200" s="157">
        <v>4</v>
      </c>
      <c r="H200" s="157">
        <v>0</v>
      </c>
      <c r="I200" s="157">
        <v>4</v>
      </c>
      <c r="J200" s="157">
        <v>0</v>
      </c>
      <c r="K200" s="157">
        <v>4</v>
      </c>
      <c r="L200"/>
      <c r="M200"/>
      <c r="N200"/>
    </row>
    <row r="201" spans="1:14" ht="15.75" thickBot="1" x14ac:dyDescent="0.3">
      <c r="A201" s="171"/>
      <c r="B201" s="172"/>
      <c r="C201" s="218" t="s">
        <v>4466</v>
      </c>
      <c r="D201" s="219"/>
      <c r="E201" s="219"/>
      <c r="F201" s="220"/>
      <c r="G201" s="221">
        <v>4</v>
      </c>
      <c r="H201" s="222">
        <v>0</v>
      </c>
      <c r="I201" s="222">
        <v>4</v>
      </c>
      <c r="J201" s="222">
        <v>0</v>
      </c>
      <c r="K201" s="223">
        <v>4</v>
      </c>
      <c r="L201"/>
      <c r="M201"/>
      <c r="N201"/>
    </row>
    <row r="202" spans="1:14" x14ac:dyDescent="0.25">
      <c r="A202" s="171"/>
      <c r="B202" s="172" t="s">
        <v>3011</v>
      </c>
      <c r="C202" s="175" t="s">
        <v>3012</v>
      </c>
      <c r="D202" s="171" t="s">
        <v>800</v>
      </c>
      <c r="E202" s="169" t="s">
        <v>799</v>
      </c>
      <c r="F202" s="169">
        <v>761819</v>
      </c>
      <c r="G202" s="157">
        <v>0</v>
      </c>
      <c r="H202" s="157">
        <v>0</v>
      </c>
      <c r="I202" s="157">
        <v>4</v>
      </c>
      <c r="J202" s="157">
        <v>0</v>
      </c>
      <c r="K202" s="157">
        <v>4</v>
      </c>
      <c r="L202"/>
      <c r="M202"/>
      <c r="N202"/>
    </row>
    <row r="203" spans="1:14" ht="15.75" thickBot="1" x14ac:dyDescent="0.3">
      <c r="A203" s="171"/>
      <c r="B203" s="172"/>
      <c r="C203" s="174" t="s">
        <v>3012</v>
      </c>
      <c r="D203" s="171" t="s">
        <v>802</v>
      </c>
      <c r="E203" s="169" t="s">
        <v>801</v>
      </c>
      <c r="F203" s="169">
        <v>904491</v>
      </c>
      <c r="G203" s="157">
        <v>4</v>
      </c>
      <c r="H203" s="157">
        <v>0</v>
      </c>
      <c r="I203" s="157">
        <v>0</v>
      </c>
      <c r="J203" s="157">
        <v>0</v>
      </c>
      <c r="K203" s="157">
        <v>4</v>
      </c>
      <c r="L203"/>
      <c r="M203"/>
      <c r="N203"/>
    </row>
    <row r="204" spans="1:14" x14ac:dyDescent="0.25">
      <c r="A204" s="165"/>
      <c r="B204" s="172"/>
      <c r="C204" s="218" t="s">
        <v>4467</v>
      </c>
      <c r="D204" s="219"/>
      <c r="E204" s="219"/>
      <c r="F204" s="220"/>
      <c r="G204" s="221">
        <v>4</v>
      </c>
      <c r="H204" s="222">
        <v>0</v>
      </c>
      <c r="I204" s="222">
        <v>4</v>
      </c>
      <c r="J204" s="222">
        <v>0</v>
      </c>
      <c r="K204" s="223">
        <v>4</v>
      </c>
      <c r="L204"/>
      <c r="M204"/>
      <c r="N204"/>
    </row>
    <row r="205" spans="1:14" ht="15.75" thickBot="1" x14ac:dyDescent="0.3">
      <c r="A205" s="181" t="s">
        <v>3543</v>
      </c>
      <c r="B205" s="182"/>
      <c r="C205" s="182"/>
      <c r="D205" s="182"/>
      <c r="E205" s="182"/>
      <c r="F205" s="188"/>
      <c r="G205" s="189">
        <v>28</v>
      </c>
      <c r="H205" s="183">
        <v>0</v>
      </c>
      <c r="I205" s="183">
        <v>24</v>
      </c>
      <c r="J205" s="183">
        <v>8</v>
      </c>
      <c r="K205" s="224">
        <v>4.333333333333333</v>
      </c>
      <c r="L205"/>
      <c r="M205"/>
      <c r="N205"/>
    </row>
    <row r="206" spans="1:14" x14ac:dyDescent="0.25">
      <c r="A206" s="190" t="s">
        <v>2730</v>
      </c>
      <c r="B206" s="190"/>
      <c r="C206" s="190"/>
      <c r="D206" s="190"/>
      <c r="E206" s="190"/>
      <c r="F206" s="190"/>
      <c r="G206" s="184">
        <v>323</v>
      </c>
      <c r="H206" s="184">
        <v>52</v>
      </c>
      <c r="I206" s="184">
        <v>264</v>
      </c>
      <c r="J206" s="184">
        <v>112</v>
      </c>
      <c r="K206" s="184">
        <v>7.7925925925925927</v>
      </c>
      <c r="L206"/>
      <c r="M206"/>
      <c r="N206"/>
    </row>
    <row r="207" spans="1:14" x14ac:dyDescent="0.25">
      <c r="L207"/>
      <c r="M207"/>
      <c r="N207"/>
    </row>
    <row r="208" spans="1:14" x14ac:dyDescent="0.25">
      <c r="L208"/>
      <c r="M208"/>
      <c r="N208"/>
    </row>
    <row r="209" spans="12:14" x14ac:dyDescent="0.25">
      <c r="L209"/>
      <c r="M209"/>
      <c r="N209"/>
    </row>
    <row r="210" spans="12:14" x14ac:dyDescent="0.25">
      <c r="L210"/>
      <c r="M210"/>
      <c r="N210"/>
    </row>
    <row r="211" spans="12:14" x14ac:dyDescent="0.25">
      <c r="L211"/>
      <c r="M211"/>
      <c r="N211"/>
    </row>
    <row r="212" spans="12:14" x14ac:dyDescent="0.25">
      <c r="L212"/>
      <c r="M212"/>
      <c r="N212"/>
    </row>
    <row r="213" spans="12:14" x14ac:dyDescent="0.25">
      <c r="L213"/>
      <c r="M213"/>
      <c r="N213"/>
    </row>
    <row r="214" spans="12:14" x14ac:dyDescent="0.25">
      <c r="L214"/>
      <c r="M214"/>
      <c r="N214"/>
    </row>
    <row r="215" spans="12:14" x14ac:dyDescent="0.25">
      <c r="L215"/>
      <c r="M215"/>
      <c r="N215"/>
    </row>
    <row r="216" spans="12:14" x14ac:dyDescent="0.25">
      <c r="L216"/>
      <c r="M216"/>
      <c r="N216"/>
    </row>
    <row r="217" spans="12:14" x14ac:dyDescent="0.25">
      <c r="L217"/>
      <c r="M217"/>
      <c r="N217"/>
    </row>
    <row r="218" spans="12:14" x14ac:dyDescent="0.25">
      <c r="L218"/>
      <c r="M218"/>
      <c r="N218"/>
    </row>
    <row r="219" spans="12:14" x14ac:dyDescent="0.25">
      <c r="L219"/>
      <c r="M219"/>
      <c r="N219"/>
    </row>
    <row r="220" spans="12:14" x14ac:dyDescent="0.25">
      <c r="L220"/>
      <c r="M220"/>
      <c r="N220"/>
    </row>
    <row r="221" spans="12:14" x14ac:dyDescent="0.25">
      <c r="L221"/>
      <c r="M221"/>
      <c r="N221"/>
    </row>
    <row r="222" spans="12:14" x14ac:dyDescent="0.25">
      <c r="L222"/>
      <c r="M222"/>
      <c r="N222"/>
    </row>
    <row r="223" spans="12:14" x14ac:dyDescent="0.25">
      <c r="L223"/>
      <c r="M223"/>
      <c r="N223"/>
    </row>
    <row r="224" spans="12:14" x14ac:dyDescent="0.25">
      <c r="L224"/>
      <c r="M224"/>
      <c r="N224"/>
    </row>
    <row r="225" spans="12:14" x14ac:dyDescent="0.25">
      <c r="L225"/>
      <c r="M225"/>
      <c r="N225"/>
    </row>
    <row r="226" spans="12:14" x14ac:dyDescent="0.25">
      <c r="L226"/>
      <c r="M226"/>
      <c r="N226"/>
    </row>
    <row r="227" spans="12:14" x14ac:dyDescent="0.25">
      <c r="L227"/>
      <c r="M227"/>
      <c r="N227"/>
    </row>
    <row r="228" spans="12:14" x14ac:dyDescent="0.25">
      <c r="L228"/>
      <c r="M228"/>
      <c r="N228"/>
    </row>
    <row r="229" spans="12:14" x14ac:dyDescent="0.25">
      <c r="L229"/>
      <c r="M229"/>
      <c r="N229"/>
    </row>
    <row r="230" spans="12:14" x14ac:dyDescent="0.25">
      <c r="L230"/>
      <c r="M230"/>
      <c r="N230"/>
    </row>
    <row r="231" spans="12:14" x14ac:dyDescent="0.25">
      <c r="L231"/>
      <c r="M231"/>
      <c r="N231"/>
    </row>
    <row r="232" spans="12:14" x14ac:dyDescent="0.25">
      <c r="L232"/>
      <c r="M232"/>
      <c r="N232"/>
    </row>
    <row r="233" spans="12:14" x14ac:dyDescent="0.25">
      <c r="L233"/>
      <c r="M233"/>
      <c r="N233"/>
    </row>
    <row r="234" spans="12:14" x14ac:dyDescent="0.25">
      <c r="L234"/>
      <c r="M234"/>
      <c r="N234"/>
    </row>
    <row r="235" spans="12:14" x14ac:dyDescent="0.25">
      <c r="L235"/>
      <c r="M235"/>
      <c r="N235"/>
    </row>
    <row r="236" spans="12:14" x14ac:dyDescent="0.25">
      <c r="L236"/>
      <c r="M236"/>
      <c r="N236"/>
    </row>
    <row r="237" spans="12:14" x14ac:dyDescent="0.25">
      <c r="L237"/>
      <c r="M237"/>
      <c r="N237"/>
    </row>
    <row r="238" spans="12:14" x14ac:dyDescent="0.25">
      <c r="L238"/>
      <c r="M238"/>
      <c r="N238"/>
    </row>
    <row r="239" spans="12:14" x14ac:dyDescent="0.25">
      <c r="L239"/>
      <c r="M239"/>
      <c r="N239"/>
    </row>
    <row r="240" spans="12:14" x14ac:dyDescent="0.25">
      <c r="L240"/>
      <c r="M240"/>
      <c r="N240"/>
    </row>
    <row r="241" spans="12:14" x14ac:dyDescent="0.25">
      <c r="L241"/>
      <c r="M241"/>
      <c r="N241"/>
    </row>
    <row r="242" spans="12:14" x14ac:dyDescent="0.25">
      <c r="L242"/>
      <c r="M242"/>
      <c r="N242"/>
    </row>
    <row r="243" spans="12:14" x14ac:dyDescent="0.25">
      <c r="L243"/>
      <c r="M243"/>
      <c r="N243"/>
    </row>
    <row r="244" spans="12:14" x14ac:dyDescent="0.25">
      <c r="L244"/>
      <c r="M244"/>
      <c r="N244"/>
    </row>
    <row r="245" spans="12:14" x14ac:dyDescent="0.25">
      <c r="L245"/>
      <c r="M245"/>
      <c r="N245"/>
    </row>
    <row r="246" spans="12:14" x14ac:dyDescent="0.25">
      <c r="L246"/>
      <c r="M246"/>
      <c r="N246"/>
    </row>
    <row r="247" spans="12:14" x14ac:dyDescent="0.25">
      <c r="L247"/>
      <c r="M247"/>
      <c r="N247"/>
    </row>
    <row r="248" spans="12:14" x14ac:dyDescent="0.25">
      <c r="L248"/>
      <c r="M248"/>
      <c r="N248"/>
    </row>
    <row r="249" spans="12:14" x14ac:dyDescent="0.25">
      <c r="L249"/>
      <c r="M249"/>
      <c r="N249"/>
    </row>
    <row r="250" spans="12:14" x14ac:dyDescent="0.25">
      <c r="L250"/>
      <c r="M250"/>
      <c r="N250"/>
    </row>
    <row r="251" spans="12:14" x14ac:dyDescent="0.25">
      <c r="L251"/>
      <c r="M251"/>
      <c r="N251"/>
    </row>
    <row r="252" spans="12:14" x14ac:dyDescent="0.25">
      <c r="L252"/>
      <c r="M252"/>
      <c r="N252"/>
    </row>
    <row r="253" spans="12:14" x14ac:dyDescent="0.25">
      <c r="L253"/>
      <c r="M253"/>
      <c r="N253"/>
    </row>
    <row r="254" spans="12:14" x14ac:dyDescent="0.25">
      <c r="L254"/>
      <c r="M254"/>
      <c r="N254"/>
    </row>
    <row r="255" spans="12:14" x14ac:dyDescent="0.25">
      <c r="L255"/>
      <c r="M255"/>
      <c r="N255"/>
    </row>
    <row r="256" spans="12:14" x14ac:dyDescent="0.25">
      <c r="L256"/>
      <c r="M256"/>
      <c r="N256"/>
    </row>
    <row r="257" spans="12:14" x14ac:dyDescent="0.25">
      <c r="L257"/>
      <c r="M257"/>
      <c r="N257"/>
    </row>
    <row r="258" spans="12:14" x14ac:dyDescent="0.25">
      <c r="L258"/>
      <c r="M258"/>
      <c r="N258"/>
    </row>
    <row r="259" spans="12:14" x14ac:dyDescent="0.25">
      <c r="L259"/>
      <c r="M259"/>
      <c r="N259"/>
    </row>
    <row r="260" spans="12:14" x14ac:dyDescent="0.25">
      <c r="L260"/>
      <c r="M260"/>
      <c r="N260"/>
    </row>
    <row r="261" spans="12:14" x14ac:dyDescent="0.25">
      <c r="L261"/>
      <c r="M261"/>
      <c r="N261"/>
    </row>
    <row r="262" spans="12:14" x14ac:dyDescent="0.25">
      <c r="L262"/>
      <c r="M262"/>
      <c r="N262"/>
    </row>
    <row r="263" spans="12:14" x14ac:dyDescent="0.25">
      <c r="L263"/>
      <c r="M263"/>
      <c r="N263"/>
    </row>
    <row r="264" spans="12:14" x14ac:dyDescent="0.25">
      <c r="L264"/>
      <c r="M264"/>
      <c r="N264"/>
    </row>
    <row r="265" spans="12:14" x14ac:dyDescent="0.25">
      <c r="L265"/>
      <c r="M265"/>
      <c r="N265"/>
    </row>
    <row r="266" spans="12:14" x14ac:dyDescent="0.25">
      <c r="L266"/>
      <c r="M266"/>
      <c r="N266"/>
    </row>
    <row r="267" spans="12:14" x14ac:dyDescent="0.25">
      <c r="L267"/>
      <c r="M267"/>
      <c r="N267"/>
    </row>
    <row r="268" spans="12:14" x14ac:dyDescent="0.25">
      <c r="L268"/>
      <c r="M268"/>
      <c r="N268"/>
    </row>
    <row r="269" spans="12:14" x14ac:dyDescent="0.25">
      <c r="L269"/>
      <c r="M269"/>
      <c r="N269"/>
    </row>
    <row r="270" spans="12:14" x14ac:dyDescent="0.25">
      <c r="L270"/>
      <c r="M270"/>
      <c r="N270"/>
    </row>
    <row r="271" spans="12:14" x14ac:dyDescent="0.25">
      <c r="L271"/>
      <c r="M271"/>
      <c r="N271"/>
    </row>
    <row r="272" spans="12:14" x14ac:dyDescent="0.25">
      <c r="L272"/>
      <c r="M272"/>
      <c r="N272"/>
    </row>
    <row r="273" spans="12:14" x14ac:dyDescent="0.25">
      <c r="L273"/>
      <c r="M273"/>
      <c r="N273"/>
    </row>
    <row r="274" spans="12:14" x14ac:dyDescent="0.25">
      <c r="L274"/>
      <c r="M274"/>
      <c r="N274"/>
    </row>
    <row r="275" spans="12:14" x14ac:dyDescent="0.25">
      <c r="L275"/>
      <c r="M275"/>
      <c r="N275"/>
    </row>
    <row r="276" spans="12:14" x14ac:dyDescent="0.25">
      <c r="L276"/>
      <c r="M276"/>
      <c r="N276"/>
    </row>
    <row r="277" spans="12:14" x14ac:dyDescent="0.25">
      <c r="L277"/>
      <c r="M277"/>
      <c r="N277"/>
    </row>
    <row r="278" spans="12:14" x14ac:dyDescent="0.25">
      <c r="L278"/>
      <c r="M278"/>
      <c r="N278"/>
    </row>
    <row r="279" spans="12:14" x14ac:dyDescent="0.25">
      <c r="L279"/>
      <c r="M279"/>
      <c r="N279"/>
    </row>
    <row r="280" spans="12:14" x14ac:dyDescent="0.25">
      <c r="L280"/>
      <c r="M280"/>
      <c r="N280"/>
    </row>
    <row r="281" spans="12:14" x14ac:dyDescent="0.25">
      <c r="L281"/>
      <c r="M281"/>
      <c r="N281"/>
    </row>
    <row r="282" spans="12:14" x14ac:dyDescent="0.25">
      <c r="L282"/>
      <c r="M282"/>
      <c r="N282"/>
    </row>
    <row r="283" spans="12:14" x14ac:dyDescent="0.25">
      <c r="L283"/>
      <c r="M283"/>
      <c r="N283"/>
    </row>
    <row r="284" spans="12:14" x14ac:dyDescent="0.25">
      <c r="L284"/>
      <c r="M284"/>
      <c r="N284"/>
    </row>
    <row r="285" spans="12:14" x14ac:dyDescent="0.25">
      <c r="L285"/>
      <c r="M285"/>
      <c r="N285"/>
    </row>
    <row r="286" spans="12:14" x14ac:dyDescent="0.25">
      <c r="L286"/>
      <c r="M286"/>
      <c r="N286"/>
    </row>
    <row r="287" spans="12:14" x14ac:dyDescent="0.25">
      <c r="L287"/>
      <c r="M287"/>
      <c r="N287"/>
    </row>
    <row r="288" spans="12:14" x14ac:dyDescent="0.25">
      <c r="L288"/>
      <c r="M288"/>
      <c r="N288"/>
    </row>
    <row r="289" spans="12:14" x14ac:dyDescent="0.25">
      <c r="L289"/>
      <c r="M289"/>
      <c r="N289"/>
    </row>
    <row r="290" spans="12:14" x14ac:dyDescent="0.25">
      <c r="L290"/>
      <c r="M290"/>
      <c r="N290"/>
    </row>
    <row r="291" spans="12:14" x14ac:dyDescent="0.25">
      <c r="L291"/>
      <c r="M291"/>
      <c r="N291"/>
    </row>
    <row r="292" spans="12:14" x14ac:dyDescent="0.25">
      <c r="L292"/>
      <c r="M292"/>
      <c r="N292"/>
    </row>
    <row r="293" spans="12:14" x14ac:dyDescent="0.25">
      <c r="L293"/>
      <c r="M293"/>
      <c r="N293"/>
    </row>
    <row r="294" spans="12:14" x14ac:dyDescent="0.25">
      <c r="L294"/>
      <c r="M294"/>
      <c r="N294"/>
    </row>
    <row r="295" spans="12:14" x14ac:dyDescent="0.25">
      <c r="L295"/>
      <c r="M295"/>
      <c r="N295"/>
    </row>
    <row r="296" spans="12:14" x14ac:dyDescent="0.25">
      <c r="L296"/>
      <c r="M296"/>
      <c r="N296"/>
    </row>
    <row r="297" spans="12:14" x14ac:dyDescent="0.25">
      <c r="L297"/>
      <c r="M297"/>
      <c r="N297"/>
    </row>
    <row r="298" spans="12:14" x14ac:dyDescent="0.25">
      <c r="L298"/>
      <c r="M298"/>
      <c r="N298"/>
    </row>
    <row r="299" spans="12:14" x14ac:dyDescent="0.25">
      <c r="L299"/>
      <c r="M299"/>
      <c r="N299"/>
    </row>
    <row r="300" spans="12:14" x14ac:dyDescent="0.25">
      <c r="L300"/>
      <c r="M300"/>
      <c r="N300"/>
    </row>
    <row r="301" spans="12:14" x14ac:dyDescent="0.25">
      <c r="L301"/>
      <c r="M301"/>
      <c r="N301"/>
    </row>
    <row r="302" spans="12:14" x14ac:dyDescent="0.25">
      <c r="L302"/>
      <c r="M302"/>
      <c r="N302"/>
    </row>
    <row r="303" spans="12:14" x14ac:dyDescent="0.25">
      <c r="L303"/>
      <c r="M303"/>
      <c r="N303"/>
    </row>
    <row r="304" spans="12:14" x14ac:dyDescent="0.25">
      <c r="L304"/>
      <c r="M304"/>
      <c r="N304"/>
    </row>
    <row r="305" spans="12:14" x14ac:dyDescent="0.25">
      <c r="L305"/>
      <c r="M305"/>
      <c r="N305"/>
    </row>
    <row r="306" spans="12:14" x14ac:dyDescent="0.25">
      <c r="L306"/>
      <c r="M306"/>
      <c r="N306"/>
    </row>
    <row r="307" spans="12:14" x14ac:dyDescent="0.25">
      <c r="L307"/>
      <c r="M307"/>
      <c r="N307"/>
    </row>
    <row r="308" spans="12:14" x14ac:dyDescent="0.25">
      <c r="L308"/>
      <c r="M308"/>
      <c r="N308"/>
    </row>
    <row r="309" spans="12:14" x14ac:dyDescent="0.25">
      <c r="L309"/>
      <c r="M309"/>
      <c r="N309"/>
    </row>
    <row r="310" spans="12:14" x14ac:dyDescent="0.25">
      <c r="L310"/>
      <c r="M310"/>
      <c r="N310"/>
    </row>
    <row r="311" spans="12:14" x14ac:dyDescent="0.25">
      <c r="L311"/>
      <c r="M311"/>
      <c r="N311"/>
    </row>
    <row r="312" spans="12:14" x14ac:dyDescent="0.25">
      <c r="L312"/>
      <c r="M312"/>
      <c r="N312"/>
    </row>
    <row r="313" spans="12:14" x14ac:dyDescent="0.25">
      <c r="L313"/>
      <c r="M313"/>
      <c r="N313"/>
    </row>
    <row r="314" spans="12:14" x14ac:dyDescent="0.25">
      <c r="L314"/>
      <c r="M314"/>
      <c r="N314"/>
    </row>
    <row r="315" spans="12:14" x14ac:dyDescent="0.25">
      <c r="L315"/>
      <c r="M315"/>
      <c r="N315"/>
    </row>
    <row r="316" spans="12:14" x14ac:dyDescent="0.25">
      <c r="L316"/>
      <c r="M316"/>
      <c r="N316"/>
    </row>
    <row r="317" spans="12:14" x14ac:dyDescent="0.25">
      <c r="L317"/>
      <c r="M317"/>
      <c r="N317"/>
    </row>
    <row r="318" spans="12:14" x14ac:dyDescent="0.25">
      <c r="L318"/>
      <c r="M318"/>
      <c r="N318"/>
    </row>
    <row r="319" spans="12:14" x14ac:dyDescent="0.25">
      <c r="L319"/>
      <c r="M319"/>
      <c r="N319"/>
    </row>
    <row r="320" spans="12:14" x14ac:dyDescent="0.25">
      <c r="L320"/>
      <c r="M320"/>
      <c r="N320"/>
    </row>
    <row r="321" spans="12:14" x14ac:dyDescent="0.25">
      <c r="L321"/>
      <c r="M321"/>
      <c r="N321"/>
    </row>
    <row r="322" spans="12:14" x14ac:dyDescent="0.25">
      <c r="L322"/>
      <c r="M322"/>
      <c r="N322"/>
    </row>
    <row r="323" spans="12:14" x14ac:dyDescent="0.25">
      <c r="L323"/>
      <c r="M323"/>
      <c r="N323"/>
    </row>
    <row r="324" spans="12:14" x14ac:dyDescent="0.25">
      <c r="L324"/>
      <c r="M324"/>
      <c r="N324"/>
    </row>
    <row r="325" spans="12:14" x14ac:dyDescent="0.25">
      <c r="L325"/>
      <c r="M325"/>
      <c r="N325"/>
    </row>
    <row r="326" spans="12:14" x14ac:dyDescent="0.25">
      <c r="L326"/>
      <c r="M326"/>
      <c r="N326"/>
    </row>
    <row r="327" spans="12:14" x14ac:dyDescent="0.25">
      <c r="L327"/>
      <c r="M327"/>
      <c r="N327"/>
    </row>
    <row r="328" spans="12:14" x14ac:dyDescent="0.25">
      <c r="L328"/>
      <c r="M328"/>
      <c r="N328"/>
    </row>
    <row r="329" spans="12:14" x14ac:dyDescent="0.25">
      <c r="L329"/>
      <c r="M329"/>
      <c r="N329"/>
    </row>
    <row r="330" spans="12:14" x14ac:dyDescent="0.25">
      <c r="L330"/>
      <c r="M330"/>
      <c r="N330"/>
    </row>
    <row r="331" spans="12:14" x14ac:dyDescent="0.25">
      <c r="L331"/>
      <c r="M331"/>
      <c r="N331"/>
    </row>
    <row r="332" spans="12:14" x14ac:dyDescent="0.25">
      <c r="L332"/>
      <c r="M332"/>
      <c r="N332"/>
    </row>
    <row r="333" spans="12:14" x14ac:dyDescent="0.25">
      <c r="L333"/>
      <c r="M333"/>
      <c r="N333"/>
    </row>
    <row r="334" spans="12:14" x14ac:dyDescent="0.25">
      <c r="L334"/>
      <c r="M334"/>
      <c r="N334"/>
    </row>
    <row r="335" spans="12:14" x14ac:dyDescent="0.25">
      <c r="L335"/>
      <c r="M335"/>
      <c r="N335"/>
    </row>
    <row r="336" spans="12:14" x14ac:dyDescent="0.25">
      <c r="L336"/>
      <c r="M336"/>
      <c r="N336"/>
    </row>
    <row r="337" spans="12:14" x14ac:dyDescent="0.25">
      <c r="L337"/>
      <c r="M337"/>
      <c r="N337"/>
    </row>
    <row r="338" spans="12:14" x14ac:dyDescent="0.25">
      <c r="L338"/>
      <c r="M338"/>
      <c r="N338"/>
    </row>
    <row r="339" spans="12:14" x14ac:dyDescent="0.25">
      <c r="L339"/>
      <c r="M339"/>
      <c r="N339"/>
    </row>
    <row r="340" spans="12:14" x14ac:dyDescent="0.25">
      <c r="L340"/>
      <c r="M340"/>
      <c r="N340"/>
    </row>
    <row r="341" spans="12:14" x14ac:dyDescent="0.25">
      <c r="L341"/>
      <c r="M341"/>
      <c r="N341"/>
    </row>
    <row r="342" spans="12:14" x14ac:dyDescent="0.25">
      <c r="L342"/>
      <c r="M342"/>
      <c r="N342"/>
    </row>
    <row r="343" spans="12:14" x14ac:dyDescent="0.25">
      <c r="L343"/>
      <c r="M343"/>
      <c r="N343"/>
    </row>
    <row r="344" spans="12:14" x14ac:dyDescent="0.25">
      <c r="L344"/>
      <c r="M344"/>
      <c r="N344"/>
    </row>
    <row r="345" spans="12:14" x14ac:dyDescent="0.25">
      <c r="L345"/>
      <c r="M345"/>
      <c r="N345"/>
    </row>
    <row r="346" spans="12:14" x14ac:dyDescent="0.25">
      <c r="L346"/>
      <c r="M346"/>
      <c r="N346"/>
    </row>
    <row r="347" spans="12:14" x14ac:dyDescent="0.25">
      <c r="L347"/>
      <c r="M347"/>
      <c r="N347"/>
    </row>
    <row r="348" spans="12:14" x14ac:dyDescent="0.25">
      <c r="L348"/>
      <c r="M348"/>
      <c r="N348"/>
    </row>
    <row r="349" spans="12:14" x14ac:dyDescent="0.25">
      <c r="L349"/>
      <c r="M349"/>
      <c r="N349"/>
    </row>
    <row r="350" spans="12:14" x14ac:dyDescent="0.25">
      <c r="L350"/>
      <c r="M350"/>
      <c r="N350"/>
    </row>
    <row r="351" spans="12:14" x14ac:dyDescent="0.25">
      <c r="L351"/>
      <c r="M351"/>
      <c r="N351"/>
    </row>
    <row r="352" spans="12:14" x14ac:dyDescent="0.25">
      <c r="L352"/>
      <c r="M352"/>
      <c r="N352"/>
    </row>
    <row r="353" spans="12:14" x14ac:dyDescent="0.25">
      <c r="L353"/>
      <c r="M353"/>
      <c r="N353"/>
    </row>
    <row r="354" spans="12:14" x14ac:dyDescent="0.25">
      <c r="L354"/>
      <c r="M354"/>
      <c r="N354"/>
    </row>
    <row r="355" spans="12:14" x14ac:dyDescent="0.25">
      <c r="L355"/>
      <c r="M355"/>
      <c r="N355"/>
    </row>
    <row r="356" spans="12:14" x14ac:dyDescent="0.25">
      <c r="L356"/>
      <c r="M356"/>
      <c r="N356"/>
    </row>
    <row r="357" spans="12:14" x14ac:dyDescent="0.25">
      <c r="L357"/>
      <c r="M357"/>
      <c r="N357"/>
    </row>
    <row r="358" spans="12:14" x14ac:dyDescent="0.25">
      <c r="L358"/>
      <c r="M358"/>
      <c r="N358"/>
    </row>
    <row r="359" spans="12:14" x14ac:dyDescent="0.25">
      <c r="L359"/>
      <c r="M359"/>
      <c r="N359"/>
    </row>
    <row r="360" spans="12:14" x14ac:dyDescent="0.25">
      <c r="L360"/>
      <c r="M360"/>
      <c r="N360"/>
    </row>
    <row r="361" spans="12:14" x14ac:dyDescent="0.25">
      <c r="L361"/>
      <c r="M361"/>
      <c r="N361"/>
    </row>
    <row r="362" spans="12:14" x14ac:dyDescent="0.25">
      <c r="L362"/>
      <c r="M362"/>
      <c r="N362"/>
    </row>
    <row r="363" spans="12:14" x14ac:dyDescent="0.25">
      <c r="L363"/>
      <c r="M363"/>
      <c r="N363"/>
    </row>
    <row r="364" spans="12:14" x14ac:dyDescent="0.25">
      <c r="L364"/>
      <c r="M364"/>
      <c r="N364"/>
    </row>
    <row r="365" spans="12:14" x14ac:dyDescent="0.25">
      <c r="L365"/>
      <c r="M365"/>
      <c r="N365"/>
    </row>
    <row r="366" spans="12:14" x14ac:dyDescent="0.25">
      <c r="L366"/>
      <c r="M366"/>
      <c r="N366"/>
    </row>
    <row r="367" spans="12:14" x14ac:dyDescent="0.25">
      <c r="L367"/>
      <c r="M367"/>
      <c r="N367"/>
    </row>
    <row r="368" spans="12:14" x14ac:dyDescent="0.25">
      <c r="L368"/>
      <c r="M368"/>
      <c r="N368"/>
    </row>
  </sheetData>
  <autoFilter ref="A1:N40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N672"/>
  <sheetViews>
    <sheetView showZeros="0" workbookViewId="0">
      <pane ySplit="6" topLeftCell="A16" activePane="bottomLeft" state="frozen"/>
      <selection pane="bottomLeft" activeCell="F31" sqref="F31"/>
    </sheetView>
  </sheetViews>
  <sheetFormatPr defaultRowHeight="15" x14ac:dyDescent="0.25"/>
  <cols>
    <col min="1" max="1" width="6.7109375" style="1" customWidth="1"/>
    <col min="2" max="2" width="11.42578125" style="1" customWidth="1"/>
    <col min="3" max="3" width="27" style="16" customWidth="1"/>
    <col min="4" max="4" width="38" style="196" customWidth="1"/>
    <col min="5" max="5" width="20.7109375" style="196" customWidth="1"/>
    <col min="6" max="6" width="16.28515625" style="16" customWidth="1"/>
    <col min="7" max="7" width="10.5703125" style="16" customWidth="1"/>
    <col min="8" max="8" width="9.140625" style="16" customWidth="1"/>
    <col min="9" max="9" width="11.140625" customWidth="1"/>
    <col min="10" max="10" width="12.5703125" customWidth="1"/>
    <col min="11" max="11" width="12" style="16" customWidth="1"/>
    <col min="12" max="13" width="11.28515625" style="16" customWidth="1"/>
  </cols>
  <sheetData>
    <row r="1" spans="1:14" x14ac:dyDescent="0.25">
      <c r="A1" s="167" t="s">
        <v>14</v>
      </c>
      <c r="B1" s="170" t="s">
        <v>3015</v>
      </c>
    </row>
    <row r="2" spans="1:14" x14ac:dyDescent="0.25">
      <c r="A2" s="167" t="s">
        <v>3</v>
      </c>
      <c r="B2" s="170" t="s">
        <v>4146</v>
      </c>
    </row>
    <row r="3" spans="1:14" x14ac:dyDescent="0.25">
      <c r="A3" s="167" t="s">
        <v>3014</v>
      </c>
      <c r="B3" s="170" t="s">
        <v>3015</v>
      </c>
      <c r="C3"/>
      <c r="F3"/>
      <c r="G3"/>
      <c r="H3"/>
      <c r="K3" s="30"/>
    </row>
    <row r="4" spans="1:14" x14ac:dyDescent="0.25">
      <c r="A4" s="168" t="s">
        <v>809</v>
      </c>
      <c r="B4" s="169" t="s">
        <v>811</v>
      </c>
      <c r="C4"/>
      <c r="F4"/>
      <c r="G4"/>
      <c r="H4"/>
      <c r="K4" s="30"/>
    </row>
    <row r="5" spans="1:14" x14ac:dyDescent="0.25">
      <c r="A5"/>
      <c r="B5"/>
      <c r="C5"/>
      <c r="F5"/>
      <c r="G5"/>
      <c r="H5"/>
      <c r="K5"/>
    </row>
    <row r="6" spans="1:14" ht="15.75" thickBot="1" x14ac:dyDescent="0.3">
      <c r="A6" s="167" t="s">
        <v>6</v>
      </c>
      <c r="B6" s="167" t="s">
        <v>12</v>
      </c>
      <c r="C6" s="173" t="s">
        <v>2803</v>
      </c>
      <c r="D6" s="197" t="s">
        <v>11</v>
      </c>
      <c r="E6" s="167" t="s">
        <v>1</v>
      </c>
      <c r="F6" s="168" t="s">
        <v>0</v>
      </c>
      <c r="G6" s="174" t="s">
        <v>3262</v>
      </c>
      <c r="H6" s="174" t="s">
        <v>3263</v>
      </c>
      <c r="I6" s="174" t="s">
        <v>3264</v>
      </c>
      <c r="J6" s="174" t="s">
        <v>3265</v>
      </c>
      <c r="K6" s="169" t="s">
        <v>4161</v>
      </c>
    </row>
    <row r="7" spans="1:14" x14ac:dyDescent="0.25">
      <c r="A7" s="169">
        <v>13</v>
      </c>
      <c r="B7" s="169" t="s">
        <v>3206</v>
      </c>
      <c r="C7" s="169" t="s">
        <v>3129</v>
      </c>
      <c r="D7" s="169" t="s">
        <v>2710</v>
      </c>
      <c r="E7" s="169">
        <v>13001</v>
      </c>
      <c r="F7" s="169">
        <v>2146049</v>
      </c>
      <c r="G7" s="159">
        <v>78</v>
      </c>
      <c r="H7" s="159">
        <v>18</v>
      </c>
      <c r="I7" s="159">
        <v>65</v>
      </c>
      <c r="J7" s="159">
        <v>33</v>
      </c>
      <c r="K7" s="157">
        <v>40</v>
      </c>
    </row>
    <row r="8" spans="1:14" x14ac:dyDescent="0.25">
      <c r="A8" s="169"/>
      <c r="B8" s="169"/>
      <c r="C8" s="169" t="s">
        <v>3129</v>
      </c>
      <c r="D8" s="169" t="s">
        <v>1039</v>
      </c>
      <c r="E8" s="169" t="s">
        <v>1040</v>
      </c>
      <c r="F8" s="169">
        <v>2039702</v>
      </c>
      <c r="G8" s="157">
        <v>2</v>
      </c>
      <c r="H8" s="157">
        <v>0</v>
      </c>
      <c r="I8" s="157">
        <v>0</v>
      </c>
      <c r="J8" s="157">
        <v>0</v>
      </c>
      <c r="K8" s="157">
        <v>40</v>
      </c>
    </row>
    <row r="9" spans="1:14" x14ac:dyDescent="0.25">
      <c r="A9" s="169"/>
      <c r="B9" s="169"/>
      <c r="C9" s="218" t="s">
        <v>4469</v>
      </c>
      <c r="D9" s="219"/>
      <c r="E9" s="219"/>
      <c r="F9" s="220"/>
      <c r="G9" s="221">
        <v>80</v>
      </c>
      <c r="H9" s="222">
        <v>18</v>
      </c>
      <c r="I9" s="222">
        <v>65</v>
      </c>
      <c r="J9" s="222">
        <v>33</v>
      </c>
      <c r="K9" s="223">
        <v>40</v>
      </c>
      <c r="N9" s="16"/>
    </row>
    <row r="10" spans="1:14" x14ac:dyDescent="0.25">
      <c r="A10" s="169"/>
      <c r="B10" s="169"/>
      <c r="C10" s="169" t="s">
        <v>3205</v>
      </c>
      <c r="D10" s="169" t="s">
        <v>2663</v>
      </c>
      <c r="E10" s="169">
        <v>13000</v>
      </c>
      <c r="F10" s="169">
        <v>2146048</v>
      </c>
      <c r="G10" s="157">
        <v>72</v>
      </c>
      <c r="H10" s="157">
        <v>0</v>
      </c>
      <c r="I10" s="157">
        <v>86</v>
      </c>
      <c r="J10" s="157">
        <v>10</v>
      </c>
      <c r="K10" s="157">
        <v>40</v>
      </c>
    </row>
    <row r="11" spans="1:14" x14ac:dyDescent="0.25">
      <c r="A11" s="169"/>
      <c r="B11" s="169"/>
      <c r="C11" s="218" t="s">
        <v>4492</v>
      </c>
      <c r="D11" s="219"/>
      <c r="E11" s="219"/>
      <c r="F11" s="220"/>
      <c r="G11" s="221">
        <v>72</v>
      </c>
      <c r="H11" s="222">
        <v>0</v>
      </c>
      <c r="I11" s="222">
        <v>86</v>
      </c>
      <c r="J11" s="222">
        <v>10</v>
      </c>
      <c r="K11" s="223">
        <v>40</v>
      </c>
    </row>
    <row r="12" spans="1:14" x14ac:dyDescent="0.25">
      <c r="A12" s="169"/>
      <c r="B12" s="169"/>
      <c r="C12" s="169" t="s">
        <v>3133</v>
      </c>
      <c r="D12" s="169" t="s">
        <v>923</v>
      </c>
      <c r="E12" s="169" t="s">
        <v>840</v>
      </c>
      <c r="F12" s="169">
        <v>941464</v>
      </c>
      <c r="G12" s="157">
        <v>0</v>
      </c>
      <c r="H12" s="157">
        <v>0</v>
      </c>
      <c r="I12" s="157">
        <v>6</v>
      </c>
      <c r="J12" s="157">
        <v>4</v>
      </c>
      <c r="K12" s="157">
        <v>40</v>
      </c>
    </row>
    <row r="13" spans="1:14" x14ac:dyDescent="0.25">
      <c r="A13" s="169"/>
      <c r="B13" s="169"/>
      <c r="C13" s="169" t="s">
        <v>3133</v>
      </c>
      <c r="D13" s="169" t="s">
        <v>1037</v>
      </c>
      <c r="E13" s="169" t="s">
        <v>1038</v>
      </c>
      <c r="F13" s="169">
        <v>2039701</v>
      </c>
      <c r="G13" s="157">
        <v>0</v>
      </c>
      <c r="H13" s="157">
        <v>0</v>
      </c>
      <c r="I13" s="157">
        <v>5</v>
      </c>
      <c r="J13" s="157">
        <v>0</v>
      </c>
      <c r="K13" s="157">
        <v>40</v>
      </c>
    </row>
    <row r="14" spans="1:14" x14ac:dyDescent="0.25">
      <c r="A14" s="169"/>
      <c r="B14" s="169"/>
      <c r="C14" s="169" t="s">
        <v>3133</v>
      </c>
      <c r="D14" s="169" t="s">
        <v>921</v>
      </c>
      <c r="E14" s="169">
        <v>31779</v>
      </c>
      <c r="F14" s="169">
        <v>487232</v>
      </c>
      <c r="G14" s="157">
        <v>1</v>
      </c>
      <c r="H14" s="157">
        <v>1</v>
      </c>
      <c r="I14" s="157">
        <v>7</v>
      </c>
      <c r="J14" s="157">
        <v>0</v>
      </c>
      <c r="K14" s="157">
        <v>40</v>
      </c>
    </row>
    <row r="15" spans="1:14" x14ac:dyDescent="0.25">
      <c r="A15" s="169"/>
      <c r="B15" s="169"/>
      <c r="C15" s="169" t="s">
        <v>3133</v>
      </c>
      <c r="D15" s="169"/>
      <c r="E15" s="169">
        <v>112105</v>
      </c>
      <c r="F15" s="169">
        <v>445811</v>
      </c>
      <c r="G15" s="157">
        <v>3</v>
      </c>
      <c r="H15" s="157">
        <v>0</v>
      </c>
      <c r="I15" s="157">
        <v>14</v>
      </c>
      <c r="J15" s="157">
        <v>1</v>
      </c>
      <c r="K15" s="157">
        <v>40</v>
      </c>
    </row>
    <row r="16" spans="1:14" x14ac:dyDescent="0.25">
      <c r="A16" s="169"/>
      <c r="B16" s="169"/>
      <c r="C16" s="169" t="s">
        <v>3133</v>
      </c>
      <c r="D16" s="169" t="s">
        <v>922</v>
      </c>
      <c r="E16" s="169" t="s">
        <v>839</v>
      </c>
      <c r="F16" s="169">
        <v>876269</v>
      </c>
      <c r="G16" s="157">
        <v>0</v>
      </c>
      <c r="H16" s="157">
        <v>0</v>
      </c>
      <c r="I16" s="157">
        <v>1</v>
      </c>
      <c r="J16" s="157">
        <v>0</v>
      </c>
      <c r="K16" s="157">
        <v>40</v>
      </c>
    </row>
    <row r="17" spans="1:14" x14ac:dyDescent="0.25">
      <c r="A17" s="169"/>
      <c r="B17" s="169"/>
      <c r="C17" s="218" t="s">
        <v>4470</v>
      </c>
      <c r="D17" s="219"/>
      <c r="E17" s="219"/>
      <c r="F17" s="220"/>
      <c r="G17" s="221">
        <v>4</v>
      </c>
      <c r="H17" s="222">
        <v>1</v>
      </c>
      <c r="I17" s="222">
        <v>33</v>
      </c>
      <c r="J17" s="222">
        <v>5</v>
      </c>
      <c r="K17" s="223">
        <v>40</v>
      </c>
      <c r="L17" s="160"/>
    </row>
    <row r="18" spans="1:14" x14ac:dyDescent="0.25">
      <c r="A18" s="169"/>
      <c r="B18" s="169"/>
      <c r="C18" s="169" t="s">
        <v>3157</v>
      </c>
      <c r="D18" s="169" t="s">
        <v>939</v>
      </c>
      <c r="E18" s="169" t="s">
        <v>4145</v>
      </c>
      <c r="F18" s="169">
        <v>964285</v>
      </c>
      <c r="G18" s="157">
        <v>0</v>
      </c>
      <c r="H18" s="157">
        <v>1</v>
      </c>
      <c r="I18" s="157">
        <v>0</v>
      </c>
      <c r="J18" s="157">
        <v>0</v>
      </c>
      <c r="K18" s="157">
        <v>40</v>
      </c>
    </row>
    <row r="19" spans="1:14" x14ac:dyDescent="0.25">
      <c r="A19" s="169"/>
      <c r="B19" s="169"/>
      <c r="C19" s="218" t="s">
        <v>4471</v>
      </c>
      <c r="D19" s="219"/>
      <c r="E19" s="219"/>
      <c r="F19" s="220"/>
      <c r="G19" s="221">
        <v>0</v>
      </c>
      <c r="H19" s="222">
        <v>1</v>
      </c>
      <c r="I19" s="222">
        <v>0</v>
      </c>
      <c r="J19" s="222">
        <v>0</v>
      </c>
      <c r="K19" s="223">
        <v>40</v>
      </c>
    </row>
    <row r="20" spans="1:14" ht="15.75" thickBot="1" x14ac:dyDescent="0.3">
      <c r="A20" s="212" t="s">
        <v>4468</v>
      </c>
      <c r="B20" s="213"/>
      <c r="C20" s="213"/>
      <c r="D20" s="213"/>
      <c r="E20" s="213"/>
      <c r="F20" s="214"/>
      <c r="G20" s="215">
        <v>156</v>
      </c>
      <c r="H20" s="216">
        <v>20</v>
      </c>
      <c r="I20" s="216">
        <v>184</v>
      </c>
      <c r="J20" s="216">
        <v>48</v>
      </c>
      <c r="K20" s="217">
        <v>40</v>
      </c>
    </row>
    <row r="21" spans="1:14" x14ac:dyDescent="0.25">
      <c r="A21" s="175">
        <v>14</v>
      </c>
      <c r="B21" s="176" t="s">
        <v>2938</v>
      </c>
      <c r="C21" s="175" t="s">
        <v>899</v>
      </c>
      <c r="D21" s="169" t="s">
        <v>902</v>
      </c>
      <c r="E21" s="169" t="s">
        <v>827</v>
      </c>
      <c r="F21" s="169">
        <v>895248</v>
      </c>
      <c r="G21" s="157">
        <v>1</v>
      </c>
      <c r="H21" s="157">
        <v>0</v>
      </c>
      <c r="I21" s="157">
        <v>0</v>
      </c>
      <c r="J21" s="157">
        <v>0</v>
      </c>
      <c r="K21" s="157">
        <v>8</v>
      </c>
    </row>
    <row r="22" spans="1:14" x14ac:dyDescent="0.25">
      <c r="A22" s="169"/>
      <c r="B22" s="170"/>
      <c r="C22" s="169" t="s">
        <v>899</v>
      </c>
      <c r="D22" s="169" t="s">
        <v>2664</v>
      </c>
      <c r="E22" s="169">
        <v>14000</v>
      </c>
      <c r="F22" s="169">
        <v>2146070</v>
      </c>
      <c r="G22" s="157">
        <v>4</v>
      </c>
      <c r="H22" s="157">
        <v>8</v>
      </c>
      <c r="I22" s="157">
        <v>4</v>
      </c>
      <c r="J22" s="157">
        <v>4</v>
      </c>
      <c r="K22" s="157">
        <v>8</v>
      </c>
    </row>
    <row r="23" spans="1:14" x14ac:dyDescent="0.25">
      <c r="A23" s="169"/>
      <c r="B23" s="170"/>
      <c r="C23" s="169" t="s">
        <v>899</v>
      </c>
      <c r="D23" s="169" t="s">
        <v>1041</v>
      </c>
      <c r="E23" s="169" t="s">
        <v>1044</v>
      </c>
      <c r="F23" s="169">
        <v>2039704</v>
      </c>
      <c r="G23" s="157">
        <v>0</v>
      </c>
      <c r="H23" s="157">
        <v>2</v>
      </c>
      <c r="I23" s="157">
        <v>0</v>
      </c>
      <c r="J23" s="157">
        <v>0</v>
      </c>
      <c r="K23" s="157">
        <v>8</v>
      </c>
    </row>
    <row r="24" spans="1:14" ht="15.75" thickBot="1" x14ac:dyDescent="0.3">
      <c r="A24" s="169"/>
      <c r="B24" s="170"/>
      <c r="C24" s="174" t="s">
        <v>899</v>
      </c>
      <c r="D24" s="169" t="s">
        <v>898</v>
      </c>
      <c r="E24" s="169">
        <v>45258</v>
      </c>
      <c r="F24" s="169">
        <v>661481</v>
      </c>
      <c r="G24" s="157">
        <v>0</v>
      </c>
      <c r="H24" s="157">
        <v>0</v>
      </c>
      <c r="I24" s="157">
        <v>1</v>
      </c>
      <c r="J24" s="157">
        <v>0</v>
      </c>
      <c r="K24" s="157">
        <v>8</v>
      </c>
    </row>
    <row r="25" spans="1:14" ht="15.75" thickBot="1" x14ac:dyDescent="0.3">
      <c r="A25" s="169"/>
      <c r="B25" s="170"/>
      <c r="C25" s="218" t="s">
        <v>4147</v>
      </c>
      <c r="D25" s="219"/>
      <c r="E25" s="219"/>
      <c r="F25" s="220"/>
      <c r="G25" s="221">
        <v>5</v>
      </c>
      <c r="H25" s="222">
        <v>10</v>
      </c>
      <c r="I25" s="222">
        <v>5</v>
      </c>
      <c r="J25" s="222">
        <v>4</v>
      </c>
      <c r="K25" s="223">
        <v>8</v>
      </c>
      <c r="N25" s="16"/>
    </row>
    <row r="26" spans="1:14" ht="15.75" thickBot="1" x14ac:dyDescent="0.3">
      <c r="A26" s="169"/>
      <c r="B26" s="170"/>
      <c r="C26" s="158" t="s">
        <v>904</v>
      </c>
      <c r="D26" s="169" t="s">
        <v>1033</v>
      </c>
      <c r="E26" s="169" t="s">
        <v>1034</v>
      </c>
      <c r="F26" s="169">
        <v>2039699</v>
      </c>
      <c r="G26" s="157">
        <v>2</v>
      </c>
      <c r="H26" s="157">
        <v>2</v>
      </c>
      <c r="I26" s="157">
        <v>0</v>
      </c>
      <c r="J26" s="157">
        <v>4</v>
      </c>
      <c r="K26" s="157">
        <v>12</v>
      </c>
    </row>
    <row r="27" spans="1:14" x14ac:dyDescent="0.25">
      <c r="A27" s="169"/>
      <c r="B27" s="170"/>
      <c r="C27" s="218" t="s">
        <v>4148</v>
      </c>
      <c r="D27" s="219"/>
      <c r="E27" s="219"/>
      <c r="F27" s="220"/>
      <c r="G27" s="221">
        <v>2</v>
      </c>
      <c r="H27" s="222">
        <v>2</v>
      </c>
      <c r="I27" s="222">
        <v>0</v>
      </c>
      <c r="J27" s="222">
        <v>4</v>
      </c>
      <c r="K27" s="223">
        <v>12</v>
      </c>
    </row>
    <row r="28" spans="1:14" x14ac:dyDescent="0.25">
      <c r="A28" s="169"/>
      <c r="B28" s="170"/>
      <c r="C28" s="169" t="s">
        <v>3156</v>
      </c>
      <c r="D28" s="169" t="s">
        <v>2846</v>
      </c>
      <c r="E28" s="169" t="s">
        <v>2836</v>
      </c>
      <c r="F28" s="169">
        <v>2164755</v>
      </c>
      <c r="G28" s="157">
        <v>0</v>
      </c>
      <c r="H28" s="157">
        <v>3</v>
      </c>
      <c r="I28" s="157">
        <v>1</v>
      </c>
      <c r="J28" s="157">
        <v>0</v>
      </c>
      <c r="K28" s="157">
        <v>4</v>
      </c>
    </row>
    <row r="29" spans="1:14" ht="15.75" thickBot="1" x14ac:dyDescent="0.3">
      <c r="A29" s="169"/>
      <c r="B29" s="170"/>
      <c r="C29" s="218" t="s">
        <v>4472</v>
      </c>
      <c r="D29" s="219"/>
      <c r="E29" s="219"/>
      <c r="F29" s="220"/>
      <c r="G29" s="221">
        <v>0</v>
      </c>
      <c r="H29" s="222">
        <v>3</v>
      </c>
      <c r="I29" s="222">
        <v>1</v>
      </c>
      <c r="J29" s="222">
        <v>0</v>
      </c>
      <c r="K29" s="223">
        <v>4</v>
      </c>
    </row>
    <row r="30" spans="1:14" x14ac:dyDescent="0.25">
      <c r="A30" s="169"/>
      <c r="B30" s="170" t="s">
        <v>2941</v>
      </c>
      <c r="C30" s="175" t="s">
        <v>927</v>
      </c>
      <c r="D30" s="169" t="s">
        <v>2665</v>
      </c>
      <c r="E30" s="169" t="s">
        <v>2662</v>
      </c>
      <c r="F30" s="169">
        <v>2146072</v>
      </c>
      <c r="G30" s="157">
        <v>11</v>
      </c>
      <c r="H30" s="157">
        <v>2</v>
      </c>
      <c r="I30" s="157">
        <v>2</v>
      </c>
      <c r="J30" s="157">
        <v>0</v>
      </c>
      <c r="K30" s="157">
        <v>52</v>
      </c>
    </row>
    <row r="31" spans="1:14" x14ac:dyDescent="0.25">
      <c r="A31" s="169"/>
      <c r="B31" s="170"/>
      <c r="C31" s="169" t="s">
        <v>927</v>
      </c>
      <c r="D31" s="169"/>
      <c r="E31" s="169" t="s">
        <v>2661</v>
      </c>
      <c r="F31" s="169">
        <v>2146071</v>
      </c>
      <c r="G31" s="157">
        <v>105</v>
      </c>
      <c r="H31" s="157">
        <v>32</v>
      </c>
      <c r="I31" s="157">
        <v>78</v>
      </c>
      <c r="J31" s="157">
        <v>72</v>
      </c>
      <c r="K31" s="157">
        <v>52</v>
      </c>
    </row>
    <row r="32" spans="1:14" x14ac:dyDescent="0.25">
      <c r="A32" s="169"/>
      <c r="B32" s="170"/>
      <c r="C32" s="169" t="s">
        <v>927</v>
      </c>
      <c r="D32" s="169" t="s">
        <v>928</v>
      </c>
      <c r="E32" s="169">
        <v>86028509596</v>
      </c>
      <c r="F32" s="169">
        <v>876268</v>
      </c>
      <c r="G32" s="157">
        <v>0</v>
      </c>
      <c r="H32" s="157">
        <v>0</v>
      </c>
      <c r="I32" s="157">
        <v>1</v>
      </c>
      <c r="J32" s="157">
        <v>0</v>
      </c>
      <c r="K32" s="157">
        <v>52</v>
      </c>
    </row>
    <row r="33" spans="1:14" ht="15.75" thickBot="1" x14ac:dyDescent="0.3">
      <c r="A33" s="169"/>
      <c r="B33" s="170"/>
      <c r="C33" s="174" t="s">
        <v>927</v>
      </c>
      <c r="D33" s="169" t="s">
        <v>1042</v>
      </c>
      <c r="E33" s="169" t="s">
        <v>1043</v>
      </c>
      <c r="F33" s="169">
        <v>2039703</v>
      </c>
      <c r="G33" s="157">
        <v>0</v>
      </c>
      <c r="H33" s="157">
        <v>0</v>
      </c>
      <c r="I33" s="157">
        <v>1</v>
      </c>
      <c r="J33" s="157">
        <v>0</v>
      </c>
      <c r="K33" s="157">
        <v>52</v>
      </c>
      <c r="L33" s="160"/>
    </row>
    <row r="34" spans="1:14" x14ac:dyDescent="0.25">
      <c r="A34" s="169"/>
      <c r="B34" s="170"/>
      <c r="C34" s="218" t="s">
        <v>4149</v>
      </c>
      <c r="D34" s="219"/>
      <c r="E34" s="219"/>
      <c r="F34" s="220"/>
      <c r="G34" s="221">
        <v>116</v>
      </c>
      <c r="H34" s="222">
        <v>34</v>
      </c>
      <c r="I34" s="222">
        <v>82</v>
      </c>
      <c r="J34" s="222">
        <v>72</v>
      </c>
      <c r="K34" s="223">
        <v>52</v>
      </c>
    </row>
    <row r="35" spans="1:14" x14ac:dyDescent="0.25">
      <c r="A35" s="169"/>
      <c r="B35" s="170"/>
      <c r="C35" s="169" t="s">
        <v>3144</v>
      </c>
      <c r="D35" s="169" t="s">
        <v>925</v>
      </c>
      <c r="E35" s="169">
        <v>97979</v>
      </c>
      <c r="F35" s="169">
        <v>799520</v>
      </c>
      <c r="G35" s="157">
        <v>0</v>
      </c>
      <c r="H35" s="157">
        <v>0</v>
      </c>
      <c r="I35" s="157">
        <v>1</v>
      </c>
      <c r="J35" s="157">
        <v>0</v>
      </c>
      <c r="K35" s="157">
        <v>52</v>
      </c>
    </row>
    <row r="36" spans="1:14" x14ac:dyDescent="0.25">
      <c r="A36" s="169"/>
      <c r="B36" s="170"/>
      <c r="C36" s="169" t="s">
        <v>3144</v>
      </c>
      <c r="D36" s="169" t="s">
        <v>931</v>
      </c>
      <c r="E36" s="169" t="s">
        <v>4145</v>
      </c>
      <c r="F36" s="169">
        <v>20185</v>
      </c>
      <c r="G36" s="157">
        <v>0</v>
      </c>
      <c r="H36" s="157">
        <v>1</v>
      </c>
      <c r="I36" s="157">
        <v>0</v>
      </c>
      <c r="J36" s="157">
        <v>0</v>
      </c>
      <c r="K36" s="157">
        <v>52</v>
      </c>
    </row>
    <row r="37" spans="1:14" x14ac:dyDescent="0.25">
      <c r="A37" s="169"/>
      <c r="B37" s="170"/>
      <c r="C37" s="218" t="s">
        <v>4473</v>
      </c>
      <c r="D37" s="219"/>
      <c r="E37" s="219"/>
      <c r="F37" s="220"/>
      <c r="G37" s="221">
        <v>0</v>
      </c>
      <c r="H37" s="222">
        <v>1</v>
      </c>
      <c r="I37" s="222">
        <v>1</v>
      </c>
      <c r="J37" s="222">
        <v>0</v>
      </c>
      <c r="K37" s="223">
        <v>52</v>
      </c>
    </row>
    <row r="38" spans="1:14" x14ac:dyDescent="0.25">
      <c r="A38" s="169"/>
      <c r="B38" s="170"/>
      <c r="C38" s="169" t="s">
        <v>3199</v>
      </c>
      <c r="D38" s="169" t="s">
        <v>1141</v>
      </c>
      <c r="E38" s="169">
        <v>24038</v>
      </c>
      <c r="F38" s="169">
        <v>445814</v>
      </c>
      <c r="G38" s="157">
        <v>0</v>
      </c>
      <c r="H38" s="157">
        <v>0</v>
      </c>
      <c r="I38" s="157">
        <v>2</v>
      </c>
      <c r="J38" s="157">
        <v>0</v>
      </c>
      <c r="K38" s="157">
        <v>52</v>
      </c>
      <c r="N38" s="16"/>
    </row>
    <row r="39" spans="1:14" x14ac:dyDescent="0.25">
      <c r="A39" s="169"/>
      <c r="B39" s="170"/>
      <c r="C39" s="218" t="s">
        <v>4474</v>
      </c>
      <c r="D39" s="219"/>
      <c r="E39" s="219"/>
      <c r="F39" s="220"/>
      <c r="G39" s="221">
        <v>0</v>
      </c>
      <c r="H39" s="222">
        <v>0</v>
      </c>
      <c r="I39" s="222">
        <v>2</v>
      </c>
      <c r="J39" s="222">
        <v>0</v>
      </c>
      <c r="K39" s="223">
        <v>52</v>
      </c>
    </row>
    <row r="40" spans="1:14" ht="15.75" thickBot="1" x14ac:dyDescent="0.3">
      <c r="A40" s="212" t="s">
        <v>3540</v>
      </c>
      <c r="B40" s="213"/>
      <c r="C40" s="213"/>
      <c r="D40" s="213"/>
      <c r="E40" s="213"/>
      <c r="F40" s="214"/>
      <c r="G40" s="215">
        <v>123</v>
      </c>
      <c r="H40" s="216">
        <v>50</v>
      </c>
      <c r="I40" s="216">
        <v>91</v>
      </c>
      <c r="J40" s="216">
        <v>80</v>
      </c>
      <c r="K40" s="217">
        <v>31.692307692307693</v>
      </c>
    </row>
    <row r="41" spans="1:14" ht="15.75" thickBot="1" x14ac:dyDescent="0.3">
      <c r="A41" s="175">
        <v>15</v>
      </c>
      <c r="B41" s="176" t="s">
        <v>2937</v>
      </c>
      <c r="C41" s="158" t="s">
        <v>2963</v>
      </c>
      <c r="D41" s="169" t="s">
        <v>1035</v>
      </c>
      <c r="E41" s="169" t="s">
        <v>1036</v>
      </c>
      <c r="F41" s="169">
        <v>2039700</v>
      </c>
      <c r="G41" s="157">
        <v>2</v>
      </c>
      <c r="H41" s="157">
        <v>8</v>
      </c>
      <c r="I41" s="157">
        <v>4</v>
      </c>
      <c r="J41" s="157">
        <v>12</v>
      </c>
      <c r="K41" s="157">
        <v>20</v>
      </c>
    </row>
    <row r="42" spans="1:14" ht="15.75" thickBot="1" x14ac:dyDescent="0.3">
      <c r="A42" s="169"/>
      <c r="B42" s="170"/>
      <c r="C42" s="218" t="s">
        <v>4150</v>
      </c>
      <c r="D42" s="219"/>
      <c r="E42" s="219"/>
      <c r="F42" s="220"/>
      <c r="G42" s="221">
        <v>2</v>
      </c>
      <c r="H42" s="222">
        <v>8</v>
      </c>
      <c r="I42" s="222">
        <v>4</v>
      </c>
      <c r="J42" s="222">
        <v>12</v>
      </c>
      <c r="K42" s="223">
        <v>20</v>
      </c>
    </row>
    <row r="43" spans="1:14" x14ac:dyDescent="0.25">
      <c r="A43" s="169"/>
      <c r="B43" s="170"/>
      <c r="C43" s="175" t="s">
        <v>2954</v>
      </c>
      <c r="D43" s="169" t="s">
        <v>887</v>
      </c>
      <c r="E43" s="169" t="s">
        <v>819</v>
      </c>
      <c r="F43" s="169">
        <v>876259</v>
      </c>
      <c r="G43" s="157">
        <v>0</v>
      </c>
      <c r="H43" s="157">
        <v>3</v>
      </c>
      <c r="I43" s="157">
        <v>0</v>
      </c>
      <c r="J43" s="157">
        <v>0</v>
      </c>
      <c r="K43" s="157">
        <v>16</v>
      </c>
    </row>
    <row r="44" spans="1:14" ht="15.75" thickBot="1" x14ac:dyDescent="0.3">
      <c r="A44" s="169"/>
      <c r="B44" s="170"/>
      <c r="C44" s="174" t="s">
        <v>2954</v>
      </c>
      <c r="D44" s="169" t="s">
        <v>2673</v>
      </c>
      <c r="E44" s="169">
        <v>15003</v>
      </c>
      <c r="F44" s="169">
        <v>2146080</v>
      </c>
      <c r="G44" s="157">
        <v>0</v>
      </c>
      <c r="H44" s="157">
        <v>25</v>
      </c>
      <c r="I44" s="157">
        <v>6</v>
      </c>
      <c r="J44" s="157">
        <v>26</v>
      </c>
      <c r="K44" s="157">
        <v>16</v>
      </c>
      <c r="L44" s="160"/>
    </row>
    <row r="45" spans="1:14" ht="15.75" thickBot="1" x14ac:dyDescent="0.3">
      <c r="A45" s="169"/>
      <c r="B45" s="170"/>
      <c r="C45" s="218" t="s">
        <v>4151</v>
      </c>
      <c r="D45" s="219"/>
      <c r="E45" s="219"/>
      <c r="F45" s="220"/>
      <c r="G45" s="221">
        <v>0</v>
      </c>
      <c r="H45" s="222">
        <v>28</v>
      </c>
      <c r="I45" s="222">
        <v>6</v>
      </c>
      <c r="J45" s="222">
        <v>26</v>
      </c>
      <c r="K45" s="223">
        <v>16</v>
      </c>
    </row>
    <row r="46" spans="1:14" x14ac:dyDescent="0.25">
      <c r="A46" s="169"/>
      <c r="B46" s="170"/>
      <c r="C46" s="175" t="s">
        <v>2940</v>
      </c>
      <c r="D46" s="169" t="s">
        <v>863</v>
      </c>
      <c r="E46" s="169">
        <v>45259</v>
      </c>
      <c r="F46" s="169">
        <v>765120</v>
      </c>
      <c r="G46" s="157">
        <v>0</v>
      </c>
      <c r="H46" s="157">
        <v>1</v>
      </c>
      <c r="I46" s="157">
        <v>1</v>
      </c>
      <c r="J46" s="157">
        <v>0</v>
      </c>
      <c r="K46" s="157">
        <v>28</v>
      </c>
    </row>
    <row r="47" spans="1:14" ht="15.75" thickBot="1" x14ac:dyDescent="0.3">
      <c r="A47" s="169"/>
      <c r="B47" s="170"/>
      <c r="C47" s="174" t="s">
        <v>2940</v>
      </c>
      <c r="D47" s="169" t="s">
        <v>864</v>
      </c>
      <c r="E47" s="169" t="s">
        <v>1025</v>
      </c>
      <c r="F47" s="169">
        <v>2039150</v>
      </c>
      <c r="G47" s="157">
        <v>2</v>
      </c>
      <c r="H47" s="157">
        <v>12</v>
      </c>
      <c r="I47" s="157">
        <v>8</v>
      </c>
      <c r="J47" s="157">
        <v>16</v>
      </c>
      <c r="K47" s="157">
        <v>28</v>
      </c>
    </row>
    <row r="48" spans="1:14" ht="15.75" thickBot="1" x14ac:dyDescent="0.3">
      <c r="A48" s="169"/>
      <c r="B48" s="170"/>
      <c r="C48" s="218" t="s">
        <v>4152</v>
      </c>
      <c r="D48" s="219"/>
      <c r="E48" s="219"/>
      <c r="F48" s="220"/>
      <c r="G48" s="221">
        <v>2</v>
      </c>
      <c r="H48" s="222">
        <v>13</v>
      </c>
      <c r="I48" s="222">
        <v>9</v>
      </c>
      <c r="J48" s="222">
        <v>16</v>
      </c>
      <c r="K48" s="223">
        <v>28</v>
      </c>
    </row>
    <row r="49" spans="1:12" ht="15.75" thickBot="1" x14ac:dyDescent="0.3">
      <c r="A49" s="169"/>
      <c r="B49" s="170" t="s">
        <v>2948</v>
      </c>
      <c r="C49" s="158" t="s">
        <v>2956</v>
      </c>
      <c r="D49" s="169" t="s">
        <v>2850</v>
      </c>
      <c r="E49" s="169" t="s">
        <v>2839</v>
      </c>
      <c r="F49" s="169">
        <v>2164759</v>
      </c>
      <c r="G49" s="157">
        <v>4</v>
      </c>
      <c r="H49" s="157">
        <v>0</v>
      </c>
      <c r="I49" s="157">
        <v>2</v>
      </c>
      <c r="J49" s="157">
        <v>2</v>
      </c>
      <c r="K49" s="157">
        <v>4</v>
      </c>
    </row>
    <row r="50" spans="1:12" x14ac:dyDescent="0.25">
      <c r="A50" s="169"/>
      <c r="B50" s="170"/>
      <c r="C50" s="218" t="s">
        <v>4153</v>
      </c>
      <c r="D50" s="219"/>
      <c r="E50" s="219"/>
      <c r="F50" s="220"/>
      <c r="G50" s="221">
        <v>4</v>
      </c>
      <c r="H50" s="222">
        <v>0</v>
      </c>
      <c r="I50" s="222">
        <v>2</v>
      </c>
      <c r="J50" s="222">
        <v>2</v>
      </c>
      <c r="K50" s="223">
        <v>4</v>
      </c>
    </row>
    <row r="51" spans="1:12" x14ac:dyDescent="0.25">
      <c r="A51" s="169"/>
      <c r="B51" s="170"/>
      <c r="C51" s="169" t="s">
        <v>3130</v>
      </c>
      <c r="D51" s="169" t="s">
        <v>867</v>
      </c>
      <c r="E51" s="169">
        <v>39967</v>
      </c>
      <c r="F51" s="169">
        <v>754181</v>
      </c>
      <c r="G51" s="157">
        <v>2</v>
      </c>
      <c r="H51" s="157">
        <v>0</v>
      </c>
      <c r="I51" s="157">
        <v>0</v>
      </c>
      <c r="J51" s="157">
        <v>0</v>
      </c>
      <c r="K51" s="157">
        <v>4</v>
      </c>
      <c r="L51" s="160"/>
    </row>
    <row r="52" spans="1:12" x14ac:dyDescent="0.25">
      <c r="A52" s="169"/>
      <c r="B52" s="170"/>
      <c r="C52" s="169" t="s">
        <v>3130</v>
      </c>
      <c r="D52" s="169"/>
      <c r="E52" s="169" t="s">
        <v>1024</v>
      </c>
      <c r="F52" s="169">
        <v>2039119</v>
      </c>
      <c r="G52" s="157">
        <v>2</v>
      </c>
      <c r="H52" s="157">
        <v>0</v>
      </c>
      <c r="I52" s="157">
        <v>0</v>
      </c>
      <c r="J52" s="157">
        <v>0</v>
      </c>
      <c r="K52" s="157">
        <v>4</v>
      </c>
      <c r="L52" s="160"/>
    </row>
    <row r="53" spans="1:12" x14ac:dyDescent="0.25">
      <c r="A53" s="169"/>
      <c r="B53" s="170"/>
      <c r="C53" s="169" t="s">
        <v>3130</v>
      </c>
      <c r="D53" s="169"/>
      <c r="E53" s="169"/>
      <c r="F53" s="169">
        <v>2039694</v>
      </c>
      <c r="G53" s="157">
        <v>4</v>
      </c>
      <c r="H53" s="157">
        <v>0</v>
      </c>
      <c r="I53" s="157">
        <v>0</v>
      </c>
      <c r="J53" s="157">
        <v>0</v>
      </c>
      <c r="K53" s="157">
        <v>4</v>
      </c>
    </row>
    <row r="54" spans="1:12" x14ac:dyDescent="0.25">
      <c r="A54" s="169"/>
      <c r="B54" s="170"/>
      <c r="C54" s="218" t="s">
        <v>4475</v>
      </c>
      <c r="D54" s="219"/>
      <c r="E54" s="219"/>
      <c r="F54" s="220"/>
      <c r="G54" s="221">
        <v>8</v>
      </c>
      <c r="H54" s="222">
        <v>0</v>
      </c>
      <c r="I54" s="222">
        <v>0</v>
      </c>
      <c r="J54" s="222">
        <v>0</v>
      </c>
      <c r="K54" s="223">
        <v>4</v>
      </c>
    </row>
    <row r="55" spans="1:12" x14ac:dyDescent="0.25">
      <c r="A55" s="169"/>
      <c r="B55" s="170" t="s">
        <v>2946</v>
      </c>
      <c r="C55" s="169" t="s">
        <v>3016</v>
      </c>
      <c r="D55" s="169" t="s">
        <v>2677</v>
      </c>
      <c r="E55" s="169">
        <v>15007</v>
      </c>
      <c r="F55" s="169">
        <v>2146084</v>
      </c>
      <c r="G55" s="157">
        <v>7</v>
      </c>
      <c r="H55" s="157">
        <v>5</v>
      </c>
      <c r="I55" s="157">
        <v>8</v>
      </c>
      <c r="J55" s="157">
        <v>4</v>
      </c>
      <c r="K55" s="157">
        <v>12</v>
      </c>
    </row>
    <row r="56" spans="1:12" ht="15.75" thickBot="1" x14ac:dyDescent="0.3">
      <c r="A56" s="169"/>
      <c r="B56" s="170"/>
      <c r="C56" s="218" t="s">
        <v>4476</v>
      </c>
      <c r="D56" s="219"/>
      <c r="E56" s="219"/>
      <c r="F56" s="220"/>
      <c r="G56" s="221">
        <v>7</v>
      </c>
      <c r="H56" s="222">
        <v>5</v>
      </c>
      <c r="I56" s="222">
        <v>8</v>
      </c>
      <c r="J56" s="222">
        <v>4</v>
      </c>
      <c r="K56" s="223">
        <v>12</v>
      </c>
      <c r="L56" s="160"/>
    </row>
    <row r="57" spans="1:12" ht="15.75" thickBot="1" x14ac:dyDescent="0.3">
      <c r="A57" s="169"/>
      <c r="B57" s="170" t="s">
        <v>2971</v>
      </c>
      <c r="C57" s="158" t="s">
        <v>2972</v>
      </c>
      <c r="D57" s="169" t="s">
        <v>2670</v>
      </c>
      <c r="E57" s="169">
        <v>15000</v>
      </c>
      <c r="F57" s="169">
        <v>2146077</v>
      </c>
      <c r="G57" s="157">
        <v>4</v>
      </c>
      <c r="H57" s="157">
        <v>4</v>
      </c>
      <c r="I57" s="157">
        <v>0</v>
      </c>
      <c r="J57" s="157">
        <v>8</v>
      </c>
      <c r="K57" s="157">
        <v>4</v>
      </c>
    </row>
    <row r="58" spans="1:12" ht="15.75" thickBot="1" x14ac:dyDescent="0.3">
      <c r="A58" s="169"/>
      <c r="B58" s="170"/>
      <c r="C58" s="218" t="s">
        <v>4154</v>
      </c>
      <c r="D58" s="219"/>
      <c r="E58" s="219"/>
      <c r="F58" s="220"/>
      <c r="G58" s="221">
        <v>4</v>
      </c>
      <c r="H58" s="222">
        <v>4</v>
      </c>
      <c r="I58" s="222">
        <v>0</v>
      </c>
      <c r="J58" s="222">
        <v>8</v>
      </c>
      <c r="K58" s="223">
        <v>4</v>
      </c>
    </row>
    <row r="59" spans="1:12" x14ac:dyDescent="0.25">
      <c r="A59" s="169"/>
      <c r="B59" s="170" t="s">
        <v>2978</v>
      </c>
      <c r="C59" s="175" t="s">
        <v>2979</v>
      </c>
      <c r="D59" s="169" t="s">
        <v>2675</v>
      </c>
      <c r="E59" s="169">
        <v>15005</v>
      </c>
      <c r="F59" s="169">
        <v>2146082</v>
      </c>
      <c r="G59" s="157">
        <v>4</v>
      </c>
      <c r="H59" s="157">
        <v>4</v>
      </c>
      <c r="I59" s="157">
        <v>1</v>
      </c>
      <c r="J59" s="157">
        <v>8</v>
      </c>
      <c r="K59" s="157">
        <v>8</v>
      </c>
    </row>
    <row r="60" spans="1:12" x14ac:dyDescent="0.25">
      <c r="A60" s="169"/>
      <c r="B60" s="170"/>
      <c r="C60" s="169" t="s">
        <v>2979</v>
      </c>
      <c r="D60" s="169" t="s">
        <v>911</v>
      </c>
      <c r="E60" s="169" t="s">
        <v>833</v>
      </c>
      <c r="F60" s="169">
        <v>876266</v>
      </c>
      <c r="G60" s="157">
        <v>1</v>
      </c>
      <c r="H60" s="157">
        <v>0</v>
      </c>
      <c r="I60" s="157">
        <v>0</v>
      </c>
      <c r="J60" s="157">
        <v>0</v>
      </c>
      <c r="K60" s="157">
        <v>8</v>
      </c>
    </row>
    <row r="61" spans="1:12" ht="15.75" thickBot="1" x14ac:dyDescent="0.3">
      <c r="A61" s="169"/>
      <c r="B61" s="170"/>
      <c r="C61" s="174" t="s">
        <v>2979</v>
      </c>
      <c r="D61" s="169" t="s">
        <v>912</v>
      </c>
      <c r="E61" s="169" t="s">
        <v>834</v>
      </c>
      <c r="F61" s="169">
        <v>455514</v>
      </c>
      <c r="G61" s="157">
        <v>0</v>
      </c>
      <c r="H61" s="157">
        <v>0</v>
      </c>
      <c r="I61" s="157">
        <v>2</v>
      </c>
      <c r="J61" s="157">
        <v>0</v>
      </c>
      <c r="K61" s="157">
        <v>8</v>
      </c>
    </row>
    <row r="62" spans="1:12" x14ac:dyDescent="0.25">
      <c r="A62" s="169"/>
      <c r="B62" s="170"/>
      <c r="C62" s="218" t="s">
        <v>4477</v>
      </c>
      <c r="D62" s="219"/>
      <c r="E62" s="219"/>
      <c r="F62" s="220"/>
      <c r="G62" s="221">
        <v>5</v>
      </c>
      <c r="H62" s="222">
        <v>4</v>
      </c>
      <c r="I62" s="222">
        <v>3</v>
      </c>
      <c r="J62" s="222">
        <v>8</v>
      </c>
      <c r="K62" s="223">
        <v>8</v>
      </c>
      <c r="L62" s="160"/>
    </row>
    <row r="63" spans="1:12" x14ac:dyDescent="0.25">
      <c r="A63" s="169"/>
      <c r="B63" s="170"/>
      <c r="C63" s="169" t="s">
        <v>3221</v>
      </c>
      <c r="D63" s="169" t="s">
        <v>2674</v>
      </c>
      <c r="E63" s="169">
        <v>15004</v>
      </c>
      <c r="F63" s="169">
        <v>2146081</v>
      </c>
      <c r="G63" s="157">
        <v>4</v>
      </c>
      <c r="H63" s="157">
        <v>0</v>
      </c>
      <c r="I63" s="157">
        <v>4</v>
      </c>
      <c r="J63" s="157">
        <v>0</v>
      </c>
      <c r="K63" s="157">
        <v>4</v>
      </c>
    </row>
    <row r="64" spans="1:12" x14ac:dyDescent="0.25">
      <c r="A64" s="169"/>
      <c r="B64" s="170"/>
      <c r="C64" s="218" t="s">
        <v>4478</v>
      </c>
      <c r="D64" s="219"/>
      <c r="E64" s="219"/>
      <c r="F64" s="220"/>
      <c r="G64" s="221">
        <v>4</v>
      </c>
      <c r="H64" s="222">
        <v>0</v>
      </c>
      <c r="I64" s="222">
        <v>4</v>
      </c>
      <c r="J64" s="222">
        <v>0</v>
      </c>
      <c r="K64" s="223">
        <v>4</v>
      </c>
    </row>
    <row r="65" spans="1:11" x14ac:dyDescent="0.25">
      <c r="A65" s="169"/>
      <c r="B65" s="170" t="s">
        <v>3003</v>
      </c>
      <c r="C65" s="169" t="s">
        <v>4479</v>
      </c>
      <c r="D65" s="169" t="s">
        <v>1029</v>
      </c>
      <c r="E65" s="169" t="s">
        <v>1030</v>
      </c>
      <c r="F65" s="169">
        <v>2039697</v>
      </c>
      <c r="G65" s="157">
        <v>4</v>
      </c>
      <c r="H65" s="157">
        <v>0</v>
      </c>
      <c r="I65" s="157">
        <v>4</v>
      </c>
      <c r="J65" s="157">
        <v>0</v>
      </c>
      <c r="K65" s="157">
        <v>4</v>
      </c>
    </row>
    <row r="66" spans="1:11" x14ac:dyDescent="0.25">
      <c r="A66" s="169"/>
      <c r="B66" s="170"/>
      <c r="C66" s="218" t="s">
        <v>4480</v>
      </c>
      <c r="D66" s="219"/>
      <c r="E66" s="219"/>
      <c r="F66" s="220"/>
      <c r="G66" s="221">
        <v>4</v>
      </c>
      <c r="H66" s="222">
        <v>0</v>
      </c>
      <c r="I66" s="222">
        <v>4</v>
      </c>
      <c r="J66" s="222">
        <v>0</v>
      </c>
      <c r="K66" s="223">
        <v>4</v>
      </c>
    </row>
    <row r="67" spans="1:11" x14ac:dyDescent="0.25">
      <c r="A67" s="169"/>
      <c r="B67" s="170"/>
      <c r="C67" s="169" t="s">
        <v>3226</v>
      </c>
      <c r="D67" s="169" t="s">
        <v>2676</v>
      </c>
      <c r="E67" s="169">
        <v>15006</v>
      </c>
      <c r="F67" s="169">
        <v>2146083</v>
      </c>
      <c r="G67" s="157">
        <v>4</v>
      </c>
      <c r="H67" s="157">
        <v>0</v>
      </c>
      <c r="I67" s="157">
        <v>4</v>
      </c>
      <c r="J67" s="157">
        <v>0</v>
      </c>
      <c r="K67" s="157">
        <v>4</v>
      </c>
    </row>
    <row r="68" spans="1:11" x14ac:dyDescent="0.25">
      <c r="A68" s="169"/>
      <c r="B68" s="170"/>
      <c r="C68" s="218" t="s">
        <v>4481</v>
      </c>
      <c r="D68" s="219"/>
      <c r="E68" s="219"/>
      <c r="F68" s="220"/>
      <c r="G68" s="221">
        <v>4</v>
      </c>
      <c r="H68" s="222">
        <v>0</v>
      </c>
      <c r="I68" s="222">
        <v>4</v>
      </c>
      <c r="J68" s="222">
        <v>0</v>
      </c>
      <c r="K68" s="223">
        <v>4</v>
      </c>
    </row>
    <row r="69" spans="1:11" ht="15.75" thickBot="1" x14ac:dyDescent="0.3">
      <c r="A69" s="212" t="s">
        <v>3541</v>
      </c>
      <c r="B69" s="213"/>
      <c r="C69" s="213"/>
      <c r="D69" s="213"/>
      <c r="E69" s="213"/>
      <c r="F69" s="214"/>
      <c r="G69" s="215">
        <v>44</v>
      </c>
      <c r="H69" s="216">
        <v>62</v>
      </c>
      <c r="I69" s="216">
        <v>44</v>
      </c>
      <c r="J69" s="216">
        <v>76</v>
      </c>
      <c r="K69" s="217">
        <v>10.352941176470589</v>
      </c>
    </row>
    <row r="70" spans="1:11" x14ac:dyDescent="0.25">
      <c r="A70" s="175">
        <v>16</v>
      </c>
      <c r="B70" s="169" t="s">
        <v>2958</v>
      </c>
      <c r="C70" s="169" t="s">
        <v>3229</v>
      </c>
      <c r="D70" s="169" t="s">
        <v>2678</v>
      </c>
      <c r="E70" s="169">
        <v>16000</v>
      </c>
      <c r="F70" s="169">
        <v>2146085</v>
      </c>
      <c r="G70" s="157">
        <v>4</v>
      </c>
      <c r="H70" s="157">
        <v>0</v>
      </c>
      <c r="I70" s="157">
        <v>4</v>
      </c>
      <c r="J70" s="157">
        <v>0</v>
      </c>
      <c r="K70" s="157">
        <v>4</v>
      </c>
    </row>
    <row r="71" spans="1:11" ht="15.75" thickBot="1" x14ac:dyDescent="0.3">
      <c r="A71" s="169"/>
      <c r="B71" s="169"/>
      <c r="C71" s="218" t="s">
        <v>4482</v>
      </c>
      <c r="D71" s="219"/>
      <c r="E71" s="219"/>
      <c r="F71" s="220"/>
      <c r="G71" s="221">
        <v>4</v>
      </c>
      <c r="H71" s="222">
        <v>0</v>
      </c>
      <c r="I71" s="222">
        <v>4</v>
      </c>
      <c r="J71" s="222">
        <v>0</v>
      </c>
      <c r="K71" s="223">
        <v>4</v>
      </c>
    </row>
    <row r="72" spans="1:11" ht="15.75" thickBot="1" x14ac:dyDescent="0.3">
      <c r="A72" s="169"/>
      <c r="B72" s="176" t="s">
        <v>2974</v>
      </c>
      <c r="C72" s="158" t="s">
        <v>2625</v>
      </c>
      <c r="D72" s="169" t="s">
        <v>2684</v>
      </c>
      <c r="E72" s="169">
        <v>16009</v>
      </c>
      <c r="F72" s="169">
        <v>2146091</v>
      </c>
      <c r="G72" s="157">
        <v>0</v>
      </c>
      <c r="H72" s="157">
        <v>7</v>
      </c>
      <c r="I72" s="157">
        <v>0</v>
      </c>
      <c r="J72" s="157">
        <v>9</v>
      </c>
      <c r="K72" s="157">
        <v>8</v>
      </c>
    </row>
    <row r="73" spans="1:11" ht="15.75" thickBot="1" x14ac:dyDescent="0.3">
      <c r="A73" s="169"/>
      <c r="B73" s="170"/>
      <c r="C73" s="218" t="s">
        <v>4155</v>
      </c>
      <c r="D73" s="219"/>
      <c r="E73" s="219"/>
      <c r="F73" s="220"/>
      <c r="G73" s="221">
        <v>0</v>
      </c>
      <c r="H73" s="222">
        <v>7</v>
      </c>
      <c r="I73" s="222">
        <v>0</v>
      </c>
      <c r="J73" s="222">
        <v>9</v>
      </c>
      <c r="K73" s="223">
        <v>8</v>
      </c>
    </row>
    <row r="74" spans="1:11" x14ac:dyDescent="0.25">
      <c r="A74" s="169"/>
      <c r="B74" s="170" t="s">
        <v>2964</v>
      </c>
      <c r="C74" s="175" t="s">
        <v>2981</v>
      </c>
      <c r="D74" s="169" t="s">
        <v>2681</v>
      </c>
      <c r="E74" s="169">
        <v>16006</v>
      </c>
      <c r="F74" s="169">
        <v>2146088</v>
      </c>
      <c r="G74" s="157">
        <v>4</v>
      </c>
      <c r="H74" s="157">
        <v>0</v>
      </c>
      <c r="I74" s="157">
        <v>4</v>
      </c>
      <c r="J74" s="157">
        <v>0</v>
      </c>
      <c r="K74" s="157">
        <v>4</v>
      </c>
    </row>
    <row r="75" spans="1:11" ht="15.75" thickBot="1" x14ac:dyDescent="0.3">
      <c r="A75" s="169"/>
      <c r="B75" s="170"/>
      <c r="C75" s="174" t="s">
        <v>2981</v>
      </c>
      <c r="D75" s="169" t="s">
        <v>913</v>
      </c>
      <c r="E75" s="169">
        <v>47330</v>
      </c>
      <c r="F75" s="169">
        <v>756286</v>
      </c>
      <c r="G75" s="157">
        <v>0</v>
      </c>
      <c r="H75" s="157">
        <v>0</v>
      </c>
      <c r="I75" s="157">
        <v>2</v>
      </c>
      <c r="J75" s="157">
        <v>0</v>
      </c>
      <c r="K75" s="157">
        <v>4</v>
      </c>
    </row>
    <row r="76" spans="1:11" x14ac:dyDescent="0.25">
      <c r="A76" s="169"/>
      <c r="B76" s="170"/>
      <c r="C76" s="218" t="s">
        <v>4156</v>
      </c>
      <c r="D76" s="219"/>
      <c r="E76" s="219"/>
      <c r="F76" s="220"/>
      <c r="G76" s="221">
        <v>4</v>
      </c>
      <c r="H76" s="222">
        <v>0</v>
      </c>
      <c r="I76" s="222">
        <v>6</v>
      </c>
      <c r="J76" s="222">
        <v>0</v>
      </c>
      <c r="K76" s="223">
        <v>4</v>
      </c>
    </row>
    <row r="77" spans="1:11" x14ac:dyDescent="0.25">
      <c r="A77" s="169"/>
      <c r="B77" s="170"/>
      <c r="C77" s="169" t="s">
        <v>4483</v>
      </c>
      <c r="D77" s="169" t="s">
        <v>2680</v>
      </c>
      <c r="E77" s="169">
        <v>16005</v>
      </c>
      <c r="F77" s="169">
        <v>2146087</v>
      </c>
      <c r="G77" s="157">
        <v>4</v>
      </c>
      <c r="H77" s="157">
        <v>0</v>
      </c>
      <c r="I77" s="157">
        <v>4</v>
      </c>
      <c r="J77" s="157">
        <v>4</v>
      </c>
      <c r="K77" s="157">
        <v>4</v>
      </c>
    </row>
    <row r="78" spans="1:11" ht="15.75" thickBot="1" x14ac:dyDescent="0.3">
      <c r="A78" s="169"/>
      <c r="B78" s="170"/>
      <c r="C78" s="218" t="s">
        <v>4484</v>
      </c>
      <c r="D78" s="219"/>
      <c r="E78" s="219"/>
      <c r="F78" s="220"/>
      <c r="G78" s="221">
        <v>4</v>
      </c>
      <c r="H78" s="222">
        <v>0</v>
      </c>
      <c r="I78" s="222">
        <v>4</v>
      </c>
      <c r="J78" s="222">
        <v>4</v>
      </c>
      <c r="K78" s="223">
        <v>4</v>
      </c>
    </row>
    <row r="79" spans="1:11" x14ac:dyDescent="0.25">
      <c r="A79" s="169"/>
      <c r="B79" s="170" t="s">
        <v>2950</v>
      </c>
      <c r="C79" s="175" t="s">
        <v>962</v>
      </c>
      <c r="D79" s="169" t="s">
        <v>2682</v>
      </c>
      <c r="E79" s="169">
        <v>16007</v>
      </c>
      <c r="F79" s="169">
        <v>2146089</v>
      </c>
      <c r="G79" s="157">
        <v>4</v>
      </c>
      <c r="H79" s="157">
        <v>0</v>
      </c>
      <c r="I79" s="157">
        <v>0</v>
      </c>
      <c r="J79" s="157">
        <v>4</v>
      </c>
      <c r="K79" s="157">
        <v>8</v>
      </c>
    </row>
    <row r="80" spans="1:11" ht="15.75" thickBot="1" x14ac:dyDescent="0.3">
      <c r="A80" s="169"/>
      <c r="B80" s="170"/>
      <c r="C80" s="174" t="s">
        <v>962</v>
      </c>
      <c r="D80" s="169" t="s">
        <v>961</v>
      </c>
      <c r="E80" s="169" t="s">
        <v>853</v>
      </c>
      <c r="F80" s="169">
        <v>876264</v>
      </c>
      <c r="G80" s="157">
        <v>0</v>
      </c>
      <c r="H80" s="157">
        <v>0</v>
      </c>
      <c r="I80" s="157">
        <v>0</v>
      </c>
      <c r="J80" s="157">
        <v>4</v>
      </c>
      <c r="K80" s="157">
        <v>8</v>
      </c>
    </row>
    <row r="81" spans="1:11" ht="15.75" thickBot="1" x14ac:dyDescent="0.3">
      <c r="A81" s="169"/>
      <c r="B81" s="170"/>
      <c r="C81" s="218" t="s">
        <v>4157</v>
      </c>
      <c r="D81" s="219"/>
      <c r="E81" s="219"/>
      <c r="F81" s="220"/>
      <c r="G81" s="221">
        <v>4</v>
      </c>
      <c r="H81" s="222">
        <v>0</v>
      </c>
      <c r="I81" s="222">
        <v>0</v>
      </c>
      <c r="J81" s="222">
        <v>8</v>
      </c>
      <c r="K81" s="223">
        <v>8</v>
      </c>
    </row>
    <row r="82" spans="1:11" x14ac:dyDescent="0.25">
      <c r="A82" s="169"/>
      <c r="B82" s="170"/>
      <c r="C82" s="175" t="s">
        <v>2988</v>
      </c>
      <c r="D82" s="169" t="s">
        <v>2853</v>
      </c>
      <c r="E82" s="169" t="s">
        <v>3241</v>
      </c>
      <c r="F82" s="169">
        <v>2164792</v>
      </c>
      <c r="G82" s="157">
        <v>0</v>
      </c>
      <c r="H82" s="157">
        <v>0</v>
      </c>
      <c r="I82" s="157">
        <v>0</v>
      </c>
      <c r="J82" s="157">
        <v>4</v>
      </c>
      <c r="K82" s="157">
        <v>8</v>
      </c>
    </row>
    <row r="83" spans="1:11" ht="15.75" thickBot="1" x14ac:dyDescent="0.3">
      <c r="A83" s="169"/>
      <c r="B83" s="170"/>
      <c r="C83" s="174" t="s">
        <v>2988</v>
      </c>
      <c r="D83" s="169" t="s">
        <v>896</v>
      </c>
      <c r="E83" s="169" t="s">
        <v>824</v>
      </c>
      <c r="F83" s="169">
        <v>858203</v>
      </c>
      <c r="G83" s="157">
        <v>0</v>
      </c>
      <c r="H83" s="157">
        <v>0</v>
      </c>
      <c r="I83" s="157">
        <v>3</v>
      </c>
      <c r="J83" s="157">
        <v>0</v>
      </c>
      <c r="K83" s="157">
        <v>8</v>
      </c>
    </row>
    <row r="84" spans="1:11" ht="15.75" thickBot="1" x14ac:dyDescent="0.3">
      <c r="A84" s="169"/>
      <c r="B84" s="170"/>
      <c r="C84" s="218" t="s">
        <v>4158</v>
      </c>
      <c r="D84" s="219"/>
      <c r="E84" s="219"/>
      <c r="F84" s="220"/>
      <c r="G84" s="221">
        <v>0</v>
      </c>
      <c r="H84" s="222">
        <v>0</v>
      </c>
      <c r="I84" s="222">
        <v>3</v>
      </c>
      <c r="J84" s="222">
        <v>4</v>
      </c>
      <c r="K84" s="223">
        <v>8</v>
      </c>
    </row>
    <row r="85" spans="1:11" x14ac:dyDescent="0.25">
      <c r="A85" s="169"/>
      <c r="B85" s="170"/>
      <c r="C85" s="175" t="s">
        <v>877</v>
      </c>
      <c r="D85" s="169" t="s">
        <v>876</v>
      </c>
      <c r="E85" s="169" t="s">
        <v>816</v>
      </c>
      <c r="F85" s="169">
        <v>876272</v>
      </c>
      <c r="G85" s="157">
        <v>3</v>
      </c>
      <c r="H85" s="157">
        <v>0</v>
      </c>
      <c r="I85" s="157">
        <v>0</v>
      </c>
      <c r="J85" s="157">
        <v>0</v>
      </c>
      <c r="K85" s="157">
        <v>12</v>
      </c>
    </row>
    <row r="86" spans="1:11" ht="15.75" thickBot="1" x14ac:dyDescent="0.3">
      <c r="A86" s="169"/>
      <c r="B86" s="170"/>
      <c r="C86" s="174" t="s">
        <v>877</v>
      </c>
      <c r="D86" s="169" t="s">
        <v>878</v>
      </c>
      <c r="E86" s="169" t="s">
        <v>817</v>
      </c>
      <c r="F86" s="169">
        <v>938154</v>
      </c>
      <c r="G86" s="157">
        <v>6</v>
      </c>
      <c r="H86" s="157">
        <v>2</v>
      </c>
      <c r="I86" s="157">
        <v>4</v>
      </c>
      <c r="J86" s="157">
        <v>8</v>
      </c>
      <c r="K86" s="157">
        <v>12</v>
      </c>
    </row>
    <row r="87" spans="1:11" ht="15.75" thickBot="1" x14ac:dyDescent="0.3">
      <c r="A87" s="169"/>
      <c r="B87" s="170"/>
      <c r="C87" s="218" t="s">
        <v>4159</v>
      </c>
      <c r="D87" s="219"/>
      <c r="E87" s="219"/>
      <c r="F87" s="220"/>
      <c r="G87" s="221">
        <v>9</v>
      </c>
      <c r="H87" s="222">
        <v>2</v>
      </c>
      <c r="I87" s="222">
        <v>4</v>
      </c>
      <c r="J87" s="222">
        <v>8</v>
      </c>
      <c r="K87" s="223">
        <v>12</v>
      </c>
    </row>
    <row r="88" spans="1:11" ht="15.75" thickBot="1" x14ac:dyDescent="0.3">
      <c r="A88" s="169"/>
      <c r="B88" s="170"/>
      <c r="C88" s="158" t="s">
        <v>2951</v>
      </c>
      <c r="D88" s="169" t="s">
        <v>893</v>
      </c>
      <c r="E88" s="169">
        <v>80714</v>
      </c>
      <c r="F88" s="169">
        <v>754179</v>
      </c>
      <c r="G88" s="157">
        <v>1</v>
      </c>
      <c r="H88" s="157">
        <v>4</v>
      </c>
      <c r="I88" s="157">
        <v>1</v>
      </c>
      <c r="J88" s="157">
        <v>0</v>
      </c>
      <c r="K88" s="157">
        <v>4</v>
      </c>
    </row>
    <row r="89" spans="1:11" x14ac:dyDescent="0.25">
      <c r="A89" s="169"/>
      <c r="B89" s="170"/>
      <c r="C89" s="218" t="s">
        <v>4160</v>
      </c>
      <c r="D89" s="219"/>
      <c r="E89" s="219"/>
      <c r="F89" s="220"/>
      <c r="G89" s="221">
        <v>1</v>
      </c>
      <c r="H89" s="222">
        <v>4</v>
      </c>
      <c r="I89" s="222">
        <v>1</v>
      </c>
      <c r="J89" s="222">
        <v>0</v>
      </c>
      <c r="K89" s="223">
        <v>4</v>
      </c>
    </row>
    <row r="90" spans="1:11" x14ac:dyDescent="0.25">
      <c r="A90" s="169"/>
      <c r="B90" s="170"/>
      <c r="C90" s="169" t="s">
        <v>3128</v>
      </c>
      <c r="D90" s="169" t="s">
        <v>2852</v>
      </c>
      <c r="E90" s="169" t="s">
        <v>2841</v>
      </c>
      <c r="F90" s="169">
        <v>2164791</v>
      </c>
      <c r="G90" s="157">
        <v>4</v>
      </c>
      <c r="H90" s="157">
        <v>0</v>
      </c>
      <c r="I90" s="157">
        <v>0</v>
      </c>
      <c r="J90" s="157">
        <v>4</v>
      </c>
      <c r="K90" s="157"/>
    </row>
    <row r="91" spans="1:11" x14ac:dyDescent="0.25">
      <c r="A91" s="169"/>
      <c r="B91" s="170"/>
      <c r="C91" s="218" t="s">
        <v>4485</v>
      </c>
      <c r="D91" s="219"/>
      <c r="E91" s="219"/>
      <c r="F91" s="220"/>
      <c r="G91" s="221">
        <v>4</v>
      </c>
      <c r="H91" s="222">
        <v>0</v>
      </c>
      <c r="I91" s="222">
        <v>0</v>
      </c>
      <c r="J91" s="222">
        <v>4</v>
      </c>
      <c r="K91" s="223"/>
    </row>
    <row r="92" spans="1:11" x14ac:dyDescent="0.25">
      <c r="A92" s="169"/>
      <c r="B92" s="170"/>
      <c r="C92" s="169" t="s">
        <v>3225</v>
      </c>
      <c r="D92" s="169" t="s">
        <v>2685</v>
      </c>
      <c r="E92" s="169">
        <v>16010</v>
      </c>
      <c r="F92" s="169">
        <v>2146092</v>
      </c>
      <c r="G92" s="157">
        <v>0</v>
      </c>
      <c r="H92" s="157">
        <v>4</v>
      </c>
      <c r="I92" s="157">
        <v>4</v>
      </c>
      <c r="J92" s="157">
        <v>4</v>
      </c>
      <c r="K92" s="157">
        <v>4</v>
      </c>
    </row>
    <row r="93" spans="1:11" x14ac:dyDescent="0.25">
      <c r="A93" s="169"/>
      <c r="B93" s="170"/>
      <c r="C93" s="218" t="s">
        <v>4486</v>
      </c>
      <c r="D93" s="219"/>
      <c r="E93" s="219"/>
      <c r="F93" s="220"/>
      <c r="G93" s="221">
        <v>0</v>
      </c>
      <c r="H93" s="222">
        <v>4</v>
      </c>
      <c r="I93" s="222">
        <v>4</v>
      </c>
      <c r="J93" s="222">
        <v>4</v>
      </c>
      <c r="K93" s="223">
        <v>4</v>
      </c>
    </row>
    <row r="94" spans="1:11" x14ac:dyDescent="0.25">
      <c r="A94" s="169"/>
      <c r="B94" s="170"/>
      <c r="C94" s="169" t="s">
        <v>3155</v>
      </c>
      <c r="D94" s="169" t="s">
        <v>2686</v>
      </c>
      <c r="E94" s="169">
        <v>16012</v>
      </c>
      <c r="F94" s="169">
        <v>2146093</v>
      </c>
      <c r="G94" s="157">
        <v>4</v>
      </c>
      <c r="H94" s="157">
        <v>0</v>
      </c>
      <c r="I94" s="157">
        <v>4</v>
      </c>
      <c r="J94" s="157">
        <v>4</v>
      </c>
      <c r="K94" s="157">
        <v>4</v>
      </c>
    </row>
    <row r="95" spans="1:11" x14ac:dyDescent="0.25">
      <c r="A95" s="169"/>
      <c r="B95" s="170"/>
      <c r="C95" s="218" t="s">
        <v>4487</v>
      </c>
      <c r="D95" s="219"/>
      <c r="E95" s="219"/>
      <c r="F95" s="220"/>
      <c r="G95" s="221">
        <v>4</v>
      </c>
      <c r="H95" s="222">
        <v>0</v>
      </c>
      <c r="I95" s="222">
        <v>4</v>
      </c>
      <c r="J95" s="222">
        <v>4</v>
      </c>
      <c r="K95" s="223">
        <v>4</v>
      </c>
    </row>
    <row r="96" spans="1:11" ht="15.75" thickBot="1" x14ac:dyDescent="0.3">
      <c r="A96" s="212" t="s">
        <v>3542</v>
      </c>
      <c r="B96" s="213"/>
      <c r="C96" s="213"/>
      <c r="D96" s="213"/>
      <c r="E96" s="213"/>
      <c r="F96" s="214"/>
      <c r="G96" s="215">
        <v>34</v>
      </c>
      <c r="H96" s="216">
        <v>17</v>
      </c>
      <c r="I96" s="216">
        <v>30</v>
      </c>
      <c r="J96" s="216">
        <v>45</v>
      </c>
      <c r="K96" s="217">
        <v>6.5714285714285712</v>
      </c>
    </row>
    <row r="97" spans="1:14" x14ac:dyDescent="0.25">
      <c r="A97" s="175">
        <v>17</v>
      </c>
      <c r="B97" s="176" t="s">
        <v>2976</v>
      </c>
      <c r="C97" s="169" t="s">
        <v>4488</v>
      </c>
      <c r="D97" s="169" t="s">
        <v>2688</v>
      </c>
      <c r="E97" s="169">
        <v>17001</v>
      </c>
      <c r="F97" s="169">
        <v>2146095</v>
      </c>
      <c r="G97" s="157">
        <v>4</v>
      </c>
      <c r="H97" s="157">
        <v>0</v>
      </c>
      <c r="I97" s="157">
        <v>4</v>
      </c>
      <c r="J97" s="157">
        <v>0</v>
      </c>
      <c r="K97" s="157">
        <v>4</v>
      </c>
    </row>
    <row r="98" spans="1:14" x14ac:dyDescent="0.25">
      <c r="A98" s="169"/>
      <c r="B98" s="170"/>
      <c r="C98" s="218" t="s">
        <v>4489</v>
      </c>
      <c r="D98" s="219"/>
      <c r="E98" s="219"/>
      <c r="F98" s="220"/>
      <c r="G98" s="221">
        <v>4</v>
      </c>
      <c r="H98" s="222">
        <v>0</v>
      </c>
      <c r="I98" s="222">
        <v>4</v>
      </c>
      <c r="J98" s="222">
        <v>0</v>
      </c>
      <c r="K98" s="223">
        <v>4</v>
      </c>
    </row>
    <row r="99" spans="1:14" x14ac:dyDescent="0.25">
      <c r="A99" s="169"/>
      <c r="B99" s="170" t="s">
        <v>2993</v>
      </c>
      <c r="C99" s="169" t="s">
        <v>4490</v>
      </c>
      <c r="D99" s="169" t="s">
        <v>2687</v>
      </c>
      <c r="E99" s="169">
        <v>17000</v>
      </c>
      <c r="F99" s="169">
        <v>2146094</v>
      </c>
      <c r="G99" s="157">
        <v>4</v>
      </c>
      <c r="H99" s="157">
        <v>0</v>
      </c>
      <c r="I99" s="157">
        <v>4</v>
      </c>
      <c r="J99" s="157">
        <v>0</v>
      </c>
      <c r="K99" s="157">
        <v>4</v>
      </c>
      <c r="N99" s="16"/>
    </row>
    <row r="100" spans="1:14" x14ac:dyDescent="0.25">
      <c r="A100" s="169"/>
      <c r="B100" s="170"/>
      <c r="C100" s="218" t="s">
        <v>4491</v>
      </c>
      <c r="D100" s="219"/>
      <c r="E100" s="219"/>
      <c r="F100" s="220"/>
      <c r="G100" s="221">
        <v>4</v>
      </c>
      <c r="H100" s="222">
        <v>0</v>
      </c>
      <c r="I100" s="222">
        <v>4</v>
      </c>
      <c r="J100" s="222">
        <v>0</v>
      </c>
      <c r="K100" s="223">
        <v>4</v>
      </c>
    </row>
    <row r="101" spans="1:14" ht="15.75" thickBot="1" x14ac:dyDescent="0.3">
      <c r="A101" s="212" t="s">
        <v>3543</v>
      </c>
      <c r="B101" s="213"/>
      <c r="C101" s="213"/>
      <c r="D101" s="213"/>
      <c r="E101" s="213"/>
      <c r="F101" s="214"/>
      <c r="G101" s="215">
        <v>8</v>
      </c>
      <c r="H101" s="216">
        <v>0</v>
      </c>
      <c r="I101" s="216">
        <v>8</v>
      </c>
      <c r="J101" s="216">
        <v>0</v>
      </c>
      <c r="K101" s="217">
        <v>4</v>
      </c>
    </row>
    <row r="102" spans="1:14" x14ac:dyDescent="0.25">
      <c r="A102" s="176" t="s">
        <v>2730</v>
      </c>
      <c r="B102" s="176"/>
      <c r="C102" s="176"/>
      <c r="D102" s="176"/>
      <c r="E102" s="176"/>
      <c r="F102" s="176"/>
      <c r="G102" s="157">
        <v>365</v>
      </c>
      <c r="H102" s="157">
        <v>149</v>
      </c>
      <c r="I102" s="157">
        <v>357</v>
      </c>
      <c r="J102" s="157">
        <v>249</v>
      </c>
      <c r="K102" s="157">
        <v>19.054545454545455</v>
      </c>
    </row>
    <row r="103" spans="1:14" x14ac:dyDescent="0.25">
      <c r="A103"/>
      <c r="B103"/>
      <c r="C103"/>
      <c r="D103"/>
      <c r="E103"/>
      <c r="F103"/>
      <c r="G103"/>
      <c r="H103"/>
      <c r="K103"/>
    </row>
    <row r="104" spans="1:14" x14ac:dyDescent="0.25">
      <c r="A104"/>
      <c r="B104"/>
      <c r="C104"/>
      <c r="D104"/>
      <c r="E104"/>
      <c r="F104"/>
      <c r="G104"/>
      <c r="H104"/>
      <c r="K104"/>
    </row>
    <row r="105" spans="1:14" ht="15.75" thickBot="1" x14ac:dyDescent="0.3">
      <c r="A105"/>
      <c r="B105"/>
      <c r="C105"/>
      <c r="D105"/>
      <c r="E105"/>
      <c r="F105"/>
      <c r="G105"/>
      <c r="H105"/>
      <c r="K105"/>
    </row>
    <row r="106" spans="1:14" ht="15.75" thickBot="1" x14ac:dyDescent="0.3">
      <c r="A106"/>
      <c r="B106"/>
      <c r="C106"/>
      <c r="D106"/>
      <c r="E106"/>
      <c r="F106"/>
      <c r="G106"/>
      <c r="H106"/>
      <c r="K106"/>
    </row>
    <row r="107" spans="1:14" x14ac:dyDescent="0.25">
      <c r="A107"/>
      <c r="B107"/>
      <c r="C107"/>
      <c r="D107"/>
      <c r="E107"/>
      <c r="F107"/>
      <c r="G107"/>
      <c r="H107"/>
      <c r="K107"/>
    </row>
    <row r="108" spans="1:14" ht="15.75" thickBot="1" x14ac:dyDescent="0.3">
      <c r="A108"/>
      <c r="B108"/>
      <c r="C108"/>
      <c r="D108"/>
      <c r="E108"/>
      <c r="F108"/>
      <c r="G108"/>
      <c r="H108"/>
      <c r="K108"/>
    </row>
    <row r="109" spans="1:14" ht="15.75" thickBot="1" x14ac:dyDescent="0.3">
      <c r="A109"/>
      <c r="B109"/>
      <c r="C109"/>
      <c r="D109"/>
      <c r="E109"/>
      <c r="F109"/>
      <c r="G109"/>
      <c r="H109"/>
      <c r="K109"/>
    </row>
    <row r="110" spans="1:14" ht="15.75" thickBot="1" x14ac:dyDescent="0.3">
      <c r="A110"/>
      <c r="B110"/>
      <c r="C110"/>
      <c r="D110"/>
      <c r="E110"/>
      <c r="F110"/>
      <c r="G110"/>
      <c r="H110"/>
      <c r="K110"/>
    </row>
    <row r="111" spans="1:14" ht="15.75" thickBot="1" x14ac:dyDescent="0.3">
      <c r="A111"/>
      <c r="B111"/>
      <c r="C111"/>
      <c r="D111"/>
      <c r="E111"/>
      <c r="F111"/>
      <c r="G111"/>
      <c r="H111"/>
      <c r="K111"/>
    </row>
    <row r="112" spans="1:14" x14ac:dyDescent="0.25">
      <c r="A112"/>
      <c r="B112"/>
      <c r="C112"/>
      <c r="D112"/>
      <c r="E112"/>
      <c r="F112"/>
      <c r="G112"/>
      <c r="H112"/>
      <c r="K112"/>
    </row>
    <row r="113" spans="1:14" x14ac:dyDescent="0.25">
      <c r="A113"/>
      <c r="B113"/>
      <c r="C113"/>
      <c r="D113"/>
      <c r="E113"/>
      <c r="F113"/>
      <c r="G113"/>
      <c r="H113"/>
      <c r="K113"/>
    </row>
    <row r="114" spans="1:14" ht="15.75" thickBot="1" x14ac:dyDescent="0.3">
      <c r="A114"/>
      <c r="B114"/>
      <c r="C114"/>
      <c r="D114"/>
      <c r="E114"/>
      <c r="F114"/>
      <c r="G114"/>
      <c r="H114"/>
      <c r="K114"/>
    </row>
    <row r="115" spans="1:14" ht="15.75" thickBot="1" x14ac:dyDescent="0.3">
      <c r="A115"/>
      <c r="B115"/>
      <c r="C115"/>
      <c r="D115"/>
      <c r="E115"/>
      <c r="F115"/>
      <c r="G115"/>
      <c r="H115"/>
      <c r="K115"/>
    </row>
    <row r="116" spans="1:14" x14ac:dyDescent="0.25">
      <c r="A116"/>
      <c r="B116"/>
      <c r="C116"/>
      <c r="D116"/>
      <c r="E116"/>
      <c r="F116"/>
      <c r="G116"/>
      <c r="H116"/>
      <c r="K116"/>
      <c r="M116" s="16">
        <v>4</v>
      </c>
    </row>
    <row r="117" spans="1:14" x14ac:dyDescent="0.25">
      <c r="A117"/>
      <c r="B117"/>
      <c r="C117"/>
      <c r="D117"/>
      <c r="E117"/>
      <c r="F117"/>
      <c r="G117"/>
      <c r="H117"/>
      <c r="K117"/>
    </row>
    <row r="118" spans="1:14" x14ac:dyDescent="0.25">
      <c r="A118"/>
      <c r="B118"/>
      <c r="C118"/>
      <c r="D118"/>
      <c r="E118"/>
      <c r="F118"/>
      <c r="G118"/>
      <c r="H118"/>
      <c r="K118"/>
      <c r="M118" s="16">
        <v>4</v>
      </c>
    </row>
    <row r="119" spans="1:14" ht="15.75" thickBot="1" x14ac:dyDescent="0.3">
      <c r="A119"/>
      <c r="B119"/>
      <c r="C119"/>
      <c r="D119"/>
      <c r="E119"/>
      <c r="F119"/>
      <c r="G119"/>
      <c r="H119"/>
      <c r="K119"/>
    </row>
    <row r="120" spans="1:14" ht="15.75" thickBot="1" x14ac:dyDescent="0.3">
      <c r="A120"/>
      <c r="B120"/>
      <c r="C120"/>
      <c r="D120"/>
      <c r="E120"/>
      <c r="F120"/>
      <c r="G120"/>
      <c r="H120"/>
      <c r="K120"/>
    </row>
    <row r="121" spans="1:14" x14ac:dyDescent="0.25">
      <c r="A121"/>
      <c r="B121"/>
      <c r="C121"/>
      <c r="D121"/>
      <c r="E121"/>
      <c r="F121"/>
      <c r="G121"/>
      <c r="H121"/>
      <c r="K121"/>
    </row>
    <row r="122" spans="1:14" x14ac:dyDescent="0.25">
      <c r="A122"/>
      <c r="B122"/>
      <c r="C122"/>
      <c r="D122"/>
      <c r="E122"/>
      <c r="F122"/>
      <c r="G122"/>
      <c r="H122"/>
      <c r="K122"/>
    </row>
    <row r="123" spans="1:14" x14ac:dyDescent="0.25">
      <c r="A123"/>
      <c r="B123"/>
      <c r="C123"/>
      <c r="D123"/>
      <c r="E123"/>
      <c r="F123"/>
      <c r="G123"/>
      <c r="H123"/>
      <c r="K123"/>
    </row>
    <row r="124" spans="1:14" ht="15.75" thickBot="1" x14ac:dyDescent="0.3">
      <c r="A124"/>
      <c r="B124"/>
      <c r="C124"/>
      <c r="D124"/>
      <c r="E124"/>
      <c r="F124"/>
      <c r="G124"/>
      <c r="H124"/>
      <c r="K124"/>
    </row>
    <row r="125" spans="1:14" ht="15.75" thickBot="1" x14ac:dyDescent="0.3">
      <c r="A125"/>
      <c r="B125"/>
      <c r="C125"/>
      <c r="D125"/>
      <c r="E125"/>
      <c r="F125"/>
      <c r="G125"/>
      <c r="H125"/>
      <c r="K125"/>
    </row>
    <row r="126" spans="1:14" x14ac:dyDescent="0.25">
      <c r="A126"/>
      <c r="B126"/>
      <c r="C126"/>
      <c r="D126"/>
      <c r="E126"/>
      <c r="F126"/>
      <c r="G126"/>
      <c r="H126"/>
      <c r="K126"/>
      <c r="M126" s="16">
        <v>4</v>
      </c>
      <c r="N126" s="16">
        <v>1001</v>
      </c>
    </row>
    <row r="127" spans="1:14" x14ac:dyDescent="0.25">
      <c r="A127"/>
      <c r="B127"/>
      <c r="C127"/>
      <c r="D127"/>
      <c r="E127"/>
      <c r="F127"/>
      <c r="G127"/>
      <c r="H127"/>
      <c r="K127"/>
    </row>
    <row r="128" spans="1:14" x14ac:dyDescent="0.25">
      <c r="A128"/>
      <c r="B128"/>
      <c r="C128"/>
      <c r="D128"/>
      <c r="E128"/>
      <c r="F128"/>
      <c r="G128"/>
      <c r="H128"/>
      <c r="K128"/>
    </row>
    <row r="129" spans="1:13" ht="15.75" thickBot="1" x14ac:dyDescent="0.3">
      <c r="A129"/>
      <c r="B129"/>
      <c r="C129"/>
      <c r="D129"/>
      <c r="E129"/>
      <c r="F129"/>
      <c r="G129"/>
      <c r="H129"/>
      <c r="K129"/>
    </row>
    <row r="130" spans="1:13" ht="15.75" thickBot="1" x14ac:dyDescent="0.3">
      <c r="A130"/>
      <c r="B130"/>
      <c r="C130"/>
      <c r="D130"/>
      <c r="E130"/>
      <c r="F130"/>
      <c r="G130"/>
      <c r="H130"/>
      <c r="K130"/>
      <c r="M130" s="16">
        <v>8</v>
      </c>
    </row>
    <row r="131" spans="1:13" ht="15.75" thickBot="1" x14ac:dyDescent="0.3">
      <c r="A131"/>
      <c r="B131"/>
      <c r="C131"/>
      <c r="D131"/>
      <c r="E131"/>
      <c r="F131"/>
      <c r="G131"/>
      <c r="H131"/>
      <c r="K131"/>
    </row>
    <row r="132" spans="1:13" ht="15.75" thickBot="1" x14ac:dyDescent="0.3">
      <c r="A132"/>
      <c r="B132"/>
      <c r="C132"/>
      <c r="D132"/>
      <c r="E132"/>
      <c r="F132"/>
      <c r="G132"/>
      <c r="H132"/>
      <c r="K132"/>
    </row>
    <row r="133" spans="1:13" x14ac:dyDescent="0.25">
      <c r="A133"/>
      <c r="B133"/>
      <c r="C133"/>
      <c r="D133"/>
      <c r="E133"/>
      <c r="F133"/>
      <c r="G133"/>
      <c r="H133"/>
      <c r="K133"/>
    </row>
    <row r="134" spans="1:13" ht="15.75" thickBot="1" x14ac:dyDescent="0.3">
      <c r="A134"/>
      <c r="B134"/>
      <c r="C134"/>
      <c r="D134"/>
      <c r="E134"/>
      <c r="F134"/>
      <c r="G134"/>
      <c r="H134"/>
      <c r="K134"/>
      <c r="M134" s="16">
        <v>4</v>
      </c>
    </row>
    <row r="135" spans="1:13" ht="15.75" thickBot="1" x14ac:dyDescent="0.3">
      <c r="A135"/>
      <c r="B135"/>
      <c r="C135"/>
      <c r="D135"/>
      <c r="E135"/>
      <c r="F135"/>
      <c r="G135"/>
      <c r="H135"/>
      <c r="K135"/>
    </row>
    <row r="136" spans="1:13" x14ac:dyDescent="0.25">
      <c r="A136"/>
      <c r="B136"/>
      <c r="C136"/>
      <c r="D136"/>
      <c r="E136"/>
      <c r="F136"/>
      <c r="G136"/>
      <c r="H136"/>
      <c r="K136"/>
    </row>
    <row r="137" spans="1:13" x14ac:dyDescent="0.25">
      <c r="A137"/>
      <c r="B137"/>
      <c r="C137"/>
      <c r="D137"/>
      <c r="E137"/>
      <c r="F137"/>
      <c r="G137"/>
      <c r="H137"/>
      <c r="K137"/>
      <c r="M137" s="16">
        <v>4</v>
      </c>
    </row>
    <row r="138" spans="1:13" ht="15.75" thickBot="1" x14ac:dyDescent="0.3">
      <c r="A138"/>
      <c r="B138"/>
      <c r="C138"/>
      <c r="D138"/>
      <c r="E138"/>
      <c r="F138"/>
      <c r="G138"/>
      <c r="H138"/>
      <c r="K138"/>
    </row>
    <row r="139" spans="1:13" ht="15.75" thickBot="1" x14ac:dyDescent="0.3">
      <c r="A139"/>
      <c r="B139"/>
      <c r="C139"/>
      <c r="D139"/>
      <c r="E139"/>
      <c r="F139"/>
      <c r="G139"/>
      <c r="H139"/>
      <c r="K139"/>
    </row>
    <row r="140" spans="1:13" x14ac:dyDescent="0.25">
      <c r="A140"/>
      <c r="B140"/>
      <c r="C140"/>
      <c r="D140"/>
      <c r="E140"/>
      <c r="F140"/>
      <c r="G140"/>
      <c r="H140"/>
      <c r="K140"/>
    </row>
    <row r="141" spans="1:13" ht="15.75" thickBot="1" x14ac:dyDescent="0.3">
      <c r="A141"/>
      <c r="B141"/>
      <c r="C141"/>
      <c r="D141"/>
      <c r="E141"/>
      <c r="F141"/>
      <c r="G141"/>
      <c r="H141"/>
      <c r="K141"/>
    </row>
    <row r="142" spans="1:13" ht="15.75" thickBot="1" x14ac:dyDescent="0.3">
      <c r="A142"/>
      <c r="B142"/>
      <c r="C142"/>
      <c r="D142"/>
      <c r="E142"/>
      <c r="F142"/>
      <c r="G142"/>
      <c r="H142"/>
      <c r="K142"/>
    </row>
    <row r="143" spans="1:13" x14ac:dyDescent="0.25">
      <c r="A143"/>
      <c r="B143"/>
      <c r="C143"/>
      <c r="D143"/>
      <c r="E143"/>
      <c r="F143"/>
      <c r="G143"/>
      <c r="H143"/>
      <c r="K143"/>
    </row>
    <row r="144" spans="1:13" ht="15.75" thickBot="1" x14ac:dyDescent="0.3">
      <c r="A144"/>
      <c r="B144"/>
      <c r="C144"/>
      <c r="D144"/>
      <c r="E144"/>
      <c r="F144"/>
      <c r="G144"/>
      <c r="H144"/>
      <c r="K144"/>
    </row>
    <row r="145" spans="1:14" ht="15.75" thickBot="1" x14ac:dyDescent="0.3">
      <c r="A145"/>
      <c r="B145"/>
      <c r="C145"/>
      <c r="D145"/>
      <c r="E145"/>
      <c r="F145"/>
      <c r="G145"/>
      <c r="H145"/>
      <c r="K145"/>
      <c r="M145" s="16">
        <v>4</v>
      </c>
      <c r="N145" s="16">
        <v>1001</v>
      </c>
    </row>
    <row r="146" spans="1:14" x14ac:dyDescent="0.25">
      <c r="A146"/>
      <c r="B146"/>
      <c r="C146"/>
      <c r="D146"/>
      <c r="E146"/>
      <c r="F146"/>
      <c r="G146"/>
      <c r="H146"/>
      <c r="K146"/>
    </row>
    <row r="147" spans="1:14" ht="15.75" thickBot="1" x14ac:dyDescent="0.3">
      <c r="A147"/>
      <c r="B147"/>
      <c r="C147"/>
      <c r="D147"/>
      <c r="E147"/>
      <c r="F147"/>
      <c r="G147"/>
      <c r="H147"/>
      <c r="K147"/>
    </row>
    <row r="148" spans="1:14" ht="15.75" thickBot="1" x14ac:dyDescent="0.3">
      <c r="A148"/>
      <c r="B148"/>
      <c r="C148"/>
      <c r="D148"/>
      <c r="E148"/>
      <c r="F148"/>
      <c r="G148"/>
      <c r="H148"/>
      <c r="K148"/>
    </row>
    <row r="149" spans="1:14" ht="15.75" thickBot="1" x14ac:dyDescent="0.3">
      <c r="A149"/>
      <c r="B149"/>
      <c r="C149"/>
      <c r="D149"/>
      <c r="E149"/>
      <c r="F149"/>
      <c r="G149"/>
      <c r="H149"/>
      <c r="K149"/>
    </row>
    <row r="150" spans="1:14" ht="15.75" thickBot="1" x14ac:dyDescent="0.3">
      <c r="A150"/>
      <c r="B150"/>
      <c r="C150"/>
      <c r="D150"/>
      <c r="E150"/>
      <c r="F150"/>
      <c r="G150"/>
      <c r="H150"/>
      <c r="K150"/>
    </row>
    <row r="151" spans="1:14" x14ac:dyDescent="0.25">
      <c r="A151"/>
      <c r="B151"/>
      <c r="C151"/>
      <c r="D151"/>
      <c r="E151"/>
      <c r="F151"/>
      <c r="G151"/>
      <c r="H151"/>
      <c r="K151"/>
    </row>
    <row r="152" spans="1:14" x14ac:dyDescent="0.25">
      <c r="A152"/>
      <c r="B152"/>
      <c r="C152"/>
      <c r="D152"/>
      <c r="E152"/>
      <c r="F152"/>
      <c r="G152"/>
      <c r="H152"/>
      <c r="K152"/>
    </row>
    <row r="153" spans="1:14" ht="15.75" thickBot="1" x14ac:dyDescent="0.3">
      <c r="A153"/>
      <c r="B153"/>
      <c r="C153"/>
      <c r="D153"/>
      <c r="E153"/>
      <c r="F153"/>
      <c r="G153"/>
      <c r="H153"/>
      <c r="K153"/>
    </row>
    <row r="154" spans="1:14" ht="15.75" thickBot="1" x14ac:dyDescent="0.3">
      <c r="A154"/>
      <c r="B154"/>
      <c r="C154"/>
      <c r="D154"/>
      <c r="E154"/>
      <c r="F154"/>
      <c r="G154"/>
      <c r="H154"/>
      <c r="K154"/>
    </row>
    <row r="155" spans="1:14" ht="15.75" thickBot="1" x14ac:dyDescent="0.3">
      <c r="A155"/>
      <c r="B155"/>
      <c r="C155"/>
      <c r="D155"/>
      <c r="E155"/>
      <c r="F155"/>
      <c r="G155"/>
      <c r="H155"/>
      <c r="K155"/>
    </row>
    <row r="156" spans="1:14" ht="15.75" thickBot="1" x14ac:dyDescent="0.3">
      <c r="A156"/>
      <c r="B156"/>
      <c r="C156"/>
      <c r="D156"/>
      <c r="E156"/>
      <c r="F156"/>
      <c r="G156"/>
      <c r="H156"/>
      <c r="K156"/>
    </row>
    <row r="157" spans="1:14" x14ac:dyDescent="0.25">
      <c r="A157"/>
      <c r="B157"/>
      <c r="C157"/>
      <c r="D157"/>
      <c r="E157"/>
      <c r="F157"/>
      <c r="G157"/>
      <c r="H157"/>
      <c r="K157"/>
      <c r="M157" s="16">
        <v>4</v>
      </c>
    </row>
    <row r="158" spans="1:14" x14ac:dyDescent="0.25">
      <c r="A158"/>
      <c r="B158"/>
      <c r="C158"/>
      <c r="D158"/>
      <c r="E158"/>
      <c r="F158"/>
      <c r="G158"/>
      <c r="H158"/>
      <c r="K158"/>
    </row>
    <row r="159" spans="1:14" ht="15.75" thickBot="1" x14ac:dyDescent="0.3">
      <c r="A159"/>
      <c r="B159"/>
      <c r="C159"/>
      <c r="D159"/>
      <c r="E159"/>
      <c r="F159"/>
      <c r="G159"/>
      <c r="H159"/>
      <c r="K159"/>
      <c r="M159" s="16">
        <v>4</v>
      </c>
      <c r="N159" s="16">
        <v>1001</v>
      </c>
    </row>
    <row r="160" spans="1:14" ht="15.75" thickBot="1" x14ac:dyDescent="0.3">
      <c r="A160"/>
      <c r="B160"/>
      <c r="C160"/>
      <c r="D160"/>
      <c r="E160"/>
      <c r="F160"/>
      <c r="G160"/>
      <c r="H160"/>
      <c r="K160"/>
    </row>
    <row r="161" spans="1:13" x14ac:dyDescent="0.25">
      <c r="A161"/>
      <c r="B161"/>
      <c r="C161"/>
      <c r="D161"/>
      <c r="E161"/>
      <c r="F161"/>
      <c r="G161"/>
      <c r="H161"/>
      <c r="K161"/>
    </row>
    <row r="162" spans="1:13" x14ac:dyDescent="0.25">
      <c r="A162"/>
      <c r="B162"/>
      <c r="C162"/>
      <c r="D162"/>
      <c r="E162"/>
      <c r="F162"/>
      <c r="G162"/>
      <c r="H162"/>
      <c r="K162"/>
      <c r="M162" s="16">
        <v>8</v>
      </c>
    </row>
    <row r="163" spans="1:13" ht="15.75" thickBot="1" x14ac:dyDescent="0.3">
      <c r="A163"/>
      <c r="B163"/>
      <c r="C163"/>
      <c r="D163"/>
      <c r="E163"/>
      <c r="F163"/>
      <c r="G163"/>
      <c r="H163"/>
      <c r="K163"/>
    </row>
    <row r="164" spans="1:13" ht="15.75" thickBot="1" x14ac:dyDescent="0.3">
      <c r="A164"/>
      <c r="B164"/>
      <c r="C164"/>
      <c r="D164"/>
      <c r="E164"/>
      <c r="F164"/>
      <c r="G164"/>
      <c r="H164"/>
      <c r="K164"/>
    </row>
    <row r="165" spans="1:13" x14ac:dyDescent="0.25">
      <c r="A165"/>
      <c r="B165"/>
      <c r="C165"/>
      <c r="D165"/>
      <c r="E165"/>
      <c r="F165"/>
      <c r="G165"/>
      <c r="H165"/>
      <c r="K165"/>
    </row>
    <row r="166" spans="1:13" ht="15.75" thickBot="1" x14ac:dyDescent="0.3">
      <c r="A166"/>
      <c r="B166"/>
      <c r="C166"/>
      <c r="D166"/>
      <c r="E166"/>
      <c r="F166"/>
      <c r="G166"/>
      <c r="H166"/>
      <c r="K166"/>
    </row>
    <row r="167" spans="1:13" ht="15.75" thickBot="1" x14ac:dyDescent="0.3">
      <c r="A167"/>
      <c r="B167"/>
      <c r="C167"/>
      <c r="D167"/>
      <c r="E167"/>
      <c r="F167"/>
      <c r="G167"/>
      <c r="H167"/>
      <c r="K167"/>
    </row>
    <row r="168" spans="1:13" x14ac:dyDescent="0.25">
      <c r="A168"/>
      <c r="B168"/>
      <c r="C168"/>
      <c r="D168"/>
      <c r="E168"/>
      <c r="F168"/>
      <c r="G168"/>
      <c r="H168"/>
      <c r="K168"/>
    </row>
    <row r="169" spans="1:13" x14ac:dyDescent="0.25">
      <c r="A169"/>
      <c r="B169"/>
      <c r="C169"/>
      <c r="D169"/>
      <c r="E169"/>
      <c r="F169"/>
      <c r="G169"/>
      <c r="H169"/>
      <c r="K169"/>
    </row>
    <row r="170" spans="1:13" ht="15.75" thickBot="1" x14ac:dyDescent="0.3">
      <c r="A170"/>
      <c r="B170"/>
      <c r="C170"/>
      <c r="D170"/>
      <c r="E170"/>
      <c r="F170"/>
      <c r="G170"/>
      <c r="H170"/>
      <c r="K170"/>
    </row>
    <row r="171" spans="1:13" ht="15.75" thickBot="1" x14ac:dyDescent="0.3">
      <c r="A171"/>
      <c r="B171"/>
      <c r="C171"/>
      <c r="D171"/>
      <c r="E171"/>
      <c r="F171"/>
      <c r="G171"/>
      <c r="H171"/>
      <c r="K171"/>
      <c r="M171" s="16">
        <v>8</v>
      </c>
    </row>
    <row r="172" spans="1:13" ht="15.75" thickBot="1" x14ac:dyDescent="0.3">
      <c r="A172"/>
      <c r="B172"/>
      <c r="C172"/>
      <c r="D172"/>
      <c r="E172"/>
      <c r="F172"/>
      <c r="G172"/>
      <c r="H172"/>
      <c r="K172"/>
    </row>
    <row r="173" spans="1:13" ht="15.75" thickBot="1" x14ac:dyDescent="0.3">
      <c r="A173"/>
      <c r="B173"/>
      <c r="C173"/>
      <c r="D173"/>
      <c r="E173"/>
      <c r="F173"/>
      <c r="G173"/>
      <c r="H173"/>
      <c r="K173"/>
    </row>
    <row r="174" spans="1:13" x14ac:dyDescent="0.25">
      <c r="A174"/>
      <c r="B174"/>
      <c r="C174"/>
      <c r="D174"/>
      <c r="E174"/>
      <c r="F174"/>
      <c r="G174"/>
      <c r="H174"/>
      <c r="K174"/>
      <c r="M174" s="16">
        <v>4</v>
      </c>
    </row>
    <row r="175" spans="1:13" x14ac:dyDescent="0.25">
      <c r="A175"/>
      <c r="B175"/>
      <c r="C175"/>
      <c r="D175"/>
      <c r="E175"/>
      <c r="F175"/>
      <c r="G175"/>
      <c r="H175"/>
      <c r="K175"/>
    </row>
    <row r="176" spans="1:13" x14ac:dyDescent="0.25">
      <c r="A176"/>
      <c r="B176"/>
      <c r="C176"/>
      <c r="D176"/>
      <c r="E176"/>
      <c r="F176"/>
      <c r="G176"/>
      <c r="H176"/>
      <c r="K176"/>
    </row>
    <row r="177" spans="1:11" ht="15.75" thickBot="1" x14ac:dyDescent="0.3">
      <c r="A177"/>
      <c r="B177"/>
      <c r="C177"/>
      <c r="D177"/>
      <c r="E177"/>
      <c r="F177"/>
      <c r="G177"/>
      <c r="H177"/>
      <c r="K177"/>
    </row>
    <row r="178" spans="1:11" ht="15.75" thickBot="1" x14ac:dyDescent="0.3">
      <c r="A178"/>
      <c r="B178"/>
      <c r="C178"/>
      <c r="D178"/>
      <c r="E178"/>
      <c r="F178"/>
      <c r="G178"/>
      <c r="H178"/>
      <c r="K178"/>
    </row>
    <row r="179" spans="1:11" ht="15.75" thickBot="1" x14ac:dyDescent="0.3">
      <c r="A179"/>
      <c r="B179"/>
      <c r="C179"/>
      <c r="D179"/>
      <c r="E179"/>
      <c r="F179"/>
      <c r="G179"/>
      <c r="H179"/>
      <c r="K179"/>
    </row>
    <row r="180" spans="1:11" ht="15.75" thickBot="1" x14ac:dyDescent="0.3">
      <c r="A180"/>
      <c r="B180"/>
      <c r="C180"/>
      <c r="D180"/>
      <c r="E180"/>
      <c r="F180"/>
      <c r="G180"/>
      <c r="H180"/>
      <c r="K180"/>
    </row>
    <row r="181" spans="1:11" x14ac:dyDescent="0.25">
      <c r="A181"/>
      <c r="B181"/>
      <c r="C181"/>
      <c r="D181"/>
      <c r="E181"/>
      <c r="F181"/>
      <c r="G181"/>
      <c r="H181"/>
      <c r="K181"/>
    </row>
    <row r="182" spans="1:11" ht="15.75" thickBot="1" x14ac:dyDescent="0.3">
      <c r="A182"/>
      <c r="B182"/>
      <c r="C182"/>
      <c r="D182"/>
      <c r="E182"/>
      <c r="F182"/>
      <c r="G182"/>
      <c r="H182"/>
      <c r="K182"/>
    </row>
    <row r="183" spans="1:11" ht="15.75" thickBot="1" x14ac:dyDescent="0.3">
      <c r="A183"/>
      <c r="B183"/>
      <c r="C183"/>
      <c r="D183"/>
      <c r="E183"/>
      <c r="F183"/>
      <c r="G183"/>
      <c r="H183"/>
      <c r="K183"/>
    </row>
    <row r="184" spans="1:11" x14ac:dyDescent="0.25">
      <c r="A184"/>
      <c r="B184"/>
      <c r="C184"/>
      <c r="D184"/>
      <c r="E184"/>
      <c r="F184"/>
      <c r="G184"/>
      <c r="H184"/>
      <c r="K184"/>
    </row>
    <row r="185" spans="1:11" ht="15.75" thickBot="1" x14ac:dyDescent="0.3">
      <c r="A185"/>
      <c r="B185"/>
      <c r="C185"/>
      <c r="D185"/>
      <c r="E185"/>
      <c r="F185"/>
      <c r="G185"/>
      <c r="H185"/>
      <c r="K185"/>
    </row>
    <row r="186" spans="1:11" ht="15.75" thickBot="1" x14ac:dyDescent="0.3">
      <c r="A186"/>
      <c r="B186"/>
      <c r="C186"/>
      <c r="D186"/>
      <c r="E186"/>
      <c r="F186"/>
      <c r="G186"/>
      <c r="H186"/>
      <c r="K186"/>
    </row>
    <row r="187" spans="1:11" ht="15.75" thickBot="1" x14ac:dyDescent="0.3">
      <c r="A187"/>
      <c r="B187"/>
      <c r="C187"/>
      <c r="D187"/>
      <c r="E187"/>
      <c r="F187"/>
      <c r="G187"/>
      <c r="H187"/>
      <c r="K187"/>
    </row>
    <row r="188" spans="1:11" x14ac:dyDescent="0.25">
      <c r="A188"/>
      <c r="B188"/>
      <c r="C188"/>
      <c r="D188"/>
      <c r="E188"/>
      <c r="F188"/>
      <c r="G188"/>
      <c r="H188"/>
      <c r="K188"/>
    </row>
    <row r="189" spans="1:11" ht="15.75" thickBot="1" x14ac:dyDescent="0.3">
      <c r="A189"/>
      <c r="B189"/>
      <c r="C189"/>
      <c r="D189"/>
      <c r="E189"/>
      <c r="F189"/>
      <c r="G189"/>
      <c r="H189"/>
      <c r="K189"/>
    </row>
    <row r="190" spans="1:11" x14ac:dyDescent="0.25">
      <c r="A190"/>
      <c r="B190"/>
      <c r="C190"/>
      <c r="D190"/>
      <c r="E190"/>
      <c r="F190"/>
      <c r="G190"/>
      <c r="H190"/>
      <c r="K190"/>
    </row>
    <row r="191" spans="1:11" ht="15.75" thickBot="1" x14ac:dyDescent="0.3">
      <c r="A191"/>
      <c r="B191"/>
      <c r="C191"/>
      <c r="D191"/>
      <c r="E191"/>
      <c r="F191"/>
      <c r="G191"/>
      <c r="H191"/>
      <c r="K191"/>
    </row>
    <row r="192" spans="1:11" ht="15.75" thickBot="1" x14ac:dyDescent="0.3">
      <c r="A192"/>
      <c r="B192"/>
      <c r="C192"/>
      <c r="D192"/>
      <c r="E192"/>
      <c r="F192"/>
      <c r="G192"/>
      <c r="H192"/>
      <c r="K192"/>
    </row>
    <row r="193" spans="1:13" x14ac:dyDescent="0.25">
      <c r="A193"/>
      <c r="B193"/>
      <c r="C193"/>
      <c r="D193"/>
      <c r="E193"/>
      <c r="F193"/>
      <c r="G193"/>
      <c r="H193"/>
      <c r="K193"/>
    </row>
    <row r="194" spans="1:13" ht="15.75" thickBot="1" x14ac:dyDescent="0.3">
      <c r="A194"/>
      <c r="B194"/>
      <c r="C194"/>
      <c r="D194"/>
      <c r="E194"/>
      <c r="F194"/>
      <c r="G194"/>
      <c r="H194"/>
      <c r="K194"/>
    </row>
    <row r="195" spans="1:13" ht="15.75" thickBot="1" x14ac:dyDescent="0.3">
      <c r="A195"/>
      <c r="B195"/>
      <c r="C195"/>
      <c r="D195"/>
      <c r="E195"/>
      <c r="F195"/>
      <c r="G195"/>
      <c r="H195"/>
      <c r="K195"/>
    </row>
    <row r="196" spans="1:13" ht="15.75" thickBot="1" x14ac:dyDescent="0.3">
      <c r="A196"/>
      <c r="B196"/>
      <c r="C196"/>
      <c r="D196"/>
      <c r="E196"/>
      <c r="F196"/>
      <c r="G196"/>
      <c r="H196"/>
      <c r="K196"/>
    </row>
    <row r="197" spans="1:13" ht="15.75" thickBot="1" x14ac:dyDescent="0.3">
      <c r="A197"/>
      <c r="B197"/>
      <c r="C197"/>
      <c r="D197"/>
      <c r="E197"/>
      <c r="F197"/>
      <c r="G197"/>
      <c r="H197"/>
      <c r="K197"/>
    </row>
    <row r="198" spans="1:13" ht="15.75" thickBot="1" x14ac:dyDescent="0.3">
      <c r="A198"/>
      <c r="B198"/>
      <c r="C198"/>
      <c r="D198"/>
      <c r="E198"/>
      <c r="F198"/>
      <c r="G198"/>
      <c r="H198"/>
      <c r="K198"/>
    </row>
    <row r="199" spans="1:13" ht="15.75" thickBot="1" x14ac:dyDescent="0.3">
      <c r="A199"/>
      <c r="B199"/>
      <c r="C199"/>
      <c r="D199"/>
      <c r="E199"/>
      <c r="F199"/>
      <c r="G199"/>
      <c r="H199"/>
      <c r="K199"/>
    </row>
    <row r="200" spans="1:13" x14ac:dyDescent="0.25">
      <c r="A200"/>
      <c r="B200"/>
      <c r="C200"/>
      <c r="D200"/>
      <c r="E200"/>
      <c r="F200"/>
      <c r="G200"/>
      <c r="H200"/>
      <c r="K200"/>
    </row>
    <row r="201" spans="1:13" ht="15.75" thickBot="1" x14ac:dyDescent="0.3">
      <c r="A201"/>
      <c r="B201"/>
      <c r="C201"/>
      <c r="D201"/>
      <c r="E201"/>
      <c r="F201"/>
      <c r="G201"/>
      <c r="H201"/>
      <c r="K201"/>
    </row>
    <row r="202" spans="1:13" ht="15.75" thickBot="1" x14ac:dyDescent="0.3">
      <c r="A202"/>
      <c r="B202"/>
      <c r="C202"/>
      <c r="D202"/>
      <c r="E202"/>
      <c r="F202"/>
      <c r="G202"/>
      <c r="H202"/>
      <c r="K202"/>
    </row>
    <row r="203" spans="1:13" ht="15.75" thickBot="1" x14ac:dyDescent="0.3">
      <c r="A203"/>
      <c r="B203"/>
      <c r="C203"/>
      <c r="D203"/>
      <c r="E203"/>
      <c r="F203"/>
      <c r="G203"/>
      <c r="H203"/>
      <c r="K203"/>
    </row>
    <row r="204" spans="1:13" ht="15.75" thickBot="1" x14ac:dyDescent="0.3">
      <c r="A204"/>
      <c r="B204"/>
      <c r="C204"/>
      <c r="D204"/>
      <c r="E204"/>
      <c r="F204"/>
      <c r="G204"/>
      <c r="H204"/>
      <c r="K204"/>
    </row>
    <row r="205" spans="1:13" ht="15.75" thickBot="1" x14ac:dyDescent="0.3">
      <c r="A205"/>
      <c r="B205"/>
      <c r="C205"/>
      <c r="D205"/>
      <c r="E205"/>
      <c r="F205"/>
      <c r="G205"/>
      <c r="H205"/>
      <c r="K205"/>
      <c r="M205" s="16">
        <v>4</v>
      </c>
    </row>
    <row r="206" spans="1:13" ht="15.75" thickBot="1" x14ac:dyDescent="0.3">
      <c r="A206"/>
      <c r="B206"/>
      <c r="C206"/>
      <c r="D206"/>
      <c r="E206"/>
      <c r="F206"/>
      <c r="G206"/>
      <c r="H206"/>
      <c r="K206"/>
    </row>
    <row r="207" spans="1:13" x14ac:dyDescent="0.25">
      <c r="A207"/>
      <c r="B207"/>
      <c r="C207"/>
      <c r="D207"/>
      <c r="E207"/>
      <c r="F207"/>
      <c r="G207"/>
      <c r="H207"/>
      <c r="K207"/>
    </row>
    <row r="208" spans="1:13" ht="15.75" thickBot="1" x14ac:dyDescent="0.3">
      <c r="A208"/>
      <c r="B208"/>
      <c r="C208"/>
      <c r="D208"/>
      <c r="E208"/>
      <c r="F208"/>
      <c r="G208"/>
      <c r="H208"/>
      <c r="K208"/>
    </row>
    <row r="209" spans="1:13" x14ac:dyDescent="0.25">
      <c r="A209"/>
      <c r="B209"/>
      <c r="C209"/>
      <c r="D209"/>
      <c r="E209"/>
      <c r="F209"/>
      <c r="G209"/>
      <c r="H209"/>
      <c r="K209"/>
    </row>
    <row r="210" spans="1:13" ht="15.75" thickBot="1" x14ac:dyDescent="0.3">
      <c r="A210"/>
      <c r="B210"/>
      <c r="C210"/>
      <c r="D210"/>
      <c r="E210"/>
      <c r="F210"/>
      <c r="G210"/>
      <c r="H210"/>
      <c r="K210"/>
      <c r="M210" s="16">
        <v>4</v>
      </c>
    </row>
    <row r="211" spans="1:13" x14ac:dyDescent="0.25">
      <c r="A211"/>
      <c r="B211"/>
      <c r="C211"/>
      <c r="D211"/>
      <c r="E211"/>
      <c r="F211"/>
      <c r="G211"/>
      <c r="H211"/>
      <c r="K211"/>
    </row>
    <row r="212" spans="1:13" x14ac:dyDescent="0.25">
      <c r="A212"/>
      <c r="B212"/>
      <c r="C212"/>
      <c r="D212"/>
      <c r="E212"/>
      <c r="F212"/>
      <c r="G212"/>
      <c r="H212"/>
      <c r="K212"/>
    </row>
    <row r="213" spans="1:13" ht="15.75" thickBot="1" x14ac:dyDescent="0.3">
      <c r="A213"/>
      <c r="B213"/>
      <c r="C213"/>
      <c r="D213"/>
      <c r="E213"/>
      <c r="F213"/>
      <c r="G213"/>
      <c r="H213"/>
      <c r="K213"/>
    </row>
    <row r="214" spans="1:13" ht="15.75" thickBot="1" x14ac:dyDescent="0.3">
      <c r="A214"/>
      <c r="B214"/>
      <c r="C214"/>
      <c r="D214"/>
      <c r="E214"/>
      <c r="F214"/>
      <c r="G214"/>
      <c r="H214"/>
      <c r="K214"/>
    </row>
    <row r="215" spans="1:13" x14ac:dyDescent="0.25">
      <c r="A215"/>
      <c r="B215"/>
      <c r="C215"/>
      <c r="D215"/>
      <c r="E215"/>
      <c r="F215"/>
      <c r="G215"/>
      <c r="H215"/>
      <c r="K215"/>
    </row>
    <row r="216" spans="1:13" ht="15.75" thickBot="1" x14ac:dyDescent="0.3">
      <c r="A216"/>
      <c r="B216"/>
      <c r="C216"/>
      <c r="D216"/>
      <c r="E216"/>
      <c r="F216"/>
      <c r="G216"/>
      <c r="H216"/>
      <c r="K216"/>
    </row>
    <row r="217" spans="1:13" ht="15.75" thickBot="1" x14ac:dyDescent="0.3">
      <c r="A217"/>
      <c r="B217"/>
      <c r="C217"/>
      <c r="D217"/>
      <c r="E217"/>
      <c r="F217"/>
      <c r="G217"/>
      <c r="H217"/>
      <c r="K217"/>
    </row>
    <row r="218" spans="1:13" x14ac:dyDescent="0.25">
      <c r="A218"/>
      <c r="B218"/>
      <c r="C218"/>
      <c r="D218"/>
      <c r="E218"/>
      <c r="F218"/>
      <c r="G218"/>
      <c r="H218"/>
      <c r="K218"/>
    </row>
    <row r="219" spans="1:13" x14ac:dyDescent="0.25">
      <c r="A219"/>
      <c r="B219"/>
      <c r="C219"/>
      <c r="F219"/>
      <c r="G219"/>
      <c r="H219"/>
      <c r="K219" s="30"/>
    </row>
    <row r="220" spans="1:13" x14ac:dyDescent="0.25">
      <c r="A220"/>
      <c r="B220"/>
      <c r="C220"/>
      <c r="F220"/>
      <c r="G220"/>
      <c r="H220"/>
      <c r="K220" s="30"/>
    </row>
    <row r="221" spans="1:13" x14ac:dyDescent="0.25">
      <c r="A221"/>
      <c r="B221"/>
      <c r="C221"/>
      <c r="F221"/>
      <c r="G221"/>
      <c r="H221"/>
      <c r="K221" s="30"/>
    </row>
    <row r="222" spans="1:13" x14ac:dyDescent="0.25">
      <c r="A222"/>
      <c r="B222"/>
      <c r="C222"/>
      <c r="F222"/>
      <c r="G222"/>
      <c r="H222"/>
      <c r="K222" s="30"/>
    </row>
    <row r="223" spans="1:13" x14ac:dyDescent="0.25">
      <c r="A223"/>
      <c r="B223"/>
      <c r="C223"/>
      <c r="F223"/>
      <c r="G223"/>
      <c r="H223"/>
      <c r="K223" s="30"/>
    </row>
    <row r="224" spans="1:13" x14ac:dyDescent="0.25">
      <c r="A224"/>
      <c r="B224"/>
      <c r="C224"/>
      <c r="F224"/>
      <c r="G224"/>
      <c r="H224"/>
      <c r="K224" s="30"/>
    </row>
    <row r="225" spans="1:11" x14ac:dyDescent="0.25">
      <c r="A225"/>
      <c r="B225"/>
      <c r="C225"/>
      <c r="F225"/>
      <c r="G225"/>
      <c r="H225"/>
      <c r="K225" s="30"/>
    </row>
    <row r="226" spans="1:11" x14ac:dyDescent="0.25">
      <c r="A226"/>
      <c r="B226"/>
      <c r="C226"/>
      <c r="F226"/>
      <c r="G226"/>
      <c r="H226"/>
      <c r="K226" s="30"/>
    </row>
    <row r="227" spans="1:11" x14ac:dyDescent="0.25">
      <c r="A227"/>
      <c r="B227"/>
      <c r="C227"/>
      <c r="F227"/>
      <c r="G227"/>
      <c r="H227"/>
      <c r="K227" s="30"/>
    </row>
    <row r="228" spans="1:11" x14ac:dyDescent="0.25">
      <c r="A228"/>
      <c r="B228"/>
      <c r="C228"/>
      <c r="F228"/>
      <c r="G228"/>
      <c r="H228"/>
      <c r="K228" s="30"/>
    </row>
    <row r="229" spans="1:11" x14ac:dyDescent="0.25">
      <c r="A229"/>
      <c r="B229"/>
      <c r="C229"/>
      <c r="F229"/>
      <c r="G229"/>
      <c r="H229"/>
      <c r="K229" s="30"/>
    </row>
    <row r="230" spans="1:11" x14ac:dyDescent="0.25">
      <c r="A230"/>
      <c r="B230"/>
      <c r="C230"/>
      <c r="F230"/>
      <c r="G230"/>
      <c r="H230"/>
      <c r="K230" s="30"/>
    </row>
    <row r="231" spans="1:11" x14ac:dyDescent="0.25">
      <c r="A231"/>
      <c r="B231"/>
      <c r="C231"/>
      <c r="F231"/>
      <c r="G231"/>
      <c r="H231"/>
      <c r="K231" s="30"/>
    </row>
    <row r="232" spans="1:11" x14ac:dyDescent="0.25">
      <c r="A232"/>
      <c r="B232"/>
      <c r="C232"/>
      <c r="F232"/>
      <c r="G232"/>
      <c r="H232"/>
      <c r="K232" s="30"/>
    </row>
    <row r="233" spans="1:11" x14ac:dyDescent="0.25">
      <c r="A233"/>
      <c r="B233"/>
      <c r="C233"/>
      <c r="F233"/>
      <c r="G233"/>
      <c r="H233"/>
      <c r="K233" s="30"/>
    </row>
    <row r="234" spans="1:11" x14ac:dyDescent="0.25">
      <c r="A234"/>
      <c r="B234"/>
      <c r="C234"/>
      <c r="F234"/>
      <c r="G234"/>
      <c r="H234"/>
      <c r="K234" s="30"/>
    </row>
    <row r="235" spans="1:11" x14ac:dyDescent="0.25">
      <c r="A235"/>
      <c r="B235"/>
      <c r="C235"/>
      <c r="F235"/>
      <c r="G235"/>
      <c r="H235"/>
      <c r="K235" s="30"/>
    </row>
    <row r="236" spans="1:11" x14ac:dyDescent="0.25">
      <c r="A236"/>
      <c r="B236"/>
      <c r="C236"/>
      <c r="F236"/>
      <c r="G236"/>
      <c r="H236"/>
      <c r="K236" s="30"/>
    </row>
    <row r="237" spans="1:11" x14ac:dyDescent="0.25">
      <c r="A237"/>
      <c r="B237"/>
      <c r="C237"/>
      <c r="F237"/>
      <c r="G237"/>
      <c r="H237"/>
      <c r="K237" s="30"/>
    </row>
    <row r="238" spans="1:11" x14ac:dyDescent="0.25">
      <c r="A238"/>
      <c r="B238"/>
      <c r="C238"/>
      <c r="F238"/>
      <c r="G238"/>
      <c r="H238"/>
      <c r="K238" s="30"/>
    </row>
    <row r="239" spans="1:11" x14ac:dyDescent="0.25">
      <c r="A239"/>
      <c r="B239"/>
      <c r="C239"/>
      <c r="F239"/>
      <c r="G239"/>
      <c r="H239"/>
      <c r="K239" s="30"/>
    </row>
    <row r="240" spans="1:11" x14ac:dyDescent="0.25">
      <c r="A240"/>
      <c r="B240"/>
      <c r="C240"/>
      <c r="F240"/>
      <c r="G240"/>
      <c r="H240"/>
      <c r="K240" s="30"/>
    </row>
    <row r="241" spans="1:11" x14ac:dyDescent="0.25">
      <c r="A241"/>
      <c r="B241"/>
      <c r="C241"/>
      <c r="F241"/>
      <c r="G241"/>
      <c r="H241"/>
      <c r="K241" s="30"/>
    </row>
    <row r="242" spans="1:11" x14ac:dyDescent="0.25">
      <c r="A242"/>
      <c r="B242"/>
      <c r="C242"/>
      <c r="F242"/>
      <c r="G242"/>
      <c r="H242"/>
      <c r="K242" s="30"/>
    </row>
    <row r="243" spans="1:11" x14ac:dyDescent="0.25">
      <c r="A243"/>
      <c r="B243"/>
      <c r="C243"/>
      <c r="F243"/>
      <c r="G243"/>
      <c r="H243"/>
      <c r="K243" s="30"/>
    </row>
    <row r="244" spans="1:11" x14ac:dyDescent="0.25">
      <c r="A244"/>
      <c r="B244"/>
      <c r="C244"/>
      <c r="F244"/>
      <c r="G244"/>
      <c r="H244"/>
      <c r="K244" s="30"/>
    </row>
    <row r="245" spans="1:11" x14ac:dyDescent="0.25">
      <c r="A245"/>
      <c r="B245"/>
      <c r="C245"/>
      <c r="F245"/>
      <c r="G245"/>
      <c r="H245"/>
      <c r="K245" s="30"/>
    </row>
    <row r="246" spans="1:11" x14ac:dyDescent="0.25">
      <c r="A246"/>
      <c r="B246"/>
      <c r="C246"/>
      <c r="F246"/>
      <c r="G246"/>
      <c r="H246"/>
      <c r="K246" s="30"/>
    </row>
    <row r="247" spans="1:11" x14ac:dyDescent="0.25">
      <c r="A247"/>
      <c r="B247"/>
      <c r="C247"/>
      <c r="F247"/>
      <c r="G247"/>
      <c r="H247"/>
      <c r="K247" s="30"/>
    </row>
    <row r="248" spans="1:11" x14ac:dyDescent="0.25">
      <c r="A248"/>
      <c r="B248"/>
      <c r="C248"/>
      <c r="F248"/>
      <c r="G248"/>
      <c r="H248"/>
      <c r="K248" s="30"/>
    </row>
    <row r="249" spans="1:11" x14ac:dyDescent="0.25">
      <c r="A249"/>
      <c r="B249"/>
      <c r="C249"/>
      <c r="F249"/>
      <c r="G249"/>
      <c r="H249"/>
      <c r="K249" s="30"/>
    </row>
    <row r="250" spans="1:11" x14ac:dyDescent="0.25">
      <c r="A250"/>
      <c r="B250"/>
      <c r="C250"/>
      <c r="F250"/>
      <c r="G250"/>
      <c r="H250"/>
      <c r="K250" s="30"/>
    </row>
    <row r="251" spans="1:11" x14ac:dyDescent="0.25">
      <c r="A251"/>
      <c r="B251"/>
      <c r="C251"/>
      <c r="F251"/>
      <c r="G251"/>
      <c r="H251"/>
      <c r="K251" s="30"/>
    </row>
    <row r="252" spans="1:11" x14ac:dyDescent="0.25">
      <c r="A252"/>
      <c r="B252"/>
      <c r="C252"/>
      <c r="F252"/>
      <c r="G252"/>
      <c r="H252"/>
      <c r="K252" s="30"/>
    </row>
    <row r="253" spans="1:11" x14ac:dyDescent="0.25">
      <c r="A253"/>
      <c r="B253"/>
      <c r="C253"/>
      <c r="F253"/>
      <c r="G253"/>
      <c r="H253"/>
      <c r="K253" s="30"/>
    </row>
    <row r="254" spans="1:11" x14ac:dyDescent="0.25">
      <c r="A254"/>
      <c r="B254"/>
      <c r="C254"/>
      <c r="F254"/>
      <c r="G254"/>
      <c r="H254"/>
      <c r="K254" s="30"/>
    </row>
    <row r="255" spans="1:11" x14ac:dyDescent="0.25">
      <c r="A255"/>
      <c r="B255"/>
      <c r="C255"/>
      <c r="F255"/>
      <c r="G255"/>
      <c r="H255"/>
      <c r="K255" s="30"/>
    </row>
    <row r="256" spans="1:11" x14ac:dyDescent="0.25">
      <c r="A256"/>
      <c r="B256"/>
      <c r="C256"/>
      <c r="F256"/>
      <c r="G256"/>
      <c r="H256"/>
      <c r="K256" s="30"/>
    </row>
    <row r="257" spans="1:11" x14ac:dyDescent="0.25">
      <c r="A257"/>
      <c r="B257"/>
      <c r="C257"/>
      <c r="F257"/>
      <c r="G257"/>
      <c r="H257"/>
      <c r="K257" s="30"/>
    </row>
    <row r="258" spans="1:11" x14ac:dyDescent="0.25">
      <c r="A258"/>
      <c r="B258"/>
      <c r="C258"/>
      <c r="F258"/>
      <c r="G258"/>
      <c r="H258"/>
      <c r="K258" s="30"/>
    </row>
    <row r="259" spans="1:11" x14ac:dyDescent="0.25">
      <c r="A259"/>
      <c r="B259"/>
      <c r="C259"/>
      <c r="F259"/>
      <c r="G259"/>
      <c r="H259"/>
      <c r="K259" s="30"/>
    </row>
    <row r="260" spans="1:11" x14ac:dyDescent="0.25">
      <c r="A260"/>
      <c r="B260"/>
      <c r="C260"/>
      <c r="F260"/>
      <c r="G260"/>
      <c r="H260"/>
      <c r="K260" s="30"/>
    </row>
    <row r="261" spans="1:11" x14ac:dyDescent="0.25">
      <c r="A261"/>
      <c r="B261"/>
      <c r="C261"/>
      <c r="F261"/>
      <c r="G261"/>
      <c r="H261"/>
      <c r="K261" s="30"/>
    </row>
    <row r="262" spans="1:11" x14ac:dyDescent="0.25">
      <c r="A262"/>
      <c r="B262"/>
      <c r="C262"/>
      <c r="F262"/>
      <c r="G262"/>
      <c r="H262"/>
      <c r="K262" s="30"/>
    </row>
    <row r="263" spans="1:11" x14ac:dyDescent="0.25">
      <c r="A263"/>
      <c r="B263"/>
      <c r="C263"/>
      <c r="F263"/>
      <c r="G263"/>
      <c r="H263"/>
      <c r="K263" s="30"/>
    </row>
    <row r="264" spans="1:11" x14ac:dyDescent="0.25">
      <c r="A264"/>
      <c r="B264"/>
      <c r="C264"/>
      <c r="F264"/>
      <c r="G264"/>
      <c r="H264"/>
      <c r="K264" s="30"/>
    </row>
    <row r="265" spans="1:11" x14ac:dyDescent="0.25">
      <c r="A265"/>
      <c r="B265"/>
      <c r="C265"/>
      <c r="F265"/>
      <c r="G265"/>
      <c r="H265"/>
      <c r="K265" s="30"/>
    </row>
    <row r="266" spans="1:11" x14ac:dyDescent="0.25">
      <c r="A266"/>
      <c r="B266"/>
      <c r="C266"/>
      <c r="F266"/>
      <c r="G266"/>
      <c r="H266"/>
      <c r="K266" s="30"/>
    </row>
    <row r="267" spans="1:11" x14ac:dyDescent="0.25">
      <c r="A267"/>
      <c r="B267"/>
      <c r="C267"/>
      <c r="F267"/>
      <c r="G267"/>
      <c r="H267"/>
      <c r="K267" s="30"/>
    </row>
    <row r="268" spans="1:11" x14ac:dyDescent="0.25">
      <c r="A268"/>
      <c r="B268"/>
      <c r="C268"/>
      <c r="F268"/>
      <c r="G268"/>
      <c r="H268"/>
      <c r="K268" s="30"/>
    </row>
    <row r="269" spans="1:11" x14ac:dyDescent="0.25">
      <c r="A269"/>
      <c r="B269"/>
      <c r="C269"/>
      <c r="F269"/>
      <c r="G269"/>
      <c r="H269"/>
      <c r="K269" s="30"/>
    </row>
    <row r="270" spans="1:11" x14ac:dyDescent="0.25">
      <c r="A270"/>
      <c r="B270"/>
      <c r="C270"/>
      <c r="F270"/>
      <c r="G270"/>
      <c r="H270"/>
      <c r="K270" s="30"/>
    </row>
    <row r="271" spans="1:11" x14ac:dyDescent="0.25">
      <c r="A271"/>
      <c r="B271"/>
      <c r="C271"/>
      <c r="F271"/>
      <c r="G271"/>
      <c r="H271"/>
      <c r="K271" s="30"/>
    </row>
    <row r="272" spans="1:11" x14ac:dyDescent="0.25">
      <c r="A272"/>
      <c r="B272"/>
      <c r="C272"/>
      <c r="F272"/>
      <c r="G272"/>
      <c r="H272"/>
      <c r="K272" s="30"/>
    </row>
    <row r="273" spans="1:11" x14ac:dyDescent="0.25">
      <c r="A273"/>
      <c r="B273"/>
      <c r="C273"/>
      <c r="F273"/>
      <c r="G273"/>
      <c r="H273"/>
      <c r="K273" s="30"/>
    </row>
    <row r="274" spans="1:11" x14ac:dyDescent="0.25">
      <c r="A274"/>
      <c r="B274"/>
      <c r="C274"/>
      <c r="F274"/>
      <c r="G274"/>
      <c r="H274"/>
      <c r="K274" s="30"/>
    </row>
    <row r="275" spans="1:11" x14ac:dyDescent="0.25">
      <c r="A275"/>
      <c r="B275"/>
      <c r="C275"/>
      <c r="F275"/>
      <c r="G275"/>
      <c r="H275"/>
      <c r="K275" s="30"/>
    </row>
    <row r="276" spans="1:11" x14ac:dyDescent="0.25">
      <c r="A276"/>
      <c r="B276"/>
      <c r="C276"/>
      <c r="F276"/>
      <c r="G276"/>
      <c r="H276"/>
      <c r="K276" s="30"/>
    </row>
    <row r="277" spans="1:11" x14ac:dyDescent="0.25">
      <c r="A277"/>
      <c r="B277"/>
      <c r="C277"/>
      <c r="F277"/>
      <c r="G277"/>
      <c r="H277"/>
      <c r="K277" s="30"/>
    </row>
    <row r="278" spans="1:11" x14ac:dyDescent="0.25">
      <c r="A278"/>
      <c r="B278"/>
      <c r="C278"/>
      <c r="F278"/>
      <c r="G278"/>
      <c r="H278"/>
      <c r="K278" s="30"/>
    </row>
    <row r="279" spans="1:11" x14ac:dyDescent="0.25">
      <c r="A279"/>
      <c r="B279"/>
      <c r="C279"/>
      <c r="F279"/>
      <c r="G279"/>
      <c r="H279"/>
      <c r="K279" s="30"/>
    </row>
    <row r="280" spans="1:11" x14ac:dyDescent="0.25">
      <c r="A280"/>
      <c r="B280"/>
      <c r="C280"/>
      <c r="F280"/>
      <c r="G280"/>
      <c r="H280"/>
      <c r="K280" s="30"/>
    </row>
    <row r="281" spans="1:11" x14ac:dyDescent="0.25">
      <c r="A281"/>
      <c r="B281"/>
      <c r="C281"/>
      <c r="F281"/>
      <c r="G281"/>
      <c r="H281"/>
      <c r="K281" s="30"/>
    </row>
    <row r="282" spans="1:11" x14ac:dyDescent="0.25">
      <c r="A282"/>
      <c r="B282"/>
      <c r="C282"/>
      <c r="F282"/>
      <c r="G282"/>
      <c r="H282"/>
      <c r="K282" s="30"/>
    </row>
    <row r="283" spans="1:11" x14ac:dyDescent="0.25">
      <c r="A283"/>
      <c r="B283"/>
      <c r="C283"/>
      <c r="F283"/>
      <c r="G283"/>
      <c r="H283"/>
      <c r="K283" s="30"/>
    </row>
    <row r="284" spans="1:11" x14ac:dyDescent="0.25">
      <c r="A284"/>
      <c r="B284"/>
      <c r="C284"/>
      <c r="F284"/>
      <c r="G284"/>
      <c r="H284"/>
      <c r="K284" s="30"/>
    </row>
    <row r="285" spans="1:11" x14ac:dyDescent="0.25">
      <c r="A285"/>
      <c r="B285"/>
      <c r="C285"/>
      <c r="F285"/>
      <c r="G285"/>
      <c r="H285"/>
      <c r="K285" s="30"/>
    </row>
    <row r="286" spans="1:11" x14ac:dyDescent="0.25">
      <c r="A286"/>
      <c r="B286"/>
      <c r="C286"/>
      <c r="F286"/>
      <c r="G286"/>
      <c r="H286"/>
      <c r="K286" s="30"/>
    </row>
    <row r="287" spans="1:11" x14ac:dyDescent="0.25">
      <c r="A287"/>
      <c r="B287"/>
      <c r="C287"/>
      <c r="F287"/>
      <c r="G287"/>
      <c r="H287"/>
      <c r="K287" s="30"/>
    </row>
    <row r="288" spans="1:11" x14ac:dyDescent="0.25">
      <c r="A288"/>
      <c r="B288"/>
      <c r="C288"/>
      <c r="F288"/>
      <c r="G288"/>
      <c r="H288"/>
      <c r="K288" s="30"/>
    </row>
    <row r="289" spans="1:11" x14ac:dyDescent="0.25">
      <c r="A289"/>
      <c r="B289"/>
      <c r="C289"/>
      <c r="F289"/>
      <c r="G289"/>
      <c r="H289"/>
      <c r="K289" s="30"/>
    </row>
    <row r="290" spans="1:11" x14ac:dyDescent="0.25">
      <c r="A290"/>
      <c r="B290"/>
      <c r="C290"/>
      <c r="F290"/>
      <c r="G290"/>
      <c r="H290"/>
      <c r="K290" s="30"/>
    </row>
    <row r="291" spans="1:11" x14ac:dyDescent="0.25">
      <c r="A291"/>
      <c r="B291"/>
      <c r="C291"/>
      <c r="F291"/>
      <c r="G291"/>
      <c r="H291"/>
      <c r="K291" s="30"/>
    </row>
    <row r="292" spans="1:11" x14ac:dyDescent="0.25">
      <c r="A292"/>
      <c r="B292"/>
      <c r="C292"/>
      <c r="F292"/>
      <c r="G292"/>
      <c r="H292"/>
      <c r="K292" s="30"/>
    </row>
    <row r="293" spans="1:11" x14ac:dyDescent="0.25">
      <c r="A293"/>
      <c r="B293"/>
      <c r="C293"/>
      <c r="F293"/>
      <c r="G293"/>
      <c r="H293"/>
      <c r="K293" s="30"/>
    </row>
    <row r="294" spans="1:11" x14ac:dyDescent="0.25">
      <c r="A294"/>
      <c r="B294"/>
      <c r="C294"/>
      <c r="F294"/>
      <c r="G294"/>
      <c r="H294"/>
      <c r="K294" s="30"/>
    </row>
    <row r="295" spans="1:11" x14ac:dyDescent="0.25">
      <c r="A295"/>
      <c r="B295"/>
      <c r="C295"/>
      <c r="F295"/>
      <c r="G295"/>
      <c r="H295"/>
      <c r="K295" s="30"/>
    </row>
    <row r="296" spans="1:11" x14ac:dyDescent="0.25">
      <c r="A296"/>
      <c r="B296"/>
      <c r="C296"/>
      <c r="F296"/>
      <c r="G296"/>
      <c r="H296"/>
      <c r="K296" s="30"/>
    </row>
    <row r="297" spans="1:11" x14ac:dyDescent="0.25">
      <c r="A297"/>
      <c r="B297"/>
      <c r="C297"/>
      <c r="F297"/>
      <c r="G297"/>
      <c r="H297"/>
      <c r="K297" s="30"/>
    </row>
    <row r="298" spans="1:11" x14ac:dyDescent="0.25">
      <c r="A298"/>
      <c r="B298"/>
      <c r="C298"/>
      <c r="F298"/>
      <c r="G298"/>
      <c r="H298"/>
      <c r="K298" s="30"/>
    </row>
    <row r="299" spans="1:11" x14ac:dyDescent="0.25">
      <c r="A299"/>
      <c r="B299"/>
      <c r="C299"/>
      <c r="F299"/>
      <c r="G299"/>
      <c r="H299"/>
      <c r="K299" s="30"/>
    </row>
    <row r="300" spans="1:11" x14ac:dyDescent="0.25">
      <c r="A300"/>
      <c r="B300"/>
      <c r="C300"/>
      <c r="F300"/>
      <c r="G300"/>
      <c r="H300"/>
      <c r="K300" s="30"/>
    </row>
    <row r="301" spans="1:11" x14ac:dyDescent="0.25">
      <c r="A301"/>
      <c r="B301"/>
      <c r="C301"/>
      <c r="F301"/>
      <c r="G301"/>
      <c r="H301"/>
      <c r="K301" s="30"/>
    </row>
    <row r="302" spans="1:11" x14ac:dyDescent="0.25">
      <c r="A302"/>
      <c r="B302"/>
      <c r="C302"/>
      <c r="F302"/>
      <c r="G302"/>
      <c r="H302"/>
      <c r="K302" s="30"/>
    </row>
    <row r="303" spans="1:11" x14ac:dyDescent="0.25">
      <c r="A303"/>
      <c r="B303"/>
      <c r="C303"/>
      <c r="F303"/>
      <c r="G303"/>
      <c r="H303"/>
      <c r="K303" s="30"/>
    </row>
    <row r="304" spans="1:11" x14ac:dyDescent="0.25">
      <c r="A304"/>
      <c r="B304"/>
      <c r="C304"/>
      <c r="F304"/>
      <c r="G304"/>
      <c r="H304"/>
      <c r="K304" s="30"/>
    </row>
    <row r="305" spans="1:11" x14ac:dyDescent="0.25">
      <c r="A305"/>
      <c r="B305"/>
      <c r="C305"/>
      <c r="F305"/>
      <c r="G305"/>
      <c r="H305"/>
      <c r="K305" s="30"/>
    </row>
    <row r="306" spans="1:11" x14ac:dyDescent="0.25">
      <c r="A306"/>
      <c r="B306"/>
      <c r="C306"/>
      <c r="F306"/>
      <c r="G306"/>
      <c r="H306"/>
      <c r="K306" s="30"/>
    </row>
    <row r="307" spans="1:11" x14ac:dyDescent="0.25">
      <c r="A307"/>
      <c r="B307"/>
      <c r="C307"/>
      <c r="F307"/>
      <c r="G307"/>
      <c r="H307"/>
      <c r="K307" s="30"/>
    </row>
    <row r="308" spans="1:11" x14ac:dyDescent="0.25">
      <c r="A308"/>
      <c r="B308"/>
      <c r="C308"/>
      <c r="F308"/>
      <c r="G308"/>
      <c r="H308"/>
      <c r="K308" s="30"/>
    </row>
    <row r="309" spans="1:11" x14ac:dyDescent="0.25">
      <c r="A309"/>
      <c r="B309"/>
      <c r="C309"/>
      <c r="F309"/>
      <c r="G309"/>
      <c r="H309"/>
      <c r="K309" s="30"/>
    </row>
    <row r="310" spans="1:11" x14ac:dyDescent="0.25">
      <c r="A310"/>
      <c r="B310"/>
      <c r="C310"/>
      <c r="F310"/>
      <c r="G310"/>
      <c r="H310"/>
      <c r="K310" s="30"/>
    </row>
    <row r="311" spans="1:11" x14ac:dyDescent="0.25">
      <c r="A311"/>
      <c r="B311"/>
      <c r="C311"/>
      <c r="F311"/>
      <c r="G311"/>
      <c r="H311"/>
      <c r="K311" s="30"/>
    </row>
    <row r="312" spans="1:11" x14ac:dyDescent="0.25">
      <c r="A312"/>
      <c r="B312"/>
      <c r="C312"/>
      <c r="F312"/>
      <c r="G312"/>
      <c r="H312"/>
      <c r="K312" s="30"/>
    </row>
    <row r="313" spans="1:11" x14ac:dyDescent="0.25">
      <c r="A313"/>
      <c r="B313"/>
      <c r="C313"/>
      <c r="F313"/>
      <c r="G313"/>
      <c r="H313"/>
      <c r="K313" s="30"/>
    </row>
    <row r="314" spans="1:11" x14ac:dyDescent="0.25">
      <c r="A314"/>
      <c r="B314"/>
      <c r="C314"/>
      <c r="F314"/>
      <c r="G314"/>
      <c r="H314"/>
      <c r="K314" s="30"/>
    </row>
    <row r="315" spans="1:11" x14ac:dyDescent="0.25">
      <c r="A315"/>
      <c r="B315"/>
      <c r="C315"/>
      <c r="F315"/>
      <c r="G315"/>
      <c r="H315"/>
      <c r="K315" s="30"/>
    </row>
    <row r="316" spans="1:11" x14ac:dyDescent="0.25">
      <c r="A316"/>
      <c r="B316"/>
      <c r="C316"/>
      <c r="F316"/>
      <c r="G316"/>
      <c r="H316"/>
      <c r="K316" s="30"/>
    </row>
    <row r="317" spans="1:11" x14ac:dyDescent="0.25">
      <c r="A317"/>
      <c r="B317"/>
      <c r="C317"/>
      <c r="F317"/>
      <c r="G317"/>
      <c r="H317"/>
      <c r="K317" s="30"/>
    </row>
    <row r="318" spans="1:11" x14ac:dyDescent="0.25">
      <c r="A318"/>
      <c r="B318"/>
      <c r="C318"/>
      <c r="F318"/>
      <c r="G318"/>
      <c r="H318"/>
      <c r="K318" s="30"/>
    </row>
    <row r="319" spans="1:11" x14ac:dyDescent="0.25">
      <c r="A319"/>
      <c r="B319"/>
      <c r="C319"/>
      <c r="F319"/>
      <c r="G319"/>
      <c r="H319"/>
      <c r="K319" s="30"/>
    </row>
    <row r="320" spans="1:11" x14ac:dyDescent="0.25">
      <c r="A320"/>
      <c r="B320"/>
      <c r="C320"/>
      <c r="F320"/>
      <c r="G320"/>
      <c r="H320"/>
      <c r="K320" s="30"/>
    </row>
    <row r="321" spans="1:11" x14ac:dyDescent="0.25">
      <c r="A321"/>
      <c r="B321"/>
      <c r="C321"/>
      <c r="F321"/>
      <c r="G321"/>
      <c r="H321"/>
      <c r="K321" s="30"/>
    </row>
    <row r="322" spans="1:11" x14ac:dyDescent="0.25">
      <c r="A322"/>
      <c r="B322"/>
      <c r="C322"/>
      <c r="F322"/>
      <c r="G322"/>
      <c r="H322"/>
      <c r="K322" s="30"/>
    </row>
    <row r="323" spans="1:11" x14ac:dyDescent="0.25">
      <c r="A323"/>
      <c r="B323"/>
      <c r="C323"/>
      <c r="F323"/>
      <c r="G323"/>
      <c r="H323"/>
      <c r="K323" s="30"/>
    </row>
    <row r="324" spans="1:11" x14ac:dyDescent="0.25">
      <c r="A324"/>
      <c r="B324"/>
      <c r="C324"/>
      <c r="F324"/>
      <c r="G324"/>
      <c r="H324"/>
      <c r="K324" s="30"/>
    </row>
    <row r="325" spans="1:11" x14ac:dyDescent="0.25">
      <c r="A325"/>
      <c r="B325"/>
      <c r="C325"/>
      <c r="F325"/>
      <c r="G325"/>
      <c r="H325"/>
      <c r="K325" s="30"/>
    </row>
    <row r="326" spans="1:11" x14ac:dyDescent="0.25">
      <c r="A326"/>
      <c r="B326"/>
      <c r="C326"/>
      <c r="F326"/>
      <c r="G326"/>
      <c r="H326"/>
      <c r="K326" s="30"/>
    </row>
    <row r="327" spans="1:11" x14ac:dyDescent="0.25">
      <c r="A327"/>
      <c r="B327"/>
      <c r="C327"/>
      <c r="F327"/>
      <c r="G327"/>
      <c r="H327"/>
      <c r="K327" s="30"/>
    </row>
    <row r="328" spans="1:11" x14ac:dyDescent="0.25">
      <c r="A328"/>
      <c r="B328"/>
      <c r="C328"/>
      <c r="F328"/>
      <c r="G328"/>
      <c r="H328"/>
      <c r="K328" s="30"/>
    </row>
    <row r="329" spans="1:11" x14ac:dyDescent="0.25">
      <c r="A329"/>
      <c r="B329"/>
      <c r="C329"/>
      <c r="F329"/>
      <c r="G329"/>
      <c r="H329"/>
      <c r="K329" s="30"/>
    </row>
    <row r="330" spans="1:11" x14ac:dyDescent="0.25">
      <c r="A330"/>
      <c r="B330"/>
      <c r="C330"/>
      <c r="F330"/>
      <c r="G330"/>
      <c r="H330"/>
      <c r="K330" s="30"/>
    </row>
    <row r="331" spans="1:11" x14ac:dyDescent="0.25">
      <c r="A331"/>
      <c r="B331"/>
      <c r="C331"/>
      <c r="F331"/>
      <c r="G331"/>
      <c r="H331"/>
      <c r="K331" s="30"/>
    </row>
    <row r="332" spans="1:11" x14ac:dyDescent="0.25">
      <c r="A332"/>
      <c r="B332"/>
      <c r="C332"/>
      <c r="F332"/>
      <c r="G332"/>
      <c r="H332"/>
      <c r="K332" s="30"/>
    </row>
    <row r="333" spans="1:11" x14ac:dyDescent="0.25">
      <c r="A333"/>
      <c r="B333"/>
      <c r="C333"/>
      <c r="F333"/>
      <c r="G333"/>
      <c r="H333"/>
      <c r="K333" s="30"/>
    </row>
    <row r="334" spans="1:11" x14ac:dyDescent="0.25">
      <c r="A334"/>
      <c r="B334"/>
      <c r="C334"/>
      <c r="F334"/>
      <c r="G334"/>
      <c r="H334"/>
      <c r="K334" s="30"/>
    </row>
    <row r="335" spans="1:11" x14ac:dyDescent="0.25">
      <c r="A335"/>
      <c r="B335"/>
      <c r="C335"/>
      <c r="F335"/>
      <c r="G335"/>
      <c r="H335"/>
      <c r="K335" s="30"/>
    </row>
    <row r="336" spans="1:11" x14ac:dyDescent="0.25">
      <c r="A336"/>
      <c r="B336"/>
      <c r="C336"/>
      <c r="F336"/>
      <c r="G336"/>
      <c r="H336"/>
      <c r="K336" s="30"/>
    </row>
    <row r="337" spans="1:11" x14ac:dyDescent="0.25">
      <c r="A337"/>
      <c r="B337"/>
      <c r="C337"/>
      <c r="F337"/>
      <c r="G337"/>
      <c r="H337"/>
      <c r="K337" s="30"/>
    </row>
    <row r="338" spans="1:11" x14ac:dyDescent="0.25">
      <c r="A338"/>
      <c r="B338"/>
      <c r="C338"/>
      <c r="F338"/>
      <c r="G338"/>
      <c r="H338"/>
      <c r="K338" s="30"/>
    </row>
    <row r="339" spans="1:11" x14ac:dyDescent="0.25">
      <c r="A339"/>
      <c r="B339"/>
      <c r="C339"/>
      <c r="F339"/>
      <c r="G339"/>
      <c r="H339"/>
      <c r="K339" s="30"/>
    </row>
    <row r="340" spans="1:11" x14ac:dyDescent="0.25">
      <c r="A340"/>
      <c r="B340"/>
      <c r="C340"/>
      <c r="F340"/>
      <c r="G340"/>
      <c r="H340"/>
      <c r="K340" s="30"/>
    </row>
    <row r="341" spans="1:11" x14ac:dyDescent="0.25">
      <c r="A341"/>
      <c r="B341"/>
      <c r="C341"/>
      <c r="F341"/>
      <c r="G341"/>
      <c r="H341"/>
      <c r="K341" s="30"/>
    </row>
    <row r="342" spans="1:11" x14ac:dyDescent="0.25">
      <c r="A342"/>
      <c r="B342"/>
      <c r="C342"/>
      <c r="F342"/>
      <c r="G342"/>
      <c r="H342"/>
      <c r="K342" s="30"/>
    </row>
    <row r="343" spans="1:11" x14ac:dyDescent="0.25">
      <c r="A343"/>
      <c r="B343"/>
      <c r="C343"/>
      <c r="F343"/>
      <c r="G343"/>
      <c r="H343"/>
      <c r="K343" s="30"/>
    </row>
    <row r="344" spans="1:11" x14ac:dyDescent="0.25">
      <c r="A344"/>
      <c r="B344"/>
      <c r="C344"/>
      <c r="F344"/>
      <c r="G344"/>
      <c r="H344"/>
      <c r="K344" s="30"/>
    </row>
    <row r="345" spans="1:11" x14ac:dyDescent="0.25">
      <c r="A345"/>
      <c r="B345"/>
      <c r="C345"/>
      <c r="F345"/>
      <c r="G345"/>
      <c r="H345"/>
      <c r="K345" s="30"/>
    </row>
    <row r="346" spans="1:11" x14ac:dyDescent="0.25">
      <c r="A346"/>
      <c r="B346"/>
      <c r="C346"/>
      <c r="F346"/>
      <c r="G346"/>
      <c r="H346"/>
      <c r="K346" s="30"/>
    </row>
    <row r="347" spans="1:11" x14ac:dyDescent="0.25">
      <c r="A347"/>
      <c r="B347"/>
      <c r="C347"/>
      <c r="F347"/>
      <c r="G347"/>
      <c r="H347"/>
      <c r="K347" s="30"/>
    </row>
    <row r="348" spans="1:11" x14ac:dyDescent="0.25">
      <c r="A348"/>
      <c r="B348"/>
      <c r="C348"/>
      <c r="F348"/>
      <c r="G348"/>
      <c r="H348"/>
      <c r="K348" s="30"/>
    </row>
    <row r="349" spans="1:11" x14ac:dyDescent="0.25">
      <c r="A349"/>
      <c r="B349"/>
      <c r="C349"/>
      <c r="F349"/>
      <c r="G349"/>
      <c r="H349"/>
      <c r="K349" s="30"/>
    </row>
    <row r="350" spans="1:11" x14ac:dyDescent="0.25">
      <c r="A350"/>
      <c r="B350"/>
      <c r="C350"/>
      <c r="F350"/>
      <c r="G350"/>
      <c r="H350"/>
      <c r="K350" s="30"/>
    </row>
    <row r="351" spans="1:11" x14ac:dyDescent="0.25">
      <c r="A351"/>
      <c r="B351"/>
      <c r="C351"/>
      <c r="F351"/>
      <c r="G351"/>
      <c r="H351"/>
      <c r="K351" s="30"/>
    </row>
    <row r="352" spans="1:11" x14ac:dyDescent="0.25">
      <c r="A352"/>
      <c r="B352"/>
      <c r="C352"/>
      <c r="F352"/>
      <c r="G352"/>
      <c r="H352"/>
      <c r="K352" s="30"/>
    </row>
    <row r="353" spans="1:11" x14ac:dyDescent="0.25">
      <c r="A353"/>
      <c r="B353"/>
      <c r="C353"/>
      <c r="F353"/>
      <c r="G353"/>
      <c r="H353"/>
      <c r="K353" s="30"/>
    </row>
    <row r="354" spans="1:11" x14ac:dyDescent="0.25">
      <c r="A354"/>
      <c r="B354"/>
      <c r="C354"/>
      <c r="F354"/>
      <c r="G354"/>
      <c r="H354"/>
      <c r="K354" s="30"/>
    </row>
    <row r="355" spans="1:11" x14ac:dyDescent="0.25">
      <c r="A355"/>
      <c r="B355"/>
      <c r="C355"/>
      <c r="F355"/>
      <c r="G355"/>
      <c r="H355"/>
      <c r="K355" s="30"/>
    </row>
    <row r="356" spans="1:11" x14ac:dyDescent="0.25">
      <c r="A356"/>
      <c r="B356"/>
      <c r="C356"/>
      <c r="F356"/>
      <c r="G356"/>
      <c r="H356"/>
      <c r="K356" s="30"/>
    </row>
    <row r="357" spans="1:11" x14ac:dyDescent="0.25">
      <c r="A357"/>
      <c r="B357"/>
      <c r="C357"/>
      <c r="F357"/>
      <c r="G357"/>
      <c r="H357"/>
      <c r="K357" s="30"/>
    </row>
    <row r="358" spans="1:11" x14ac:dyDescent="0.25">
      <c r="A358"/>
      <c r="B358"/>
      <c r="C358"/>
      <c r="F358"/>
      <c r="G358"/>
      <c r="H358"/>
      <c r="K358" s="30"/>
    </row>
    <row r="359" spans="1:11" x14ac:dyDescent="0.25">
      <c r="A359"/>
      <c r="B359"/>
      <c r="C359"/>
      <c r="F359"/>
      <c r="G359"/>
      <c r="H359"/>
      <c r="K359" s="30"/>
    </row>
    <row r="360" spans="1:11" x14ac:dyDescent="0.25">
      <c r="A360"/>
      <c r="B360"/>
      <c r="C360"/>
      <c r="F360"/>
      <c r="G360"/>
      <c r="H360"/>
      <c r="K360" s="30"/>
    </row>
    <row r="361" spans="1:11" x14ac:dyDescent="0.25">
      <c r="A361"/>
      <c r="B361"/>
      <c r="C361"/>
      <c r="F361"/>
      <c r="G361"/>
      <c r="H361"/>
      <c r="K361" s="30"/>
    </row>
    <row r="362" spans="1:11" x14ac:dyDescent="0.25">
      <c r="A362"/>
      <c r="B362"/>
      <c r="C362"/>
      <c r="F362"/>
      <c r="G362"/>
      <c r="H362"/>
      <c r="K362" s="30"/>
    </row>
    <row r="363" spans="1:11" x14ac:dyDescent="0.25">
      <c r="A363"/>
      <c r="B363"/>
      <c r="C363"/>
      <c r="F363"/>
      <c r="G363"/>
      <c r="H363"/>
      <c r="K363" s="30"/>
    </row>
    <row r="364" spans="1:11" x14ac:dyDescent="0.25">
      <c r="A364"/>
      <c r="B364"/>
      <c r="C364"/>
      <c r="F364"/>
      <c r="G364"/>
      <c r="H364"/>
      <c r="K364" s="30"/>
    </row>
    <row r="365" spans="1:11" x14ac:dyDescent="0.25">
      <c r="A365"/>
      <c r="B365"/>
      <c r="C365"/>
      <c r="F365"/>
      <c r="G365"/>
      <c r="H365"/>
      <c r="K365" s="30"/>
    </row>
    <row r="366" spans="1:11" x14ac:dyDescent="0.25">
      <c r="A366"/>
      <c r="B366"/>
      <c r="C366"/>
      <c r="F366"/>
      <c r="G366"/>
      <c r="H366"/>
      <c r="K366" s="30"/>
    </row>
    <row r="367" spans="1:11" x14ac:dyDescent="0.25">
      <c r="A367"/>
      <c r="B367"/>
      <c r="C367"/>
      <c r="F367"/>
      <c r="G367"/>
      <c r="H367"/>
      <c r="K367" s="30"/>
    </row>
    <row r="368" spans="1:11" x14ac:dyDescent="0.25">
      <c r="A368"/>
      <c r="B368"/>
      <c r="C368"/>
      <c r="F368"/>
      <c r="G368"/>
      <c r="H368"/>
      <c r="K368" s="30"/>
    </row>
    <row r="369" spans="1:11" x14ac:dyDescent="0.25">
      <c r="A369"/>
      <c r="B369"/>
      <c r="C369"/>
      <c r="F369"/>
      <c r="G369"/>
      <c r="H369"/>
      <c r="K369" s="30"/>
    </row>
    <row r="370" spans="1:11" x14ac:dyDescent="0.25">
      <c r="A370"/>
      <c r="B370"/>
      <c r="C370"/>
      <c r="F370"/>
      <c r="G370"/>
      <c r="H370"/>
      <c r="K370" s="30"/>
    </row>
    <row r="371" spans="1:11" x14ac:dyDescent="0.25">
      <c r="A371"/>
      <c r="B371"/>
      <c r="C371"/>
      <c r="F371"/>
      <c r="G371"/>
      <c r="H371"/>
      <c r="K371" s="30"/>
    </row>
    <row r="372" spans="1:11" x14ac:dyDescent="0.25">
      <c r="A372"/>
      <c r="B372"/>
      <c r="C372"/>
      <c r="F372"/>
      <c r="G372"/>
      <c r="H372"/>
      <c r="K372" s="30"/>
    </row>
    <row r="373" spans="1:11" x14ac:dyDescent="0.25">
      <c r="A373"/>
      <c r="B373"/>
      <c r="C373"/>
      <c r="F373"/>
      <c r="G373"/>
      <c r="H373"/>
      <c r="K373" s="30"/>
    </row>
    <row r="374" spans="1:11" x14ac:dyDescent="0.25">
      <c r="C374"/>
      <c r="F374"/>
      <c r="G374"/>
      <c r="H374"/>
      <c r="K374" s="30"/>
    </row>
    <row r="375" spans="1:11" x14ac:dyDescent="0.25">
      <c r="C375"/>
      <c r="F375"/>
      <c r="G375"/>
      <c r="H375"/>
      <c r="K375" s="30"/>
    </row>
    <row r="376" spans="1:11" x14ac:dyDescent="0.25">
      <c r="C376"/>
      <c r="F376"/>
      <c r="G376"/>
      <c r="H376"/>
      <c r="K376" s="30"/>
    </row>
    <row r="377" spans="1:11" x14ac:dyDescent="0.25">
      <c r="C377"/>
      <c r="F377"/>
      <c r="G377"/>
      <c r="H377"/>
      <c r="K377" s="30"/>
    </row>
    <row r="378" spans="1:11" x14ac:dyDescent="0.25">
      <c r="C378"/>
      <c r="F378"/>
      <c r="G378"/>
      <c r="H378"/>
      <c r="K378" s="30"/>
    </row>
    <row r="379" spans="1:11" x14ac:dyDescent="0.25">
      <c r="C379"/>
      <c r="F379"/>
      <c r="G379"/>
      <c r="H379"/>
      <c r="K379" s="30"/>
    </row>
    <row r="380" spans="1:11" x14ac:dyDescent="0.25">
      <c r="C380"/>
      <c r="F380"/>
      <c r="G380"/>
      <c r="H380"/>
      <c r="K380" s="30"/>
    </row>
    <row r="381" spans="1:11" x14ac:dyDescent="0.25">
      <c r="C381"/>
      <c r="F381"/>
      <c r="G381"/>
      <c r="H381"/>
      <c r="K381" s="30"/>
    </row>
    <row r="382" spans="1:11" x14ac:dyDescent="0.25">
      <c r="C382"/>
      <c r="F382"/>
      <c r="G382"/>
      <c r="H382"/>
      <c r="K382" s="30"/>
    </row>
    <row r="383" spans="1:11" x14ac:dyDescent="0.25">
      <c r="C383"/>
      <c r="F383"/>
      <c r="G383"/>
      <c r="H383"/>
      <c r="K383" s="30"/>
    </row>
    <row r="384" spans="1:11" x14ac:dyDescent="0.25">
      <c r="C384"/>
      <c r="F384"/>
      <c r="G384"/>
      <c r="H384"/>
      <c r="K384" s="30"/>
    </row>
    <row r="385" spans="3:11" x14ac:dyDescent="0.25">
      <c r="C385"/>
      <c r="F385"/>
      <c r="G385"/>
      <c r="H385"/>
      <c r="K385" s="30"/>
    </row>
    <row r="386" spans="3:11" x14ac:dyDescent="0.25">
      <c r="C386"/>
      <c r="F386"/>
      <c r="G386"/>
      <c r="H386"/>
      <c r="K386" s="30"/>
    </row>
    <row r="387" spans="3:11" x14ac:dyDescent="0.25">
      <c r="C387"/>
      <c r="F387"/>
      <c r="G387"/>
      <c r="H387"/>
      <c r="K387" s="30"/>
    </row>
    <row r="388" spans="3:11" x14ac:dyDescent="0.25">
      <c r="C388"/>
      <c r="F388"/>
      <c r="G388"/>
      <c r="H388"/>
      <c r="K388" s="30"/>
    </row>
    <row r="389" spans="3:11" x14ac:dyDescent="0.25">
      <c r="C389"/>
      <c r="F389"/>
      <c r="G389"/>
      <c r="H389"/>
      <c r="K389" s="30"/>
    </row>
    <row r="390" spans="3:11" x14ac:dyDescent="0.25">
      <c r="C390"/>
      <c r="F390"/>
      <c r="G390"/>
      <c r="H390"/>
      <c r="K390" s="30"/>
    </row>
    <row r="391" spans="3:11" x14ac:dyDescent="0.25">
      <c r="C391"/>
      <c r="F391"/>
      <c r="G391"/>
      <c r="H391"/>
      <c r="K391" s="30"/>
    </row>
    <row r="392" spans="3:11" x14ac:dyDescent="0.25">
      <c r="C392"/>
      <c r="F392"/>
      <c r="G392"/>
      <c r="H392"/>
      <c r="K392" s="30"/>
    </row>
    <row r="393" spans="3:11" x14ac:dyDescent="0.25">
      <c r="C393"/>
      <c r="F393"/>
      <c r="G393"/>
      <c r="H393"/>
      <c r="K393" s="30"/>
    </row>
    <row r="394" spans="3:11" x14ac:dyDescent="0.25">
      <c r="C394"/>
      <c r="F394"/>
      <c r="G394"/>
      <c r="H394"/>
      <c r="K394" s="30"/>
    </row>
    <row r="395" spans="3:11" x14ac:dyDescent="0.25">
      <c r="C395"/>
      <c r="F395"/>
      <c r="G395"/>
      <c r="H395"/>
      <c r="K395" s="30"/>
    </row>
    <row r="396" spans="3:11" x14ac:dyDescent="0.25">
      <c r="C396"/>
      <c r="F396"/>
      <c r="G396"/>
      <c r="H396"/>
      <c r="K396" s="30"/>
    </row>
    <row r="397" spans="3:11" x14ac:dyDescent="0.25">
      <c r="C397"/>
      <c r="F397"/>
      <c r="G397"/>
      <c r="H397"/>
      <c r="K397" s="30"/>
    </row>
    <row r="398" spans="3:11" x14ac:dyDescent="0.25">
      <c r="C398"/>
      <c r="F398"/>
      <c r="G398"/>
      <c r="H398"/>
      <c r="K398" s="30"/>
    </row>
    <row r="399" spans="3:11" x14ac:dyDescent="0.25">
      <c r="C399"/>
      <c r="F399"/>
      <c r="G399"/>
      <c r="H399"/>
      <c r="K399" s="30"/>
    </row>
    <row r="400" spans="3:11" x14ac:dyDescent="0.25">
      <c r="C400"/>
      <c r="F400"/>
      <c r="G400"/>
      <c r="H400"/>
      <c r="K400" s="30"/>
    </row>
    <row r="401" spans="3:11" x14ac:dyDescent="0.25">
      <c r="C401"/>
      <c r="F401"/>
      <c r="G401"/>
      <c r="H401"/>
      <c r="K401" s="30"/>
    </row>
    <row r="402" spans="3:11" x14ac:dyDescent="0.25">
      <c r="C402"/>
      <c r="F402"/>
      <c r="G402"/>
      <c r="H402"/>
      <c r="K402" s="30"/>
    </row>
    <row r="403" spans="3:11" x14ac:dyDescent="0.25">
      <c r="C403"/>
      <c r="F403"/>
      <c r="G403"/>
      <c r="H403"/>
      <c r="K403" s="30"/>
    </row>
    <row r="404" spans="3:11" x14ac:dyDescent="0.25">
      <c r="C404"/>
      <c r="F404"/>
      <c r="G404"/>
      <c r="H404"/>
      <c r="K404" s="30"/>
    </row>
    <row r="405" spans="3:11" x14ac:dyDescent="0.25">
      <c r="C405"/>
      <c r="F405"/>
      <c r="G405"/>
      <c r="H405"/>
      <c r="K405" s="30"/>
    </row>
    <row r="406" spans="3:11" x14ac:dyDescent="0.25">
      <c r="C406"/>
      <c r="F406"/>
      <c r="G406"/>
      <c r="H406"/>
      <c r="K406" s="30"/>
    </row>
    <row r="407" spans="3:11" x14ac:dyDescent="0.25">
      <c r="C407"/>
      <c r="F407"/>
      <c r="G407"/>
      <c r="H407"/>
      <c r="K407" s="30"/>
    </row>
    <row r="408" spans="3:11" x14ac:dyDescent="0.25">
      <c r="C408"/>
      <c r="F408"/>
      <c r="G408"/>
      <c r="H408"/>
      <c r="K408" s="30"/>
    </row>
    <row r="409" spans="3:11" x14ac:dyDescent="0.25">
      <c r="C409"/>
      <c r="F409"/>
      <c r="G409"/>
      <c r="H409"/>
      <c r="K409" s="30"/>
    </row>
    <row r="410" spans="3:11" x14ac:dyDescent="0.25">
      <c r="C410"/>
      <c r="F410"/>
      <c r="G410"/>
      <c r="H410"/>
      <c r="K410" s="30"/>
    </row>
    <row r="411" spans="3:11" x14ac:dyDescent="0.25">
      <c r="C411"/>
      <c r="F411"/>
      <c r="G411"/>
      <c r="H411"/>
      <c r="K411" s="30"/>
    </row>
    <row r="412" spans="3:11" x14ac:dyDescent="0.25">
      <c r="C412"/>
      <c r="F412"/>
      <c r="G412"/>
      <c r="H412"/>
      <c r="K412" s="30"/>
    </row>
    <row r="413" spans="3:11" x14ac:dyDescent="0.25">
      <c r="C413"/>
      <c r="F413"/>
      <c r="G413"/>
      <c r="H413"/>
      <c r="K413" s="30"/>
    </row>
    <row r="414" spans="3:11" x14ac:dyDescent="0.25">
      <c r="C414"/>
      <c r="F414"/>
      <c r="G414"/>
      <c r="H414"/>
      <c r="K414" s="30"/>
    </row>
    <row r="415" spans="3:11" x14ac:dyDescent="0.25">
      <c r="C415"/>
      <c r="F415"/>
      <c r="G415"/>
      <c r="H415"/>
      <c r="K415" s="30"/>
    </row>
    <row r="416" spans="3:11" x14ac:dyDescent="0.25">
      <c r="C416"/>
      <c r="F416"/>
      <c r="G416"/>
      <c r="H416"/>
      <c r="K416" s="30"/>
    </row>
    <row r="417" spans="3:11" x14ac:dyDescent="0.25">
      <c r="C417"/>
      <c r="F417"/>
      <c r="G417"/>
      <c r="H417"/>
      <c r="K417" s="30"/>
    </row>
    <row r="418" spans="3:11" x14ac:dyDescent="0.25">
      <c r="C418"/>
      <c r="F418"/>
      <c r="G418"/>
      <c r="H418"/>
      <c r="K418" s="30"/>
    </row>
    <row r="419" spans="3:11" x14ac:dyDescent="0.25">
      <c r="C419"/>
      <c r="F419"/>
      <c r="G419"/>
      <c r="H419"/>
      <c r="K419" s="30"/>
    </row>
    <row r="420" spans="3:11" x14ac:dyDescent="0.25">
      <c r="C420"/>
      <c r="F420"/>
      <c r="G420"/>
      <c r="H420"/>
      <c r="K420" s="30"/>
    </row>
    <row r="421" spans="3:11" x14ac:dyDescent="0.25">
      <c r="C421"/>
      <c r="F421"/>
      <c r="G421"/>
      <c r="H421"/>
      <c r="K421" s="30"/>
    </row>
    <row r="422" spans="3:11" x14ac:dyDescent="0.25">
      <c r="C422"/>
      <c r="F422"/>
      <c r="G422"/>
      <c r="H422"/>
      <c r="K422" s="30"/>
    </row>
    <row r="423" spans="3:11" x14ac:dyDescent="0.25">
      <c r="C423"/>
      <c r="F423"/>
      <c r="G423"/>
      <c r="H423"/>
      <c r="K423" s="30"/>
    </row>
    <row r="424" spans="3:11" x14ac:dyDescent="0.25">
      <c r="C424"/>
      <c r="F424"/>
      <c r="G424"/>
      <c r="H424"/>
      <c r="K424" s="30"/>
    </row>
    <row r="425" spans="3:11" x14ac:dyDescent="0.25">
      <c r="C425"/>
      <c r="F425"/>
      <c r="G425"/>
      <c r="H425"/>
      <c r="K425" s="30"/>
    </row>
    <row r="426" spans="3:11" x14ac:dyDescent="0.25">
      <c r="C426"/>
      <c r="F426"/>
      <c r="G426"/>
      <c r="H426"/>
      <c r="K426" s="30"/>
    </row>
    <row r="427" spans="3:11" x14ac:dyDescent="0.25">
      <c r="C427"/>
      <c r="F427"/>
      <c r="G427"/>
      <c r="H427"/>
      <c r="K427" s="30"/>
    </row>
    <row r="428" spans="3:11" x14ac:dyDescent="0.25">
      <c r="C428"/>
      <c r="F428"/>
      <c r="G428"/>
      <c r="H428"/>
      <c r="K428" s="30"/>
    </row>
    <row r="429" spans="3:11" x14ac:dyDescent="0.25">
      <c r="C429"/>
      <c r="F429"/>
      <c r="G429"/>
      <c r="H429"/>
      <c r="K429" s="30"/>
    </row>
    <row r="430" spans="3:11" x14ac:dyDescent="0.25">
      <c r="C430"/>
      <c r="F430"/>
      <c r="G430"/>
      <c r="H430"/>
      <c r="K430" s="30"/>
    </row>
    <row r="431" spans="3:11" x14ac:dyDescent="0.25">
      <c r="C431"/>
      <c r="F431"/>
      <c r="G431"/>
      <c r="H431"/>
      <c r="K431" s="30"/>
    </row>
    <row r="432" spans="3:11" x14ac:dyDescent="0.25">
      <c r="C432"/>
      <c r="F432"/>
      <c r="G432"/>
      <c r="H432"/>
      <c r="K432" s="30"/>
    </row>
    <row r="433" spans="3:11" x14ac:dyDescent="0.25">
      <c r="C433"/>
      <c r="F433"/>
      <c r="G433"/>
      <c r="H433"/>
      <c r="K433" s="30"/>
    </row>
    <row r="434" spans="3:11" x14ac:dyDescent="0.25">
      <c r="C434"/>
      <c r="F434"/>
      <c r="G434"/>
      <c r="H434"/>
      <c r="K434" s="30"/>
    </row>
    <row r="435" spans="3:11" x14ac:dyDescent="0.25">
      <c r="C435"/>
      <c r="F435"/>
      <c r="G435"/>
      <c r="H435"/>
      <c r="K435" s="30"/>
    </row>
    <row r="436" spans="3:11" x14ac:dyDescent="0.25">
      <c r="C436"/>
      <c r="F436"/>
      <c r="G436"/>
      <c r="H436"/>
      <c r="K436" s="30"/>
    </row>
    <row r="437" spans="3:11" x14ac:dyDescent="0.25">
      <c r="C437"/>
      <c r="F437"/>
      <c r="G437"/>
      <c r="H437"/>
      <c r="K437" s="30"/>
    </row>
    <row r="438" spans="3:11" x14ac:dyDescent="0.25">
      <c r="C438"/>
      <c r="F438"/>
      <c r="G438"/>
      <c r="H438"/>
      <c r="K438" s="30"/>
    </row>
    <row r="439" spans="3:11" x14ac:dyDescent="0.25">
      <c r="C439"/>
      <c r="F439"/>
      <c r="G439"/>
      <c r="H439"/>
      <c r="K439" s="30"/>
    </row>
    <row r="440" spans="3:11" x14ac:dyDescent="0.25">
      <c r="C440"/>
      <c r="F440"/>
      <c r="G440"/>
      <c r="H440"/>
      <c r="K440" s="30"/>
    </row>
    <row r="441" spans="3:11" x14ac:dyDescent="0.25">
      <c r="C441"/>
      <c r="F441"/>
      <c r="G441"/>
      <c r="H441"/>
      <c r="K441" s="30"/>
    </row>
    <row r="442" spans="3:11" x14ac:dyDescent="0.25">
      <c r="C442"/>
      <c r="F442"/>
      <c r="G442"/>
      <c r="H442"/>
      <c r="K442" s="30"/>
    </row>
    <row r="443" spans="3:11" x14ac:dyDescent="0.25">
      <c r="C443"/>
      <c r="F443"/>
      <c r="G443"/>
      <c r="H443"/>
      <c r="K443" s="30"/>
    </row>
    <row r="444" spans="3:11" x14ac:dyDescent="0.25">
      <c r="C444"/>
      <c r="F444"/>
      <c r="G444"/>
      <c r="H444"/>
      <c r="K444" s="30"/>
    </row>
    <row r="445" spans="3:11" x14ac:dyDescent="0.25">
      <c r="C445"/>
      <c r="F445"/>
      <c r="G445"/>
      <c r="H445"/>
      <c r="K445" s="30"/>
    </row>
    <row r="446" spans="3:11" x14ac:dyDescent="0.25">
      <c r="C446"/>
      <c r="F446"/>
      <c r="G446"/>
      <c r="H446"/>
      <c r="K446" s="30"/>
    </row>
    <row r="447" spans="3:11" x14ac:dyDescent="0.25">
      <c r="C447"/>
      <c r="F447"/>
      <c r="G447"/>
      <c r="H447"/>
      <c r="K447" s="30"/>
    </row>
    <row r="448" spans="3:11" x14ac:dyDescent="0.25">
      <c r="C448"/>
      <c r="F448"/>
      <c r="G448"/>
      <c r="H448"/>
      <c r="K448" s="30"/>
    </row>
    <row r="449" spans="3:11" x14ac:dyDescent="0.25">
      <c r="C449"/>
      <c r="F449"/>
      <c r="G449"/>
      <c r="H449"/>
      <c r="K449" s="30"/>
    </row>
    <row r="450" spans="3:11" x14ac:dyDescent="0.25">
      <c r="C450"/>
      <c r="F450"/>
      <c r="G450"/>
      <c r="H450"/>
      <c r="K450" s="30"/>
    </row>
    <row r="451" spans="3:11" x14ac:dyDescent="0.25">
      <c r="C451"/>
      <c r="F451"/>
      <c r="G451"/>
      <c r="H451"/>
      <c r="K451" s="30"/>
    </row>
    <row r="452" spans="3:11" x14ac:dyDescent="0.25">
      <c r="C452"/>
      <c r="F452"/>
      <c r="G452"/>
      <c r="H452"/>
      <c r="K452" s="30"/>
    </row>
    <row r="453" spans="3:11" x14ac:dyDescent="0.25">
      <c r="C453"/>
      <c r="F453"/>
      <c r="G453"/>
      <c r="H453"/>
      <c r="K453" s="30"/>
    </row>
    <row r="454" spans="3:11" x14ac:dyDescent="0.25">
      <c r="C454"/>
      <c r="F454"/>
      <c r="G454"/>
      <c r="H454"/>
      <c r="K454" s="30"/>
    </row>
    <row r="455" spans="3:11" x14ac:dyDescent="0.25">
      <c r="C455"/>
      <c r="F455"/>
      <c r="G455"/>
      <c r="H455"/>
      <c r="K455" s="30"/>
    </row>
    <row r="456" spans="3:11" x14ac:dyDescent="0.25">
      <c r="C456"/>
      <c r="F456"/>
      <c r="G456"/>
      <c r="H456"/>
      <c r="K456" s="30"/>
    </row>
    <row r="457" spans="3:11" x14ac:dyDescent="0.25">
      <c r="C457"/>
      <c r="F457"/>
      <c r="G457"/>
      <c r="H457"/>
      <c r="K457" s="30"/>
    </row>
    <row r="458" spans="3:11" x14ac:dyDescent="0.25">
      <c r="C458"/>
      <c r="F458"/>
      <c r="G458"/>
      <c r="H458"/>
      <c r="K458" s="30"/>
    </row>
    <row r="459" spans="3:11" x14ac:dyDescent="0.25">
      <c r="C459"/>
      <c r="F459"/>
      <c r="G459"/>
      <c r="H459"/>
      <c r="K459" s="30"/>
    </row>
    <row r="460" spans="3:11" x14ac:dyDescent="0.25">
      <c r="C460"/>
      <c r="F460"/>
      <c r="G460"/>
      <c r="H460"/>
      <c r="K460" s="30"/>
    </row>
    <row r="461" spans="3:11" x14ac:dyDescent="0.25">
      <c r="C461"/>
      <c r="F461"/>
      <c r="G461"/>
      <c r="H461"/>
      <c r="K461" s="30"/>
    </row>
    <row r="462" spans="3:11" x14ac:dyDescent="0.25">
      <c r="C462"/>
      <c r="F462"/>
      <c r="G462"/>
      <c r="H462"/>
      <c r="K462" s="30"/>
    </row>
    <row r="463" spans="3:11" x14ac:dyDescent="0.25">
      <c r="C463"/>
      <c r="F463"/>
      <c r="G463"/>
      <c r="H463"/>
      <c r="K463" s="30"/>
    </row>
    <row r="464" spans="3:11" x14ac:dyDescent="0.25">
      <c r="C464"/>
      <c r="F464"/>
      <c r="G464"/>
      <c r="H464"/>
      <c r="K464" s="30"/>
    </row>
    <row r="465" spans="3:11" x14ac:dyDescent="0.25">
      <c r="C465"/>
      <c r="F465"/>
      <c r="G465"/>
      <c r="H465"/>
      <c r="K465" s="30"/>
    </row>
    <row r="466" spans="3:11" x14ac:dyDescent="0.25">
      <c r="C466"/>
      <c r="F466"/>
      <c r="G466"/>
      <c r="H466"/>
      <c r="K466" s="30"/>
    </row>
    <row r="467" spans="3:11" x14ac:dyDescent="0.25">
      <c r="C467"/>
      <c r="F467"/>
      <c r="G467"/>
      <c r="H467"/>
      <c r="K467" s="30"/>
    </row>
    <row r="468" spans="3:11" x14ac:dyDescent="0.25">
      <c r="C468"/>
      <c r="F468"/>
      <c r="G468"/>
      <c r="H468"/>
      <c r="K468" s="30"/>
    </row>
    <row r="469" spans="3:11" x14ac:dyDescent="0.25">
      <c r="C469"/>
      <c r="F469"/>
      <c r="G469"/>
      <c r="H469"/>
      <c r="K469" s="30"/>
    </row>
    <row r="470" spans="3:11" x14ac:dyDescent="0.25">
      <c r="C470"/>
      <c r="F470"/>
      <c r="G470"/>
      <c r="H470"/>
      <c r="K470" s="30"/>
    </row>
    <row r="471" spans="3:11" x14ac:dyDescent="0.25">
      <c r="C471"/>
      <c r="F471"/>
      <c r="G471"/>
      <c r="H471"/>
      <c r="K471" s="30"/>
    </row>
    <row r="472" spans="3:11" x14ac:dyDescent="0.25">
      <c r="C472"/>
      <c r="F472"/>
      <c r="G472"/>
      <c r="H472"/>
      <c r="K472" s="30"/>
    </row>
    <row r="473" spans="3:11" x14ac:dyDescent="0.25">
      <c r="C473"/>
      <c r="F473"/>
      <c r="G473"/>
      <c r="H473"/>
      <c r="K473" s="30"/>
    </row>
    <row r="474" spans="3:11" x14ac:dyDescent="0.25">
      <c r="C474"/>
      <c r="F474"/>
      <c r="G474"/>
      <c r="H474"/>
      <c r="K474" s="30"/>
    </row>
    <row r="475" spans="3:11" x14ac:dyDescent="0.25">
      <c r="C475"/>
      <c r="F475"/>
      <c r="G475"/>
      <c r="H475"/>
      <c r="K475" s="30"/>
    </row>
    <row r="476" spans="3:11" x14ac:dyDescent="0.25">
      <c r="C476"/>
      <c r="F476"/>
      <c r="G476"/>
      <c r="H476"/>
      <c r="K476" s="30"/>
    </row>
    <row r="477" spans="3:11" x14ac:dyDescent="0.25">
      <c r="C477"/>
      <c r="F477"/>
      <c r="G477"/>
      <c r="H477"/>
      <c r="K477" s="30"/>
    </row>
    <row r="478" spans="3:11" x14ac:dyDescent="0.25">
      <c r="C478"/>
      <c r="F478"/>
      <c r="G478"/>
      <c r="H478"/>
      <c r="K478" s="30"/>
    </row>
    <row r="479" spans="3:11" x14ac:dyDescent="0.25">
      <c r="C479"/>
      <c r="F479"/>
      <c r="G479"/>
      <c r="H479"/>
      <c r="K479" s="30"/>
    </row>
    <row r="480" spans="3:11" x14ac:dyDescent="0.25">
      <c r="C480"/>
      <c r="F480"/>
      <c r="G480"/>
      <c r="H480"/>
      <c r="K480" s="30"/>
    </row>
    <row r="481" spans="3:11" x14ac:dyDescent="0.25">
      <c r="C481"/>
      <c r="F481"/>
      <c r="G481"/>
      <c r="H481"/>
      <c r="K481" s="30"/>
    </row>
    <row r="482" spans="3:11" x14ac:dyDescent="0.25">
      <c r="C482"/>
      <c r="F482"/>
      <c r="G482"/>
      <c r="H482"/>
      <c r="K482" s="30"/>
    </row>
    <row r="483" spans="3:11" x14ac:dyDescent="0.25">
      <c r="C483"/>
      <c r="F483"/>
      <c r="G483"/>
      <c r="H483"/>
      <c r="K483" s="30"/>
    </row>
    <row r="484" spans="3:11" x14ac:dyDescent="0.25">
      <c r="C484"/>
      <c r="F484"/>
      <c r="G484"/>
      <c r="H484"/>
      <c r="K484" s="30"/>
    </row>
    <row r="485" spans="3:11" x14ac:dyDescent="0.25">
      <c r="C485"/>
      <c r="F485"/>
      <c r="G485"/>
      <c r="H485"/>
      <c r="K485" s="30"/>
    </row>
    <row r="486" spans="3:11" x14ac:dyDescent="0.25">
      <c r="C486"/>
      <c r="F486"/>
      <c r="G486"/>
      <c r="H486"/>
      <c r="K486" s="30"/>
    </row>
    <row r="487" spans="3:11" x14ac:dyDescent="0.25">
      <c r="C487"/>
      <c r="F487"/>
      <c r="G487"/>
      <c r="H487"/>
      <c r="K487" s="30"/>
    </row>
    <row r="488" spans="3:11" x14ac:dyDescent="0.25">
      <c r="C488"/>
      <c r="F488"/>
      <c r="G488"/>
      <c r="H488"/>
      <c r="K488" s="30"/>
    </row>
    <row r="489" spans="3:11" x14ac:dyDescent="0.25">
      <c r="C489"/>
      <c r="F489"/>
      <c r="G489"/>
      <c r="H489"/>
      <c r="K489" s="30"/>
    </row>
    <row r="490" spans="3:11" x14ac:dyDescent="0.25">
      <c r="C490"/>
      <c r="F490"/>
      <c r="G490"/>
      <c r="H490"/>
      <c r="K490" s="30"/>
    </row>
    <row r="491" spans="3:11" x14ac:dyDescent="0.25">
      <c r="C491"/>
      <c r="F491"/>
      <c r="G491"/>
      <c r="H491"/>
      <c r="K491" s="30"/>
    </row>
    <row r="492" spans="3:11" x14ac:dyDescent="0.25">
      <c r="C492"/>
      <c r="F492"/>
      <c r="G492"/>
      <c r="H492"/>
      <c r="K492" s="30"/>
    </row>
    <row r="493" spans="3:11" x14ac:dyDescent="0.25">
      <c r="C493"/>
      <c r="F493"/>
      <c r="G493"/>
      <c r="H493"/>
      <c r="K493" s="30"/>
    </row>
    <row r="494" spans="3:11" x14ac:dyDescent="0.25">
      <c r="C494"/>
      <c r="F494"/>
      <c r="G494"/>
      <c r="H494"/>
      <c r="K494" s="30"/>
    </row>
    <row r="495" spans="3:11" x14ac:dyDescent="0.25">
      <c r="C495"/>
      <c r="F495"/>
      <c r="G495"/>
      <c r="H495"/>
      <c r="K495" s="30"/>
    </row>
    <row r="496" spans="3:11" x14ac:dyDescent="0.25">
      <c r="C496"/>
      <c r="F496"/>
      <c r="G496"/>
      <c r="H496"/>
      <c r="K496" s="30"/>
    </row>
    <row r="497" spans="3:11" x14ac:dyDescent="0.25">
      <c r="C497"/>
      <c r="F497"/>
      <c r="G497"/>
      <c r="H497"/>
      <c r="K497" s="30"/>
    </row>
    <row r="498" spans="3:11" x14ac:dyDescent="0.25">
      <c r="C498"/>
      <c r="F498"/>
      <c r="G498"/>
      <c r="H498"/>
      <c r="K498" s="30"/>
    </row>
    <row r="499" spans="3:11" x14ac:dyDescent="0.25">
      <c r="C499"/>
      <c r="F499"/>
      <c r="G499"/>
      <c r="H499"/>
      <c r="K499" s="30"/>
    </row>
    <row r="500" spans="3:11" x14ac:dyDescent="0.25">
      <c r="C500"/>
      <c r="F500"/>
      <c r="G500"/>
      <c r="H500"/>
      <c r="K500" s="30"/>
    </row>
    <row r="501" spans="3:11" x14ac:dyDescent="0.25">
      <c r="C501"/>
      <c r="F501"/>
      <c r="G501"/>
      <c r="H501"/>
      <c r="K501" s="30"/>
    </row>
    <row r="502" spans="3:11" x14ac:dyDescent="0.25">
      <c r="C502"/>
      <c r="F502"/>
      <c r="G502"/>
      <c r="H502"/>
      <c r="K502" s="30"/>
    </row>
    <row r="503" spans="3:11" x14ac:dyDescent="0.25">
      <c r="C503"/>
      <c r="F503"/>
      <c r="G503"/>
      <c r="H503"/>
      <c r="K503" s="30"/>
    </row>
    <row r="504" spans="3:11" x14ac:dyDescent="0.25">
      <c r="C504"/>
      <c r="F504"/>
      <c r="G504"/>
      <c r="H504"/>
      <c r="K504" s="30"/>
    </row>
    <row r="505" spans="3:11" x14ac:dyDescent="0.25">
      <c r="C505"/>
      <c r="F505"/>
      <c r="G505"/>
      <c r="H505"/>
      <c r="K505" s="30"/>
    </row>
    <row r="506" spans="3:11" x14ac:dyDescent="0.25">
      <c r="C506"/>
      <c r="F506"/>
      <c r="G506"/>
      <c r="H506"/>
      <c r="K506" s="30"/>
    </row>
    <row r="507" spans="3:11" x14ac:dyDescent="0.25">
      <c r="C507"/>
      <c r="F507"/>
      <c r="G507"/>
      <c r="H507"/>
      <c r="K507" s="30"/>
    </row>
    <row r="508" spans="3:11" x14ac:dyDescent="0.25">
      <c r="C508"/>
      <c r="F508"/>
      <c r="G508"/>
      <c r="H508"/>
      <c r="K508" s="30"/>
    </row>
    <row r="509" spans="3:11" x14ac:dyDescent="0.25">
      <c r="C509"/>
      <c r="F509"/>
      <c r="G509"/>
      <c r="H509"/>
      <c r="K509" s="30"/>
    </row>
    <row r="510" spans="3:11" x14ac:dyDescent="0.25">
      <c r="C510"/>
      <c r="F510"/>
      <c r="G510"/>
      <c r="H510"/>
      <c r="K510" s="30"/>
    </row>
    <row r="511" spans="3:11" x14ac:dyDescent="0.25">
      <c r="C511"/>
      <c r="F511"/>
      <c r="G511"/>
      <c r="H511"/>
      <c r="K511" s="30"/>
    </row>
    <row r="512" spans="3:11" x14ac:dyDescent="0.25">
      <c r="C512"/>
      <c r="F512"/>
      <c r="G512"/>
      <c r="H512"/>
      <c r="K512" s="30"/>
    </row>
    <row r="513" spans="3:11" x14ac:dyDescent="0.25">
      <c r="C513"/>
      <c r="F513"/>
      <c r="G513"/>
      <c r="H513"/>
      <c r="K513" s="30"/>
    </row>
    <row r="514" spans="3:11" x14ac:dyDescent="0.25">
      <c r="C514"/>
      <c r="F514"/>
      <c r="G514"/>
      <c r="H514"/>
      <c r="K514" s="30"/>
    </row>
    <row r="515" spans="3:11" x14ac:dyDescent="0.25">
      <c r="C515"/>
      <c r="F515"/>
      <c r="G515"/>
      <c r="H515"/>
      <c r="K515" s="30"/>
    </row>
    <row r="516" spans="3:11" x14ac:dyDescent="0.25">
      <c r="C516"/>
      <c r="F516"/>
      <c r="G516"/>
      <c r="H516"/>
      <c r="K516" s="30"/>
    </row>
    <row r="517" spans="3:11" x14ac:dyDescent="0.25">
      <c r="C517"/>
      <c r="F517"/>
      <c r="G517"/>
      <c r="H517"/>
      <c r="K517" s="30"/>
    </row>
    <row r="518" spans="3:11" x14ac:dyDescent="0.25">
      <c r="C518"/>
      <c r="F518"/>
      <c r="G518"/>
      <c r="H518"/>
      <c r="K518" s="30"/>
    </row>
    <row r="519" spans="3:11" x14ac:dyDescent="0.25">
      <c r="C519"/>
      <c r="F519"/>
      <c r="G519"/>
      <c r="H519"/>
      <c r="K519" s="30"/>
    </row>
    <row r="520" spans="3:11" x14ac:dyDescent="0.25">
      <c r="C520"/>
      <c r="F520"/>
      <c r="G520"/>
      <c r="H520"/>
      <c r="K520" s="30"/>
    </row>
    <row r="521" spans="3:11" x14ac:dyDescent="0.25">
      <c r="C521"/>
      <c r="F521"/>
      <c r="G521"/>
      <c r="H521"/>
      <c r="K521" s="30"/>
    </row>
    <row r="522" spans="3:11" x14ac:dyDescent="0.25">
      <c r="C522"/>
      <c r="F522"/>
      <c r="G522"/>
      <c r="H522"/>
      <c r="K522" s="30"/>
    </row>
    <row r="523" spans="3:11" x14ac:dyDescent="0.25">
      <c r="C523"/>
      <c r="F523"/>
      <c r="G523"/>
      <c r="H523"/>
      <c r="K523" s="30"/>
    </row>
    <row r="524" spans="3:11" x14ac:dyDescent="0.25">
      <c r="C524"/>
      <c r="F524"/>
      <c r="G524"/>
      <c r="H524"/>
      <c r="K524" s="30"/>
    </row>
    <row r="525" spans="3:11" x14ac:dyDescent="0.25">
      <c r="C525"/>
      <c r="F525"/>
      <c r="G525"/>
      <c r="H525"/>
      <c r="K525" s="30"/>
    </row>
    <row r="526" spans="3:11" x14ac:dyDescent="0.25">
      <c r="C526"/>
      <c r="F526"/>
      <c r="G526"/>
      <c r="H526"/>
      <c r="K526" s="30"/>
    </row>
    <row r="527" spans="3:11" x14ac:dyDescent="0.25">
      <c r="C527"/>
      <c r="F527"/>
      <c r="G527"/>
      <c r="H527"/>
      <c r="K527" s="30"/>
    </row>
    <row r="528" spans="3:11" x14ac:dyDescent="0.25">
      <c r="C528"/>
      <c r="F528"/>
      <c r="G528"/>
      <c r="H528"/>
      <c r="K528" s="30"/>
    </row>
    <row r="529" spans="3:11" x14ac:dyDescent="0.25">
      <c r="C529"/>
      <c r="F529"/>
      <c r="G529"/>
      <c r="H529"/>
      <c r="K529" s="30"/>
    </row>
    <row r="530" spans="3:11" x14ac:dyDescent="0.25">
      <c r="C530"/>
      <c r="F530"/>
      <c r="G530"/>
      <c r="H530"/>
      <c r="K530" s="30"/>
    </row>
    <row r="531" spans="3:11" x14ac:dyDescent="0.25">
      <c r="C531"/>
      <c r="F531"/>
      <c r="G531"/>
      <c r="H531"/>
      <c r="K531" s="30"/>
    </row>
    <row r="532" spans="3:11" x14ac:dyDescent="0.25">
      <c r="C532"/>
      <c r="F532"/>
      <c r="G532"/>
      <c r="H532"/>
      <c r="K532" s="30"/>
    </row>
    <row r="533" spans="3:11" x14ac:dyDescent="0.25">
      <c r="C533"/>
      <c r="F533"/>
      <c r="G533"/>
      <c r="H533"/>
      <c r="K533" s="30"/>
    </row>
    <row r="534" spans="3:11" x14ac:dyDescent="0.25">
      <c r="C534"/>
      <c r="F534"/>
      <c r="G534"/>
      <c r="H534"/>
      <c r="K534" s="30"/>
    </row>
    <row r="535" spans="3:11" x14ac:dyDescent="0.25">
      <c r="C535"/>
      <c r="F535"/>
      <c r="G535"/>
      <c r="H535"/>
      <c r="K535" s="30"/>
    </row>
    <row r="536" spans="3:11" x14ac:dyDescent="0.25">
      <c r="C536"/>
      <c r="F536"/>
      <c r="G536"/>
      <c r="H536"/>
      <c r="K536" s="30"/>
    </row>
    <row r="537" spans="3:11" x14ac:dyDescent="0.25">
      <c r="C537"/>
      <c r="F537"/>
      <c r="G537"/>
      <c r="H537"/>
      <c r="K537" s="30"/>
    </row>
    <row r="538" spans="3:11" x14ac:dyDescent="0.25">
      <c r="C538"/>
      <c r="F538"/>
      <c r="G538"/>
      <c r="H538"/>
      <c r="K538" s="30"/>
    </row>
    <row r="539" spans="3:11" x14ac:dyDescent="0.25">
      <c r="C539"/>
      <c r="F539"/>
      <c r="G539"/>
      <c r="H539"/>
      <c r="K539" s="30"/>
    </row>
    <row r="540" spans="3:11" x14ac:dyDescent="0.25">
      <c r="C540"/>
      <c r="F540"/>
      <c r="G540"/>
      <c r="H540"/>
      <c r="K540" s="30"/>
    </row>
    <row r="541" spans="3:11" x14ac:dyDescent="0.25">
      <c r="C541"/>
      <c r="F541"/>
      <c r="G541"/>
      <c r="H541"/>
      <c r="K541" s="30"/>
    </row>
    <row r="542" spans="3:11" x14ac:dyDescent="0.25">
      <c r="C542"/>
      <c r="F542"/>
      <c r="G542"/>
      <c r="H542"/>
      <c r="K542" s="30"/>
    </row>
    <row r="543" spans="3:11" x14ac:dyDescent="0.25">
      <c r="C543"/>
      <c r="F543"/>
      <c r="G543"/>
      <c r="H543"/>
      <c r="K543" s="30"/>
    </row>
    <row r="544" spans="3:11" x14ac:dyDescent="0.25">
      <c r="C544"/>
      <c r="F544"/>
      <c r="G544"/>
      <c r="H544"/>
      <c r="K544" s="30"/>
    </row>
    <row r="545" spans="3:11" x14ac:dyDescent="0.25">
      <c r="C545"/>
      <c r="F545"/>
      <c r="G545"/>
      <c r="H545"/>
      <c r="K545" s="30"/>
    </row>
    <row r="546" spans="3:11" x14ac:dyDescent="0.25">
      <c r="C546"/>
      <c r="F546"/>
      <c r="G546"/>
      <c r="H546"/>
      <c r="K546" s="30"/>
    </row>
    <row r="547" spans="3:11" x14ac:dyDescent="0.25">
      <c r="C547"/>
      <c r="F547"/>
      <c r="G547"/>
      <c r="H547"/>
      <c r="K547" s="30"/>
    </row>
    <row r="548" spans="3:11" x14ac:dyDescent="0.25">
      <c r="C548"/>
      <c r="F548"/>
      <c r="G548"/>
      <c r="H548"/>
      <c r="K548" s="30"/>
    </row>
    <row r="549" spans="3:11" x14ac:dyDescent="0.25">
      <c r="C549"/>
      <c r="F549"/>
      <c r="G549"/>
      <c r="H549"/>
      <c r="K549" s="30"/>
    </row>
    <row r="550" spans="3:11" x14ac:dyDescent="0.25">
      <c r="C550"/>
      <c r="F550"/>
      <c r="G550"/>
      <c r="H550"/>
      <c r="K550" s="30"/>
    </row>
    <row r="551" spans="3:11" x14ac:dyDescent="0.25">
      <c r="C551"/>
      <c r="F551"/>
      <c r="G551"/>
      <c r="H551"/>
      <c r="K551" s="30"/>
    </row>
    <row r="552" spans="3:11" x14ac:dyDescent="0.25">
      <c r="C552"/>
      <c r="F552"/>
      <c r="G552"/>
      <c r="H552"/>
      <c r="K552" s="30"/>
    </row>
    <row r="553" spans="3:11" x14ac:dyDescent="0.25">
      <c r="C553"/>
      <c r="F553"/>
      <c r="G553"/>
      <c r="H553"/>
      <c r="K553" s="30"/>
    </row>
    <row r="554" spans="3:11" x14ac:dyDescent="0.25">
      <c r="C554"/>
      <c r="F554"/>
      <c r="G554"/>
      <c r="H554"/>
      <c r="K554" s="30"/>
    </row>
    <row r="555" spans="3:11" x14ac:dyDescent="0.25">
      <c r="C555"/>
      <c r="F555"/>
      <c r="G555"/>
      <c r="H555"/>
      <c r="K555" s="30"/>
    </row>
    <row r="556" spans="3:11" x14ac:dyDescent="0.25">
      <c r="C556"/>
      <c r="F556"/>
      <c r="G556"/>
      <c r="H556"/>
      <c r="K556" s="30"/>
    </row>
    <row r="557" spans="3:11" x14ac:dyDescent="0.25">
      <c r="C557"/>
      <c r="F557"/>
      <c r="G557"/>
      <c r="H557"/>
      <c r="K557" s="30"/>
    </row>
    <row r="558" spans="3:11" x14ac:dyDescent="0.25">
      <c r="C558"/>
      <c r="F558"/>
      <c r="G558"/>
      <c r="H558"/>
      <c r="K558" s="30"/>
    </row>
    <row r="559" spans="3:11" x14ac:dyDescent="0.25">
      <c r="C559"/>
      <c r="F559"/>
      <c r="G559"/>
      <c r="H559"/>
      <c r="K559" s="30"/>
    </row>
    <row r="560" spans="3:11" x14ac:dyDescent="0.25">
      <c r="C560"/>
      <c r="F560"/>
      <c r="G560"/>
      <c r="H560"/>
      <c r="K560" s="30"/>
    </row>
    <row r="561" spans="3:11" x14ac:dyDescent="0.25">
      <c r="C561"/>
      <c r="F561"/>
      <c r="G561"/>
      <c r="H561"/>
      <c r="K561" s="30"/>
    </row>
    <row r="562" spans="3:11" x14ac:dyDescent="0.25">
      <c r="C562"/>
      <c r="F562"/>
      <c r="G562"/>
      <c r="H562"/>
      <c r="K562" s="30"/>
    </row>
    <row r="563" spans="3:11" x14ac:dyDescent="0.25">
      <c r="C563"/>
      <c r="F563"/>
      <c r="G563"/>
      <c r="H563"/>
      <c r="K563" s="30"/>
    </row>
    <row r="564" spans="3:11" x14ac:dyDescent="0.25">
      <c r="C564"/>
      <c r="F564"/>
      <c r="G564"/>
      <c r="H564"/>
      <c r="K564" s="30"/>
    </row>
    <row r="565" spans="3:11" x14ac:dyDescent="0.25">
      <c r="C565"/>
      <c r="F565"/>
      <c r="G565"/>
      <c r="H565"/>
      <c r="K565" s="30"/>
    </row>
    <row r="566" spans="3:11" x14ac:dyDescent="0.25">
      <c r="C566"/>
      <c r="F566"/>
      <c r="G566"/>
      <c r="H566"/>
      <c r="K566" s="30"/>
    </row>
    <row r="567" spans="3:11" x14ac:dyDescent="0.25">
      <c r="C567"/>
      <c r="F567"/>
      <c r="G567"/>
      <c r="H567"/>
      <c r="K567" s="30"/>
    </row>
    <row r="568" spans="3:11" x14ac:dyDescent="0.25">
      <c r="C568"/>
      <c r="F568"/>
      <c r="G568"/>
      <c r="H568"/>
      <c r="K568" s="30"/>
    </row>
    <row r="569" spans="3:11" x14ac:dyDescent="0.25">
      <c r="C569"/>
      <c r="F569"/>
      <c r="G569"/>
      <c r="H569"/>
      <c r="K569" s="30"/>
    </row>
    <row r="570" spans="3:11" x14ac:dyDescent="0.25">
      <c r="C570"/>
      <c r="F570"/>
      <c r="G570"/>
      <c r="H570"/>
      <c r="K570" s="30"/>
    </row>
    <row r="571" spans="3:11" x14ac:dyDescent="0.25">
      <c r="C571"/>
      <c r="F571"/>
      <c r="G571"/>
      <c r="H571"/>
      <c r="K571" s="30"/>
    </row>
    <row r="572" spans="3:11" x14ac:dyDescent="0.25">
      <c r="C572"/>
      <c r="F572"/>
      <c r="G572"/>
      <c r="H572"/>
      <c r="K572" s="30"/>
    </row>
    <row r="573" spans="3:11" x14ac:dyDescent="0.25">
      <c r="C573"/>
      <c r="F573"/>
      <c r="G573"/>
      <c r="H573"/>
      <c r="K573" s="30"/>
    </row>
    <row r="574" spans="3:11" x14ac:dyDescent="0.25">
      <c r="C574"/>
      <c r="F574"/>
      <c r="G574"/>
      <c r="H574"/>
      <c r="K574" s="30"/>
    </row>
    <row r="575" spans="3:11" x14ac:dyDescent="0.25">
      <c r="C575"/>
      <c r="F575"/>
      <c r="G575"/>
      <c r="H575"/>
      <c r="K575" s="30"/>
    </row>
    <row r="576" spans="3:11" x14ac:dyDescent="0.25">
      <c r="C576"/>
      <c r="F576"/>
      <c r="G576"/>
      <c r="H576"/>
      <c r="K576" s="30"/>
    </row>
    <row r="577" spans="3:11" x14ac:dyDescent="0.25">
      <c r="C577"/>
      <c r="F577"/>
      <c r="G577"/>
      <c r="H577"/>
      <c r="K577" s="30"/>
    </row>
    <row r="578" spans="3:11" x14ac:dyDescent="0.25">
      <c r="C578"/>
      <c r="F578"/>
      <c r="G578"/>
      <c r="H578"/>
      <c r="K578" s="30"/>
    </row>
    <row r="579" spans="3:11" x14ac:dyDescent="0.25">
      <c r="C579"/>
      <c r="F579"/>
      <c r="G579"/>
      <c r="H579"/>
      <c r="K579" s="30"/>
    </row>
    <row r="580" spans="3:11" x14ac:dyDescent="0.25">
      <c r="C580"/>
      <c r="F580"/>
      <c r="G580"/>
      <c r="H580"/>
      <c r="K580" s="30"/>
    </row>
    <row r="581" spans="3:11" x14ac:dyDescent="0.25">
      <c r="C581"/>
      <c r="F581"/>
      <c r="G581"/>
      <c r="H581"/>
      <c r="K581" s="30"/>
    </row>
    <row r="582" spans="3:11" x14ac:dyDescent="0.25">
      <c r="C582"/>
      <c r="F582"/>
      <c r="G582"/>
      <c r="H582"/>
      <c r="K582" s="30"/>
    </row>
    <row r="583" spans="3:11" x14ac:dyDescent="0.25">
      <c r="C583"/>
      <c r="F583"/>
      <c r="G583"/>
      <c r="H583"/>
      <c r="K583" s="30"/>
    </row>
    <row r="584" spans="3:11" x14ac:dyDescent="0.25">
      <c r="C584"/>
      <c r="F584"/>
      <c r="G584"/>
      <c r="H584"/>
      <c r="K584" s="30"/>
    </row>
    <row r="585" spans="3:11" x14ac:dyDescent="0.25">
      <c r="C585"/>
      <c r="F585"/>
      <c r="G585"/>
      <c r="H585"/>
      <c r="K585" s="30"/>
    </row>
    <row r="586" spans="3:11" x14ac:dyDescent="0.25">
      <c r="C586"/>
      <c r="F586"/>
      <c r="G586"/>
      <c r="H586"/>
      <c r="K586" s="30"/>
    </row>
    <row r="587" spans="3:11" x14ac:dyDescent="0.25">
      <c r="C587"/>
      <c r="F587"/>
      <c r="G587"/>
      <c r="H587"/>
      <c r="K587" s="30"/>
    </row>
    <row r="588" spans="3:11" x14ac:dyDescent="0.25">
      <c r="C588"/>
      <c r="F588"/>
      <c r="G588"/>
      <c r="H588"/>
      <c r="K588" s="30"/>
    </row>
    <row r="589" spans="3:11" x14ac:dyDescent="0.25">
      <c r="C589"/>
      <c r="F589"/>
      <c r="G589"/>
      <c r="H589"/>
      <c r="K589" s="30"/>
    </row>
    <row r="590" spans="3:11" x14ac:dyDescent="0.25">
      <c r="C590"/>
      <c r="F590"/>
      <c r="G590"/>
      <c r="H590"/>
      <c r="K590" s="30"/>
    </row>
    <row r="591" spans="3:11" x14ac:dyDescent="0.25">
      <c r="C591"/>
      <c r="F591"/>
      <c r="G591"/>
      <c r="H591"/>
      <c r="K591" s="30"/>
    </row>
    <row r="592" spans="3:11" x14ac:dyDescent="0.25">
      <c r="C592"/>
      <c r="F592"/>
      <c r="G592"/>
      <c r="H592"/>
      <c r="K592" s="30"/>
    </row>
    <row r="593" spans="3:11" x14ac:dyDescent="0.25">
      <c r="C593"/>
      <c r="F593"/>
      <c r="G593"/>
      <c r="H593"/>
      <c r="K593" s="30"/>
    </row>
    <row r="594" spans="3:11" x14ac:dyDescent="0.25">
      <c r="C594"/>
      <c r="F594"/>
      <c r="G594"/>
      <c r="H594"/>
      <c r="K594" s="30"/>
    </row>
    <row r="595" spans="3:11" x14ac:dyDescent="0.25">
      <c r="C595"/>
      <c r="F595"/>
      <c r="G595"/>
      <c r="H595"/>
      <c r="K595" s="30"/>
    </row>
    <row r="596" spans="3:11" x14ac:dyDescent="0.25">
      <c r="C596"/>
      <c r="F596"/>
      <c r="G596"/>
      <c r="H596"/>
      <c r="K596" s="30"/>
    </row>
    <row r="597" spans="3:11" x14ac:dyDescent="0.25">
      <c r="C597"/>
      <c r="F597"/>
      <c r="G597"/>
      <c r="H597"/>
      <c r="K597" s="30"/>
    </row>
    <row r="598" spans="3:11" x14ac:dyDescent="0.25">
      <c r="C598"/>
      <c r="F598"/>
      <c r="G598"/>
      <c r="H598"/>
      <c r="K598" s="30"/>
    </row>
    <row r="599" spans="3:11" x14ac:dyDescent="0.25">
      <c r="C599"/>
      <c r="F599"/>
      <c r="G599"/>
      <c r="H599"/>
      <c r="K599" s="30"/>
    </row>
    <row r="600" spans="3:11" x14ac:dyDescent="0.25">
      <c r="C600"/>
      <c r="F600"/>
      <c r="G600"/>
      <c r="H600"/>
      <c r="K600" s="30"/>
    </row>
    <row r="601" spans="3:11" x14ac:dyDescent="0.25">
      <c r="C601"/>
      <c r="F601"/>
      <c r="G601"/>
      <c r="H601"/>
      <c r="K601" s="30"/>
    </row>
    <row r="602" spans="3:11" x14ac:dyDescent="0.25">
      <c r="C602"/>
      <c r="F602"/>
      <c r="G602"/>
      <c r="H602"/>
      <c r="K602" s="30"/>
    </row>
    <row r="603" spans="3:11" x14ac:dyDescent="0.25">
      <c r="C603"/>
      <c r="F603"/>
      <c r="G603"/>
      <c r="H603"/>
      <c r="K603" s="30"/>
    </row>
    <row r="604" spans="3:11" x14ac:dyDescent="0.25">
      <c r="C604"/>
      <c r="F604"/>
      <c r="G604"/>
      <c r="H604"/>
      <c r="K604" s="30"/>
    </row>
    <row r="605" spans="3:11" x14ac:dyDescent="0.25">
      <c r="C605"/>
      <c r="F605"/>
      <c r="G605"/>
      <c r="H605"/>
      <c r="K605" s="30"/>
    </row>
    <row r="606" spans="3:11" x14ac:dyDescent="0.25">
      <c r="C606"/>
      <c r="F606"/>
      <c r="G606"/>
      <c r="H606"/>
      <c r="K606" s="30"/>
    </row>
    <row r="607" spans="3:11" x14ac:dyDescent="0.25">
      <c r="C607"/>
      <c r="F607"/>
      <c r="G607"/>
      <c r="H607"/>
      <c r="K607" s="30"/>
    </row>
    <row r="608" spans="3:11" x14ac:dyDescent="0.25">
      <c r="C608"/>
      <c r="F608"/>
      <c r="G608"/>
      <c r="H608"/>
      <c r="K608" s="30"/>
    </row>
    <row r="609" spans="3:11" x14ac:dyDescent="0.25">
      <c r="C609"/>
      <c r="F609"/>
      <c r="G609"/>
      <c r="H609"/>
      <c r="K609" s="30"/>
    </row>
    <row r="610" spans="3:11" x14ac:dyDescent="0.25">
      <c r="C610"/>
      <c r="F610"/>
      <c r="G610"/>
      <c r="H610"/>
      <c r="K610" s="30"/>
    </row>
    <row r="611" spans="3:11" x14ac:dyDescent="0.25">
      <c r="C611"/>
      <c r="F611"/>
      <c r="G611"/>
      <c r="H611"/>
      <c r="K611" s="30"/>
    </row>
    <row r="612" spans="3:11" x14ac:dyDescent="0.25">
      <c r="C612"/>
      <c r="F612"/>
      <c r="G612"/>
      <c r="H612"/>
      <c r="K612" s="30"/>
    </row>
    <row r="613" spans="3:11" x14ac:dyDescent="0.25">
      <c r="C613"/>
      <c r="F613"/>
      <c r="G613"/>
      <c r="H613"/>
      <c r="K613" s="30"/>
    </row>
    <row r="614" spans="3:11" x14ac:dyDescent="0.25">
      <c r="C614"/>
      <c r="F614"/>
      <c r="G614"/>
      <c r="H614"/>
      <c r="K614" s="30"/>
    </row>
    <row r="615" spans="3:11" x14ac:dyDescent="0.25">
      <c r="C615"/>
      <c r="F615"/>
      <c r="G615"/>
      <c r="H615"/>
      <c r="K615" s="30"/>
    </row>
    <row r="616" spans="3:11" x14ac:dyDescent="0.25">
      <c r="C616"/>
      <c r="F616"/>
      <c r="G616"/>
      <c r="H616"/>
      <c r="K616" s="30"/>
    </row>
    <row r="617" spans="3:11" x14ac:dyDescent="0.25">
      <c r="C617"/>
      <c r="F617"/>
      <c r="G617"/>
      <c r="H617"/>
      <c r="K617" s="30"/>
    </row>
    <row r="618" spans="3:11" x14ac:dyDescent="0.25">
      <c r="C618"/>
      <c r="F618"/>
      <c r="G618"/>
      <c r="H618"/>
      <c r="K618" s="30"/>
    </row>
    <row r="619" spans="3:11" x14ac:dyDescent="0.25">
      <c r="C619"/>
      <c r="F619"/>
      <c r="G619"/>
      <c r="H619"/>
      <c r="K619" s="30"/>
    </row>
    <row r="620" spans="3:11" x14ac:dyDescent="0.25">
      <c r="C620"/>
      <c r="F620"/>
      <c r="G620"/>
      <c r="H620"/>
      <c r="K620" s="30"/>
    </row>
    <row r="621" spans="3:11" x14ac:dyDescent="0.25">
      <c r="C621"/>
      <c r="F621"/>
      <c r="G621"/>
      <c r="H621"/>
      <c r="K621" s="30"/>
    </row>
    <row r="622" spans="3:11" x14ac:dyDescent="0.25">
      <c r="C622"/>
      <c r="F622"/>
      <c r="G622"/>
      <c r="H622"/>
      <c r="K622" s="30"/>
    </row>
    <row r="623" spans="3:11" x14ac:dyDescent="0.25">
      <c r="C623"/>
      <c r="F623"/>
      <c r="G623"/>
      <c r="H623"/>
      <c r="K623" s="30"/>
    </row>
    <row r="624" spans="3:11" x14ac:dyDescent="0.25">
      <c r="C624"/>
      <c r="F624"/>
      <c r="G624"/>
      <c r="H624"/>
      <c r="K624" s="30"/>
    </row>
    <row r="625" spans="3:11" x14ac:dyDescent="0.25">
      <c r="C625"/>
      <c r="F625"/>
      <c r="G625"/>
      <c r="H625"/>
      <c r="K625" s="30"/>
    </row>
    <row r="626" spans="3:11" x14ac:dyDescent="0.25">
      <c r="C626"/>
      <c r="F626"/>
      <c r="G626"/>
      <c r="H626"/>
      <c r="K626" s="30"/>
    </row>
    <row r="627" spans="3:11" x14ac:dyDescent="0.25">
      <c r="C627"/>
      <c r="F627"/>
      <c r="G627"/>
      <c r="H627"/>
      <c r="K627" s="30"/>
    </row>
    <row r="628" spans="3:11" x14ac:dyDescent="0.25">
      <c r="C628"/>
      <c r="F628"/>
      <c r="G628"/>
      <c r="H628"/>
      <c r="K628" s="30"/>
    </row>
    <row r="629" spans="3:11" x14ac:dyDescent="0.25">
      <c r="C629"/>
      <c r="F629"/>
      <c r="G629"/>
      <c r="H629"/>
      <c r="K629" s="30"/>
    </row>
    <row r="630" spans="3:11" x14ac:dyDescent="0.25">
      <c r="C630"/>
      <c r="F630"/>
      <c r="G630"/>
      <c r="H630"/>
      <c r="K630" s="30"/>
    </row>
    <row r="631" spans="3:11" x14ac:dyDescent="0.25">
      <c r="C631"/>
      <c r="F631"/>
      <c r="G631"/>
      <c r="H631"/>
      <c r="K631" s="30"/>
    </row>
    <row r="632" spans="3:11" x14ac:dyDescent="0.25">
      <c r="C632"/>
      <c r="F632"/>
      <c r="G632"/>
      <c r="H632"/>
      <c r="K632" s="30"/>
    </row>
    <row r="633" spans="3:11" x14ac:dyDescent="0.25">
      <c r="C633"/>
      <c r="F633"/>
      <c r="G633"/>
      <c r="H633"/>
      <c r="K633" s="30"/>
    </row>
    <row r="634" spans="3:11" x14ac:dyDescent="0.25">
      <c r="C634"/>
      <c r="F634"/>
      <c r="G634"/>
      <c r="H634"/>
      <c r="K634" s="30"/>
    </row>
    <row r="635" spans="3:11" x14ac:dyDescent="0.25">
      <c r="C635"/>
      <c r="F635"/>
      <c r="G635"/>
      <c r="H635"/>
      <c r="K635" s="30"/>
    </row>
    <row r="636" spans="3:11" x14ac:dyDescent="0.25">
      <c r="C636"/>
      <c r="F636"/>
      <c r="G636"/>
      <c r="H636"/>
      <c r="K636" s="30"/>
    </row>
    <row r="637" spans="3:11" x14ac:dyDescent="0.25">
      <c r="C637"/>
      <c r="F637"/>
      <c r="G637"/>
      <c r="H637"/>
      <c r="K637" s="30"/>
    </row>
    <row r="638" spans="3:11" x14ac:dyDescent="0.25">
      <c r="C638"/>
      <c r="F638"/>
      <c r="G638"/>
      <c r="H638"/>
      <c r="K638" s="30"/>
    </row>
    <row r="639" spans="3:11" x14ac:dyDescent="0.25">
      <c r="C639"/>
      <c r="F639"/>
      <c r="G639"/>
      <c r="H639"/>
      <c r="K639" s="30"/>
    </row>
    <row r="640" spans="3:11" x14ac:dyDescent="0.25">
      <c r="C640"/>
      <c r="F640"/>
      <c r="G640"/>
      <c r="H640"/>
      <c r="K640" s="30"/>
    </row>
    <row r="641" spans="3:11" x14ac:dyDescent="0.25">
      <c r="C641"/>
      <c r="F641"/>
      <c r="G641"/>
      <c r="H641"/>
      <c r="K641" s="30"/>
    </row>
    <row r="642" spans="3:11" x14ac:dyDescent="0.25">
      <c r="C642"/>
      <c r="F642"/>
      <c r="G642"/>
      <c r="H642"/>
      <c r="K642" s="30"/>
    </row>
    <row r="643" spans="3:11" x14ac:dyDescent="0.25">
      <c r="C643"/>
      <c r="F643"/>
      <c r="G643"/>
      <c r="H643"/>
      <c r="K643" s="30"/>
    </row>
    <row r="644" spans="3:11" x14ac:dyDescent="0.25">
      <c r="C644"/>
      <c r="F644"/>
      <c r="G644"/>
      <c r="H644"/>
      <c r="K644" s="30"/>
    </row>
    <row r="645" spans="3:11" x14ac:dyDescent="0.25">
      <c r="C645"/>
      <c r="F645"/>
      <c r="G645"/>
      <c r="H645"/>
      <c r="K645" s="30"/>
    </row>
    <row r="646" spans="3:11" x14ac:dyDescent="0.25">
      <c r="C646"/>
      <c r="F646"/>
      <c r="G646"/>
      <c r="H646"/>
      <c r="K646" s="30"/>
    </row>
    <row r="647" spans="3:11" x14ac:dyDescent="0.25">
      <c r="C647"/>
      <c r="F647"/>
      <c r="G647"/>
      <c r="H647"/>
      <c r="K647" s="30"/>
    </row>
    <row r="648" spans="3:11" x14ac:dyDescent="0.25">
      <c r="C648"/>
      <c r="F648"/>
      <c r="G648"/>
      <c r="H648"/>
      <c r="K648" s="30"/>
    </row>
    <row r="649" spans="3:11" x14ac:dyDescent="0.25">
      <c r="C649"/>
      <c r="F649"/>
      <c r="G649"/>
      <c r="H649"/>
      <c r="K649" s="30"/>
    </row>
    <row r="650" spans="3:11" x14ac:dyDescent="0.25">
      <c r="C650"/>
      <c r="F650"/>
      <c r="G650"/>
      <c r="H650"/>
      <c r="K650" s="30"/>
    </row>
    <row r="651" spans="3:11" x14ac:dyDescent="0.25">
      <c r="C651"/>
      <c r="F651"/>
      <c r="G651"/>
      <c r="H651"/>
      <c r="K651" s="30"/>
    </row>
    <row r="652" spans="3:11" x14ac:dyDescent="0.25">
      <c r="C652"/>
      <c r="F652"/>
      <c r="G652"/>
      <c r="H652"/>
      <c r="K652" s="30"/>
    </row>
    <row r="653" spans="3:11" x14ac:dyDescent="0.25">
      <c r="C653"/>
      <c r="F653"/>
      <c r="G653"/>
      <c r="H653"/>
      <c r="K653" s="30"/>
    </row>
    <row r="654" spans="3:11" x14ac:dyDescent="0.25">
      <c r="C654"/>
      <c r="F654"/>
      <c r="G654"/>
      <c r="H654"/>
      <c r="K654" s="30"/>
    </row>
    <row r="655" spans="3:11" x14ac:dyDescent="0.25">
      <c r="C655"/>
      <c r="F655"/>
      <c r="G655"/>
      <c r="H655"/>
      <c r="K655" s="30"/>
    </row>
    <row r="656" spans="3:11" x14ac:dyDescent="0.25">
      <c r="C656"/>
      <c r="F656"/>
      <c r="G656"/>
      <c r="H656"/>
      <c r="K656" s="30"/>
    </row>
    <row r="657" spans="3:11" x14ac:dyDescent="0.25">
      <c r="C657"/>
      <c r="F657"/>
      <c r="G657"/>
      <c r="H657"/>
      <c r="K657" s="30"/>
    </row>
    <row r="658" spans="3:11" x14ac:dyDescent="0.25">
      <c r="C658"/>
      <c r="F658"/>
      <c r="G658"/>
      <c r="H658"/>
      <c r="K658" s="30"/>
    </row>
    <row r="659" spans="3:11" x14ac:dyDescent="0.25">
      <c r="C659"/>
      <c r="F659"/>
      <c r="G659"/>
      <c r="H659"/>
      <c r="K659" s="30"/>
    </row>
    <row r="660" spans="3:11" x14ac:dyDescent="0.25">
      <c r="C660"/>
      <c r="F660"/>
      <c r="G660"/>
      <c r="H660"/>
      <c r="K660" s="30"/>
    </row>
    <row r="661" spans="3:11" x14ac:dyDescent="0.25">
      <c r="C661"/>
      <c r="F661"/>
      <c r="G661"/>
      <c r="H661"/>
      <c r="K661" s="30"/>
    </row>
    <row r="662" spans="3:11" x14ac:dyDescent="0.25">
      <c r="C662"/>
      <c r="F662"/>
      <c r="G662"/>
      <c r="H662"/>
      <c r="K662" s="30"/>
    </row>
    <row r="663" spans="3:11" x14ac:dyDescent="0.25">
      <c r="C663"/>
      <c r="F663"/>
      <c r="G663"/>
      <c r="H663"/>
      <c r="K663" s="30"/>
    </row>
    <row r="664" spans="3:11" x14ac:dyDescent="0.25">
      <c r="C664"/>
      <c r="F664"/>
      <c r="G664"/>
      <c r="H664"/>
      <c r="K664" s="30"/>
    </row>
    <row r="665" spans="3:11" x14ac:dyDescent="0.25">
      <c r="C665"/>
      <c r="F665"/>
      <c r="G665"/>
      <c r="H665"/>
      <c r="K665" s="30"/>
    </row>
    <row r="666" spans="3:11" x14ac:dyDescent="0.25">
      <c r="C666"/>
      <c r="F666"/>
      <c r="G666"/>
      <c r="H666"/>
      <c r="K666" s="30"/>
    </row>
    <row r="667" spans="3:11" x14ac:dyDescent="0.25">
      <c r="C667"/>
      <c r="F667"/>
      <c r="G667"/>
      <c r="H667"/>
      <c r="K667" s="30"/>
    </row>
    <row r="668" spans="3:11" x14ac:dyDescent="0.25">
      <c r="C668"/>
      <c r="F668"/>
      <c r="G668"/>
      <c r="H668"/>
      <c r="K668" s="30"/>
    </row>
    <row r="669" spans="3:11" x14ac:dyDescent="0.25">
      <c r="C669"/>
      <c r="F669"/>
      <c r="G669"/>
      <c r="H669"/>
      <c r="K669" s="30"/>
    </row>
    <row r="670" spans="3:11" x14ac:dyDescent="0.25">
      <c r="C670"/>
      <c r="F670"/>
      <c r="G670"/>
      <c r="H670"/>
      <c r="K670" s="30"/>
    </row>
    <row r="671" spans="3:11" x14ac:dyDescent="0.25">
      <c r="C671"/>
      <c r="F671"/>
      <c r="G671"/>
      <c r="H671"/>
      <c r="K671" s="30"/>
    </row>
    <row r="672" spans="3:11" x14ac:dyDescent="0.25">
      <c r="C672"/>
      <c r="F672"/>
      <c r="G672"/>
      <c r="H672"/>
      <c r="K672" s="30"/>
    </row>
  </sheetData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:AR1753"/>
  <sheetViews>
    <sheetView showZeros="0" tabSelected="1" zoomScaleNormal="100" workbookViewId="0">
      <pane ySplit="2" topLeftCell="A121" activePane="bottomLeft" state="frozen"/>
      <selection pane="bottomLeft" activeCell="I19" sqref="I19"/>
    </sheetView>
  </sheetViews>
  <sheetFormatPr defaultRowHeight="15.75" customHeight="1" outlineLevelCol="1" x14ac:dyDescent="0.25"/>
  <cols>
    <col min="1" max="1" width="11.42578125" bestFit="1" customWidth="1"/>
    <col min="2" max="2" width="12.7109375" customWidth="1"/>
    <col min="3" max="3" width="10.85546875" customWidth="1"/>
    <col min="4" max="4" width="10.85546875" style="30" customWidth="1"/>
    <col min="5" max="5" width="7" style="30" customWidth="1"/>
    <col min="6" max="6" width="7.7109375" customWidth="1"/>
    <col min="7" max="7" width="6" customWidth="1"/>
    <col min="8" max="8" width="8.5703125" customWidth="1"/>
    <col min="9" max="9" width="4" customWidth="1" outlineLevel="1"/>
    <col min="10" max="10" width="4.5703125" customWidth="1" outlineLevel="1"/>
    <col min="11" max="11" width="4" customWidth="1" outlineLevel="1"/>
    <col min="12" max="12" width="4.7109375" customWidth="1" outlineLevel="1"/>
    <col min="13" max="13" width="5.7109375" customWidth="1" outlineLevel="1"/>
    <col min="14" max="14" width="5.140625" customWidth="1" outlineLevel="1"/>
    <col min="15" max="15" width="9.85546875" customWidth="1" outlineLevel="1"/>
    <col min="16" max="16" width="24.5703125" style="1" customWidth="1" outlineLevel="1"/>
    <col min="17" max="17" width="8.5703125" style="61" customWidth="1"/>
    <col min="18" max="18" width="18.140625" style="21" customWidth="1"/>
    <col min="19" max="19" width="21.28515625" style="21" customWidth="1"/>
    <col min="20" max="22" width="3.7109375" style="61" customWidth="1"/>
    <col min="23" max="23" width="17.42578125" style="21" customWidth="1"/>
    <col min="24" max="24" width="5.42578125" customWidth="1"/>
    <col min="25" max="25" width="5.5703125" customWidth="1"/>
    <col min="26" max="26" width="4.28515625" style="30" customWidth="1"/>
    <col min="27" max="27" width="4.28515625" style="53" customWidth="1"/>
    <col min="28" max="28" width="5.140625" style="53" customWidth="1"/>
    <col min="29" max="31" width="4.28515625" style="53" customWidth="1"/>
    <col min="32" max="32" width="4.28515625" style="3" customWidth="1"/>
    <col min="33" max="33" width="5.140625" style="3" customWidth="1"/>
    <col min="34" max="34" width="9.140625" style="3" bestFit="1" customWidth="1"/>
    <col min="35" max="35" width="4.28515625" style="61" customWidth="1"/>
    <col min="36" max="38" width="5.28515625" style="61" customWidth="1"/>
    <col min="39" max="43" width="5.28515625" customWidth="1"/>
  </cols>
  <sheetData>
    <row r="1" spans="1:44" s="15" customFormat="1" ht="15.75" customHeight="1" x14ac:dyDescent="0.2">
      <c r="A1" s="13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64"/>
      <c r="Q1" s="14"/>
      <c r="R1" s="65"/>
      <c r="S1" s="65"/>
      <c r="T1" s="14"/>
      <c r="U1" s="14"/>
      <c r="V1" s="14"/>
      <c r="W1" s="65"/>
      <c r="X1" s="14"/>
      <c r="Y1" s="14"/>
      <c r="Z1" s="14"/>
      <c r="AA1" s="49">
        <f>SUBTOTAL(109,Таблица1[СТОК 1001])</f>
        <v>375</v>
      </c>
      <c r="AB1" s="114">
        <f>SUBTOTAL(109,Таблица1[продажи 1001, шт])</f>
        <v>52</v>
      </c>
      <c r="AC1" s="49">
        <f>SUBTOTAL(109,Таблица1[СТОК 1002,])</f>
        <v>283</v>
      </c>
      <c r="AD1" s="115">
        <f>SUBTOTAL(109,Таблица1[продажи 1002, шт])</f>
        <v>120</v>
      </c>
      <c r="AE1" s="115">
        <f>SUBTOTAL(109,Таблица1[ИТОГО])</f>
        <v>658</v>
      </c>
      <c r="AF1" s="126">
        <f>SUBTOTAL(109,Таблица1[1001 заказ])</f>
        <v>0</v>
      </c>
      <c r="AG1" s="126">
        <f>SUBTOTAL(109,Таблица1[1002 заказ])</f>
        <v>0</v>
      </c>
      <c r="AH1" s="127">
        <f>SUBTOTAL(109,Таблица1[ИТОГО ЗАКАЗ])</f>
        <v>0</v>
      </c>
      <c r="AN1" s="49">
        <f>SUBTOTAL(109,Таблица1[Возврат 1001])</f>
        <v>32</v>
      </c>
      <c r="AO1" s="148">
        <f>SUBTOTAL(109,Таблица1[Возврат 1002])</f>
        <v>6061</v>
      </c>
      <c r="AP1" s="126"/>
    </row>
    <row r="2" spans="1:44" s="12" customFormat="1" ht="15.75" customHeight="1" x14ac:dyDescent="0.25">
      <c r="A2" s="11" t="s">
        <v>809</v>
      </c>
      <c r="B2" s="9" t="s">
        <v>0</v>
      </c>
      <c r="C2" s="9" t="s">
        <v>1</v>
      </c>
      <c r="D2" s="11" t="s">
        <v>3127</v>
      </c>
      <c r="E2" s="9" t="s">
        <v>2842</v>
      </c>
      <c r="F2" s="9" t="s">
        <v>2</v>
      </c>
      <c r="G2" s="9" t="s">
        <v>1096</v>
      </c>
      <c r="H2" s="9" t="s">
        <v>3</v>
      </c>
      <c r="I2" s="9" t="s">
        <v>4</v>
      </c>
      <c r="J2" s="9" t="s">
        <v>5</v>
      </c>
      <c r="K2" s="9" t="s">
        <v>6</v>
      </c>
      <c r="L2" s="9" t="s">
        <v>7</v>
      </c>
      <c r="M2" s="9" t="s">
        <v>8</v>
      </c>
      <c r="N2" s="9" t="s">
        <v>9</v>
      </c>
      <c r="O2" s="9" t="s">
        <v>10</v>
      </c>
      <c r="P2" s="9" t="s">
        <v>11</v>
      </c>
      <c r="Q2" s="9" t="s">
        <v>12</v>
      </c>
      <c r="R2" s="9" t="s">
        <v>2803</v>
      </c>
      <c r="S2" s="9" t="s">
        <v>13</v>
      </c>
      <c r="T2" s="9" t="s">
        <v>14</v>
      </c>
      <c r="U2" s="9" t="s">
        <v>15</v>
      </c>
      <c r="V2" s="10" t="s">
        <v>16</v>
      </c>
      <c r="W2" s="39" t="s">
        <v>17</v>
      </c>
      <c r="X2" s="9" t="s">
        <v>2695</v>
      </c>
      <c r="Y2" s="9" t="s">
        <v>2696</v>
      </c>
      <c r="Z2" s="9" t="s">
        <v>3047</v>
      </c>
      <c r="AA2" s="40" t="s">
        <v>2722</v>
      </c>
      <c r="AB2" s="41" t="s">
        <v>2594</v>
      </c>
      <c r="AC2" s="40" t="s">
        <v>2723</v>
      </c>
      <c r="AD2" s="50" t="s">
        <v>2595</v>
      </c>
      <c r="AE2" s="118" t="s">
        <v>3013</v>
      </c>
      <c r="AF2" s="130" t="s">
        <v>1073</v>
      </c>
      <c r="AG2" s="130" t="s">
        <v>1072</v>
      </c>
      <c r="AH2" s="130" t="s">
        <v>3055</v>
      </c>
      <c r="AI2" s="18" t="s">
        <v>2725</v>
      </c>
      <c r="AJ2" s="18" t="s">
        <v>3242</v>
      </c>
      <c r="AK2" s="18" t="s">
        <v>3243</v>
      </c>
      <c r="AL2" s="18" t="s">
        <v>3252</v>
      </c>
      <c r="AM2" s="18" t="s">
        <v>2807</v>
      </c>
      <c r="AN2" s="18" t="s">
        <v>3237</v>
      </c>
      <c r="AO2" s="18" t="s">
        <v>3238</v>
      </c>
      <c r="AP2" s="18" t="s">
        <v>3239</v>
      </c>
      <c r="AQ2" s="18" t="s">
        <v>3014</v>
      </c>
      <c r="AR2" s="18" t="s">
        <v>3545</v>
      </c>
    </row>
    <row r="3" spans="1:44" s="3" customFormat="1" ht="15.75" hidden="1" customHeight="1" x14ac:dyDescent="0.2">
      <c r="A3" s="23" t="s">
        <v>810</v>
      </c>
      <c r="B3" s="2">
        <v>471344</v>
      </c>
      <c r="C3" s="88">
        <v>20981</v>
      </c>
      <c r="D3" s="23" t="s">
        <v>810</v>
      </c>
      <c r="E3" s="7">
        <v>471344</v>
      </c>
      <c r="F3" s="7" t="s">
        <v>1140</v>
      </c>
      <c r="G3" s="8"/>
      <c r="H3" s="5" t="s">
        <v>93</v>
      </c>
      <c r="I3" s="5">
        <v>4</v>
      </c>
      <c r="J3" s="5">
        <v>100</v>
      </c>
      <c r="K3" s="5">
        <v>15</v>
      </c>
      <c r="L3" s="5">
        <v>43</v>
      </c>
      <c r="M3" s="5">
        <v>73.099999999999994</v>
      </c>
      <c r="N3" s="5">
        <v>6</v>
      </c>
      <c r="O3" s="43" t="str">
        <f>CONCATENATE(Таблица1[[#This Row],[Отверстия]],"/",Таблица1[[#This Row],[PCD]])</f>
        <v>4/100</v>
      </c>
      <c r="P3" s="5" t="s">
        <v>94</v>
      </c>
      <c r="Q3" s="17" t="str">
        <f>CONCATENATE(Таблица1[[#This Row],[Отверстия]],"/",Таблица1[[#This Row],[PCD]],"/",Таблица1[[#This Row],[Диаметр]])</f>
        <v>4/100/15</v>
      </c>
      <c r="R3" s="17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4/100/15/43/73,1/6</v>
      </c>
      <c r="S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4/100/15/43/73,1/6</v>
      </c>
      <c r="T3" s="58" t="s">
        <v>22</v>
      </c>
      <c r="U3" s="4"/>
      <c r="V3" s="35"/>
      <c r="W3" s="55" t="s">
        <v>2729</v>
      </c>
      <c r="X3" s="34">
        <v>2500</v>
      </c>
      <c r="Y3" s="161"/>
      <c r="Z3" s="34">
        <v>0</v>
      </c>
      <c r="AA3" s="51">
        <f>IFERROR(VLOOKUP(Таблица1[[#This Row],[Товар КОД6]],'Stock СВОД'!$A$5:$C$220,2,0),)</f>
        <v>0</v>
      </c>
      <c r="AB3" s="51">
        <f>IFERROR(VLOOKUP(Таблица1[[#This Row],[Товар КОД6]],'Продажи Период СВОД'!$A$5:$C$410,2,0),)</f>
        <v>0</v>
      </c>
      <c r="AC3" s="129">
        <f>IFERROR(VLOOKUP(Таблица1[[#This Row],[Товар КОД6]],'Stock СВОД'!$A$5:$C$220,3,0),)</f>
        <v>0</v>
      </c>
      <c r="AD3" s="51">
        <f>IFERROR(VLOOKUP(Таблица1[[#This Row],[Товар КОД6]],'Продажи Период СВОД'!$A$5:$C$410,3,0),)</f>
        <v>0</v>
      </c>
      <c r="AE3" s="119">
        <f>Таблица1[[#This Row],[СТОК 1001]]+Таблица1[[#This Row],[СТОК 1002,]]</f>
        <v>0</v>
      </c>
      <c r="AF3" s="128"/>
      <c r="AG3" s="129"/>
      <c r="AH3" s="120">
        <f>Таблица1[[#This Row],[1002 заказ]]+Таблица1[[#This Row],[1001 заказ]]</f>
        <v>0</v>
      </c>
      <c r="AI3" s="57">
        <v>1</v>
      </c>
      <c r="AJ3" s="57"/>
      <c r="AK3" s="57"/>
      <c r="AL3" s="57">
        <f>Таблица1[[#This Row],[ФАКТ 1001]]+Таблица1[[#This Row],[ФАКТ 1002]]+Таблица1[[#This Row],[1001 заказ]]+Таблица1[[#This Row],[1002 заказ]]</f>
        <v>0</v>
      </c>
      <c r="AP3" s="3">
        <f>Таблица1[[#This Row],[Возврат 1002]]+Таблица1[[#This Row],[Возврат 1001]]</f>
        <v>0</v>
      </c>
      <c r="AQ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" spans="1:44" s="3" customFormat="1" ht="15.75" customHeight="1" x14ac:dyDescent="0.2">
      <c r="A4" s="23" t="s">
        <v>810</v>
      </c>
      <c r="B4" s="2">
        <v>405331</v>
      </c>
      <c r="C4" s="88" t="s">
        <v>1188</v>
      </c>
      <c r="D4" s="23" t="s">
        <v>810</v>
      </c>
      <c r="E4" s="7">
        <v>405331</v>
      </c>
      <c r="F4" s="7" t="s">
        <v>26</v>
      </c>
      <c r="G4" s="8" t="s">
        <v>2571</v>
      </c>
      <c r="H4" s="5" t="s">
        <v>21</v>
      </c>
      <c r="I4" s="5">
        <v>4</v>
      </c>
      <c r="J4" s="5">
        <v>100</v>
      </c>
      <c r="K4" s="5">
        <v>14</v>
      </c>
      <c r="L4" s="5">
        <v>38</v>
      </c>
      <c r="M4" s="5">
        <v>67.099999999999994</v>
      </c>
      <c r="N4" s="5">
        <v>5.5</v>
      </c>
      <c r="O4" s="43" t="str">
        <f>CONCATENATE(Таблица1[[#This Row],[Отверстия]],"/",Таблица1[[#This Row],[PCD]])</f>
        <v>4/100</v>
      </c>
      <c r="P4" s="5" t="s">
        <v>1187</v>
      </c>
      <c r="Q4" s="17" t="str">
        <f>CONCATENATE(Таблица1[[#This Row],[Отверстия]],"/",Таблица1[[#This Row],[PCD]],"/",Таблица1[[#This Row],[Диаметр]])</f>
        <v>4/100/14</v>
      </c>
      <c r="R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4/100/14/38/67,1/5,5</v>
      </c>
      <c r="S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4/100/14/38/67,1/5,5</v>
      </c>
      <c r="T4" s="58" t="s">
        <v>22</v>
      </c>
      <c r="U4" s="4"/>
      <c r="V4" s="35"/>
      <c r="W4" s="55" t="s">
        <v>2806</v>
      </c>
      <c r="X4" s="34">
        <v>3090</v>
      </c>
      <c r="Y4" s="161"/>
      <c r="Z4" s="34">
        <v>0</v>
      </c>
      <c r="AA4" s="51">
        <f>IFERROR(VLOOKUP(Таблица1[[#This Row],[Товар КОД6]],'Stock СВОД'!$A$5:$C$220,2,0),)</f>
        <v>0</v>
      </c>
      <c r="AB4" s="51">
        <f>IFERROR(VLOOKUP(Таблица1[[#This Row],[Товар КОД6]],'Продажи Период СВОД'!$A$5:$C$410,2,0),)</f>
        <v>0</v>
      </c>
      <c r="AC4" s="129">
        <f>IFERROR(VLOOKUP(Таблица1[[#This Row],[Товар КОД6]],'Stock СВОД'!$A$5:$C$220,3,0),)</f>
        <v>0</v>
      </c>
      <c r="AD4" s="51">
        <f>IFERROR(VLOOKUP(Таблица1[[#This Row],[Товар КОД6]],'Продажи Период СВОД'!$A$5:$C$410,3,0),)</f>
        <v>0</v>
      </c>
      <c r="AE4" s="119">
        <f>Таблица1[[#This Row],[СТОК 1001]]+Таблица1[[#This Row],[СТОК 1002,]]</f>
        <v>0</v>
      </c>
      <c r="AF4" s="128"/>
      <c r="AG4" s="129"/>
      <c r="AH4" s="120">
        <f>Таблица1[[#This Row],[1002 заказ]]+Таблица1[[#This Row],[1001 заказ]]</f>
        <v>0</v>
      </c>
      <c r="AI4" s="57">
        <v>1</v>
      </c>
      <c r="AJ4" s="194"/>
      <c r="AK4" s="194"/>
      <c r="AL4" s="194">
        <f>Таблица1[[#This Row],[ФАКТ 1001]]+Таблица1[[#This Row],[ФАКТ 1002]]+Таблица1[[#This Row],[1001 заказ]]+Таблица1[[#This Row],[1002 заказ]]</f>
        <v>0</v>
      </c>
      <c r="AM4" s="42" t="s">
        <v>2808</v>
      </c>
      <c r="AP4" s="3">
        <f>Таблица1[[#This Row],[Возврат 1002]]+Таблица1[[#This Row],[Возврат 1001]]</f>
        <v>0</v>
      </c>
      <c r="AQ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" spans="1:44" s="3" customFormat="1" ht="15.75" customHeight="1" x14ac:dyDescent="0.2">
      <c r="A5" s="23" t="s">
        <v>810</v>
      </c>
      <c r="B5" s="2">
        <v>408751</v>
      </c>
      <c r="C5" s="88" t="s">
        <v>1389</v>
      </c>
      <c r="D5" s="23" t="s">
        <v>810</v>
      </c>
      <c r="E5" s="7">
        <v>408751</v>
      </c>
      <c r="F5" s="7" t="s">
        <v>38</v>
      </c>
      <c r="G5" s="8" t="s">
        <v>1180</v>
      </c>
      <c r="H5" s="5" t="s">
        <v>21</v>
      </c>
      <c r="I5" s="5">
        <v>4</v>
      </c>
      <c r="J5" s="5">
        <v>100</v>
      </c>
      <c r="K5" s="5">
        <v>14</v>
      </c>
      <c r="L5" s="5">
        <v>38</v>
      </c>
      <c r="M5" s="5">
        <v>67.099999999999994</v>
      </c>
      <c r="N5" s="5">
        <v>5.5</v>
      </c>
      <c r="O5" s="43" t="str">
        <f>CONCATENATE(Таблица1[[#This Row],[Отверстия]],"/",Таблица1[[#This Row],[PCD]])</f>
        <v>4/100</v>
      </c>
      <c r="P5" s="5" t="s">
        <v>1388</v>
      </c>
      <c r="Q5" s="17" t="str">
        <f>CONCATENATE(Таблица1[[#This Row],[Отверстия]],"/",Таблица1[[#This Row],[PCD]],"/",Таблица1[[#This Row],[Диаметр]])</f>
        <v>4/100/14</v>
      </c>
      <c r="R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4/100/14/38/67,1/5,5</v>
      </c>
      <c r="S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4/100/14/38/67,1/5,5</v>
      </c>
      <c r="T5" s="58" t="s">
        <v>22</v>
      </c>
      <c r="U5" s="4"/>
      <c r="V5" s="35"/>
      <c r="W5" s="55" t="s">
        <v>2806</v>
      </c>
      <c r="X5" s="34">
        <v>3090</v>
      </c>
      <c r="Y5" s="161"/>
      <c r="Z5" s="34">
        <v>0</v>
      </c>
      <c r="AA5" s="51">
        <f>IFERROR(VLOOKUP(Таблица1[[#This Row],[Товар КОД6]],'Stock СВОД'!$A$5:$C$220,2,0),)</f>
        <v>0</v>
      </c>
      <c r="AB5" s="51">
        <f>IFERROR(VLOOKUP(Таблица1[[#This Row],[Товар КОД6]],'Продажи Период СВОД'!$A$5:$C$410,2,0),)</f>
        <v>0</v>
      </c>
      <c r="AC5" s="129">
        <f>IFERROR(VLOOKUP(Таблица1[[#This Row],[Товар КОД6]],'Stock СВОД'!$A$5:$C$220,3,0),)</f>
        <v>0</v>
      </c>
      <c r="AD5" s="51">
        <f>IFERROR(VLOOKUP(Таблица1[[#This Row],[Товар КОД6]],'Продажи Период СВОД'!$A$5:$C$410,3,0),)</f>
        <v>0</v>
      </c>
      <c r="AE5" s="119">
        <f>Таблица1[[#This Row],[СТОК 1001]]+Таблица1[[#This Row],[СТОК 1002,]]</f>
        <v>0</v>
      </c>
      <c r="AF5" s="128"/>
      <c r="AG5" s="129"/>
      <c r="AH5" s="120">
        <f>Таблица1[[#This Row],[1002 заказ]]+Таблица1[[#This Row],[1001 заказ]]</f>
        <v>0</v>
      </c>
      <c r="AI5" s="57">
        <v>1</v>
      </c>
      <c r="AJ5" s="194"/>
      <c r="AK5" s="194"/>
      <c r="AL5" s="194">
        <f>Таблица1[[#This Row],[ФАКТ 1001]]+Таблица1[[#This Row],[ФАКТ 1002]]+Таблица1[[#This Row],[1001 заказ]]+Таблица1[[#This Row],[1002 заказ]]</f>
        <v>0</v>
      </c>
      <c r="AM5" s="42" t="s">
        <v>2808</v>
      </c>
      <c r="AP5" s="3">
        <f>Таблица1[[#This Row],[Возврат 1002]]+Таблица1[[#This Row],[Возврат 1001]]</f>
        <v>0</v>
      </c>
      <c r="AQ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" spans="1:44" s="3" customFormat="1" ht="15.75" customHeight="1" x14ac:dyDescent="0.2">
      <c r="A6" s="23" t="s">
        <v>810</v>
      </c>
      <c r="B6" s="2">
        <v>408753</v>
      </c>
      <c r="C6" s="88" t="s">
        <v>1391</v>
      </c>
      <c r="D6" s="23" t="s">
        <v>810</v>
      </c>
      <c r="E6" s="7">
        <v>408753</v>
      </c>
      <c r="F6" s="7" t="s">
        <v>38</v>
      </c>
      <c r="G6" s="8" t="s">
        <v>2571</v>
      </c>
      <c r="H6" s="5" t="s">
        <v>21</v>
      </c>
      <c r="I6" s="5">
        <v>4</v>
      </c>
      <c r="J6" s="5">
        <v>100</v>
      </c>
      <c r="K6" s="5">
        <v>14</v>
      </c>
      <c r="L6" s="5">
        <v>38</v>
      </c>
      <c r="M6" s="5">
        <v>67.099999999999994</v>
      </c>
      <c r="N6" s="5">
        <v>5.5</v>
      </c>
      <c r="O6" s="43" t="str">
        <f>CONCATENATE(Таблица1[[#This Row],[Отверстия]],"/",Таблица1[[#This Row],[PCD]])</f>
        <v>4/100</v>
      </c>
      <c r="P6" s="5" t="s">
        <v>1390</v>
      </c>
      <c r="Q6" s="17" t="str">
        <f>CONCATENATE(Таблица1[[#This Row],[Отверстия]],"/",Таблица1[[#This Row],[PCD]],"/",Таблица1[[#This Row],[Диаметр]])</f>
        <v>4/100/14</v>
      </c>
      <c r="R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4/100/14/38/67,1/5,5</v>
      </c>
      <c r="S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4/100/14/38/67,1/5,5</v>
      </c>
      <c r="T6" s="58" t="s">
        <v>22</v>
      </c>
      <c r="U6" s="4"/>
      <c r="V6" s="35"/>
      <c r="W6" s="55" t="s">
        <v>2806</v>
      </c>
      <c r="X6" s="34">
        <v>3090</v>
      </c>
      <c r="Y6" s="161"/>
      <c r="Z6" s="34">
        <v>0</v>
      </c>
      <c r="AA6" s="51">
        <f>IFERROR(VLOOKUP(Таблица1[[#This Row],[Товар КОД6]],'Stock СВОД'!$A$5:$C$220,2,0),)</f>
        <v>0</v>
      </c>
      <c r="AB6" s="51">
        <f>IFERROR(VLOOKUP(Таблица1[[#This Row],[Товар КОД6]],'Продажи Период СВОД'!$A$5:$C$410,2,0),)</f>
        <v>0</v>
      </c>
      <c r="AC6" s="129">
        <f>IFERROR(VLOOKUP(Таблица1[[#This Row],[Товар КОД6]],'Stock СВОД'!$A$5:$C$220,3,0),)</f>
        <v>0</v>
      </c>
      <c r="AD6" s="51">
        <f>IFERROR(VLOOKUP(Таблица1[[#This Row],[Товар КОД6]],'Продажи Период СВОД'!$A$5:$C$410,3,0),)</f>
        <v>0</v>
      </c>
      <c r="AE6" s="119">
        <f>Таблица1[[#This Row],[СТОК 1001]]+Таблица1[[#This Row],[СТОК 1002,]]</f>
        <v>0</v>
      </c>
      <c r="AF6" s="128"/>
      <c r="AG6" s="129"/>
      <c r="AH6" s="120">
        <f>Таблица1[[#This Row],[1002 заказ]]+Таблица1[[#This Row],[1001 заказ]]</f>
        <v>0</v>
      </c>
      <c r="AI6" s="57">
        <v>1</v>
      </c>
      <c r="AJ6" s="194"/>
      <c r="AK6" s="194"/>
      <c r="AL6" s="194">
        <f>Таблица1[[#This Row],[ФАКТ 1001]]+Таблица1[[#This Row],[ФАКТ 1002]]+Таблица1[[#This Row],[1001 заказ]]+Таблица1[[#This Row],[1002 заказ]]</f>
        <v>0</v>
      </c>
      <c r="AM6" s="42" t="s">
        <v>2808</v>
      </c>
      <c r="AP6" s="3">
        <f>Таблица1[[#This Row],[Возврат 1002]]+Таблица1[[#This Row],[Возврат 1001]]</f>
        <v>0</v>
      </c>
      <c r="AQ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" spans="1:44" s="3" customFormat="1" ht="15.75" customHeight="1" x14ac:dyDescent="0.2">
      <c r="A7" s="23" t="s">
        <v>810</v>
      </c>
      <c r="B7" s="2">
        <v>408754</v>
      </c>
      <c r="C7" s="88" t="s">
        <v>1393</v>
      </c>
      <c r="D7" s="23" t="s">
        <v>810</v>
      </c>
      <c r="E7" s="7">
        <v>408754</v>
      </c>
      <c r="F7" s="7" t="s">
        <v>38</v>
      </c>
      <c r="G7" s="8" t="s">
        <v>1107</v>
      </c>
      <c r="H7" s="5" t="s">
        <v>21</v>
      </c>
      <c r="I7" s="5">
        <v>4</v>
      </c>
      <c r="J7" s="5">
        <v>100</v>
      </c>
      <c r="K7" s="5">
        <v>14</v>
      </c>
      <c r="L7" s="5">
        <v>38</v>
      </c>
      <c r="M7" s="5">
        <v>67.099999999999994</v>
      </c>
      <c r="N7" s="5">
        <v>5.5</v>
      </c>
      <c r="O7" s="43" t="str">
        <f>CONCATENATE(Таблица1[[#This Row],[Отверстия]],"/",Таблица1[[#This Row],[PCD]])</f>
        <v>4/100</v>
      </c>
      <c r="P7" s="5" t="s">
        <v>1392</v>
      </c>
      <c r="Q7" s="17" t="str">
        <f>CONCATENATE(Таблица1[[#This Row],[Отверстия]],"/",Таблица1[[#This Row],[PCD]],"/",Таблица1[[#This Row],[Диаметр]])</f>
        <v>4/100/14</v>
      </c>
      <c r="R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4/100/14/38/67,1/5,5</v>
      </c>
      <c r="S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4/100/14/38/67,1/5,5</v>
      </c>
      <c r="T7" s="58" t="s">
        <v>22</v>
      </c>
      <c r="U7" s="4"/>
      <c r="V7" s="35"/>
      <c r="W7" s="55" t="s">
        <v>2806</v>
      </c>
      <c r="X7" s="34">
        <v>2790</v>
      </c>
      <c r="Y7" s="161"/>
      <c r="Z7" s="34">
        <v>0</v>
      </c>
      <c r="AA7" s="51">
        <f>IFERROR(VLOOKUP(Таблица1[[#This Row],[Товар КОД6]],'Stock СВОД'!$A$5:$C$220,2,0),)</f>
        <v>0</v>
      </c>
      <c r="AB7" s="51">
        <f>IFERROR(VLOOKUP(Таблица1[[#This Row],[Товар КОД6]],'Продажи Период СВОД'!$A$5:$C$410,2,0),)</f>
        <v>0</v>
      </c>
      <c r="AC7" s="129">
        <f>IFERROR(VLOOKUP(Таблица1[[#This Row],[Товар КОД6]],'Stock СВОД'!$A$5:$C$220,3,0),)</f>
        <v>0</v>
      </c>
      <c r="AD7" s="51">
        <f>IFERROR(VLOOKUP(Таблица1[[#This Row],[Товар КОД6]],'Продажи Период СВОД'!$A$5:$C$410,3,0),)</f>
        <v>0</v>
      </c>
      <c r="AE7" s="119">
        <f>Таблица1[[#This Row],[СТОК 1001]]+Таблица1[[#This Row],[СТОК 1002,]]</f>
        <v>0</v>
      </c>
      <c r="AF7" s="128"/>
      <c r="AG7" s="129"/>
      <c r="AH7" s="120">
        <f>Таблица1[[#This Row],[1002 заказ]]+Таблица1[[#This Row],[1001 заказ]]</f>
        <v>0</v>
      </c>
      <c r="AI7" s="57">
        <v>1</v>
      </c>
      <c r="AJ7" s="194"/>
      <c r="AK7" s="194"/>
      <c r="AL7" s="194">
        <f>Таблица1[[#This Row],[ФАКТ 1001]]+Таблица1[[#This Row],[ФАКТ 1002]]+Таблица1[[#This Row],[1001 заказ]]+Таблица1[[#This Row],[1002 заказ]]</f>
        <v>0</v>
      </c>
      <c r="AM7" s="42" t="s">
        <v>2808</v>
      </c>
      <c r="AP7" s="3">
        <f>Таблица1[[#This Row],[Возврат 1002]]+Таблица1[[#This Row],[Возврат 1001]]</f>
        <v>0</v>
      </c>
      <c r="AQ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" spans="1:44" s="3" customFormat="1" ht="15.75" customHeight="1" x14ac:dyDescent="0.2">
      <c r="A8" s="23" t="s">
        <v>810</v>
      </c>
      <c r="B8" s="2">
        <v>408755</v>
      </c>
      <c r="C8" s="88" t="s">
        <v>1395</v>
      </c>
      <c r="D8" s="23" t="s">
        <v>810</v>
      </c>
      <c r="E8" s="7">
        <v>408755</v>
      </c>
      <c r="F8" s="7" t="s">
        <v>38</v>
      </c>
      <c r="G8" s="8" t="s">
        <v>1108</v>
      </c>
      <c r="H8" s="5" t="s">
        <v>21</v>
      </c>
      <c r="I8" s="5">
        <v>4</v>
      </c>
      <c r="J8" s="5">
        <v>100</v>
      </c>
      <c r="K8" s="5">
        <v>14</v>
      </c>
      <c r="L8" s="5">
        <v>38</v>
      </c>
      <c r="M8" s="5">
        <v>67.099999999999994</v>
      </c>
      <c r="N8" s="5">
        <v>5.5</v>
      </c>
      <c r="O8" s="43" t="str">
        <f>CONCATENATE(Таблица1[[#This Row],[Отверстия]],"/",Таблица1[[#This Row],[PCD]])</f>
        <v>4/100</v>
      </c>
      <c r="P8" s="5" t="s">
        <v>1394</v>
      </c>
      <c r="Q8" s="17" t="str">
        <f>CONCATENATE(Таблица1[[#This Row],[Отверстия]],"/",Таблица1[[#This Row],[PCD]],"/",Таблица1[[#This Row],[Диаметр]])</f>
        <v>4/100/14</v>
      </c>
      <c r="R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4/100/14/38/67,1/5,5</v>
      </c>
      <c r="S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4/100/14/38/67,1/5,5</v>
      </c>
      <c r="T8" s="58" t="s">
        <v>22</v>
      </c>
      <c r="U8" s="4"/>
      <c r="V8" s="35"/>
      <c r="W8" s="55" t="s">
        <v>2806</v>
      </c>
      <c r="X8" s="34">
        <v>2790</v>
      </c>
      <c r="Y8" s="161"/>
      <c r="Z8" s="34">
        <v>0</v>
      </c>
      <c r="AA8" s="51">
        <f>IFERROR(VLOOKUP(Таблица1[[#This Row],[Товар КОД6]],'Stock СВОД'!$A$5:$C$220,2,0),)</f>
        <v>0</v>
      </c>
      <c r="AB8" s="51">
        <f>IFERROR(VLOOKUP(Таблица1[[#This Row],[Товар КОД6]],'Продажи Период СВОД'!$A$5:$C$410,2,0),)</f>
        <v>0</v>
      </c>
      <c r="AC8" s="129">
        <f>IFERROR(VLOOKUP(Таблица1[[#This Row],[Товар КОД6]],'Stock СВОД'!$A$5:$C$220,3,0),)</f>
        <v>0</v>
      </c>
      <c r="AD8" s="51">
        <f>IFERROR(VLOOKUP(Таблица1[[#This Row],[Товар КОД6]],'Продажи Период СВОД'!$A$5:$C$410,3,0),)</f>
        <v>0</v>
      </c>
      <c r="AE8" s="119">
        <f>Таблица1[[#This Row],[СТОК 1001]]+Таблица1[[#This Row],[СТОК 1002,]]</f>
        <v>0</v>
      </c>
      <c r="AF8" s="128"/>
      <c r="AG8" s="129"/>
      <c r="AH8" s="120">
        <f>Таблица1[[#This Row],[1002 заказ]]+Таблица1[[#This Row],[1001 заказ]]</f>
        <v>0</v>
      </c>
      <c r="AI8" s="57">
        <v>1</v>
      </c>
      <c r="AJ8" s="194"/>
      <c r="AK8" s="194"/>
      <c r="AL8" s="194">
        <f>Таблица1[[#This Row],[ФАКТ 1001]]+Таблица1[[#This Row],[ФАКТ 1002]]+Таблица1[[#This Row],[1001 заказ]]+Таблица1[[#This Row],[1002 заказ]]</f>
        <v>0</v>
      </c>
      <c r="AM8" s="42" t="s">
        <v>2808</v>
      </c>
      <c r="AP8" s="3">
        <f>Таблица1[[#This Row],[Возврат 1002]]+Таблица1[[#This Row],[Возврат 1001]]</f>
        <v>0</v>
      </c>
      <c r="AQ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" spans="1:44" s="3" customFormat="1" ht="15.75" customHeight="1" x14ac:dyDescent="0.2">
      <c r="A9" s="23" t="s">
        <v>810</v>
      </c>
      <c r="B9" s="2">
        <v>661770</v>
      </c>
      <c r="C9" s="88" t="s">
        <v>3581</v>
      </c>
      <c r="D9" s="23" t="s">
        <v>810</v>
      </c>
      <c r="E9" s="7">
        <v>661770</v>
      </c>
      <c r="F9" s="7" t="s">
        <v>26</v>
      </c>
      <c r="G9" s="8" t="s">
        <v>1103</v>
      </c>
      <c r="H9" s="5" t="s">
        <v>21</v>
      </c>
      <c r="I9" s="5">
        <v>4</v>
      </c>
      <c r="J9" s="5">
        <v>100</v>
      </c>
      <c r="K9" s="5">
        <v>14</v>
      </c>
      <c r="L9" s="5">
        <v>38</v>
      </c>
      <c r="M9" s="5">
        <v>67.099999999999994</v>
      </c>
      <c r="N9" s="5">
        <v>5.5</v>
      </c>
      <c r="O9" s="43" t="str">
        <f>CONCATENATE(Таблица1[[#This Row],[Отверстия]],"/",Таблица1[[#This Row],[PCD]])</f>
        <v>4/100</v>
      </c>
      <c r="P9" s="5" t="s">
        <v>2199</v>
      </c>
      <c r="Q9" s="17" t="str">
        <f>CONCATENATE(Таблица1[[#This Row],[Отверстия]],"/",Таблица1[[#This Row],[PCD]],"/",Таблица1[[#This Row],[Диаметр]])</f>
        <v>4/100/14</v>
      </c>
      <c r="R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4/100/14/38/67,1/5,5</v>
      </c>
      <c r="S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4/100/14/38/67,1/5,5</v>
      </c>
      <c r="T9" s="58" t="s">
        <v>22</v>
      </c>
      <c r="U9" s="4"/>
      <c r="V9" s="35"/>
      <c r="W9" s="55" t="s">
        <v>2806</v>
      </c>
      <c r="X9" s="34">
        <v>3090</v>
      </c>
      <c r="Y9" s="161"/>
      <c r="Z9" s="34">
        <v>0</v>
      </c>
      <c r="AA9" s="51">
        <f>IFERROR(VLOOKUP(Таблица1[[#This Row],[Товар КОД6]],'Stock СВОД'!$A$5:$C$220,2,0),)</f>
        <v>0</v>
      </c>
      <c r="AB9" s="51">
        <f>IFERROR(VLOOKUP(Таблица1[[#This Row],[Товар КОД6]],'Продажи Период СВОД'!$A$5:$C$410,2,0),)</f>
        <v>0</v>
      </c>
      <c r="AC9" s="129">
        <f>IFERROR(VLOOKUP(Таблица1[[#This Row],[Товар КОД6]],'Stock СВОД'!$A$5:$C$220,3,0),)</f>
        <v>0</v>
      </c>
      <c r="AD9" s="51">
        <f>IFERROR(VLOOKUP(Таблица1[[#This Row],[Товар КОД6]],'Продажи Период СВОД'!$A$5:$C$410,3,0),)</f>
        <v>0</v>
      </c>
      <c r="AE9" s="119">
        <f>Таблица1[[#This Row],[СТОК 1001]]+Таблица1[[#This Row],[СТОК 1002,]]</f>
        <v>0</v>
      </c>
      <c r="AF9" s="128"/>
      <c r="AG9" s="129"/>
      <c r="AH9" s="120">
        <f>Таблица1[[#This Row],[1002 заказ]]+Таблица1[[#This Row],[1001 заказ]]</f>
        <v>0</v>
      </c>
      <c r="AI9" s="57">
        <v>1</v>
      </c>
      <c r="AJ9" s="194"/>
      <c r="AK9" s="194"/>
      <c r="AL9" s="194">
        <f>Таблица1[[#This Row],[ФАКТ 1001]]+Таблица1[[#This Row],[ФАКТ 1002]]+Таблица1[[#This Row],[1001 заказ]]+Таблица1[[#This Row],[1002 заказ]]</f>
        <v>0</v>
      </c>
      <c r="AM9" s="42" t="s">
        <v>2808</v>
      </c>
      <c r="AP9" s="3">
        <f>Таблица1[[#This Row],[Возврат 1002]]+Таблица1[[#This Row],[Возврат 1001]]</f>
        <v>0</v>
      </c>
      <c r="AQ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" spans="1:44" s="3" customFormat="1" ht="15.75" customHeight="1" x14ac:dyDescent="0.2">
      <c r="A10" s="23" t="s">
        <v>810</v>
      </c>
      <c r="B10" s="2">
        <v>661771</v>
      </c>
      <c r="C10" s="88" t="s">
        <v>3871</v>
      </c>
      <c r="D10" s="23" t="s">
        <v>810</v>
      </c>
      <c r="E10" s="7">
        <v>661771</v>
      </c>
      <c r="F10" s="7" t="s">
        <v>26</v>
      </c>
      <c r="G10" s="8" t="s">
        <v>1107</v>
      </c>
      <c r="H10" s="5" t="s">
        <v>21</v>
      </c>
      <c r="I10" s="5">
        <v>4</v>
      </c>
      <c r="J10" s="5">
        <v>100</v>
      </c>
      <c r="K10" s="5">
        <v>14</v>
      </c>
      <c r="L10" s="5">
        <v>38</v>
      </c>
      <c r="M10" s="5">
        <v>67.099999999999994</v>
      </c>
      <c r="N10" s="5">
        <v>5.5</v>
      </c>
      <c r="O10" s="43" t="str">
        <f>CONCATENATE(Таблица1[[#This Row],[Отверстия]],"/",Таблица1[[#This Row],[PCD]])</f>
        <v>4/100</v>
      </c>
      <c r="P10" s="5" t="s">
        <v>2200</v>
      </c>
      <c r="Q10" s="17" t="str">
        <f>CONCATENATE(Таблица1[[#This Row],[Отверстия]],"/",Таблица1[[#This Row],[PCD]],"/",Таблица1[[#This Row],[Диаметр]])</f>
        <v>4/100/14</v>
      </c>
      <c r="R1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4/100/14/38/67,1/5,5</v>
      </c>
      <c r="S1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4/100/14/38/67,1/5,5</v>
      </c>
      <c r="T10" s="58" t="s">
        <v>22</v>
      </c>
      <c r="U10" s="4"/>
      <c r="V10" s="35"/>
      <c r="W10" s="55" t="s">
        <v>2806</v>
      </c>
      <c r="X10" s="34">
        <v>2790</v>
      </c>
      <c r="Y10" s="161"/>
      <c r="Z10" s="34">
        <v>0</v>
      </c>
      <c r="AA10" s="51">
        <f>IFERROR(VLOOKUP(Таблица1[[#This Row],[Товар КОД6]],'Stock СВОД'!$A$5:$C$220,2,0),)</f>
        <v>0</v>
      </c>
      <c r="AB10" s="51">
        <f>IFERROR(VLOOKUP(Таблица1[[#This Row],[Товар КОД6]],'Продажи Период СВОД'!$A$5:$C$410,2,0),)</f>
        <v>0</v>
      </c>
      <c r="AC10" s="129">
        <f>IFERROR(VLOOKUP(Таблица1[[#This Row],[Товар КОД6]],'Stock СВОД'!$A$5:$C$220,3,0),)</f>
        <v>0</v>
      </c>
      <c r="AD10" s="51">
        <f>IFERROR(VLOOKUP(Таблица1[[#This Row],[Товар КОД6]],'Продажи Период СВОД'!$A$5:$C$410,3,0),)</f>
        <v>0</v>
      </c>
      <c r="AE10" s="119">
        <f>Таблица1[[#This Row],[СТОК 1001]]+Таблица1[[#This Row],[СТОК 1002,]]</f>
        <v>0</v>
      </c>
      <c r="AF10" s="128"/>
      <c r="AG10" s="129"/>
      <c r="AH10" s="120">
        <f>Таблица1[[#This Row],[1002 заказ]]+Таблица1[[#This Row],[1001 заказ]]</f>
        <v>0</v>
      </c>
      <c r="AI10" s="57">
        <v>1</v>
      </c>
      <c r="AJ10" s="194"/>
      <c r="AK10" s="194"/>
      <c r="AL10" s="194">
        <f>Таблица1[[#This Row],[ФАКТ 1001]]+Таблица1[[#This Row],[ФАКТ 1002]]+Таблица1[[#This Row],[1001 заказ]]+Таблица1[[#This Row],[1002 заказ]]</f>
        <v>0</v>
      </c>
      <c r="AM10" s="42" t="s">
        <v>2808</v>
      </c>
      <c r="AP10" s="3">
        <f>Таблица1[[#This Row],[Возврат 1002]]+Таблица1[[#This Row],[Возврат 1001]]</f>
        <v>0</v>
      </c>
      <c r="AQ1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" spans="1:44" s="3" customFormat="1" ht="15.75" customHeight="1" x14ac:dyDescent="0.2">
      <c r="A11" s="23" t="s">
        <v>810</v>
      </c>
      <c r="B11" s="2">
        <v>661772</v>
      </c>
      <c r="C11" s="88" t="s">
        <v>2202</v>
      </c>
      <c r="D11" s="23" t="s">
        <v>810</v>
      </c>
      <c r="E11" s="7">
        <v>661772</v>
      </c>
      <c r="F11" s="7" t="s">
        <v>26</v>
      </c>
      <c r="G11" s="8" t="s">
        <v>1180</v>
      </c>
      <c r="H11" s="5" t="s">
        <v>21</v>
      </c>
      <c r="I11" s="5">
        <v>4</v>
      </c>
      <c r="J11" s="5">
        <v>100</v>
      </c>
      <c r="K11" s="5">
        <v>14</v>
      </c>
      <c r="L11" s="5">
        <v>38</v>
      </c>
      <c r="M11" s="5">
        <v>67.099999999999994</v>
      </c>
      <c r="N11" s="5">
        <v>5.5</v>
      </c>
      <c r="O11" s="43" t="str">
        <f>CONCATENATE(Таблица1[[#This Row],[Отверстия]],"/",Таблица1[[#This Row],[PCD]])</f>
        <v>4/100</v>
      </c>
      <c r="P11" s="5" t="s">
        <v>2201</v>
      </c>
      <c r="Q11" s="17" t="str">
        <f>CONCATENATE(Таблица1[[#This Row],[Отверстия]],"/",Таблица1[[#This Row],[PCD]],"/",Таблица1[[#This Row],[Диаметр]])</f>
        <v>4/100/14</v>
      </c>
      <c r="R1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4/100/14/38/67,1/5,5</v>
      </c>
      <c r="S1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4/100/14/38/67,1/5,5</v>
      </c>
      <c r="T11" s="58" t="s">
        <v>22</v>
      </c>
      <c r="U11" s="4"/>
      <c r="V11" s="35"/>
      <c r="W11" s="55" t="s">
        <v>2806</v>
      </c>
      <c r="X11" s="34">
        <v>3090</v>
      </c>
      <c r="Y11" s="161"/>
      <c r="Z11" s="34">
        <v>0</v>
      </c>
      <c r="AA11" s="51">
        <f>IFERROR(VLOOKUP(Таблица1[[#This Row],[Товар КОД6]],'Stock СВОД'!$A$5:$C$220,2,0),)</f>
        <v>0</v>
      </c>
      <c r="AB11" s="51">
        <f>IFERROR(VLOOKUP(Таблица1[[#This Row],[Товар КОД6]],'Продажи Период СВОД'!$A$5:$C$410,2,0),)</f>
        <v>0</v>
      </c>
      <c r="AC11" s="129">
        <f>IFERROR(VLOOKUP(Таблица1[[#This Row],[Товар КОД6]],'Stock СВОД'!$A$5:$C$220,3,0),)</f>
        <v>0</v>
      </c>
      <c r="AD11" s="51">
        <f>IFERROR(VLOOKUP(Таблица1[[#This Row],[Товар КОД6]],'Продажи Период СВОД'!$A$5:$C$410,3,0),)</f>
        <v>0</v>
      </c>
      <c r="AE11" s="119">
        <f>Таблица1[[#This Row],[СТОК 1001]]+Таблица1[[#This Row],[СТОК 1002,]]</f>
        <v>0</v>
      </c>
      <c r="AF11" s="128"/>
      <c r="AG11" s="129"/>
      <c r="AH11" s="120">
        <f>Таблица1[[#This Row],[1002 заказ]]+Таблица1[[#This Row],[1001 заказ]]</f>
        <v>0</v>
      </c>
      <c r="AI11" s="57">
        <v>1</v>
      </c>
      <c r="AJ11" s="194"/>
      <c r="AK11" s="194"/>
      <c r="AL11" s="194">
        <f>Таблица1[[#This Row],[ФАКТ 1001]]+Таблица1[[#This Row],[ФАКТ 1002]]+Таблица1[[#This Row],[1001 заказ]]+Таблица1[[#This Row],[1002 заказ]]</f>
        <v>0</v>
      </c>
      <c r="AM11" s="42" t="s">
        <v>2808</v>
      </c>
      <c r="AP11" s="3">
        <f>Таблица1[[#This Row],[Возврат 1002]]+Таблица1[[#This Row],[Возврат 1001]]</f>
        <v>0</v>
      </c>
      <c r="AQ1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" spans="1:44" s="3" customFormat="1" ht="15.75" customHeight="1" x14ac:dyDescent="0.2">
      <c r="A12" s="23" t="s">
        <v>810</v>
      </c>
      <c r="B12" s="2">
        <v>661773</v>
      </c>
      <c r="C12" s="88" t="s">
        <v>2204</v>
      </c>
      <c r="D12" s="23" t="s">
        <v>810</v>
      </c>
      <c r="E12" s="7">
        <v>661773</v>
      </c>
      <c r="F12" s="7" t="s">
        <v>26</v>
      </c>
      <c r="G12" s="8" t="s">
        <v>1108</v>
      </c>
      <c r="H12" s="5" t="s">
        <v>21</v>
      </c>
      <c r="I12" s="5">
        <v>4</v>
      </c>
      <c r="J12" s="5">
        <v>100</v>
      </c>
      <c r="K12" s="5">
        <v>14</v>
      </c>
      <c r="L12" s="5">
        <v>38</v>
      </c>
      <c r="M12" s="5">
        <v>67.099999999999994</v>
      </c>
      <c r="N12" s="5">
        <v>5.5</v>
      </c>
      <c r="O12" s="43" t="str">
        <f>CONCATENATE(Таблица1[[#This Row],[Отверстия]],"/",Таблица1[[#This Row],[PCD]])</f>
        <v>4/100</v>
      </c>
      <c r="P12" s="5" t="s">
        <v>2203</v>
      </c>
      <c r="Q12" s="17" t="str">
        <f>CONCATENATE(Таблица1[[#This Row],[Отверстия]],"/",Таблица1[[#This Row],[PCD]],"/",Таблица1[[#This Row],[Диаметр]])</f>
        <v>4/100/14</v>
      </c>
      <c r="R1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4/100/14/38/67,1/5,5</v>
      </c>
      <c r="S1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4/100/14/38/67,1/5,5</v>
      </c>
      <c r="T12" s="58" t="s">
        <v>22</v>
      </c>
      <c r="U12" s="4"/>
      <c r="V12" s="35"/>
      <c r="W12" s="55" t="s">
        <v>2806</v>
      </c>
      <c r="X12" s="34">
        <v>2790</v>
      </c>
      <c r="Y12" s="161"/>
      <c r="Z12" s="34">
        <v>0</v>
      </c>
      <c r="AA12" s="51">
        <f>IFERROR(VLOOKUP(Таблица1[[#This Row],[Товар КОД6]],'Stock СВОД'!$A$5:$C$220,2,0),)</f>
        <v>0</v>
      </c>
      <c r="AB12" s="51">
        <f>IFERROR(VLOOKUP(Таблица1[[#This Row],[Товар КОД6]],'Продажи Период СВОД'!$A$5:$C$410,2,0),)</f>
        <v>0</v>
      </c>
      <c r="AC12" s="129">
        <f>IFERROR(VLOOKUP(Таблица1[[#This Row],[Товар КОД6]],'Stock СВОД'!$A$5:$C$220,3,0),)</f>
        <v>0</v>
      </c>
      <c r="AD12" s="51">
        <f>IFERROR(VLOOKUP(Таблица1[[#This Row],[Товар КОД6]],'Продажи Период СВОД'!$A$5:$C$410,3,0),)</f>
        <v>0</v>
      </c>
      <c r="AE12" s="119">
        <f>Таблица1[[#This Row],[СТОК 1001]]+Таблица1[[#This Row],[СТОК 1002,]]</f>
        <v>0</v>
      </c>
      <c r="AF12" s="128"/>
      <c r="AG12" s="129"/>
      <c r="AH12" s="120">
        <f>Таблица1[[#This Row],[1002 заказ]]+Таблица1[[#This Row],[1001 заказ]]</f>
        <v>0</v>
      </c>
      <c r="AI12" s="57">
        <v>1</v>
      </c>
      <c r="AJ12" s="194"/>
      <c r="AK12" s="194"/>
      <c r="AL12" s="194">
        <f>Таблица1[[#This Row],[ФАКТ 1001]]+Таблица1[[#This Row],[ФАКТ 1002]]+Таблица1[[#This Row],[1001 заказ]]+Таблица1[[#This Row],[1002 заказ]]</f>
        <v>0</v>
      </c>
      <c r="AM12" s="42" t="s">
        <v>2808</v>
      </c>
      <c r="AP12" s="3">
        <f>Таблица1[[#This Row],[Возврат 1002]]+Таблица1[[#This Row],[Возврат 1001]]</f>
        <v>0</v>
      </c>
      <c r="AQ1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" spans="1:44" s="3" customFormat="1" ht="15.75" customHeight="1" x14ac:dyDescent="0.2">
      <c r="A13" s="23" t="s">
        <v>810</v>
      </c>
      <c r="B13" s="2">
        <v>665886</v>
      </c>
      <c r="C13" s="88" t="s">
        <v>3582</v>
      </c>
      <c r="D13" s="23" t="s">
        <v>810</v>
      </c>
      <c r="E13" s="7">
        <v>665886</v>
      </c>
      <c r="F13" s="7" t="s">
        <v>38</v>
      </c>
      <c r="G13" s="8" t="s">
        <v>1099</v>
      </c>
      <c r="H13" s="5" t="s">
        <v>21</v>
      </c>
      <c r="I13" s="5">
        <v>4</v>
      </c>
      <c r="J13" s="5">
        <v>100</v>
      </c>
      <c r="K13" s="5">
        <v>14</v>
      </c>
      <c r="L13" s="5">
        <v>38</v>
      </c>
      <c r="M13" s="5">
        <v>67.099999999999994</v>
      </c>
      <c r="N13" s="5">
        <v>5.5</v>
      </c>
      <c r="O13" s="43" t="str">
        <f>CONCATENATE(Таблица1[[#This Row],[Отверстия]],"/",Таблица1[[#This Row],[PCD]])</f>
        <v>4/100</v>
      </c>
      <c r="P13" s="5" t="s">
        <v>2450</v>
      </c>
      <c r="Q13" s="17" t="str">
        <f>CONCATENATE(Таблица1[[#This Row],[Отверстия]],"/",Таблица1[[#This Row],[PCD]],"/",Таблица1[[#This Row],[Диаметр]])</f>
        <v>4/100/14</v>
      </c>
      <c r="R1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4/100/14/38/67,1/5,5</v>
      </c>
      <c r="S1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4/100/14/38/67,1/5,5</v>
      </c>
      <c r="T13" s="58" t="s">
        <v>22</v>
      </c>
      <c r="U13" s="4"/>
      <c r="V13" s="35"/>
      <c r="W13" s="55" t="s">
        <v>2806</v>
      </c>
      <c r="X13" s="34">
        <v>2790</v>
      </c>
      <c r="Y13" s="161"/>
      <c r="Z13" s="34">
        <v>0</v>
      </c>
      <c r="AA13" s="51">
        <f>IFERROR(VLOOKUP(Таблица1[[#This Row],[Товар КОД6]],'Stock СВОД'!$A$5:$C$220,2,0),)</f>
        <v>0</v>
      </c>
      <c r="AB13" s="51">
        <f>IFERROR(VLOOKUP(Таблица1[[#This Row],[Товар КОД6]],'Продажи Период СВОД'!$A$5:$C$410,2,0),)</f>
        <v>0</v>
      </c>
      <c r="AC13" s="129">
        <f>IFERROR(VLOOKUP(Таблица1[[#This Row],[Товар КОД6]],'Stock СВОД'!$A$5:$C$220,3,0),)</f>
        <v>0</v>
      </c>
      <c r="AD13" s="51">
        <f>IFERROR(VLOOKUP(Таблица1[[#This Row],[Товар КОД6]],'Продажи Период СВОД'!$A$5:$C$410,3,0),)</f>
        <v>0</v>
      </c>
      <c r="AE13" s="119">
        <f>Таблица1[[#This Row],[СТОК 1001]]+Таблица1[[#This Row],[СТОК 1002,]]</f>
        <v>0</v>
      </c>
      <c r="AF13" s="128"/>
      <c r="AG13" s="129"/>
      <c r="AH13" s="120">
        <f>Таблица1[[#This Row],[1002 заказ]]+Таблица1[[#This Row],[1001 заказ]]</f>
        <v>0</v>
      </c>
      <c r="AI13" s="57">
        <v>1</v>
      </c>
      <c r="AJ13" s="194"/>
      <c r="AK13" s="194"/>
      <c r="AL13" s="194">
        <f>Таблица1[[#This Row],[ФАКТ 1001]]+Таблица1[[#This Row],[ФАКТ 1002]]+Таблица1[[#This Row],[1001 заказ]]+Таблица1[[#This Row],[1002 заказ]]</f>
        <v>0</v>
      </c>
      <c r="AM13" s="42" t="s">
        <v>2808</v>
      </c>
      <c r="AP13" s="3">
        <f>Таблица1[[#This Row],[Возврат 1002]]+Таблица1[[#This Row],[Возврат 1001]]</f>
        <v>0</v>
      </c>
      <c r="AQ1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4" spans="1:44" s="3" customFormat="1" ht="15.75" customHeight="1" x14ac:dyDescent="0.2">
      <c r="A14" s="23" t="s">
        <v>810</v>
      </c>
      <c r="B14" s="2">
        <v>665887</v>
      </c>
      <c r="C14" s="88" t="s">
        <v>3583</v>
      </c>
      <c r="D14" s="23" t="s">
        <v>810</v>
      </c>
      <c r="E14" s="7">
        <v>665887</v>
      </c>
      <c r="F14" s="7" t="s">
        <v>38</v>
      </c>
      <c r="G14" s="8" t="s">
        <v>1103</v>
      </c>
      <c r="H14" s="5" t="s">
        <v>21</v>
      </c>
      <c r="I14" s="5">
        <v>4</v>
      </c>
      <c r="J14" s="5">
        <v>100</v>
      </c>
      <c r="K14" s="5">
        <v>14</v>
      </c>
      <c r="L14" s="5">
        <v>38</v>
      </c>
      <c r="M14" s="5">
        <v>67.099999999999994</v>
      </c>
      <c r="N14" s="5">
        <v>5.5</v>
      </c>
      <c r="O14" s="43" t="str">
        <f>CONCATENATE(Таблица1[[#This Row],[Отверстия]],"/",Таблица1[[#This Row],[PCD]])</f>
        <v>4/100</v>
      </c>
      <c r="P14" s="5" t="s">
        <v>2451</v>
      </c>
      <c r="Q14" s="17" t="str">
        <f>CONCATENATE(Таблица1[[#This Row],[Отверстия]],"/",Таблица1[[#This Row],[PCD]],"/",Таблица1[[#This Row],[Диаметр]])</f>
        <v>4/100/14</v>
      </c>
      <c r="R1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4/100/14/38/67,1/5,5</v>
      </c>
      <c r="S1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4/100/14/38/67,1/5,5</v>
      </c>
      <c r="T14" s="58" t="s">
        <v>22</v>
      </c>
      <c r="U14" s="4"/>
      <c r="V14" s="35"/>
      <c r="W14" s="55" t="s">
        <v>2806</v>
      </c>
      <c r="X14" s="34">
        <v>3090</v>
      </c>
      <c r="Y14" s="161"/>
      <c r="Z14" s="34">
        <v>0</v>
      </c>
      <c r="AA14" s="51">
        <f>IFERROR(VLOOKUP(Таблица1[[#This Row],[Товар КОД6]],'Stock СВОД'!$A$5:$C$220,2,0),)</f>
        <v>0</v>
      </c>
      <c r="AB14" s="51">
        <f>IFERROR(VLOOKUP(Таблица1[[#This Row],[Товар КОД6]],'Продажи Период СВОД'!$A$5:$C$410,2,0),)</f>
        <v>0</v>
      </c>
      <c r="AC14" s="129">
        <f>IFERROR(VLOOKUP(Таблица1[[#This Row],[Товар КОД6]],'Stock СВОД'!$A$5:$C$220,3,0),)</f>
        <v>0</v>
      </c>
      <c r="AD14" s="51">
        <f>IFERROR(VLOOKUP(Таблица1[[#This Row],[Товар КОД6]],'Продажи Период СВОД'!$A$5:$C$410,3,0),)</f>
        <v>0</v>
      </c>
      <c r="AE14" s="119">
        <f>Таблица1[[#This Row],[СТОК 1001]]+Таблица1[[#This Row],[СТОК 1002,]]</f>
        <v>0</v>
      </c>
      <c r="AF14" s="128"/>
      <c r="AG14" s="129"/>
      <c r="AH14" s="120">
        <f>Таблица1[[#This Row],[1002 заказ]]+Таблица1[[#This Row],[1001 заказ]]</f>
        <v>0</v>
      </c>
      <c r="AI14" s="57">
        <v>1</v>
      </c>
      <c r="AJ14" s="194"/>
      <c r="AK14" s="194"/>
      <c r="AL14" s="194">
        <f>Таблица1[[#This Row],[ФАКТ 1001]]+Таблица1[[#This Row],[ФАКТ 1002]]+Таблица1[[#This Row],[1001 заказ]]+Таблица1[[#This Row],[1002 заказ]]</f>
        <v>0</v>
      </c>
      <c r="AM14" s="42" t="s">
        <v>2808</v>
      </c>
      <c r="AP14" s="3">
        <f>Таблица1[[#This Row],[Возврат 1002]]+Таблица1[[#This Row],[Возврат 1001]]</f>
        <v>0</v>
      </c>
      <c r="AQ1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5" spans="1:44" s="3" customFormat="1" ht="15.75" customHeight="1" x14ac:dyDescent="0.2">
      <c r="A15" s="23" t="s">
        <v>810</v>
      </c>
      <c r="B15" s="2">
        <v>665916</v>
      </c>
      <c r="C15" s="88" t="s">
        <v>3584</v>
      </c>
      <c r="D15" s="23" t="s">
        <v>810</v>
      </c>
      <c r="E15" s="7">
        <v>665916</v>
      </c>
      <c r="F15" s="7" t="s">
        <v>26</v>
      </c>
      <c r="G15" s="8" t="s">
        <v>1099</v>
      </c>
      <c r="H15" s="5" t="s">
        <v>21</v>
      </c>
      <c r="I15" s="5">
        <v>4</v>
      </c>
      <c r="J15" s="5">
        <v>100</v>
      </c>
      <c r="K15" s="5">
        <v>14</v>
      </c>
      <c r="L15" s="5">
        <v>38</v>
      </c>
      <c r="M15" s="5">
        <v>67.099999999999994</v>
      </c>
      <c r="N15" s="5">
        <v>5.5</v>
      </c>
      <c r="O15" s="43" t="str">
        <f>CONCATENATE(Таблица1[[#This Row],[Отверстия]],"/",Таблица1[[#This Row],[PCD]])</f>
        <v>4/100</v>
      </c>
      <c r="P15" s="5" t="s">
        <v>2472</v>
      </c>
      <c r="Q15" s="17" t="str">
        <f>CONCATENATE(Таблица1[[#This Row],[Отверстия]],"/",Таблица1[[#This Row],[PCD]],"/",Таблица1[[#This Row],[Диаметр]])</f>
        <v>4/100/14</v>
      </c>
      <c r="R1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4/100/14/38/67,1/5,5</v>
      </c>
      <c r="S1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4/100/14/38/67,1/5,5</v>
      </c>
      <c r="T15" s="58" t="s">
        <v>22</v>
      </c>
      <c r="U15" s="4"/>
      <c r="V15" s="35"/>
      <c r="W15" s="55" t="s">
        <v>2806</v>
      </c>
      <c r="X15" s="34">
        <v>2790</v>
      </c>
      <c r="Y15" s="161"/>
      <c r="Z15" s="34">
        <v>0</v>
      </c>
      <c r="AA15" s="51">
        <f>IFERROR(VLOOKUP(Таблица1[[#This Row],[Товар КОД6]],'Stock СВОД'!$A$5:$C$220,2,0),)</f>
        <v>0</v>
      </c>
      <c r="AB15" s="51">
        <f>IFERROR(VLOOKUP(Таблица1[[#This Row],[Товар КОД6]],'Продажи Период СВОД'!$A$5:$C$410,2,0),)</f>
        <v>0</v>
      </c>
      <c r="AC15" s="129">
        <f>IFERROR(VLOOKUP(Таблица1[[#This Row],[Товар КОД6]],'Stock СВОД'!$A$5:$C$220,3,0),)</f>
        <v>0</v>
      </c>
      <c r="AD15" s="51">
        <f>IFERROR(VLOOKUP(Таблица1[[#This Row],[Товар КОД6]],'Продажи Период СВОД'!$A$5:$C$410,3,0),)</f>
        <v>0</v>
      </c>
      <c r="AE15" s="119">
        <f>Таблица1[[#This Row],[СТОК 1001]]+Таблица1[[#This Row],[СТОК 1002,]]</f>
        <v>0</v>
      </c>
      <c r="AF15" s="128"/>
      <c r="AG15" s="129"/>
      <c r="AH15" s="120">
        <f>Таблица1[[#This Row],[1002 заказ]]+Таблица1[[#This Row],[1001 заказ]]</f>
        <v>0</v>
      </c>
      <c r="AI15" s="57">
        <v>1</v>
      </c>
      <c r="AJ15" s="194"/>
      <c r="AK15" s="194"/>
      <c r="AL15" s="194">
        <f>Таблица1[[#This Row],[ФАКТ 1001]]+Таблица1[[#This Row],[ФАКТ 1002]]+Таблица1[[#This Row],[1001 заказ]]+Таблица1[[#This Row],[1002 заказ]]</f>
        <v>0</v>
      </c>
      <c r="AM15" s="42" t="s">
        <v>2808</v>
      </c>
      <c r="AP15" s="3">
        <f>Таблица1[[#This Row],[Возврат 1002]]+Таблица1[[#This Row],[Возврат 1001]]</f>
        <v>0</v>
      </c>
      <c r="AQ1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6" spans="1:44" s="3" customFormat="1" ht="15.75" customHeight="1" x14ac:dyDescent="0.2">
      <c r="A16" s="23" t="s">
        <v>810</v>
      </c>
      <c r="B16" s="2">
        <v>405334</v>
      </c>
      <c r="C16" s="88" t="s">
        <v>1190</v>
      </c>
      <c r="D16" s="23" t="s">
        <v>810</v>
      </c>
      <c r="E16" s="7">
        <v>405334</v>
      </c>
      <c r="F16" s="7" t="s">
        <v>26</v>
      </c>
      <c r="G16" s="8" t="s">
        <v>2571</v>
      </c>
      <c r="H16" s="5" t="s">
        <v>21</v>
      </c>
      <c r="I16" s="5">
        <v>4</v>
      </c>
      <c r="J16" s="5">
        <v>100</v>
      </c>
      <c r="K16" s="5">
        <v>14</v>
      </c>
      <c r="L16" s="5">
        <v>46</v>
      </c>
      <c r="M16" s="5">
        <v>67.099999999999994</v>
      </c>
      <c r="N16" s="5">
        <v>5.5</v>
      </c>
      <c r="O16" s="43" t="str">
        <f>CONCATENATE(Таблица1[[#This Row],[Отверстия]],"/",Таблица1[[#This Row],[PCD]])</f>
        <v>4/100</v>
      </c>
      <c r="P16" s="5" t="s">
        <v>1189</v>
      </c>
      <c r="Q16" s="17" t="str">
        <f>CONCATENATE(Таблица1[[#This Row],[Отверстия]],"/",Таблица1[[#This Row],[PCD]],"/",Таблица1[[#This Row],[Диаметр]])</f>
        <v>4/100/14</v>
      </c>
      <c r="R1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4/100/14/46/67,1/5,5</v>
      </c>
      <c r="S1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4/100/14/46/67,1/5,5</v>
      </c>
      <c r="T16" s="58" t="s">
        <v>22</v>
      </c>
      <c r="U16" s="4"/>
      <c r="V16" s="35"/>
      <c r="W16" s="55" t="s">
        <v>2806</v>
      </c>
      <c r="X16" s="34">
        <v>3090</v>
      </c>
      <c r="Y16" s="161"/>
      <c r="Z16" s="34">
        <v>0</v>
      </c>
      <c r="AA16" s="51">
        <f>IFERROR(VLOOKUP(Таблица1[[#This Row],[Товар КОД6]],'Stock СВОД'!$A$5:$C$220,2,0),)</f>
        <v>0</v>
      </c>
      <c r="AB16" s="51">
        <f>IFERROR(VLOOKUP(Таблица1[[#This Row],[Товар КОД6]],'Продажи Период СВОД'!$A$5:$C$410,2,0),)</f>
        <v>0</v>
      </c>
      <c r="AC16" s="129">
        <f>IFERROR(VLOOKUP(Таблица1[[#This Row],[Товар КОД6]],'Stock СВОД'!$A$5:$C$220,3,0),)</f>
        <v>0</v>
      </c>
      <c r="AD16" s="51">
        <f>IFERROR(VLOOKUP(Таблица1[[#This Row],[Товар КОД6]],'Продажи Период СВОД'!$A$5:$C$410,3,0),)</f>
        <v>0</v>
      </c>
      <c r="AE16" s="119">
        <f>Таблица1[[#This Row],[СТОК 1001]]+Таблица1[[#This Row],[СТОК 1002,]]</f>
        <v>0</v>
      </c>
      <c r="AF16" s="128"/>
      <c r="AG16" s="129"/>
      <c r="AH16" s="120">
        <f>Таблица1[[#This Row],[1002 заказ]]+Таблица1[[#This Row],[1001 заказ]]</f>
        <v>0</v>
      </c>
      <c r="AI16" s="57">
        <v>1</v>
      </c>
      <c r="AJ16" s="194"/>
      <c r="AK16" s="194"/>
      <c r="AL16" s="194">
        <f>Таблица1[[#This Row],[ФАКТ 1001]]+Таблица1[[#This Row],[ФАКТ 1002]]+Таблица1[[#This Row],[1001 заказ]]+Таблица1[[#This Row],[1002 заказ]]</f>
        <v>0</v>
      </c>
      <c r="AM16" s="42" t="s">
        <v>2811</v>
      </c>
      <c r="AP16" s="3">
        <f>Таблица1[[#This Row],[Возврат 1002]]+Таблица1[[#This Row],[Возврат 1001]]</f>
        <v>0</v>
      </c>
      <c r="AQ1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7" spans="1:43" s="3" customFormat="1" ht="15.75" customHeight="1" x14ac:dyDescent="0.2">
      <c r="A17" s="23" t="s">
        <v>810</v>
      </c>
      <c r="B17" s="2">
        <v>408769</v>
      </c>
      <c r="C17" s="88" t="s">
        <v>1415</v>
      </c>
      <c r="D17" s="23" t="s">
        <v>810</v>
      </c>
      <c r="E17" s="7">
        <v>408769</v>
      </c>
      <c r="F17" s="7" t="s">
        <v>38</v>
      </c>
      <c r="G17" s="8" t="s">
        <v>1180</v>
      </c>
      <c r="H17" s="5" t="s">
        <v>21</v>
      </c>
      <c r="I17" s="5">
        <v>4</v>
      </c>
      <c r="J17" s="5">
        <v>100</v>
      </c>
      <c r="K17" s="5">
        <v>14</v>
      </c>
      <c r="L17" s="5">
        <v>46</v>
      </c>
      <c r="M17" s="5">
        <v>67.099999999999994</v>
      </c>
      <c r="N17" s="5">
        <v>5.5</v>
      </c>
      <c r="O17" s="43" t="str">
        <f>CONCATENATE(Таблица1[[#This Row],[Отверстия]],"/",Таблица1[[#This Row],[PCD]])</f>
        <v>4/100</v>
      </c>
      <c r="P17" s="5" t="s">
        <v>1414</v>
      </c>
      <c r="Q17" s="17" t="str">
        <f>CONCATENATE(Таблица1[[#This Row],[Отверстия]],"/",Таблица1[[#This Row],[PCD]],"/",Таблица1[[#This Row],[Диаметр]])</f>
        <v>4/100/14</v>
      </c>
      <c r="R1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4/100/14/46/67,1/5,5</v>
      </c>
      <c r="S1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4/100/14/46/67,1/5,5</v>
      </c>
      <c r="T17" s="58" t="s">
        <v>22</v>
      </c>
      <c r="U17" s="4"/>
      <c r="V17" s="35"/>
      <c r="W17" s="55" t="s">
        <v>2806</v>
      </c>
      <c r="X17" s="34">
        <v>3090</v>
      </c>
      <c r="Y17" s="161"/>
      <c r="Z17" s="34">
        <v>0</v>
      </c>
      <c r="AA17" s="51">
        <f>IFERROR(VLOOKUP(Таблица1[[#This Row],[Товар КОД6]],'Stock СВОД'!$A$5:$C$220,2,0),)</f>
        <v>0</v>
      </c>
      <c r="AB17" s="51">
        <f>IFERROR(VLOOKUP(Таблица1[[#This Row],[Товар КОД6]],'Продажи Период СВОД'!$A$5:$C$410,2,0),)</f>
        <v>0</v>
      </c>
      <c r="AC17" s="129">
        <f>IFERROR(VLOOKUP(Таблица1[[#This Row],[Товар КОД6]],'Stock СВОД'!$A$5:$C$220,3,0),)</f>
        <v>0</v>
      </c>
      <c r="AD17" s="51">
        <f>IFERROR(VLOOKUP(Таблица1[[#This Row],[Товар КОД6]],'Продажи Период СВОД'!$A$5:$C$410,3,0),)</f>
        <v>0</v>
      </c>
      <c r="AE17" s="119">
        <f>Таблица1[[#This Row],[СТОК 1001]]+Таблица1[[#This Row],[СТОК 1002,]]</f>
        <v>0</v>
      </c>
      <c r="AF17" s="128"/>
      <c r="AG17" s="129"/>
      <c r="AH17" s="120">
        <f>Таблица1[[#This Row],[1002 заказ]]+Таблица1[[#This Row],[1001 заказ]]</f>
        <v>0</v>
      </c>
      <c r="AI17" s="57">
        <v>1</v>
      </c>
      <c r="AJ17" s="194"/>
      <c r="AK17" s="194"/>
      <c r="AL17" s="194">
        <f>Таблица1[[#This Row],[ФАКТ 1001]]+Таблица1[[#This Row],[ФАКТ 1002]]+Таблица1[[#This Row],[1001 заказ]]+Таблица1[[#This Row],[1002 заказ]]</f>
        <v>0</v>
      </c>
      <c r="AM17" s="42" t="s">
        <v>2811</v>
      </c>
      <c r="AP17" s="3">
        <f>Таблица1[[#This Row],[Возврат 1002]]+Таблица1[[#This Row],[Возврат 1001]]</f>
        <v>0</v>
      </c>
      <c r="AQ1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8" spans="1:43" s="3" customFormat="1" ht="15.75" customHeight="1" x14ac:dyDescent="0.2">
      <c r="A18" s="23" t="s">
        <v>810</v>
      </c>
      <c r="B18" s="2">
        <v>408770</v>
      </c>
      <c r="C18" s="88" t="s">
        <v>1417</v>
      </c>
      <c r="D18" s="23" t="s">
        <v>810</v>
      </c>
      <c r="E18" s="7">
        <v>408770</v>
      </c>
      <c r="F18" s="7" t="s">
        <v>38</v>
      </c>
      <c r="G18" s="8" t="s">
        <v>2571</v>
      </c>
      <c r="H18" s="5" t="s">
        <v>21</v>
      </c>
      <c r="I18" s="5">
        <v>4</v>
      </c>
      <c r="J18" s="5">
        <v>100</v>
      </c>
      <c r="K18" s="5">
        <v>14</v>
      </c>
      <c r="L18" s="5">
        <v>46</v>
      </c>
      <c r="M18" s="5">
        <v>67.099999999999994</v>
      </c>
      <c r="N18" s="5">
        <v>5.5</v>
      </c>
      <c r="O18" s="43" t="str">
        <f>CONCATENATE(Таблица1[[#This Row],[Отверстия]],"/",Таблица1[[#This Row],[PCD]])</f>
        <v>4/100</v>
      </c>
      <c r="P18" s="5" t="s">
        <v>1416</v>
      </c>
      <c r="Q18" s="17" t="str">
        <f>CONCATENATE(Таблица1[[#This Row],[Отверстия]],"/",Таблица1[[#This Row],[PCD]],"/",Таблица1[[#This Row],[Диаметр]])</f>
        <v>4/100/14</v>
      </c>
      <c r="R1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4/100/14/46/67,1/5,5</v>
      </c>
      <c r="S1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4/100/14/46/67,1/5,5</v>
      </c>
      <c r="T18" s="58" t="s">
        <v>22</v>
      </c>
      <c r="U18" s="4"/>
      <c r="V18" s="35"/>
      <c r="W18" s="55" t="s">
        <v>2806</v>
      </c>
      <c r="X18" s="34">
        <v>3090</v>
      </c>
      <c r="Y18" s="161"/>
      <c r="Z18" s="34">
        <v>0</v>
      </c>
      <c r="AA18" s="51">
        <f>IFERROR(VLOOKUP(Таблица1[[#This Row],[Товар КОД6]],'Stock СВОД'!$A$5:$C$220,2,0),)</f>
        <v>0</v>
      </c>
      <c r="AB18" s="51">
        <f>IFERROR(VLOOKUP(Таблица1[[#This Row],[Товар КОД6]],'Продажи Период СВОД'!$A$5:$C$410,2,0),)</f>
        <v>0</v>
      </c>
      <c r="AC18" s="129">
        <f>IFERROR(VLOOKUP(Таблица1[[#This Row],[Товар КОД6]],'Stock СВОД'!$A$5:$C$220,3,0),)</f>
        <v>0</v>
      </c>
      <c r="AD18" s="51">
        <f>IFERROR(VLOOKUP(Таблица1[[#This Row],[Товар КОД6]],'Продажи Период СВОД'!$A$5:$C$410,3,0),)</f>
        <v>0</v>
      </c>
      <c r="AE18" s="119">
        <f>Таблица1[[#This Row],[СТОК 1001]]+Таблица1[[#This Row],[СТОК 1002,]]</f>
        <v>0</v>
      </c>
      <c r="AF18" s="128"/>
      <c r="AG18" s="129"/>
      <c r="AH18" s="120">
        <f>Таблица1[[#This Row],[1002 заказ]]+Таблица1[[#This Row],[1001 заказ]]</f>
        <v>0</v>
      </c>
      <c r="AI18" s="57">
        <v>1</v>
      </c>
      <c r="AJ18" s="194"/>
      <c r="AK18" s="194"/>
      <c r="AL18" s="194">
        <f>Таблица1[[#This Row],[ФАКТ 1001]]+Таблица1[[#This Row],[ФАКТ 1002]]+Таблица1[[#This Row],[1001 заказ]]+Таблица1[[#This Row],[1002 заказ]]</f>
        <v>0</v>
      </c>
      <c r="AM18" s="42" t="s">
        <v>2811</v>
      </c>
      <c r="AP18" s="3">
        <f>Таблица1[[#This Row],[Возврат 1002]]+Таблица1[[#This Row],[Возврат 1001]]</f>
        <v>0</v>
      </c>
      <c r="AQ1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9" spans="1:43" s="3" customFormat="1" ht="15.75" customHeight="1" x14ac:dyDescent="0.2">
      <c r="A19" s="23" t="s">
        <v>810</v>
      </c>
      <c r="B19" s="2">
        <v>408771</v>
      </c>
      <c r="C19" s="88" t="s">
        <v>1419</v>
      </c>
      <c r="D19" s="23" t="s">
        <v>810</v>
      </c>
      <c r="E19" s="7">
        <v>408771</v>
      </c>
      <c r="F19" s="7" t="s">
        <v>38</v>
      </c>
      <c r="G19" s="8" t="s">
        <v>1107</v>
      </c>
      <c r="H19" s="5" t="s">
        <v>21</v>
      </c>
      <c r="I19" s="5">
        <v>4</v>
      </c>
      <c r="J19" s="5">
        <v>100</v>
      </c>
      <c r="K19" s="5">
        <v>14</v>
      </c>
      <c r="L19" s="5">
        <v>46</v>
      </c>
      <c r="M19" s="5">
        <v>67.099999999999994</v>
      </c>
      <c r="N19" s="5">
        <v>5.5</v>
      </c>
      <c r="O19" s="43" t="str">
        <f>CONCATENATE(Таблица1[[#This Row],[Отверстия]],"/",Таблица1[[#This Row],[PCD]])</f>
        <v>4/100</v>
      </c>
      <c r="P19" s="5" t="s">
        <v>1418</v>
      </c>
      <c r="Q19" s="17" t="str">
        <f>CONCATENATE(Таблица1[[#This Row],[Отверстия]],"/",Таблица1[[#This Row],[PCD]],"/",Таблица1[[#This Row],[Диаметр]])</f>
        <v>4/100/14</v>
      </c>
      <c r="R1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4/100/14/46/67,1/5,5</v>
      </c>
      <c r="S1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4/100/14/46/67,1/5,5</v>
      </c>
      <c r="T19" s="58" t="s">
        <v>22</v>
      </c>
      <c r="U19" s="4"/>
      <c r="V19" s="35"/>
      <c r="W19" s="55" t="s">
        <v>2806</v>
      </c>
      <c r="X19" s="34">
        <v>2790</v>
      </c>
      <c r="Y19" s="161"/>
      <c r="Z19" s="34">
        <v>0</v>
      </c>
      <c r="AA19" s="51">
        <f>IFERROR(VLOOKUP(Таблица1[[#This Row],[Товар КОД6]],'Stock СВОД'!$A$5:$C$220,2,0),)</f>
        <v>0</v>
      </c>
      <c r="AB19" s="51">
        <f>IFERROR(VLOOKUP(Таблица1[[#This Row],[Товар КОД6]],'Продажи Период СВОД'!$A$5:$C$410,2,0),)</f>
        <v>0</v>
      </c>
      <c r="AC19" s="129">
        <f>IFERROR(VLOOKUP(Таблица1[[#This Row],[Товар КОД6]],'Stock СВОД'!$A$5:$C$220,3,0),)</f>
        <v>0</v>
      </c>
      <c r="AD19" s="51">
        <f>IFERROR(VLOOKUP(Таблица1[[#This Row],[Товар КОД6]],'Продажи Период СВОД'!$A$5:$C$410,3,0),)</f>
        <v>0</v>
      </c>
      <c r="AE19" s="119">
        <f>Таблица1[[#This Row],[СТОК 1001]]+Таблица1[[#This Row],[СТОК 1002,]]</f>
        <v>0</v>
      </c>
      <c r="AF19" s="128"/>
      <c r="AG19" s="129"/>
      <c r="AH19" s="120">
        <f>Таблица1[[#This Row],[1002 заказ]]+Таблица1[[#This Row],[1001 заказ]]</f>
        <v>0</v>
      </c>
      <c r="AI19" s="57">
        <v>1</v>
      </c>
      <c r="AJ19" s="194"/>
      <c r="AK19" s="194"/>
      <c r="AL19" s="194">
        <f>Таблица1[[#This Row],[ФАКТ 1001]]+Таблица1[[#This Row],[ФАКТ 1002]]+Таблица1[[#This Row],[1001 заказ]]+Таблица1[[#This Row],[1002 заказ]]</f>
        <v>0</v>
      </c>
      <c r="AM19" s="42" t="s">
        <v>2811</v>
      </c>
      <c r="AP19" s="3">
        <f>Таблица1[[#This Row],[Возврат 1002]]+Таблица1[[#This Row],[Возврат 1001]]</f>
        <v>0</v>
      </c>
      <c r="AQ1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0" spans="1:43" s="3" customFormat="1" ht="15.75" customHeight="1" x14ac:dyDescent="0.2">
      <c r="A20" s="23" t="s">
        <v>810</v>
      </c>
      <c r="B20" s="2">
        <v>408772</v>
      </c>
      <c r="C20" s="88" t="s">
        <v>1421</v>
      </c>
      <c r="D20" s="23" t="s">
        <v>810</v>
      </c>
      <c r="E20" s="7">
        <v>408772</v>
      </c>
      <c r="F20" s="7" t="s">
        <v>38</v>
      </c>
      <c r="G20" s="8" t="s">
        <v>1108</v>
      </c>
      <c r="H20" s="5" t="s">
        <v>21</v>
      </c>
      <c r="I20" s="5">
        <v>4</v>
      </c>
      <c r="J20" s="5">
        <v>100</v>
      </c>
      <c r="K20" s="5">
        <v>14</v>
      </c>
      <c r="L20" s="5">
        <v>46</v>
      </c>
      <c r="M20" s="5">
        <v>67.099999999999994</v>
      </c>
      <c r="N20" s="5">
        <v>5.5</v>
      </c>
      <c r="O20" s="43" t="str">
        <f>CONCATENATE(Таблица1[[#This Row],[Отверстия]],"/",Таблица1[[#This Row],[PCD]])</f>
        <v>4/100</v>
      </c>
      <c r="P20" s="5" t="s">
        <v>1420</v>
      </c>
      <c r="Q20" s="17" t="str">
        <f>CONCATENATE(Таблица1[[#This Row],[Отверстия]],"/",Таблица1[[#This Row],[PCD]],"/",Таблица1[[#This Row],[Диаметр]])</f>
        <v>4/100/14</v>
      </c>
      <c r="R2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4/100/14/46/67,1/5,5</v>
      </c>
      <c r="S2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4/100/14/46/67,1/5,5</v>
      </c>
      <c r="T20" s="58" t="s">
        <v>22</v>
      </c>
      <c r="U20" s="4"/>
      <c r="V20" s="35"/>
      <c r="W20" s="55" t="s">
        <v>2806</v>
      </c>
      <c r="X20" s="34">
        <v>2790</v>
      </c>
      <c r="Y20" s="161"/>
      <c r="Z20" s="34">
        <v>0</v>
      </c>
      <c r="AA20" s="51">
        <f>IFERROR(VLOOKUP(Таблица1[[#This Row],[Товар КОД6]],'Stock СВОД'!$A$5:$C$220,2,0),)</f>
        <v>0</v>
      </c>
      <c r="AB20" s="51">
        <f>IFERROR(VLOOKUP(Таблица1[[#This Row],[Товар КОД6]],'Продажи Период СВОД'!$A$5:$C$410,2,0),)</f>
        <v>0</v>
      </c>
      <c r="AC20" s="129">
        <f>IFERROR(VLOOKUP(Таблица1[[#This Row],[Товар КОД6]],'Stock СВОД'!$A$5:$C$220,3,0),)</f>
        <v>0</v>
      </c>
      <c r="AD20" s="51">
        <f>IFERROR(VLOOKUP(Таблица1[[#This Row],[Товар КОД6]],'Продажи Период СВОД'!$A$5:$C$410,3,0),)</f>
        <v>0</v>
      </c>
      <c r="AE20" s="119">
        <f>Таблица1[[#This Row],[СТОК 1001]]+Таблица1[[#This Row],[СТОК 1002,]]</f>
        <v>0</v>
      </c>
      <c r="AF20" s="128"/>
      <c r="AG20" s="129"/>
      <c r="AH20" s="120">
        <f>Таблица1[[#This Row],[1002 заказ]]+Таблица1[[#This Row],[1001 заказ]]</f>
        <v>0</v>
      </c>
      <c r="AI20" s="57">
        <v>1</v>
      </c>
      <c r="AJ20" s="194"/>
      <c r="AK20" s="194"/>
      <c r="AL20" s="194">
        <f>Таблица1[[#This Row],[ФАКТ 1001]]+Таблица1[[#This Row],[ФАКТ 1002]]+Таблица1[[#This Row],[1001 заказ]]+Таблица1[[#This Row],[1002 заказ]]</f>
        <v>0</v>
      </c>
      <c r="AM20" s="42" t="s">
        <v>2811</v>
      </c>
      <c r="AP20" s="3">
        <f>Таблица1[[#This Row],[Возврат 1002]]+Таблица1[[#This Row],[Возврат 1001]]</f>
        <v>0</v>
      </c>
      <c r="AQ2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1" spans="1:43" s="3" customFormat="1" ht="15.75" customHeight="1" x14ac:dyDescent="0.2">
      <c r="A21" s="23" t="s">
        <v>810</v>
      </c>
      <c r="B21" s="2">
        <v>661748</v>
      </c>
      <c r="C21" s="88" t="s">
        <v>2174</v>
      </c>
      <c r="D21" s="23" t="s">
        <v>810</v>
      </c>
      <c r="E21" s="7">
        <v>661748</v>
      </c>
      <c r="F21" s="7" t="s">
        <v>26</v>
      </c>
      <c r="G21" s="8" t="s">
        <v>1180</v>
      </c>
      <c r="H21" s="5" t="s">
        <v>21</v>
      </c>
      <c r="I21" s="5">
        <v>4</v>
      </c>
      <c r="J21" s="5">
        <v>100</v>
      </c>
      <c r="K21" s="5">
        <v>14</v>
      </c>
      <c r="L21" s="5">
        <v>46</v>
      </c>
      <c r="M21" s="5">
        <v>67.099999999999994</v>
      </c>
      <c r="N21" s="5">
        <v>5.5</v>
      </c>
      <c r="O21" s="43" t="str">
        <f>CONCATENATE(Таблица1[[#This Row],[Отверстия]],"/",Таблица1[[#This Row],[PCD]])</f>
        <v>4/100</v>
      </c>
      <c r="P21" s="5" t="s">
        <v>2173</v>
      </c>
      <c r="Q21" s="17" t="str">
        <f>CONCATENATE(Таблица1[[#This Row],[Отверстия]],"/",Таблица1[[#This Row],[PCD]],"/",Таблица1[[#This Row],[Диаметр]])</f>
        <v>4/100/14</v>
      </c>
      <c r="R2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4/100/14/46/67,1/5,5</v>
      </c>
      <c r="S2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4/100/14/46/67,1/5,5</v>
      </c>
      <c r="T21" s="58" t="s">
        <v>22</v>
      </c>
      <c r="U21" s="4"/>
      <c r="V21" s="35"/>
      <c r="W21" s="55" t="s">
        <v>2806</v>
      </c>
      <c r="X21" s="34">
        <v>3090</v>
      </c>
      <c r="Y21" s="161"/>
      <c r="Z21" s="34">
        <v>0</v>
      </c>
      <c r="AA21" s="51">
        <f>IFERROR(VLOOKUP(Таблица1[[#This Row],[Товар КОД6]],'Stock СВОД'!$A$5:$C$220,2,0),)</f>
        <v>0</v>
      </c>
      <c r="AB21" s="51">
        <f>IFERROR(VLOOKUP(Таблица1[[#This Row],[Товар КОД6]],'Продажи Период СВОД'!$A$5:$C$410,2,0),)</f>
        <v>0</v>
      </c>
      <c r="AC21" s="129">
        <f>IFERROR(VLOOKUP(Таблица1[[#This Row],[Товар КОД6]],'Stock СВОД'!$A$5:$C$220,3,0),)</f>
        <v>0</v>
      </c>
      <c r="AD21" s="51">
        <f>IFERROR(VLOOKUP(Таблица1[[#This Row],[Товар КОД6]],'Продажи Период СВОД'!$A$5:$C$410,3,0),)</f>
        <v>0</v>
      </c>
      <c r="AE21" s="119">
        <f>Таблица1[[#This Row],[СТОК 1001]]+Таблица1[[#This Row],[СТОК 1002,]]</f>
        <v>0</v>
      </c>
      <c r="AF21" s="128"/>
      <c r="AG21" s="129"/>
      <c r="AH21" s="120">
        <f>Таблица1[[#This Row],[1002 заказ]]+Таблица1[[#This Row],[1001 заказ]]</f>
        <v>0</v>
      </c>
      <c r="AI21" s="57">
        <v>1</v>
      </c>
      <c r="AJ21" s="194"/>
      <c r="AK21" s="194"/>
      <c r="AL21" s="194">
        <f>Таблица1[[#This Row],[ФАКТ 1001]]+Таблица1[[#This Row],[ФАКТ 1002]]+Таблица1[[#This Row],[1001 заказ]]+Таблица1[[#This Row],[1002 заказ]]</f>
        <v>0</v>
      </c>
      <c r="AM21" s="42" t="s">
        <v>2811</v>
      </c>
      <c r="AP21" s="3">
        <f>Таблица1[[#This Row],[Возврат 1002]]+Таблица1[[#This Row],[Возврат 1001]]</f>
        <v>0</v>
      </c>
      <c r="AQ2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2" spans="1:43" s="3" customFormat="1" ht="15.75" customHeight="1" x14ac:dyDescent="0.2">
      <c r="A22" s="23" t="s">
        <v>810</v>
      </c>
      <c r="B22" s="2">
        <v>661749</v>
      </c>
      <c r="C22" s="88" t="s">
        <v>2176</v>
      </c>
      <c r="D22" s="23" t="s">
        <v>810</v>
      </c>
      <c r="E22" s="7">
        <v>661749</v>
      </c>
      <c r="F22" s="7" t="s">
        <v>26</v>
      </c>
      <c r="G22" s="8" t="s">
        <v>1108</v>
      </c>
      <c r="H22" s="5" t="s">
        <v>21</v>
      </c>
      <c r="I22" s="5">
        <v>4</v>
      </c>
      <c r="J22" s="5">
        <v>100</v>
      </c>
      <c r="K22" s="5">
        <v>14</v>
      </c>
      <c r="L22" s="5">
        <v>46</v>
      </c>
      <c r="M22" s="5">
        <v>67.099999999999994</v>
      </c>
      <c r="N22" s="5">
        <v>5.5</v>
      </c>
      <c r="O22" s="43" t="str">
        <f>CONCATENATE(Таблица1[[#This Row],[Отверстия]],"/",Таблица1[[#This Row],[PCD]])</f>
        <v>4/100</v>
      </c>
      <c r="P22" s="5" t="s">
        <v>2175</v>
      </c>
      <c r="Q22" s="17" t="str">
        <f>CONCATENATE(Таблица1[[#This Row],[Отверстия]],"/",Таблица1[[#This Row],[PCD]],"/",Таблица1[[#This Row],[Диаметр]])</f>
        <v>4/100/14</v>
      </c>
      <c r="R2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4/100/14/46/67,1/5,5</v>
      </c>
      <c r="S2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4/100/14/46/67,1/5,5</v>
      </c>
      <c r="T22" s="58" t="s">
        <v>22</v>
      </c>
      <c r="U22" s="4"/>
      <c r="V22" s="35"/>
      <c r="W22" s="55" t="s">
        <v>2806</v>
      </c>
      <c r="X22" s="34">
        <v>2790</v>
      </c>
      <c r="Y22" s="161"/>
      <c r="Z22" s="34">
        <v>0</v>
      </c>
      <c r="AA22" s="51">
        <f>IFERROR(VLOOKUP(Таблица1[[#This Row],[Товар КОД6]],'Stock СВОД'!$A$5:$C$220,2,0),)</f>
        <v>0</v>
      </c>
      <c r="AB22" s="51">
        <f>IFERROR(VLOOKUP(Таблица1[[#This Row],[Товар КОД6]],'Продажи Период СВОД'!$A$5:$C$410,2,0),)</f>
        <v>0</v>
      </c>
      <c r="AC22" s="129">
        <f>IFERROR(VLOOKUP(Таблица1[[#This Row],[Товар КОД6]],'Stock СВОД'!$A$5:$C$220,3,0),)</f>
        <v>0</v>
      </c>
      <c r="AD22" s="51">
        <f>IFERROR(VLOOKUP(Таблица1[[#This Row],[Товар КОД6]],'Продажи Период СВОД'!$A$5:$C$410,3,0),)</f>
        <v>0</v>
      </c>
      <c r="AE22" s="119">
        <f>Таблица1[[#This Row],[СТОК 1001]]+Таблица1[[#This Row],[СТОК 1002,]]</f>
        <v>0</v>
      </c>
      <c r="AF22" s="128"/>
      <c r="AG22" s="129"/>
      <c r="AH22" s="120">
        <f>Таблица1[[#This Row],[1002 заказ]]+Таблица1[[#This Row],[1001 заказ]]</f>
        <v>0</v>
      </c>
      <c r="AI22" s="57">
        <v>1</v>
      </c>
      <c r="AJ22" s="194"/>
      <c r="AK22" s="194"/>
      <c r="AL22" s="194">
        <f>Таблица1[[#This Row],[ФАКТ 1001]]+Таблица1[[#This Row],[ФАКТ 1002]]+Таблица1[[#This Row],[1001 заказ]]+Таблица1[[#This Row],[1002 заказ]]</f>
        <v>0</v>
      </c>
      <c r="AM22" s="42" t="s">
        <v>2811</v>
      </c>
      <c r="AP22" s="3">
        <f>Таблица1[[#This Row],[Возврат 1002]]+Таблица1[[#This Row],[Возврат 1001]]</f>
        <v>0</v>
      </c>
      <c r="AQ2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3" spans="1:43" s="3" customFormat="1" ht="15.75" customHeight="1" x14ac:dyDescent="0.2">
      <c r="A23" s="23" t="s">
        <v>810</v>
      </c>
      <c r="B23" s="2">
        <v>665893</v>
      </c>
      <c r="C23" s="88" t="s">
        <v>3585</v>
      </c>
      <c r="D23" s="23" t="s">
        <v>810</v>
      </c>
      <c r="E23" s="7">
        <v>665893</v>
      </c>
      <c r="F23" s="7" t="s">
        <v>38</v>
      </c>
      <c r="G23" s="8" t="s">
        <v>1099</v>
      </c>
      <c r="H23" s="5" t="s">
        <v>21</v>
      </c>
      <c r="I23" s="5">
        <v>4</v>
      </c>
      <c r="J23" s="5">
        <v>100</v>
      </c>
      <c r="K23" s="5">
        <v>14</v>
      </c>
      <c r="L23" s="5">
        <v>46</v>
      </c>
      <c r="M23" s="5">
        <v>67.099999999999994</v>
      </c>
      <c r="N23" s="5">
        <v>5.5</v>
      </c>
      <c r="O23" s="43" t="str">
        <f>CONCATENATE(Таблица1[[#This Row],[Отверстия]],"/",Таблица1[[#This Row],[PCD]])</f>
        <v>4/100</v>
      </c>
      <c r="P23" s="5" t="s">
        <v>2456</v>
      </c>
      <c r="Q23" s="17" t="str">
        <f>CONCATENATE(Таблица1[[#This Row],[Отверстия]],"/",Таблица1[[#This Row],[PCD]],"/",Таблица1[[#This Row],[Диаметр]])</f>
        <v>4/100/14</v>
      </c>
      <c r="R2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4/100/14/46/67,1/5,5</v>
      </c>
      <c r="S2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4/100/14/46/67,1/5,5</v>
      </c>
      <c r="T23" s="58" t="s">
        <v>22</v>
      </c>
      <c r="U23" s="4"/>
      <c r="V23" s="35"/>
      <c r="W23" s="55" t="s">
        <v>2806</v>
      </c>
      <c r="X23" s="34">
        <v>2790</v>
      </c>
      <c r="Y23" s="161"/>
      <c r="Z23" s="34">
        <v>0</v>
      </c>
      <c r="AA23" s="51">
        <f>IFERROR(VLOOKUP(Таблица1[[#This Row],[Товар КОД6]],'Stock СВОД'!$A$5:$C$220,2,0),)</f>
        <v>0</v>
      </c>
      <c r="AB23" s="51">
        <f>IFERROR(VLOOKUP(Таблица1[[#This Row],[Товар КОД6]],'Продажи Период СВОД'!$A$5:$C$410,2,0),)</f>
        <v>0</v>
      </c>
      <c r="AC23" s="129">
        <f>IFERROR(VLOOKUP(Таблица1[[#This Row],[Товар КОД6]],'Stock СВОД'!$A$5:$C$220,3,0),)</f>
        <v>0</v>
      </c>
      <c r="AD23" s="51">
        <f>IFERROR(VLOOKUP(Таблица1[[#This Row],[Товар КОД6]],'Продажи Период СВОД'!$A$5:$C$410,3,0),)</f>
        <v>0</v>
      </c>
      <c r="AE23" s="119">
        <f>Таблица1[[#This Row],[СТОК 1001]]+Таблица1[[#This Row],[СТОК 1002,]]</f>
        <v>0</v>
      </c>
      <c r="AF23" s="128"/>
      <c r="AG23" s="129"/>
      <c r="AH23" s="120">
        <f>Таблица1[[#This Row],[1002 заказ]]+Таблица1[[#This Row],[1001 заказ]]</f>
        <v>0</v>
      </c>
      <c r="AI23" s="57">
        <v>1</v>
      </c>
      <c r="AJ23" s="194"/>
      <c r="AK23" s="194"/>
      <c r="AL23" s="194">
        <f>Таблица1[[#This Row],[ФАКТ 1001]]+Таблица1[[#This Row],[ФАКТ 1002]]+Таблица1[[#This Row],[1001 заказ]]+Таблица1[[#This Row],[1002 заказ]]</f>
        <v>0</v>
      </c>
      <c r="AM23" s="42" t="s">
        <v>2811</v>
      </c>
      <c r="AP23" s="3">
        <f>Таблица1[[#This Row],[Возврат 1002]]+Таблица1[[#This Row],[Возврат 1001]]</f>
        <v>0</v>
      </c>
      <c r="AQ2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4" spans="1:43" s="3" customFormat="1" ht="15.75" customHeight="1" x14ac:dyDescent="0.2">
      <c r="A24" s="23" t="s">
        <v>810</v>
      </c>
      <c r="B24" s="2">
        <v>665894</v>
      </c>
      <c r="C24" s="88" t="s">
        <v>3586</v>
      </c>
      <c r="D24" s="23" t="s">
        <v>810</v>
      </c>
      <c r="E24" s="7">
        <v>665894</v>
      </c>
      <c r="F24" s="7" t="s">
        <v>38</v>
      </c>
      <c r="G24" s="8" t="s">
        <v>1103</v>
      </c>
      <c r="H24" s="5" t="s">
        <v>21</v>
      </c>
      <c r="I24" s="5">
        <v>4</v>
      </c>
      <c r="J24" s="5">
        <v>100</v>
      </c>
      <c r="K24" s="5">
        <v>14</v>
      </c>
      <c r="L24" s="5">
        <v>46</v>
      </c>
      <c r="M24" s="5">
        <v>67.099999999999994</v>
      </c>
      <c r="N24" s="5">
        <v>5.5</v>
      </c>
      <c r="O24" s="43" t="str">
        <f>CONCATENATE(Таблица1[[#This Row],[Отверстия]],"/",Таблица1[[#This Row],[PCD]])</f>
        <v>4/100</v>
      </c>
      <c r="P24" s="5" t="s">
        <v>2457</v>
      </c>
      <c r="Q24" s="17" t="str">
        <f>CONCATENATE(Таблица1[[#This Row],[Отверстия]],"/",Таблица1[[#This Row],[PCD]],"/",Таблица1[[#This Row],[Диаметр]])</f>
        <v>4/100/14</v>
      </c>
      <c r="R2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4/100/14/46/67,1/5,5</v>
      </c>
      <c r="S2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4/100/14/46/67,1/5,5</v>
      </c>
      <c r="T24" s="58" t="s">
        <v>22</v>
      </c>
      <c r="U24" s="4"/>
      <c r="V24" s="35"/>
      <c r="W24" s="55" t="s">
        <v>2806</v>
      </c>
      <c r="X24" s="34">
        <v>3090</v>
      </c>
      <c r="Y24" s="161"/>
      <c r="Z24" s="34">
        <v>0</v>
      </c>
      <c r="AA24" s="51">
        <f>IFERROR(VLOOKUP(Таблица1[[#This Row],[Товар КОД6]],'Stock СВОД'!$A$5:$C$220,2,0),)</f>
        <v>0</v>
      </c>
      <c r="AB24" s="51">
        <f>IFERROR(VLOOKUP(Таблица1[[#This Row],[Товар КОД6]],'Продажи Период СВОД'!$A$5:$C$410,2,0),)</f>
        <v>0</v>
      </c>
      <c r="AC24" s="129">
        <f>IFERROR(VLOOKUP(Таблица1[[#This Row],[Товар КОД6]],'Stock СВОД'!$A$5:$C$220,3,0),)</f>
        <v>0</v>
      </c>
      <c r="AD24" s="51">
        <f>IFERROR(VLOOKUP(Таблица1[[#This Row],[Товар КОД6]],'Продажи Период СВОД'!$A$5:$C$410,3,0),)</f>
        <v>0</v>
      </c>
      <c r="AE24" s="119">
        <f>Таблица1[[#This Row],[СТОК 1001]]+Таблица1[[#This Row],[СТОК 1002,]]</f>
        <v>0</v>
      </c>
      <c r="AF24" s="128"/>
      <c r="AG24" s="129"/>
      <c r="AH24" s="120">
        <f>Таблица1[[#This Row],[1002 заказ]]+Таблица1[[#This Row],[1001 заказ]]</f>
        <v>0</v>
      </c>
      <c r="AI24" s="57">
        <v>1</v>
      </c>
      <c r="AJ24" s="194"/>
      <c r="AK24" s="194"/>
      <c r="AL24" s="194">
        <f>Таблица1[[#This Row],[ФАКТ 1001]]+Таблица1[[#This Row],[ФАКТ 1002]]+Таблица1[[#This Row],[1001 заказ]]+Таблица1[[#This Row],[1002 заказ]]</f>
        <v>0</v>
      </c>
      <c r="AM24" s="42" t="s">
        <v>2811</v>
      </c>
      <c r="AP24" s="3">
        <f>Таблица1[[#This Row],[Возврат 1002]]+Таблица1[[#This Row],[Возврат 1001]]</f>
        <v>0</v>
      </c>
      <c r="AQ2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5" spans="1:43" s="3" customFormat="1" ht="15.75" customHeight="1" x14ac:dyDescent="0.2">
      <c r="A25" s="23" t="s">
        <v>810</v>
      </c>
      <c r="B25" s="2">
        <v>665917</v>
      </c>
      <c r="C25" s="88" t="s">
        <v>3587</v>
      </c>
      <c r="D25" s="23" t="s">
        <v>810</v>
      </c>
      <c r="E25" s="7">
        <v>665917</v>
      </c>
      <c r="F25" s="7" t="s">
        <v>26</v>
      </c>
      <c r="G25" s="8" t="s">
        <v>1099</v>
      </c>
      <c r="H25" s="5" t="s">
        <v>21</v>
      </c>
      <c r="I25" s="5">
        <v>4</v>
      </c>
      <c r="J25" s="5">
        <v>100</v>
      </c>
      <c r="K25" s="5">
        <v>14</v>
      </c>
      <c r="L25" s="5">
        <v>46</v>
      </c>
      <c r="M25" s="5">
        <v>67.099999999999994</v>
      </c>
      <c r="N25" s="5">
        <v>5.5</v>
      </c>
      <c r="O25" s="43" t="str">
        <f>CONCATENATE(Таблица1[[#This Row],[Отверстия]],"/",Таблица1[[#This Row],[PCD]])</f>
        <v>4/100</v>
      </c>
      <c r="P25" s="5" t="s">
        <v>2473</v>
      </c>
      <c r="Q25" s="17" t="str">
        <f>CONCATENATE(Таблица1[[#This Row],[Отверстия]],"/",Таблица1[[#This Row],[PCD]],"/",Таблица1[[#This Row],[Диаметр]])</f>
        <v>4/100/14</v>
      </c>
      <c r="R2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4/100/14/46/67,1/5,5</v>
      </c>
      <c r="S2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4/100/14/46/67,1/5,5</v>
      </c>
      <c r="T25" s="58" t="s">
        <v>22</v>
      </c>
      <c r="U25" s="4"/>
      <c r="V25" s="35"/>
      <c r="W25" s="55" t="s">
        <v>2806</v>
      </c>
      <c r="X25" s="34">
        <v>2790</v>
      </c>
      <c r="Y25" s="161"/>
      <c r="Z25" s="34">
        <v>0</v>
      </c>
      <c r="AA25" s="51">
        <f>IFERROR(VLOOKUP(Таблица1[[#This Row],[Товар КОД6]],'Stock СВОД'!$A$5:$C$220,2,0),)</f>
        <v>0</v>
      </c>
      <c r="AB25" s="51">
        <f>IFERROR(VLOOKUP(Таблица1[[#This Row],[Товар КОД6]],'Продажи Период СВОД'!$A$5:$C$410,2,0),)</f>
        <v>0</v>
      </c>
      <c r="AC25" s="129">
        <f>IFERROR(VLOOKUP(Таблица1[[#This Row],[Товар КОД6]],'Stock СВОД'!$A$5:$C$220,3,0),)</f>
        <v>0</v>
      </c>
      <c r="AD25" s="51">
        <f>IFERROR(VLOOKUP(Таблица1[[#This Row],[Товар КОД6]],'Продажи Период СВОД'!$A$5:$C$410,3,0),)</f>
        <v>0</v>
      </c>
      <c r="AE25" s="119">
        <f>Таблица1[[#This Row],[СТОК 1001]]+Таблица1[[#This Row],[СТОК 1002,]]</f>
        <v>0</v>
      </c>
      <c r="AF25" s="128"/>
      <c r="AG25" s="129"/>
      <c r="AH25" s="120">
        <f>Таблица1[[#This Row],[1002 заказ]]+Таблица1[[#This Row],[1001 заказ]]</f>
        <v>0</v>
      </c>
      <c r="AI25" s="57">
        <v>1</v>
      </c>
      <c r="AJ25" s="194"/>
      <c r="AK25" s="194"/>
      <c r="AL25" s="194">
        <f>Таблица1[[#This Row],[ФАКТ 1001]]+Таблица1[[#This Row],[ФАКТ 1002]]+Таблица1[[#This Row],[1001 заказ]]+Таблица1[[#This Row],[1002 заказ]]</f>
        <v>0</v>
      </c>
      <c r="AM25" s="42" t="s">
        <v>2811</v>
      </c>
      <c r="AP25" s="3">
        <f>Таблица1[[#This Row],[Возврат 1002]]+Таблица1[[#This Row],[Возврат 1001]]</f>
        <v>0</v>
      </c>
      <c r="AQ2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6" spans="1:43" s="3" customFormat="1" ht="15.75" customHeight="1" x14ac:dyDescent="0.2">
      <c r="A26" s="23" t="s">
        <v>810</v>
      </c>
      <c r="B26" s="2">
        <v>665918</v>
      </c>
      <c r="C26" s="88" t="s">
        <v>3872</v>
      </c>
      <c r="D26" s="23" t="s">
        <v>810</v>
      </c>
      <c r="E26" s="7">
        <v>665918</v>
      </c>
      <c r="F26" s="7" t="s">
        <v>26</v>
      </c>
      <c r="G26" s="8" t="s">
        <v>1107</v>
      </c>
      <c r="H26" s="5" t="s">
        <v>21</v>
      </c>
      <c r="I26" s="5">
        <v>4</v>
      </c>
      <c r="J26" s="5">
        <v>100</v>
      </c>
      <c r="K26" s="5">
        <v>14</v>
      </c>
      <c r="L26" s="5">
        <v>46</v>
      </c>
      <c r="M26" s="5">
        <v>67.099999999999994</v>
      </c>
      <c r="N26" s="5">
        <v>5.5</v>
      </c>
      <c r="O26" s="43" t="str">
        <f>CONCATENATE(Таблица1[[#This Row],[Отверстия]],"/",Таблица1[[#This Row],[PCD]])</f>
        <v>4/100</v>
      </c>
      <c r="P26" s="5" t="s">
        <v>2474</v>
      </c>
      <c r="Q26" s="17" t="str">
        <f>CONCATENATE(Таблица1[[#This Row],[Отверстия]],"/",Таблица1[[#This Row],[PCD]],"/",Таблица1[[#This Row],[Диаметр]])</f>
        <v>4/100/14</v>
      </c>
      <c r="R2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4/100/14/46/67,1/5,5</v>
      </c>
      <c r="S2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4/100/14/46/67,1/5,5</v>
      </c>
      <c r="T26" s="58" t="s">
        <v>22</v>
      </c>
      <c r="U26" s="4"/>
      <c r="V26" s="35"/>
      <c r="W26" s="55" t="s">
        <v>2806</v>
      </c>
      <c r="X26" s="34">
        <v>2790</v>
      </c>
      <c r="Y26" s="161"/>
      <c r="Z26" s="34">
        <v>0</v>
      </c>
      <c r="AA26" s="51">
        <f>IFERROR(VLOOKUP(Таблица1[[#This Row],[Товар КОД6]],'Stock СВОД'!$A$5:$C$220,2,0),)</f>
        <v>0</v>
      </c>
      <c r="AB26" s="51">
        <f>IFERROR(VLOOKUP(Таблица1[[#This Row],[Товар КОД6]],'Продажи Период СВОД'!$A$5:$C$410,2,0),)</f>
        <v>0</v>
      </c>
      <c r="AC26" s="129">
        <f>IFERROR(VLOOKUP(Таблица1[[#This Row],[Товар КОД6]],'Stock СВОД'!$A$5:$C$220,3,0),)</f>
        <v>0</v>
      </c>
      <c r="AD26" s="51">
        <f>IFERROR(VLOOKUP(Таблица1[[#This Row],[Товар КОД6]],'Продажи Период СВОД'!$A$5:$C$410,3,0),)</f>
        <v>0</v>
      </c>
      <c r="AE26" s="119">
        <f>Таблица1[[#This Row],[СТОК 1001]]+Таблица1[[#This Row],[СТОК 1002,]]</f>
        <v>0</v>
      </c>
      <c r="AF26" s="128"/>
      <c r="AG26" s="129"/>
      <c r="AH26" s="120">
        <f>Таблица1[[#This Row],[1002 заказ]]+Таблица1[[#This Row],[1001 заказ]]</f>
        <v>0</v>
      </c>
      <c r="AI26" s="57">
        <v>1</v>
      </c>
      <c r="AJ26" s="194"/>
      <c r="AK26" s="194"/>
      <c r="AL26" s="194">
        <f>Таблица1[[#This Row],[ФАКТ 1001]]+Таблица1[[#This Row],[ФАКТ 1002]]+Таблица1[[#This Row],[1001 заказ]]+Таблица1[[#This Row],[1002 заказ]]</f>
        <v>0</v>
      </c>
      <c r="AM26" s="42" t="s">
        <v>2811</v>
      </c>
      <c r="AP26" s="3">
        <f>Таблица1[[#This Row],[Возврат 1002]]+Таблица1[[#This Row],[Возврат 1001]]</f>
        <v>0</v>
      </c>
      <c r="AQ2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7" spans="1:43" s="3" customFormat="1" ht="15.75" customHeight="1" x14ac:dyDescent="0.2">
      <c r="A27" s="23" t="s">
        <v>810</v>
      </c>
      <c r="B27" s="2">
        <v>665919</v>
      </c>
      <c r="C27" s="88" t="s">
        <v>3971</v>
      </c>
      <c r="D27" s="23" t="s">
        <v>810</v>
      </c>
      <c r="E27" s="7">
        <v>665919</v>
      </c>
      <c r="F27" s="7" t="s">
        <v>26</v>
      </c>
      <c r="G27" s="8" t="s">
        <v>1103</v>
      </c>
      <c r="H27" s="5" t="s">
        <v>21</v>
      </c>
      <c r="I27" s="5">
        <v>4</v>
      </c>
      <c r="J27" s="5">
        <v>100</v>
      </c>
      <c r="K27" s="5">
        <v>14</v>
      </c>
      <c r="L27" s="5">
        <v>46</v>
      </c>
      <c r="M27" s="5">
        <v>67.099999999999994</v>
      </c>
      <c r="N27" s="5">
        <v>5.5</v>
      </c>
      <c r="O27" s="43" t="str">
        <f>CONCATENATE(Таблица1[[#This Row],[Отверстия]],"/",Таблица1[[#This Row],[PCD]])</f>
        <v>4/100</v>
      </c>
      <c r="P27" s="5" t="s">
        <v>2475</v>
      </c>
      <c r="Q27" s="17" t="str">
        <f>CONCATENATE(Таблица1[[#This Row],[Отверстия]],"/",Таблица1[[#This Row],[PCD]],"/",Таблица1[[#This Row],[Диаметр]])</f>
        <v>4/100/14</v>
      </c>
      <c r="R2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4/100/14/46/67,1/5,5</v>
      </c>
      <c r="S2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4/100/14/46/67,1/5,5</v>
      </c>
      <c r="T27" s="58" t="s">
        <v>22</v>
      </c>
      <c r="U27" s="4"/>
      <c r="V27" s="35"/>
      <c r="W27" s="55" t="s">
        <v>2806</v>
      </c>
      <c r="X27" s="34">
        <v>3090</v>
      </c>
      <c r="Y27" s="161"/>
      <c r="Z27" s="34">
        <v>0</v>
      </c>
      <c r="AA27" s="51">
        <f>IFERROR(VLOOKUP(Таблица1[[#This Row],[Товар КОД6]],'Stock СВОД'!$A$5:$C$220,2,0),)</f>
        <v>0</v>
      </c>
      <c r="AB27" s="51">
        <f>IFERROR(VLOOKUP(Таблица1[[#This Row],[Товар КОД6]],'Продажи Период СВОД'!$A$5:$C$410,2,0),)</f>
        <v>0</v>
      </c>
      <c r="AC27" s="129">
        <f>IFERROR(VLOOKUP(Таблица1[[#This Row],[Товар КОД6]],'Stock СВОД'!$A$5:$C$220,3,0),)</f>
        <v>0</v>
      </c>
      <c r="AD27" s="51">
        <f>IFERROR(VLOOKUP(Таблица1[[#This Row],[Товар КОД6]],'Продажи Период СВОД'!$A$5:$C$410,3,0),)</f>
        <v>0</v>
      </c>
      <c r="AE27" s="119">
        <f>Таблица1[[#This Row],[СТОК 1001]]+Таблица1[[#This Row],[СТОК 1002,]]</f>
        <v>0</v>
      </c>
      <c r="AF27" s="128"/>
      <c r="AG27" s="129"/>
      <c r="AH27" s="120">
        <f>Таблица1[[#This Row],[1002 заказ]]+Таблица1[[#This Row],[1001 заказ]]</f>
        <v>0</v>
      </c>
      <c r="AI27" s="57">
        <v>1</v>
      </c>
      <c r="AJ27" s="194"/>
      <c r="AK27" s="194"/>
      <c r="AL27" s="194">
        <f>Таблица1[[#This Row],[ФАКТ 1001]]+Таблица1[[#This Row],[ФАКТ 1002]]+Таблица1[[#This Row],[1001 заказ]]+Таблица1[[#This Row],[1002 заказ]]</f>
        <v>0</v>
      </c>
      <c r="AM27" s="42" t="s">
        <v>2811</v>
      </c>
      <c r="AP27" s="3">
        <f>Таблица1[[#This Row],[Возврат 1002]]+Таблица1[[#This Row],[Возврат 1001]]</f>
        <v>0</v>
      </c>
      <c r="AQ2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8" spans="1:43" s="3" customFormat="1" ht="15.75" customHeight="1" x14ac:dyDescent="0.2">
      <c r="A28" s="23" t="s">
        <v>810</v>
      </c>
      <c r="B28" s="2">
        <v>405670</v>
      </c>
      <c r="C28" s="88" t="s">
        <v>1272</v>
      </c>
      <c r="D28" s="23" t="s">
        <v>810</v>
      </c>
      <c r="E28" s="7">
        <v>405670</v>
      </c>
      <c r="F28" s="7" t="s">
        <v>107</v>
      </c>
      <c r="G28" s="8" t="s">
        <v>2571</v>
      </c>
      <c r="H28" s="5" t="s">
        <v>21</v>
      </c>
      <c r="I28" s="5">
        <v>4</v>
      </c>
      <c r="J28" s="5">
        <v>100</v>
      </c>
      <c r="K28" s="5">
        <v>15</v>
      </c>
      <c r="L28" s="5">
        <v>39</v>
      </c>
      <c r="M28" s="5">
        <v>56.6</v>
      </c>
      <c r="N28" s="5">
        <v>6.5</v>
      </c>
      <c r="O28" s="43" t="str">
        <f>CONCATENATE(Таблица1[[#This Row],[Отверстия]],"/",Таблица1[[#This Row],[PCD]])</f>
        <v>4/100</v>
      </c>
      <c r="P28" s="5" t="s">
        <v>1271</v>
      </c>
      <c r="Q28" s="17" t="str">
        <f>CONCATENATE(Таблица1[[#This Row],[Отверстия]],"/",Таблица1[[#This Row],[PCD]],"/",Таблица1[[#This Row],[Диаметр]])</f>
        <v>4/100/15</v>
      </c>
      <c r="R2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4/100/15/39/56,6/6,5</v>
      </c>
      <c r="S2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4/100/15/39/56,6/6,5</v>
      </c>
      <c r="T28" s="58" t="s">
        <v>22</v>
      </c>
      <c r="U28" s="4"/>
      <c r="V28" s="35"/>
      <c r="W28" s="55" t="s">
        <v>2806</v>
      </c>
      <c r="X28" s="34">
        <v>3590</v>
      </c>
      <c r="Y28" s="161"/>
      <c r="Z28" s="34">
        <v>0</v>
      </c>
      <c r="AA28" s="51">
        <f>IFERROR(VLOOKUP(Таблица1[[#This Row],[Товар КОД6]],'Stock СВОД'!$A$5:$C$220,2,0),)</f>
        <v>0</v>
      </c>
      <c r="AB28" s="51">
        <f>IFERROR(VLOOKUP(Таблица1[[#This Row],[Товар КОД6]],'Продажи Период СВОД'!$A$5:$C$410,2,0),)</f>
        <v>0</v>
      </c>
      <c r="AC28" s="129">
        <f>IFERROR(VLOOKUP(Таблица1[[#This Row],[Товар КОД6]],'Stock СВОД'!$A$5:$C$220,3,0),)</f>
        <v>0</v>
      </c>
      <c r="AD28" s="51">
        <f>IFERROR(VLOOKUP(Таблица1[[#This Row],[Товар КОД6]],'Продажи Период СВОД'!$A$5:$C$410,3,0),)</f>
        <v>0</v>
      </c>
      <c r="AE28" s="119">
        <f>Таблица1[[#This Row],[СТОК 1001]]+Таблица1[[#This Row],[СТОК 1002,]]</f>
        <v>0</v>
      </c>
      <c r="AF28" s="128"/>
      <c r="AG28" s="129"/>
      <c r="AH28" s="120">
        <f>Таблица1[[#This Row],[1002 заказ]]+Таблица1[[#This Row],[1001 заказ]]</f>
        <v>0</v>
      </c>
      <c r="AI28" s="57">
        <v>1</v>
      </c>
      <c r="AJ28" s="194"/>
      <c r="AK28" s="194"/>
      <c r="AL28" s="194">
        <f>Таблица1[[#This Row],[ФАКТ 1001]]+Таблица1[[#This Row],[ФАКТ 1002]]+Таблица1[[#This Row],[1001 заказ]]+Таблица1[[#This Row],[1002 заказ]]</f>
        <v>0</v>
      </c>
      <c r="AM28" s="42" t="s">
        <v>2813</v>
      </c>
      <c r="AP28" s="3">
        <f>Таблица1[[#This Row],[Возврат 1002]]+Таблица1[[#This Row],[Возврат 1001]]</f>
        <v>0</v>
      </c>
      <c r="AQ2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9" spans="1:43" s="3" customFormat="1" ht="15.75" customHeight="1" x14ac:dyDescent="0.2">
      <c r="A29" s="23" t="s">
        <v>810</v>
      </c>
      <c r="B29" s="2">
        <v>408858</v>
      </c>
      <c r="C29" s="88" t="s">
        <v>1549</v>
      </c>
      <c r="D29" s="23" t="s">
        <v>810</v>
      </c>
      <c r="E29" s="7">
        <v>408858</v>
      </c>
      <c r="F29" s="7" t="s">
        <v>26</v>
      </c>
      <c r="G29" s="8" t="s">
        <v>1180</v>
      </c>
      <c r="H29" s="5" t="s">
        <v>21</v>
      </c>
      <c r="I29" s="5">
        <v>4</v>
      </c>
      <c r="J29" s="5">
        <v>100</v>
      </c>
      <c r="K29" s="5">
        <v>15</v>
      </c>
      <c r="L29" s="5">
        <v>39</v>
      </c>
      <c r="M29" s="5">
        <v>56.6</v>
      </c>
      <c r="N29" s="5">
        <v>6.5</v>
      </c>
      <c r="O29" s="43" t="str">
        <f>CONCATENATE(Таблица1[[#This Row],[Отверстия]],"/",Таблица1[[#This Row],[PCD]])</f>
        <v>4/100</v>
      </c>
      <c r="P29" s="5" t="s">
        <v>1548</v>
      </c>
      <c r="Q29" s="17" t="str">
        <f>CONCATENATE(Таблица1[[#This Row],[Отверстия]],"/",Таблица1[[#This Row],[PCD]],"/",Таблица1[[#This Row],[Диаметр]])</f>
        <v>4/100/15</v>
      </c>
      <c r="R2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4/100/15/39/56,6/6,5</v>
      </c>
      <c r="S2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4/100/15/39/56,6/6,5</v>
      </c>
      <c r="T29" s="58" t="s">
        <v>22</v>
      </c>
      <c r="U29" s="4"/>
      <c r="V29" s="35"/>
      <c r="W29" s="55" t="s">
        <v>2806</v>
      </c>
      <c r="X29" s="34">
        <v>3590</v>
      </c>
      <c r="Y29" s="161"/>
      <c r="Z29" s="34">
        <v>0</v>
      </c>
      <c r="AA29" s="51">
        <f>IFERROR(VLOOKUP(Таблица1[[#This Row],[Товар КОД6]],'Stock СВОД'!$A$5:$C$220,2,0),)</f>
        <v>0</v>
      </c>
      <c r="AB29" s="51">
        <f>IFERROR(VLOOKUP(Таблица1[[#This Row],[Товар КОД6]],'Продажи Период СВОД'!$A$5:$C$410,2,0),)</f>
        <v>0</v>
      </c>
      <c r="AC29" s="129">
        <f>IFERROR(VLOOKUP(Таблица1[[#This Row],[Товар КОД6]],'Stock СВОД'!$A$5:$C$220,3,0),)</f>
        <v>0</v>
      </c>
      <c r="AD29" s="51">
        <f>IFERROR(VLOOKUP(Таблица1[[#This Row],[Товар КОД6]],'Продажи Период СВОД'!$A$5:$C$410,3,0),)</f>
        <v>0</v>
      </c>
      <c r="AE29" s="119">
        <f>Таблица1[[#This Row],[СТОК 1001]]+Таблица1[[#This Row],[СТОК 1002,]]</f>
        <v>0</v>
      </c>
      <c r="AF29" s="128"/>
      <c r="AG29" s="129"/>
      <c r="AH29" s="120">
        <f>Таблица1[[#This Row],[1002 заказ]]+Таблица1[[#This Row],[1001 заказ]]</f>
        <v>0</v>
      </c>
      <c r="AI29" s="57">
        <v>1</v>
      </c>
      <c r="AJ29" s="194"/>
      <c r="AK29" s="194"/>
      <c r="AL29" s="194">
        <f>Таблица1[[#This Row],[ФАКТ 1001]]+Таблица1[[#This Row],[ФАКТ 1002]]+Таблица1[[#This Row],[1001 заказ]]+Таблица1[[#This Row],[1002 заказ]]</f>
        <v>0</v>
      </c>
      <c r="AM29" s="42" t="s">
        <v>2813</v>
      </c>
      <c r="AP29" s="3">
        <f>Таблица1[[#This Row],[Возврат 1002]]+Таблица1[[#This Row],[Возврат 1001]]</f>
        <v>0</v>
      </c>
      <c r="AQ2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0" spans="1:43" s="3" customFormat="1" ht="15.75" customHeight="1" x14ac:dyDescent="0.2">
      <c r="A30" s="23" t="s">
        <v>810</v>
      </c>
      <c r="B30" s="2">
        <v>408859</v>
      </c>
      <c r="C30" s="88" t="s">
        <v>1551</v>
      </c>
      <c r="D30" s="23" t="s">
        <v>810</v>
      </c>
      <c r="E30" s="7">
        <v>408859</v>
      </c>
      <c r="F30" s="7" t="s">
        <v>26</v>
      </c>
      <c r="G30" s="8" t="s">
        <v>2571</v>
      </c>
      <c r="H30" s="5" t="s">
        <v>21</v>
      </c>
      <c r="I30" s="5">
        <v>4</v>
      </c>
      <c r="J30" s="5">
        <v>100</v>
      </c>
      <c r="K30" s="5">
        <v>15</v>
      </c>
      <c r="L30" s="5">
        <v>39</v>
      </c>
      <c r="M30" s="5">
        <v>56.6</v>
      </c>
      <c r="N30" s="5">
        <v>6.5</v>
      </c>
      <c r="O30" s="43" t="str">
        <f>CONCATENATE(Таблица1[[#This Row],[Отверстия]],"/",Таблица1[[#This Row],[PCD]])</f>
        <v>4/100</v>
      </c>
      <c r="P30" s="5" t="s">
        <v>1550</v>
      </c>
      <c r="Q30" s="17" t="str">
        <f>CONCATENATE(Таблица1[[#This Row],[Отверстия]],"/",Таблица1[[#This Row],[PCD]],"/",Таблица1[[#This Row],[Диаметр]])</f>
        <v>4/100/15</v>
      </c>
      <c r="R3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4/100/15/39/56,6/6,5</v>
      </c>
      <c r="S3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4/100/15/39/56,6/6,5</v>
      </c>
      <c r="T30" s="58" t="s">
        <v>22</v>
      </c>
      <c r="U30" s="4"/>
      <c r="V30" s="35"/>
      <c r="W30" s="55" t="s">
        <v>2806</v>
      </c>
      <c r="X30" s="34">
        <v>3590</v>
      </c>
      <c r="Y30" s="161"/>
      <c r="Z30" s="34">
        <v>0</v>
      </c>
      <c r="AA30" s="51">
        <f>IFERROR(VLOOKUP(Таблица1[[#This Row],[Товар КОД6]],'Stock СВОД'!$A$5:$C$220,2,0),)</f>
        <v>0</v>
      </c>
      <c r="AB30" s="51">
        <f>IFERROR(VLOOKUP(Таблица1[[#This Row],[Товар КОД6]],'Продажи Период СВОД'!$A$5:$C$410,2,0),)</f>
        <v>0</v>
      </c>
      <c r="AC30" s="129">
        <f>IFERROR(VLOOKUP(Таблица1[[#This Row],[Товар КОД6]],'Stock СВОД'!$A$5:$C$220,3,0),)</f>
        <v>0</v>
      </c>
      <c r="AD30" s="51">
        <f>IFERROR(VLOOKUP(Таблица1[[#This Row],[Товар КОД6]],'Продажи Период СВОД'!$A$5:$C$410,3,0),)</f>
        <v>0</v>
      </c>
      <c r="AE30" s="119">
        <f>Таблица1[[#This Row],[СТОК 1001]]+Таблица1[[#This Row],[СТОК 1002,]]</f>
        <v>0</v>
      </c>
      <c r="AF30" s="128"/>
      <c r="AG30" s="129"/>
      <c r="AH30" s="120">
        <f>Таблица1[[#This Row],[1002 заказ]]+Таблица1[[#This Row],[1001 заказ]]</f>
        <v>0</v>
      </c>
      <c r="AI30" s="57">
        <v>1</v>
      </c>
      <c r="AJ30" s="194"/>
      <c r="AK30" s="194"/>
      <c r="AL30" s="194">
        <f>Таблица1[[#This Row],[ФАКТ 1001]]+Таблица1[[#This Row],[ФАКТ 1002]]+Таблица1[[#This Row],[1001 заказ]]+Таблица1[[#This Row],[1002 заказ]]</f>
        <v>0</v>
      </c>
      <c r="AM30" s="42" t="s">
        <v>2813</v>
      </c>
      <c r="AP30" s="3">
        <f>Таблица1[[#This Row],[Возврат 1002]]+Таблица1[[#This Row],[Возврат 1001]]</f>
        <v>0</v>
      </c>
      <c r="AQ3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1" spans="1:43" s="3" customFormat="1" ht="15.75" customHeight="1" x14ac:dyDescent="0.2">
      <c r="A31" s="23" t="s">
        <v>810</v>
      </c>
      <c r="B31" s="2">
        <v>408860</v>
      </c>
      <c r="C31" s="88" t="s">
        <v>1553</v>
      </c>
      <c r="D31" s="23" t="s">
        <v>810</v>
      </c>
      <c r="E31" s="7">
        <v>408860</v>
      </c>
      <c r="F31" s="7" t="s">
        <v>26</v>
      </c>
      <c r="G31" s="8" t="s">
        <v>1107</v>
      </c>
      <c r="H31" s="5" t="s">
        <v>21</v>
      </c>
      <c r="I31" s="5">
        <v>4</v>
      </c>
      <c r="J31" s="5">
        <v>100</v>
      </c>
      <c r="K31" s="5">
        <v>15</v>
      </c>
      <c r="L31" s="5">
        <v>39</v>
      </c>
      <c r="M31" s="5">
        <v>56.6</v>
      </c>
      <c r="N31" s="5">
        <v>6.5</v>
      </c>
      <c r="O31" s="43" t="str">
        <f>CONCATENATE(Таблица1[[#This Row],[Отверстия]],"/",Таблица1[[#This Row],[PCD]])</f>
        <v>4/100</v>
      </c>
      <c r="P31" s="5" t="s">
        <v>1552</v>
      </c>
      <c r="Q31" s="17" t="str">
        <f>CONCATENATE(Таблица1[[#This Row],[Отверстия]],"/",Таблица1[[#This Row],[PCD]],"/",Таблица1[[#This Row],[Диаметр]])</f>
        <v>4/100/15</v>
      </c>
      <c r="R3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4/100/15/39/56,6/6,5</v>
      </c>
      <c r="S3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4/100/15/39/56,6/6,5</v>
      </c>
      <c r="T31" s="58" t="s">
        <v>22</v>
      </c>
      <c r="U31" s="4"/>
      <c r="V31" s="35"/>
      <c r="W31" s="55" t="s">
        <v>2806</v>
      </c>
      <c r="X31" s="34">
        <v>3350</v>
      </c>
      <c r="Y31" s="161"/>
      <c r="Z31" s="34">
        <v>0</v>
      </c>
      <c r="AA31" s="51">
        <f>IFERROR(VLOOKUP(Таблица1[[#This Row],[Товар КОД6]],'Stock СВОД'!$A$5:$C$220,2,0),)</f>
        <v>0</v>
      </c>
      <c r="AB31" s="51">
        <f>IFERROR(VLOOKUP(Таблица1[[#This Row],[Товар КОД6]],'Продажи Период СВОД'!$A$5:$C$410,2,0),)</f>
        <v>0</v>
      </c>
      <c r="AC31" s="129">
        <f>IFERROR(VLOOKUP(Таблица1[[#This Row],[Товар КОД6]],'Stock СВОД'!$A$5:$C$220,3,0),)</f>
        <v>0</v>
      </c>
      <c r="AD31" s="51">
        <f>IFERROR(VLOOKUP(Таблица1[[#This Row],[Товар КОД6]],'Продажи Период СВОД'!$A$5:$C$410,3,0),)</f>
        <v>0</v>
      </c>
      <c r="AE31" s="119">
        <f>Таблица1[[#This Row],[СТОК 1001]]+Таблица1[[#This Row],[СТОК 1002,]]</f>
        <v>0</v>
      </c>
      <c r="AF31" s="128"/>
      <c r="AG31" s="129"/>
      <c r="AH31" s="120">
        <f>Таблица1[[#This Row],[1002 заказ]]+Таблица1[[#This Row],[1001 заказ]]</f>
        <v>0</v>
      </c>
      <c r="AI31" s="57">
        <v>1</v>
      </c>
      <c r="AJ31" s="194"/>
      <c r="AK31" s="194"/>
      <c r="AL31" s="194">
        <f>Таблица1[[#This Row],[ФАКТ 1001]]+Таблица1[[#This Row],[ФАКТ 1002]]+Таблица1[[#This Row],[1001 заказ]]+Таблица1[[#This Row],[1002 заказ]]</f>
        <v>0</v>
      </c>
      <c r="AM31" s="42" t="s">
        <v>2813</v>
      </c>
      <c r="AP31" s="3">
        <f>Таблица1[[#This Row],[Возврат 1002]]+Таблица1[[#This Row],[Возврат 1001]]</f>
        <v>0</v>
      </c>
      <c r="AQ3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2" spans="1:43" s="3" customFormat="1" ht="15.75" customHeight="1" x14ac:dyDescent="0.2">
      <c r="A32" s="23" t="s">
        <v>810</v>
      </c>
      <c r="B32" s="2">
        <v>408861</v>
      </c>
      <c r="C32" s="88" t="s">
        <v>1555</v>
      </c>
      <c r="D32" s="23" t="s">
        <v>810</v>
      </c>
      <c r="E32" s="7">
        <v>408861</v>
      </c>
      <c r="F32" s="7" t="s">
        <v>26</v>
      </c>
      <c r="G32" s="8" t="s">
        <v>1108</v>
      </c>
      <c r="H32" s="5" t="s">
        <v>21</v>
      </c>
      <c r="I32" s="5">
        <v>4</v>
      </c>
      <c r="J32" s="5">
        <v>100</v>
      </c>
      <c r="K32" s="5">
        <v>15</v>
      </c>
      <c r="L32" s="5">
        <v>39</v>
      </c>
      <c r="M32" s="5">
        <v>56.6</v>
      </c>
      <c r="N32" s="5">
        <v>6.5</v>
      </c>
      <c r="O32" s="43" t="str">
        <f>CONCATENATE(Таблица1[[#This Row],[Отверстия]],"/",Таблица1[[#This Row],[PCD]])</f>
        <v>4/100</v>
      </c>
      <c r="P32" s="5" t="s">
        <v>1554</v>
      </c>
      <c r="Q32" s="17" t="str">
        <f>CONCATENATE(Таблица1[[#This Row],[Отверстия]],"/",Таблица1[[#This Row],[PCD]],"/",Таблица1[[#This Row],[Диаметр]])</f>
        <v>4/100/15</v>
      </c>
      <c r="R3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4/100/15/39/56,6/6,5</v>
      </c>
      <c r="S3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4/100/15/39/56,6/6,5</v>
      </c>
      <c r="T32" s="58" t="s">
        <v>22</v>
      </c>
      <c r="U32" s="4"/>
      <c r="V32" s="35"/>
      <c r="W32" s="55" t="s">
        <v>2806</v>
      </c>
      <c r="X32" s="34">
        <v>3350</v>
      </c>
      <c r="Y32" s="161"/>
      <c r="Z32" s="34">
        <v>0</v>
      </c>
      <c r="AA32" s="51">
        <f>IFERROR(VLOOKUP(Таблица1[[#This Row],[Товар КОД6]],'Stock СВОД'!$A$5:$C$220,2,0),)</f>
        <v>0</v>
      </c>
      <c r="AB32" s="51">
        <f>IFERROR(VLOOKUP(Таблица1[[#This Row],[Товар КОД6]],'Продажи Период СВОД'!$A$5:$C$410,2,0),)</f>
        <v>0</v>
      </c>
      <c r="AC32" s="129">
        <f>IFERROR(VLOOKUP(Таблица1[[#This Row],[Товар КОД6]],'Stock СВОД'!$A$5:$C$220,3,0),)</f>
        <v>0</v>
      </c>
      <c r="AD32" s="51">
        <f>IFERROR(VLOOKUP(Таблица1[[#This Row],[Товар КОД6]],'Продажи Период СВОД'!$A$5:$C$410,3,0),)</f>
        <v>0</v>
      </c>
      <c r="AE32" s="119">
        <f>Таблица1[[#This Row],[СТОК 1001]]+Таблица1[[#This Row],[СТОК 1002,]]</f>
        <v>0</v>
      </c>
      <c r="AF32" s="128"/>
      <c r="AG32" s="129"/>
      <c r="AH32" s="120">
        <f>Таблица1[[#This Row],[1002 заказ]]+Таблица1[[#This Row],[1001 заказ]]</f>
        <v>0</v>
      </c>
      <c r="AI32" s="57">
        <v>1</v>
      </c>
      <c r="AJ32" s="194"/>
      <c r="AK32" s="194"/>
      <c r="AL32" s="194">
        <f>Таблица1[[#This Row],[ФАКТ 1001]]+Таблица1[[#This Row],[ФАКТ 1002]]+Таблица1[[#This Row],[1001 заказ]]+Таблица1[[#This Row],[1002 заказ]]</f>
        <v>0</v>
      </c>
      <c r="AM32" s="42" t="s">
        <v>2813</v>
      </c>
      <c r="AP32" s="3">
        <f>Таблица1[[#This Row],[Возврат 1002]]+Таблица1[[#This Row],[Возврат 1001]]</f>
        <v>0</v>
      </c>
      <c r="AQ3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3" spans="1:43" s="3" customFormat="1" ht="15.75" customHeight="1" x14ac:dyDescent="0.2">
      <c r="A33" s="23" t="s">
        <v>810</v>
      </c>
      <c r="B33" s="2">
        <v>661792</v>
      </c>
      <c r="C33" s="88" t="s">
        <v>3873</v>
      </c>
      <c r="D33" s="23" t="s">
        <v>810</v>
      </c>
      <c r="E33" s="7">
        <v>661792</v>
      </c>
      <c r="F33" s="7" t="s">
        <v>107</v>
      </c>
      <c r="G33" s="8" t="s">
        <v>1103</v>
      </c>
      <c r="H33" s="5" t="s">
        <v>21</v>
      </c>
      <c r="I33" s="5">
        <v>4</v>
      </c>
      <c r="J33" s="5">
        <v>100</v>
      </c>
      <c r="K33" s="5">
        <v>15</v>
      </c>
      <c r="L33" s="5">
        <v>39</v>
      </c>
      <c r="M33" s="5">
        <v>56.6</v>
      </c>
      <c r="N33" s="5">
        <v>6.5</v>
      </c>
      <c r="O33" s="43" t="str">
        <f>CONCATENATE(Таблица1[[#This Row],[Отверстия]],"/",Таблица1[[#This Row],[PCD]])</f>
        <v>4/100</v>
      </c>
      <c r="P33" s="5" t="s">
        <v>2222</v>
      </c>
      <c r="Q33" s="17" t="str">
        <f>CONCATENATE(Таблица1[[#This Row],[Отверстия]],"/",Таблица1[[#This Row],[PCD]],"/",Таблица1[[#This Row],[Диаметр]])</f>
        <v>4/100/15</v>
      </c>
      <c r="R3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4/100/15/39/56,6/6,5</v>
      </c>
      <c r="S3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4/100/15/39/56,6/6,5</v>
      </c>
      <c r="T33" s="58" t="s">
        <v>22</v>
      </c>
      <c r="U33" s="4"/>
      <c r="V33" s="35"/>
      <c r="W33" s="55" t="s">
        <v>2806</v>
      </c>
      <c r="X33" s="34">
        <v>3590</v>
      </c>
      <c r="Y33" s="161"/>
      <c r="Z33" s="34">
        <v>0</v>
      </c>
      <c r="AA33" s="51">
        <f>IFERROR(VLOOKUP(Таблица1[[#This Row],[Товар КОД6]],'Stock СВОД'!$A$5:$C$220,2,0),)</f>
        <v>0</v>
      </c>
      <c r="AB33" s="51">
        <f>IFERROR(VLOOKUP(Таблица1[[#This Row],[Товар КОД6]],'Продажи Период СВОД'!$A$5:$C$410,2,0),)</f>
        <v>0</v>
      </c>
      <c r="AC33" s="129">
        <f>IFERROR(VLOOKUP(Таблица1[[#This Row],[Товар КОД6]],'Stock СВОД'!$A$5:$C$220,3,0),)</f>
        <v>0</v>
      </c>
      <c r="AD33" s="51">
        <f>IFERROR(VLOOKUP(Таблица1[[#This Row],[Товар КОД6]],'Продажи Период СВОД'!$A$5:$C$410,3,0),)</f>
        <v>0</v>
      </c>
      <c r="AE33" s="119">
        <f>Таблица1[[#This Row],[СТОК 1001]]+Таблица1[[#This Row],[СТОК 1002,]]</f>
        <v>0</v>
      </c>
      <c r="AF33" s="128"/>
      <c r="AG33" s="129"/>
      <c r="AH33" s="120">
        <f>Таблица1[[#This Row],[1002 заказ]]+Таблица1[[#This Row],[1001 заказ]]</f>
        <v>0</v>
      </c>
      <c r="AI33" s="57">
        <v>1</v>
      </c>
      <c r="AJ33" s="194"/>
      <c r="AK33" s="194"/>
      <c r="AL33" s="194">
        <f>Таблица1[[#This Row],[ФАКТ 1001]]+Таблица1[[#This Row],[ФАКТ 1002]]+Таблица1[[#This Row],[1001 заказ]]+Таблица1[[#This Row],[1002 заказ]]</f>
        <v>0</v>
      </c>
      <c r="AM33" s="42" t="s">
        <v>2813</v>
      </c>
      <c r="AP33" s="3">
        <f>Таблица1[[#This Row],[Возврат 1002]]+Таблица1[[#This Row],[Возврат 1001]]</f>
        <v>0</v>
      </c>
      <c r="AQ3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4" spans="1:43" s="3" customFormat="1" ht="15.75" customHeight="1" x14ac:dyDescent="0.2">
      <c r="A34" s="23" t="s">
        <v>810</v>
      </c>
      <c r="B34" s="2">
        <v>661793</v>
      </c>
      <c r="C34" s="88" t="s">
        <v>3588</v>
      </c>
      <c r="D34" s="23" t="s">
        <v>810</v>
      </c>
      <c r="E34" s="7">
        <v>661793</v>
      </c>
      <c r="F34" s="7" t="s">
        <v>107</v>
      </c>
      <c r="G34" s="8" t="s">
        <v>1107</v>
      </c>
      <c r="H34" s="5" t="s">
        <v>21</v>
      </c>
      <c r="I34" s="5">
        <v>4</v>
      </c>
      <c r="J34" s="5">
        <v>100</v>
      </c>
      <c r="K34" s="5">
        <v>15</v>
      </c>
      <c r="L34" s="5">
        <v>39</v>
      </c>
      <c r="M34" s="5">
        <v>56.6</v>
      </c>
      <c r="N34" s="5">
        <v>6.5</v>
      </c>
      <c r="O34" s="43" t="str">
        <f>CONCATENATE(Таблица1[[#This Row],[Отверстия]],"/",Таблица1[[#This Row],[PCD]])</f>
        <v>4/100</v>
      </c>
      <c r="P34" s="5" t="s">
        <v>2223</v>
      </c>
      <c r="Q34" s="17" t="str">
        <f>CONCATENATE(Таблица1[[#This Row],[Отверстия]],"/",Таблица1[[#This Row],[PCD]],"/",Таблица1[[#This Row],[Диаметр]])</f>
        <v>4/100/15</v>
      </c>
      <c r="R3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4/100/15/39/56,6/6,5</v>
      </c>
      <c r="S3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4/100/15/39/56,6/6,5</v>
      </c>
      <c r="T34" s="58" t="s">
        <v>22</v>
      </c>
      <c r="U34" s="4"/>
      <c r="V34" s="35"/>
      <c r="W34" s="55" t="s">
        <v>2806</v>
      </c>
      <c r="X34" s="34">
        <v>3350</v>
      </c>
      <c r="Y34" s="161"/>
      <c r="Z34" s="34">
        <v>0</v>
      </c>
      <c r="AA34" s="51">
        <f>IFERROR(VLOOKUP(Таблица1[[#This Row],[Товар КОД6]],'Stock СВОД'!$A$5:$C$220,2,0),)</f>
        <v>0</v>
      </c>
      <c r="AB34" s="51">
        <f>IFERROR(VLOOKUP(Таблица1[[#This Row],[Товар КОД6]],'Продажи Период СВОД'!$A$5:$C$410,2,0),)</f>
        <v>0</v>
      </c>
      <c r="AC34" s="129">
        <f>IFERROR(VLOOKUP(Таблица1[[#This Row],[Товар КОД6]],'Stock СВОД'!$A$5:$C$220,3,0),)</f>
        <v>0</v>
      </c>
      <c r="AD34" s="51">
        <f>IFERROR(VLOOKUP(Таблица1[[#This Row],[Товар КОД6]],'Продажи Период СВОД'!$A$5:$C$410,3,0),)</f>
        <v>0</v>
      </c>
      <c r="AE34" s="119">
        <f>Таблица1[[#This Row],[СТОК 1001]]+Таблица1[[#This Row],[СТОК 1002,]]</f>
        <v>0</v>
      </c>
      <c r="AF34" s="128"/>
      <c r="AG34" s="129"/>
      <c r="AH34" s="120">
        <f>Таблица1[[#This Row],[1002 заказ]]+Таблица1[[#This Row],[1001 заказ]]</f>
        <v>0</v>
      </c>
      <c r="AI34" s="57">
        <v>1</v>
      </c>
      <c r="AJ34" s="194"/>
      <c r="AK34" s="194"/>
      <c r="AL34" s="194">
        <f>Таблица1[[#This Row],[ФАКТ 1001]]+Таблица1[[#This Row],[ФАКТ 1002]]+Таблица1[[#This Row],[1001 заказ]]+Таблица1[[#This Row],[1002 заказ]]</f>
        <v>0</v>
      </c>
      <c r="AM34" s="42" t="s">
        <v>2813</v>
      </c>
      <c r="AP34" s="3">
        <f>Таблица1[[#This Row],[Возврат 1002]]+Таблица1[[#This Row],[Возврат 1001]]</f>
        <v>0</v>
      </c>
      <c r="AQ3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5" spans="1:43" s="3" customFormat="1" ht="15.75" customHeight="1" x14ac:dyDescent="0.2">
      <c r="A35" s="23" t="s">
        <v>810</v>
      </c>
      <c r="B35" s="2">
        <v>661794</v>
      </c>
      <c r="C35" s="88" t="s">
        <v>2225</v>
      </c>
      <c r="D35" s="23" t="s">
        <v>810</v>
      </c>
      <c r="E35" s="7">
        <v>661794</v>
      </c>
      <c r="F35" s="7" t="s">
        <v>107</v>
      </c>
      <c r="G35" s="8" t="s">
        <v>1108</v>
      </c>
      <c r="H35" s="5" t="s">
        <v>21</v>
      </c>
      <c r="I35" s="5">
        <v>4</v>
      </c>
      <c r="J35" s="5">
        <v>100</v>
      </c>
      <c r="K35" s="5">
        <v>15</v>
      </c>
      <c r="L35" s="5">
        <v>39</v>
      </c>
      <c r="M35" s="5">
        <v>56.6</v>
      </c>
      <c r="N35" s="5">
        <v>6.5</v>
      </c>
      <c r="O35" s="43" t="str">
        <f>CONCATENATE(Таблица1[[#This Row],[Отверстия]],"/",Таблица1[[#This Row],[PCD]])</f>
        <v>4/100</v>
      </c>
      <c r="P35" s="5" t="s">
        <v>2224</v>
      </c>
      <c r="Q35" s="17" t="str">
        <f>CONCATENATE(Таблица1[[#This Row],[Отверстия]],"/",Таблица1[[#This Row],[PCD]],"/",Таблица1[[#This Row],[Диаметр]])</f>
        <v>4/100/15</v>
      </c>
      <c r="R3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4/100/15/39/56,6/6,5</v>
      </c>
      <c r="S3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4/100/15/39/56,6/6,5</v>
      </c>
      <c r="T35" s="58" t="s">
        <v>22</v>
      </c>
      <c r="U35" s="4"/>
      <c r="V35" s="35"/>
      <c r="W35" s="55" t="s">
        <v>2806</v>
      </c>
      <c r="X35" s="34">
        <v>3350</v>
      </c>
      <c r="Y35" s="161"/>
      <c r="Z35" s="34">
        <v>0</v>
      </c>
      <c r="AA35" s="51">
        <f>IFERROR(VLOOKUP(Таблица1[[#This Row],[Товар КОД6]],'Stock СВОД'!$A$5:$C$220,2,0),)</f>
        <v>0</v>
      </c>
      <c r="AB35" s="51">
        <f>IFERROR(VLOOKUP(Таблица1[[#This Row],[Товар КОД6]],'Продажи Период СВОД'!$A$5:$C$410,2,0),)</f>
        <v>0</v>
      </c>
      <c r="AC35" s="129">
        <f>IFERROR(VLOOKUP(Таблица1[[#This Row],[Товар КОД6]],'Stock СВОД'!$A$5:$C$220,3,0),)</f>
        <v>0</v>
      </c>
      <c r="AD35" s="51">
        <f>IFERROR(VLOOKUP(Таблица1[[#This Row],[Товар КОД6]],'Продажи Период СВОД'!$A$5:$C$410,3,0),)</f>
        <v>0</v>
      </c>
      <c r="AE35" s="119">
        <f>Таблица1[[#This Row],[СТОК 1001]]+Таблица1[[#This Row],[СТОК 1002,]]</f>
        <v>0</v>
      </c>
      <c r="AF35" s="128"/>
      <c r="AG35" s="129"/>
      <c r="AH35" s="120">
        <f>Таблица1[[#This Row],[1002 заказ]]+Таблица1[[#This Row],[1001 заказ]]</f>
        <v>0</v>
      </c>
      <c r="AI35" s="57">
        <v>1</v>
      </c>
      <c r="AJ35" s="194"/>
      <c r="AK35" s="194"/>
      <c r="AL35" s="194">
        <f>Таблица1[[#This Row],[ФАКТ 1001]]+Таблица1[[#This Row],[ФАКТ 1002]]+Таблица1[[#This Row],[1001 заказ]]+Таблица1[[#This Row],[1002 заказ]]</f>
        <v>0</v>
      </c>
      <c r="AM35" s="42" t="s">
        <v>2813</v>
      </c>
      <c r="AP35" s="3">
        <f>Таблица1[[#This Row],[Возврат 1002]]+Таблица1[[#This Row],[Возврат 1001]]</f>
        <v>0</v>
      </c>
      <c r="AQ3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6" spans="1:43" s="3" customFormat="1" ht="15.75" customHeight="1" x14ac:dyDescent="0.2">
      <c r="A36" s="23" t="s">
        <v>810</v>
      </c>
      <c r="B36" s="2">
        <v>665946</v>
      </c>
      <c r="C36" s="88" t="s">
        <v>3589</v>
      </c>
      <c r="D36" s="23" t="s">
        <v>810</v>
      </c>
      <c r="E36" s="7">
        <v>665946</v>
      </c>
      <c r="F36" s="7" t="s">
        <v>26</v>
      </c>
      <c r="G36" s="8" t="s">
        <v>1099</v>
      </c>
      <c r="H36" s="5" t="s">
        <v>21</v>
      </c>
      <c r="I36" s="5">
        <v>4</v>
      </c>
      <c r="J36" s="5">
        <v>100</v>
      </c>
      <c r="K36" s="5">
        <v>15</v>
      </c>
      <c r="L36" s="5">
        <v>39</v>
      </c>
      <c r="M36" s="5">
        <v>56.6</v>
      </c>
      <c r="N36" s="5">
        <v>6.5</v>
      </c>
      <c r="O36" s="43" t="str">
        <f>CONCATENATE(Таблица1[[#This Row],[Отверстия]],"/",Таблица1[[#This Row],[PCD]])</f>
        <v>4/100</v>
      </c>
      <c r="P36" s="5" t="s">
        <v>2493</v>
      </c>
      <c r="Q36" s="17" t="str">
        <f>CONCATENATE(Таблица1[[#This Row],[Отверстия]],"/",Таблица1[[#This Row],[PCD]],"/",Таблица1[[#This Row],[Диаметр]])</f>
        <v>4/100/15</v>
      </c>
      <c r="R3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4/100/15/39/56,6/6,5</v>
      </c>
      <c r="S3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4/100/15/39/56,6/6,5</v>
      </c>
      <c r="T36" s="58" t="s">
        <v>22</v>
      </c>
      <c r="U36" s="4"/>
      <c r="V36" s="35"/>
      <c r="W36" s="55" t="s">
        <v>2806</v>
      </c>
      <c r="X36" s="34">
        <v>3350</v>
      </c>
      <c r="Y36" s="161"/>
      <c r="Z36" s="34">
        <v>0</v>
      </c>
      <c r="AA36" s="51">
        <f>IFERROR(VLOOKUP(Таблица1[[#This Row],[Товар КОД6]],'Stock СВОД'!$A$5:$C$220,2,0),)</f>
        <v>0</v>
      </c>
      <c r="AB36" s="51">
        <f>IFERROR(VLOOKUP(Таблица1[[#This Row],[Товар КОД6]],'Продажи Период СВОД'!$A$5:$C$410,2,0),)</f>
        <v>0</v>
      </c>
      <c r="AC36" s="129">
        <f>IFERROR(VLOOKUP(Таблица1[[#This Row],[Товар КОД6]],'Stock СВОД'!$A$5:$C$220,3,0),)</f>
        <v>0</v>
      </c>
      <c r="AD36" s="51">
        <f>IFERROR(VLOOKUP(Таблица1[[#This Row],[Товар КОД6]],'Продажи Период СВОД'!$A$5:$C$410,3,0),)</f>
        <v>0</v>
      </c>
      <c r="AE36" s="119">
        <f>Таблица1[[#This Row],[СТОК 1001]]+Таблица1[[#This Row],[СТОК 1002,]]</f>
        <v>0</v>
      </c>
      <c r="AF36" s="128"/>
      <c r="AG36" s="129"/>
      <c r="AH36" s="120">
        <f>Таблица1[[#This Row],[1002 заказ]]+Таблица1[[#This Row],[1001 заказ]]</f>
        <v>0</v>
      </c>
      <c r="AI36" s="57">
        <v>1</v>
      </c>
      <c r="AJ36" s="194"/>
      <c r="AK36" s="194"/>
      <c r="AL36" s="194">
        <f>Таблица1[[#This Row],[ФАКТ 1001]]+Таблица1[[#This Row],[ФАКТ 1002]]+Таблица1[[#This Row],[1001 заказ]]+Таблица1[[#This Row],[1002 заказ]]</f>
        <v>0</v>
      </c>
      <c r="AM36" s="42" t="s">
        <v>2813</v>
      </c>
      <c r="AP36" s="3">
        <f>Таблица1[[#This Row],[Возврат 1002]]+Таблица1[[#This Row],[Возврат 1001]]</f>
        <v>0</v>
      </c>
      <c r="AQ3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7" spans="1:43" s="3" customFormat="1" ht="15.75" customHeight="1" x14ac:dyDescent="0.2">
      <c r="A37" s="23" t="s">
        <v>810</v>
      </c>
      <c r="B37" s="2">
        <v>665958</v>
      </c>
      <c r="C37" s="88" t="s">
        <v>3590</v>
      </c>
      <c r="D37" s="23" t="s">
        <v>810</v>
      </c>
      <c r="E37" s="7">
        <v>665958</v>
      </c>
      <c r="F37" s="7" t="s">
        <v>107</v>
      </c>
      <c r="G37" s="8" t="s">
        <v>1099</v>
      </c>
      <c r="H37" s="5" t="s">
        <v>21</v>
      </c>
      <c r="I37" s="5">
        <v>4</v>
      </c>
      <c r="J37" s="5">
        <v>100</v>
      </c>
      <c r="K37" s="5">
        <v>15</v>
      </c>
      <c r="L37" s="5">
        <v>39</v>
      </c>
      <c r="M37" s="5">
        <v>56.6</v>
      </c>
      <c r="N37" s="5">
        <v>6.5</v>
      </c>
      <c r="O37" s="43" t="str">
        <f>CONCATENATE(Таблица1[[#This Row],[Отверстия]],"/",Таблица1[[#This Row],[PCD]])</f>
        <v>4/100</v>
      </c>
      <c r="P37" s="5" t="s">
        <v>2498</v>
      </c>
      <c r="Q37" s="17" t="str">
        <f>CONCATENATE(Таблица1[[#This Row],[Отверстия]],"/",Таблица1[[#This Row],[PCD]],"/",Таблица1[[#This Row],[Диаметр]])</f>
        <v>4/100/15</v>
      </c>
      <c r="R3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4/100/15/39/56,6/6,5</v>
      </c>
      <c r="S3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4/100/15/39/56,6/6,5</v>
      </c>
      <c r="T37" s="58" t="s">
        <v>22</v>
      </c>
      <c r="U37" s="4"/>
      <c r="V37" s="35"/>
      <c r="W37" s="55" t="s">
        <v>2806</v>
      </c>
      <c r="X37" s="34">
        <v>3350</v>
      </c>
      <c r="Y37" s="161"/>
      <c r="Z37" s="34">
        <v>0</v>
      </c>
      <c r="AA37" s="51">
        <f>IFERROR(VLOOKUP(Таблица1[[#This Row],[Товар КОД6]],'Stock СВОД'!$A$5:$C$220,2,0),)</f>
        <v>0</v>
      </c>
      <c r="AB37" s="51">
        <f>IFERROR(VLOOKUP(Таблица1[[#This Row],[Товар КОД6]],'Продажи Период СВОД'!$A$5:$C$410,2,0),)</f>
        <v>0</v>
      </c>
      <c r="AC37" s="129">
        <f>IFERROR(VLOOKUP(Таблица1[[#This Row],[Товар КОД6]],'Stock СВОД'!$A$5:$C$220,3,0),)</f>
        <v>0</v>
      </c>
      <c r="AD37" s="51">
        <f>IFERROR(VLOOKUP(Таблица1[[#This Row],[Товар КОД6]],'Продажи Период СВОД'!$A$5:$C$410,3,0),)</f>
        <v>0</v>
      </c>
      <c r="AE37" s="119">
        <f>Таблица1[[#This Row],[СТОК 1001]]+Таблица1[[#This Row],[СТОК 1002,]]</f>
        <v>0</v>
      </c>
      <c r="AF37" s="128"/>
      <c r="AG37" s="129"/>
      <c r="AH37" s="120">
        <f>Таблица1[[#This Row],[1002 заказ]]+Таблица1[[#This Row],[1001 заказ]]</f>
        <v>0</v>
      </c>
      <c r="AI37" s="57">
        <v>1</v>
      </c>
      <c r="AJ37" s="194"/>
      <c r="AK37" s="194"/>
      <c r="AL37" s="194">
        <f>Таблица1[[#This Row],[ФАКТ 1001]]+Таблица1[[#This Row],[ФАКТ 1002]]+Таблица1[[#This Row],[1001 заказ]]+Таблица1[[#This Row],[1002 заказ]]</f>
        <v>0</v>
      </c>
      <c r="AM37" s="42" t="s">
        <v>2813</v>
      </c>
      <c r="AP37" s="3">
        <f>Таблица1[[#This Row],[Возврат 1002]]+Таблица1[[#This Row],[Возврат 1001]]</f>
        <v>0</v>
      </c>
      <c r="AQ3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8" spans="1:43" s="3" customFormat="1" ht="15.75" customHeight="1" x14ac:dyDescent="0.2">
      <c r="A38" s="23" t="s">
        <v>810</v>
      </c>
      <c r="B38" s="2">
        <v>408880</v>
      </c>
      <c r="C38" s="88" t="s">
        <v>1577</v>
      </c>
      <c r="D38" s="23" t="s">
        <v>810</v>
      </c>
      <c r="E38" s="7">
        <v>408880</v>
      </c>
      <c r="F38" s="7" t="s">
        <v>26</v>
      </c>
      <c r="G38" s="8" t="s">
        <v>1180</v>
      </c>
      <c r="H38" s="5" t="s">
        <v>21</v>
      </c>
      <c r="I38" s="5">
        <v>4</v>
      </c>
      <c r="J38" s="5">
        <v>100</v>
      </c>
      <c r="K38" s="5">
        <v>15</v>
      </c>
      <c r="L38" s="5">
        <v>43</v>
      </c>
      <c r="M38" s="5">
        <v>56.6</v>
      </c>
      <c r="N38" s="5">
        <v>6.5</v>
      </c>
      <c r="O38" s="43" t="str">
        <f>CONCATENATE(Таблица1[[#This Row],[Отверстия]],"/",Таблица1[[#This Row],[PCD]])</f>
        <v>4/100</v>
      </c>
      <c r="P38" s="5" t="s">
        <v>1576</v>
      </c>
      <c r="Q38" s="17" t="str">
        <f>CONCATENATE(Таблица1[[#This Row],[Отверстия]],"/",Таблица1[[#This Row],[PCD]],"/",Таблица1[[#This Row],[Диаметр]])</f>
        <v>4/100/15</v>
      </c>
      <c r="R3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4/100/15/43/56,6/6,5</v>
      </c>
      <c r="S3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4/100/15/43/56,6/6,5</v>
      </c>
      <c r="T38" s="58" t="s">
        <v>22</v>
      </c>
      <c r="U38" s="4"/>
      <c r="V38" s="35"/>
      <c r="W38" s="55" t="s">
        <v>2806</v>
      </c>
      <c r="X38" s="34">
        <v>3590</v>
      </c>
      <c r="Y38" s="161"/>
      <c r="Z38" s="34">
        <v>0</v>
      </c>
      <c r="AA38" s="51">
        <f>IFERROR(VLOOKUP(Таблица1[[#This Row],[Товар КОД6]],'Stock СВОД'!$A$5:$C$220,2,0),)</f>
        <v>0</v>
      </c>
      <c r="AB38" s="51">
        <f>IFERROR(VLOOKUP(Таблица1[[#This Row],[Товар КОД6]],'Продажи Период СВОД'!$A$5:$C$410,2,0),)</f>
        <v>0</v>
      </c>
      <c r="AC38" s="129">
        <f>IFERROR(VLOOKUP(Таблица1[[#This Row],[Товар КОД6]],'Stock СВОД'!$A$5:$C$220,3,0),)</f>
        <v>0</v>
      </c>
      <c r="AD38" s="51">
        <f>IFERROR(VLOOKUP(Таблица1[[#This Row],[Товар КОД6]],'Продажи Период СВОД'!$A$5:$C$410,3,0),)</f>
        <v>0</v>
      </c>
      <c r="AE38" s="119">
        <f>Таблица1[[#This Row],[СТОК 1001]]+Таблица1[[#This Row],[СТОК 1002,]]</f>
        <v>0</v>
      </c>
      <c r="AF38" s="128"/>
      <c r="AG38" s="129"/>
      <c r="AH38" s="120">
        <f>Таблица1[[#This Row],[1002 заказ]]+Таблица1[[#This Row],[1001 заказ]]</f>
        <v>0</v>
      </c>
      <c r="AI38" s="57">
        <v>1</v>
      </c>
      <c r="AJ38" s="194"/>
      <c r="AK38" s="194"/>
      <c r="AL38" s="194">
        <f>Таблица1[[#This Row],[ФАКТ 1001]]+Таблица1[[#This Row],[ФАКТ 1002]]+Таблица1[[#This Row],[1001 заказ]]+Таблица1[[#This Row],[1002 заказ]]</f>
        <v>0</v>
      </c>
      <c r="AM38" s="42" t="s">
        <v>2815</v>
      </c>
      <c r="AP38" s="3">
        <f>Таблица1[[#This Row],[Возврат 1002]]+Таблица1[[#This Row],[Возврат 1001]]</f>
        <v>0</v>
      </c>
      <c r="AQ3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9" spans="1:43" s="3" customFormat="1" ht="15.75" customHeight="1" x14ac:dyDescent="0.2">
      <c r="A39" s="23" t="s">
        <v>810</v>
      </c>
      <c r="B39" s="2">
        <v>408882</v>
      </c>
      <c r="C39" s="88" t="s">
        <v>1579</v>
      </c>
      <c r="D39" s="23" t="s">
        <v>810</v>
      </c>
      <c r="E39" s="7">
        <v>408882</v>
      </c>
      <c r="F39" s="7" t="s">
        <v>26</v>
      </c>
      <c r="G39" s="8" t="s">
        <v>2571</v>
      </c>
      <c r="H39" s="5" t="s">
        <v>21</v>
      </c>
      <c r="I39" s="5">
        <v>4</v>
      </c>
      <c r="J39" s="5">
        <v>100</v>
      </c>
      <c r="K39" s="5">
        <v>15</v>
      </c>
      <c r="L39" s="5">
        <v>43</v>
      </c>
      <c r="M39" s="5">
        <v>56.6</v>
      </c>
      <c r="N39" s="5">
        <v>6.5</v>
      </c>
      <c r="O39" s="43" t="str">
        <f>CONCATENATE(Таблица1[[#This Row],[Отверстия]],"/",Таблица1[[#This Row],[PCD]])</f>
        <v>4/100</v>
      </c>
      <c r="P39" s="5" t="s">
        <v>1578</v>
      </c>
      <c r="Q39" s="17" t="str">
        <f>CONCATENATE(Таблица1[[#This Row],[Отверстия]],"/",Таблица1[[#This Row],[PCD]],"/",Таблица1[[#This Row],[Диаметр]])</f>
        <v>4/100/15</v>
      </c>
      <c r="R3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4/100/15/43/56,6/6,5</v>
      </c>
      <c r="S3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4/100/15/43/56,6/6,5</v>
      </c>
      <c r="T39" s="58" t="s">
        <v>22</v>
      </c>
      <c r="U39" s="4"/>
      <c r="V39" s="35"/>
      <c r="W39" s="55" t="s">
        <v>2806</v>
      </c>
      <c r="X39" s="34">
        <v>3590</v>
      </c>
      <c r="Y39" s="161"/>
      <c r="Z39" s="34">
        <v>0</v>
      </c>
      <c r="AA39" s="51">
        <f>IFERROR(VLOOKUP(Таблица1[[#This Row],[Товар КОД6]],'Stock СВОД'!$A$5:$C$220,2,0),)</f>
        <v>0</v>
      </c>
      <c r="AB39" s="51">
        <f>IFERROR(VLOOKUP(Таблица1[[#This Row],[Товар КОД6]],'Продажи Период СВОД'!$A$5:$C$410,2,0),)</f>
        <v>0</v>
      </c>
      <c r="AC39" s="129">
        <f>IFERROR(VLOOKUP(Таблица1[[#This Row],[Товар КОД6]],'Stock СВОД'!$A$5:$C$220,3,0),)</f>
        <v>0</v>
      </c>
      <c r="AD39" s="51">
        <f>IFERROR(VLOOKUP(Таблица1[[#This Row],[Товар КОД6]],'Продажи Период СВОД'!$A$5:$C$410,3,0),)</f>
        <v>0</v>
      </c>
      <c r="AE39" s="119">
        <f>Таблица1[[#This Row],[СТОК 1001]]+Таблица1[[#This Row],[СТОК 1002,]]</f>
        <v>0</v>
      </c>
      <c r="AF39" s="128"/>
      <c r="AG39" s="129"/>
      <c r="AH39" s="120">
        <f>Таблица1[[#This Row],[1002 заказ]]+Таблица1[[#This Row],[1001 заказ]]</f>
        <v>0</v>
      </c>
      <c r="AI39" s="57">
        <v>1</v>
      </c>
      <c r="AJ39" s="194"/>
      <c r="AK39" s="194"/>
      <c r="AL39" s="194">
        <f>Таблица1[[#This Row],[ФАКТ 1001]]+Таблица1[[#This Row],[ФАКТ 1002]]+Таблица1[[#This Row],[1001 заказ]]+Таблица1[[#This Row],[1002 заказ]]</f>
        <v>0</v>
      </c>
      <c r="AM39" s="42" t="s">
        <v>2815</v>
      </c>
      <c r="AP39" s="3">
        <f>Таблица1[[#This Row],[Возврат 1002]]+Таблица1[[#This Row],[Возврат 1001]]</f>
        <v>0</v>
      </c>
      <c r="AQ3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0" spans="1:43" s="3" customFormat="1" ht="15.75" customHeight="1" x14ac:dyDescent="0.2">
      <c r="A40" s="23" t="s">
        <v>810</v>
      </c>
      <c r="B40" s="2">
        <v>408883</v>
      </c>
      <c r="C40" s="88" t="s">
        <v>1581</v>
      </c>
      <c r="D40" s="23" t="s">
        <v>810</v>
      </c>
      <c r="E40" s="7">
        <v>408883</v>
      </c>
      <c r="F40" s="7" t="s">
        <v>26</v>
      </c>
      <c r="G40" s="8" t="s">
        <v>1107</v>
      </c>
      <c r="H40" s="5" t="s">
        <v>21</v>
      </c>
      <c r="I40" s="5">
        <v>4</v>
      </c>
      <c r="J40" s="5">
        <v>100</v>
      </c>
      <c r="K40" s="5">
        <v>15</v>
      </c>
      <c r="L40" s="5">
        <v>43</v>
      </c>
      <c r="M40" s="5">
        <v>56.6</v>
      </c>
      <c r="N40" s="5">
        <v>6.5</v>
      </c>
      <c r="O40" s="43" t="str">
        <f>CONCATENATE(Таблица1[[#This Row],[Отверстия]],"/",Таблица1[[#This Row],[PCD]])</f>
        <v>4/100</v>
      </c>
      <c r="P40" s="5" t="s">
        <v>1580</v>
      </c>
      <c r="Q40" s="17" t="str">
        <f>CONCATENATE(Таблица1[[#This Row],[Отверстия]],"/",Таблица1[[#This Row],[PCD]],"/",Таблица1[[#This Row],[Диаметр]])</f>
        <v>4/100/15</v>
      </c>
      <c r="R4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4/100/15/43/56,6/6,5</v>
      </c>
      <c r="S4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4/100/15/43/56,6/6,5</v>
      </c>
      <c r="T40" s="58" t="s">
        <v>22</v>
      </c>
      <c r="U40" s="4"/>
      <c r="V40" s="35"/>
      <c r="W40" s="55" t="s">
        <v>2806</v>
      </c>
      <c r="X40" s="34">
        <v>3350</v>
      </c>
      <c r="Y40" s="161"/>
      <c r="Z40" s="34">
        <v>0</v>
      </c>
      <c r="AA40" s="51">
        <f>IFERROR(VLOOKUP(Таблица1[[#This Row],[Товар КОД6]],'Stock СВОД'!$A$5:$C$220,2,0),)</f>
        <v>0</v>
      </c>
      <c r="AB40" s="51">
        <f>IFERROR(VLOOKUP(Таблица1[[#This Row],[Товар КОД6]],'Продажи Период СВОД'!$A$5:$C$410,2,0),)</f>
        <v>0</v>
      </c>
      <c r="AC40" s="129">
        <f>IFERROR(VLOOKUP(Таблица1[[#This Row],[Товар КОД6]],'Stock СВОД'!$A$5:$C$220,3,0),)</f>
        <v>0</v>
      </c>
      <c r="AD40" s="51">
        <f>IFERROR(VLOOKUP(Таблица1[[#This Row],[Товар КОД6]],'Продажи Период СВОД'!$A$5:$C$410,3,0),)</f>
        <v>0</v>
      </c>
      <c r="AE40" s="119">
        <f>Таблица1[[#This Row],[СТОК 1001]]+Таблица1[[#This Row],[СТОК 1002,]]</f>
        <v>0</v>
      </c>
      <c r="AF40" s="128"/>
      <c r="AG40" s="129"/>
      <c r="AH40" s="120">
        <f>Таблица1[[#This Row],[1002 заказ]]+Таблица1[[#This Row],[1001 заказ]]</f>
        <v>0</v>
      </c>
      <c r="AI40" s="57">
        <v>1</v>
      </c>
      <c r="AJ40" s="194"/>
      <c r="AK40" s="194"/>
      <c r="AL40" s="194">
        <f>Таблица1[[#This Row],[ФАКТ 1001]]+Таблица1[[#This Row],[ФАКТ 1002]]+Таблица1[[#This Row],[1001 заказ]]+Таблица1[[#This Row],[1002 заказ]]</f>
        <v>0</v>
      </c>
      <c r="AM40" s="42" t="s">
        <v>2815</v>
      </c>
      <c r="AP40" s="3">
        <f>Таблица1[[#This Row],[Возврат 1002]]+Таблица1[[#This Row],[Возврат 1001]]</f>
        <v>0</v>
      </c>
      <c r="AQ4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1" spans="1:43" s="3" customFormat="1" ht="15.75" customHeight="1" x14ac:dyDescent="0.2">
      <c r="A41" s="23" t="s">
        <v>810</v>
      </c>
      <c r="B41" s="2">
        <v>408884</v>
      </c>
      <c r="C41" s="88" t="s">
        <v>1583</v>
      </c>
      <c r="D41" s="23" t="s">
        <v>810</v>
      </c>
      <c r="E41" s="7">
        <v>408884</v>
      </c>
      <c r="F41" s="7" t="s">
        <v>26</v>
      </c>
      <c r="G41" s="8" t="s">
        <v>1108</v>
      </c>
      <c r="H41" s="5" t="s">
        <v>21</v>
      </c>
      <c r="I41" s="5">
        <v>4</v>
      </c>
      <c r="J41" s="5">
        <v>100</v>
      </c>
      <c r="K41" s="5">
        <v>15</v>
      </c>
      <c r="L41" s="5">
        <v>43</v>
      </c>
      <c r="M41" s="5">
        <v>56.6</v>
      </c>
      <c r="N41" s="5">
        <v>6.5</v>
      </c>
      <c r="O41" s="43" t="str">
        <f>CONCATENATE(Таблица1[[#This Row],[Отверстия]],"/",Таблица1[[#This Row],[PCD]])</f>
        <v>4/100</v>
      </c>
      <c r="P41" s="5" t="s">
        <v>1582</v>
      </c>
      <c r="Q41" s="17" t="str">
        <f>CONCATENATE(Таблица1[[#This Row],[Отверстия]],"/",Таблица1[[#This Row],[PCD]],"/",Таблица1[[#This Row],[Диаметр]])</f>
        <v>4/100/15</v>
      </c>
      <c r="R4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4/100/15/43/56,6/6,5</v>
      </c>
      <c r="S4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4/100/15/43/56,6/6,5</v>
      </c>
      <c r="T41" s="58" t="s">
        <v>22</v>
      </c>
      <c r="U41" s="4"/>
      <c r="V41" s="35"/>
      <c r="W41" s="55" t="s">
        <v>2806</v>
      </c>
      <c r="X41" s="34">
        <v>3350</v>
      </c>
      <c r="Y41" s="161"/>
      <c r="Z41" s="34">
        <v>0</v>
      </c>
      <c r="AA41" s="51">
        <f>IFERROR(VLOOKUP(Таблица1[[#This Row],[Товар КОД6]],'Stock СВОД'!$A$5:$C$220,2,0),)</f>
        <v>0</v>
      </c>
      <c r="AB41" s="51">
        <f>IFERROR(VLOOKUP(Таблица1[[#This Row],[Товар КОД6]],'Продажи Период СВОД'!$A$5:$C$410,2,0),)</f>
        <v>0</v>
      </c>
      <c r="AC41" s="129">
        <f>IFERROR(VLOOKUP(Таблица1[[#This Row],[Товар КОД6]],'Stock СВОД'!$A$5:$C$220,3,0),)</f>
        <v>0</v>
      </c>
      <c r="AD41" s="51">
        <f>IFERROR(VLOOKUP(Таблица1[[#This Row],[Товар КОД6]],'Продажи Период СВОД'!$A$5:$C$410,3,0),)</f>
        <v>0</v>
      </c>
      <c r="AE41" s="119">
        <f>Таблица1[[#This Row],[СТОК 1001]]+Таблица1[[#This Row],[СТОК 1002,]]</f>
        <v>0</v>
      </c>
      <c r="AF41" s="128"/>
      <c r="AG41" s="129"/>
      <c r="AH41" s="120">
        <f>Таблица1[[#This Row],[1002 заказ]]+Таблица1[[#This Row],[1001 заказ]]</f>
        <v>0</v>
      </c>
      <c r="AI41" s="57">
        <v>1</v>
      </c>
      <c r="AJ41" s="194"/>
      <c r="AK41" s="194"/>
      <c r="AL41" s="194">
        <f>Таблица1[[#This Row],[ФАКТ 1001]]+Таблица1[[#This Row],[ФАКТ 1002]]+Таблица1[[#This Row],[1001 заказ]]+Таблица1[[#This Row],[1002 заказ]]</f>
        <v>0</v>
      </c>
      <c r="AM41" s="42" t="s">
        <v>2815</v>
      </c>
      <c r="AP41" s="3">
        <f>Таблица1[[#This Row],[Возврат 1002]]+Таблица1[[#This Row],[Возврат 1001]]</f>
        <v>0</v>
      </c>
      <c r="AQ4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2" spans="1:43" s="3" customFormat="1" ht="15.75" customHeight="1" x14ac:dyDescent="0.2">
      <c r="A42" s="23" t="s">
        <v>810</v>
      </c>
      <c r="B42" s="2">
        <v>665951</v>
      </c>
      <c r="C42" s="88" t="s">
        <v>3591</v>
      </c>
      <c r="D42" s="23" t="s">
        <v>810</v>
      </c>
      <c r="E42" s="7">
        <v>665951</v>
      </c>
      <c r="F42" s="7" t="s">
        <v>26</v>
      </c>
      <c r="G42" s="8" t="s">
        <v>1099</v>
      </c>
      <c r="H42" s="5" t="s">
        <v>21</v>
      </c>
      <c r="I42" s="5">
        <v>4</v>
      </c>
      <c r="J42" s="5">
        <v>100</v>
      </c>
      <c r="K42" s="5">
        <v>15</v>
      </c>
      <c r="L42" s="5">
        <v>43</v>
      </c>
      <c r="M42" s="5">
        <v>56.6</v>
      </c>
      <c r="N42" s="5">
        <v>6.5</v>
      </c>
      <c r="O42" s="43" t="str">
        <f>CONCATENATE(Таблица1[[#This Row],[Отверстия]],"/",Таблица1[[#This Row],[PCD]])</f>
        <v>4/100</v>
      </c>
      <c r="P42" s="5" t="s">
        <v>2496</v>
      </c>
      <c r="Q42" s="17" t="str">
        <f>CONCATENATE(Таблица1[[#This Row],[Отверстия]],"/",Таблица1[[#This Row],[PCD]],"/",Таблица1[[#This Row],[Диаметр]])</f>
        <v>4/100/15</v>
      </c>
      <c r="R4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4/100/15/43/56,6/6,5</v>
      </c>
      <c r="S4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4/100/15/43/56,6/6,5</v>
      </c>
      <c r="T42" s="58" t="s">
        <v>22</v>
      </c>
      <c r="U42" s="4"/>
      <c r="V42" s="35"/>
      <c r="W42" s="55" t="s">
        <v>2806</v>
      </c>
      <c r="X42" s="34">
        <v>3350</v>
      </c>
      <c r="Y42" s="161"/>
      <c r="Z42" s="34">
        <v>0</v>
      </c>
      <c r="AA42" s="51">
        <f>IFERROR(VLOOKUP(Таблица1[[#This Row],[Товар КОД6]],'Stock СВОД'!$A$5:$C$220,2,0),)</f>
        <v>0</v>
      </c>
      <c r="AB42" s="51">
        <f>IFERROR(VLOOKUP(Таблица1[[#This Row],[Товар КОД6]],'Продажи Период СВОД'!$A$5:$C$410,2,0),)</f>
        <v>0</v>
      </c>
      <c r="AC42" s="129">
        <f>IFERROR(VLOOKUP(Таблица1[[#This Row],[Товар КОД6]],'Stock СВОД'!$A$5:$C$220,3,0),)</f>
        <v>0</v>
      </c>
      <c r="AD42" s="51">
        <f>IFERROR(VLOOKUP(Таблица1[[#This Row],[Товар КОД6]],'Продажи Период СВОД'!$A$5:$C$410,3,0),)</f>
        <v>0</v>
      </c>
      <c r="AE42" s="119">
        <f>Таблица1[[#This Row],[СТОК 1001]]+Таблица1[[#This Row],[СТОК 1002,]]</f>
        <v>0</v>
      </c>
      <c r="AF42" s="128"/>
      <c r="AG42" s="129"/>
      <c r="AH42" s="120">
        <f>Таблица1[[#This Row],[1002 заказ]]+Таблица1[[#This Row],[1001 заказ]]</f>
        <v>0</v>
      </c>
      <c r="AI42" s="57">
        <v>1</v>
      </c>
      <c r="AJ42" s="194"/>
      <c r="AK42" s="194"/>
      <c r="AL42" s="194">
        <f>Таблица1[[#This Row],[ФАКТ 1001]]+Таблица1[[#This Row],[ФАКТ 1002]]+Таблица1[[#This Row],[1001 заказ]]+Таблица1[[#This Row],[1002 заказ]]</f>
        <v>0</v>
      </c>
      <c r="AM42" s="42" t="s">
        <v>2815</v>
      </c>
      <c r="AP42" s="3">
        <f>Таблица1[[#This Row],[Возврат 1002]]+Таблица1[[#This Row],[Возврат 1001]]</f>
        <v>0</v>
      </c>
      <c r="AQ4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3" spans="1:43" s="3" customFormat="1" ht="15.75" customHeight="1" x14ac:dyDescent="0.2">
      <c r="A43" s="23" t="s">
        <v>810</v>
      </c>
      <c r="B43" s="2">
        <v>758611</v>
      </c>
      <c r="C43" s="88" t="s">
        <v>141</v>
      </c>
      <c r="D43" s="23" t="s">
        <v>810</v>
      </c>
      <c r="E43" s="7">
        <v>758611</v>
      </c>
      <c r="F43" s="7" t="s">
        <v>38</v>
      </c>
      <c r="G43" s="8" t="s">
        <v>1099</v>
      </c>
      <c r="H43" s="5" t="s">
        <v>21</v>
      </c>
      <c r="I43" s="5">
        <v>4</v>
      </c>
      <c r="J43" s="5">
        <v>100</v>
      </c>
      <c r="K43" s="5">
        <v>15</v>
      </c>
      <c r="L43" s="5">
        <v>45</v>
      </c>
      <c r="M43" s="5">
        <v>67.099999999999994</v>
      </c>
      <c r="N43" s="5">
        <v>6</v>
      </c>
      <c r="O43" s="43" t="str">
        <f>CONCATENATE(Таблица1[[#This Row],[Отверстия]],"/",Таблица1[[#This Row],[PCD]])</f>
        <v>4/100</v>
      </c>
      <c r="P43" s="5" t="s">
        <v>142</v>
      </c>
      <c r="Q43" s="17" t="str">
        <f>CONCATENATE(Таблица1[[#This Row],[Отверстия]],"/",Таблица1[[#This Row],[PCD]],"/",Таблица1[[#This Row],[Диаметр]])</f>
        <v>4/100/15</v>
      </c>
      <c r="R4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4/100/15/45/67,1/6</v>
      </c>
      <c r="S4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4/100/15/45/67,1/6</v>
      </c>
      <c r="T43" s="58" t="s">
        <v>22</v>
      </c>
      <c r="U43" s="4"/>
      <c r="V43" s="35"/>
      <c r="W43" s="55" t="s">
        <v>2806</v>
      </c>
      <c r="X43" s="34">
        <v>3350</v>
      </c>
      <c r="Y43" s="161"/>
      <c r="Z43" s="34">
        <v>0</v>
      </c>
      <c r="AA43" s="51">
        <f>IFERROR(VLOOKUP(Таблица1[[#This Row],[Товар КОД6]],'Stock СВОД'!$A$5:$C$220,2,0),)</f>
        <v>0</v>
      </c>
      <c r="AB43" s="51">
        <f>IFERROR(VLOOKUP(Таблица1[[#This Row],[Товар КОД6]],'Продажи Период СВОД'!$A$5:$C$410,2,0),)</f>
        <v>0</v>
      </c>
      <c r="AC43" s="129">
        <f>IFERROR(VLOOKUP(Таблица1[[#This Row],[Товар КОД6]],'Stock СВОД'!$A$5:$C$220,3,0),)</f>
        <v>0</v>
      </c>
      <c r="AD43" s="51">
        <f>IFERROR(VLOOKUP(Таблица1[[#This Row],[Товар КОД6]],'Продажи Период СВОД'!$A$5:$C$410,3,0),)</f>
        <v>0</v>
      </c>
      <c r="AE43" s="119">
        <f>Таблица1[[#This Row],[СТОК 1001]]+Таблица1[[#This Row],[СТОК 1002,]]</f>
        <v>0</v>
      </c>
      <c r="AF43" s="128"/>
      <c r="AG43" s="129"/>
      <c r="AH43" s="120">
        <f>Таблица1[[#This Row],[1002 заказ]]+Таблица1[[#This Row],[1001 заказ]]</f>
        <v>0</v>
      </c>
      <c r="AI43" s="57">
        <v>1</v>
      </c>
      <c r="AJ43" s="194"/>
      <c r="AK43" s="194"/>
      <c r="AL43" s="194">
        <f>Таблица1[[#This Row],[ФАКТ 1001]]+Таблица1[[#This Row],[ФАКТ 1002]]+Таблица1[[#This Row],[1001 заказ]]+Таблица1[[#This Row],[1002 заказ]]</f>
        <v>0</v>
      </c>
      <c r="AP43" s="3">
        <f>Таблица1[[#This Row],[Возврат 1002]]+Таблица1[[#This Row],[Возврат 1001]]</f>
        <v>0</v>
      </c>
      <c r="AQ4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4" spans="1:43" s="3" customFormat="1" ht="15.75" customHeight="1" x14ac:dyDescent="0.2">
      <c r="A44" s="23" t="s">
        <v>810</v>
      </c>
      <c r="B44" s="2">
        <v>405625</v>
      </c>
      <c r="C44" s="88" t="s">
        <v>1201</v>
      </c>
      <c r="D44" s="23" t="s">
        <v>810</v>
      </c>
      <c r="E44" s="7">
        <v>405625</v>
      </c>
      <c r="F44" s="7" t="s">
        <v>2572</v>
      </c>
      <c r="G44" s="8" t="s">
        <v>1180</v>
      </c>
      <c r="H44" s="5" t="s">
        <v>21</v>
      </c>
      <c r="I44" s="5">
        <v>4</v>
      </c>
      <c r="J44" s="5">
        <v>100</v>
      </c>
      <c r="K44" s="5">
        <v>15</v>
      </c>
      <c r="L44" s="5">
        <v>45</v>
      </c>
      <c r="M44" s="5">
        <v>67.099999999999994</v>
      </c>
      <c r="N44" s="5">
        <v>6</v>
      </c>
      <c r="O44" s="43" t="str">
        <f>CONCATENATE(Таблица1[[#This Row],[Отверстия]],"/",Таблица1[[#This Row],[PCD]])</f>
        <v>4/100</v>
      </c>
      <c r="P44" s="5" t="s">
        <v>1200</v>
      </c>
      <c r="Q44" s="17" t="str">
        <f>CONCATENATE(Таблица1[[#This Row],[Отверстия]],"/",Таблица1[[#This Row],[PCD]],"/",Таблица1[[#This Row],[Диаметр]])</f>
        <v>4/100/15</v>
      </c>
      <c r="R4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4/100/15/45/67,1/6</v>
      </c>
      <c r="S4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4/100/15/45/67,1/6</v>
      </c>
      <c r="T44" s="58" t="s">
        <v>22</v>
      </c>
      <c r="U44" s="4"/>
      <c r="V44" s="35"/>
      <c r="W44" s="55" t="s">
        <v>2806</v>
      </c>
      <c r="X44" s="34">
        <v>3590</v>
      </c>
      <c r="Y44" s="161"/>
      <c r="Z44" s="34">
        <v>0</v>
      </c>
      <c r="AA44" s="51">
        <f>IFERROR(VLOOKUP(Таблица1[[#This Row],[Товар КОД6]],'Stock СВОД'!$A$5:$C$220,2,0),)</f>
        <v>0</v>
      </c>
      <c r="AB44" s="51">
        <f>IFERROR(VLOOKUP(Таблица1[[#This Row],[Товар КОД6]],'Продажи Период СВОД'!$A$5:$C$410,2,0),)</f>
        <v>0</v>
      </c>
      <c r="AC44" s="129">
        <f>IFERROR(VLOOKUP(Таблица1[[#This Row],[Товар КОД6]],'Stock СВОД'!$A$5:$C$220,3,0),)</f>
        <v>0</v>
      </c>
      <c r="AD44" s="51">
        <f>IFERROR(VLOOKUP(Таблица1[[#This Row],[Товар КОД6]],'Продажи Период СВОД'!$A$5:$C$410,3,0),)</f>
        <v>0</v>
      </c>
      <c r="AE44" s="119">
        <f>Таблица1[[#This Row],[СТОК 1001]]+Таблица1[[#This Row],[СТОК 1002,]]</f>
        <v>0</v>
      </c>
      <c r="AF44" s="128"/>
      <c r="AG44" s="129"/>
      <c r="AH44" s="120">
        <f>Таблица1[[#This Row],[1002 заказ]]+Таблица1[[#This Row],[1001 заказ]]</f>
        <v>0</v>
      </c>
      <c r="AI44" s="57">
        <v>1</v>
      </c>
      <c r="AJ44" s="194"/>
      <c r="AK44" s="194"/>
      <c r="AL44" s="194">
        <f>Таблица1[[#This Row],[ФАКТ 1001]]+Таблица1[[#This Row],[ФАКТ 1002]]+Таблица1[[#This Row],[1001 заказ]]+Таблица1[[#This Row],[1002 заказ]]</f>
        <v>0</v>
      </c>
      <c r="AP44" s="3">
        <f>Таблица1[[#This Row],[Возврат 1002]]+Таблица1[[#This Row],[Возврат 1001]]</f>
        <v>0</v>
      </c>
      <c r="AQ4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5" spans="1:43" s="3" customFormat="1" ht="15.75" customHeight="1" x14ac:dyDescent="0.2">
      <c r="A45" s="23" t="s">
        <v>810</v>
      </c>
      <c r="B45" s="2">
        <v>405651</v>
      </c>
      <c r="C45" s="88" t="s">
        <v>3061</v>
      </c>
      <c r="D45" s="23" t="s">
        <v>810</v>
      </c>
      <c r="E45" s="7">
        <v>405651</v>
      </c>
      <c r="F45" s="7" t="s">
        <v>172</v>
      </c>
      <c r="G45" s="8" t="s">
        <v>2571</v>
      </c>
      <c r="H45" s="5" t="s">
        <v>21</v>
      </c>
      <c r="I45" s="5">
        <v>4</v>
      </c>
      <c r="J45" s="5">
        <v>114.3</v>
      </c>
      <c r="K45" s="5">
        <v>15</v>
      </c>
      <c r="L45" s="5">
        <v>40</v>
      </c>
      <c r="M45" s="5">
        <v>66.099999999999994</v>
      </c>
      <c r="N45" s="5">
        <v>6</v>
      </c>
      <c r="O45" s="43" t="str">
        <f>CONCATENATE(Таблица1[[#This Row],[Отверстия]],"/",Таблица1[[#This Row],[PCD]])</f>
        <v>4/114,3</v>
      </c>
      <c r="P45" s="5" t="s">
        <v>3062</v>
      </c>
      <c r="Q45" s="17" t="str">
        <f>CONCATENATE(Таблица1[[#This Row],[Отверстия]],"/",Таблица1[[#This Row],[PCD]],"/",Таблица1[[#This Row],[Диаметр]])</f>
        <v>4/114,3/15</v>
      </c>
      <c r="R4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4/114,3/15/40/66,1/6</v>
      </c>
      <c r="S4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4/114,3/15/40/66,1/6</v>
      </c>
      <c r="T45" s="58" t="s">
        <v>28</v>
      </c>
      <c r="U45" s="4">
        <v>4</v>
      </c>
      <c r="V45" s="35">
        <v>4</v>
      </c>
      <c r="W45" s="55" t="s">
        <v>2735</v>
      </c>
      <c r="X45" s="34">
        <v>3590</v>
      </c>
      <c r="Y45" s="161"/>
      <c r="Z45" s="34">
        <v>2684.9955999999997</v>
      </c>
      <c r="AA45" s="51">
        <f>IFERROR(VLOOKUP(Таблица1[[#This Row],[Товар КОД6]],'Stock СВОД'!$A$5:$C$220,2,0),)</f>
        <v>0</v>
      </c>
      <c r="AB45" s="51">
        <f>IFERROR(VLOOKUP(Таблица1[[#This Row],[Товар КОД6]],'Продажи Период СВОД'!$A$5:$C$410,2,0),)</f>
        <v>0</v>
      </c>
      <c r="AC45" s="129">
        <f>IFERROR(VLOOKUP(Таблица1[[#This Row],[Товар КОД6]],'Stock СВОД'!$A$5:$C$220,3,0),)</f>
        <v>0</v>
      </c>
      <c r="AD45" s="51">
        <f>IFERROR(VLOOKUP(Таблица1[[#This Row],[Товар КОД6]],'Продажи Период СВОД'!$A$5:$C$410,3,0),)</f>
        <v>0</v>
      </c>
      <c r="AE45" s="119">
        <f>Таблица1[[#This Row],[СТОК 1001]]+Таблица1[[#This Row],[СТОК 1002,]]</f>
        <v>0</v>
      </c>
      <c r="AF45" s="128"/>
      <c r="AG45" s="129"/>
      <c r="AH45" s="120">
        <f>Таблица1[[#This Row],[1002 заказ]]+Таблица1[[#This Row],[1001 заказ]]</f>
        <v>0</v>
      </c>
      <c r="AI45" s="57">
        <v>1</v>
      </c>
      <c r="AJ45" s="194"/>
      <c r="AK45" s="194"/>
      <c r="AL45" s="194">
        <f>Таблица1[[#This Row],[ФАКТ 1001]]+Таблица1[[#This Row],[ФАКТ 1002]]+Таблица1[[#This Row],[1001 заказ]]+Таблица1[[#This Row],[1002 заказ]]</f>
        <v>0</v>
      </c>
      <c r="AP45" s="3">
        <f>Таблица1[[#This Row],[Возврат 1002]]+Таблица1[[#This Row],[Возврат 1001]]</f>
        <v>0</v>
      </c>
      <c r="AQ4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6" spans="1:43" s="3" customFormat="1" ht="15.75" customHeight="1" x14ac:dyDescent="0.2">
      <c r="A46" s="23" t="s">
        <v>810</v>
      </c>
      <c r="B46" s="2">
        <v>661516</v>
      </c>
      <c r="C46" s="88" t="s">
        <v>1930</v>
      </c>
      <c r="D46" s="23" t="s">
        <v>810</v>
      </c>
      <c r="E46" s="7">
        <v>661516</v>
      </c>
      <c r="F46" s="7" t="s">
        <v>2572</v>
      </c>
      <c r="G46" s="8" t="s">
        <v>1099</v>
      </c>
      <c r="H46" s="5" t="s">
        <v>21</v>
      </c>
      <c r="I46" s="5">
        <v>4</v>
      </c>
      <c r="J46" s="5">
        <v>100</v>
      </c>
      <c r="K46" s="5">
        <v>15</v>
      </c>
      <c r="L46" s="5">
        <v>45</v>
      </c>
      <c r="M46" s="5">
        <v>67.099999999999994</v>
      </c>
      <c r="N46" s="5">
        <v>6</v>
      </c>
      <c r="O46" s="43" t="str">
        <f>CONCATENATE(Таблица1[[#This Row],[Отверстия]],"/",Таблица1[[#This Row],[PCD]])</f>
        <v>4/100</v>
      </c>
      <c r="P46" s="5" t="s">
        <v>1929</v>
      </c>
      <c r="Q46" s="17" t="str">
        <f>CONCATENATE(Таблица1[[#This Row],[Отверстия]],"/",Таблица1[[#This Row],[PCD]],"/",Таблица1[[#This Row],[Диаметр]])</f>
        <v>4/100/15</v>
      </c>
      <c r="R4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4/100/15/45/67,1/6</v>
      </c>
      <c r="S4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4/100/15/45/67,1/6</v>
      </c>
      <c r="T46" s="58" t="s">
        <v>22</v>
      </c>
      <c r="U46" s="4"/>
      <c r="V46" s="35"/>
      <c r="W46" s="55" t="s">
        <v>2806</v>
      </c>
      <c r="X46" s="34">
        <v>3350</v>
      </c>
      <c r="Y46" s="161"/>
      <c r="Z46" s="34">
        <v>0</v>
      </c>
      <c r="AA46" s="51">
        <f>IFERROR(VLOOKUP(Таблица1[[#This Row],[Товар КОД6]],'Stock СВОД'!$A$5:$C$220,2,0),)</f>
        <v>0</v>
      </c>
      <c r="AB46" s="51">
        <f>IFERROR(VLOOKUP(Таблица1[[#This Row],[Товар КОД6]],'Продажи Период СВОД'!$A$5:$C$410,2,0),)</f>
        <v>0</v>
      </c>
      <c r="AC46" s="129">
        <f>IFERROR(VLOOKUP(Таблица1[[#This Row],[Товар КОД6]],'Stock СВОД'!$A$5:$C$220,3,0),)</f>
        <v>0</v>
      </c>
      <c r="AD46" s="51">
        <f>IFERROR(VLOOKUP(Таблица1[[#This Row],[Товар КОД6]],'Продажи Период СВОД'!$A$5:$C$410,3,0),)</f>
        <v>0</v>
      </c>
      <c r="AE46" s="119">
        <f>Таблица1[[#This Row],[СТОК 1001]]+Таблица1[[#This Row],[СТОК 1002,]]</f>
        <v>0</v>
      </c>
      <c r="AF46" s="128"/>
      <c r="AG46" s="129"/>
      <c r="AH46" s="120">
        <f>Таблица1[[#This Row],[1002 заказ]]+Таблица1[[#This Row],[1001 заказ]]</f>
        <v>0</v>
      </c>
      <c r="AI46" s="57">
        <v>1</v>
      </c>
      <c r="AJ46" s="194"/>
      <c r="AK46" s="194"/>
      <c r="AL46" s="194">
        <f>Таблица1[[#This Row],[ФАКТ 1001]]+Таблица1[[#This Row],[ФАКТ 1002]]+Таблица1[[#This Row],[1001 заказ]]+Таблица1[[#This Row],[1002 заказ]]</f>
        <v>0</v>
      </c>
      <c r="AP46" s="3">
        <f>Таблица1[[#This Row],[Возврат 1002]]+Таблица1[[#This Row],[Возврат 1001]]</f>
        <v>0</v>
      </c>
      <c r="AQ4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7" spans="1:43" s="3" customFormat="1" ht="15.75" customHeight="1" x14ac:dyDescent="0.2">
      <c r="A47" s="23" t="s">
        <v>810</v>
      </c>
      <c r="B47" s="2">
        <v>661666</v>
      </c>
      <c r="C47" s="88" t="s">
        <v>3060</v>
      </c>
      <c r="D47" s="23" t="s">
        <v>810</v>
      </c>
      <c r="E47" s="7">
        <v>661666</v>
      </c>
      <c r="F47" s="7" t="s">
        <v>38</v>
      </c>
      <c r="G47" s="8" t="s">
        <v>1106</v>
      </c>
      <c r="H47" s="5" t="s">
        <v>21</v>
      </c>
      <c r="I47" s="5">
        <v>4</v>
      </c>
      <c r="J47" s="5">
        <v>114.3</v>
      </c>
      <c r="K47" s="5">
        <v>15</v>
      </c>
      <c r="L47" s="5">
        <v>46</v>
      </c>
      <c r="M47" s="5">
        <v>67.099999999999994</v>
      </c>
      <c r="N47" s="5">
        <v>6</v>
      </c>
      <c r="O47" s="43" t="str">
        <f>CONCATENATE(Таблица1[[#This Row],[Отверстия]],"/",Таблица1[[#This Row],[PCD]])</f>
        <v>4/114,3</v>
      </c>
      <c r="P47" s="5" t="s">
        <v>4164</v>
      </c>
      <c r="Q47" s="17" t="str">
        <f>CONCATENATE(Таблица1[[#This Row],[Отверстия]],"/",Таблица1[[#This Row],[PCD]],"/",Таблица1[[#This Row],[Диаметр]])</f>
        <v>4/114,3/15</v>
      </c>
      <c r="R4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4/114,3/15/46/67,1/6</v>
      </c>
      <c r="S4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4/114,3/15/46/67,1/6</v>
      </c>
      <c r="T47" s="58" t="s">
        <v>28</v>
      </c>
      <c r="U47" s="4">
        <v>4</v>
      </c>
      <c r="V47" s="35">
        <v>4</v>
      </c>
      <c r="W47" s="55" t="s">
        <v>2763</v>
      </c>
      <c r="X47" s="34">
        <v>3350</v>
      </c>
      <c r="Y47" s="161"/>
      <c r="Z47" s="34">
        <v>0</v>
      </c>
      <c r="AA47" s="51">
        <f>IFERROR(VLOOKUP(Таблица1[[#This Row],[Товар КОД6]],'Stock СВОД'!$A$5:$C$220,2,0),)</f>
        <v>0</v>
      </c>
      <c r="AB47" s="51">
        <f>IFERROR(VLOOKUP(Таблица1[[#This Row],[Товар КОД6]],'Продажи Период СВОД'!$A$5:$C$410,2,0),)</f>
        <v>0</v>
      </c>
      <c r="AC47" s="129">
        <f>IFERROR(VLOOKUP(Таблица1[[#This Row],[Товар КОД6]],'Stock СВОД'!$A$5:$C$220,3,0),)</f>
        <v>0</v>
      </c>
      <c r="AD47" s="51">
        <f>IFERROR(VLOOKUP(Таблица1[[#This Row],[Товар КОД6]],'Продажи Период СВОД'!$A$5:$C$410,3,0),)</f>
        <v>0</v>
      </c>
      <c r="AE47" s="125">
        <f>Таблица1[[#This Row],[СТОК 1001]]+Таблица1[[#This Row],[СТОК 1002,]]</f>
        <v>0</v>
      </c>
      <c r="AF47" s="128"/>
      <c r="AG47" s="129"/>
      <c r="AH47" s="120">
        <f>Таблица1[[#This Row],[1002 заказ]]+Таблица1[[#This Row],[1001 заказ]]</f>
        <v>0</v>
      </c>
      <c r="AI47" s="57">
        <v>1</v>
      </c>
      <c r="AJ47" s="194"/>
      <c r="AK47" s="194"/>
      <c r="AL47" s="194">
        <f>Таблица1[[#This Row],[ФАКТ 1001]]+Таблица1[[#This Row],[ФАКТ 1002]]+Таблица1[[#This Row],[1001 заказ]]+Таблица1[[#This Row],[1002 заказ]]</f>
        <v>0</v>
      </c>
      <c r="AP47" s="3">
        <f>Таблица1[[#This Row],[Возврат 1002]]+Таблица1[[#This Row],[Возврат 1001]]</f>
        <v>0</v>
      </c>
      <c r="AQ4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8" spans="1:43" s="3" customFormat="1" ht="15.75" customHeight="1" x14ac:dyDescent="0.2">
      <c r="A48" s="23" t="s">
        <v>810</v>
      </c>
      <c r="B48" s="2">
        <v>661667</v>
      </c>
      <c r="C48" s="88" t="s">
        <v>3063</v>
      </c>
      <c r="D48" s="23" t="s">
        <v>810</v>
      </c>
      <c r="E48" s="7">
        <v>661667</v>
      </c>
      <c r="F48" s="7" t="s">
        <v>3048</v>
      </c>
      <c r="G48" s="8" t="s">
        <v>1097</v>
      </c>
      <c r="H48" s="5" t="s">
        <v>21</v>
      </c>
      <c r="I48" s="5">
        <v>4</v>
      </c>
      <c r="J48" s="5">
        <v>100</v>
      </c>
      <c r="K48" s="5">
        <v>15</v>
      </c>
      <c r="L48" s="5">
        <v>48</v>
      </c>
      <c r="M48" s="5">
        <v>54.1</v>
      </c>
      <c r="N48" s="5">
        <v>6</v>
      </c>
      <c r="O48" s="43" t="str">
        <f>CONCATENATE(Таблица1[[#This Row],[Отверстия]],"/",Таблица1[[#This Row],[PCD]])</f>
        <v>4/100</v>
      </c>
      <c r="P48" s="5" t="s">
        <v>3064</v>
      </c>
      <c r="Q48" s="17" t="str">
        <f>CONCATENATE(Таблица1[[#This Row],[Отверстия]],"/",Таблица1[[#This Row],[PCD]],"/",Таблица1[[#This Row],[Диаметр]])</f>
        <v>4/100/15</v>
      </c>
      <c r="R4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</v>
      </c>
      <c r="S4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</v>
      </c>
      <c r="T48" s="58" t="s">
        <v>28</v>
      </c>
      <c r="U48" s="4">
        <v>12</v>
      </c>
      <c r="V48" s="35">
        <v>24</v>
      </c>
      <c r="W48" s="55" t="s">
        <v>2753</v>
      </c>
      <c r="X48" s="34">
        <v>3350</v>
      </c>
      <c r="Y48" s="161"/>
      <c r="Z48" s="34">
        <v>2834.9971999999998</v>
      </c>
      <c r="AA48" s="51">
        <f>IFERROR(VLOOKUP(Таблица1[[#This Row],[Товар КОД6]],'Stock СВОД'!$A$5:$C$220,2,0),)</f>
        <v>4</v>
      </c>
      <c r="AB48" s="51">
        <f>IFERROR(VLOOKUP(Таблица1[[#This Row],[Товар КОД6]],'Продажи Период СВОД'!$A$5:$C$410,2,0),)</f>
        <v>0</v>
      </c>
      <c r="AC48" s="129">
        <f>IFERROR(VLOOKUP(Таблица1[[#This Row],[Товар КОД6]],'Stock СВОД'!$A$5:$C$220,3,0),)</f>
        <v>4</v>
      </c>
      <c r="AD48" s="51">
        <f>IFERROR(VLOOKUP(Таблица1[[#This Row],[Товар КОД6]],'Продажи Период СВОД'!$A$5:$C$410,3,0),)</f>
        <v>0</v>
      </c>
      <c r="AE48" s="119">
        <f>Таблица1[[#This Row],[СТОК 1001]]+Таблица1[[#This Row],[СТОК 1002,]]</f>
        <v>8</v>
      </c>
      <c r="AF48" s="128"/>
      <c r="AG48" s="129"/>
      <c r="AH48" s="120">
        <f>Таблица1[[#This Row],[1002 заказ]]+Таблица1[[#This Row],[1001 заказ]]</f>
        <v>0</v>
      </c>
      <c r="AI48" s="57">
        <v>1</v>
      </c>
      <c r="AJ48" s="194"/>
      <c r="AK48" s="194"/>
      <c r="AL48" s="194">
        <f>Таблица1[[#This Row],[ФАКТ 1001]]+Таблица1[[#This Row],[ФАКТ 1002]]+Таблица1[[#This Row],[1001 заказ]]+Таблица1[[#This Row],[1002 заказ]]</f>
        <v>0</v>
      </c>
      <c r="AP48" s="3">
        <f>Таблица1[[#This Row],[Возврат 1002]]+Таблица1[[#This Row],[Возврат 1001]]</f>
        <v>0</v>
      </c>
      <c r="AQ4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8</v>
      </c>
    </row>
    <row r="49" spans="1:43" s="3" customFormat="1" ht="15.75" customHeight="1" x14ac:dyDescent="0.2">
      <c r="A49" s="23" t="s">
        <v>810</v>
      </c>
      <c r="B49" s="210">
        <v>2155916</v>
      </c>
      <c r="C49" s="88" t="s">
        <v>2704</v>
      </c>
      <c r="D49" s="23" t="s">
        <v>810</v>
      </c>
      <c r="E49" s="70">
        <v>2155916</v>
      </c>
      <c r="F49" s="7" t="s">
        <v>172</v>
      </c>
      <c r="G49" s="8" t="s">
        <v>1097</v>
      </c>
      <c r="H49" s="5" t="s">
        <v>21</v>
      </c>
      <c r="I49" s="5">
        <v>4</v>
      </c>
      <c r="J49" s="5">
        <v>100</v>
      </c>
      <c r="K49" s="5">
        <v>15</v>
      </c>
      <c r="L49" s="5">
        <v>45</v>
      </c>
      <c r="M49" s="5">
        <v>67.099999999999994</v>
      </c>
      <c r="N49" s="5">
        <v>6</v>
      </c>
      <c r="O49" s="43" t="str">
        <f>CONCATENATE(Таблица1[[#This Row],[Отверстия]],"/",Таблица1[[#This Row],[PCD]])</f>
        <v>4/100</v>
      </c>
      <c r="P49" s="5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Row],[Ширина]]," ",Таблица1[[#This Row],[Код Поставщика]])</f>
        <v>4/100/15/45/67,1/6 404.2Пл</v>
      </c>
      <c r="Q49" s="17" t="str">
        <f>CONCATENATE(Таблица1[[#This Row],[Отверстия]],"/",Таблица1[[#This Row],[PCD]],"/",Таблица1[[#This Row],[Диаметр]])</f>
        <v>4/100/15</v>
      </c>
      <c r="R4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4/100/15/45/67,1/6</v>
      </c>
      <c r="S4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4/100/15/45/67,1/6</v>
      </c>
      <c r="T49" s="58" t="s">
        <v>22</v>
      </c>
      <c r="U49" s="4"/>
      <c r="V49" s="35"/>
      <c r="W49" s="55" t="s">
        <v>2806</v>
      </c>
      <c r="X49" s="34">
        <v>3590</v>
      </c>
      <c r="Y49" s="161"/>
      <c r="Z49" s="34">
        <v>0</v>
      </c>
      <c r="AA49" s="51">
        <f>IFERROR(VLOOKUP(Таблица1[[#This Row],[Товар КОД6]],'Stock СВОД'!$A$5:$C$220,2,0),)</f>
        <v>0</v>
      </c>
      <c r="AB49" s="51">
        <f>IFERROR(VLOOKUP(Таблица1[[#This Row],[Товар КОД6]],'Продажи Период СВОД'!$A$5:$C$410,2,0),)</f>
        <v>0</v>
      </c>
      <c r="AC49" s="129">
        <f>IFERROR(VLOOKUP(Таблица1[[#This Row],[Товар КОД6]],'Stock СВОД'!$A$5:$C$220,3,0),)</f>
        <v>0</v>
      </c>
      <c r="AD49" s="51">
        <f>IFERROR(VLOOKUP(Таблица1[[#This Row],[Товар КОД6]],'Продажи Период СВОД'!$A$5:$C$410,3,0),)</f>
        <v>0</v>
      </c>
      <c r="AE49" s="119">
        <f>Таблица1[[#This Row],[СТОК 1001]]+Таблица1[[#This Row],[СТОК 1002,]]</f>
        <v>0</v>
      </c>
      <c r="AF49" s="128"/>
      <c r="AG49" s="129"/>
      <c r="AH49" s="120">
        <f>Таблица1[[#This Row],[1002 заказ]]+Таблица1[[#This Row],[1001 заказ]]</f>
        <v>0</v>
      </c>
      <c r="AI49" s="57">
        <v>1</v>
      </c>
      <c r="AJ49" s="194"/>
      <c r="AK49" s="194"/>
      <c r="AL49" s="194">
        <f>Таблица1[[#This Row],[ФАКТ 1001]]+Таблица1[[#This Row],[ФАКТ 1002]]+Таблица1[[#This Row],[1001 заказ]]+Таблица1[[#This Row],[1002 заказ]]</f>
        <v>0</v>
      </c>
      <c r="AP49" s="3">
        <f>Таблица1[[#This Row],[Возврат 1002]]+Таблица1[[#This Row],[Возврат 1001]]</f>
        <v>0</v>
      </c>
      <c r="AQ4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0" spans="1:43" s="3" customFormat="1" ht="15.75" customHeight="1" x14ac:dyDescent="0.2">
      <c r="A50" s="23" t="s">
        <v>810</v>
      </c>
      <c r="B50" s="210">
        <v>2155917</v>
      </c>
      <c r="C50" s="89" t="s">
        <v>2705</v>
      </c>
      <c r="D50" s="23" t="s">
        <v>810</v>
      </c>
      <c r="E50" s="70">
        <v>2155917</v>
      </c>
      <c r="F50" s="7" t="s">
        <v>172</v>
      </c>
      <c r="G50" s="8" t="s">
        <v>2571</v>
      </c>
      <c r="H50" s="5" t="s">
        <v>21</v>
      </c>
      <c r="I50" s="5">
        <v>4</v>
      </c>
      <c r="J50" s="5">
        <v>100</v>
      </c>
      <c r="K50" s="5">
        <v>15</v>
      </c>
      <c r="L50" s="5">
        <v>45</v>
      </c>
      <c r="M50" s="5">
        <v>67.099999999999994</v>
      </c>
      <c r="N50" s="5">
        <v>6</v>
      </c>
      <c r="O50" s="43" t="str">
        <f>CONCATENATE(Таблица1[[#This Row],[Отверстия]],"/",Таблица1[[#This Row],[PCD]])</f>
        <v>4/100</v>
      </c>
      <c r="P50" s="5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Row],[Ширина]]," ",Таблица1[[#This Row],[Код Поставщика]])</f>
        <v>4/100/15/45/67,1/6 404.2Ам</v>
      </c>
      <c r="Q50" s="17" t="str">
        <f>CONCATENATE(Таблица1[[#This Row],[Отверстия]],"/",Таблица1[[#This Row],[PCD]],"/",Таблица1[[#This Row],[Диаметр]])</f>
        <v>4/100/15</v>
      </c>
      <c r="R5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4/100/15/45/67,1/6</v>
      </c>
      <c r="S5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4/100/15/45/67,1/6</v>
      </c>
      <c r="T50" s="58" t="s">
        <v>22</v>
      </c>
      <c r="U50" s="75"/>
      <c r="V50" s="35"/>
      <c r="W50" s="55" t="s">
        <v>2806</v>
      </c>
      <c r="X50" s="34">
        <v>3590</v>
      </c>
      <c r="Y50" s="161"/>
      <c r="Z50" s="34">
        <v>0</v>
      </c>
      <c r="AA50" s="51">
        <f>IFERROR(VLOOKUP(Таблица1[[#This Row],[Товар КОД6]],'Stock СВОД'!$A$5:$C$220,2,0),)</f>
        <v>0</v>
      </c>
      <c r="AB50" s="51">
        <f>IFERROR(VLOOKUP(Таблица1[[#This Row],[Товар КОД6]],'Продажи Период СВОД'!$A$5:$C$410,2,0),)</f>
        <v>0</v>
      </c>
      <c r="AC50" s="129">
        <f>IFERROR(VLOOKUP(Таблица1[[#This Row],[Товар КОД6]],'Stock СВОД'!$A$5:$C$220,3,0),)</f>
        <v>0</v>
      </c>
      <c r="AD50" s="51">
        <f>IFERROR(VLOOKUP(Таблица1[[#This Row],[Товар КОД6]],'Продажи Период СВОД'!$A$5:$C$410,3,0),)</f>
        <v>0</v>
      </c>
      <c r="AE50" s="119">
        <f>Таблица1[[#This Row],[СТОК 1001]]+Таблица1[[#This Row],[СТОК 1002,]]</f>
        <v>0</v>
      </c>
      <c r="AF50" s="128"/>
      <c r="AG50" s="129"/>
      <c r="AH50" s="120">
        <f>Таблица1[[#This Row],[1002 заказ]]+Таблица1[[#This Row],[1001 заказ]]</f>
        <v>0</v>
      </c>
      <c r="AI50" s="57">
        <v>1</v>
      </c>
      <c r="AJ50" s="194"/>
      <c r="AK50" s="194"/>
      <c r="AL50" s="194">
        <f>Таблица1[[#This Row],[ФАКТ 1001]]+Таблица1[[#This Row],[ФАКТ 1002]]+Таблица1[[#This Row],[1001 заказ]]+Таблица1[[#This Row],[1002 заказ]]</f>
        <v>0</v>
      </c>
      <c r="AN50" s="140">
        <v>4</v>
      </c>
      <c r="AP50" s="3">
        <f>Таблица1[[#This Row],[Возврат 1002]]+Таблица1[[#This Row],[Возврат 1001]]</f>
        <v>4</v>
      </c>
      <c r="AQ5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1" spans="1:43" s="3" customFormat="1" ht="15.75" customHeight="1" x14ac:dyDescent="0.2">
      <c r="A51" s="23" t="s">
        <v>810</v>
      </c>
      <c r="B51" s="2">
        <v>663958</v>
      </c>
      <c r="C51" s="88" t="s">
        <v>3592</v>
      </c>
      <c r="D51" s="23" t="s">
        <v>810</v>
      </c>
      <c r="E51" s="7">
        <v>663958</v>
      </c>
      <c r="F51" s="7" t="s">
        <v>26</v>
      </c>
      <c r="G51" s="8" t="s">
        <v>1099</v>
      </c>
      <c r="H51" s="5" t="s">
        <v>21</v>
      </c>
      <c r="I51" s="5">
        <v>4</v>
      </c>
      <c r="J51" s="5">
        <v>100</v>
      </c>
      <c r="K51" s="5">
        <v>15</v>
      </c>
      <c r="L51" s="5">
        <v>45</v>
      </c>
      <c r="M51" s="5">
        <v>67.099999999999994</v>
      </c>
      <c r="N51" s="5">
        <v>6.5</v>
      </c>
      <c r="O51" s="43" t="str">
        <f>CONCATENATE(Таблица1[[#This Row],[Отверстия]],"/",Таблица1[[#This Row],[PCD]])</f>
        <v>4/100</v>
      </c>
      <c r="P51" s="5" t="s">
        <v>140</v>
      </c>
      <c r="Q51" s="17" t="str">
        <f>CONCATENATE(Таблица1[[#This Row],[Отверстия]],"/",Таблица1[[#This Row],[PCD]],"/",Таблица1[[#This Row],[Диаметр]])</f>
        <v>4/100/15</v>
      </c>
      <c r="R5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4/100/15/45/67,1/6,5</v>
      </c>
      <c r="S5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4/100/15/45/67,1/6,5</v>
      </c>
      <c r="T51" s="58" t="s">
        <v>22</v>
      </c>
      <c r="U51" s="4"/>
      <c r="V51" s="35"/>
      <c r="W51" s="55" t="s">
        <v>2806</v>
      </c>
      <c r="X51" s="34">
        <v>3350</v>
      </c>
      <c r="Y51" s="161"/>
      <c r="Z51" s="34">
        <v>0</v>
      </c>
      <c r="AA51" s="51">
        <f>IFERROR(VLOOKUP(Таблица1[[#This Row],[Товар КОД6]],'Stock СВОД'!$A$5:$C$220,2,0),)</f>
        <v>0</v>
      </c>
      <c r="AB51" s="51">
        <f>IFERROR(VLOOKUP(Таблица1[[#This Row],[Товар КОД6]],'Продажи Период СВОД'!$A$5:$C$410,2,0),)</f>
        <v>0</v>
      </c>
      <c r="AC51" s="129">
        <f>IFERROR(VLOOKUP(Таблица1[[#This Row],[Товар КОД6]],'Stock СВОД'!$A$5:$C$220,3,0),)</f>
        <v>0</v>
      </c>
      <c r="AD51" s="51">
        <f>IFERROR(VLOOKUP(Таблица1[[#This Row],[Товар КОД6]],'Продажи Период СВОД'!$A$5:$C$410,3,0),)</f>
        <v>0</v>
      </c>
      <c r="AE51" s="119">
        <f>Таблица1[[#This Row],[СТОК 1001]]+Таблица1[[#This Row],[СТОК 1002,]]</f>
        <v>0</v>
      </c>
      <c r="AF51" s="128"/>
      <c r="AG51" s="129"/>
      <c r="AH51" s="120">
        <f>Таблица1[[#This Row],[1002 заказ]]+Таблица1[[#This Row],[1001 заказ]]</f>
        <v>0</v>
      </c>
      <c r="AI51" s="57">
        <v>1</v>
      </c>
      <c r="AJ51" s="194"/>
      <c r="AK51" s="194"/>
      <c r="AL51" s="194">
        <f>Таблица1[[#This Row],[ФАКТ 1001]]+Таблица1[[#This Row],[ФАКТ 1002]]+Таблица1[[#This Row],[1001 заказ]]+Таблица1[[#This Row],[1002 заказ]]</f>
        <v>0</v>
      </c>
      <c r="AP51" s="3">
        <f>Таблица1[[#This Row],[Возврат 1002]]+Таблица1[[#This Row],[Возврат 1001]]</f>
        <v>0</v>
      </c>
      <c r="AQ5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2" spans="1:43" s="3" customFormat="1" ht="15.75" customHeight="1" x14ac:dyDescent="0.2">
      <c r="A52" s="23" t="s">
        <v>810</v>
      </c>
      <c r="B52" s="2">
        <v>408845</v>
      </c>
      <c r="C52" s="88" t="s">
        <v>1531</v>
      </c>
      <c r="D52" s="23" t="s">
        <v>810</v>
      </c>
      <c r="E52" s="7">
        <v>408845</v>
      </c>
      <c r="F52" s="7" t="s">
        <v>26</v>
      </c>
      <c r="G52" s="8" t="s">
        <v>1180</v>
      </c>
      <c r="H52" s="5" t="s">
        <v>21</v>
      </c>
      <c r="I52" s="5">
        <v>4</v>
      </c>
      <c r="J52" s="5">
        <v>100</v>
      </c>
      <c r="K52" s="5">
        <v>15</v>
      </c>
      <c r="L52" s="5">
        <v>45</v>
      </c>
      <c r="M52" s="5">
        <v>67.099999999999994</v>
      </c>
      <c r="N52" s="5">
        <v>6.5</v>
      </c>
      <c r="O52" s="43" t="str">
        <f>CONCATENATE(Таблица1[[#This Row],[Отверстия]],"/",Таблица1[[#This Row],[PCD]])</f>
        <v>4/100</v>
      </c>
      <c r="P52" s="5" t="s">
        <v>1530</v>
      </c>
      <c r="Q52" s="17" t="str">
        <f>CONCATENATE(Таблица1[[#This Row],[Отверстия]],"/",Таблица1[[#This Row],[PCD]],"/",Таблица1[[#This Row],[Диаметр]])</f>
        <v>4/100/15</v>
      </c>
      <c r="R5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4/100/15/45/67,1/6,5</v>
      </c>
      <c r="S5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4/100/15/45/67,1/6,5</v>
      </c>
      <c r="T52" s="58" t="s">
        <v>22</v>
      </c>
      <c r="U52" s="4"/>
      <c r="V52" s="35"/>
      <c r="W52" s="55" t="s">
        <v>2806</v>
      </c>
      <c r="X52" s="34">
        <v>3590</v>
      </c>
      <c r="Y52" s="161"/>
      <c r="Z52" s="34">
        <v>0</v>
      </c>
      <c r="AA52" s="51">
        <f>IFERROR(VLOOKUP(Таблица1[[#This Row],[Товар КОД6]],'Stock СВОД'!$A$5:$C$220,2,0),)</f>
        <v>0</v>
      </c>
      <c r="AB52" s="51">
        <f>IFERROR(VLOOKUP(Таблица1[[#This Row],[Товар КОД6]],'Продажи Период СВОД'!$A$5:$C$410,2,0),)</f>
        <v>0</v>
      </c>
      <c r="AC52" s="129">
        <f>IFERROR(VLOOKUP(Таблица1[[#This Row],[Товар КОД6]],'Stock СВОД'!$A$5:$C$220,3,0),)</f>
        <v>0</v>
      </c>
      <c r="AD52" s="51">
        <f>IFERROR(VLOOKUP(Таблица1[[#This Row],[Товар КОД6]],'Продажи Период СВОД'!$A$5:$C$410,3,0),)</f>
        <v>0</v>
      </c>
      <c r="AE52" s="119">
        <f>Таблица1[[#This Row],[СТОК 1001]]+Таблица1[[#This Row],[СТОК 1002,]]</f>
        <v>0</v>
      </c>
      <c r="AF52" s="128"/>
      <c r="AG52" s="129"/>
      <c r="AH52" s="120">
        <f>Таблица1[[#This Row],[1002 заказ]]+Таблица1[[#This Row],[1001 заказ]]</f>
        <v>0</v>
      </c>
      <c r="AI52" s="57">
        <v>1</v>
      </c>
      <c r="AJ52" s="194"/>
      <c r="AK52" s="194"/>
      <c r="AL52" s="194">
        <f>Таблица1[[#This Row],[ФАКТ 1001]]+Таблица1[[#This Row],[ФАКТ 1002]]+Таблица1[[#This Row],[1001 заказ]]+Таблица1[[#This Row],[1002 заказ]]</f>
        <v>0</v>
      </c>
      <c r="AP52" s="3">
        <f>Таблица1[[#This Row],[Возврат 1002]]+Таблица1[[#This Row],[Возврат 1001]]</f>
        <v>0</v>
      </c>
      <c r="AQ5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3" spans="1:43" s="3" customFormat="1" ht="15.75" customHeight="1" x14ac:dyDescent="0.2">
      <c r="A53" s="23" t="s">
        <v>810</v>
      </c>
      <c r="B53" s="2">
        <v>408846</v>
      </c>
      <c r="C53" s="88" t="s">
        <v>1533</v>
      </c>
      <c r="D53" s="23" t="s">
        <v>810</v>
      </c>
      <c r="E53" s="7">
        <v>408846</v>
      </c>
      <c r="F53" s="7" t="s">
        <v>26</v>
      </c>
      <c r="G53" s="8" t="s">
        <v>2571</v>
      </c>
      <c r="H53" s="5" t="s">
        <v>21</v>
      </c>
      <c r="I53" s="5">
        <v>4</v>
      </c>
      <c r="J53" s="5">
        <v>100</v>
      </c>
      <c r="K53" s="5">
        <v>15</v>
      </c>
      <c r="L53" s="5">
        <v>45</v>
      </c>
      <c r="M53" s="5">
        <v>67.099999999999994</v>
      </c>
      <c r="N53" s="5">
        <v>6.5</v>
      </c>
      <c r="O53" s="43" t="str">
        <f>CONCATENATE(Таблица1[[#This Row],[Отверстия]],"/",Таблица1[[#This Row],[PCD]])</f>
        <v>4/100</v>
      </c>
      <c r="P53" s="5" t="s">
        <v>1532</v>
      </c>
      <c r="Q53" s="17" t="str">
        <f>CONCATENATE(Таблица1[[#This Row],[Отверстия]],"/",Таблица1[[#This Row],[PCD]],"/",Таблица1[[#This Row],[Диаметр]])</f>
        <v>4/100/15</v>
      </c>
      <c r="R5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4/100/15/45/67,1/6,5</v>
      </c>
      <c r="S5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4/100/15/45/67,1/6,5</v>
      </c>
      <c r="T53" s="58" t="s">
        <v>22</v>
      </c>
      <c r="U53" s="4"/>
      <c r="V53" s="35"/>
      <c r="W53" s="55" t="s">
        <v>2806</v>
      </c>
      <c r="X53" s="34">
        <v>3590</v>
      </c>
      <c r="Y53" s="161"/>
      <c r="Z53" s="34">
        <v>0</v>
      </c>
      <c r="AA53" s="51">
        <f>IFERROR(VLOOKUP(Таблица1[[#This Row],[Товар КОД6]],'Stock СВОД'!$A$5:$C$220,2,0),)</f>
        <v>0</v>
      </c>
      <c r="AB53" s="51">
        <f>IFERROR(VLOOKUP(Таблица1[[#This Row],[Товар КОД6]],'Продажи Период СВОД'!$A$5:$C$410,2,0),)</f>
        <v>0</v>
      </c>
      <c r="AC53" s="129">
        <f>IFERROR(VLOOKUP(Таблица1[[#This Row],[Товар КОД6]],'Stock СВОД'!$A$5:$C$220,3,0),)</f>
        <v>0</v>
      </c>
      <c r="AD53" s="51">
        <f>IFERROR(VLOOKUP(Таблица1[[#This Row],[Товар КОД6]],'Продажи Период СВОД'!$A$5:$C$410,3,0),)</f>
        <v>0</v>
      </c>
      <c r="AE53" s="119">
        <f>Таблица1[[#This Row],[СТОК 1001]]+Таблица1[[#This Row],[СТОК 1002,]]</f>
        <v>0</v>
      </c>
      <c r="AF53" s="128"/>
      <c r="AG53" s="129"/>
      <c r="AH53" s="120">
        <f>Таблица1[[#This Row],[1002 заказ]]+Таблица1[[#This Row],[1001 заказ]]</f>
        <v>0</v>
      </c>
      <c r="AI53" s="57">
        <v>1</v>
      </c>
      <c r="AJ53" s="194"/>
      <c r="AK53" s="194"/>
      <c r="AL53" s="194">
        <f>Таблица1[[#This Row],[ФАКТ 1001]]+Таблица1[[#This Row],[ФАКТ 1002]]+Таблица1[[#This Row],[1001 заказ]]+Таблица1[[#This Row],[1002 заказ]]</f>
        <v>0</v>
      </c>
      <c r="AP53" s="3">
        <f>Таблица1[[#This Row],[Возврат 1002]]+Таблица1[[#This Row],[Возврат 1001]]</f>
        <v>0</v>
      </c>
      <c r="AQ5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4" spans="1:43" s="3" customFormat="1" ht="15.75" customHeight="1" x14ac:dyDescent="0.2">
      <c r="A54" s="23" t="s">
        <v>810</v>
      </c>
      <c r="B54" s="2">
        <v>408847</v>
      </c>
      <c r="C54" s="88" t="s">
        <v>1535</v>
      </c>
      <c r="D54" s="23" t="s">
        <v>810</v>
      </c>
      <c r="E54" s="7">
        <v>408847</v>
      </c>
      <c r="F54" s="7" t="s">
        <v>26</v>
      </c>
      <c r="G54" s="8" t="s">
        <v>1107</v>
      </c>
      <c r="H54" s="5" t="s">
        <v>21</v>
      </c>
      <c r="I54" s="5">
        <v>4</v>
      </c>
      <c r="J54" s="5">
        <v>100</v>
      </c>
      <c r="K54" s="5">
        <v>15</v>
      </c>
      <c r="L54" s="5">
        <v>45</v>
      </c>
      <c r="M54" s="5">
        <v>67.099999999999994</v>
      </c>
      <c r="N54" s="5">
        <v>6.5</v>
      </c>
      <c r="O54" s="43" t="str">
        <f>CONCATENATE(Таблица1[[#This Row],[Отверстия]],"/",Таблица1[[#This Row],[PCD]])</f>
        <v>4/100</v>
      </c>
      <c r="P54" s="5" t="s">
        <v>1534</v>
      </c>
      <c r="Q54" s="17" t="str">
        <f>CONCATENATE(Таблица1[[#This Row],[Отверстия]],"/",Таблица1[[#This Row],[PCD]],"/",Таблица1[[#This Row],[Диаметр]])</f>
        <v>4/100/15</v>
      </c>
      <c r="R5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4/100/15/45/67,1/6,5</v>
      </c>
      <c r="S5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4/100/15/45/67,1/6,5</v>
      </c>
      <c r="T54" s="58" t="s">
        <v>22</v>
      </c>
      <c r="U54" s="4"/>
      <c r="V54" s="35"/>
      <c r="W54" s="55" t="s">
        <v>2806</v>
      </c>
      <c r="X54" s="34">
        <v>3350</v>
      </c>
      <c r="Y54" s="161"/>
      <c r="Z54" s="34">
        <v>0</v>
      </c>
      <c r="AA54" s="51">
        <f>IFERROR(VLOOKUP(Таблица1[[#This Row],[Товар КОД6]],'Stock СВОД'!$A$5:$C$220,2,0),)</f>
        <v>0</v>
      </c>
      <c r="AB54" s="51">
        <f>IFERROR(VLOOKUP(Таблица1[[#This Row],[Товар КОД6]],'Продажи Период СВОД'!$A$5:$C$410,2,0),)</f>
        <v>0</v>
      </c>
      <c r="AC54" s="129">
        <f>IFERROR(VLOOKUP(Таблица1[[#This Row],[Товар КОД6]],'Stock СВОД'!$A$5:$C$220,3,0),)</f>
        <v>0</v>
      </c>
      <c r="AD54" s="51">
        <f>IFERROR(VLOOKUP(Таблица1[[#This Row],[Товар КОД6]],'Продажи Период СВОД'!$A$5:$C$410,3,0),)</f>
        <v>0</v>
      </c>
      <c r="AE54" s="119">
        <f>Таблица1[[#This Row],[СТОК 1001]]+Таблица1[[#This Row],[СТОК 1002,]]</f>
        <v>0</v>
      </c>
      <c r="AF54" s="128"/>
      <c r="AG54" s="129"/>
      <c r="AH54" s="120">
        <f>Таблица1[[#This Row],[1002 заказ]]+Таблица1[[#This Row],[1001 заказ]]</f>
        <v>0</v>
      </c>
      <c r="AI54" s="57">
        <v>1</v>
      </c>
      <c r="AJ54" s="194"/>
      <c r="AK54" s="194"/>
      <c r="AL54" s="194">
        <f>Таблица1[[#This Row],[ФАКТ 1001]]+Таблица1[[#This Row],[ФАКТ 1002]]+Таблица1[[#This Row],[1001 заказ]]+Таблица1[[#This Row],[1002 заказ]]</f>
        <v>0</v>
      </c>
      <c r="AP54" s="3">
        <f>Таблица1[[#This Row],[Возврат 1002]]+Таблица1[[#This Row],[Возврат 1001]]</f>
        <v>0</v>
      </c>
      <c r="AQ5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5" spans="1:43" s="3" customFormat="1" ht="15.75" customHeight="1" x14ac:dyDescent="0.2">
      <c r="A55" s="23" t="s">
        <v>810</v>
      </c>
      <c r="B55" s="2">
        <v>408848</v>
      </c>
      <c r="C55" s="88" t="s">
        <v>1537</v>
      </c>
      <c r="D55" s="23" t="s">
        <v>810</v>
      </c>
      <c r="E55" s="7">
        <v>408848</v>
      </c>
      <c r="F55" s="7" t="s">
        <v>26</v>
      </c>
      <c r="G55" s="8" t="s">
        <v>1108</v>
      </c>
      <c r="H55" s="5" t="s">
        <v>21</v>
      </c>
      <c r="I55" s="5">
        <v>4</v>
      </c>
      <c r="J55" s="5">
        <v>100</v>
      </c>
      <c r="K55" s="5">
        <v>15</v>
      </c>
      <c r="L55" s="5">
        <v>45</v>
      </c>
      <c r="M55" s="5">
        <v>67.099999999999994</v>
      </c>
      <c r="N55" s="5">
        <v>6.5</v>
      </c>
      <c r="O55" s="43" t="str">
        <f>CONCATENATE(Таблица1[[#This Row],[Отверстия]],"/",Таблица1[[#This Row],[PCD]])</f>
        <v>4/100</v>
      </c>
      <c r="P55" s="5" t="s">
        <v>1536</v>
      </c>
      <c r="Q55" s="17" t="str">
        <f>CONCATENATE(Таблица1[[#This Row],[Отверстия]],"/",Таблица1[[#This Row],[PCD]],"/",Таблица1[[#This Row],[Диаметр]])</f>
        <v>4/100/15</v>
      </c>
      <c r="R5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4/100/15/45/67,1/6,5</v>
      </c>
      <c r="S5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4/100/15/45/67,1/6,5</v>
      </c>
      <c r="T55" s="58" t="s">
        <v>22</v>
      </c>
      <c r="U55" s="4"/>
      <c r="V55" s="35"/>
      <c r="W55" s="55" t="s">
        <v>2806</v>
      </c>
      <c r="X55" s="34">
        <v>3350</v>
      </c>
      <c r="Y55" s="161"/>
      <c r="Z55" s="34">
        <v>0</v>
      </c>
      <c r="AA55" s="51">
        <f>IFERROR(VLOOKUP(Таблица1[[#This Row],[Товар КОД6]],'Stock СВОД'!$A$5:$C$220,2,0),)</f>
        <v>0</v>
      </c>
      <c r="AB55" s="51">
        <f>IFERROR(VLOOKUP(Таблица1[[#This Row],[Товар КОД6]],'Продажи Период СВОД'!$A$5:$C$410,2,0),)</f>
        <v>0</v>
      </c>
      <c r="AC55" s="129">
        <f>IFERROR(VLOOKUP(Таблица1[[#This Row],[Товар КОД6]],'Stock СВОД'!$A$5:$C$220,3,0),)</f>
        <v>0</v>
      </c>
      <c r="AD55" s="51">
        <f>IFERROR(VLOOKUP(Таблица1[[#This Row],[Товар КОД6]],'Продажи Период СВОД'!$A$5:$C$410,3,0),)</f>
        <v>0</v>
      </c>
      <c r="AE55" s="119">
        <f>Таблица1[[#This Row],[СТОК 1001]]+Таблица1[[#This Row],[СТОК 1002,]]</f>
        <v>0</v>
      </c>
      <c r="AF55" s="128"/>
      <c r="AG55" s="129"/>
      <c r="AH55" s="120">
        <f>Таблица1[[#This Row],[1002 заказ]]+Таблица1[[#This Row],[1001 заказ]]</f>
        <v>0</v>
      </c>
      <c r="AI55" s="57">
        <v>1</v>
      </c>
      <c r="AJ55" s="194"/>
      <c r="AK55" s="194"/>
      <c r="AL55" s="194">
        <f>Таблица1[[#This Row],[ФАКТ 1001]]+Таблица1[[#This Row],[ФАКТ 1002]]+Таблица1[[#This Row],[1001 заказ]]+Таблица1[[#This Row],[1002 заказ]]</f>
        <v>0</v>
      </c>
      <c r="AP55" s="3">
        <f>Таблица1[[#This Row],[Возврат 1002]]+Таблица1[[#This Row],[Возврат 1001]]</f>
        <v>0</v>
      </c>
      <c r="AQ5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6" spans="1:43" s="3" customFormat="1" ht="15.75" customHeight="1" x14ac:dyDescent="0.2">
      <c r="A56" s="23" t="s">
        <v>810</v>
      </c>
      <c r="B56" s="2">
        <v>661897</v>
      </c>
      <c r="C56" s="88" t="s">
        <v>3988</v>
      </c>
      <c r="D56" s="23" t="s">
        <v>810</v>
      </c>
      <c r="E56" s="7">
        <v>661897</v>
      </c>
      <c r="F56" s="7" t="s">
        <v>38</v>
      </c>
      <c r="G56" s="8" t="s">
        <v>3987</v>
      </c>
      <c r="H56" s="5" t="s">
        <v>21</v>
      </c>
      <c r="I56" s="5">
        <v>4</v>
      </c>
      <c r="J56" s="5">
        <v>98</v>
      </c>
      <c r="K56" s="5">
        <v>14</v>
      </c>
      <c r="L56" s="5">
        <v>35</v>
      </c>
      <c r="M56" s="5">
        <v>58.6</v>
      </c>
      <c r="N56" s="5">
        <v>5.5</v>
      </c>
      <c r="O56" s="43" t="str">
        <f>CONCATENATE(Таблица1[[#This Row],[Отверстия]],"/",Таблица1[[#This Row],[PCD]])</f>
        <v>4/98</v>
      </c>
      <c r="P56" s="5" t="s">
        <v>3989</v>
      </c>
      <c r="Q56" s="17" t="str">
        <f>CONCATENATE(Таблица1[[#This Row],[Отверстия]],"/",Таблица1[[#This Row],[PCD]],"/",Таблица1[[#This Row],[Диаметр]])</f>
        <v>4/98/14</v>
      </c>
      <c r="R5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4/98/14/35/58,6/5,5</v>
      </c>
      <c r="S5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4/98/14/35/58,6/5,5</v>
      </c>
      <c r="T56" s="58" t="s">
        <v>22</v>
      </c>
      <c r="U56" s="4"/>
      <c r="V56" s="35"/>
      <c r="W56" s="55"/>
      <c r="X56" s="34">
        <v>3090</v>
      </c>
      <c r="Y56" s="161"/>
      <c r="Z56" s="34">
        <v>0</v>
      </c>
      <c r="AA56" s="51">
        <f>IFERROR(VLOOKUP(Таблица1[[#This Row],[Товар КОД6]],'Stock СВОД'!$A$5:$C$220,2,0),)</f>
        <v>0</v>
      </c>
      <c r="AB56" s="51">
        <f>IFERROR(VLOOKUP(Таблица1[[#This Row],[Товар КОД6]],'Продажи Период СВОД'!$A$5:$C$410,2,0),)</f>
        <v>0</v>
      </c>
      <c r="AC56" s="129">
        <f>IFERROR(VLOOKUP(Таблица1[[#This Row],[Товар КОД6]],'Stock СВОД'!$A$5:$C$220,3,0),)</f>
        <v>0</v>
      </c>
      <c r="AD56" s="51">
        <f>IFERROR(VLOOKUP(Таблица1[[#This Row],[Товар КОД6]],'Продажи Период СВОД'!$A$5:$C$410,3,0),)</f>
        <v>0</v>
      </c>
      <c r="AE56" s="119">
        <f>Таблица1[[#This Row],[СТОК 1001]]+Таблица1[[#This Row],[СТОК 1002,]]</f>
        <v>0</v>
      </c>
      <c r="AF56" s="128"/>
      <c r="AG56" s="129"/>
      <c r="AH56" s="120">
        <f>Таблица1[[#This Row],[1002 заказ]]+Таблица1[[#This Row],[1001 заказ]]</f>
        <v>0</v>
      </c>
      <c r="AI56" s="57">
        <v>1</v>
      </c>
      <c r="AJ56" s="194"/>
      <c r="AK56" s="194"/>
      <c r="AL56" s="194">
        <f>Таблица1[[#This Row],[ФАКТ 1001]]+Таблица1[[#This Row],[ФАКТ 1002]]+Таблица1[[#This Row],[1001 заказ]]+Таблица1[[#This Row],[1002 заказ]]</f>
        <v>0</v>
      </c>
      <c r="AP56" s="3">
        <f>Таблица1[[#This Row],[Возврат 1002]]+Таблица1[[#This Row],[Возврат 1001]]</f>
        <v>0</v>
      </c>
      <c r="AQ5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7" spans="1:43" s="3" customFormat="1" ht="15.75" customHeight="1" x14ac:dyDescent="0.2">
      <c r="A57" s="23" t="s">
        <v>810</v>
      </c>
      <c r="B57" s="2">
        <v>665694</v>
      </c>
      <c r="C57" s="88" t="s">
        <v>143</v>
      </c>
      <c r="D57" s="23" t="s">
        <v>810</v>
      </c>
      <c r="E57" s="7">
        <v>665694</v>
      </c>
      <c r="F57" s="7" t="s">
        <v>107</v>
      </c>
      <c r="G57" s="8" t="s">
        <v>2571</v>
      </c>
      <c r="H57" s="5" t="s">
        <v>21</v>
      </c>
      <c r="I57" s="5">
        <v>4</v>
      </c>
      <c r="J57" s="5">
        <v>100</v>
      </c>
      <c r="K57" s="5">
        <v>15</v>
      </c>
      <c r="L57" s="5">
        <v>48</v>
      </c>
      <c r="M57" s="5">
        <v>54.1</v>
      </c>
      <c r="N57" s="5">
        <v>6.5</v>
      </c>
      <c r="O57" s="43" t="str">
        <f>CONCATENATE(Таблица1[[#This Row],[Отверстия]],"/",Таблица1[[#This Row],[PCD]])</f>
        <v>4/100</v>
      </c>
      <c r="P57" s="5" t="s">
        <v>144</v>
      </c>
      <c r="Q57" s="17" t="str">
        <f>CONCATENATE(Таблица1[[#This Row],[Отверстия]],"/",Таблица1[[#This Row],[PCD]],"/",Таблица1[[#This Row],[Диаметр]])</f>
        <v>4/100/15</v>
      </c>
      <c r="R5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4/100/15/48/54,1/6,5</v>
      </c>
      <c r="S5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4/100/15/48/54,1/6,5</v>
      </c>
      <c r="T57" s="58" t="s">
        <v>28</v>
      </c>
      <c r="U57" s="4">
        <v>8</v>
      </c>
      <c r="V57" s="35">
        <v>12</v>
      </c>
      <c r="W57" s="55" t="s">
        <v>3059</v>
      </c>
      <c r="X57" s="34">
        <v>3590</v>
      </c>
      <c r="Y57" s="161"/>
      <c r="Z57" s="34">
        <v>0</v>
      </c>
      <c r="AA57" s="51">
        <f>IFERROR(VLOOKUP(Таблица1[[#This Row],[Товар КОД6]],'Stock СВОД'!$A$5:$C$220,2,0),)</f>
        <v>0</v>
      </c>
      <c r="AB57" s="51">
        <f>IFERROR(VLOOKUP(Таблица1[[#This Row],[Товар КОД6]],'Продажи Период СВОД'!$A$5:$C$410,2,0),)</f>
        <v>0</v>
      </c>
      <c r="AC57" s="129">
        <f>IFERROR(VLOOKUP(Таблица1[[#This Row],[Товар КОД6]],'Stock СВОД'!$A$5:$C$220,3,0),)</f>
        <v>0</v>
      </c>
      <c r="AD57" s="51">
        <f>IFERROR(VLOOKUP(Таблица1[[#This Row],[Товар КОД6]],'Продажи Период СВОД'!$A$5:$C$410,3,0),)</f>
        <v>0</v>
      </c>
      <c r="AE57" s="119">
        <f>Таблица1[[#This Row],[СТОК 1001]]+Таблица1[[#This Row],[СТОК 1002,]]</f>
        <v>0</v>
      </c>
      <c r="AF57" s="128"/>
      <c r="AG57" s="129"/>
      <c r="AH57" s="120">
        <f>Таблица1[[#This Row],[1002 заказ]]+Таблица1[[#This Row],[1001 заказ]]</f>
        <v>0</v>
      </c>
      <c r="AI57" s="57">
        <v>1</v>
      </c>
      <c r="AJ57" s="194"/>
      <c r="AK57" s="194"/>
      <c r="AL57" s="194">
        <f>Таблица1[[#This Row],[ФАКТ 1001]]+Таблица1[[#This Row],[ФАКТ 1002]]+Таблица1[[#This Row],[1001 заказ]]+Таблица1[[#This Row],[1002 заказ]]</f>
        <v>0</v>
      </c>
      <c r="AM57" s="42" t="s">
        <v>2817</v>
      </c>
      <c r="AP57" s="3">
        <f>Таблица1[[#This Row],[Возврат 1002]]+Таблица1[[#This Row],[Возврат 1001]]</f>
        <v>0</v>
      </c>
      <c r="AQ5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8" spans="1:43" s="3" customFormat="1" ht="15.75" customHeight="1" x14ac:dyDescent="0.2">
      <c r="A58" s="23" t="s">
        <v>810</v>
      </c>
      <c r="B58" s="2">
        <v>665967</v>
      </c>
      <c r="C58" s="88" t="s">
        <v>3593</v>
      </c>
      <c r="D58" s="23" t="s">
        <v>810</v>
      </c>
      <c r="E58" s="7">
        <v>665967</v>
      </c>
      <c r="F58" s="7" t="s">
        <v>107</v>
      </c>
      <c r="G58" s="8" t="s">
        <v>1099</v>
      </c>
      <c r="H58" s="5" t="s">
        <v>21</v>
      </c>
      <c r="I58" s="5">
        <v>4</v>
      </c>
      <c r="J58" s="5">
        <v>100</v>
      </c>
      <c r="K58" s="5">
        <v>15</v>
      </c>
      <c r="L58" s="5">
        <v>48</v>
      </c>
      <c r="M58" s="5">
        <v>54.1</v>
      </c>
      <c r="N58" s="5">
        <v>6.5</v>
      </c>
      <c r="O58" s="43" t="str">
        <f>CONCATENATE(Таблица1[[#This Row],[Отверстия]],"/",Таблица1[[#This Row],[PCD]])</f>
        <v>4/100</v>
      </c>
      <c r="P58" s="5" t="s">
        <v>145</v>
      </c>
      <c r="Q58" s="17" t="str">
        <f>CONCATENATE(Таблица1[[#This Row],[Отверстия]],"/",Таблица1[[#This Row],[PCD]],"/",Таблица1[[#This Row],[Диаметр]])</f>
        <v>4/100/15</v>
      </c>
      <c r="R5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4/100/15/48/54,1/6,5</v>
      </c>
      <c r="S5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4/100/15/48/54,1/6,5</v>
      </c>
      <c r="T58" s="58" t="s">
        <v>28</v>
      </c>
      <c r="U58" s="4">
        <v>8</v>
      </c>
      <c r="V58" s="35">
        <v>12</v>
      </c>
      <c r="W58" s="55" t="s">
        <v>3059</v>
      </c>
      <c r="X58" s="34">
        <v>3350</v>
      </c>
      <c r="Y58" s="161"/>
      <c r="Z58" s="34">
        <v>0</v>
      </c>
      <c r="AA58" s="51">
        <f>IFERROR(VLOOKUP(Таблица1[[#This Row],[Товар КОД6]],'Stock СВОД'!$A$5:$C$220,2,0),)</f>
        <v>0</v>
      </c>
      <c r="AB58" s="51">
        <f>IFERROR(VLOOKUP(Таблица1[[#This Row],[Товар КОД6]],'Продажи Период СВОД'!$A$5:$C$410,2,0),)</f>
        <v>0</v>
      </c>
      <c r="AC58" s="129">
        <f>IFERROR(VLOOKUP(Таблица1[[#This Row],[Товар КОД6]],'Stock СВОД'!$A$5:$C$220,3,0),)</f>
        <v>0</v>
      </c>
      <c r="AD58" s="51">
        <f>IFERROR(VLOOKUP(Таблица1[[#This Row],[Товар КОД6]],'Продажи Период СВОД'!$A$5:$C$410,3,0),)</f>
        <v>0</v>
      </c>
      <c r="AE58" s="119">
        <f>Таблица1[[#This Row],[СТОК 1001]]+Таблица1[[#This Row],[СТОК 1002,]]</f>
        <v>0</v>
      </c>
      <c r="AF58" s="128"/>
      <c r="AG58" s="129"/>
      <c r="AH58" s="120">
        <f>Таблица1[[#This Row],[1002 заказ]]+Таблица1[[#This Row],[1001 заказ]]</f>
        <v>0</v>
      </c>
      <c r="AI58" s="57">
        <v>1</v>
      </c>
      <c r="AJ58" s="194"/>
      <c r="AK58" s="194"/>
      <c r="AL58" s="194">
        <f>Таблица1[[#This Row],[ФАКТ 1001]]+Таблица1[[#This Row],[ФАКТ 1002]]+Таблица1[[#This Row],[1001 заказ]]+Таблица1[[#This Row],[1002 заказ]]</f>
        <v>0</v>
      </c>
      <c r="AM58" s="42" t="s">
        <v>2824</v>
      </c>
      <c r="AP58" s="3">
        <v>2760</v>
      </c>
      <c r="AQ5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9" spans="1:43" s="3" customFormat="1" ht="15.75" customHeight="1" x14ac:dyDescent="0.2">
      <c r="A59" s="23" t="s">
        <v>810</v>
      </c>
      <c r="B59" s="2">
        <v>494903</v>
      </c>
      <c r="C59" s="88" t="s">
        <v>148</v>
      </c>
      <c r="D59" s="23" t="s">
        <v>810</v>
      </c>
      <c r="E59" s="7">
        <v>494903</v>
      </c>
      <c r="F59" s="7" t="s">
        <v>107</v>
      </c>
      <c r="G59" s="8" t="s">
        <v>1112</v>
      </c>
      <c r="H59" s="5" t="s">
        <v>21</v>
      </c>
      <c r="I59" s="5">
        <v>4</v>
      </c>
      <c r="J59" s="5">
        <v>100</v>
      </c>
      <c r="K59" s="5">
        <v>15</v>
      </c>
      <c r="L59" s="5">
        <v>48</v>
      </c>
      <c r="M59" s="5">
        <v>54.1</v>
      </c>
      <c r="N59" s="5">
        <v>6.5</v>
      </c>
      <c r="O59" s="43" t="str">
        <f>CONCATENATE(Таблица1[[#This Row],[Отверстия]],"/",Таблица1[[#This Row],[PCD]])</f>
        <v>4/100</v>
      </c>
      <c r="P59" s="5" t="s">
        <v>149</v>
      </c>
      <c r="Q59" s="17" t="str">
        <f>CONCATENATE(Таблица1[[#This Row],[Отверстия]],"/",Таблица1[[#This Row],[PCD]],"/",Таблица1[[#This Row],[Диаметр]])</f>
        <v>4/100/15</v>
      </c>
      <c r="R5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4/100/15/48/54,1/6,5</v>
      </c>
      <c r="S5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4/100/15/48/54,1/6,5</v>
      </c>
      <c r="T59" s="58" t="s">
        <v>28</v>
      </c>
      <c r="U59" s="4">
        <v>8</v>
      </c>
      <c r="V59" s="35">
        <v>12</v>
      </c>
      <c r="W59" s="55" t="s">
        <v>3059</v>
      </c>
      <c r="X59" s="34">
        <v>3590</v>
      </c>
      <c r="Y59" s="161"/>
      <c r="Z59" s="34">
        <v>0</v>
      </c>
      <c r="AA59" s="51">
        <f>IFERROR(VLOOKUP(Таблица1[[#This Row],[Товар КОД6]],'Stock СВОД'!$A$5:$C$220,2,0),)</f>
        <v>0</v>
      </c>
      <c r="AB59" s="51">
        <f>IFERROR(VLOOKUP(Таблица1[[#This Row],[Товар КОД6]],'Продажи Период СВОД'!$A$5:$C$410,2,0),)</f>
        <v>0</v>
      </c>
      <c r="AC59" s="129">
        <f>IFERROR(VLOOKUP(Таблица1[[#This Row],[Товар КОД6]],'Stock СВОД'!$A$5:$C$220,3,0),)</f>
        <v>0</v>
      </c>
      <c r="AD59" s="51">
        <f>IFERROR(VLOOKUP(Таблица1[[#This Row],[Товар КОД6]],'Продажи Период СВОД'!$A$5:$C$410,3,0),)</f>
        <v>0</v>
      </c>
      <c r="AE59" s="119">
        <f>Таблица1[[#This Row],[СТОК 1001]]+Таблица1[[#This Row],[СТОК 1002,]]</f>
        <v>0</v>
      </c>
      <c r="AF59" s="128"/>
      <c r="AG59" s="129"/>
      <c r="AH59" s="120">
        <f>Таблица1[[#This Row],[1002 заказ]]+Таблица1[[#This Row],[1001 заказ]]</f>
        <v>0</v>
      </c>
      <c r="AI59" s="57">
        <v>1</v>
      </c>
      <c r="AJ59" s="194"/>
      <c r="AK59" s="194"/>
      <c r="AL59" s="194">
        <f>Таблица1[[#This Row],[ФАКТ 1001]]+Таблица1[[#This Row],[ФАКТ 1002]]+Таблица1[[#This Row],[1001 заказ]]+Таблица1[[#This Row],[1002 заказ]]</f>
        <v>0</v>
      </c>
      <c r="AM59" s="42" t="s">
        <v>2824</v>
      </c>
      <c r="AP59" s="3">
        <f>Таблица1[[#This Row],[Возврат 1002]]+Таблица1[[#This Row],[Возврат 1001]]</f>
        <v>0</v>
      </c>
      <c r="AQ5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0" spans="1:43" s="3" customFormat="1" ht="15.75" customHeight="1" x14ac:dyDescent="0.2">
      <c r="A60" s="23" t="s">
        <v>810</v>
      </c>
      <c r="B60" s="2">
        <v>661738</v>
      </c>
      <c r="C60" s="88" t="s">
        <v>3594</v>
      </c>
      <c r="D60" s="23" t="s">
        <v>810</v>
      </c>
      <c r="E60" s="7">
        <v>661738</v>
      </c>
      <c r="F60" s="7" t="s">
        <v>26</v>
      </c>
      <c r="G60" s="8" t="s">
        <v>2571</v>
      </c>
      <c r="H60" s="5" t="s">
        <v>21</v>
      </c>
      <c r="I60" s="5">
        <v>4</v>
      </c>
      <c r="J60" s="5">
        <v>100</v>
      </c>
      <c r="K60" s="5">
        <v>15</v>
      </c>
      <c r="L60" s="5">
        <v>48</v>
      </c>
      <c r="M60" s="5">
        <v>54.1</v>
      </c>
      <c r="N60" s="5">
        <v>6.5</v>
      </c>
      <c r="O60" s="43" t="str">
        <f>CONCATENATE(Таблица1[[#This Row],[Отверстия]],"/",Таблица1[[#This Row],[PCD]])</f>
        <v>4/100</v>
      </c>
      <c r="P60" s="5" t="s">
        <v>150</v>
      </c>
      <c r="Q60" s="17" t="str">
        <f>CONCATENATE(Таблица1[[#This Row],[Отверстия]],"/",Таблица1[[#This Row],[PCD]],"/",Таблица1[[#This Row],[Диаметр]])</f>
        <v>4/100/15</v>
      </c>
      <c r="R6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4/100/15/48/54,1/6,5</v>
      </c>
      <c r="S6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4/100/15/48/54,1/6,5</v>
      </c>
      <c r="T60" s="58" t="s">
        <v>28</v>
      </c>
      <c r="U60" s="4">
        <v>8</v>
      </c>
      <c r="V60" s="35">
        <v>12</v>
      </c>
      <c r="W60" s="55" t="s">
        <v>3059</v>
      </c>
      <c r="X60" s="34">
        <v>3590</v>
      </c>
      <c r="Y60" s="161"/>
      <c r="Z60" s="34">
        <v>0</v>
      </c>
      <c r="AA60" s="51">
        <f>IFERROR(VLOOKUP(Таблица1[[#This Row],[Товар КОД6]],'Stock СВОД'!$A$5:$C$220,2,0),)</f>
        <v>0</v>
      </c>
      <c r="AB60" s="51">
        <f>IFERROR(VLOOKUP(Таблица1[[#This Row],[Товар КОД6]],'Продажи Период СВОД'!$A$5:$C$410,2,0),)</f>
        <v>0</v>
      </c>
      <c r="AC60" s="129">
        <f>IFERROR(VLOOKUP(Таблица1[[#This Row],[Товар КОД6]],'Stock СВОД'!$A$5:$C$220,3,0),)</f>
        <v>0</v>
      </c>
      <c r="AD60" s="51">
        <f>IFERROR(VLOOKUP(Таблица1[[#This Row],[Товар КОД6]],'Продажи Период СВОД'!$A$5:$C$410,3,0),)</f>
        <v>0</v>
      </c>
      <c r="AE60" s="119">
        <f>Таблица1[[#This Row],[СТОК 1001]]+Таблица1[[#This Row],[СТОК 1002,]]</f>
        <v>0</v>
      </c>
      <c r="AF60" s="128"/>
      <c r="AG60" s="129"/>
      <c r="AH60" s="120">
        <f>Таблица1[[#This Row],[1002 заказ]]+Таблица1[[#This Row],[1001 заказ]]</f>
        <v>0</v>
      </c>
      <c r="AI60" s="57">
        <v>1</v>
      </c>
      <c r="AJ60" s="194"/>
      <c r="AK60" s="194"/>
      <c r="AL60" s="194">
        <f>Таблица1[[#This Row],[ФАКТ 1001]]+Таблица1[[#This Row],[ФАКТ 1002]]+Таблица1[[#This Row],[1001 заказ]]+Таблица1[[#This Row],[1002 заказ]]</f>
        <v>0</v>
      </c>
      <c r="AM60" s="42" t="s">
        <v>2824</v>
      </c>
      <c r="AP60" s="3">
        <v>2975</v>
      </c>
      <c r="AQ6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1" spans="1:43" s="3" customFormat="1" ht="15.75" customHeight="1" x14ac:dyDescent="0.2">
      <c r="A61" s="23" t="s">
        <v>810</v>
      </c>
      <c r="B61" s="2">
        <v>490001</v>
      </c>
      <c r="C61" s="88" t="s">
        <v>151</v>
      </c>
      <c r="D61" s="23" t="s">
        <v>810</v>
      </c>
      <c r="E61" s="7">
        <v>490001</v>
      </c>
      <c r="F61" s="7" t="s">
        <v>107</v>
      </c>
      <c r="G61" s="8" t="s">
        <v>1097</v>
      </c>
      <c r="H61" s="5" t="s">
        <v>21</v>
      </c>
      <c r="I61" s="5">
        <v>4</v>
      </c>
      <c r="J61" s="5">
        <v>100</v>
      </c>
      <c r="K61" s="5">
        <v>15</v>
      </c>
      <c r="L61" s="5">
        <v>48</v>
      </c>
      <c r="M61" s="5">
        <v>54.1</v>
      </c>
      <c r="N61" s="5">
        <v>6.5</v>
      </c>
      <c r="O61" s="43" t="str">
        <f>CONCATENATE(Таблица1[[#This Row],[Отверстия]],"/",Таблица1[[#This Row],[PCD]])</f>
        <v>4/100</v>
      </c>
      <c r="P61" s="5" t="s">
        <v>152</v>
      </c>
      <c r="Q61" s="17" t="str">
        <f>CONCATENATE(Таблица1[[#This Row],[Отверстия]],"/",Таблица1[[#This Row],[PCD]],"/",Таблица1[[#This Row],[Диаметр]])</f>
        <v>4/100/15</v>
      </c>
      <c r="R6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4/100/15/48/54,1/6,5</v>
      </c>
      <c r="S6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4/100/15/48/54,1/6,5</v>
      </c>
      <c r="T61" s="58" t="s">
        <v>28</v>
      </c>
      <c r="U61" s="4">
        <v>8</v>
      </c>
      <c r="V61" s="35">
        <v>12</v>
      </c>
      <c r="W61" s="55" t="s">
        <v>3059</v>
      </c>
      <c r="X61" s="34">
        <v>3590</v>
      </c>
      <c r="Y61" s="161"/>
      <c r="Z61" s="34">
        <v>0</v>
      </c>
      <c r="AA61" s="51">
        <f>IFERROR(VLOOKUP(Таблица1[[#This Row],[Товар КОД6]],'Stock СВОД'!$A$5:$C$220,2,0),)</f>
        <v>0</v>
      </c>
      <c r="AB61" s="51">
        <f>IFERROR(VLOOKUP(Таблица1[[#This Row],[Товар КОД6]],'Продажи Период СВОД'!$A$5:$C$410,2,0),)</f>
        <v>0</v>
      </c>
      <c r="AC61" s="129">
        <f>IFERROR(VLOOKUP(Таблица1[[#This Row],[Товар КОД6]],'Stock СВОД'!$A$5:$C$220,3,0),)</f>
        <v>0</v>
      </c>
      <c r="AD61" s="51">
        <f>IFERROR(VLOOKUP(Таблица1[[#This Row],[Товар КОД6]],'Продажи Период СВОД'!$A$5:$C$410,3,0),)</f>
        <v>0</v>
      </c>
      <c r="AE61" s="119">
        <f>Таблица1[[#This Row],[СТОК 1001]]+Таблица1[[#This Row],[СТОК 1002,]]</f>
        <v>0</v>
      </c>
      <c r="AF61" s="128"/>
      <c r="AG61" s="129"/>
      <c r="AH61" s="120">
        <f>Таблица1[[#This Row],[1002 заказ]]+Таблица1[[#This Row],[1001 заказ]]</f>
        <v>0</v>
      </c>
      <c r="AI61" s="57">
        <v>1</v>
      </c>
      <c r="AJ61" s="194"/>
      <c r="AK61" s="194"/>
      <c r="AL61" s="194">
        <f>Таблица1[[#This Row],[ФАКТ 1001]]+Таблица1[[#This Row],[ФАКТ 1002]]+Таблица1[[#This Row],[1001 заказ]]+Таблица1[[#This Row],[1002 заказ]]</f>
        <v>0</v>
      </c>
      <c r="AM61" s="42" t="s">
        <v>2824</v>
      </c>
      <c r="AP61" s="3">
        <f>Таблица1[[#This Row],[Возврат 1002]]+Таблица1[[#This Row],[Возврат 1001]]</f>
        <v>0</v>
      </c>
      <c r="AQ6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2" spans="1:43" s="3" customFormat="1" ht="15.75" customHeight="1" x14ac:dyDescent="0.2">
      <c r="A62" s="23" t="s">
        <v>810</v>
      </c>
      <c r="B62" s="2">
        <v>661739</v>
      </c>
      <c r="C62" s="88" t="s">
        <v>3293</v>
      </c>
      <c r="D62" s="23" t="s">
        <v>810</v>
      </c>
      <c r="E62" s="7">
        <v>661739</v>
      </c>
      <c r="F62" s="7" t="s">
        <v>3245</v>
      </c>
      <c r="G62" s="8" t="s">
        <v>3248</v>
      </c>
      <c r="H62" s="5" t="s">
        <v>21</v>
      </c>
      <c r="I62" s="5">
        <v>4</v>
      </c>
      <c r="J62" s="5">
        <v>100</v>
      </c>
      <c r="K62" s="5">
        <v>15</v>
      </c>
      <c r="L62" s="5">
        <v>48</v>
      </c>
      <c r="M62" s="5">
        <v>54.1</v>
      </c>
      <c r="N62" s="5">
        <v>6.5</v>
      </c>
      <c r="O62" s="43" t="str">
        <f>CONCATENATE(Таблица1[[#This Row],[Отверстия]],"/",Таблица1[[#This Row],[PCD]])</f>
        <v>4/100</v>
      </c>
      <c r="P62" s="5" t="s">
        <v>153</v>
      </c>
      <c r="Q62" s="17" t="str">
        <f>CONCATENATE(Таблица1[[#This Row],[Отверстия]],"/",Таблица1[[#This Row],[PCD]],"/",Таблица1[[#This Row],[Диаметр]])</f>
        <v>4/100/15</v>
      </c>
      <c r="R6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4/100/15/48/54,1/6,5</v>
      </c>
      <c r="S6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4/100/15/48/54,1/6,5</v>
      </c>
      <c r="T62" s="58" t="s">
        <v>28</v>
      </c>
      <c r="U62" s="4">
        <v>8</v>
      </c>
      <c r="V62" s="35">
        <v>12</v>
      </c>
      <c r="W62" s="55" t="s">
        <v>3059</v>
      </c>
      <c r="X62" s="34">
        <v>3590</v>
      </c>
      <c r="Y62" s="161"/>
      <c r="Z62" s="34">
        <v>0</v>
      </c>
      <c r="AA62" s="51">
        <f>IFERROR(VLOOKUP(Таблица1[[#This Row],[Товар КОД6]],'Stock СВОД'!$A$5:$C$220,2,0),)</f>
        <v>0</v>
      </c>
      <c r="AB62" s="51">
        <f>IFERROR(VLOOKUP(Таблица1[[#This Row],[Товар КОД6]],'Продажи Период СВОД'!$A$5:$C$410,2,0),)</f>
        <v>0</v>
      </c>
      <c r="AC62" s="129">
        <f>IFERROR(VLOOKUP(Таблица1[[#This Row],[Товар КОД6]],'Stock СВОД'!$A$5:$C$220,3,0),)</f>
        <v>0</v>
      </c>
      <c r="AD62" s="51">
        <f>IFERROR(VLOOKUP(Таблица1[[#This Row],[Товар КОД6]],'Продажи Период СВОД'!$A$5:$C$410,3,0),)</f>
        <v>0</v>
      </c>
      <c r="AE62" s="119">
        <f>Таблица1[[#This Row],[СТОК 1001]]+Таблица1[[#This Row],[СТОК 1002,]]</f>
        <v>0</v>
      </c>
      <c r="AF62" s="128"/>
      <c r="AG62" s="129"/>
      <c r="AH62" s="120">
        <f>Таблица1[[#This Row],[1002 заказ]]+Таблица1[[#This Row],[1001 заказ]]</f>
        <v>0</v>
      </c>
      <c r="AI62" s="57">
        <v>1</v>
      </c>
      <c r="AJ62" s="194"/>
      <c r="AK62" s="194"/>
      <c r="AL62" s="194">
        <f>Таблица1[[#This Row],[ФАКТ 1001]]+Таблица1[[#This Row],[ФАКТ 1002]]+Таблица1[[#This Row],[1001 заказ]]+Таблица1[[#This Row],[1002 заказ]]</f>
        <v>0</v>
      </c>
      <c r="AM62" s="42" t="s">
        <v>2824</v>
      </c>
      <c r="AP62" s="3">
        <v>2975</v>
      </c>
      <c r="AQ6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3" spans="1:43" s="3" customFormat="1" ht="15.75" customHeight="1" x14ac:dyDescent="0.2">
      <c r="A63" s="23" t="s">
        <v>810</v>
      </c>
      <c r="B63" s="2">
        <v>661740</v>
      </c>
      <c r="C63" s="88" t="s">
        <v>3874</v>
      </c>
      <c r="D63" s="23" t="s">
        <v>810</v>
      </c>
      <c r="E63" s="7">
        <v>661740</v>
      </c>
      <c r="F63" s="7" t="s">
        <v>26</v>
      </c>
      <c r="G63" s="8" t="s">
        <v>1099</v>
      </c>
      <c r="H63" s="5" t="s">
        <v>21</v>
      </c>
      <c r="I63" s="5">
        <v>4</v>
      </c>
      <c r="J63" s="5">
        <v>100</v>
      </c>
      <c r="K63" s="5">
        <v>15</v>
      </c>
      <c r="L63" s="5">
        <v>48</v>
      </c>
      <c r="M63" s="5">
        <v>54.1</v>
      </c>
      <c r="N63" s="5">
        <v>6.5</v>
      </c>
      <c r="O63" s="43" t="str">
        <f>CONCATENATE(Таблица1[[#This Row],[Отверстия]],"/",Таблица1[[#This Row],[PCD]])</f>
        <v>4/100</v>
      </c>
      <c r="P63" s="5" t="s">
        <v>154</v>
      </c>
      <c r="Q63" s="17" t="str">
        <f>CONCATENATE(Таблица1[[#This Row],[Отверстия]],"/",Таблица1[[#This Row],[PCD]],"/",Таблица1[[#This Row],[Диаметр]])</f>
        <v>4/100/15</v>
      </c>
      <c r="R6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4/100/15/48/54,1/6,5</v>
      </c>
      <c r="S6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4/100/15/48/54,1/6,5</v>
      </c>
      <c r="T63" s="58" t="s">
        <v>28</v>
      </c>
      <c r="U63" s="4">
        <v>8</v>
      </c>
      <c r="V63" s="35">
        <v>12</v>
      </c>
      <c r="W63" s="55" t="s">
        <v>3059</v>
      </c>
      <c r="X63" s="34">
        <v>3350</v>
      </c>
      <c r="Y63" s="161"/>
      <c r="Z63" s="34">
        <v>0</v>
      </c>
      <c r="AA63" s="51">
        <f>IFERROR(VLOOKUP(Таблица1[[#This Row],[Товар КОД6]],'Stock СВОД'!$A$5:$C$220,2,0),)</f>
        <v>0</v>
      </c>
      <c r="AB63" s="51">
        <f>IFERROR(VLOOKUP(Таблица1[[#This Row],[Товар КОД6]],'Продажи Период СВОД'!$A$5:$C$410,2,0),)</f>
        <v>0</v>
      </c>
      <c r="AC63" s="129">
        <f>IFERROR(VLOOKUP(Таблица1[[#This Row],[Товар КОД6]],'Stock СВОД'!$A$5:$C$220,3,0),)</f>
        <v>4</v>
      </c>
      <c r="AD63" s="51">
        <f>IFERROR(VLOOKUP(Таблица1[[#This Row],[Товар КОД6]],'Продажи Период СВОД'!$A$5:$C$410,3,0),)</f>
        <v>0</v>
      </c>
      <c r="AE63" s="119">
        <f>Таблица1[[#This Row],[СТОК 1001]]+Таблица1[[#This Row],[СТОК 1002,]]</f>
        <v>4</v>
      </c>
      <c r="AF63" s="128"/>
      <c r="AG63" s="129"/>
      <c r="AH63" s="120">
        <f>Таблица1[[#This Row],[1002 заказ]]+Таблица1[[#This Row],[1001 заказ]]</f>
        <v>0</v>
      </c>
      <c r="AI63" s="57">
        <v>1</v>
      </c>
      <c r="AJ63" s="194"/>
      <c r="AK63" s="194"/>
      <c r="AL63" s="194">
        <f>Таблица1[[#This Row],[ФАКТ 1001]]+Таблица1[[#This Row],[ФАКТ 1002]]+Таблица1[[#This Row],[1001 заказ]]+Таблица1[[#This Row],[1002 заказ]]</f>
        <v>0</v>
      </c>
      <c r="AM63" s="42" t="s">
        <v>2824</v>
      </c>
      <c r="AP63" s="3">
        <v>2760</v>
      </c>
      <c r="AQ6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64" spans="1:43" s="3" customFormat="1" ht="15.75" customHeight="1" x14ac:dyDescent="0.2">
      <c r="A64" s="23" t="s">
        <v>810</v>
      </c>
      <c r="B64" s="2">
        <v>941604</v>
      </c>
      <c r="C64" s="88" t="s">
        <v>174</v>
      </c>
      <c r="D64" s="23" t="s">
        <v>810</v>
      </c>
      <c r="E64" s="7">
        <v>941604</v>
      </c>
      <c r="F64" s="7" t="s">
        <v>107</v>
      </c>
      <c r="G64" s="8" t="s">
        <v>1104</v>
      </c>
      <c r="H64" s="5" t="s">
        <v>21</v>
      </c>
      <c r="I64" s="5">
        <v>4</v>
      </c>
      <c r="J64" s="5">
        <v>100</v>
      </c>
      <c r="K64" s="5">
        <v>15</v>
      </c>
      <c r="L64" s="5">
        <v>48</v>
      </c>
      <c r="M64" s="5">
        <v>54.1</v>
      </c>
      <c r="N64" s="5">
        <v>6.5</v>
      </c>
      <c r="O64" s="43" t="str">
        <f>CONCATENATE(Таблица1[[#This Row],[Отверстия]],"/",Таблица1[[#This Row],[PCD]])</f>
        <v>4/100</v>
      </c>
      <c r="P64" s="5" t="s">
        <v>175</v>
      </c>
      <c r="Q64" s="17" t="str">
        <f>CONCATENATE(Таблица1[[#This Row],[Отверстия]],"/",Таблица1[[#This Row],[PCD]],"/",Таблица1[[#This Row],[Диаметр]])</f>
        <v>4/100/15</v>
      </c>
      <c r="R6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4/100/15/48/54,1/6,5</v>
      </c>
      <c r="S6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4/100/15/48/54,1/6,5</v>
      </c>
      <c r="T64" s="58" t="s">
        <v>28</v>
      </c>
      <c r="U64" s="4">
        <v>8</v>
      </c>
      <c r="V64" s="35">
        <v>12</v>
      </c>
      <c r="W64" s="55" t="s">
        <v>3059</v>
      </c>
      <c r="X64" s="34">
        <v>3590</v>
      </c>
      <c r="Y64" s="161"/>
      <c r="Z64" s="34">
        <v>0</v>
      </c>
      <c r="AA64" s="51">
        <f>IFERROR(VLOOKUP(Таблица1[[#This Row],[Товар КОД6]],'Stock СВОД'!$A$5:$C$220,2,0),)</f>
        <v>0</v>
      </c>
      <c r="AB64" s="51">
        <f>IFERROR(VLOOKUP(Таблица1[[#This Row],[Товар КОД6]],'Продажи Период СВОД'!$A$5:$C$410,2,0),)</f>
        <v>0</v>
      </c>
      <c r="AC64" s="129">
        <f>IFERROR(VLOOKUP(Таблица1[[#This Row],[Товар КОД6]],'Stock СВОД'!$A$5:$C$220,3,0),)</f>
        <v>0</v>
      </c>
      <c r="AD64" s="51">
        <f>IFERROR(VLOOKUP(Таблица1[[#This Row],[Товар КОД6]],'Продажи Период СВОД'!$A$5:$C$410,3,0),)</f>
        <v>0</v>
      </c>
      <c r="AE64" s="119">
        <f>Таблица1[[#This Row],[СТОК 1001]]+Таблица1[[#This Row],[СТОК 1002,]]</f>
        <v>0</v>
      </c>
      <c r="AF64" s="128"/>
      <c r="AG64" s="129"/>
      <c r="AH64" s="120">
        <f>Таблица1[[#This Row],[1002 заказ]]+Таблица1[[#This Row],[1001 заказ]]</f>
        <v>0</v>
      </c>
      <c r="AI64" s="57">
        <v>1</v>
      </c>
      <c r="AJ64" s="194"/>
      <c r="AK64" s="194"/>
      <c r="AL64" s="194">
        <f>Таблица1[[#This Row],[ФАКТ 1001]]+Таблица1[[#This Row],[ФАКТ 1002]]+Таблица1[[#This Row],[1001 заказ]]+Таблица1[[#This Row],[1002 заказ]]</f>
        <v>0</v>
      </c>
      <c r="AM64" s="42" t="s">
        <v>2824</v>
      </c>
      <c r="AP64" s="3">
        <f>Таблица1[[#This Row],[Возврат 1002]]+Таблица1[[#This Row],[Возврат 1001]]</f>
        <v>0</v>
      </c>
      <c r="AQ6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5" spans="1:43" s="3" customFormat="1" ht="15.75" customHeight="1" x14ac:dyDescent="0.2">
      <c r="A65" s="23" t="s">
        <v>810</v>
      </c>
      <c r="B65" s="2">
        <v>941602</v>
      </c>
      <c r="C65" s="88" t="s">
        <v>176</v>
      </c>
      <c r="D65" s="23" t="s">
        <v>810</v>
      </c>
      <c r="E65" s="7">
        <v>941602</v>
      </c>
      <c r="F65" s="7" t="s">
        <v>107</v>
      </c>
      <c r="G65" s="8" t="s">
        <v>1100</v>
      </c>
      <c r="H65" s="5" t="s">
        <v>21</v>
      </c>
      <c r="I65" s="5">
        <v>4</v>
      </c>
      <c r="J65" s="5">
        <v>100</v>
      </c>
      <c r="K65" s="5">
        <v>15</v>
      </c>
      <c r="L65" s="5">
        <v>48</v>
      </c>
      <c r="M65" s="5">
        <v>54.1</v>
      </c>
      <c r="N65" s="5">
        <v>6.5</v>
      </c>
      <c r="O65" s="43" t="str">
        <f>CONCATENATE(Таблица1[[#This Row],[Отверстия]],"/",Таблица1[[#This Row],[PCD]])</f>
        <v>4/100</v>
      </c>
      <c r="P65" s="5" t="s">
        <v>177</v>
      </c>
      <c r="Q65" s="17" t="str">
        <f>CONCATENATE(Таблица1[[#This Row],[Отверстия]],"/",Таблица1[[#This Row],[PCD]],"/",Таблица1[[#This Row],[Диаметр]])</f>
        <v>4/100/15</v>
      </c>
      <c r="R6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4/100/15/48/54,1/6,5</v>
      </c>
      <c r="S6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4/100/15/48/54,1/6,5</v>
      </c>
      <c r="T65" s="58" t="s">
        <v>28</v>
      </c>
      <c r="U65" s="4">
        <v>8</v>
      </c>
      <c r="V65" s="35">
        <v>12</v>
      </c>
      <c r="W65" s="55" t="s">
        <v>3059</v>
      </c>
      <c r="X65" s="34">
        <v>3590</v>
      </c>
      <c r="Y65" s="161"/>
      <c r="Z65" s="34">
        <v>0</v>
      </c>
      <c r="AA65" s="51">
        <f>IFERROR(VLOOKUP(Таблица1[[#This Row],[Товар КОД6]],'Stock СВОД'!$A$5:$C$220,2,0),)</f>
        <v>0</v>
      </c>
      <c r="AB65" s="51">
        <f>IFERROR(VLOOKUP(Таблица1[[#This Row],[Товар КОД6]],'Продажи Период СВОД'!$A$5:$C$410,2,0),)</f>
        <v>0</v>
      </c>
      <c r="AC65" s="129">
        <f>IFERROR(VLOOKUP(Таблица1[[#This Row],[Товар КОД6]],'Stock СВОД'!$A$5:$C$220,3,0),)</f>
        <v>0</v>
      </c>
      <c r="AD65" s="51">
        <f>IFERROR(VLOOKUP(Таблица1[[#This Row],[Товар КОД6]],'Продажи Период СВОД'!$A$5:$C$410,3,0),)</f>
        <v>0</v>
      </c>
      <c r="AE65" s="119">
        <f>Таблица1[[#This Row],[СТОК 1001]]+Таблица1[[#This Row],[СТОК 1002,]]</f>
        <v>0</v>
      </c>
      <c r="AF65" s="128"/>
      <c r="AG65" s="129"/>
      <c r="AH65" s="120">
        <f>Таблица1[[#This Row],[1002 заказ]]+Таблица1[[#This Row],[1001 заказ]]</f>
        <v>0</v>
      </c>
      <c r="AI65" s="57">
        <v>1</v>
      </c>
      <c r="AJ65" s="194"/>
      <c r="AK65" s="194"/>
      <c r="AL65" s="194">
        <f>Таблица1[[#This Row],[ФАКТ 1001]]+Таблица1[[#This Row],[ФАКТ 1002]]+Таблица1[[#This Row],[1001 заказ]]+Таблица1[[#This Row],[1002 заказ]]</f>
        <v>0</v>
      </c>
      <c r="AM65" s="42" t="s">
        <v>2824</v>
      </c>
      <c r="AP65" s="3">
        <f>Таблица1[[#This Row],[Возврат 1002]]+Таблица1[[#This Row],[Возврат 1001]]</f>
        <v>0</v>
      </c>
      <c r="AQ6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6" spans="1:43" s="3" customFormat="1" ht="15.75" customHeight="1" x14ac:dyDescent="0.2">
      <c r="A66" s="23" t="s">
        <v>810</v>
      </c>
      <c r="B66" s="2">
        <v>2039764</v>
      </c>
      <c r="C66" s="88" t="s">
        <v>1022</v>
      </c>
      <c r="D66" s="23" t="s">
        <v>810</v>
      </c>
      <c r="E66" s="7">
        <v>2039764</v>
      </c>
      <c r="F66" s="7" t="s">
        <v>1094</v>
      </c>
      <c r="G66" s="8" t="s">
        <v>1099</v>
      </c>
      <c r="H66" s="5" t="s">
        <v>21</v>
      </c>
      <c r="I66" s="5">
        <v>4</v>
      </c>
      <c r="J66" s="5">
        <v>100</v>
      </c>
      <c r="K66" s="5">
        <v>15</v>
      </c>
      <c r="L66" s="5">
        <v>48</v>
      </c>
      <c r="M66" s="5">
        <v>54.1</v>
      </c>
      <c r="N66" s="5">
        <v>6.5</v>
      </c>
      <c r="O66" s="43" t="str">
        <f>CONCATENATE(Таблица1[[#This Row],[Отверстия]],"/",Таблица1[[#This Row],[PCD]])</f>
        <v>4/100</v>
      </c>
      <c r="P66" s="5" t="s">
        <v>1023</v>
      </c>
      <c r="Q66" s="17" t="str">
        <f>CONCATENATE(Таблица1[[#This Row],[Отверстия]],"/",Таблица1[[#This Row],[PCD]],"/",Таблица1[[#This Row],[Диаметр]])</f>
        <v>4/100/15</v>
      </c>
      <c r="R6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4/100/15/48/54,1/6,5</v>
      </c>
      <c r="S6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4/100/15/48/54,1/6,5</v>
      </c>
      <c r="T66" s="58" t="s">
        <v>28</v>
      </c>
      <c r="U66" s="4">
        <v>8</v>
      </c>
      <c r="V66" s="35">
        <v>12</v>
      </c>
      <c r="W66" s="55" t="s">
        <v>3059</v>
      </c>
      <c r="X66" s="34">
        <v>3350</v>
      </c>
      <c r="Y66" s="161"/>
      <c r="Z66" s="34">
        <v>0</v>
      </c>
      <c r="AA66" s="51">
        <f>IFERROR(VLOOKUP(Таблица1[[#This Row],[Товар КОД6]],'Stock СВОД'!$A$5:$C$220,2,0),)</f>
        <v>0</v>
      </c>
      <c r="AB66" s="51">
        <f>IFERROR(VLOOKUP(Таблица1[[#This Row],[Товар КОД6]],'Продажи Период СВОД'!$A$5:$C$410,2,0),)</f>
        <v>0</v>
      </c>
      <c r="AC66" s="129">
        <f>IFERROR(VLOOKUP(Таблица1[[#This Row],[Товар КОД6]],'Stock СВОД'!$A$5:$C$220,3,0),)</f>
        <v>0</v>
      </c>
      <c r="AD66" s="51">
        <f>IFERROR(VLOOKUP(Таблица1[[#This Row],[Товар КОД6]],'Продажи Период СВОД'!$A$5:$C$410,3,0),)</f>
        <v>0</v>
      </c>
      <c r="AE66" s="119">
        <f>Таблица1[[#This Row],[СТОК 1001]]+Таблица1[[#This Row],[СТОК 1002,]]</f>
        <v>0</v>
      </c>
      <c r="AF66" s="128"/>
      <c r="AG66" s="129"/>
      <c r="AH66" s="120">
        <f>Таблица1[[#This Row],[1002 заказ]]+Таблица1[[#This Row],[1001 заказ]]</f>
        <v>0</v>
      </c>
      <c r="AI66" s="57"/>
      <c r="AJ66" s="194"/>
      <c r="AK66" s="194"/>
      <c r="AL66" s="194">
        <f>Таблица1[[#This Row],[ФАКТ 1001]]+Таблица1[[#This Row],[ФАКТ 1002]]+Таблица1[[#This Row],[1001 заказ]]+Таблица1[[#This Row],[1002 заказ]]</f>
        <v>0</v>
      </c>
      <c r="AM66" s="42" t="s">
        <v>2817</v>
      </c>
      <c r="AP66" s="3">
        <f>Таблица1[[#This Row],[Возврат 1002]]+Таблица1[[#This Row],[Возврат 1001]]</f>
        <v>0</v>
      </c>
      <c r="AQ6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7" spans="1:43" s="3" customFormat="1" ht="15.75" customHeight="1" x14ac:dyDescent="0.2">
      <c r="A67" s="23" t="s">
        <v>810</v>
      </c>
      <c r="B67" s="2">
        <v>661741</v>
      </c>
      <c r="C67" s="88" t="s">
        <v>2166</v>
      </c>
      <c r="D67" s="23" t="s">
        <v>810</v>
      </c>
      <c r="E67" s="7">
        <v>661741</v>
      </c>
      <c r="F67" s="7" t="s">
        <v>26</v>
      </c>
      <c r="G67" s="8" t="s">
        <v>1180</v>
      </c>
      <c r="H67" s="5" t="s">
        <v>21</v>
      </c>
      <c r="I67" s="5">
        <v>4</v>
      </c>
      <c r="J67" s="5">
        <v>100</v>
      </c>
      <c r="K67" s="5">
        <v>15</v>
      </c>
      <c r="L67" s="5">
        <v>48</v>
      </c>
      <c r="M67" s="5">
        <v>54.1</v>
      </c>
      <c r="N67" s="5">
        <v>6.5</v>
      </c>
      <c r="O67" s="43" t="str">
        <f>CONCATENATE(Таблица1[[#This Row],[Отверстия]],"/",Таблица1[[#This Row],[PCD]])</f>
        <v>4/100</v>
      </c>
      <c r="P67" s="5" t="s">
        <v>2165</v>
      </c>
      <c r="Q67" s="17" t="str">
        <f>CONCATENATE(Таблица1[[#This Row],[Отверстия]],"/",Таблица1[[#This Row],[PCD]],"/",Таблица1[[#This Row],[Диаметр]])</f>
        <v>4/100/15</v>
      </c>
      <c r="R6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4/100/15/48/54,1/6,5</v>
      </c>
      <c r="S6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4/100/15/48/54,1/6,5</v>
      </c>
      <c r="T67" s="58" t="s">
        <v>28</v>
      </c>
      <c r="U67" s="4">
        <v>8</v>
      </c>
      <c r="V67" s="35">
        <v>12</v>
      </c>
      <c r="W67" s="55" t="s">
        <v>3059</v>
      </c>
      <c r="X67" s="34">
        <v>3590</v>
      </c>
      <c r="Y67" s="161"/>
      <c r="Z67" s="34">
        <v>0</v>
      </c>
      <c r="AA67" s="51">
        <f>IFERROR(VLOOKUP(Таблица1[[#This Row],[Товар КОД6]],'Stock СВОД'!$A$5:$C$220,2,0),)</f>
        <v>0</v>
      </c>
      <c r="AB67" s="51">
        <f>IFERROR(VLOOKUP(Таблица1[[#This Row],[Товар КОД6]],'Продажи Период СВОД'!$A$5:$C$410,2,0),)</f>
        <v>0</v>
      </c>
      <c r="AC67" s="129">
        <f>IFERROR(VLOOKUP(Таблица1[[#This Row],[Товар КОД6]],'Stock СВОД'!$A$5:$C$220,3,0),)</f>
        <v>0</v>
      </c>
      <c r="AD67" s="51">
        <f>IFERROR(VLOOKUP(Таблица1[[#This Row],[Товар КОД6]],'Продажи Период СВОД'!$A$5:$C$410,3,0),)</f>
        <v>0</v>
      </c>
      <c r="AE67" s="119">
        <f>Таблица1[[#This Row],[СТОК 1001]]+Таблица1[[#This Row],[СТОК 1002,]]</f>
        <v>0</v>
      </c>
      <c r="AF67" s="128"/>
      <c r="AG67" s="129"/>
      <c r="AH67" s="120">
        <f>Таблица1[[#This Row],[1002 заказ]]+Таблица1[[#This Row],[1001 заказ]]</f>
        <v>0</v>
      </c>
      <c r="AI67" s="57">
        <v>1</v>
      </c>
      <c r="AJ67" s="194"/>
      <c r="AK67" s="194"/>
      <c r="AL67" s="194">
        <f>Таблица1[[#This Row],[ФАКТ 1001]]+Таблица1[[#This Row],[ФАКТ 1002]]+Таблица1[[#This Row],[1001 заказ]]+Таблица1[[#This Row],[1002 заказ]]</f>
        <v>0</v>
      </c>
      <c r="AM67" s="42" t="s">
        <v>2824</v>
      </c>
      <c r="AP67" s="3">
        <f>Таблица1[[#This Row],[Возврат 1002]]+Таблица1[[#This Row],[Возврат 1001]]</f>
        <v>0</v>
      </c>
      <c r="AQ6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8" spans="1:43" s="3" customFormat="1" ht="15.75" customHeight="1" x14ac:dyDescent="0.2">
      <c r="A68" s="23" t="s">
        <v>810</v>
      </c>
      <c r="B68" s="2">
        <v>661742</v>
      </c>
      <c r="C68" s="88" t="s">
        <v>2168</v>
      </c>
      <c r="D68" s="23" t="s">
        <v>810</v>
      </c>
      <c r="E68" s="7">
        <v>661742</v>
      </c>
      <c r="F68" s="7" t="s">
        <v>26</v>
      </c>
      <c r="G68" s="8" t="s">
        <v>1108</v>
      </c>
      <c r="H68" s="5" t="s">
        <v>21</v>
      </c>
      <c r="I68" s="5">
        <v>4</v>
      </c>
      <c r="J68" s="5">
        <v>100</v>
      </c>
      <c r="K68" s="5">
        <v>15</v>
      </c>
      <c r="L68" s="5">
        <v>48</v>
      </c>
      <c r="M68" s="5">
        <v>54.1</v>
      </c>
      <c r="N68" s="5">
        <v>6.5</v>
      </c>
      <c r="O68" s="43" t="str">
        <f>CONCATENATE(Таблица1[[#This Row],[Отверстия]],"/",Таблица1[[#This Row],[PCD]])</f>
        <v>4/100</v>
      </c>
      <c r="P68" s="5" t="s">
        <v>2167</v>
      </c>
      <c r="Q68" s="17" t="str">
        <f>CONCATENATE(Таблица1[[#This Row],[Отверстия]],"/",Таблица1[[#This Row],[PCD]],"/",Таблица1[[#This Row],[Диаметр]])</f>
        <v>4/100/15</v>
      </c>
      <c r="R6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4/100/15/48/54,1/6,5</v>
      </c>
      <c r="S6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4/100/15/48/54,1/6,5</v>
      </c>
      <c r="T68" s="58" t="s">
        <v>28</v>
      </c>
      <c r="U68" s="4">
        <v>8</v>
      </c>
      <c r="V68" s="35">
        <v>12</v>
      </c>
      <c r="W68" s="55" t="s">
        <v>3059</v>
      </c>
      <c r="X68" s="34">
        <v>3350</v>
      </c>
      <c r="Y68" s="161"/>
      <c r="Z68" s="34">
        <v>0</v>
      </c>
      <c r="AA68" s="51">
        <f>IFERROR(VLOOKUP(Таблица1[[#This Row],[Товар КОД6]],'Stock СВОД'!$A$5:$C$220,2,0),)</f>
        <v>0</v>
      </c>
      <c r="AB68" s="51">
        <f>IFERROR(VLOOKUP(Таблица1[[#This Row],[Товар КОД6]],'Продажи Период СВОД'!$A$5:$C$410,2,0),)</f>
        <v>0</v>
      </c>
      <c r="AC68" s="129">
        <f>IFERROR(VLOOKUP(Таблица1[[#This Row],[Товар КОД6]],'Stock СВОД'!$A$5:$C$220,3,0),)</f>
        <v>0</v>
      </c>
      <c r="AD68" s="51">
        <f>IFERROR(VLOOKUP(Таблица1[[#This Row],[Товар КОД6]],'Продажи Период СВОД'!$A$5:$C$410,3,0),)</f>
        <v>0</v>
      </c>
      <c r="AE68" s="119">
        <f>Таблица1[[#This Row],[СТОК 1001]]+Таблица1[[#This Row],[СТОК 1002,]]</f>
        <v>0</v>
      </c>
      <c r="AF68" s="128"/>
      <c r="AG68" s="129"/>
      <c r="AH68" s="120">
        <f>Таблица1[[#This Row],[1002 заказ]]+Таблица1[[#This Row],[1001 заказ]]</f>
        <v>0</v>
      </c>
      <c r="AI68" s="57">
        <v>1</v>
      </c>
      <c r="AJ68" s="194"/>
      <c r="AK68" s="194"/>
      <c r="AL68" s="194">
        <f>Таблица1[[#This Row],[ФАКТ 1001]]+Таблица1[[#This Row],[ФАКТ 1002]]+Таблица1[[#This Row],[1001 заказ]]+Таблица1[[#This Row],[1002 заказ]]</f>
        <v>0</v>
      </c>
      <c r="AM68" s="42" t="s">
        <v>2824</v>
      </c>
      <c r="AP68" s="3">
        <f>Таблица1[[#This Row],[Возврат 1002]]+Таблица1[[#This Row],[Возврат 1001]]</f>
        <v>0</v>
      </c>
      <c r="AQ6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9" spans="1:43" s="3" customFormat="1" ht="15.75" customHeight="1" x14ac:dyDescent="0.2">
      <c r="A69" s="23" t="s">
        <v>810</v>
      </c>
      <c r="B69" s="2">
        <v>661805</v>
      </c>
      <c r="C69" s="88" t="s">
        <v>2241</v>
      </c>
      <c r="D69" s="23" t="s">
        <v>810</v>
      </c>
      <c r="E69" s="7">
        <v>661805</v>
      </c>
      <c r="F69" s="7" t="s">
        <v>107</v>
      </c>
      <c r="G69" s="8" t="s">
        <v>1103</v>
      </c>
      <c r="H69" s="5" t="s">
        <v>21</v>
      </c>
      <c r="I69" s="5">
        <v>4</v>
      </c>
      <c r="J69" s="5">
        <v>100</v>
      </c>
      <c r="K69" s="5">
        <v>15</v>
      </c>
      <c r="L69" s="5">
        <v>48</v>
      </c>
      <c r="M69" s="5">
        <v>54.1</v>
      </c>
      <c r="N69" s="5">
        <v>6.5</v>
      </c>
      <c r="O69" s="43" t="str">
        <f>CONCATENATE(Таблица1[[#This Row],[Отверстия]],"/",Таблица1[[#This Row],[PCD]])</f>
        <v>4/100</v>
      </c>
      <c r="P69" s="5" t="s">
        <v>2240</v>
      </c>
      <c r="Q69" s="17" t="str">
        <f>CONCATENATE(Таблица1[[#This Row],[Отверстия]],"/",Таблица1[[#This Row],[PCD]],"/",Таблица1[[#This Row],[Диаметр]])</f>
        <v>4/100/15</v>
      </c>
      <c r="R6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4/100/15/48/54,1/6,5</v>
      </c>
      <c r="S6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4/100/15/48/54,1/6,5</v>
      </c>
      <c r="T69" s="58" t="s">
        <v>28</v>
      </c>
      <c r="U69" s="4">
        <v>8</v>
      </c>
      <c r="V69" s="35">
        <v>12</v>
      </c>
      <c r="W69" s="55" t="s">
        <v>3059</v>
      </c>
      <c r="X69" s="34">
        <v>3590</v>
      </c>
      <c r="Y69" s="161"/>
      <c r="Z69" s="34">
        <v>0</v>
      </c>
      <c r="AA69" s="51">
        <f>IFERROR(VLOOKUP(Таблица1[[#This Row],[Товар КОД6]],'Stock СВОД'!$A$5:$C$220,2,0),)</f>
        <v>0</v>
      </c>
      <c r="AB69" s="51">
        <f>IFERROR(VLOOKUP(Таблица1[[#This Row],[Товар КОД6]],'Продажи Период СВОД'!$A$5:$C$410,2,0),)</f>
        <v>0</v>
      </c>
      <c r="AC69" s="129">
        <f>IFERROR(VLOOKUP(Таблица1[[#This Row],[Товар КОД6]],'Stock СВОД'!$A$5:$C$220,3,0),)</f>
        <v>0</v>
      </c>
      <c r="AD69" s="51">
        <f>IFERROR(VLOOKUP(Таблица1[[#This Row],[Товар КОД6]],'Продажи Период СВОД'!$A$5:$C$410,3,0),)</f>
        <v>0</v>
      </c>
      <c r="AE69" s="119">
        <f>Таблица1[[#This Row],[СТОК 1001]]+Таблица1[[#This Row],[СТОК 1002,]]</f>
        <v>0</v>
      </c>
      <c r="AF69" s="128"/>
      <c r="AG69" s="129"/>
      <c r="AH69" s="120">
        <f>Таблица1[[#This Row],[1002 заказ]]+Таблица1[[#This Row],[1001 заказ]]</f>
        <v>0</v>
      </c>
      <c r="AI69" s="57">
        <v>1</v>
      </c>
      <c r="AJ69" s="194"/>
      <c r="AK69" s="194"/>
      <c r="AL69" s="194">
        <f>Таблица1[[#This Row],[ФАКТ 1001]]+Таблица1[[#This Row],[ФАКТ 1002]]+Таблица1[[#This Row],[1001 заказ]]+Таблица1[[#This Row],[1002 заказ]]</f>
        <v>0</v>
      </c>
      <c r="AM69" s="42" t="s">
        <v>2824</v>
      </c>
      <c r="AP69" s="3">
        <f>Таблица1[[#This Row],[Возврат 1002]]+Таблица1[[#This Row],[Возврат 1001]]</f>
        <v>0</v>
      </c>
      <c r="AQ6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0" spans="1:43" s="3" customFormat="1" ht="15.75" customHeight="1" x14ac:dyDescent="0.2">
      <c r="A70" s="23" t="s">
        <v>810</v>
      </c>
      <c r="B70" s="2">
        <v>661806</v>
      </c>
      <c r="C70" s="88" t="s">
        <v>2243</v>
      </c>
      <c r="D70" s="23" t="s">
        <v>810</v>
      </c>
      <c r="E70" s="7">
        <v>661806</v>
      </c>
      <c r="F70" s="7" t="s">
        <v>107</v>
      </c>
      <c r="G70" s="8" t="s">
        <v>1107</v>
      </c>
      <c r="H70" s="5" t="s">
        <v>21</v>
      </c>
      <c r="I70" s="5">
        <v>4</v>
      </c>
      <c r="J70" s="5">
        <v>100</v>
      </c>
      <c r="K70" s="5">
        <v>15</v>
      </c>
      <c r="L70" s="5">
        <v>48</v>
      </c>
      <c r="M70" s="5">
        <v>54.1</v>
      </c>
      <c r="N70" s="5">
        <v>6.5</v>
      </c>
      <c r="O70" s="43" t="str">
        <f>CONCATENATE(Таблица1[[#This Row],[Отверстия]],"/",Таблица1[[#This Row],[PCD]])</f>
        <v>4/100</v>
      </c>
      <c r="P70" s="5" t="s">
        <v>2242</v>
      </c>
      <c r="Q70" s="17" t="str">
        <f>CONCATENATE(Таблица1[[#This Row],[Отверстия]],"/",Таблица1[[#This Row],[PCD]],"/",Таблица1[[#This Row],[Диаметр]])</f>
        <v>4/100/15</v>
      </c>
      <c r="R7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4/100/15/48/54,1/6,5</v>
      </c>
      <c r="S7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4/100/15/48/54,1/6,5</v>
      </c>
      <c r="T70" s="58" t="s">
        <v>28</v>
      </c>
      <c r="U70" s="4">
        <v>8</v>
      </c>
      <c r="V70" s="35">
        <v>12</v>
      </c>
      <c r="W70" s="55" t="s">
        <v>3059</v>
      </c>
      <c r="X70" s="34">
        <v>3350</v>
      </c>
      <c r="Y70" s="161"/>
      <c r="Z70" s="34">
        <v>0</v>
      </c>
      <c r="AA70" s="51">
        <f>IFERROR(VLOOKUP(Таблица1[[#This Row],[Товар КОД6]],'Stock СВОД'!$A$5:$C$220,2,0),)</f>
        <v>0</v>
      </c>
      <c r="AB70" s="51">
        <f>IFERROR(VLOOKUP(Таблица1[[#This Row],[Товар КОД6]],'Продажи Период СВОД'!$A$5:$C$410,2,0),)</f>
        <v>0</v>
      </c>
      <c r="AC70" s="129">
        <f>IFERROR(VLOOKUP(Таблица1[[#This Row],[Товар КОД6]],'Stock СВОД'!$A$5:$C$220,3,0),)</f>
        <v>0</v>
      </c>
      <c r="AD70" s="51">
        <f>IFERROR(VLOOKUP(Таблица1[[#This Row],[Товар КОД6]],'Продажи Период СВОД'!$A$5:$C$410,3,0),)</f>
        <v>0</v>
      </c>
      <c r="AE70" s="119">
        <f>Таблица1[[#This Row],[СТОК 1001]]+Таблица1[[#This Row],[СТОК 1002,]]</f>
        <v>0</v>
      </c>
      <c r="AF70" s="128"/>
      <c r="AG70" s="129"/>
      <c r="AH70" s="120">
        <f>Таблица1[[#This Row],[1002 заказ]]+Таблица1[[#This Row],[1001 заказ]]</f>
        <v>0</v>
      </c>
      <c r="AI70" s="57">
        <v>1</v>
      </c>
      <c r="AJ70" s="194"/>
      <c r="AK70" s="194"/>
      <c r="AL70" s="194">
        <f>Таблица1[[#This Row],[ФАКТ 1001]]+Таблица1[[#This Row],[ФАКТ 1002]]+Таблица1[[#This Row],[1001 заказ]]+Таблица1[[#This Row],[1002 заказ]]</f>
        <v>0</v>
      </c>
      <c r="AM70" s="42" t="s">
        <v>2824</v>
      </c>
      <c r="AP70" s="3">
        <f>Таблица1[[#This Row],[Возврат 1002]]+Таблица1[[#This Row],[Возврат 1001]]</f>
        <v>0</v>
      </c>
      <c r="AQ7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1" spans="1:43" s="3" customFormat="1" ht="15.75" customHeight="1" x14ac:dyDescent="0.2">
      <c r="A71" s="23" t="s">
        <v>810</v>
      </c>
      <c r="B71" s="2">
        <v>661807</v>
      </c>
      <c r="C71" s="88" t="s">
        <v>2245</v>
      </c>
      <c r="D71" s="23" t="s">
        <v>810</v>
      </c>
      <c r="E71" s="7">
        <v>661807</v>
      </c>
      <c r="F71" s="7" t="s">
        <v>107</v>
      </c>
      <c r="G71" s="8" t="s">
        <v>1108</v>
      </c>
      <c r="H71" s="5" t="s">
        <v>21</v>
      </c>
      <c r="I71" s="5">
        <v>4</v>
      </c>
      <c r="J71" s="5">
        <v>100</v>
      </c>
      <c r="K71" s="5">
        <v>15</v>
      </c>
      <c r="L71" s="5">
        <v>48</v>
      </c>
      <c r="M71" s="5">
        <v>54.1</v>
      </c>
      <c r="N71" s="5">
        <v>6.5</v>
      </c>
      <c r="O71" s="43" t="str">
        <f>CONCATENATE(Таблица1[[#This Row],[Отверстия]],"/",Таблица1[[#This Row],[PCD]])</f>
        <v>4/100</v>
      </c>
      <c r="P71" s="5" t="s">
        <v>2244</v>
      </c>
      <c r="Q71" s="17" t="str">
        <f>CONCATENATE(Таблица1[[#This Row],[Отверстия]],"/",Таблица1[[#This Row],[PCD]],"/",Таблица1[[#This Row],[Диаметр]])</f>
        <v>4/100/15</v>
      </c>
      <c r="R7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4/100/15/48/54,1/6,5</v>
      </c>
      <c r="S7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4/100/15/48/54,1/6,5</v>
      </c>
      <c r="T71" s="58" t="s">
        <v>28</v>
      </c>
      <c r="U71" s="4">
        <v>8</v>
      </c>
      <c r="V71" s="35">
        <v>12</v>
      </c>
      <c r="W71" s="55" t="s">
        <v>3059</v>
      </c>
      <c r="X71" s="34">
        <v>3350</v>
      </c>
      <c r="Y71" s="161"/>
      <c r="Z71" s="34">
        <v>0</v>
      </c>
      <c r="AA71" s="51">
        <f>IFERROR(VLOOKUP(Таблица1[[#This Row],[Товар КОД6]],'Stock СВОД'!$A$5:$C$220,2,0),)</f>
        <v>0</v>
      </c>
      <c r="AB71" s="51">
        <f>IFERROR(VLOOKUP(Таблица1[[#This Row],[Товар КОД6]],'Продажи Период СВОД'!$A$5:$C$410,2,0),)</f>
        <v>0</v>
      </c>
      <c r="AC71" s="129">
        <f>IFERROR(VLOOKUP(Таблица1[[#This Row],[Товар КОД6]],'Stock СВОД'!$A$5:$C$220,3,0),)</f>
        <v>0</v>
      </c>
      <c r="AD71" s="51">
        <f>IFERROR(VLOOKUP(Таблица1[[#This Row],[Товар КОД6]],'Продажи Период СВОД'!$A$5:$C$410,3,0),)</f>
        <v>0</v>
      </c>
      <c r="AE71" s="119">
        <f>Таблица1[[#This Row],[СТОК 1001]]+Таблица1[[#This Row],[СТОК 1002,]]</f>
        <v>0</v>
      </c>
      <c r="AF71" s="128"/>
      <c r="AG71" s="129"/>
      <c r="AH71" s="120">
        <f>Таблица1[[#This Row],[1002 заказ]]+Таблица1[[#This Row],[1001 заказ]]</f>
        <v>0</v>
      </c>
      <c r="AI71" s="57">
        <v>1</v>
      </c>
      <c r="AJ71" s="194"/>
      <c r="AK71" s="194"/>
      <c r="AL71" s="194">
        <f>Таблица1[[#This Row],[ФАКТ 1001]]+Таблица1[[#This Row],[ФАКТ 1002]]+Таблица1[[#This Row],[1001 заказ]]+Таблица1[[#This Row],[1002 заказ]]</f>
        <v>0</v>
      </c>
      <c r="AM71" s="42" t="s">
        <v>2824</v>
      </c>
      <c r="AP71" s="3">
        <f>Таблица1[[#This Row],[Возврат 1002]]+Таблица1[[#This Row],[Возврат 1001]]</f>
        <v>0</v>
      </c>
      <c r="AQ7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2" spans="1:43" s="3" customFormat="1" ht="15.75" customHeight="1" x14ac:dyDescent="0.2">
      <c r="A72" s="23" t="s">
        <v>810</v>
      </c>
      <c r="B72" s="2">
        <v>665732</v>
      </c>
      <c r="C72" s="88" t="s">
        <v>3273</v>
      </c>
      <c r="D72" s="23" t="s">
        <v>810</v>
      </c>
      <c r="E72" s="7">
        <v>665732</v>
      </c>
      <c r="F72" s="7" t="s">
        <v>3275</v>
      </c>
      <c r="G72" s="8" t="s">
        <v>1102</v>
      </c>
      <c r="H72" s="5" t="s">
        <v>21</v>
      </c>
      <c r="I72" s="5">
        <v>4</v>
      </c>
      <c r="J72" s="5">
        <v>100</v>
      </c>
      <c r="K72" s="5">
        <v>15</v>
      </c>
      <c r="L72" s="5">
        <v>48</v>
      </c>
      <c r="M72" s="5">
        <v>54.1</v>
      </c>
      <c r="N72" s="5">
        <v>6.5</v>
      </c>
      <c r="O72" s="43" t="str">
        <f>CONCATENATE(Таблица1[[#This Row],[Отверстия]],"/",Таблица1[[#This Row],[PCD]])</f>
        <v>4/100</v>
      </c>
      <c r="P72" s="5" t="s">
        <v>3274</v>
      </c>
      <c r="Q72" s="17" t="str">
        <f>CONCATENATE(Таблица1[[#This Row],[Отверстия]],"/",Таблица1[[#This Row],[PCD]],"/",Таблица1[[#This Row],[Диаметр]])</f>
        <v>4/100/15</v>
      </c>
      <c r="R7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4/100/15/48/54,1/6,5</v>
      </c>
      <c r="S7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4/100/15/48/54,1/6,5</v>
      </c>
      <c r="T72" s="58" t="s">
        <v>28</v>
      </c>
      <c r="U72" s="4">
        <v>8</v>
      </c>
      <c r="V72" s="35">
        <v>12</v>
      </c>
      <c r="W72" s="55" t="s">
        <v>3059</v>
      </c>
      <c r="X72" s="34">
        <v>3590</v>
      </c>
      <c r="Y72" s="161"/>
      <c r="Z72" s="34">
        <v>0</v>
      </c>
      <c r="AA72" s="51">
        <f>IFERROR(VLOOKUP(Таблица1[[#This Row],[Товар КОД6]],'Stock СВОД'!$A$5:$C$220,2,0),)</f>
        <v>4</v>
      </c>
      <c r="AB72" s="51">
        <f>IFERROR(VLOOKUP(Таблица1[[#This Row],[Товар КОД6]],'Продажи Период СВОД'!$A$5:$C$410,2,0),)</f>
        <v>4</v>
      </c>
      <c r="AC72" s="129">
        <f>IFERROR(VLOOKUP(Таблица1[[#This Row],[Товар КОД6]],'Stock СВОД'!$A$5:$C$220,3,0),)</f>
        <v>0</v>
      </c>
      <c r="AD72" s="51">
        <f>IFERROR(VLOOKUP(Таблица1[[#This Row],[Товар КОД6]],'Продажи Период СВОД'!$A$5:$C$410,3,0),)</f>
        <v>4</v>
      </c>
      <c r="AE72" s="119">
        <f>Таблица1[[#This Row],[СТОК 1001]]+Таблица1[[#This Row],[СТОК 1002,]]</f>
        <v>4</v>
      </c>
      <c r="AF72" s="128"/>
      <c r="AG72" s="129"/>
      <c r="AH72" s="120">
        <f>Таблица1[[#This Row],[1002 заказ]]+Таблица1[[#This Row],[1001 заказ]]</f>
        <v>0</v>
      </c>
      <c r="AI72" s="57">
        <v>1</v>
      </c>
      <c r="AJ72" s="194"/>
      <c r="AK72" s="194"/>
      <c r="AL72" s="194">
        <f>Таблица1[[#This Row],[ФАКТ 1001]]+Таблица1[[#This Row],[ФАКТ 1002]]+Таблица1[[#This Row],[1001 заказ]]+Таблица1[[#This Row],[1002 заказ]]</f>
        <v>0</v>
      </c>
      <c r="AM72" s="42" t="s">
        <v>2824</v>
      </c>
      <c r="AP72" s="3">
        <f>Таблица1[[#This Row],[Возврат 1002]]+Таблица1[[#This Row],[Возврат 1001]]</f>
        <v>0</v>
      </c>
      <c r="AQ7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12</v>
      </c>
    </row>
    <row r="73" spans="1:43" s="3" customFormat="1" ht="15.75" customHeight="1" x14ac:dyDescent="0.2">
      <c r="A73" s="23" t="s">
        <v>810</v>
      </c>
      <c r="B73" s="2">
        <v>661903</v>
      </c>
      <c r="C73" s="88" t="s">
        <v>3595</v>
      </c>
      <c r="D73" s="23" t="s">
        <v>810</v>
      </c>
      <c r="E73" s="7">
        <v>661903</v>
      </c>
      <c r="F73" s="7" t="s">
        <v>107</v>
      </c>
      <c r="G73" s="8" t="s">
        <v>1099</v>
      </c>
      <c r="H73" s="5" t="s">
        <v>21</v>
      </c>
      <c r="I73" s="5">
        <v>4</v>
      </c>
      <c r="J73" s="5">
        <v>100</v>
      </c>
      <c r="K73" s="5">
        <v>15</v>
      </c>
      <c r="L73" s="5">
        <v>50</v>
      </c>
      <c r="M73" s="5">
        <v>54.1</v>
      </c>
      <c r="N73" s="5">
        <v>6.5</v>
      </c>
      <c r="O73" s="43" t="str">
        <f>CONCATENATE(Таблица1[[#This Row],[Отверстия]],"/",Таблица1[[#This Row],[PCD]])</f>
        <v>4/100</v>
      </c>
      <c r="P73" s="5" t="s">
        <v>182</v>
      </c>
      <c r="Q73" s="17" t="str">
        <f>CONCATENATE(Таблица1[[#This Row],[Отверстия]],"/",Таблица1[[#This Row],[PCD]],"/",Таблица1[[#This Row],[Диаметр]])</f>
        <v>4/100/15</v>
      </c>
      <c r="R7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4/100/15/50/54,1/6,5</v>
      </c>
      <c r="S7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4/100/15/50/54,1/6,5</v>
      </c>
      <c r="T73" s="58" t="s">
        <v>22</v>
      </c>
      <c r="U73" s="4"/>
      <c r="V73" s="35"/>
      <c r="W73" s="55" t="s">
        <v>2806</v>
      </c>
      <c r="X73" s="34">
        <v>3350</v>
      </c>
      <c r="Y73" s="161"/>
      <c r="Z73" s="37">
        <v>0</v>
      </c>
      <c r="AA73" s="51">
        <f>IFERROR(VLOOKUP(Таблица1[[#This Row],[Товар КОД6]],'Stock СВОД'!$A$5:$C$220,2,0),)</f>
        <v>0</v>
      </c>
      <c r="AB73" s="51">
        <f>IFERROR(VLOOKUP(Таблица1[[#This Row],[Товар КОД6]],'Продажи Период СВОД'!$A$5:$C$410,2,0),)</f>
        <v>0</v>
      </c>
      <c r="AC73" s="129">
        <f>IFERROR(VLOOKUP(Таблица1[[#This Row],[Товар КОД6]],'Stock СВОД'!$A$5:$C$220,3,0),)</f>
        <v>0</v>
      </c>
      <c r="AD73" s="51">
        <f>IFERROR(VLOOKUP(Таблица1[[#This Row],[Товар КОД6]],'Продажи Период СВОД'!$A$5:$C$410,3,0),)</f>
        <v>0</v>
      </c>
      <c r="AE73" s="119">
        <f>Таблица1[[#This Row],[СТОК 1001]]+Таблица1[[#This Row],[СТОК 1002,]]</f>
        <v>0</v>
      </c>
      <c r="AF73" s="128"/>
      <c r="AG73" s="129"/>
      <c r="AH73" s="120">
        <f>Таблица1[[#This Row],[1002 заказ]]+Таблица1[[#This Row],[1001 заказ]]</f>
        <v>0</v>
      </c>
      <c r="AI73" s="57">
        <v>1</v>
      </c>
      <c r="AJ73" s="194"/>
      <c r="AK73" s="194"/>
      <c r="AL73" s="194">
        <f>Таблица1[[#This Row],[ФАКТ 1001]]+Таблица1[[#This Row],[ФАКТ 1002]]+Таблица1[[#This Row],[1001 заказ]]+Таблица1[[#This Row],[1002 заказ]]</f>
        <v>0</v>
      </c>
      <c r="AP73" s="3">
        <f>Таблица1[[#This Row],[Возврат 1002]]+Таблица1[[#This Row],[Возврат 1001]]</f>
        <v>0</v>
      </c>
      <c r="AQ7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4" spans="1:43" s="3" customFormat="1" ht="15.75" customHeight="1" x14ac:dyDescent="0.2">
      <c r="A74" s="23" t="s">
        <v>810</v>
      </c>
      <c r="B74" s="2">
        <v>408969</v>
      </c>
      <c r="C74" s="88" t="s">
        <v>1678</v>
      </c>
      <c r="D74" s="23" t="s">
        <v>810</v>
      </c>
      <c r="E74" s="7">
        <v>408969</v>
      </c>
      <c r="F74" s="7" t="s">
        <v>2576</v>
      </c>
      <c r="G74" s="8" t="s">
        <v>1180</v>
      </c>
      <c r="H74" s="5" t="s">
        <v>21</v>
      </c>
      <c r="I74" s="5">
        <v>4</v>
      </c>
      <c r="J74" s="5">
        <v>100</v>
      </c>
      <c r="K74" s="5">
        <v>16</v>
      </c>
      <c r="L74" s="5">
        <v>45</v>
      </c>
      <c r="M74" s="5">
        <v>67.099999999999994</v>
      </c>
      <c r="N74" s="5">
        <v>6.5</v>
      </c>
      <c r="O74" s="43" t="str">
        <f>CONCATENATE(Таблица1[[#This Row],[Отверстия]],"/",Таблица1[[#This Row],[PCD]])</f>
        <v>4/100</v>
      </c>
      <c r="P74" s="5" t="s">
        <v>1677</v>
      </c>
      <c r="Q74" s="17" t="str">
        <f>CONCATENATE(Таблица1[[#This Row],[Отверстия]],"/",Таблица1[[#This Row],[PCD]],"/",Таблица1[[#This Row],[Диаметр]])</f>
        <v>4/100/16</v>
      </c>
      <c r="R7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4/100/16/45/67,1/6,5</v>
      </c>
      <c r="S7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4/100/16/45/67,1/6,5</v>
      </c>
      <c r="T74" s="58" t="s">
        <v>28</v>
      </c>
      <c r="U74" s="4">
        <v>4</v>
      </c>
      <c r="V74" s="35">
        <v>4</v>
      </c>
      <c r="W74" s="55" t="s">
        <v>3257</v>
      </c>
      <c r="X74" s="34">
        <v>4250</v>
      </c>
      <c r="Y74" s="161"/>
      <c r="Z74" s="34">
        <v>0</v>
      </c>
      <c r="AA74" s="51">
        <f>IFERROR(VLOOKUP(Таблица1[[#This Row],[Товар КОД6]],'Stock СВОД'!$A$5:$C$220,2,0),)</f>
        <v>0</v>
      </c>
      <c r="AB74" s="51">
        <f>IFERROR(VLOOKUP(Таблица1[[#This Row],[Товар КОД6]],'Продажи Период СВОД'!$A$5:$C$410,2,0),)</f>
        <v>0</v>
      </c>
      <c r="AC74" s="129">
        <f>IFERROR(VLOOKUP(Таблица1[[#This Row],[Товар КОД6]],'Stock СВОД'!$A$5:$C$220,3,0),)</f>
        <v>0</v>
      </c>
      <c r="AD74" s="51">
        <f>IFERROR(VLOOKUP(Таблица1[[#This Row],[Товар КОД6]],'Продажи Период СВОД'!$A$5:$C$410,3,0),)</f>
        <v>0</v>
      </c>
      <c r="AE74" s="119">
        <f>Таблица1[[#This Row],[СТОК 1001]]+Таблица1[[#This Row],[СТОК 1002,]]</f>
        <v>0</v>
      </c>
      <c r="AF74" s="128"/>
      <c r="AG74" s="129"/>
      <c r="AH74" s="120">
        <f>Таблица1[[#This Row],[1002 заказ]]+Таблица1[[#This Row],[1001 заказ]]</f>
        <v>0</v>
      </c>
      <c r="AI74" s="57">
        <v>1</v>
      </c>
      <c r="AJ74" s="194"/>
      <c r="AK74" s="194"/>
      <c r="AL74" s="194">
        <f>Таблица1[[#This Row],[ФАКТ 1001]]+Таблица1[[#This Row],[ФАКТ 1002]]+Таблица1[[#This Row],[1001 заказ]]+Таблица1[[#This Row],[1002 заказ]]</f>
        <v>0</v>
      </c>
      <c r="AP74" s="3">
        <f>Таблица1[[#This Row],[Возврат 1002]]+Таблица1[[#This Row],[Возврат 1001]]</f>
        <v>0</v>
      </c>
      <c r="AQ7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5" spans="1:43" s="3" customFormat="1" ht="15.75" customHeight="1" x14ac:dyDescent="0.2">
      <c r="A75" s="23" t="s">
        <v>810</v>
      </c>
      <c r="B75" s="2">
        <v>408970</v>
      </c>
      <c r="C75" s="88" t="s">
        <v>1680</v>
      </c>
      <c r="D75" s="23" t="s">
        <v>810</v>
      </c>
      <c r="E75" s="7">
        <v>408970</v>
      </c>
      <c r="F75" s="7" t="s">
        <v>2576</v>
      </c>
      <c r="G75" s="8" t="s">
        <v>2571</v>
      </c>
      <c r="H75" s="5" t="s">
        <v>21</v>
      </c>
      <c r="I75" s="5">
        <v>4</v>
      </c>
      <c r="J75" s="5">
        <v>100</v>
      </c>
      <c r="K75" s="5">
        <v>16</v>
      </c>
      <c r="L75" s="5">
        <v>45</v>
      </c>
      <c r="M75" s="5">
        <v>67.099999999999994</v>
      </c>
      <c r="N75" s="5">
        <v>6.5</v>
      </c>
      <c r="O75" s="43" t="str">
        <f>CONCATENATE(Таблица1[[#This Row],[Отверстия]],"/",Таблица1[[#This Row],[PCD]])</f>
        <v>4/100</v>
      </c>
      <c r="P75" s="5" t="s">
        <v>1679</v>
      </c>
      <c r="Q75" s="17" t="str">
        <f>CONCATENATE(Таблица1[[#This Row],[Отверстия]],"/",Таблица1[[#This Row],[PCD]],"/",Таблица1[[#This Row],[Диаметр]])</f>
        <v>4/100/16</v>
      </c>
      <c r="R7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4/100/16/45/67,1/6,5</v>
      </c>
      <c r="S7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4/100/16/45/67,1/6,5</v>
      </c>
      <c r="T75" s="58" t="s">
        <v>28</v>
      </c>
      <c r="U75" s="4">
        <v>4</v>
      </c>
      <c r="V75" s="35">
        <v>4</v>
      </c>
      <c r="W75" s="55" t="s">
        <v>3257</v>
      </c>
      <c r="X75" s="34">
        <v>4250</v>
      </c>
      <c r="Y75" s="161"/>
      <c r="Z75" s="34">
        <v>0</v>
      </c>
      <c r="AA75" s="51">
        <f>IFERROR(VLOOKUP(Таблица1[[#This Row],[Товар КОД6]],'Stock СВОД'!$A$5:$C$220,2,0),)</f>
        <v>0</v>
      </c>
      <c r="AB75" s="51">
        <f>IFERROR(VLOOKUP(Таблица1[[#This Row],[Товар КОД6]],'Продажи Период СВОД'!$A$5:$C$410,2,0),)</f>
        <v>0</v>
      </c>
      <c r="AC75" s="129">
        <f>IFERROR(VLOOKUP(Таблица1[[#This Row],[Товар КОД6]],'Stock СВОД'!$A$5:$C$220,3,0),)</f>
        <v>1</v>
      </c>
      <c r="AD75" s="51">
        <f>IFERROR(VLOOKUP(Таблица1[[#This Row],[Товар КОД6]],'Продажи Период СВОД'!$A$5:$C$410,3,0),)</f>
        <v>0</v>
      </c>
      <c r="AE75" s="119">
        <f>Таблица1[[#This Row],[СТОК 1001]]+Таблица1[[#This Row],[СТОК 1002,]]</f>
        <v>1</v>
      </c>
      <c r="AF75" s="128"/>
      <c r="AG75" s="129"/>
      <c r="AH75" s="123">
        <f>Таблица1[[#This Row],[1002 заказ]]+Таблица1[[#This Row],[1001 заказ]]</f>
        <v>0</v>
      </c>
      <c r="AI75" s="57">
        <v>1</v>
      </c>
      <c r="AJ75" s="194"/>
      <c r="AK75" s="194"/>
      <c r="AL75" s="194">
        <f>Таблица1[[#This Row],[ФАКТ 1001]]+Таблица1[[#This Row],[ФАКТ 1002]]+Таблица1[[#This Row],[1001 заказ]]+Таблица1[[#This Row],[1002 заказ]]</f>
        <v>0</v>
      </c>
      <c r="AP75" s="3">
        <f>Таблица1[[#This Row],[Возврат 1002]]+Таблица1[[#This Row],[Возврат 1001]]</f>
        <v>0</v>
      </c>
      <c r="AQ7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1</v>
      </c>
    </row>
    <row r="76" spans="1:43" s="3" customFormat="1" ht="15.75" customHeight="1" x14ac:dyDescent="0.2">
      <c r="A76" s="23" t="s">
        <v>810</v>
      </c>
      <c r="B76" s="2">
        <v>408971</v>
      </c>
      <c r="C76" s="88" t="s">
        <v>3292</v>
      </c>
      <c r="D76" s="23" t="s">
        <v>810</v>
      </c>
      <c r="E76" s="7">
        <v>408971</v>
      </c>
      <c r="F76" s="7" t="s">
        <v>3245</v>
      </c>
      <c r="G76" s="8" t="s">
        <v>1099</v>
      </c>
      <c r="H76" s="5" t="s">
        <v>21</v>
      </c>
      <c r="I76" s="5">
        <v>4</v>
      </c>
      <c r="J76" s="5">
        <v>100</v>
      </c>
      <c r="K76" s="5">
        <v>16</v>
      </c>
      <c r="L76" s="5">
        <v>45</v>
      </c>
      <c r="M76" s="5">
        <v>67.099999999999994</v>
      </c>
      <c r="N76" s="5">
        <v>6.5</v>
      </c>
      <c r="O76" s="43" t="str">
        <f>CONCATENATE(Таблица1[[#This Row],[Отверстия]],"/",Таблица1[[#This Row],[PCD]])</f>
        <v>4/100</v>
      </c>
      <c r="P76" s="5" t="s">
        <v>1681</v>
      </c>
      <c r="Q76" s="17" t="str">
        <f>CONCATENATE(Таблица1[[#This Row],[Отверстия]],"/",Таблица1[[#This Row],[PCD]],"/",Таблица1[[#This Row],[Диаметр]])</f>
        <v>4/100/16</v>
      </c>
      <c r="R7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4/100/16/45/67,1/6,5</v>
      </c>
      <c r="S7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4/100/16/45/67,1/6,5</v>
      </c>
      <c r="T76" s="58" t="s">
        <v>28</v>
      </c>
      <c r="U76" s="4">
        <v>4</v>
      </c>
      <c r="V76" s="35">
        <v>4</v>
      </c>
      <c r="W76" s="55" t="s">
        <v>3257</v>
      </c>
      <c r="X76" s="34">
        <v>3990</v>
      </c>
      <c r="Y76" s="161"/>
      <c r="Z76" s="34">
        <v>0</v>
      </c>
      <c r="AA76" s="51">
        <f>IFERROR(VLOOKUP(Таблица1[[#This Row],[Товар КОД6]],'Stock СВОД'!$A$5:$C$220,2,0),)</f>
        <v>4</v>
      </c>
      <c r="AB76" s="51">
        <f>IFERROR(VLOOKUP(Таблица1[[#This Row],[Товар КОД6]],'Продажи Период СВОД'!$A$5:$C$410,2,0),)</f>
        <v>0</v>
      </c>
      <c r="AC76" s="129">
        <f>IFERROR(VLOOKUP(Таблица1[[#This Row],[Товар КОД6]],'Stock СВОД'!$A$5:$C$220,3,0),)</f>
        <v>0</v>
      </c>
      <c r="AD76" s="51">
        <f>IFERROR(VLOOKUP(Таблица1[[#This Row],[Товар КОД6]],'Продажи Период СВОД'!$A$5:$C$410,3,0),)</f>
        <v>0</v>
      </c>
      <c r="AE76" s="119">
        <f>Таблица1[[#This Row],[СТОК 1001]]+Таблица1[[#This Row],[СТОК 1002,]]</f>
        <v>4</v>
      </c>
      <c r="AF76" s="128"/>
      <c r="AG76" s="129"/>
      <c r="AH76" s="120">
        <f>Таблица1[[#This Row],[1002 заказ]]+Таблица1[[#This Row],[1001 заказ]]</f>
        <v>0</v>
      </c>
      <c r="AI76" s="57">
        <v>1</v>
      </c>
      <c r="AJ76" s="194"/>
      <c r="AK76" s="194"/>
      <c r="AL76" s="194">
        <f>Таблица1[[#This Row],[ФАКТ 1001]]+Таблица1[[#This Row],[ФАКТ 1002]]+Таблица1[[#This Row],[1001 заказ]]+Таблица1[[#This Row],[1002 заказ]]</f>
        <v>0</v>
      </c>
      <c r="AP76" s="3">
        <v>3265</v>
      </c>
      <c r="AQ7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77" spans="1:43" s="3" customFormat="1" ht="15.75" customHeight="1" x14ac:dyDescent="0.2">
      <c r="A77" s="23" t="s">
        <v>810</v>
      </c>
      <c r="B77" s="2">
        <v>408972</v>
      </c>
      <c r="C77" s="88" t="s">
        <v>1683</v>
      </c>
      <c r="D77" s="23" t="s">
        <v>810</v>
      </c>
      <c r="E77" s="7">
        <v>408972</v>
      </c>
      <c r="F77" s="7" t="s">
        <v>2576</v>
      </c>
      <c r="G77" s="8" t="s">
        <v>1108</v>
      </c>
      <c r="H77" s="5" t="s">
        <v>21</v>
      </c>
      <c r="I77" s="5">
        <v>4</v>
      </c>
      <c r="J77" s="5">
        <v>100</v>
      </c>
      <c r="K77" s="5">
        <v>16</v>
      </c>
      <c r="L77" s="5">
        <v>45</v>
      </c>
      <c r="M77" s="5">
        <v>67.099999999999994</v>
      </c>
      <c r="N77" s="5">
        <v>6.5</v>
      </c>
      <c r="O77" s="43" t="str">
        <f>CONCATENATE(Таблица1[[#This Row],[Отверстия]],"/",Таблица1[[#This Row],[PCD]])</f>
        <v>4/100</v>
      </c>
      <c r="P77" s="5" t="s">
        <v>1682</v>
      </c>
      <c r="Q77" s="17" t="str">
        <f>CONCATENATE(Таблица1[[#This Row],[Отверстия]],"/",Таблица1[[#This Row],[PCD]],"/",Таблица1[[#This Row],[Диаметр]])</f>
        <v>4/100/16</v>
      </c>
      <c r="R7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4/100/16/45/67,1/6,5</v>
      </c>
      <c r="S7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4/100/16/45/67,1/6,5</v>
      </c>
      <c r="T77" s="58" t="s">
        <v>28</v>
      </c>
      <c r="U77" s="4">
        <v>4</v>
      </c>
      <c r="V77" s="35">
        <v>4</v>
      </c>
      <c r="W77" s="55" t="s">
        <v>3257</v>
      </c>
      <c r="X77" s="34">
        <v>3990</v>
      </c>
      <c r="Y77" s="161"/>
      <c r="Z77" s="34">
        <v>0</v>
      </c>
      <c r="AA77" s="51">
        <f>IFERROR(VLOOKUP(Таблица1[[#This Row],[Товар КОД6]],'Stock СВОД'!$A$5:$C$220,2,0),)</f>
        <v>0</v>
      </c>
      <c r="AB77" s="51">
        <f>IFERROR(VLOOKUP(Таблица1[[#This Row],[Товар КОД6]],'Продажи Период СВОД'!$A$5:$C$410,2,0),)</f>
        <v>0</v>
      </c>
      <c r="AC77" s="129">
        <f>IFERROR(VLOOKUP(Таблица1[[#This Row],[Товар КОД6]],'Stock СВОД'!$A$5:$C$220,3,0),)</f>
        <v>0</v>
      </c>
      <c r="AD77" s="51">
        <f>IFERROR(VLOOKUP(Таблица1[[#This Row],[Товар КОД6]],'Продажи Период СВОД'!$A$5:$C$410,3,0),)</f>
        <v>0</v>
      </c>
      <c r="AE77" s="119">
        <f>Таблица1[[#This Row],[СТОК 1001]]+Таблица1[[#This Row],[СТОК 1002,]]</f>
        <v>0</v>
      </c>
      <c r="AF77" s="128"/>
      <c r="AG77" s="129"/>
      <c r="AH77" s="120">
        <f>Таблица1[[#This Row],[1002 заказ]]+Таблица1[[#This Row],[1001 заказ]]</f>
        <v>0</v>
      </c>
      <c r="AI77" s="57">
        <v>1</v>
      </c>
      <c r="AJ77" s="194"/>
      <c r="AK77" s="194"/>
      <c r="AL77" s="194">
        <f>Таблица1[[#This Row],[ФАКТ 1001]]+Таблица1[[#This Row],[ФАКТ 1002]]+Таблица1[[#This Row],[1001 заказ]]+Таблица1[[#This Row],[1002 заказ]]</f>
        <v>0</v>
      </c>
      <c r="AP77" s="3">
        <f>Таблица1[[#This Row],[Возврат 1002]]+Таблица1[[#This Row],[Возврат 1001]]</f>
        <v>0</v>
      </c>
      <c r="AQ7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8" spans="1:43" s="3" customFormat="1" ht="15.75" customHeight="1" x14ac:dyDescent="0.2">
      <c r="A78" s="23" t="s">
        <v>810</v>
      </c>
      <c r="B78" s="2">
        <v>665989</v>
      </c>
      <c r="C78" s="88" t="s">
        <v>3258</v>
      </c>
      <c r="D78" s="23" t="s">
        <v>810</v>
      </c>
      <c r="E78" s="7">
        <v>665989</v>
      </c>
      <c r="F78" s="7" t="s">
        <v>2576</v>
      </c>
      <c r="G78" s="8" t="s">
        <v>1099</v>
      </c>
      <c r="H78" s="5" t="s">
        <v>21</v>
      </c>
      <c r="I78" s="5">
        <v>4</v>
      </c>
      <c r="J78" s="5">
        <v>100</v>
      </c>
      <c r="K78" s="5">
        <v>16</v>
      </c>
      <c r="L78" s="5">
        <v>45</v>
      </c>
      <c r="M78" s="5">
        <v>67.099999999999994</v>
      </c>
      <c r="N78" s="5">
        <v>6.5</v>
      </c>
      <c r="O78" s="43" t="str">
        <f>CONCATENATE(Таблица1[[#This Row],[Отверстия]],"/",Таблица1[[#This Row],[PCD]])</f>
        <v>4/100</v>
      </c>
      <c r="P78" s="5" t="s">
        <v>3259</v>
      </c>
      <c r="Q78" s="17" t="str">
        <f>CONCATENATE(Таблица1[[#This Row],[Отверстия]],"/",Таблица1[[#This Row],[PCD]],"/",Таблица1[[#This Row],[Диаметр]])</f>
        <v>4/100/16</v>
      </c>
      <c r="R7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4/100/16/45/67,1/6,5</v>
      </c>
      <c r="S7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4/100/16/45/67,1/6,5</v>
      </c>
      <c r="T78" s="58" t="s">
        <v>28</v>
      </c>
      <c r="U78" s="4">
        <v>4</v>
      </c>
      <c r="V78" s="35">
        <v>4</v>
      </c>
      <c r="W78" s="55" t="s">
        <v>3257</v>
      </c>
      <c r="X78" s="34">
        <v>3990</v>
      </c>
      <c r="Y78" s="161"/>
      <c r="Z78" s="34">
        <v>3325.0010499999999</v>
      </c>
      <c r="AA78" s="51">
        <f>IFERROR(VLOOKUP(Таблица1[[#This Row],[Товар КОД6]],'Stock СВОД'!$A$5:$C$220,2,0),)</f>
        <v>0</v>
      </c>
      <c r="AB78" s="51">
        <f>IFERROR(VLOOKUP(Таблица1[[#This Row],[Товар КОД6]],'Продажи Период СВОД'!$A$5:$C$410,2,0),)</f>
        <v>0</v>
      </c>
      <c r="AC78" s="129">
        <f>IFERROR(VLOOKUP(Таблица1[[#This Row],[Товар КОД6]],'Stock СВОД'!$A$5:$C$220,3,0),)</f>
        <v>0</v>
      </c>
      <c r="AD78" s="51">
        <f>IFERROR(VLOOKUP(Таблица1[[#This Row],[Товар КОД6]],'Продажи Период СВОД'!$A$5:$C$410,3,0),)</f>
        <v>4</v>
      </c>
      <c r="AE78" s="119">
        <f>Таблица1[[#This Row],[СТОК 1001]]+Таблица1[[#This Row],[СТОК 1002,]]</f>
        <v>0</v>
      </c>
      <c r="AF78" s="128"/>
      <c r="AG78" s="129"/>
      <c r="AH78" s="123">
        <f>Таблица1[[#This Row],[1002 заказ]]+Таблица1[[#This Row],[1001 заказ]]</f>
        <v>0</v>
      </c>
      <c r="AI78" s="57">
        <v>1</v>
      </c>
      <c r="AJ78" s="194"/>
      <c r="AK78" s="194"/>
      <c r="AL78" s="194">
        <f>Таблица1[[#This Row],[ФАКТ 1001]]+Таблица1[[#This Row],[ФАКТ 1002]]+Таблица1[[#This Row],[1001 заказ]]+Таблица1[[#This Row],[1002 заказ]]</f>
        <v>0</v>
      </c>
      <c r="AP78" s="3">
        <f>Таблица1[[#This Row],[Возврат 1002]]+Таблица1[[#This Row],[Возврат 1001]]</f>
        <v>0</v>
      </c>
      <c r="AQ7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79" spans="1:43" s="3" customFormat="1" ht="15.75" customHeight="1" x14ac:dyDescent="0.2">
      <c r="A79" s="23" t="s">
        <v>810</v>
      </c>
      <c r="B79" s="2">
        <v>665990</v>
      </c>
      <c r="C79" s="88" t="s">
        <v>3596</v>
      </c>
      <c r="D79" s="23" t="s">
        <v>810</v>
      </c>
      <c r="E79" s="7">
        <v>665990</v>
      </c>
      <c r="F79" s="7" t="s">
        <v>2576</v>
      </c>
      <c r="G79" s="8" t="s">
        <v>1103</v>
      </c>
      <c r="H79" s="5" t="s">
        <v>21</v>
      </c>
      <c r="I79" s="5">
        <v>4</v>
      </c>
      <c r="J79" s="5">
        <v>100</v>
      </c>
      <c r="K79" s="5">
        <v>16</v>
      </c>
      <c r="L79" s="5">
        <v>45</v>
      </c>
      <c r="M79" s="5">
        <v>67.099999999999994</v>
      </c>
      <c r="N79" s="5">
        <v>6.5</v>
      </c>
      <c r="O79" s="43" t="str">
        <f>CONCATENATE(Таблица1[[#This Row],[Отверстия]],"/",Таблица1[[#This Row],[PCD]])</f>
        <v>4/100</v>
      </c>
      <c r="P79" s="5" t="s">
        <v>2515</v>
      </c>
      <c r="Q79" s="17" t="str">
        <f>CONCATENATE(Таблица1[[#This Row],[Отверстия]],"/",Таблица1[[#This Row],[PCD]],"/",Таблица1[[#This Row],[Диаметр]])</f>
        <v>4/100/16</v>
      </c>
      <c r="R7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4/100/16/45/67,1/6,5</v>
      </c>
      <c r="S7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4/100/16/45/67,1/6,5</v>
      </c>
      <c r="T79" s="58" t="s">
        <v>28</v>
      </c>
      <c r="U79" s="4">
        <v>4</v>
      </c>
      <c r="V79" s="35">
        <v>4</v>
      </c>
      <c r="W79" s="55" t="s">
        <v>3257</v>
      </c>
      <c r="X79" s="34">
        <v>4250</v>
      </c>
      <c r="Y79" s="161"/>
      <c r="Z79" s="34">
        <v>0</v>
      </c>
      <c r="AA79" s="51">
        <f>IFERROR(VLOOKUP(Таблица1[[#This Row],[Товар КОД6]],'Stock СВОД'!$A$5:$C$220,2,0),)</f>
        <v>0</v>
      </c>
      <c r="AB79" s="51">
        <f>IFERROR(VLOOKUP(Таблица1[[#This Row],[Товар КОД6]],'Продажи Период СВОД'!$A$5:$C$410,2,0),)</f>
        <v>0</v>
      </c>
      <c r="AC79" s="129">
        <f>IFERROR(VLOOKUP(Таблица1[[#This Row],[Товар КОД6]],'Stock СВОД'!$A$5:$C$220,3,0),)</f>
        <v>0</v>
      </c>
      <c r="AD79" s="51">
        <f>IFERROR(VLOOKUP(Таблица1[[#This Row],[Товар КОД6]],'Продажи Период СВОД'!$A$5:$C$410,3,0),)</f>
        <v>0</v>
      </c>
      <c r="AE79" s="119">
        <f>Таблица1[[#This Row],[СТОК 1001]]+Таблица1[[#This Row],[СТОК 1002,]]</f>
        <v>0</v>
      </c>
      <c r="AF79" s="128"/>
      <c r="AG79" s="129"/>
      <c r="AH79" s="120">
        <f>Таблица1[[#This Row],[1002 заказ]]+Таблица1[[#This Row],[1001 заказ]]</f>
        <v>0</v>
      </c>
      <c r="AI79" s="57">
        <v>1</v>
      </c>
      <c r="AJ79" s="194"/>
      <c r="AK79" s="194"/>
      <c r="AL79" s="194">
        <f>Таблица1[[#This Row],[ФАКТ 1001]]+Таблица1[[#This Row],[ФАКТ 1002]]+Таблица1[[#This Row],[1001 заказ]]+Таблица1[[#This Row],[1002 заказ]]</f>
        <v>0</v>
      </c>
      <c r="AP79" s="3">
        <f>Таблица1[[#This Row],[Возврат 1002]]+Таблица1[[#This Row],[Возврат 1001]]</f>
        <v>0</v>
      </c>
      <c r="AQ7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0" spans="1:43" s="3" customFormat="1" ht="15.75" customHeight="1" x14ac:dyDescent="0.2">
      <c r="A80" s="23" t="s">
        <v>810</v>
      </c>
      <c r="B80" s="2">
        <v>2131831</v>
      </c>
      <c r="C80" s="88" t="s">
        <v>2582</v>
      </c>
      <c r="D80" s="23" t="s">
        <v>810</v>
      </c>
      <c r="E80" s="7">
        <v>2131831</v>
      </c>
      <c r="F80" s="7" t="s">
        <v>2581</v>
      </c>
      <c r="G80" s="8" t="s">
        <v>1097</v>
      </c>
      <c r="H80" s="5" t="s">
        <v>21</v>
      </c>
      <c r="I80" s="5">
        <v>4</v>
      </c>
      <c r="J80" s="5">
        <v>100</v>
      </c>
      <c r="K80" s="5">
        <v>16</v>
      </c>
      <c r="L80" s="5">
        <v>48</v>
      </c>
      <c r="M80" s="5">
        <v>54.1</v>
      </c>
      <c r="N80" s="5">
        <v>6</v>
      </c>
      <c r="O80" s="43" t="str">
        <f>CONCATENATE(Таблица1[[#This Row],[Отверстия]],"/",Таблица1[[#This Row],[PCD]])</f>
        <v>4/100</v>
      </c>
      <c r="P80" s="5" t="s">
        <v>2586</v>
      </c>
      <c r="Q80" s="17" t="str">
        <f>CONCATENATE(Таблица1[[#This Row],[Отверстия]],"/",Таблица1[[#This Row],[PCD]],"/",Таблица1[[#This Row],[Диаметр]])</f>
        <v>4/100/16</v>
      </c>
      <c r="R8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4/100/16/48/54,1/6</v>
      </c>
      <c r="S8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4/100/16/48/54,1/6</v>
      </c>
      <c r="T80" s="58" t="s">
        <v>22</v>
      </c>
      <c r="U80" s="4"/>
      <c r="V80" s="35"/>
      <c r="W80" s="55" t="s">
        <v>2806</v>
      </c>
      <c r="X80" s="34">
        <v>4250</v>
      </c>
      <c r="Y80" s="161"/>
      <c r="Z80" s="34">
        <v>0</v>
      </c>
      <c r="AA80" s="51">
        <f>IFERROR(VLOOKUP(Таблица1[[#This Row],[Товар КОД6]],'Stock СВОД'!$A$5:$C$220,2,0),)</f>
        <v>0</v>
      </c>
      <c r="AB80" s="51">
        <f>IFERROR(VLOOKUP(Таблица1[[#This Row],[Товар КОД6]],'Продажи Период СВОД'!$A$5:$C$410,2,0),)</f>
        <v>0</v>
      </c>
      <c r="AC80" s="129">
        <f>IFERROR(VLOOKUP(Таблица1[[#This Row],[Товар КОД6]],'Stock СВОД'!$A$5:$C$220,3,0),)</f>
        <v>0</v>
      </c>
      <c r="AD80" s="51">
        <f>IFERROR(VLOOKUP(Таблица1[[#This Row],[Товар КОД6]],'Продажи Период СВОД'!$A$5:$C$410,3,0),)</f>
        <v>0</v>
      </c>
      <c r="AE80" s="119">
        <f>Таблица1[[#This Row],[СТОК 1001]]+Таблица1[[#This Row],[СТОК 1002,]]</f>
        <v>0</v>
      </c>
      <c r="AF80" s="128"/>
      <c r="AG80" s="129"/>
      <c r="AH80" s="120">
        <f>Таблица1[[#This Row],[1002 заказ]]+Таблица1[[#This Row],[1001 заказ]]</f>
        <v>0</v>
      </c>
      <c r="AI80" s="57">
        <v>1</v>
      </c>
      <c r="AJ80" s="194"/>
      <c r="AK80" s="194"/>
      <c r="AL80" s="194">
        <f>Таблица1[[#This Row],[ФАКТ 1001]]+Таблица1[[#This Row],[ФАКТ 1002]]+Таблица1[[#This Row],[1001 заказ]]+Таблица1[[#This Row],[1002 заказ]]</f>
        <v>0</v>
      </c>
      <c r="AP80" s="3">
        <f>Таблица1[[#This Row],[Возврат 1002]]+Таблица1[[#This Row],[Возврат 1001]]</f>
        <v>0</v>
      </c>
      <c r="AQ8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1" spans="1:43" s="3" customFormat="1" ht="15.75" customHeight="1" x14ac:dyDescent="0.2">
      <c r="A81" s="23" t="s">
        <v>810</v>
      </c>
      <c r="B81" s="2">
        <v>661722</v>
      </c>
      <c r="C81" s="88" t="s">
        <v>3597</v>
      </c>
      <c r="D81" s="23" t="s">
        <v>810</v>
      </c>
      <c r="E81" s="7">
        <v>661722</v>
      </c>
      <c r="F81" s="7" t="s">
        <v>204</v>
      </c>
      <c r="G81" s="8" t="s">
        <v>2571</v>
      </c>
      <c r="H81" s="5" t="s">
        <v>21</v>
      </c>
      <c r="I81" s="5">
        <v>4</v>
      </c>
      <c r="J81" s="5">
        <v>100</v>
      </c>
      <c r="K81" s="5">
        <v>16</v>
      </c>
      <c r="L81" s="5">
        <v>48</v>
      </c>
      <c r="M81" s="5">
        <v>54.1</v>
      </c>
      <c r="N81" s="5">
        <v>6.5</v>
      </c>
      <c r="O81" s="43" t="str">
        <f>CONCATENATE(Таблица1[[#This Row],[Отверстия]],"/",Таблица1[[#This Row],[PCD]])</f>
        <v>4/100</v>
      </c>
      <c r="P81" s="5" t="s">
        <v>202</v>
      </c>
      <c r="Q81" s="17" t="str">
        <f>CONCATENATE(Таблица1[[#This Row],[Отверстия]],"/",Таблица1[[#This Row],[PCD]],"/",Таблица1[[#This Row],[Диаметр]])</f>
        <v>4/100/16</v>
      </c>
      <c r="R8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4/100/16/48/54,1/6,5</v>
      </c>
      <c r="S8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4/100/16/48/54,1/6,5</v>
      </c>
      <c r="T81" s="58" t="s">
        <v>22</v>
      </c>
      <c r="U81" s="4"/>
      <c r="V81" s="35"/>
      <c r="W81" s="55" t="s">
        <v>2806</v>
      </c>
      <c r="X81" s="34">
        <v>4250</v>
      </c>
      <c r="Y81" s="161"/>
      <c r="Z81" s="34">
        <v>0</v>
      </c>
      <c r="AA81" s="51">
        <f>IFERROR(VLOOKUP(Таблица1[[#This Row],[Товар КОД6]],'Stock СВОД'!$A$5:$C$220,2,0),)</f>
        <v>0</v>
      </c>
      <c r="AB81" s="51">
        <f>IFERROR(VLOOKUP(Таблица1[[#This Row],[Товар КОД6]],'Продажи Период СВОД'!$A$5:$C$410,2,0),)</f>
        <v>0</v>
      </c>
      <c r="AC81" s="129">
        <f>IFERROR(VLOOKUP(Таблица1[[#This Row],[Товар КОД6]],'Stock СВОД'!$A$5:$C$220,3,0),)</f>
        <v>0</v>
      </c>
      <c r="AD81" s="51">
        <f>IFERROR(VLOOKUP(Таблица1[[#This Row],[Товар КОД6]],'Продажи Период СВОД'!$A$5:$C$410,3,0),)</f>
        <v>0</v>
      </c>
      <c r="AE81" s="119">
        <f>Таблица1[[#This Row],[СТОК 1001]]+Таблица1[[#This Row],[СТОК 1002,]]</f>
        <v>0</v>
      </c>
      <c r="AF81" s="128"/>
      <c r="AG81" s="129"/>
      <c r="AH81" s="120">
        <f>Таблица1[[#This Row],[1002 заказ]]+Таблица1[[#This Row],[1001 заказ]]</f>
        <v>0</v>
      </c>
      <c r="AI81" s="57">
        <v>1</v>
      </c>
      <c r="AJ81" s="194"/>
      <c r="AK81" s="194"/>
      <c r="AL81" s="194">
        <f>Таблица1[[#This Row],[ФАКТ 1001]]+Таблица1[[#This Row],[ФАКТ 1002]]+Таблица1[[#This Row],[1001 заказ]]+Таблица1[[#This Row],[1002 заказ]]</f>
        <v>0</v>
      </c>
      <c r="AP81" s="3">
        <f>Таблица1[[#This Row],[Возврат 1002]]+Таблица1[[#This Row],[Возврат 1001]]</f>
        <v>0</v>
      </c>
      <c r="AQ8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2" spans="1:43" s="3" customFormat="1" ht="15.75" customHeight="1" x14ac:dyDescent="0.2">
      <c r="A82" s="23" t="s">
        <v>810</v>
      </c>
      <c r="B82" s="2">
        <v>661724</v>
      </c>
      <c r="C82" s="88" t="s">
        <v>203</v>
      </c>
      <c r="D82" s="23" t="s">
        <v>810</v>
      </c>
      <c r="E82" s="7">
        <v>661724</v>
      </c>
      <c r="F82" s="7" t="s">
        <v>204</v>
      </c>
      <c r="G82" s="8" t="s">
        <v>1099</v>
      </c>
      <c r="H82" s="5" t="s">
        <v>21</v>
      </c>
      <c r="I82" s="5">
        <v>4</v>
      </c>
      <c r="J82" s="5">
        <v>100</v>
      </c>
      <c r="K82" s="5">
        <v>16</v>
      </c>
      <c r="L82" s="5">
        <v>48</v>
      </c>
      <c r="M82" s="5">
        <v>54.1</v>
      </c>
      <c r="N82" s="5">
        <v>6.5</v>
      </c>
      <c r="O82" s="43" t="str">
        <f>CONCATENATE(Таблица1[[#This Row],[Отверстия]],"/",Таблица1[[#This Row],[PCD]])</f>
        <v>4/100</v>
      </c>
      <c r="P82" s="5" t="s">
        <v>205</v>
      </c>
      <c r="Q82" s="17" t="str">
        <f>CONCATENATE(Таблица1[[#This Row],[Отверстия]],"/",Таблица1[[#This Row],[PCD]],"/",Таблица1[[#This Row],[Диаметр]])</f>
        <v>4/100/16</v>
      </c>
      <c r="R8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4/100/16/48/54,1/6,5</v>
      </c>
      <c r="S8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4/100/16/48/54,1/6,5</v>
      </c>
      <c r="T82" s="58" t="s">
        <v>22</v>
      </c>
      <c r="U82" s="4"/>
      <c r="V82" s="35"/>
      <c r="W82" s="55" t="s">
        <v>2806</v>
      </c>
      <c r="X82" s="34">
        <v>3990</v>
      </c>
      <c r="Y82" s="161"/>
      <c r="Z82" s="34">
        <v>2950</v>
      </c>
      <c r="AA82" s="51">
        <f>IFERROR(VLOOKUP(Таблица1[[#This Row],[Товар КОД6]],'Stock СВОД'!$A$5:$C$220,2,0),)</f>
        <v>4</v>
      </c>
      <c r="AB82" s="51">
        <f>IFERROR(VLOOKUP(Таблица1[[#This Row],[Товар КОД6]],'Продажи Период СВОД'!$A$5:$C$410,2,0),)</f>
        <v>0</v>
      </c>
      <c r="AC82" s="129">
        <f>IFERROR(VLOOKUP(Таблица1[[#This Row],[Товар КОД6]],'Stock СВОД'!$A$5:$C$220,3,0),)</f>
        <v>0</v>
      </c>
      <c r="AD82" s="51">
        <f>IFERROR(VLOOKUP(Таблица1[[#This Row],[Товар КОД6]],'Продажи Период СВОД'!$A$5:$C$410,3,0),)</f>
        <v>0</v>
      </c>
      <c r="AE82" s="119">
        <f>Таблица1[[#This Row],[СТОК 1001]]+Таблица1[[#This Row],[СТОК 1002,]]</f>
        <v>4</v>
      </c>
      <c r="AF82" s="128"/>
      <c r="AG82" s="129"/>
      <c r="AH82" s="120">
        <f>Таблица1[[#This Row],[1002 заказ]]+Таблица1[[#This Row],[1001 заказ]]</f>
        <v>0</v>
      </c>
      <c r="AI82" s="57">
        <v>1</v>
      </c>
      <c r="AJ82" s="194"/>
      <c r="AK82" s="194"/>
      <c r="AL82" s="194">
        <f>Таблица1[[#This Row],[ФАКТ 1001]]+Таблица1[[#This Row],[ФАКТ 1002]]+Таблица1[[#This Row],[1001 заказ]]+Таблица1[[#This Row],[1002 заказ]]</f>
        <v>0</v>
      </c>
      <c r="AO82" s="3">
        <v>3</v>
      </c>
      <c r="AP82" s="3">
        <f>Таблица1[[#This Row],[Возврат 1002]]+Таблица1[[#This Row],[Возврат 1001]]</f>
        <v>3</v>
      </c>
      <c r="AQ8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83" spans="1:43" s="3" customFormat="1" ht="15.75" customHeight="1" x14ac:dyDescent="0.2">
      <c r="A83" s="23" t="s">
        <v>810</v>
      </c>
      <c r="B83" s="2">
        <v>661723</v>
      </c>
      <c r="C83" s="88" t="s">
        <v>3598</v>
      </c>
      <c r="D83" s="23" t="s">
        <v>810</v>
      </c>
      <c r="E83" s="7">
        <v>661723</v>
      </c>
      <c r="F83" s="7" t="s">
        <v>204</v>
      </c>
      <c r="G83" s="8" t="s">
        <v>1107</v>
      </c>
      <c r="H83" s="5" t="s">
        <v>21</v>
      </c>
      <c r="I83" s="5">
        <v>4</v>
      </c>
      <c r="J83" s="5">
        <v>100</v>
      </c>
      <c r="K83" s="5">
        <v>16</v>
      </c>
      <c r="L83" s="5">
        <v>48</v>
      </c>
      <c r="M83" s="5">
        <v>54.1</v>
      </c>
      <c r="N83" s="5">
        <v>6.5</v>
      </c>
      <c r="O83" s="43" t="str">
        <f>CONCATENATE(Таблица1[[#This Row],[Отверстия]],"/",Таблица1[[#This Row],[PCD]])</f>
        <v>4/100</v>
      </c>
      <c r="P83" s="5" t="s">
        <v>206</v>
      </c>
      <c r="Q83" s="17" t="str">
        <f>CONCATENATE(Таблица1[[#This Row],[Отверстия]],"/",Таблица1[[#This Row],[PCD]],"/",Таблица1[[#This Row],[Диаметр]])</f>
        <v>4/100/16</v>
      </c>
      <c r="R8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4/100/16/48/54,1/6,5</v>
      </c>
      <c r="S8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4/100/16/48/54,1/6,5</v>
      </c>
      <c r="T83" s="58" t="s">
        <v>22</v>
      </c>
      <c r="U83" s="4"/>
      <c r="V83" s="35"/>
      <c r="W83" s="55" t="s">
        <v>2806</v>
      </c>
      <c r="X83" s="34">
        <v>3990</v>
      </c>
      <c r="Y83" s="161"/>
      <c r="Z83" s="34">
        <v>0</v>
      </c>
      <c r="AA83" s="51">
        <f>IFERROR(VLOOKUP(Таблица1[[#This Row],[Товар КОД6]],'Stock СВОД'!$A$5:$C$220,2,0),)</f>
        <v>0</v>
      </c>
      <c r="AB83" s="51">
        <f>IFERROR(VLOOKUP(Таблица1[[#This Row],[Товар КОД6]],'Продажи Период СВОД'!$A$5:$C$410,2,0),)</f>
        <v>0</v>
      </c>
      <c r="AC83" s="129">
        <f>IFERROR(VLOOKUP(Таблица1[[#This Row],[Товар КОД6]],'Stock СВОД'!$A$5:$C$220,3,0),)</f>
        <v>0</v>
      </c>
      <c r="AD83" s="51">
        <f>IFERROR(VLOOKUP(Таблица1[[#This Row],[Товар КОД6]],'Продажи Период СВОД'!$A$5:$C$410,3,0),)</f>
        <v>0</v>
      </c>
      <c r="AE83" s="119">
        <f>Таблица1[[#This Row],[СТОК 1001]]+Таблица1[[#This Row],[СТОК 1002,]]</f>
        <v>0</v>
      </c>
      <c r="AF83" s="128"/>
      <c r="AG83" s="129"/>
      <c r="AH83" s="120">
        <f>Таблица1[[#This Row],[1002 заказ]]+Таблица1[[#This Row],[1001 заказ]]</f>
        <v>0</v>
      </c>
      <c r="AI83" s="57">
        <v>1</v>
      </c>
      <c r="AJ83" s="194"/>
      <c r="AK83" s="194"/>
      <c r="AL83" s="194">
        <f>Таблица1[[#This Row],[ФАКТ 1001]]+Таблица1[[#This Row],[ФАКТ 1002]]+Таблица1[[#This Row],[1001 заказ]]+Таблица1[[#This Row],[1002 заказ]]</f>
        <v>0</v>
      </c>
      <c r="AP83" s="3">
        <f>Таблица1[[#This Row],[Возврат 1002]]+Таблица1[[#This Row],[Возврат 1001]]</f>
        <v>0</v>
      </c>
      <c r="AQ8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4" spans="1:43" s="3" customFormat="1" ht="15.75" customHeight="1" x14ac:dyDescent="0.2">
      <c r="A84" s="23" t="s">
        <v>810</v>
      </c>
      <c r="B84" s="2">
        <v>661725</v>
      </c>
      <c r="C84" s="88" t="s">
        <v>207</v>
      </c>
      <c r="D84" s="23" t="s">
        <v>810</v>
      </c>
      <c r="E84" s="7">
        <v>661725</v>
      </c>
      <c r="F84" s="7" t="s">
        <v>204</v>
      </c>
      <c r="G84" s="8" t="s">
        <v>1097</v>
      </c>
      <c r="H84" s="5" t="s">
        <v>21</v>
      </c>
      <c r="I84" s="5">
        <v>4</v>
      </c>
      <c r="J84" s="5">
        <v>100</v>
      </c>
      <c r="K84" s="5">
        <v>16</v>
      </c>
      <c r="L84" s="5">
        <v>48</v>
      </c>
      <c r="M84" s="5">
        <v>54.1</v>
      </c>
      <c r="N84" s="5">
        <v>6.5</v>
      </c>
      <c r="O84" s="43" t="str">
        <f>CONCATENATE(Таблица1[[#This Row],[Отверстия]],"/",Таблица1[[#This Row],[PCD]])</f>
        <v>4/100</v>
      </c>
      <c r="P84" s="5" t="s">
        <v>208</v>
      </c>
      <c r="Q84" s="17" t="str">
        <f>CONCATENATE(Таблица1[[#This Row],[Отверстия]],"/",Таблица1[[#This Row],[PCD]],"/",Таблица1[[#This Row],[Диаметр]])</f>
        <v>4/100/16</v>
      </c>
      <c r="R8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4/100/16/48/54,1/6,5</v>
      </c>
      <c r="S8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4/100/16/48/54,1/6,5</v>
      </c>
      <c r="T84" s="58" t="s">
        <v>22</v>
      </c>
      <c r="U84" s="4"/>
      <c r="V84" s="35"/>
      <c r="W84" s="55" t="s">
        <v>2806</v>
      </c>
      <c r="X84" s="34">
        <v>4250</v>
      </c>
      <c r="Y84" s="161"/>
      <c r="Z84" s="34">
        <v>0</v>
      </c>
      <c r="AA84" s="51">
        <f>IFERROR(VLOOKUP(Таблица1[[#This Row],[Товар КОД6]],'Stock СВОД'!$A$5:$C$220,2,0),)</f>
        <v>0</v>
      </c>
      <c r="AB84" s="51">
        <f>IFERROR(VLOOKUP(Таблица1[[#This Row],[Товар КОД6]],'Продажи Период СВОД'!$A$5:$C$410,2,0),)</f>
        <v>0</v>
      </c>
      <c r="AC84" s="129">
        <f>IFERROR(VLOOKUP(Таблица1[[#This Row],[Товар КОД6]],'Stock СВОД'!$A$5:$C$220,3,0),)</f>
        <v>0</v>
      </c>
      <c r="AD84" s="51">
        <f>IFERROR(VLOOKUP(Таблица1[[#This Row],[Товар КОД6]],'Продажи Период СВОД'!$A$5:$C$410,3,0),)</f>
        <v>0</v>
      </c>
      <c r="AE84" s="119">
        <f>Таблица1[[#This Row],[СТОК 1001]]+Таблица1[[#This Row],[СТОК 1002,]]</f>
        <v>0</v>
      </c>
      <c r="AF84" s="128"/>
      <c r="AG84" s="129"/>
      <c r="AH84" s="120">
        <f>Таблица1[[#This Row],[1002 заказ]]+Таблица1[[#This Row],[1001 заказ]]</f>
        <v>0</v>
      </c>
      <c r="AI84" s="57">
        <v>1</v>
      </c>
      <c r="AJ84" s="194"/>
      <c r="AK84" s="194"/>
      <c r="AL84" s="194">
        <f>Таблица1[[#This Row],[ФАКТ 1001]]+Таблица1[[#This Row],[ФАКТ 1002]]+Таблица1[[#This Row],[1001 заказ]]+Таблица1[[#This Row],[1002 заказ]]</f>
        <v>0</v>
      </c>
      <c r="AP84" s="3">
        <f>Таблица1[[#This Row],[Возврат 1002]]+Таблица1[[#This Row],[Возврат 1001]]</f>
        <v>0</v>
      </c>
      <c r="AQ8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5" spans="1:43" s="3" customFormat="1" ht="15.75" customHeight="1" x14ac:dyDescent="0.2">
      <c r="A85" s="23" t="s">
        <v>810</v>
      </c>
      <c r="B85" s="2">
        <v>2031780</v>
      </c>
      <c r="C85" s="88" t="s">
        <v>1184</v>
      </c>
      <c r="D85" s="23" t="s">
        <v>810</v>
      </c>
      <c r="E85" s="7">
        <v>2031780</v>
      </c>
      <c r="F85" s="7" t="s">
        <v>2575</v>
      </c>
      <c r="G85" s="8" t="s">
        <v>2571</v>
      </c>
      <c r="H85" s="5" t="s">
        <v>21</v>
      </c>
      <c r="I85" s="5">
        <v>4</v>
      </c>
      <c r="J85" s="5">
        <v>100</v>
      </c>
      <c r="K85" s="5">
        <v>16</v>
      </c>
      <c r="L85" s="5">
        <v>48</v>
      </c>
      <c r="M85" s="5">
        <v>54.1</v>
      </c>
      <c r="N85" s="5">
        <v>6.5</v>
      </c>
      <c r="O85" s="43" t="str">
        <f>CONCATENATE(Таблица1[[#This Row],[Отверстия]],"/",Таблица1[[#This Row],[PCD]])</f>
        <v>4/100</v>
      </c>
      <c r="P85" s="5" t="s">
        <v>1183</v>
      </c>
      <c r="Q85" s="17" t="str">
        <f>CONCATENATE(Таблица1[[#This Row],[Отверстия]],"/",Таблица1[[#This Row],[PCD]],"/",Таблица1[[#This Row],[Диаметр]])</f>
        <v>4/100/16</v>
      </c>
      <c r="R8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4/100/16/48/54,1/6,5</v>
      </c>
      <c r="S8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4/100/16/48/54,1/6,5</v>
      </c>
      <c r="T85" s="58" t="s">
        <v>22</v>
      </c>
      <c r="U85" s="4"/>
      <c r="V85" s="35"/>
      <c r="W85" s="55" t="s">
        <v>2806</v>
      </c>
      <c r="X85" s="34">
        <v>4250</v>
      </c>
      <c r="Y85" s="161"/>
      <c r="Z85" s="34">
        <v>0</v>
      </c>
      <c r="AA85" s="51">
        <f>IFERROR(VLOOKUP(Таблица1[[#This Row],[Товар КОД6]],'Stock СВОД'!$A$5:$C$220,2,0),)</f>
        <v>0</v>
      </c>
      <c r="AB85" s="51">
        <f>IFERROR(VLOOKUP(Таблица1[[#This Row],[Товар КОД6]],'Продажи Период СВОД'!$A$5:$C$410,2,0),)</f>
        <v>0</v>
      </c>
      <c r="AC85" s="129">
        <f>IFERROR(VLOOKUP(Таблица1[[#This Row],[Товар КОД6]],'Stock СВОД'!$A$5:$C$220,3,0),)</f>
        <v>0</v>
      </c>
      <c r="AD85" s="51">
        <f>IFERROR(VLOOKUP(Таблица1[[#This Row],[Товар КОД6]],'Продажи Период СВОД'!$A$5:$C$410,3,0),)</f>
        <v>0</v>
      </c>
      <c r="AE85" s="119">
        <f>Таблица1[[#This Row],[СТОК 1001]]+Таблица1[[#This Row],[СТОК 1002,]]</f>
        <v>0</v>
      </c>
      <c r="AF85" s="128"/>
      <c r="AG85" s="129"/>
      <c r="AH85" s="120">
        <f>Таблица1[[#This Row],[1002 заказ]]+Таблица1[[#This Row],[1001 заказ]]</f>
        <v>0</v>
      </c>
      <c r="AI85" s="57">
        <v>1</v>
      </c>
      <c r="AJ85" s="194"/>
      <c r="AK85" s="194"/>
      <c r="AL85" s="194">
        <f>Таблица1[[#This Row],[ФАКТ 1001]]+Таблица1[[#This Row],[ФАКТ 1002]]+Таблица1[[#This Row],[1001 заказ]]+Таблица1[[#This Row],[1002 заказ]]</f>
        <v>0</v>
      </c>
      <c r="AP85" s="3">
        <f>Таблица1[[#This Row],[Возврат 1002]]+Таблица1[[#This Row],[Возврат 1001]]</f>
        <v>0</v>
      </c>
      <c r="AQ8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6" spans="1:43" s="3" customFormat="1" ht="15.75" customHeight="1" x14ac:dyDescent="0.2">
      <c r="A86" s="23" t="s">
        <v>810</v>
      </c>
      <c r="B86" s="2">
        <v>661720</v>
      </c>
      <c r="C86" s="88" t="s">
        <v>2150</v>
      </c>
      <c r="D86" s="23" t="s">
        <v>810</v>
      </c>
      <c r="E86" s="7">
        <v>661720</v>
      </c>
      <c r="F86" s="7" t="s">
        <v>2576</v>
      </c>
      <c r="G86" s="8" t="s">
        <v>1103</v>
      </c>
      <c r="H86" s="5" t="s">
        <v>21</v>
      </c>
      <c r="I86" s="5">
        <v>4</v>
      </c>
      <c r="J86" s="5">
        <v>100</v>
      </c>
      <c r="K86" s="5">
        <v>16</v>
      </c>
      <c r="L86" s="5">
        <v>48</v>
      </c>
      <c r="M86" s="5">
        <v>54.1</v>
      </c>
      <c r="N86" s="5">
        <v>6.5</v>
      </c>
      <c r="O86" s="43" t="str">
        <f>CONCATENATE(Таблица1[[#This Row],[Отверстия]],"/",Таблица1[[#This Row],[PCD]])</f>
        <v>4/100</v>
      </c>
      <c r="P86" s="5" t="s">
        <v>2149</v>
      </c>
      <c r="Q86" s="17" t="str">
        <f>CONCATENATE(Таблица1[[#This Row],[Отверстия]],"/",Таблица1[[#This Row],[PCD]],"/",Таблица1[[#This Row],[Диаметр]])</f>
        <v>4/100/16</v>
      </c>
      <c r="R8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4/100/16/48/54,1/6,5</v>
      </c>
      <c r="S8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4/100/16/48/54,1/6,5</v>
      </c>
      <c r="T86" s="58" t="s">
        <v>22</v>
      </c>
      <c r="U86" s="4"/>
      <c r="V86" s="35"/>
      <c r="W86" s="55" t="s">
        <v>2806</v>
      </c>
      <c r="X86" s="34">
        <v>4250</v>
      </c>
      <c r="Y86" s="161"/>
      <c r="Z86" s="34">
        <v>0</v>
      </c>
      <c r="AA86" s="51">
        <f>IFERROR(VLOOKUP(Таблица1[[#This Row],[Товар КОД6]],'Stock СВОД'!$A$5:$C$220,2,0),)</f>
        <v>0</v>
      </c>
      <c r="AB86" s="51">
        <f>IFERROR(VLOOKUP(Таблица1[[#This Row],[Товар КОД6]],'Продажи Период СВОД'!$A$5:$C$410,2,0),)</f>
        <v>0</v>
      </c>
      <c r="AC86" s="129">
        <f>IFERROR(VLOOKUP(Таблица1[[#This Row],[Товар КОД6]],'Stock СВОД'!$A$5:$C$220,3,0),)</f>
        <v>0</v>
      </c>
      <c r="AD86" s="51">
        <f>IFERROR(VLOOKUP(Таблица1[[#This Row],[Товар КОД6]],'Продажи Период СВОД'!$A$5:$C$410,3,0),)</f>
        <v>0</v>
      </c>
      <c r="AE86" s="119">
        <f>Таблица1[[#This Row],[СТОК 1001]]+Таблица1[[#This Row],[СТОК 1002,]]</f>
        <v>0</v>
      </c>
      <c r="AF86" s="128"/>
      <c r="AG86" s="129"/>
      <c r="AH86" s="120">
        <f>Таблица1[[#This Row],[1002 заказ]]+Таблица1[[#This Row],[1001 заказ]]</f>
        <v>0</v>
      </c>
      <c r="AI86" s="57">
        <v>1</v>
      </c>
      <c r="AJ86" s="194"/>
      <c r="AK86" s="194"/>
      <c r="AL86" s="194">
        <f>Таблица1[[#This Row],[ФАКТ 1001]]+Таблица1[[#This Row],[ФАКТ 1002]]+Таблица1[[#This Row],[1001 заказ]]+Таблица1[[#This Row],[1002 заказ]]</f>
        <v>0</v>
      </c>
      <c r="AP86" s="3">
        <f>Таблица1[[#This Row],[Возврат 1002]]+Таблица1[[#This Row],[Возврат 1001]]</f>
        <v>0</v>
      </c>
      <c r="AQ8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7" spans="1:43" s="3" customFormat="1" ht="15.75" customHeight="1" x14ac:dyDescent="0.2">
      <c r="A87" s="23" t="s">
        <v>810</v>
      </c>
      <c r="B87" s="2">
        <v>661726</v>
      </c>
      <c r="C87" s="88" t="s">
        <v>2152</v>
      </c>
      <c r="D87" s="23" t="s">
        <v>810</v>
      </c>
      <c r="E87" s="7">
        <v>661726</v>
      </c>
      <c r="F87" s="7" t="s">
        <v>2576</v>
      </c>
      <c r="G87" s="8" t="s">
        <v>1108</v>
      </c>
      <c r="H87" s="5" t="s">
        <v>21</v>
      </c>
      <c r="I87" s="5">
        <v>4</v>
      </c>
      <c r="J87" s="5">
        <v>100</v>
      </c>
      <c r="K87" s="5">
        <v>16</v>
      </c>
      <c r="L87" s="5">
        <v>48</v>
      </c>
      <c r="M87" s="5">
        <v>54.1</v>
      </c>
      <c r="N87" s="5">
        <v>6.5</v>
      </c>
      <c r="O87" s="43" t="str">
        <f>CONCATENATE(Таблица1[[#This Row],[Отверстия]],"/",Таблица1[[#This Row],[PCD]])</f>
        <v>4/100</v>
      </c>
      <c r="P87" s="5" t="s">
        <v>2151</v>
      </c>
      <c r="Q87" s="17" t="str">
        <f>CONCATENATE(Таблица1[[#This Row],[Отверстия]],"/",Таблица1[[#This Row],[PCD]],"/",Таблица1[[#This Row],[Диаметр]])</f>
        <v>4/100/16</v>
      </c>
      <c r="R8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4/100/16/48/54,1/6,5</v>
      </c>
      <c r="S8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4/100/16/48/54,1/6,5</v>
      </c>
      <c r="T87" s="58" t="s">
        <v>22</v>
      </c>
      <c r="U87" s="4"/>
      <c r="V87" s="35"/>
      <c r="W87" s="55" t="s">
        <v>2806</v>
      </c>
      <c r="X87" s="34">
        <v>3990</v>
      </c>
      <c r="Y87" s="161"/>
      <c r="Z87" s="34">
        <v>0</v>
      </c>
      <c r="AA87" s="51">
        <f>IFERROR(VLOOKUP(Таблица1[[#This Row],[Товар КОД6]],'Stock СВОД'!$A$5:$C$220,2,0),)</f>
        <v>0</v>
      </c>
      <c r="AB87" s="51">
        <f>IFERROR(VLOOKUP(Таблица1[[#This Row],[Товар КОД6]],'Продажи Период СВОД'!$A$5:$C$410,2,0),)</f>
        <v>0</v>
      </c>
      <c r="AC87" s="129">
        <f>IFERROR(VLOOKUP(Таблица1[[#This Row],[Товар КОД6]],'Stock СВОД'!$A$5:$C$220,3,0),)</f>
        <v>0</v>
      </c>
      <c r="AD87" s="51">
        <f>IFERROR(VLOOKUP(Таблица1[[#This Row],[Товар КОД6]],'Продажи Период СВОД'!$A$5:$C$410,3,0),)</f>
        <v>0</v>
      </c>
      <c r="AE87" s="119">
        <f>Таблица1[[#This Row],[СТОК 1001]]+Таблица1[[#This Row],[СТОК 1002,]]</f>
        <v>0</v>
      </c>
      <c r="AF87" s="128"/>
      <c r="AG87" s="129"/>
      <c r="AH87" s="120">
        <f>Таблица1[[#This Row],[1002 заказ]]+Таблица1[[#This Row],[1001 заказ]]</f>
        <v>0</v>
      </c>
      <c r="AI87" s="57">
        <v>1</v>
      </c>
      <c r="AJ87" s="194"/>
      <c r="AK87" s="194"/>
      <c r="AL87" s="194">
        <f>Таблица1[[#This Row],[ФАКТ 1001]]+Таблица1[[#This Row],[ФАКТ 1002]]+Таблица1[[#This Row],[1001 заказ]]+Таблица1[[#This Row],[1002 заказ]]</f>
        <v>0</v>
      </c>
      <c r="AP87" s="3">
        <f>Таблица1[[#This Row],[Возврат 1002]]+Таблица1[[#This Row],[Возврат 1001]]</f>
        <v>0</v>
      </c>
      <c r="AQ8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8" spans="1:43" s="3" customFormat="1" ht="15.75" customHeight="1" x14ac:dyDescent="0.2">
      <c r="A88" s="23" t="s">
        <v>810</v>
      </c>
      <c r="B88" s="2">
        <v>408756</v>
      </c>
      <c r="C88" s="88" t="s">
        <v>1397</v>
      </c>
      <c r="D88" s="23" t="s">
        <v>810</v>
      </c>
      <c r="E88" s="7">
        <v>408756</v>
      </c>
      <c r="F88" s="7" t="s">
        <v>38</v>
      </c>
      <c r="G88" s="8" t="s">
        <v>1180</v>
      </c>
      <c r="H88" s="5" t="s">
        <v>21</v>
      </c>
      <c r="I88" s="5">
        <v>4</v>
      </c>
      <c r="J88" s="5">
        <v>108</v>
      </c>
      <c r="K88" s="5">
        <v>14</v>
      </c>
      <c r="L88" s="5">
        <v>38</v>
      </c>
      <c r="M88" s="5">
        <v>67.099999999999994</v>
      </c>
      <c r="N88" s="5">
        <v>5.5</v>
      </c>
      <c r="O88" s="43" t="str">
        <f>CONCATENATE(Таблица1[[#This Row],[Отверстия]],"/",Таблица1[[#This Row],[PCD]])</f>
        <v>4/108</v>
      </c>
      <c r="P88" s="5" t="s">
        <v>1396</v>
      </c>
      <c r="Q88" s="17" t="str">
        <f>CONCATENATE(Таблица1[[#This Row],[Отверстия]],"/",Таблица1[[#This Row],[PCD]],"/",Таблица1[[#This Row],[Диаметр]])</f>
        <v>4/108/14</v>
      </c>
      <c r="R8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4/108/14/38/67,1/5,5</v>
      </c>
      <c r="S8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4/108/14/38/67,1/5,5</v>
      </c>
      <c r="T88" s="58" t="s">
        <v>22</v>
      </c>
      <c r="U88" s="4"/>
      <c r="V88" s="35"/>
      <c r="W88" s="55" t="s">
        <v>2806</v>
      </c>
      <c r="X88" s="34">
        <v>3090</v>
      </c>
      <c r="Y88" s="161"/>
      <c r="Z88" s="34">
        <v>0</v>
      </c>
      <c r="AA88" s="51">
        <f>IFERROR(VLOOKUP(Таблица1[[#This Row],[Товар КОД6]],'Stock СВОД'!$A$5:$C$220,2,0),)</f>
        <v>0</v>
      </c>
      <c r="AB88" s="51">
        <f>IFERROR(VLOOKUP(Таблица1[[#This Row],[Товар КОД6]],'Продажи Период СВОД'!$A$5:$C$410,2,0),)</f>
        <v>0</v>
      </c>
      <c r="AC88" s="129">
        <f>IFERROR(VLOOKUP(Таблица1[[#This Row],[Товар КОД6]],'Stock СВОД'!$A$5:$C$220,3,0),)</f>
        <v>0</v>
      </c>
      <c r="AD88" s="51">
        <f>IFERROR(VLOOKUP(Таблица1[[#This Row],[Товар КОД6]],'Продажи Период СВОД'!$A$5:$C$410,3,0),)</f>
        <v>0</v>
      </c>
      <c r="AE88" s="119">
        <f>Таблица1[[#This Row],[СТОК 1001]]+Таблица1[[#This Row],[СТОК 1002,]]</f>
        <v>0</v>
      </c>
      <c r="AF88" s="128"/>
      <c r="AG88" s="129"/>
      <c r="AH88" s="120">
        <f>Таблица1[[#This Row],[1002 заказ]]+Таблица1[[#This Row],[1001 заказ]]</f>
        <v>0</v>
      </c>
      <c r="AI88" s="57">
        <v>1</v>
      </c>
      <c r="AJ88" s="194"/>
      <c r="AK88" s="194"/>
      <c r="AL88" s="194">
        <f>Таблица1[[#This Row],[ФАКТ 1001]]+Таблица1[[#This Row],[ФАКТ 1002]]+Таблица1[[#This Row],[1001 заказ]]+Таблица1[[#This Row],[1002 заказ]]</f>
        <v>0</v>
      </c>
      <c r="AP88" s="3">
        <f>Таблица1[[#This Row],[Возврат 1002]]+Таблица1[[#This Row],[Возврат 1001]]</f>
        <v>0</v>
      </c>
      <c r="AQ8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9" spans="1:43" s="3" customFormat="1" ht="15.75" customHeight="1" x14ac:dyDescent="0.2">
      <c r="A89" s="23" t="s">
        <v>810</v>
      </c>
      <c r="B89" s="2">
        <v>408757</v>
      </c>
      <c r="C89" s="88" t="s">
        <v>1399</v>
      </c>
      <c r="D89" s="23" t="s">
        <v>810</v>
      </c>
      <c r="E89" s="7">
        <v>408757</v>
      </c>
      <c r="F89" s="7" t="s">
        <v>38</v>
      </c>
      <c r="G89" s="8" t="s">
        <v>2571</v>
      </c>
      <c r="H89" s="5" t="s">
        <v>21</v>
      </c>
      <c r="I89" s="5">
        <v>4</v>
      </c>
      <c r="J89" s="5">
        <v>108</v>
      </c>
      <c r="K89" s="5">
        <v>14</v>
      </c>
      <c r="L89" s="5">
        <v>38</v>
      </c>
      <c r="M89" s="5">
        <v>67.099999999999994</v>
      </c>
      <c r="N89" s="5">
        <v>5.5</v>
      </c>
      <c r="O89" s="43" t="str">
        <f>CONCATENATE(Таблица1[[#This Row],[Отверстия]],"/",Таблица1[[#This Row],[PCD]])</f>
        <v>4/108</v>
      </c>
      <c r="P89" s="5" t="s">
        <v>1398</v>
      </c>
      <c r="Q89" s="17" t="str">
        <f>CONCATENATE(Таблица1[[#This Row],[Отверстия]],"/",Таблица1[[#This Row],[PCD]],"/",Таблица1[[#This Row],[Диаметр]])</f>
        <v>4/108/14</v>
      </c>
      <c r="R8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4/108/14/38/67,1/5,5</v>
      </c>
      <c r="S8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4/108/14/38/67,1/5,5</v>
      </c>
      <c r="T89" s="58" t="s">
        <v>22</v>
      </c>
      <c r="U89" s="4"/>
      <c r="V89" s="35"/>
      <c r="W89" s="55" t="s">
        <v>2806</v>
      </c>
      <c r="X89" s="34">
        <v>3090</v>
      </c>
      <c r="Y89" s="161"/>
      <c r="Z89" s="34">
        <v>0</v>
      </c>
      <c r="AA89" s="51">
        <f>IFERROR(VLOOKUP(Таблица1[[#This Row],[Товар КОД6]],'Stock СВОД'!$A$5:$C$220,2,0),)</f>
        <v>0</v>
      </c>
      <c r="AB89" s="51">
        <f>IFERROR(VLOOKUP(Таблица1[[#This Row],[Товар КОД6]],'Продажи Период СВОД'!$A$5:$C$410,2,0),)</f>
        <v>0</v>
      </c>
      <c r="AC89" s="129">
        <f>IFERROR(VLOOKUP(Таблица1[[#This Row],[Товар КОД6]],'Stock СВОД'!$A$5:$C$220,3,0),)</f>
        <v>0</v>
      </c>
      <c r="AD89" s="51">
        <f>IFERROR(VLOOKUP(Таблица1[[#This Row],[Товар КОД6]],'Продажи Период СВОД'!$A$5:$C$410,3,0),)</f>
        <v>0</v>
      </c>
      <c r="AE89" s="119">
        <f>Таблица1[[#This Row],[СТОК 1001]]+Таблица1[[#This Row],[СТОК 1002,]]</f>
        <v>0</v>
      </c>
      <c r="AF89" s="128"/>
      <c r="AG89" s="129"/>
      <c r="AH89" s="120">
        <f>Таблица1[[#This Row],[1002 заказ]]+Таблица1[[#This Row],[1001 заказ]]</f>
        <v>0</v>
      </c>
      <c r="AI89" s="57">
        <v>1</v>
      </c>
      <c r="AJ89" s="194"/>
      <c r="AK89" s="194"/>
      <c r="AL89" s="194">
        <f>Таблица1[[#This Row],[ФАКТ 1001]]+Таблица1[[#This Row],[ФАКТ 1002]]+Таблица1[[#This Row],[1001 заказ]]+Таблица1[[#This Row],[1002 заказ]]</f>
        <v>0</v>
      </c>
      <c r="AP89" s="3">
        <f>Таблица1[[#This Row],[Возврат 1002]]+Таблица1[[#This Row],[Возврат 1001]]</f>
        <v>0</v>
      </c>
      <c r="AQ8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0" spans="1:43" s="3" customFormat="1" ht="15.75" customHeight="1" x14ac:dyDescent="0.2">
      <c r="A90" s="23" t="s">
        <v>810</v>
      </c>
      <c r="B90" s="2">
        <v>408758</v>
      </c>
      <c r="C90" s="88" t="s">
        <v>1401</v>
      </c>
      <c r="D90" s="23" t="s">
        <v>810</v>
      </c>
      <c r="E90" s="7">
        <v>408758</v>
      </c>
      <c r="F90" s="7" t="s">
        <v>38</v>
      </c>
      <c r="G90" s="8" t="s">
        <v>1107</v>
      </c>
      <c r="H90" s="5" t="s">
        <v>21</v>
      </c>
      <c r="I90" s="5">
        <v>4</v>
      </c>
      <c r="J90" s="5">
        <v>108</v>
      </c>
      <c r="K90" s="5">
        <v>14</v>
      </c>
      <c r="L90" s="5">
        <v>38</v>
      </c>
      <c r="M90" s="5">
        <v>67.099999999999994</v>
      </c>
      <c r="N90" s="5">
        <v>5.5</v>
      </c>
      <c r="O90" s="43" t="str">
        <f>CONCATENATE(Таблица1[[#This Row],[Отверстия]],"/",Таблица1[[#This Row],[PCD]])</f>
        <v>4/108</v>
      </c>
      <c r="P90" s="5" t="s">
        <v>1400</v>
      </c>
      <c r="Q90" s="17" t="str">
        <f>CONCATENATE(Таблица1[[#This Row],[Отверстия]],"/",Таблица1[[#This Row],[PCD]],"/",Таблица1[[#This Row],[Диаметр]])</f>
        <v>4/108/14</v>
      </c>
      <c r="R9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4/108/14/38/67,1/5,5</v>
      </c>
      <c r="S9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4/108/14/38/67,1/5,5</v>
      </c>
      <c r="T90" s="58" t="s">
        <v>22</v>
      </c>
      <c r="U90" s="4"/>
      <c r="V90" s="35"/>
      <c r="W90" s="55" t="s">
        <v>2806</v>
      </c>
      <c r="X90" s="34">
        <v>2790</v>
      </c>
      <c r="Y90" s="161"/>
      <c r="Z90" s="34">
        <v>0</v>
      </c>
      <c r="AA90" s="51">
        <f>IFERROR(VLOOKUP(Таблица1[[#This Row],[Товар КОД6]],'Stock СВОД'!$A$5:$C$220,2,0),)</f>
        <v>0</v>
      </c>
      <c r="AB90" s="51">
        <f>IFERROR(VLOOKUP(Таблица1[[#This Row],[Товар КОД6]],'Продажи Период СВОД'!$A$5:$C$410,2,0),)</f>
        <v>0</v>
      </c>
      <c r="AC90" s="129">
        <f>IFERROR(VLOOKUP(Таблица1[[#This Row],[Товар КОД6]],'Stock СВОД'!$A$5:$C$220,3,0),)</f>
        <v>0</v>
      </c>
      <c r="AD90" s="51">
        <f>IFERROR(VLOOKUP(Таблица1[[#This Row],[Товар КОД6]],'Продажи Период СВОД'!$A$5:$C$410,3,0),)</f>
        <v>0</v>
      </c>
      <c r="AE90" s="119">
        <f>Таблица1[[#This Row],[СТОК 1001]]+Таблица1[[#This Row],[СТОК 1002,]]</f>
        <v>0</v>
      </c>
      <c r="AF90" s="128"/>
      <c r="AG90" s="129"/>
      <c r="AH90" s="120">
        <f>Таблица1[[#This Row],[1002 заказ]]+Таблица1[[#This Row],[1001 заказ]]</f>
        <v>0</v>
      </c>
      <c r="AI90" s="57">
        <v>1</v>
      </c>
      <c r="AJ90" s="194"/>
      <c r="AK90" s="194"/>
      <c r="AL90" s="194">
        <f>Таблица1[[#This Row],[ФАКТ 1001]]+Таблица1[[#This Row],[ФАКТ 1002]]+Таблица1[[#This Row],[1001 заказ]]+Таблица1[[#This Row],[1002 заказ]]</f>
        <v>0</v>
      </c>
      <c r="AP90" s="3">
        <f>Таблица1[[#This Row],[Возврат 1002]]+Таблица1[[#This Row],[Возврат 1001]]</f>
        <v>0</v>
      </c>
      <c r="AQ9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1" spans="1:43" s="3" customFormat="1" ht="15.75" customHeight="1" x14ac:dyDescent="0.2">
      <c r="A91" s="23" t="s">
        <v>810</v>
      </c>
      <c r="B91" s="2">
        <v>408759</v>
      </c>
      <c r="C91" s="88" t="s">
        <v>1403</v>
      </c>
      <c r="D91" s="23" t="s">
        <v>810</v>
      </c>
      <c r="E91" s="7">
        <v>408759</v>
      </c>
      <c r="F91" s="7" t="s">
        <v>38</v>
      </c>
      <c r="G91" s="8" t="s">
        <v>1108</v>
      </c>
      <c r="H91" s="5" t="s">
        <v>21</v>
      </c>
      <c r="I91" s="5">
        <v>4</v>
      </c>
      <c r="J91" s="5">
        <v>108</v>
      </c>
      <c r="K91" s="5">
        <v>14</v>
      </c>
      <c r="L91" s="5">
        <v>38</v>
      </c>
      <c r="M91" s="5">
        <v>67.099999999999994</v>
      </c>
      <c r="N91" s="5">
        <v>5.5</v>
      </c>
      <c r="O91" s="43" t="str">
        <f>CONCATENATE(Таблица1[[#This Row],[Отверстия]],"/",Таблица1[[#This Row],[PCD]])</f>
        <v>4/108</v>
      </c>
      <c r="P91" s="5" t="s">
        <v>1402</v>
      </c>
      <c r="Q91" s="17" t="str">
        <f>CONCATENATE(Таблица1[[#This Row],[Отверстия]],"/",Таблица1[[#This Row],[PCD]],"/",Таблица1[[#This Row],[Диаметр]])</f>
        <v>4/108/14</v>
      </c>
      <c r="R9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4/108/14/38/67,1/5,5</v>
      </c>
      <c r="S9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4/108/14/38/67,1/5,5</v>
      </c>
      <c r="T91" s="58" t="s">
        <v>22</v>
      </c>
      <c r="U91" s="4"/>
      <c r="V91" s="35"/>
      <c r="W91" s="55" t="s">
        <v>2806</v>
      </c>
      <c r="X91" s="34">
        <v>2790</v>
      </c>
      <c r="Y91" s="161"/>
      <c r="Z91" s="34">
        <v>0</v>
      </c>
      <c r="AA91" s="51">
        <f>IFERROR(VLOOKUP(Таблица1[[#This Row],[Товар КОД6]],'Stock СВОД'!$A$5:$C$220,2,0),)</f>
        <v>0</v>
      </c>
      <c r="AB91" s="51">
        <f>IFERROR(VLOOKUP(Таблица1[[#This Row],[Товар КОД6]],'Продажи Период СВОД'!$A$5:$C$410,2,0),)</f>
        <v>0</v>
      </c>
      <c r="AC91" s="129">
        <f>IFERROR(VLOOKUP(Таблица1[[#This Row],[Товар КОД6]],'Stock СВОД'!$A$5:$C$220,3,0),)</f>
        <v>0</v>
      </c>
      <c r="AD91" s="51">
        <f>IFERROR(VLOOKUP(Таблица1[[#This Row],[Товар КОД6]],'Продажи Период СВОД'!$A$5:$C$410,3,0),)</f>
        <v>0</v>
      </c>
      <c r="AE91" s="119">
        <f>Таблица1[[#This Row],[СТОК 1001]]+Таблица1[[#This Row],[СТОК 1002,]]</f>
        <v>0</v>
      </c>
      <c r="AF91" s="128"/>
      <c r="AG91" s="129"/>
      <c r="AH91" s="120">
        <f>Таблица1[[#This Row],[1002 заказ]]+Таблица1[[#This Row],[1001 заказ]]</f>
        <v>0</v>
      </c>
      <c r="AI91" s="57">
        <v>1</v>
      </c>
      <c r="AJ91" s="194"/>
      <c r="AK91" s="194"/>
      <c r="AL91" s="194">
        <f>Таблица1[[#This Row],[ФАКТ 1001]]+Таблица1[[#This Row],[ФАКТ 1002]]+Таблица1[[#This Row],[1001 заказ]]+Таблица1[[#This Row],[1002 заказ]]</f>
        <v>0</v>
      </c>
      <c r="AP91" s="3">
        <f>Таблица1[[#This Row],[Возврат 1002]]+Таблица1[[#This Row],[Возврат 1001]]</f>
        <v>0</v>
      </c>
      <c r="AQ9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2" spans="1:43" s="3" customFormat="1" ht="15.75" customHeight="1" x14ac:dyDescent="0.2">
      <c r="A92" s="23" t="s">
        <v>810</v>
      </c>
      <c r="B92" s="2">
        <v>665888</v>
      </c>
      <c r="C92" s="88" t="s">
        <v>3599</v>
      </c>
      <c r="D92" s="23" t="s">
        <v>810</v>
      </c>
      <c r="E92" s="7">
        <v>665888</v>
      </c>
      <c r="F92" s="7" t="s">
        <v>38</v>
      </c>
      <c r="G92" s="8" t="s">
        <v>1099</v>
      </c>
      <c r="H92" s="5" t="s">
        <v>21</v>
      </c>
      <c r="I92" s="5">
        <v>4</v>
      </c>
      <c r="J92" s="5">
        <v>108</v>
      </c>
      <c r="K92" s="5">
        <v>14</v>
      </c>
      <c r="L92" s="5">
        <v>38</v>
      </c>
      <c r="M92" s="5">
        <v>67.099999999999994</v>
      </c>
      <c r="N92" s="5">
        <v>5.5</v>
      </c>
      <c r="O92" s="43" t="str">
        <f>CONCATENATE(Таблица1[[#This Row],[Отверстия]],"/",Таблица1[[#This Row],[PCD]])</f>
        <v>4/108</v>
      </c>
      <c r="P92" s="5" t="s">
        <v>2452</v>
      </c>
      <c r="Q92" s="17" t="str">
        <f>CONCATENATE(Таблица1[[#This Row],[Отверстия]],"/",Таблица1[[#This Row],[PCD]],"/",Таблица1[[#This Row],[Диаметр]])</f>
        <v>4/108/14</v>
      </c>
      <c r="R9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4/108/14/38/67,1/5,5</v>
      </c>
      <c r="S9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4/108/14/38/67,1/5,5</v>
      </c>
      <c r="T92" s="58" t="s">
        <v>22</v>
      </c>
      <c r="U92" s="4"/>
      <c r="V92" s="35"/>
      <c r="W92" s="55" t="s">
        <v>2806</v>
      </c>
      <c r="X92" s="34">
        <v>2790</v>
      </c>
      <c r="Y92" s="161"/>
      <c r="Z92" s="34">
        <v>0</v>
      </c>
      <c r="AA92" s="51">
        <f>IFERROR(VLOOKUP(Таблица1[[#This Row],[Товар КОД6]],'Stock СВОД'!$A$5:$C$220,2,0),)</f>
        <v>0</v>
      </c>
      <c r="AB92" s="51">
        <f>IFERROR(VLOOKUP(Таблица1[[#This Row],[Товар КОД6]],'Продажи Период СВОД'!$A$5:$C$410,2,0),)</f>
        <v>0</v>
      </c>
      <c r="AC92" s="129">
        <f>IFERROR(VLOOKUP(Таблица1[[#This Row],[Товар КОД6]],'Stock СВОД'!$A$5:$C$220,3,0),)</f>
        <v>0</v>
      </c>
      <c r="AD92" s="51">
        <f>IFERROR(VLOOKUP(Таблица1[[#This Row],[Товар КОД6]],'Продажи Период СВОД'!$A$5:$C$410,3,0),)</f>
        <v>0</v>
      </c>
      <c r="AE92" s="119">
        <f>Таблица1[[#This Row],[СТОК 1001]]+Таблица1[[#This Row],[СТОК 1002,]]</f>
        <v>0</v>
      </c>
      <c r="AF92" s="128"/>
      <c r="AG92" s="129"/>
      <c r="AH92" s="120">
        <f>Таблица1[[#This Row],[1002 заказ]]+Таблица1[[#This Row],[1001 заказ]]</f>
        <v>0</v>
      </c>
      <c r="AI92" s="57">
        <v>1</v>
      </c>
      <c r="AJ92" s="194"/>
      <c r="AK92" s="194"/>
      <c r="AL92" s="194">
        <f>Таблица1[[#This Row],[ФАКТ 1001]]+Таблица1[[#This Row],[ФАКТ 1002]]+Таблица1[[#This Row],[1001 заказ]]+Таблица1[[#This Row],[1002 заказ]]</f>
        <v>0</v>
      </c>
      <c r="AP92" s="3">
        <f>Таблица1[[#This Row],[Возврат 1002]]+Таблица1[[#This Row],[Возврат 1001]]</f>
        <v>0</v>
      </c>
      <c r="AQ9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3" spans="1:43" s="3" customFormat="1" ht="15.75" customHeight="1" x14ac:dyDescent="0.2">
      <c r="A93" s="23" t="s">
        <v>810</v>
      </c>
      <c r="B93" s="2">
        <v>665889</v>
      </c>
      <c r="C93" s="88" t="s">
        <v>3600</v>
      </c>
      <c r="D93" s="23" t="s">
        <v>810</v>
      </c>
      <c r="E93" s="7">
        <v>665889</v>
      </c>
      <c r="F93" s="7" t="s">
        <v>38</v>
      </c>
      <c r="G93" s="8" t="s">
        <v>1103</v>
      </c>
      <c r="H93" s="5" t="s">
        <v>21</v>
      </c>
      <c r="I93" s="5">
        <v>4</v>
      </c>
      <c r="J93" s="5">
        <v>108</v>
      </c>
      <c r="K93" s="5">
        <v>14</v>
      </c>
      <c r="L93" s="5">
        <v>38</v>
      </c>
      <c r="M93" s="5">
        <v>67.099999999999994</v>
      </c>
      <c r="N93" s="5">
        <v>5.5</v>
      </c>
      <c r="O93" s="43" t="str">
        <f>CONCATENATE(Таблица1[[#This Row],[Отверстия]],"/",Таблица1[[#This Row],[PCD]])</f>
        <v>4/108</v>
      </c>
      <c r="P93" s="5" t="s">
        <v>2453</v>
      </c>
      <c r="Q93" s="17" t="str">
        <f>CONCATENATE(Таблица1[[#This Row],[Отверстия]],"/",Таблица1[[#This Row],[PCD]],"/",Таблица1[[#This Row],[Диаметр]])</f>
        <v>4/108/14</v>
      </c>
      <c r="R9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4/108/14/38/67,1/5,5</v>
      </c>
      <c r="S9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4/108/14/38/67,1/5,5</v>
      </c>
      <c r="T93" s="58" t="s">
        <v>22</v>
      </c>
      <c r="U93" s="4"/>
      <c r="V93" s="35"/>
      <c r="W93" s="55" t="s">
        <v>2806</v>
      </c>
      <c r="X93" s="34">
        <v>3090</v>
      </c>
      <c r="Y93" s="161"/>
      <c r="Z93" s="34">
        <v>0</v>
      </c>
      <c r="AA93" s="51">
        <f>IFERROR(VLOOKUP(Таблица1[[#This Row],[Товар КОД6]],'Stock СВОД'!$A$5:$C$220,2,0),)</f>
        <v>0</v>
      </c>
      <c r="AB93" s="51">
        <f>IFERROR(VLOOKUP(Таблица1[[#This Row],[Товар КОД6]],'Продажи Период СВОД'!$A$5:$C$410,2,0),)</f>
        <v>0</v>
      </c>
      <c r="AC93" s="129">
        <f>IFERROR(VLOOKUP(Таблица1[[#This Row],[Товар КОД6]],'Stock СВОД'!$A$5:$C$220,3,0),)</f>
        <v>0</v>
      </c>
      <c r="AD93" s="51">
        <f>IFERROR(VLOOKUP(Таблица1[[#This Row],[Товар КОД6]],'Продажи Период СВОД'!$A$5:$C$410,3,0),)</f>
        <v>0</v>
      </c>
      <c r="AE93" s="119">
        <f>Таблица1[[#This Row],[СТОК 1001]]+Таблица1[[#This Row],[СТОК 1002,]]</f>
        <v>0</v>
      </c>
      <c r="AF93" s="128"/>
      <c r="AG93" s="129"/>
      <c r="AH93" s="120">
        <f>Таблица1[[#This Row],[1002 заказ]]+Таблица1[[#This Row],[1001 заказ]]</f>
        <v>0</v>
      </c>
      <c r="AI93" s="57">
        <v>1</v>
      </c>
      <c r="AJ93" s="194"/>
      <c r="AK93" s="194"/>
      <c r="AL93" s="194">
        <f>Таблица1[[#This Row],[ФАКТ 1001]]+Таблица1[[#This Row],[ФАКТ 1002]]+Таблица1[[#This Row],[1001 заказ]]+Таблица1[[#This Row],[1002 заказ]]</f>
        <v>0</v>
      </c>
      <c r="AP93" s="3">
        <f>Таблица1[[#This Row],[Возврат 1002]]+Таблица1[[#This Row],[Возврат 1001]]</f>
        <v>0</v>
      </c>
      <c r="AQ9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4" spans="1:43" s="3" customFormat="1" ht="15.75" customHeight="1" x14ac:dyDescent="0.2">
      <c r="A94" s="23" t="s">
        <v>810</v>
      </c>
      <c r="B94" s="2">
        <v>405626</v>
      </c>
      <c r="C94" s="88" t="s">
        <v>1203</v>
      </c>
      <c r="D94" s="23" t="s">
        <v>810</v>
      </c>
      <c r="E94" s="7">
        <v>405626</v>
      </c>
      <c r="F94" s="7" t="s">
        <v>2572</v>
      </c>
      <c r="G94" s="8" t="s">
        <v>1180</v>
      </c>
      <c r="H94" s="5" t="s">
        <v>21</v>
      </c>
      <c r="I94" s="5">
        <v>4</v>
      </c>
      <c r="J94" s="5">
        <v>108</v>
      </c>
      <c r="K94" s="5">
        <v>15</v>
      </c>
      <c r="L94" s="5">
        <v>45</v>
      </c>
      <c r="M94" s="5">
        <v>67.099999999999994</v>
      </c>
      <c r="N94" s="5">
        <v>6</v>
      </c>
      <c r="O94" s="43" t="str">
        <f>CONCATENATE(Таблица1[[#This Row],[Отверстия]],"/",Таблица1[[#This Row],[PCD]])</f>
        <v>4/108</v>
      </c>
      <c r="P94" s="5" t="s">
        <v>1202</v>
      </c>
      <c r="Q94" s="17" t="str">
        <f>CONCATENATE(Таблица1[[#This Row],[Отверстия]],"/",Таблица1[[#This Row],[PCD]],"/",Таблица1[[#This Row],[Диаметр]])</f>
        <v>4/108/15</v>
      </c>
      <c r="R9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4/108/15/45/67,1/6</v>
      </c>
      <c r="S9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4/108/15/45/67,1/6</v>
      </c>
      <c r="T94" s="58" t="s">
        <v>22</v>
      </c>
      <c r="U94" s="4"/>
      <c r="V94" s="35"/>
      <c r="W94" s="55" t="s">
        <v>2806</v>
      </c>
      <c r="X94" s="34">
        <v>3590</v>
      </c>
      <c r="Y94" s="161"/>
      <c r="Z94" s="34">
        <v>0</v>
      </c>
      <c r="AA94" s="51">
        <f>IFERROR(VLOOKUP(Таблица1[[#This Row],[Товар КОД6]],'Stock СВОД'!$A$5:$C$220,2,0),)</f>
        <v>0</v>
      </c>
      <c r="AB94" s="51">
        <f>IFERROR(VLOOKUP(Таблица1[[#This Row],[Товар КОД6]],'Продажи Период СВОД'!$A$5:$C$410,2,0),)</f>
        <v>0</v>
      </c>
      <c r="AC94" s="129">
        <f>IFERROR(VLOOKUP(Таблица1[[#This Row],[Товар КОД6]],'Stock СВОД'!$A$5:$C$220,3,0),)</f>
        <v>0</v>
      </c>
      <c r="AD94" s="51">
        <f>IFERROR(VLOOKUP(Таблица1[[#This Row],[Товар КОД6]],'Продажи Период СВОД'!$A$5:$C$410,3,0),)</f>
        <v>0</v>
      </c>
      <c r="AE94" s="119">
        <f>Таблица1[[#This Row],[СТОК 1001]]+Таблица1[[#This Row],[СТОК 1002,]]</f>
        <v>0</v>
      </c>
      <c r="AF94" s="128"/>
      <c r="AG94" s="129"/>
      <c r="AH94" s="120">
        <f>Таблица1[[#This Row],[1002 заказ]]+Таблица1[[#This Row],[1001 заказ]]</f>
        <v>0</v>
      </c>
      <c r="AI94" s="57">
        <v>1</v>
      </c>
      <c r="AJ94" s="194"/>
      <c r="AK94" s="194"/>
      <c r="AL94" s="194">
        <f>Таблица1[[#This Row],[ФАКТ 1001]]+Таблица1[[#This Row],[ФАКТ 1002]]+Таблица1[[#This Row],[1001 заказ]]+Таблица1[[#This Row],[1002 заказ]]</f>
        <v>0</v>
      </c>
      <c r="AP94" s="3">
        <f>Таблица1[[#This Row],[Возврат 1002]]+Таблица1[[#This Row],[Возврат 1001]]</f>
        <v>0</v>
      </c>
      <c r="AQ9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5" spans="1:43" s="3" customFormat="1" ht="15.75" customHeight="1" x14ac:dyDescent="0.2">
      <c r="A95" s="23" t="s">
        <v>810</v>
      </c>
      <c r="B95" s="2">
        <v>405652</v>
      </c>
      <c r="C95" s="88" t="s">
        <v>3066</v>
      </c>
      <c r="D95" s="23" t="s">
        <v>810</v>
      </c>
      <c r="E95" s="7">
        <v>405652</v>
      </c>
      <c r="F95" s="7" t="s">
        <v>3049</v>
      </c>
      <c r="G95" s="8" t="s">
        <v>1102</v>
      </c>
      <c r="H95" s="5" t="s">
        <v>21</v>
      </c>
      <c r="I95" s="5">
        <v>4</v>
      </c>
      <c r="J95" s="5">
        <v>100</v>
      </c>
      <c r="K95" s="5">
        <v>15</v>
      </c>
      <c r="L95" s="5">
        <v>50</v>
      </c>
      <c r="M95" s="5">
        <v>60.1</v>
      </c>
      <c r="N95" s="5">
        <v>6</v>
      </c>
      <c r="O95" s="43" t="str">
        <f>CONCATENATE(Таблица1[[#This Row],[Отверстия]],"/",Таблица1[[#This Row],[PCD]])</f>
        <v>4/100</v>
      </c>
      <c r="P95" s="5" t="s">
        <v>3065</v>
      </c>
      <c r="Q95" s="17" t="str">
        <f>CONCATENATE(Таблица1[[#This Row],[Отверстия]],"/",Таблица1[[#This Row],[PCD]],"/",Таблица1[[#This Row],[Диаметр]])</f>
        <v>4/100/15</v>
      </c>
      <c r="R9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4/100/15/50/60,1/6</v>
      </c>
      <c r="S9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4/100/15/50/60,1/6</v>
      </c>
      <c r="T95" s="58" t="s">
        <v>22</v>
      </c>
      <c r="U95" s="4"/>
      <c r="V95" s="35"/>
      <c r="W95" s="55" t="s">
        <v>2806</v>
      </c>
      <c r="X95" s="34">
        <v>3590</v>
      </c>
      <c r="Y95" s="161"/>
      <c r="Z95" s="34">
        <v>0</v>
      </c>
      <c r="AA95" s="51">
        <f>IFERROR(VLOOKUP(Таблица1[[#This Row],[Товар КОД6]],'Stock СВОД'!$A$5:$C$220,2,0),)</f>
        <v>0</v>
      </c>
      <c r="AB95" s="51">
        <f>IFERROR(VLOOKUP(Таблица1[[#This Row],[Товар КОД6]],'Продажи Период СВОД'!$A$5:$C$410,2,0),)</f>
        <v>0</v>
      </c>
      <c r="AC95" s="129">
        <f>IFERROR(VLOOKUP(Таблица1[[#This Row],[Товар КОД6]],'Stock СВОД'!$A$5:$C$220,3,0),)</f>
        <v>0</v>
      </c>
      <c r="AD95" s="51">
        <f>IFERROR(VLOOKUP(Таблица1[[#This Row],[Товар КОД6]],'Продажи Период СВОД'!$A$5:$C$410,3,0),)</f>
        <v>0</v>
      </c>
      <c r="AE95" s="119">
        <f>Таблица1[[#This Row],[СТОК 1001]]+Таблица1[[#This Row],[СТОК 1002,]]</f>
        <v>0</v>
      </c>
      <c r="AF95" s="128"/>
      <c r="AG95" s="129"/>
      <c r="AH95" s="120">
        <f>Таблица1[[#This Row],[1002 заказ]]+Таблица1[[#This Row],[1001 заказ]]</f>
        <v>0</v>
      </c>
      <c r="AI95" s="57">
        <v>1</v>
      </c>
      <c r="AJ95" s="194"/>
      <c r="AK95" s="194"/>
      <c r="AL95" s="194">
        <f>Таблица1[[#This Row],[ФАКТ 1001]]+Таблица1[[#This Row],[ФАКТ 1002]]+Таблица1[[#This Row],[1001 заказ]]+Таблица1[[#This Row],[1002 заказ]]</f>
        <v>0</v>
      </c>
      <c r="AP95" s="3">
        <f>Таблица1[[#This Row],[Возврат 1002]]+Таблица1[[#This Row],[Возврат 1001]]</f>
        <v>0</v>
      </c>
      <c r="AQ9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6" spans="1:43" s="3" customFormat="1" ht="15.75" customHeight="1" x14ac:dyDescent="0.2">
      <c r="A96" s="23" t="s">
        <v>810</v>
      </c>
      <c r="B96" s="2">
        <v>661517</v>
      </c>
      <c r="C96" s="88" t="s">
        <v>1932</v>
      </c>
      <c r="D96" s="23" t="s">
        <v>810</v>
      </c>
      <c r="E96" s="7">
        <v>661517</v>
      </c>
      <c r="F96" s="7" t="s">
        <v>2572</v>
      </c>
      <c r="G96" s="8" t="s">
        <v>1099</v>
      </c>
      <c r="H96" s="5" t="s">
        <v>21</v>
      </c>
      <c r="I96" s="5">
        <v>4</v>
      </c>
      <c r="J96" s="5">
        <v>108</v>
      </c>
      <c r="K96" s="5">
        <v>15</v>
      </c>
      <c r="L96" s="5">
        <v>45</v>
      </c>
      <c r="M96" s="5">
        <v>67.099999999999994</v>
      </c>
      <c r="N96" s="5">
        <v>6</v>
      </c>
      <c r="O96" s="43" t="str">
        <f>CONCATENATE(Таблица1[[#This Row],[Отверстия]],"/",Таблица1[[#This Row],[PCD]])</f>
        <v>4/108</v>
      </c>
      <c r="P96" s="5" t="s">
        <v>1931</v>
      </c>
      <c r="Q96" s="17" t="str">
        <f>CONCATENATE(Таблица1[[#This Row],[Отверстия]],"/",Таблица1[[#This Row],[PCD]],"/",Таблица1[[#This Row],[Диаметр]])</f>
        <v>4/108/15</v>
      </c>
      <c r="R9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4/108/15/45/67,1/6</v>
      </c>
      <c r="S9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4/108/15/45/67,1/6</v>
      </c>
      <c r="T96" s="58" t="s">
        <v>22</v>
      </c>
      <c r="U96" s="4"/>
      <c r="V96" s="35"/>
      <c r="W96" s="55" t="s">
        <v>2806</v>
      </c>
      <c r="X96" s="34">
        <v>3350</v>
      </c>
      <c r="Y96" s="161"/>
      <c r="Z96" s="34">
        <v>0</v>
      </c>
      <c r="AA96" s="51">
        <f>IFERROR(VLOOKUP(Таблица1[[#This Row],[Товар КОД6]],'Stock СВОД'!$A$5:$C$220,2,0),)</f>
        <v>0</v>
      </c>
      <c r="AB96" s="51">
        <f>IFERROR(VLOOKUP(Таблица1[[#This Row],[Товар КОД6]],'Продажи Период СВОД'!$A$5:$C$410,2,0),)</f>
        <v>0</v>
      </c>
      <c r="AC96" s="129">
        <f>IFERROR(VLOOKUP(Таблица1[[#This Row],[Товар КОД6]],'Stock СВОД'!$A$5:$C$220,3,0),)</f>
        <v>0</v>
      </c>
      <c r="AD96" s="51">
        <f>IFERROR(VLOOKUP(Таблица1[[#This Row],[Товар КОД6]],'Продажи Период СВОД'!$A$5:$C$410,3,0),)</f>
        <v>0</v>
      </c>
      <c r="AE96" s="119">
        <f>Таблица1[[#This Row],[СТОК 1001]]+Таблица1[[#This Row],[СТОК 1002,]]</f>
        <v>0</v>
      </c>
      <c r="AF96" s="128"/>
      <c r="AG96" s="129"/>
      <c r="AH96" s="120">
        <f>Таблица1[[#This Row],[1002 заказ]]+Таблица1[[#This Row],[1001 заказ]]</f>
        <v>0</v>
      </c>
      <c r="AI96" s="57">
        <v>1</v>
      </c>
      <c r="AJ96" s="194"/>
      <c r="AK96" s="194"/>
      <c r="AL96" s="194">
        <f>Таблица1[[#This Row],[ФАКТ 1001]]+Таблица1[[#This Row],[ФАКТ 1002]]+Таблица1[[#This Row],[1001 заказ]]+Таблица1[[#This Row],[1002 заказ]]</f>
        <v>0</v>
      </c>
      <c r="AP96" s="3">
        <f>Таблица1[[#This Row],[Возврат 1002]]+Таблица1[[#This Row],[Возврат 1001]]</f>
        <v>0</v>
      </c>
      <c r="AQ9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7" spans="1:43" s="3" customFormat="1" ht="15.75" customHeight="1" x14ac:dyDescent="0.2">
      <c r="A97" s="23" t="s">
        <v>810</v>
      </c>
      <c r="B97" s="2">
        <v>661668</v>
      </c>
      <c r="C97" s="89" t="s">
        <v>3056</v>
      </c>
      <c r="D97" s="23" t="s">
        <v>810</v>
      </c>
      <c r="E97" s="7">
        <v>661668</v>
      </c>
      <c r="F97" s="7" t="s">
        <v>1003</v>
      </c>
      <c r="G97" s="8" t="s">
        <v>1097</v>
      </c>
      <c r="H97" s="5" t="s">
        <v>21</v>
      </c>
      <c r="I97" s="5">
        <v>5</v>
      </c>
      <c r="J97" s="5">
        <v>112</v>
      </c>
      <c r="K97" s="5">
        <v>17</v>
      </c>
      <c r="L97" s="5">
        <v>43</v>
      </c>
      <c r="M97" s="5">
        <v>57.1</v>
      </c>
      <c r="N97" s="5">
        <v>7</v>
      </c>
      <c r="O97" s="43" t="str">
        <f>CONCATENATE(Таблица1[[#This Row],[Отверстия]],"/",Таблица1[[#This Row],[PCD]])</f>
        <v>5/112</v>
      </c>
      <c r="P97" s="5" t="s">
        <v>3253</v>
      </c>
      <c r="Q97" s="17" t="str">
        <f>CONCATENATE(Таблица1[[#This Row],[Отверстия]],"/",Таблица1[[#This Row],[PCD]],"/",Таблица1[[#This Row],[Диаметр]])</f>
        <v>5/112/17</v>
      </c>
      <c r="R9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5/112/17/43/57,1/7</v>
      </c>
      <c r="S9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5/112/17/43/57,1/7</v>
      </c>
      <c r="T97" s="58" t="s">
        <v>22</v>
      </c>
      <c r="U97" s="4"/>
      <c r="V97" s="35"/>
      <c r="W97" s="55"/>
      <c r="X97" s="34">
        <v>4750</v>
      </c>
      <c r="Y97" s="161"/>
      <c r="Z97" s="34">
        <v>0</v>
      </c>
      <c r="AA97" s="51">
        <f>IFERROR(VLOOKUP(Таблица1[[#This Row],[Товар КОД6]],'Stock СВОД'!$A$5:$C$220,2,0),)</f>
        <v>0</v>
      </c>
      <c r="AB97" s="51">
        <f>IFERROR(VLOOKUP(Таблица1[[#This Row],[Товар КОД6]],'Продажи Период СВОД'!$A$5:$C$410,2,0),)</f>
        <v>0</v>
      </c>
      <c r="AC97" s="129">
        <f>IFERROR(VLOOKUP(Таблица1[[#This Row],[Товар КОД6]],'Stock СВОД'!$A$5:$C$220,3,0),)</f>
        <v>0</v>
      </c>
      <c r="AD97" s="51">
        <f>IFERROR(VLOOKUP(Таблица1[[#This Row],[Товар КОД6]],'Продажи Период СВОД'!$A$5:$C$410,3,0),)</f>
        <v>0</v>
      </c>
      <c r="AE97" s="119">
        <f>Таблица1[[#This Row],[СТОК 1001]]+Таблица1[[#This Row],[СТОК 1002,]]</f>
        <v>0</v>
      </c>
      <c r="AF97" s="128"/>
      <c r="AG97" s="129"/>
      <c r="AH97" s="120">
        <f>Таблица1[[#This Row],[1002 заказ]]+Таблица1[[#This Row],[1001 заказ]]</f>
        <v>0</v>
      </c>
      <c r="AI97" s="57">
        <v>1</v>
      </c>
      <c r="AJ97" s="194"/>
      <c r="AK97" s="194"/>
      <c r="AL97" s="194">
        <f>Таблица1[[#This Row],[ФАКТ 1001]]+Таблица1[[#This Row],[ФАКТ 1002]]+Таблица1[[#This Row],[1001 заказ]]+Таблица1[[#This Row],[1002 заказ]]</f>
        <v>0</v>
      </c>
      <c r="AP97" s="3">
        <f>Таблица1[[#This Row],[Возврат 1002]]+Таблица1[[#This Row],[Возврат 1001]]</f>
        <v>0</v>
      </c>
      <c r="AQ9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8" spans="1:43" s="3" customFormat="1" ht="15.75" customHeight="1" x14ac:dyDescent="0.2">
      <c r="A98" s="23" t="s">
        <v>810</v>
      </c>
      <c r="B98" s="2">
        <v>661669</v>
      </c>
      <c r="C98" s="88" t="s">
        <v>3575</v>
      </c>
      <c r="D98" s="23" t="s">
        <v>810</v>
      </c>
      <c r="E98" s="7">
        <v>661669</v>
      </c>
      <c r="F98" s="7" t="s">
        <v>3245</v>
      </c>
      <c r="G98" s="8" t="s">
        <v>2571</v>
      </c>
      <c r="H98" s="5" t="s">
        <v>21</v>
      </c>
      <c r="I98" s="5">
        <v>5</v>
      </c>
      <c r="J98" s="5">
        <v>108</v>
      </c>
      <c r="K98" s="5">
        <v>16</v>
      </c>
      <c r="L98" s="44">
        <v>52.5</v>
      </c>
      <c r="M98" s="5">
        <v>63.4</v>
      </c>
      <c r="N98" s="5">
        <v>6.5</v>
      </c>
      <c r="O98" s="43" t="str">
        <f>CONCATENATE(Таблица1[[#This Row],[Отверстия]],"/",Таблица1[[#This Row],[PCD]])</f>
        <v>5/108</v>
      </c>
      <c r="P98" s="5" t="s">
        <v>3576</v>
      </c>
      <c r="Q98" s="17" t="str">
        <f>CONCATENATE(Таблица1[[#This Row],[Отверстия]],"/",Таблица1[[#This Row],[PCD]],"/",Таблица1[[#This Row],[Диаметр]])</f>
        <v>5/108/16</v>
      </c>
      <c r="R9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5/108/16/52,5/63,4/6,5</v>
      </c>
      <c r="S9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5/108/16/52,5/63,4/6,5</v>
      </c>
      <c r="T98" s="58" t="s">
        <v>28</v>
      </c>
      <c r="U98" s="4">
        <v>4</v>
      </c>
      <c r="V98" s="35">
        <v>4</v>
      </c>
      <c r="W98" s="55" t="s">
        <v>2784</v>
      </c>
      <c r="X98" s="34">
        <v>3990</v>
      </c>
      <c r="Y98" s="161"/>
      <c r="Z98" s="34">
        <v>3520</v>
      </c>
      <c r="AA98" s="51">
        <f>IFERROR(VLOOKUP(Таблица1[[#This Row],[Товар КОД6]],'Stock СВОД'!$A$5:$C$220,2,0),)</f>
        <v>0</v>
      </c>
      <c r="AB98" s="51">
        <f>IFERROR(VLOOKUP(Таблица1[[#This Row],[Товар КОД6]],'Продажи Период СВОД'!$A$5:$C$410,2,0),)</f>
        <v>0</v>
      </c>
      <c r="AC98" s="129">
        <f>IFERROR(VLOOKUP(Таблица1[[#This Row],[Товар КОД6]],'Stock СВОД'!$A$5:$C$220,3,0),)</f>
        <v>0</v>
      </c>
      <c r="AD98" s="51">
        <f>IFERROR(VLOOKUP(Таблица1[[#This Row],[Товар КОД6]],'Продажи Период СВОД'!$A$5:$C$410,3,0),)</f>
        <v>4</v>
      </c>
      <c r="AE98" s="119">
        <f>Таблица1[[#This Row],[СТОК 1001]]+Таблица1[[#This Row],[СТОК 1002,]]</f>
        <v>0</v>
      </c>
      <c r="AF98" s="128"/>
      <c r="AG98" s="129"/>
      <c r="AH98" s="120">
        <f>Таблица1[[#This Row],[1002 заказ]]+Таблица1[[#This Row],[1001 заказ]]</f>
        <v>0</v>
      </c>
      <c r="AI98" s="57">
        <v>1</v>
      </c>
      <c r="AJ98" s="194">
        <v>3520</v>
      </c>
      <c r="AK98" s="194"/>
      <c r="AL98" s="194">
        <f>Таблица1[[#This Row],[ФАКТ 1001]]+Таблица1[[#This Row],[ФАКТ 1002]]+Таблица1[[#This Row],[1001 заказ]]+Таблица1[[#This Row],[1002 заказ]]</f>
        <v>3520</v>
      </c>
      <c r="AP98" s="3">
        <f>Таблица1[[#This Row],[Возврат 1002]]+Таблица1[[#This Row],[Возврат 1001]]</f>
        <v>0</v>
      </c>
      <c r="AQ9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99" spans="1:43" s="3" customFormat="1" ht="15.75" customHeight="1" x14ac:dyDescent="0.2">
      <c r="A99" s="23" t="s">
        <v>810</v>
      </c>
      <c r="B99" s="2">
        <v>405675</v>
      </c>
      <c r="C99" s="88" t="s">
        <v>218</v>
      </c>
      <c r="D99" s="23" t="s">
        <v>810</v>
      </c>
      <c r="E99" s="7">
        <v>405675</v>
      </c>
      <c r="F99" s="7" t="s">
        <v>107</v>
      </c>
      <c r="G99" s="8" t="s">
        <v>2571</v>
      </c>
      <c r="H99" s="5" t="s">
        <v>21</v>
      </c>
      <c r="I99" s="5">
        <v>4</v>
      </c>
      <c r="J99" s="5">
        <v>108</v>
      </c>
      <c r="K99" s="5">
        <v>15</v>
      </c>
      <c r="L99" s="5">
        <v>52.5</v>
      </c>
      <c r="M99" s="5">
        <v>63.4</v>
      </c>
      <c r="N99" s="5">
        <v>6.5</v>
      </c>
      <c r="O99" s="43" t="str">
        <f>CONCATENATE(Таблица1[[#This Row],[Отверстия]],"/",Таблица1[[#This Row],[PCD]])</f>
        <v>4/108</v>
      </c>
      <c r="P99" s="5" t="s">
        <v>219</v>
      </c>
      <c r="Q99" s="17" t="str">
        <f>CONCATENATE(Таблица1[[#This Row],[Отверстия]],"/",Таблица1[[#This Row],[PCD]],"/",Таблица1[[#This Row],[Диаметр]])</f>
        <v>4/108/15</v>
      </c>
      <c r="R9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4/108/15/52,5/63,4/6,5</v>
      </c>
      <c r="S9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4/108/15/52,5/63,4/6,5</v>
      </c>
      <c r="T99" s="58" t="s">
        <v>22</v>
      </c>
      <c r="U99" s="4"/>
      <c r="V99" s="35"/>
      <c r="W99" s="55" t="s">
        <v>2806</v>
      </c>
      <c r="X99" s="34">
        <v>3590</v>
      </c>
      <c r="Y99" s="161"/>
      <c r="Z99" s="34">
        <v>0</v>
      </c>
      <c r="AA99" s="51">
        <f>IFERROR(VLOOKUP(Таблица1[[#This Row],[Товар КОД6]],'Stock СВОД'!$A$5:$C$220,2,0),)</f>
        <v>0</v>
      </c>
      <c r="AB99" s="51">
        <f>IFERROR(VLOOKUP(Таблица1[[#This Row],[Товар КОД6]],'Продажи Период СВОД'!$A$5:$C$410,2,0),)</f>
        <v>0</v>
      </c>
      <c r="AC99" s="129">
        <f>IFERROR(VLOOKUP(Таблица1[[#This Row],[Товар КОД6]],'Stock СВОД'!$A$5:$C$220,3,0),)</f>
        <v>0</v>
      </c>
      <c r="AD99" s="51">
        <f>IFERROR(VLOOKUP(Таблица1[[#This Row],[Товар КОД6]],'Продажи Период СВОД'!$A$5:$C$410,3,0),)</f>
        <v>0</v>
      </c>
      <c r="AE99" s="119">
        <f>Таблица1[[#This Row],[СТОК 1001]]+Таблица1[[#This Row],[СТОК 1002,]]</f>
        <v>0</v>
      </c>
      <c r="AF99" s="128"/>
      <c r="AG99" s="129"/>
      <c r="AH99" s="120">
        <f>Таблица1[[#This Row],[1002 заказ]]+Таблица1[[#This Row],[1001 заказ]]</f>
        <v>0</v>
      </c>
      <c r="AI99" s="57">
        <v>1</v>
      </c>
      <c r="AJ99" s="194"/>
      <c r="AK99" s="194"/>
      <c r="AL99" s="194">
        <f>Таблица1[[#This Row],[ФАКТ 1001]]+Таблица1[[#This Row],[ФАКТ 1002]]+Таблица1[[#This Row],[1001 заказ]]+Таблица1[[#This Row],[1002 заказ]]</f>
        <v>0</v>
      </c>
      <c r="AP99" s="3">
        <f>Таблица1[[#This Row],[Возврат 1002]]+Таблица1[[#This Row],[Возврат 1001]]</f>
        <v>0</v>
      </c>
      <c r="AQ9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0" spans="1:43" s="3" customFormat="1" ht="15.75" customHeight="1" x14ac:dyDescent="0.2">
      <c r="A100" s="23" t="s">
        <v>810</v>
      </c>
      <c r="B100" s="2">
        <v>408857</v>
      </c>
      <c r="C100" s="88" t="s">
        <v>220</v>
      </c>
      <c r="D100" s="23" t="s">
        <v>810</v>
      </c>
      <c r="E100" s="7">
        <v>408857</v>
      </c>
      <c r="F100" s="7" t="s">
        <v>26</v>
      </c>
      <c r="G100" s="8" t="s">
        <v>1108</v>
      </c>
      <c r="H100" s="5" t="s">
        <v>21</v>
      </c>
      <c r="I100" s="5">
        <v>4</v>
      </c>
      <c r="J100" s="5">
        <v>108</v>
      </c>
      <c r="K100" s="5">
        <v>15</v>
      </c>
      <c r="L100" s="5">
        <v>52.5</v>
      </c>
      <c r="M100" s="5">
        <v>63.4</v>
      </c>
      <c r="N100" s="5">
        <v>6.5</v>
      </c>
      <c r="O100" s="43" t="str">
        <f>CONCATENATE(Таблица1[[#This Row],[Отверстия]],"/",Таблица1[[#This Row],[PCD]])</f>
        <v>4/108</v>
      </c>
      <c r="P100" s="5" t="s">
        <v>221</v>
      </c>
      <c r="Q100" s="17" t="str">
        <f>CONCATENATE(Таблица1[[#This Row],[Отверстия]],"/",Таблица1[[#This Row],[PCD]],"/",Таблица1[[#This Row],[Диаметр]])</f>
        <v>4/108/15</v>
      </c>
      <c r="R10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4/108/15/52,5/63,4/6,5</v>
      </c>
      <c r="S10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4/108/15/52,5/63,4/6,5</v>
      </c>
      <c r="T100" s="58" t="s">
        <v>22</v>
      </c>
      <c r="U100" s="4"/>
      <c r="V100" s="35"/>
      <c r="W100" s="55" t="s">
        <v>2806</v>
      </c>
      <c r="X100" s="34">
        <v>3350</v>
      </c>
      <c r="Y100" s="161"/>
      <c r="Z100" s="34">
        <v>0</v>
      </c>
      <c r="AA100" s="51">
        <f>IFERROR(VLOOKUP(Таблица1[[#This Row],[Товар КОД6]],'Stock СВОД'!$A$5:$C$220,2,0),)</f>
        <v>0</v>
      </c>
      <c r="AB100" s="51">
        <f>IFERROR(VLOOKUP(Таблица1[[#This Row],[Товар КОД6]],'Продажи Период СВОД'!$A$5:$C$410,2,0),)</f>
        <v>0</v>
      </c>
      <c r="AC100" s="129">
        <f>IFERROR(VLOOKUP(Таблица1[[#This Row],[Товар КОД6]],'Stock СВОД'!$A$5:$C$220,3,0),)</f>
        <v>0</v>
      </c>
      <c r="AD100" s="51">
        <f>IFERROR(VLOOKUP(Таблица1[[#This Row],[Товар КОД6]],'Продажи Период СВОД'!$A$5:$C$410,3,0),)</f>
        <v>0</v>
      </c>
      <c r="AE100" s="119">
        <f>Таблица1[[#This Row],[СТОК 1001]]+Таблица1[[#This Row],[СТОК 1002,]]</f>
        <v>0</v>
      </c>
      <c r="AF100" s="128"/>
      <c r="AG100" s="129"/>
      <c r="AH100" s="120">
        <f>Таблица1[[#This Row],[1002 заказ]]+Таблица1[[#This Row],[1001 заказ]]</f>
        <v>0</v>
      </c>
      <c r="AI100" s="57">
        <v>1</v>
      </c>
      <c r="AJ100" s="194"/>
      <c r="AK100" s="194"/>
      <c r="AL100" s="194">
        <f>Таблица1[[#This Row],[ФАКТ 1001]]+Таблица1[[#This Row],[ФАКТ 1002]]+Таблица1[[#This Row],[1001 заказ]]+Таблица1[[#This Row],[1002 заказ]]</f>
        <v>0</v>
      </c>
      <c r="AP100" s="3">
        <f>Таблица1[[#This Row],[Возврат 1002]]+Таблица1[[#This Row],[Возврат 1001]]</f>
        <v>0</v>
      </c>
      <c r="AQ10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1" spans="1:43" s="3" customFormat="1" ht="15.75" customHeight="1" x14ac:dyDescent="0.2">
      <c r="A101" s="23" t="s">
        <v>810</v>
      </c>
      <c r="B101" s="2">
        <v>408853</v>
      </c>
      <c r="C101" s="88" t="s">
        <v>1543</v>
      </c>
      <c r="D101" s="23" t="s">
        <v>810</v>
      </c>
      <c r="E101" s="7">
        <v>408853</v>
      </c>
      <c r="F101" s="7" t="s">
        <v>26</v>
      </c>
      <c r="G101" s="8" t="s">
        <v>1180</v>
      </c>
      <c r="H101" s="5" t="s">
        <v>21</v>
      </c>
      <c r="I101" s="5">
        <v>4</v>
      </c>
      <c r="J101" s="5">
        <v>108</v>
      </c>
      <c r="K101" s="5">
        <v>15</v>
      </c>
      <c r="L101" s="5">
        <v>52.5</v>
      </c>
      <c r="M101" s="5">
        <v>63.4</v>
      </c>
      <c r="N101" s="5">
        <v>6.5</v>
      </c>
      <c r="O101" s="43" t="str">
        <f>CONCATENATE(Таблица1[[#This Row],[Отверстия]],"/",Таблица1[[#This Row],[PCD]])</f>
        <v>4/108</v>
      </c>
      <c r="P101" s="5" t="s">
        <v>1542</v>
      </c>
      <c r="Q101" s="17" t="str">
        <f>CONCATENATE(Таблица1[[#This Row],[Отверстия]],"/",Таблица1[[#This Row],[PCD]],"/",Таблица1[[#This Row],[Диаметр]])</f>
        <v>4/108/15</v>
      </c>
      <c r="R10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4/108/15/52,5/63,4/6,5</v>
      </c>
      <c r="S10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4/108/15/52,5/63,4/6,5</v>
      </c>
      <c r="T101" s="58" t="s">
        <v>22</v>
      </c>
      <c r="U101" s="4"/>
      <c r="V101" s="35"/>
      <c r="W101" s="55" t="s">
        <v>2806</v>
      </c>
      <c r="X101" s="34">
        <v>3590</v>
      </c>
      <c r="Y101" s="161"/>
      <c r="Z101" s="34">
        <v>0</v>
      </c>
      <c r="AA101" s="51">
        <f>IFERROR(VLOOKUP(Таблица1[[#This Row],[Товар КОД6]],'Stock СВОД'!$A$5:$C$220,2,0),)</f>
        <v>0</v>
      </c>
      <c r="AB101" s="51">
        <f>IFERROR(VLOOKUP(Таблица1[[#This Row],[Товар КОД6]],'Продажи Период СВОД'!$A$5:$C$410,2,0),)</f>
        <v>0</v>
      </c>
      <c r="AC101" s="129">
        <f>IFERROR(VLOOKUP(Таблица1[[#This Row],[Товар КОД6]],'Stock СВОД'!$A$5:$C$220,3,0),)</f>
        <v>0</v>
      </c>
      <c r="AD101" s="51">
        <f>IFERROR(VLOOKUP(Таблица1[[#This Row],[Товар КОД6]],'Продажи Период СВОД'!$A$5:$C$410,3,0),)</f>
        <v>0</v>
      </c>
      <c r="AE101" s="119">
        <f>Таблица1[[#This Row],[СТОК 1001]]+Таблица1[[#This Row],[СТОК 1002,]]</f>
        <v>0</v>
      </c>
      <c r="AF101" s="128"/>
      <c r="AG101" s="129"/>
      <c r="AH101" s="120">
        <f>Таблица1[[#This Row],[1002 заказ]]+Таблица1[[#This Row],[1001 заказ]]</f>
        <v>0</v>
      </c>
      <c r="AI101" s="57">
        <v>1</v>
      </c>
      <c r="AJ101" s="194"/>
      <c r="AK101" s="194"/>
      <c r="AL101" s="194">
        <f>Таблица1[[#This Row],[ФАКТ 1001]]+Таблица1[[#This Row],[ФАКТ 1002]]+Таблица1[[#This Row],[1001 заказ]]+Таблица1[[#This Row],[1002 заказ]]</f>
        <v>0</v>
      </c>
      <c r="AP101" s="3">
        <f>Таблица1[[#This Row],[Возврат 1002]]+Таблица1[[#This Row],[Возврат 1001]]</f>
        <v>0</v>
      </c>
      <c r="AQ10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2" spans="1:43" s="3" customFormat="1" ht="15.75" customHeight="1" x14ac:dyDescent="0.2">
      <c r="A102" s="23" t="s">
        <v>810</v>
      </c>
      <c r="B102" s="2">
        <v>408854</v>
      </c>
      <c r="C102" s="88" t="s">
        <v>1545</v>
      </c>
      <c r="D102" s="23" t="s">
        <v>810</v>
      </c>
      <c r="E102" s="7">
        <v>408854</v>
      </c>
      <c r="F102" s="7" t="s">
        <v>26</v>
      </c>
      <c r="G102" s="8" t="s">
        <v>2571</v>
      </c>
      <c r="H102" s="5" t="s">
        <v>21</v>
      </c>
      <c r="I102" s="5">
        <v>4</v>
      </c>
      <c r="J102" s="5">
        <v>108</v>
      </c>
      <c r="K102" s="5">
        <v>15</v>
      </c>
      <c r="L102" s="5">
        <v>52.5</v>
      </c>
      <c r="M102" s="5">
        <v>63.4</v>
      </c>
      <c r="N102" s="5">
        <v>6.5</v>
      </c>
      <c r="O102" s="43" t="str">
        <f>CONCATENATE(Таблица1[[#This Row],[Отверстия]],"/",Таблица1[[#This Row],[PCD]])</f>
        <v>4/108</v>
      </c>
      <c r="P102" s="5" t="s">
        <v>1544</v>
      </c>
      <c r="Q102" s="17" t="str">
        <f>CONCATENATE(Таблица1[[#This Row],[Отверстия]],"/",Таблица1[[#This Row],[PCD]],"/",Таблица1[[#This Row],[Диаметр]])</f>
        <v>4/108/15</v>
      </c>
      <c r="R10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4/108/15/52,5/63,4/6,5</v>
      </c>
      <c r="S10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4/108/15/52,5/63,4/6,5</v>
      </c>
      <c r="T102" s="58" t="s">
        <v>22</v>
      </c>
      <c r="U102" s="4"/>
      <c r="V102" s="35"/>
      <c r="W102" s="55" t="s">
        <v>2806</v>
      </c>
      <c r="X102" s="34">
        <v>3590</v>
      </c>
      <c r="Y102" s="161"/>
      <c r="Z102" s="34">
        <v>0</v>
      </c>
      <c r="AA102" s="51">
        <f>IFERROR(VLOOKUP(Таблица1[[#This Row],[Товар КОД6]],'Stock СВОД'!$A$5:$C$220,2,0),)</f>
        <v>4</v>
      </c>
      <c r="AB102" s="51">
        <f>IFERROR(VLOOKUP(Таблица1[[#This Row],[Товар КОД6]],'Продажи Период СВОД'!$A$5:$C$410,2,0),)</f>
        <v>0</v>
      </c>
      <c r="AC102" s="129">
        <f>IFERROR(VLOOKUP(Таблица1[[#This Row],[Товар КОД6]],'Stock СВОД'!$A$5:$C$220,3,0),)</f>
        <v>0</v>
      </c>
      <c r="AD102" s="51">
        <f>IFERROR(VLOOKUP(Таблица1[[#This Row],[Товар КОД6]],'Продажи Период СВОД'!$A$5:$C$410,3,0),)</f>
        <v>0</v>
      </c>
      <c r="AE102" s="119">
        <f>Таблица1[[#This Row],[СТОК 1001]]+Таблица1[[#This Row],[СТОК 1002,]]</f>
        <v>4</v>
      </c>
      <c r="AF102" s="128"/>
      <c r="AG102" s="129"/>
      <c r="AH102" s="120">
        <f>Таблица1[[#This Row],[1002 заказ]]+Таблица1[[#This Row],[1001 заказ]]</f>
        <v>0</v>
      </c>
      <c r="AI102" s="57">
        <v>1</v>
      </c>
      <c r="AJ102" s="194"/>
      <c r="AK102" s="194"/>
      <c r="AL102" s="194">
        <f>Таблица1[[#This Row],[ФАКТ 1001]]+Таблица1[[#This Row],[ФАКТ 1002]]+Таблица1[[#This Row],[1001 заказ]]+Таблица1[[#This Row],[1002 заказ]]</f>
        <v>0</v>
      </c>
      <c r="AP102" s="3">
        <v>2975</v>
      </c>
      <c r="AQ10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103" spans="1:43" s="3" customFormat="1" ht="15.75" customHeight="1" x14ac:dyDescent="0.2">
      <c r="A103" s="23" t="s">
        <v>810</v>
      </c>
      <c r="B103" s="2">
        <v>408856</v>
      </c>
      <c r="C103" s="88" t="s">
        <v>1547</v>
      </c>
      <c r="D103" s="23" t="s">
        <v>810</v>
      </c>
      <c r="E103" s="7">
        <v>408856</v>
      </c>
      <c r="F103" s="7" t="s">
        <v>26</v>
      </c>
      <c r="G103" s="8" t="s">
        <v>1107</v>
      </c>
      <c r="H103" s="5" t="s">
        <v>21</v>
      </c>
      <c r="I103" s="5">
        <v>4</v>
      </c>
      <c r="J103" s="5">
        <v>108</v>
      </c>
      <c r="K103" s="5">
        <v>15</v>
      </c>
      <c r="L103" s="5">
        <v>52.5</v>
      </c>
      <c r="M103" s="5">
        <v>63.4</v>
      </c>
      <c r="N103" s="5">
        <v>6.5</v>
      </c>
      <c r="O103" s="43" t="str">
        <f>CONCATENATE(Таблица1[[#This Row],[Отверстия]],"/",Таблица1[[#This Row],[PCD]])</f>
        <v>4/108</v>
      </c>
      <c r="P103" s="5" t="s">
        <v>1546</v>
      </c>
      <c r="Q103" s="17" t="str">
        <f>CONCATENATE(Таблица1[[#This Row],[Отверстия]],"/",Таблица1[[#This Row],[PCD]],"/",Таблица1[[#This Row],[Диаметр]])</f>
        <v>4/108/15</v>
      </c>
      <c r="R10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4/108/15/52,5/63,4/6,5</v>
      </c>
      <c r="S10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4/108/15/52,5/63,4/6,5</v>
      </c>
      <c r="T103" s="58" t="s">
        <v>22</v>
      </c>
      <c r="U103" s="4"/>
      <c r="V103" s="35"/>
      <c r="W103" s="55" t="s">
        <v>2806</v>
      </c>
      <c r="X103" s="34">
        <v>3350</v>
      </c>
      <c r="Y103" s="161"/>
      <c r="Z103" s="34">
        <v>0</v>
      </c>
      <c r="AA103" s="51">
        <f>IFERROR(VLOOKUP(Таблица1[[#This Row],[Товар КОД6]],'Stock СВОД'!$A$5:$C$220,2,0),)</f>
        <v>0</v>
      </c>
      <c r="AB103" s="51">
        <f>IFERROR(VLOOKUP(Таблица1[[#This Row],[Товар КОД6]],'Продажи Период СВОД'!$A$5:$C$410,2,0),)</f>
        <v>0</v>
      </c>
      <c r="AC103" s="129">
        <f>IFERROR(VLOOKUP(Таблица1[[#This Row],[Товар КОД6]],'Stock СВОД'!$A$5:$C$220,3,0),)</f>
        <v>0</v>
      </c>
      <c r="AD103" s="51">
        <f>IFERROR(VLOOKUP(Таблица1[[#This Row],[Товар КОД6]],'Продажи Период СВОД'!$A$5:$C$410,3,0),)</f>
        <v>0</v>
      </c>
      <c r="AE103" s="119">
        <f>Таблица1[[#This Row],[СТОК 1001]]+Таблица1[[#This Row],[СТОК 1002,]]</f>
        <v>0</v>
      </c>
      <c r="AF103" s="128"/>
      <c r="AG103" s="129"/>
      <c r="AH103" s="120">
        <f>Таблица1[[#This Row],[1002 заказ]]+Таблица1[[#This Row],[1001 заказ]]</f>
        <v>0</v>
      </c>
      <c r="AI103" s="57">
        <v>1</v>
      </c>
      <c r="AJ103" s="194"/>
      <c r="AK103" s="194"/>
      <c r="AL103" s="194">
        <f>Таблица1[[#This Row],[ФАКТ 1001]]+Таблица1[[#This Row],[ФАКТ 1002]]+Таблица1[[#This Row],[1001 заказ]]+Таблица1[[#This Row],[1002 заказ]]</f>
        <v>0</v>
      </c>
      <c r="AP103" s="3">
        <f>Таблица1[[#This Row],[Возврат 1002]]+Таблица1[[#This Row],[Возврат 1001]]</f>
        <v>0</v>
      </c>
      <c r="AQ10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4" spans="1:43" s="3" customFormat="1" ht="15.75" customHeight="1" x14ac:dyDescent="0.2">
      <c r="A104" s="23" t="s">
        <v>810</v>
      </c>
      <c r="B104" s="2">
        <v>661815</v>
      </c>
      <c r="C104" s="88" t="s">
        <v>2257</v>
      </c>
      <c r="D104" s="23" t="s">
        <v>810</v>
      </c>
      <c r="E104" s="7">
        <v>661815</v>
      </c>
      <c r="F104" s="7" t="s">
        <v>107</v>
      </c>
      <c r="G104" s="8" t="s">
        <v>1103</v>
      </c>
      <c r="H104" s="5" t="s">
        <v>21</v>
      </c>
      <c r="I104" s="5">
        <v>4</v>
      </c>
      <c r="J104" s="5">
        <v>108</v>
      </c>
      <c r="K104" s="5">
        <v>15</v>
      </c>
      <c r="L104" s="5">
        <v>52.5</v>
      </c>
      <c r="M104" s="5">
        <v>63.4</v>
      </c>
      <c r="N104" s="5">
        <v>6.5</v>
      </c>
      <c r="O104" s="43" t="str">
        <f>CONCATENATE(Таблица1[[#This Row],[Отверстия]],"/",Таблица1[[#This Row],[PCD]])</f>
        <v>4/108</v>
      </c>
      <c r="P104" s="5" t="s">
        <v>2256</v>
      </c>
      <c r="Q104" s="17" t="str">
        <f>CONCATENATE(Таблица1[[#This Row],[Отверстия]],"/",Таблица1[[#This Row],[PCD]],"/",Таблица1[[#This Row],[Диаметр]])</f>
        <v>4/108/15</v>
      </c>
      <c r="R10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4/108/15/52,5/63,4/6,5</v>
      </c>
      <c r="S10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4/108/15/52,5/63,4/6,5</v>
      </c>
      <c r="T104" s="58" t="s">
        <v>22</v>
      </c>
      <c r="U104" s="4"/>
      <c r="V104" s="35"/>
      <c r="W104" s="55" t="s">
        <v>2806</v>
      </c>
      <c r="X104" s="34">
        <v>3590</v>
      </c>
      <c r="Y104" s="161"/>
      <c r="Z104" s="34">
        <v>0</v>
      </c>
      <c r="AA104" s="51">
        <f>IFERROR(VLOOKUP(Таблица1[[#This Row],[Товар КОД6]],'Stock СВОД'!$A$5:$C$220,2,0),)</f>
        <v>0</v>
      </c>
      <c r="AB104" s="51">
        <f>IFERROR(VLOOKUP(Таблица1[[#This Row],[Товар КОД6]],'Продажи Период СВОД'!$A$5:$C$410,2,0),)</f>
        <v>0</v>
      </c>
      <c r="AC104" s="129">
        <f>IFERROR(VLOOKUP(Таблица1[[#This Row],[Товар КОД6]],'Stock СВОД'!$A$5:$C$220,3,0),)</f>
        <v>0</v>
      </c>
      <c r="AD104" s="51">
        <f>IFERROR(VLOOKUP(Таблица1[[#This Row],[Товар КОД6]],'Продажи Период СВОД'!$A$5:$C$410,3,0),)</f>
        <v>0</v>
      </c>
      <c r="AE104" s="119">
        <f>Таблица1[[#This Row],[СТОК 1001]]+Таблица1[[#This Row],[СТОК 1002,]]</f>
        <v>0</v>
      </c>
      <c r="AF104" s="128"/>
      <c r="AG104" s="129"/>
      <c r="AH104" s="120">
        <f>Таблица1[[#This Row],[1002 заказ]]+Таблица1[[#This Row],[1001 заказ]]</f>
        <v>0</v>
      </c>
      <c r="AI104" s="57">
        <v>1</v>
      </c>
      <c r="AJ104" s="194"/>
      <c r="AK104" s="194"/>
      <c r="AL104" s="194">
        <f>Таблица1[[#This Row],[ФАКТ 1001]]+Таблица1[[#This Row],[ФАКТ 1002]]+Таблица1[[#This Row],[1001 заказ]]+Таблица1[[#This Row],[1002 заказ]]</f>
        <v>0</v>
      </c>
      <c r="AP104" s="3">
        <f>Таблица1[[#This Row],[Возврат 1002]]+Таблица1[[#This Row],[Возврат 1001]]</f>
        <v>0</v>
      </c>
      <c r="AQ10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5" spans="1:43" s="3" customFormat="1" ht="15.75" customHeight="1" x14ac:dyDescent="0.2">
      <c r="A105" s="23" t="s">
        <v>810</v>
      </c>
      <c r="B105" s="2">
        <v>661816</v>
      </c>
      <c r="C105" s="88" t="s">
        <v>3601</v>
      </c>
      <c r="D105" s="23" t="s">
        <v>810</v>
      </c>
      <c r="E105" s="7">
        <v>661816</v>
      </c>
      <c r="F105" s="7" t="s">
        <v>107</v>
      </c>
      <c r="G105" s="8" t="s">
        <v>1107</v>
      </c>
      <c r="H105" s="5" t="s">
        <v>21</v>
      </c>
      <c r="I105" s="5">
        <v>4</v>
      </c>
      <c r="J105" s="5">
        <v>108</v>
      </c>
      <c r="K105" s="5">
        <v>15</v>
      </c>
      <c r="L105" s="5">
        <v>52.5</v>
      </c>
      <c r="M105" s="5">
        <v>63.4</v>
      </c>
      <c r="N105" s="5">
        <v>6.5</v>
      </c>
      <c r="O105" s="43" t="str">
        <f>CONCATENATE(Таблица1[[#This Row],[Отверстия]],"/",Таблица1[[#This Row],[PCD]])</f>
        <v>4/108</v>
      </c>
      <c r="P105" s="5" t="s">
        <v>2258</v>
      </c>
      <c r="Q105" s="17" t="str">
        <f>CONCATENATE(Таблица1[[#This Row],[Отверстия]],"/",Таблица1[[#This Row],[PCD]],"/",Таблица1[[#This Row],[Диаметр]])</f>
        <v>4/108/15</v>
      </c>
      <c r="R10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4/108/15/52,5/63,4/6,5</v>
      </c>
      <c r="S10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4/108/15/52,5/63,4/6,5</v>
      </c>
      <c r="T105" s="58" t="s">
        <v>22</v>
      </c>
      <c r="U105" s="4"/>
      <c r="V105" s="35"/>
      <c r="W105" s="55" t="s">
        <v>2806</v>
      </c>
      <c r="X105" s="34">
        <v>3350</v>
      </c>
      <c r="Y105" s="161"/>
      <c r="Z105" s="34">
        <v>0</v>
      </c>
      <c r="AA105" s="51">
        <f>IFERROR(VLOOKUP(Таблица1[[#This Row],[Товар КОД6]],'Stock СВОД'!$A$5:$C$220,2,0),)</f>
        <v>0</v>
      </c>
      <c r="AB105" s="51">
        <f>IFERROR(VLOOKUP(Таблица1[[#This Row],[Товар КОД6]],'Продажи Период СВОД'!$A$5:$C$410,2,0),)</f>
        <v>0</v>
      </c>
      <c r="AC105" s="129">
        <f>IFERROR(VLOOKUP(Таблица1[[#This Row],[Товар КОД6]],'Stock СВОД'!$A$5:$C$220,3,0),)</f>
        <v>0</v>
      </c>
      <c r="AD105" s="51">
        <f>IFERROR(VLOOKUP(Таблица1[[#This Row],[Товар КОД6]],'Продажи Период СВОД'!$A$5:$C$410,3,0),)</f>
        <v>0</v>
      </c>
      <c r="AE105" s="119">
        <f>Таблица1[[#This Row],[СТОК 1001]]+Таблица1[[#This Row],[СТОК 1002,]]</f>
        <v>0</v>
      </c>
      <c r="AF105" s="128"/>
      <c r="AG105" s="129"/>
      <c r="AH105" s="120">
        <f>Таблица1[[#This Row],[1002 заказ]]+Таблица1[[#This Row],[1001 заказ]]</f>
        <v>0</v>
      </c>
      <c r="AI105" s="57">
        <v>1</v>
      </c>
      <c r="AJ105" s="194"/>
      <c r="AK105" s="194"/>
      <c r="AL105" s="194">
        <f>Таблица1[[#This Row],[ФАКТ 1001]]+Таблица1[[#This Row],[ФАКТ 1002]]+Таблица1[[#This Row],[1001 заказ]]+Таблица1[[#This Row],[1002 заказ]]</f>
        <v>0</v>
      </c>
      <c r="AP105" s="3">
        <f>Таблица1[[#This Row],[Возврат 1002]]+Таблица1[[#This Row],[Возврат 1001]]</f>
        <v>0</v>
      </c>
      <c r="AQ10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6" spans="1:43" s="3" customFormat="1" ht="15.75" customHeight="1" x14ac:dyDescent="0.2">
      <c r="A106" s="23" t="s">
        <v>810</v>
      </c>
      <c r="B106" s="2">
        <v>661817</v>
      </c>
      <c r="C106" s="88" t="s">
        <v>2260</v>
      </c>
      <c r="D106" s="23" t="s">
        <v>810</v>
      </c>
      <c r="E106" s="7">
        <v>661817</v>
      </c>
      <c r="F106" s="7" t="s">
        <v>107</v>
      </c>
      <c r="G106" s="8" t="s">
        <v>1108</v>
      </c>
      <c r="H106" s="5" t="s">
        <v>21</v>
      </c>
      <c r="I106" s="5">
        <v>4</v>
      </c>
      <c r="J106" s="5">
        <v>108</v>
      </c>
      <c r="K106" s="5">
        <v>15</v>
      </c>
      <c r="L106" s="5">
        <v>52.5</v>
      </c>
      <c r="M106" s="5">
        <v>63.4</v>
      </c>
      <c r="N106" s="5">
        <v>6.5</v>
      </c>
      <c r="O106" s="43" t="str">
        <f>CONCATENATE(Таблица1[[#This Row],[Отверстия]],"/",Таблица1[[#This Row],[PCD]])</f>
        <v>4/108</v>
      </c>
      <c r="P106" s="5" t="s">
        <v>2259</v>
      </c>
      <c r="Q106" s="17" t="str">
        <f>CONCATENATE(Таблица1[[#This Row],[Отверстия]],"/",Таблица1[[#This Row],[PCD]],"/",Таблица1[[#This Row],[Диаметр]])</f>
        <v>4/108/15</v>
      </c>
      <c r="R10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4/108/15/52,5/63,4/6,5</v>
      </c>
      <c r="S10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4/108/15/52,5/63,4/6,5</v>
      </c>
      <c r="T106" s="58" t="s">
        <v>22</v>
      </c>
      <c r="U106" s="4"/>
      <c r="V106" s="35"/>
      <c r="W106" s="55" t="s">
        <v>2806</v>
      </c>
      <c r="X106" s="34">
        <v>3350</v>
      </c>
      <c r="Y106" s="161"/>
      <c r="Z106" s="34">
        <v>0</v>
      </c>
      <c r="AA106" s="51">
        <f>IFERROR(VLOOKUP(Таблица1[[#This Row],[Товар КОД6]],'Stock СВОД'!$A$5:$C$220,2,0),)</f>
        <v>0</v>
      </c>
      <c r="AB106" s="51">
        <f>IFERROR(VLOOKUP(Таблица1[[#This Row],[Товар КОД6]],'Продажи Период СВОД'!$A$5:$C$410,2,0),)</f>
        <v>0</v>
      </c>
      <c r="AC106" s="129">
        <f>IFERROR(VLOOKUP(Таблица1[[#This Row],[Товар КОД6]],'Stock СВОД'!$A$5:$C$220,3,0),)</f>
        <v>0</v>
      </c>
      <c r="AD106" s="51">
        <f>IFERROR(VLOOKUP(Таблица1[[#This Row],[Товар КОД6]],'Продажи Период СВОД'!$A$5:$C$410,3,0),)</f>
        <v>0</v>
      </c>
      <c r="AE106" s="119">
        <f>Таблица1[[#This Row],[СТОК 1001]]+Таблица1[[#This Row],[СТОК 1002,]]</f>
        <v>0</v>
      </c>
      <c r="AF106" s="128"/>
      <c r="AG106" s="129"/>
      <c r="AH106" s="120">
        <f>Таблица1[[#This Row],[1002 заказ]]+Таблица1[[#This Row],[1001 заказ]]</f>
        <v>0</v>
      </c>
      <c r="AI106" s="57">
        <v>1</v>
      </c>
      <c r="AJ106" s="194"/>
      <c r="AK106" s="194"/>
      <c r="AL106" s="194">
        <f>Таблица1[[#This Row],[ФАКТ 1001]]+Таблица1[[#This Row],[ФАКТ 1002]]+Таблица1[[#This Row],[1001 заказ]]+Таблица1[[#This Row],[1002 заказ]]</f>
        <v>0</v>
      </c>
      <c r="AP106" s="3">
        <f>Таблица1[[#This Row],[Возврат 1002]]+Таблица1[[#This Row],[Возврат 1001]]</f>
        <v>0</v>
      </c>
      <c r="AQ10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7" spans="1:43" s="3" customFormat="1" ht="15.75" customHeight="1" x14ac:dyDescent="0.2">
      <c r="A107" s="23" t="s">
        <v>810</v>
      </c>
      <c r="B107" s="2">
        <v>665945</v>
      </c>
      <c r="C107" s="88" t="s">
        <v>3602</v>
      </c>
      <c r="D107" s="23" t="s">
        <v>810</v>
      </c>
      <c r="E107" s="7">
        <v>665945</v>
      </c>
      <c r="F107" s="7" t="s">
        <v>26</v>
      </c>
      <c r="G107" s="8" t="s">
        <v>1099</v>
      </c>
      <c r="H107" s="5" t="s">
        <v>21</v>
      </c>
      <c r="I107" s="5">
        <v>4</v>
      </c>
      <c r="J107" s="5">
        <v>108</v>
      </c>
      <c r="K107" s="5">
        <v>15</v>
      </c>
      <c r="L107" s="5">
        <v>52.5</v>
      </c>
      <c r="M107" s="5">
        <v>63.4</v>
      </c>
      <c r="N107" s="5">
        <v>6.5</v>
      </c>
      <c r="O107" s="43" t="str">
        <f>CONCATENATE(Таблица1[[#This Row],[Отверстия]],"/",Таблица1[[#This Row],[PCD]])</f>
        <v>4/108</v>
      </c>
      <c r="P107" s="5" t="s">
        <v>2492</v>
      </c>
      <c r="Q107" s="17" t="str">
        <f>CONCATENATE(Таблица1[[#This Row],[Отверстия]],"/",Таблица1[[#This Row],[PCD]],"/",Таблица1[[#This Row],[Диаметр]])</f>
        <v>4/108/15</v>
      </c>
      <c r="R10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4/108/15/52,5/63,4/6,5</v>
      </c>
      <c r="S10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4/108/15/52,5/63,4/6,5</v>
      </c>
      <c r="T107" s="58" t="s">
        <v>22</v>
      </c>
      <c r="U107" s="4"/>
      <c r="V107" s="35"/>
      <c r="W107" s="55" t="s">
        <v>2806</v>
      </c>
      <c r="X107" s="34">
        <v>3350</v>
      </c>
      <c r="Y107" s="161"/>
      <c r="Z107" s="34">
        <v>0</v>
      </c>
      <c r="AA107" s="51">
        <f>IFERROR(VLOOKUP(Таблица1[[#This Row],[Товар КОД6]],'Stock СВОД'!$A$5:$C$220,2,0),)</f>
        <v>4</v>
      </c>
      <c r="AB107" s="51">
        <f>IFERROR(VLOOKUP(Таблица1[[#This Row],[Товар КОД6]],'Продажи Период СВОД'!$A$5:$C$410,2,0),)</f>
        <v>0</v>
      </c>
      <c r="AC107" s="129">
        <f>IFERROR(VLOOKUP(Таблица1[[#This Row],[Товар КОД6]],'Stock СВОД'!$A$5:$C$220,3,0),)</f>
        <v>0</v>
      </c>
      <c r="AD107" s="51">
        <f>IFERROR(VLOOKUP(Таблица1[[#This Row],[Товар КОД6]],'Продажи Период СВОД'!$A$5:$C$410,3,0),)</f>
        <v>0</v>
      </c>
      <c r="AE107" s="119">
        <f>Таблица1[[#This Row],[СТОК 1001]]+Таблица1[[#This Row],[СТОК 1002,]]</f>
        <v>4</v>
      </c>
      <c r="AF107" s="128"/>
      <c r="AG107" s="129"/>
      <c r="AH107" s="120">
        <f>Таблица1[[#This Row],[1002 заказ]]+Таблица1[[#This Row],[1001 заказ]]</f>
        <v>0</v>
      </c>
      <c r="AI107" s="57">
        <v>1</v>
      </c>
      <c r="AJ107" s="194"/>
      <c r="AK107" s="194"/>
      <c r="AL107" s="194">
        <f>Таблица1[[#This Row],[ФАКТ 1001]]+Таблица1[[#This Row],[ФАКТ 1002]]+Таблица1[[#This Row],[1001 заказ]]+Таблица1[[#This Row],[1002 заказ]]</f>
        <v>0</v>
      </c>
      <c r="AP107" s="3">
        <f>Таблица1[[#This Row],[Возврат 1002]]+Таблица1[[#This Row],[Возврат 1001]]</f>
        <v>0</v>
      </c>
      <c r="AQ10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108" spans="1:43" s="3" customFormat="1" ht="15.75" customHeight="1" x14ac:dyDescent="0.2">
      <c r="A108" s="23" t="s">
        <v>810</v>
      </c>
      <c r="B108" s="2">
        <v>665962</v>
      </c>
      <c r="C108" s="88" t="s">
        <v>3603</v>
      </c>
      <c r="D108" s="23" t="s">
        <v>810</v>
      </c>
      <c r="E108" s="7">
        <v>665962</v>
      </c>
      <c r="F108" s="7" t="s">
        <v>107</v>
      </c>
      <c r="G108" s="8" t="s">
        <v>1099</v>
      </c>
      <c r="H108" s="5" t="s">
        <v>21</v>
      </c>
      <c r="I108" s="5">
        <v>4</v>
      </c>
      <c r="J108" s="5">
        <v>108</v>
      </c>
      <c r="K108" s="5">
        <v>15</v>
      </c>
      <c r="L108" s="5">
        <v>52.5</v>
      </c>
      <c r="M108" s="5">
        <v>63.4</v>
      </c>
      <c r="N108" s="5">
        <v>6.5</v>
      </c>
      <c r="O108" s="43" t="str">
        <f>CONCATENATE(Таблица1[[#This Row],[Отверстия]],"/",Таблица1[[#This Row],[PCD]])</f>
        <v>4/108</v>
      </c>
      <c r="P108" s="5" t="s">
        <v>2501</v>
      </c>
      <c r="Q108" s="17" t="str">
        <f>CONCATENATE(Таблица1[[#This Row],[Отверстия]],"/",Таблица1[[#This Row],[PCD]],"/",Таблица1[[#This Row],[Диаметр]])</f>
        <v>4/108/15</v>
      </c>
      <c r="R10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4/108/15/52,5/63,4/6,5</v>
      </c>
      <c r="S10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4/108/15/52,5/63,4/6,5</v>
      </c>
      <c r="T108" s="58" t="s">
        <v>22</v>
      </c>
      <c r="U108" s="4"/>
      <c r="V108" s="35"/>
      <c r="W108" s="55" t="s">
        <v>2806</v>
      </c>
      <c r="X108" s="34">
        <v>3350</v>
      </c>
      <c r="Y108" s="161"/>
      <c r="Z108" s="37">
        <v>0</v>
      </c>
      <c r="AA108" s="51">
        <f>IFERROR(VLOOKUP(Таблица1[[#This Row],[Товар КОД6]],'Stock СВОД'!$A$5:$C$220,2,0),)</f>
        <v>0</v>
      </c>
      <c r="AB108" s="51">
        <f>IFERROR(VLOOKUP(Таблица1[[#This Row],[Товар КОД6]],'Продажи Период СВОД'!$A$5:$C$410,2,0),)</f>
        <v>0</v>
      </c>
      <c r="AC108" s="129">
        <f>IFERROR(VLOOKUP(Таблица1[[#This Row],[Товар КОД6]],'Stock СВОД'!$A$5:$C$220,3,0),)</f>
        <v>0</v>
      </c>
      <c r="AD108" s="51">
        <f>IFERROR(VLOOKUP(Таблица1[[#This Row],[Товар КОД6]],'Продажи Период СВОД'!$A$5:$C$410,3,0),)</f>
        <v>0</v>
      </c>
      <c r="AE108" s="119">
        <f>Таблица1[[#This Row],[СТОК 1001]]+Таблица1[[#This Row],[СТОК 1002,]]</f>
        <v>0</v>
      </c>
      <c r="AF108" s="128"/>
      <c r="AG108" s="129"/>
      <c r="AH108" s="120">
        <f>Таблица1[[#This Row],[1002 заказ]]+Таблица1[[#This Row],[1001 заказ]]</f>
        <v>0</v>
      </c>
      <c r="AI108" s="57">
        <v>1</v>
      </c>
      <c r="AJ108" s="194"/>
      <c r="AK108" s="194"/>
      <c r="AL108" s="194">
        <f>Таблица1[[#This Row],[ФАКТ 1001]]+Таблица1[[#This Row],[ФАКТ 1002]]+Таблица1[[#This Row],[1001 заказ]]+Таблица1[[#This Row],[1002 заказ]]</f>
        <v>0</v>
      </c>
      <c r="AP108" s="3">
        <f>Таблица1[[#This Row],[Возврат 1002]]+Таблица1[[#This Row],[Возврат 1001]]</f>
        <v>0</v>
      </c>
      <c r="AQ10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9" spans="1:43" s="3" customFormat="1" ht="15.75" customHeight="1" x14ac:dyDescent="0.2">
      <c r="A109" s="23" t="s">
        <v>810</v>
      </c>
      <c r="B109" s="2">
        <v>766825</v>
      </c>
      <c r="C109" s="88" t="s">
        <v>188</v>
      </c>
      <c r="D109" s="23" t="s">
        <v>810</v>
      </c>
      <c r="E109" s="7">
        <v>766825</v>
      </c>
      <c r="F109" s="7" t="s">
        <v>38</v>
      </c>
      <c r="G109" s="8" t="s">
        <v>1099</v>
      </c>
      <c r="H109" s="5" t="s">
        <v>21</v>
      </c>
      <c r="I109" s="5">
        <v>4</v>
      </c>
      <c r="J109" s="5">
        <v>100</v>
      </c>
      <c r="K109" s="5">
        <v>15</v>
      </c>
      <c r="L109" s="5">
        <v>50</v>
      </c>
      <c r="M109" s="5">
        <v>60.1</v>
      </c>
      <c r="N109" s="5">
        <v>6</v>
      </c>
      <c r="O109" s="43" t="str">
        <f>CONCATENATE(Таблица1[[#This Row],[Отверстия]],"/",Таблица1[[#This Row],[PCD]])</f>
        <v>4/100</v>
      </c>
      <c r="P109" s="5" t="s">
        <v>189</v>
      </c>
      <c r="Q109" s="17" t="str">
        <f>CONCATENATE(Таблица1[[#This Row],[Отверстия]],"/",Таблица1[[#This Row],[PCD]],"/",Таблица1[[#This Row],[Диаметр]])</f>
        <v>4/100/15</v>
      </c>
      <c r="R10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4/100/15/50/60,1/6</v>
      </c>
      <c r="S10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4/100/15/50/60,1/6</v>
      </c>
      <c r="T109" s="58" t="s">
        <v>28</v>
      </c>
      <c r="U109" s="4">
        <v>8</v>
      </c>
      <c r="V109" s="35">
        <v>16</v>
      </c>
      <c r="W109" s="55" t="s">
        <v>2757</v>
      </c>
      <c r="X109" s="34">
        <v>3350</v>
      </c>
      <c r="Y109" s="161"/>
      <c r="Z109" s="34">
        <v>0</v>
      </c>
      <c r="AA109" s="51">
        <f>IFERROR(VLOOKUP(Таблица1[[#This Row],[Товар КОД6]],'Stock СВОД'!$A$5:$C$220,2,0),)</f>
        <v>0</v>
      </c>
      <c r="AB109" s="51">
        <f>IFERROR(VLOOKUP(Таблица1[[#This Row],[Товар КОД6]],'Продажи Период СВОД'!$A$5:$C$410,2,0),)</f>
        <v>0</v>
      </c>
      <c r="AC109" s="129">
        <f>IFERROR(VLOOKUP(Таблица1[[#This Row],[Товар КОД6]],'Stock СВОД'!$A$5:$C$220,3,0),)</f>
        <v>0</v>
      </c>
      <c r="AD109" s="51">
        <f>IFERROR(VLOOKUP(Таблица1[[#This Row],[Товар КОД6]],'Продажи Период СВОД'!$A$5:$C$410,3,0),)</f>
        <v>0</v>
      </c>
      <c r="AE109" s="119">
        <f>Таблица1[[#This Row],[СТОК 1001]]+Таблица1[[#This Row],[СТОК 1002,]]</f>
        <v>0</v>
      </c>
      <c r="AF109" s="128"/>
      <c r="AG109" s="129"/>
      <c r="AH109" s="120">
        <f>Таблица1[[#This Row],[1002 заказ]]+Таблица1[[#This Row],[1001 заказ]]</f>
        <v>0</v>
      </c>
      <c r="AI109" s="57">
        <v>1</v>
      </c>
      <c r="AJ109" s="194"/>
      <c r="AK109" s="194"/>
      <c r="AL109" s="194">
        <f>Таблица1[[#This Row],[ФАКТ 1001]]+Таблица1[[#This Row],[ФАКТ 1002]]+Таблица1[[#This Row],[1001 заказ]]+Таблица1[[#This Row],[1002 заказ]]</f>
        <v>0</v>
      </c>
      <c r="AP109" s="3">
        <f>Таблица1[[#This Row],[Возврат 1002]]+Таблица1[[#This Row],[Возврат 1001]]</f>
        <v>0</v>
      </c>
      <c r="AQ10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0" spans="1:43" s="3" customFormat="1" ht="15.75" hidden="1" customHeight="1" x14ac:dyDescent="0.2">
      <c r="A110" s="23" t="s">
        <v>810</v>
      </c>
      <c r="B110" s="2">
        <v>672892</v>
      </c>
      <c r="C110" s="88" t="s">
        <v>192</v>
      </c>
      <c r="D110" s="23" t="s">
        <v>810</v>
      </c>
      <c r="E110" s="7">
        <v>672892</v>
      </c>
      <c r="F110" s="7"/>
      <c r="G110" s="8"/>
      <c r="H110" s="5" t="s">
        <v>65</v>
      </c>
      <c r="I110" s="5">
        <v>4</v>
      </c>
      <c r="J110" s="5">
        <v>100</v>
      </c>
      <c r="K110" s="5">
        <v>15</v>
      </c>
      <c r="L110" s="5">
        <v>50</v>
      </c>
      <c r="M110" s="5">
        <v>60.1</v>
      </c>
      <c r="N110" s="5">
        <v>6</v>
      </c>
      <c r="O110" s="43" t="str">
        <f>CONCATENATE(Таблица1[[#This Row],[Отверстия]],"/",Таблица1[[#This Row],[PCD]])</f>
        <v>4/100</v>
      </c>
      <c r="P110" s="5" t="s">
        <v>193</v>
      </c>
      <c r="Q110" s="17" t="str">
        <f>CONCATENATE(Таблица1[[#This Row],[Отверстия]],"/",Таблица1[[#This Row],[PCD]],"/",Таблица1[[#This Row],[Диаметр]])</f>
        <v>4/100/15</v>
      </c>
      <c r="R11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4/100/15/50/60,1/6</v>
      </c>
      <c r="S11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4/100/15/50/60,1/6</v>
      </c>
      <c r="T110" s="58" t="s">
        <v>22</v>
      </c>
      <c r="U110" s="4"/>
      <c r="V110" s="35"/>
      <c r="W110" s="55" t="s">
        <v>2757</v>
      </c>
      <c r="X110" s="34">
        <v>2794</v>
      </c>
      <c r="Y110" s="161"/>
      <c r="Z110" s="34">
        <v>0</v>
      </c>
      <c r="AA110" s="51">
        <f>IFERROR(VLOOKUP(Таблица1[[#This Row],[Товар КОД6]],'Stock СВОД'!$A$5:$C$220,2,0),)</f>
        <v>0</v>
      </c>
      <c r="AB110" s="51">
        <f>IFERROR(VLOOKUP(Таблица1[[#This Row],[Товар КОД6]],'Продажи Период СВОД'!$A$5:$C$410,2,0),)</f>
        <v>0</v>
      </c>
      <c r="AC110" s="129">
        <f>IFERROR(VLOOKUP(Таблица1[[#This Row],[Товар КОД6]],'Stock СВОД'!$A$5:$C$220,3,0),)</f>
        <v>0</v>
      </c>
      <c r="AD110" s="51">
        <f>IFERROR(VLOOKUP(Таблица1[[#This Row],[Товар КОД6]],'Продажи Период СВОД'!$A$5:$C$410,3,0),)</f>
        <v>0</v>
      </c>
      <c r="AE110" s="119">
        <f>Таблица1[[#This Row],[СТОК 1001]]+Таблица1[[#This Row],[СТОК 1002,]]</f>
        <v>0</v>
      </c>
      <c r="AF110" s="128"/>
      <c r="AG110" s="129"/>
      <c r="AH110" s="120">
        <f>Таблица1[[#This Row],[1002 заказ]]+Таблица1[[#This Row],[1001 заказ]]</f>
        <v>0</v>
      </c>
      <c r="AI110" s="57">
        <v>1</v>
      </c>
      <c r="AJ110" s="57"/>
      <c r="AK110" s="57"/>
      <c r="AL110" s="57">
        <f>Таблица1[[#This Row],[ФАКТ 1001]]+Таблица1[[#This Row],[ФАКТ 1002]]+Таблица1[[#This Row],[1001 заказ]]+Таблица1[[#This Row],[1002 заказ]]</f>
        <v>0</v>
      </c>
      <c r="AP110" s="3">
        <f>Таблица1[[#This Row],[Возврат 1002]]+Таблица1[[#This Row],[Возврат 1001]]</f>
        <v>0</v>
      </c>
      <c r="AQ11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1" spans="1:43" s="3" customFormat="1" ht="15.75" customHeight="1" x14ac:dyDescent="0.2">
      <c r="A111" s="23" t="s">
        <v>810</v>
      </c>
      <c r="B111" s="2">
        <v>903584</v>
      </c>
      <c r="C111" s="88" t="s">
        <v>196</v>
      </c>
      <c r="D111" s="23" t="s">
        <v>810</v>
      </c>
      <c r="E111" s="7">
        <v>903584</v>
      </c>
      <c r="F111" s="7" t="s">
        <v>38</v>
      </c>
      <c r="G111" s="8" t="s">
        <v>2571</v>
      </c>
      <c r="H111" s="5" t="s">
        <v>21</v>
      </c>
      <c r="I111" s="5">
        <v>4</v>
      </c>
      <c r="J111" s="5">
        <v>100</v>
      </c>
      <c r="K111" s="5">
        <v>15</v>
      </c>
      <c r="L111" s="5">
        <v>50</v>
      </c>
      <c r="M111" s="5">
        <v>60.1</v>
      </c>
      <c r="N111" s="5">
        <v>6</v>
      </c>
      <c r="O111" s="43" t="str">
        <f>CONCATENATE(Таблица1[[#This Row],[Отверстия]],"/",Таблица1[[#This Row],[PCD]])</f>
        <v>4/100</v>
      </c>
      <c r="P111" s="5" t="s">
        <v>197</v>
      </c>
      <c r="Q111" s="17" t="str">
        <f>CONCATENATE(Таблица1[[#This Row],[Отверстия]],"/",Таблица1[[#This Row],[PCD]],"/",Таблица1[[#This Row],[Диаметр]])</f>
        <v>4/100/15</v>
      </c>
      <c r="R11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4/100/15/50/60,1/6</v>
      </c>
      <c r="S11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4/100/15/50/60,1/6</v>
      </c>
      <c r="T111" s="58" t="s">
        <v>28</v>
      </c>
      <c r="U111" s="4">
        <v>8</v>
      </c>
      <c r="V111" s="35">
        <v>16</v>
      </c>
      <c r="W111" s="55" t="s">
        <v>2757</v>
      </c>
      <c r="X111" s="34">
        <v>3590</v>
      </c>
      <c r="Y111" s="161"/>
      <c r="Z111" s="34">
        <v>2834.9971999999998</v>
      </c>
      <c r="AA111" s="51">
        <f>IFERROR(VLOOKUP(Таблица1[[#This Row],[Товар КОД6]],'Stock СВОД'!$A$5:$C$220,2,0),)</f>
        <v>0</v>
      </c>
      <c r="AB111" s="51">
        <f>IFERROR(VLOOKUP(Таблица1[[#This Row],[Товар КОД6]],'Продажи Период СВОД'!$A$5:$C$410,2,0),)</f>
        <v>0</v>
      </c>
      <c r="AC111" s="129">
        <f>IFERROR(VLOOKUP(Таблица1[[#This Row],[Товар КОД6]],'Stock СВОД'!$A$5:$C$220,3,0),)</f>
        <v>0</v>
      </c>
      <c r="AD111" s="51">
        <f>IFERROR(VLOOKUP(Таблица1[[#This Row],[Товар КОД6]],'Продажи Период СВОД'!$A$5:$C$410,3,0),)</f>
        <v>0</v>
      </c>
      <c r="AE111" s="119">
        <f>Таблица1[[#This Row],[СТОК 1001]]+Таблица1[[#This Row],[СТОК 1002,]]</f>
        <v>0</v>
      </c>
      <c r="AF111" s="128"/>
      <c r="AG111" s="129"/>
      <c r="AH111" s="120">
        <f>Таблица1[[#This Row],[1002 заказ]]+Таблица1[[#This Row],[1001 заказ]]</f>
        <v>0</v>
      </c>
      <c r="AI111" s="57">
        <v>1</v>
      </c>
      <c r="AJ111" s="194">
        <v>2975</v>
      </c>
      <c r="AK111" s="194"/>
      <c r="AL111" s="194">
        <f>Таблица1[[#This Row],[ФАКТ 1001]]+Таблица1[[#This Row],[ФАКТ 1002]]+Таблица1[[#This Row],[1001 заказ]]+Таблица1[[#This Row],[1002 заказ]]</f>
        <v>2975</v>
      </c>
      <c r="AP111" s="3">
        <f>Таблица1[[#This Row],[Возврат 1002]]+Таблица1[[#This Row],[Возврат 1001]]</f>
        <v>0</v>
      </c>
      <c r="AQ11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2" spans="1:43" s="3" customFormat="1" ht="15.75" customHeight="1" x14ac:dyDescent="0.2">
      <c r="A112" s="23" t="s">
        <v>810</v>
      </c>
      <c r="B112" s="2">
        <v>40150</v>
      </c>
      <c r="C112" s="88" t="s">
        <v>198</v>
      </c>
      <c r="D112" s="23" t="s">
        <v>810</v>
      </c>
      <c r="E112" s="7">
        <v>40150</v>
      </c>
      <c r="F112" s="7" t="s">
        <v>3049</v>
      </c>
      <c r="G112" s="8" t="s">
        <v>1102</v>
      </c>
      <c r="H112" s="5" t="s">
        <v>21</v>
      </c>
      <c r="I112" s="5">
        <v>4</v>
      </c>
      <c r="J112" s="5">
        <v>100</v>
      </c>
      <c r="K112" s="5">
        <v>15</v>
      </c>
      <c r="L112" s="5">
        <v>50</v>
      </c>
      <c r="M112" s="5">
        <v>60.1</v>
      </c>
      <c r="N112" s="5">
        <v>6</v>
      </c>
      <c r="O112" s="43" t="str">
        <f>CONCATENATE(Таблица1[[#This Row],[Отверстия]],"/",Таблица1[[#This Row],[PCD]])</f>
        <v>4/100</v>
      </c>
      <c r="P112" s="5" t="s">
        <v>199</v>
      </c>
      <c r="Q112" s="17" t="str">
        <f>CONCATENATE(Таблица1[[#This Row],[Отверстия]],"/",Таблица1[[#This Row],[PCD]],"/",Таблица1[[#This Row],[Диаметр]])</f>
        <v>4/100/15</v>
      </c>
      <c r="R11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4/100/15/50/60,1/6</v>
      </c>
      <c r="S11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4/100/15/50/60,1/6</v>
      </c>
      <c r="T112" s="58" t="s">
        <v>28</v>
      </c>
      <c r="U112" s="4">
        <v>8</v>
      </c>
      <c r="V112" s="35">
        <v>16</v>
      </c>
      <c r="W112" s="55" t="s">
        <v>2757</v>
      </c>
      <c r="X112" s="34">
        <v>3590</v>
      </c>
      <c r="Y112" s="161"/>
      <c r="Z112" s="34">
        <v>0</v>
      </c>
      <c r="AA112" s="51">
        <f>IFERROR(VLOOKUP(Таблица1[[#This Row],[Товар КОД6]],'Stock СВОД'!$A$5:$C$220,2,0),)</f>
        <v>0</v>
      </c>
      <c r="AB112" s="51">
        <f>IFERROR(VLOOKUP(Таблица1[[#This Row],[Товар КОД6]],'Продажи Период СВОД'!$A$5:$C$410,2,0),)</f>
        <v>0</v>
      </c>
      <c r="AC112" s="129">
        <f>IFERROR(VLOOKUP(Таблица1[[#This Row],[Товар КОД6]],'Stock СВОД'!$A$5:$C$220,3,0),)</f>
        <v>0</v>
      </c>
      <c r="AD112" s="51">
        <f>IFERROR(VLOOKUP(Таблица1[[#This Row],[Товар КОД6]],'Продажи Период СВОД'!$A$5:$C$410,3,0),)</f>
        <v>0</v>
      </c>
      <c r="AE112" s="119">
        <f>Таблица1[[#This Row],[СТОК 1001]]+Таблица1[[#This Row],[СТОК 1002,]]</f>
        <v>0</v>
      </c>
      <c r="AF112" s="128"/>
      <c r="AG112" s="129"/>
      <c r="AH112" s="120">
        <f>Таблица1[[#This Row],[1002 заказ]]+Таблица1[[#This Row],[1001 заказ]]</f>
        <v>0</v>
      </c>
      <c r="AI112" s="57">
        <v>1</v>
      </c>
      <c r="AJ112" s="194"/>
      <c r="AK112" s="194"/>
      <c r="AL112" s="194">
        <f>Таблица1[[#This Row],[ФАКТ 1001]]+Таблица1[[#This Row],[ФАКТ 1002]]+Таблица1[[#This Row],[1001 заказ]]+Таблица1[[#This Row],[1002 заказ]]</f>
        <v>0</v>
      </c>
      <c r="AP112" s="3">
        <f>Таблица1[[#This Row],[Возврат 1002]]+Таблица1[[#This Row],[Возврат 1001]]</f>
        <v>0</v>
      </c>
      <c r="AQ11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3" spans="1:43" s="3" customFormat="1" ht="15.75" customHeight="1" x14ac:dyDescent="0.2">
      <c r="A113" s="23" t="s">
        <v>810</v>
      </c>
      <c r="B113" s="2">
        <v>40301</v>
      </c>
      <c r="C113" s="88" t="s">
        <v>200</v>
      </c>
      <c r="D113" s="23" t="s">
        <v>810</v>
      </c>
      <c r="E113" s="7">
        <v>40301</v>
      </c>
      <c r="F113" s="7" t="s">
        <v>3049</v>
      </c>
      <c r="G113" s="8" t="s">
        <v>1099</v>
      </c>
      <c r="H113" s="5" t="s">
        <v>21</v>
      </c>
      <c r="I113" s="5">
        <v>4</v>
      </c>
      <c r="J113" s="5">
        <v>100</v>
      </c>
      <c r="K113" s="5">
        <v>15</v>
      </c>
      <c r="L113" s="5">
        <v>50</v>
      </c>
      <c r="M113" s="5">
        <v>60.1</v>
      </c>
      <c r="N113" s="5">
        <v>6</v>
      </c>
      <c r="O113" s="43" t="str">
        <f>CONCATENATE(Таблица1[[#This Row],[Отверстия]],"/",Таблица1[[#This Row],[PCD]])</f>
        <v>4/100</v>
      </c>
      <c r="P113" s="5" t="s">
        <v>201</v>
      </c>
      <c r="Q113" s="17" t="str">
        <f>CONCATENATE(Таблица1[[#This Row],[Отверстия]],"/",Таблица1[[#This Row],[PCD]],"/",Таблица1[[#This Row],[Диаметр]])</f>
        <v>4/100/15</v>
      </c>
      <c r="R11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4/100/15/50/60,1/6</v>
      </c>
      <c r="S11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4/100/15/50/60,1/6</v>
      </c>
      <c r="T113" s="58" t="s">
        <v>28</v>
      </c>
      <c r="U113" s="4">
        <v>8</v>
      </c>
      <c r="V113" s="35">
        <v>16</v>
      </c>
      <c r="W113" s="55" t="s">
        <v>2757</v>
      </c>
      <c r="X113" s="34">
        <v>3350</v>
      </c>
      <c r="Y113" s="161"/>
      <c r="Z113" s="34">
        <v>2629.9957999999997</v>
      </c>
      <c r="AA113" s="51">
        <f>IFERROR(VLOOKUP(Таблица1[[#This Row],[Товар КОД6]],'Stock СВОД'!$A$5:$C$220,2,0),)</f>
        <v>0</v>
      </c>
      <c r="AB113" s="51">
        <f>IFERROR(VLOOKUP(Таблица1[[#This Row],[Товар КОД6]],'Продажи Период СВОД'!$A$5:$C$410,2,0),)</f>
        <v>0</v>
      </c>
      <c r="AC113" s="129">
        <f>IFERROR(VLOOKUP(Таблица1[[#This Row],[Товар КОД6]],'Stock СВОД'!$A$5:$C$220,3,0),)</f>
        <v>0</v>
      </c>
      <c r="AD113" s="51">
        <f>IFERROR(VLOOKUP(Таблица1[[#This Row],[Товар КОД6]],'Продажи Период СВОД'!$A$5:$C$410,3,0),)</f>
        <v>8</v>
      </c>
      <c r="AE113" s="119">
        <f>Таблица1[[#This Row],[СТОК 1001]]+Таблица1[[#This Row],[СТОК 1002,]]</f>
        <v>0</v>
      </c>
      <c r="AF113" s="128"/>
      <c r="AG113" s="129"/>
      <c r="AH113" s="120">
        <f>Таблица1[[#This Row],[1002 заказ]]+Таблица1[[#This Row],[1001 заказ]]</f>
        <v>0</v>
      </c>
      <c r="AI113" s="57">
        <v>1</v>
      </c>
      <c r="AJ113" s="194"/>
      <c r="AK113" s="194"/>
      <c r="AL113" s="194">
        <f>Таблица1[[#This Row],[ФАКТ 1001]]+Таблица1[[#This Row],[ФАКТ 1002]]+Таблица1[[#This Row],[1001 заказ]]+Таблица1[[#This Row],[1002 заказ]]</f>
        <v>0</v>
      </c>
      <c r="AP113" s="3">
        <f>Таблица1[[#This Row],[Возврат 1002]]+Таблица1[[#This Row],[Возврат 1001]]</f>
        <v>0</v>
      </c>
      <c r="AQ11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8</v>
      </c>
    </row>
    <row r="114" spans="1:43" s="3" customFormat="1" ht="15.75" customHeight="1" x14ac:dyDescent="0.2">
      <c r="A114" s="23" t="s">
        <v>810</v>
      </c>
      <c r="B114" s="2">
        <v>2039765</v>
      </c>
      <c r="C114" s="88" t="s">
        <v>3994</v>
      </c>
      <c r="D114" s="23" t="s">
        <v>810</v>
      </c>
      <c r="E114" s="2">
        <v>2039765</v>
      </c>
      <c r="F114" s="7" t="s">
        <v>172</v>
      </c>
      <c r="G114" s="8" t="s">
        <v>2571</v>
      </c>
      <c r="H114" s="7" t="s">
        <v>21</v>
      </c>
      <c r="I114" s="2">
        <v>4</v>
      </c>
      <c r="J114" s="2">
        <v>100</v>
      </c>
      <c r="K114" s="2">
        <v>15</v>
      </c>
      <c r="L114" s="2">
        <v>50</v>
      </c>
      <c r="M114" s="2">
        <v>60.1</v>
      </c>
      <c r="N114" s="2">
        <v>6</v>
      </c>
      <c r="O114" s="43" t="str">
        <f>CONCATENATE(Таблица1[[#This Row],[Отверстия]],"/",Таблица1[[#This Row],[PCD]])</f>
        <v>4/100</v>
      </c>
      <c r="P114" s="7" t="s">
        <v>4006</v>
      </c>
      <c r="Q114" s="17" t="str">
        <f>CONCATENATE(Таблица1[[#This Row],[Отверстия]],"/",Таблица1[[#This Row],[PCD]],"/",Таблица1[[#This Row],[Диаметр]])</f>
        <v>4/100/15</v>
      </c>
      <c r="R11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4/100/15/50/60,1/6</v>
      </c>
      <c r="S11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4/100/15/50/60,1/6</v>
      </c>
      <c r="T114" s="58" t="s">
        <v>28</v>
      </c>
      <c r="U114" s="2">
        <v>8</v>
      </c>
      <c r="V114" s="2">
        <v>16</v>
      </c>
      <c r="W114" s="55" t="s">
        <v>2757</v>
      </c>
      <c r="X114" s="34">
        <v>3590</v>
      </c>
      <c r="Y114" s="161"/>
      <c r="Z114" s="37">
        <v>2834.9971999999998</v>
      </c>
      <c r="AA114" s="51">
        <f>IFERROR(VLOOKUP(Таблица1[[#This Row],[Товар КОД6]],'Stock СВОД'!$A$5:$C$220,2,0),)</f>
        <v>4</v>
      </c>
      <c r="AB114" s="51">
        <f>IFERROR(VLOOKUP(Таблица1[[#This Row],[Товар КОД6]],'Продажи Период СВОД'!$A$5:$C$410,2,0),)</f>
        <v>4</v>
      </c>
      <c r="AC114" s="129">
        <f>IFERROR(VLOOKUP(Таблица1[[#This Row],[Товар КОД6]],'Stock СВОД'!$A$5:$C$220,3,0),)</f>
        <v>4</v>
      </c>
      <c r="AD114" s="51">
        <f>IFERROR(VLOOKUP(Таблица1[[#This Row],[Товар КОД6]],'Продажи Период СВОД'!$A$5:$C$410,3,0),)</f>
        <v>0</v>
      </c>
      <c r="AE114" s="119">
        <f>Таблица1[[#This Row],[СТОК 1001]]+Таблица1[[#This Row],[СТОК 1002,]]</f>
        <v>8</v>
      </c>
      <c r="AF114" s="128"/>
      <c r="AG114" s="129"/>
      <c r="AH114" s="120">
        <f>Таблица1[[#This Row],[1002 заказ]]+Таблица1[[#This Row],[1001 заказ]]</f>
        <v>0</v>
      </c>
      <c r="AI114" s="57">
        <v>1</v>
      </c>
      <c r="AJ114" s="194"/>
      <c r="AK114" s="194"/>
      <c r="AL114" s="194">
        <f>Таблица1[[#This Row],[ФАКТ 1001]]+Таблица1[[#This Row],[ФАКТ 1002]]+Таблица1[[#This Row],[1001 заказ]]+Таблица1[[#This Row],[1002 заказ]]</f>
        <v>0</v>
      </c>
      <c r="AP114" s="3">
        <f>Таблица1[[#This Row],[Возврат 1002]]+Таблица1[[#This Row],[Возврат 1001]]</f>
        <v>0</v>
      </c>
      <c r="AQ11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12</v>
      </c>
    </row>
    <row r="115" spans="1:43" s="3" customFormat="1" ht="15.75" customHeight="1" x14ac:dyDescent="0.2">
      <c r="A115" s="23" t="s">
        <v>810</v>
      </c>
      <c r="B115" s="2">
        <v>2041416</v>
      </c>
      <c r="C115" s="88" t="s">
        <v>982</v>
      </c>
      <c r="D115" s="23" t="s">
        <v>810</v>
      </c>
      <c r="E115" s="7">
        <v>2041416</v>
      </c>
      <c r="F115" s="7" t="s">
        <v>38</v>
      </c>
      <c r="G115" s="8" t="s">
        <v>1097</v>
      </c>
      <c r="H115" s="5" t="s">
        <v>21</v>
      </c>
      <c r="I115" s="5">
        <v>4</v>
      </c>
      <c r="J115" s="5">
        <v>100</v>
      </c>
      <c r="K115" s="5">
        <v>15</v>
      </c>
      <c r="L115" s="5">
        <v>50</v>
      </c>
      <c r="M115" s="5">
        <v>60.1</v>
      </c>
      <c r="N115" s="5">
        <v>6</v>
      </c>
      <c r="O115" s="43" t="str">
        <f>CONCATENATE(Таблица1[[#This Row],[Отверстия]],"/",Таблица1[[#This Row],[PCD]])</f>
        <v>4/100</v>
      </c>
      <c r="P115" s="5" t="s">
        <v>1068</v>
      </c>
      <c r="Q115" s="17" t="str">
        <f>CONCATENATE(Таблица1[[#This Row],[Отверстия]],"/",Таблица1[[#This Row],[PCD]],"/",Таблица1[[#This Row],[Диаметр]])</f>
        <v>4/100/15</v>
      </c>
      <c r="R11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4/100/15/50/60,1/6</v>
      </c>
      <c r="S11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4/100/15/50/60,1/6</v>
      </c>
      <c r="T115" s="58" t="s">
        <v>28</v>
      </c>
      <c r="U115" s="4">
        <v>8</v>
      </c>
      <c r="V115" s="35">
        <v>16</v>
      </c>
      <c r="W115" s="55" t="s">
        <v>2757</v>
      </c>
      <c r="X115" s="34">
        <v>3590</v>
      </c>
      <c r="Y115" s="161"/>
      <c r="Z115" s="34">
        <v>0</v>
      </c>
      <c r="AA115" s="51">
        <f>IFERROR(VLOOKUP(Таблица1[[#This Row],[Товар КОД6]],'Stock СВОД'!$A$5:$C$220,2,0),)</f>
        <v>0</v>
      </c>
      <c r="AB115" s="51">
        <f>IFERROR(VLOOKUP(Таблица1[[#This Row],[Товар КОД6]],'Продажи Период СВОД'!$A$5:$C$410,2,0),)</f>
        <v>0</v>
      </c>
      <c r="AC115" s="129">
        <f>IFERROR(VLOOKUP(Таблица1[[#This Row],[Товар КОД6]],'Stock СВОД'!$A$5:$C$220,3,0),)</f>
        <v>0</v>
      </c>
      <c r="AD115" s="51">
        <f>IFERROR(VLOOKUP(Таблица1[[#This Row],[Товар КОД6]],'Продажи Период СВОД'!$A$5:$C$410,3,0),)</f>
        <v>0</v>
      </c>
      <c r="AE115" s="125">
        <f>Таблица1[[#This Row],[СТОК 1001]]+Таблица1[[#This Row],[СТОК 1002,]]</f>
        <v>0</v>
      </c>
      <c r="AF115" s="128"/>
      <c r="AG115" s="129"/>
      <c r="AH115" s="120">
        <f>Таблица1[[#This Row],[1002 заказ]]+Таблица1[[#This Row],[1001 заказ]]</f>
        <v>0</v>
      </c>
      <c r="AI115" s="57">
        <v>1</v>
      </c>
      <c r="AJ115" s="194"/>
      <c r="AK115" s="194"/>
      <c r="AL115" s="194">
        <f>Таблица1[[#This Row],[ФАКТ 1001]]+Таблица1[[#This Row],[ФАКТ 1002]]+Таблица1[[#This Row],[1001 заказ]]+Таблица1[[#This Row],[1002 заказ]]</f>
        <v>0</v>
      </c>
      <c r="AP115" s="3">
        <f>Таблица1[[#This Row],[Возврат 1002]]+Таблица1[[#This Row],[Возврат 1001]]</f>
        <v>0</v>
      </c>
      <c r="AQ11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6" spans="1:43" s="3" customFormat="1" ht="15.75" customHeight="1" x14ac:dyDescent="0.2">
      <c r="A116" s="23" t="s">
        <v>810</v>
      </c>
      <c r="B116" s="2">
        <v>405630</v>
      </c>
      <c r="C116" s="88" t="s">
        <v>1211</v>
      </c>
      <c r="D116" s="23" t="s">
        <v>810</v>
      </c>
      <c r="E116" s="7">
        <v>405630</v>
      </c>
      <c r="F116" s="7" t="s">
        <v>2572</v>
      </c>
      <c r="G116" s="8" t="s">
        <v>1180</v>
      </c>
      <c r="H116" s="5" t="s">
        <v>21</v>
      </c>
      <c r="I116" s="5">
        <v>4</v>
      </c>
      <c r="J116" s="5">
        <v>100</v>
      </c>
      <c r="K116" s="5">
        <v>15</v>
      </c>
      <c r="L116" s="5">
        <v>50</v>
      </c>
      <c r="M116" s="5">
        <v>60.1</v>
      </c>
      <c r="N116" s="5">
        <v>6</v>
      </c>
      <c r="O116" s="43" t="str">
        <f>CONCATENATE(Таблица1[[#This Row],[Отверстия]],"/",Таблица1[[#This Row],[PCD]])</f>
        <v>4/100</v>
      </c>
      <c r="P116" s="5" t="s">
        <v>1210</v>
      </c>
      <c r="Q116" s="17" t="str">
        <f>CONCATENATE(Таблица1[[#This Row],[Отверстия]],"/",Таблица1[[#This Row],[PCD]],"/",Таблица1[[#This Row],[Диаметр]])</f>
        <v>4/100/15</v>
      </c>
      <c r="R11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4/100/15/50/60,1/6</v>
      </c>
      <c r="S11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4/100/15/50/60,1/6</v>
      </c>
      <c r="T116" s="58" t="s">
        <v>28</v>
      </c>
      <c r="U116" s="4">
        <v>8</v>
      </c>
      <c r="V116" s="35">
        <v>16</v>
      </c>
      <c r="W116" s="55" t="s">
        <v>2757</v>
      </c>
      <c r="X116" s="34">
        <v>3590</v>
      </c>
      <c r="Y116" s="161"/>
      <c r="Z116" s="34">
        <v>0</v>
      </c>
      <c r="AA116" s="51">
        <f>IFERROR(VLOOKUP(Таблица1[[#This Row],[Товар КОД6]],'Stock СВОД'!$A$5:$C$220,2,0),)</f>
        <v>0</v>
      </c>
      <c r="AB116" s="51">
        <f>IFERROR(VLOOKUP(Таблица1[[#This Row],[Товар КОД6]],'Продажи Период СВОД'!$A$5:$C$410,2,0),)</f>
        <v>0</v>
      </c>
      <c r="AC116" s="129">
        <f>IFERROR(VLOOKUP(Таблица1[[#This Row],[Товар КОД6]],'Stock СВОД'!$A$5:$C$220,3,0),)</f>
        <v>0</v>
      </c>
      <c r="AD116" s="51">
        <f>IFERROR(VLOOKUP(Таблица1[[#This Row],[Товар КОД6]],'Продажи Период СВОД'!$A$5:$C$410,3,0),)</f>
        <v>0</v>
      </c>
      <c r="AE116" s="119">
        <f>Таблица1[[#This Row],[СТОК 1001]]+Таблица1[[#This Row],[СТОК 1002,]]</f>
        <v>0</v>
      </c>
      <c r="AF116" s="128"/>
      <c r="AG116" s="129"/>
      <c r="AH116" s="120">
        <f>Таблица1[[#This Row],[1002 заказ]]+Таблица1[[#This Row],[1001 заказ]]</f>
        <v>0</v>
      </c>
      <c r="AI116" s="57">
        <v>1</v>
      </c>
      <c r="AJ116" s="194"/>
      <c r="AK116" s="194"/>
      <c r="AL116" s="194">
        <f>Таблица1[[#This Row],[ФАКТ 1001]]+Таблица1[[#This Row],[ФАКТ 1002]]+Таблица1[[#This Row],[1001 заказ]]+Таблица1[[#This Row],[1002 заказ]]</f>
        <v>0</v>
      </c>
      <c r="AP116" s="3">
        <f>Таблица1[[#This Row],[Возврат 1002]]+Таблица1[[#This Row],[Возврат 1001]]</f>
        <v>0</v>
      </c>
      <c r="AQ11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7" spans="1:43" s="3" customFormat="1" ht="15.75" customHeight="1" x14ac:dyDescent="0.2">
      <c r="A117" s="23" t="s">
        <v>810</v>
      </c>
      <c r="B117" s="2">
        <v>405657</v>
      </c>
      <c r="C117" s="88" t="s">
        <v>3577</v>
      </c>
      <c r="D117" s="23" t="s">
        <v>810</v>
      </c>
      <c r="E117" s="7">
        <v>405657</v>
      </c>
      <c r="F117" s="7" t="s">
        <v>3245</v>
      </c>
      <c r="G117" s="8" t="s">
        <v>1109</v>
      </c>
      <c r="H117" s="5" t="s">
        <v>21</v>
      </c>
      <c r="I117" s="5">
        <v>5</v>
      </c>
      <c r="J117" s="5">
        <v>100</v>
      </c>
      <c r="K117" s="5">
        <v>15</v>
      </c>
      <c r="L117" s="44">
        <v>38</v>
      </c>
      <c r="M117" s="5">
        <v>57.1</v>
      </c>
      <c r="N117" s="5">
        <v>6.5</v>
      </c>
      <c r="O117" s="43" t="str">
        <f>CONCATENATE(Таблица1[[#This Row],[Отверстия]],"/",Таблица1[[#This Row],[PCD]])</f>
        <v>5/100</v>
      </c>
      <c r="P117" s="5" t="s">
        <v>3578</v>
      </c>
      <c r="Q117" s="17" t="str">
        <f>CONCATENATE(Таблица1[[#This Row],[Отверстия]],"/",Таблица1[[#This Row],[PCD]],"/",Таблица1[[#This Row],[Диаметр]])</f>
        <v>5/100/15</v>
      </c>
      <c r="R11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5/100/15/38/57,1/6,5</v>
      </c>
      <c r="S11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5/100/15/38/57,1/6,5</v>
      </c>
      <c r="T117" s="58" t="s">
        <v>28</v>
      </c>
      <c r="U117" s="4">
        <v>8</v>
      </c>
      <c r="V117" s="35">
        <v>12</v>
      </c>
      <c r="W117" s="55" t="s">
        <v>2905</v>
      </c>
      <c r="X117" s="34">
        <v>3350</v>
      </c>
      <c r="Y117" s="161"/>
      <c r="Z117" s="34">
        <v>2760</v>
      </c>
      <c r="AA117" s="51">
        <f>IFERROR(VLOOKUP(Таблица1[[#This Row],[Товар КОД6]],'Stock СВОД'!$A$5:$C$220,2,0),)</f>
        <v>0</v>
      </c>
      <c r="AB117" s="51">
        <f>IFERROR(VLOOKUP(Таблица1[[#This Row],[Товар КОД6]],'Продажи Период СВОД'!$A$5:$C$410,2,0),)</f>
        <v>4</v>
      </c>
      <c r="AC117" s="129">
        <f>IFERROR(VLOOKUP(Таблица1[[#This Row],[Товар КОД6]],'Stock СВОД'!$A$5:$C$220,3,0),)</f>
        <v>4</v>
      </c>
      <c r="AD117" s="51">
        <f>IFERROR(VLOOKUP(Таблица1[[#This Row],[Товар КОД6]],'Продажи Период СВОД'!$A$5:$C$410,3,0),)</f>
        <v>0</v>
      </c>
      <c r="AE117" s="119">
        <f>Таблица1[[#This Row],[СТОК 1001]]+Таблица1[[#This Row],[СТОК 1002,]]</f>
        <v>4</v>
      </c>
      <c r="AF117" s="128"/>
      <c r="AG117" s="129"/>
      <c r="AH117" s="120">
        <f>Таблица1[[#This Row],[1002 заказ]]+Таблица1[[#This Row],[1001 заказ]]</f>
        <v>0</v>
      </c>
      <c r="AI117" s="57">
        <v>1</v>
      </c>
      <c r="AJ117" s="194">
        <v>2760</v>
      </c>
      <c r="AK117" s="194"/>
      <c r="AL117" s="194">
        <f>Таблица1[[#This Row],[ФАКТ 1001]]+Таблица1[[#This Row],[ФАКТ 1002]]+Таблица1[[#This Row],[1001 заказ]]+Таблица1[[#This Row],[1002 заказ]]</f>
        <v>2760</v>
      </c>
      <c r="AP117" s="3">
        <f>Таблица1[[#This Row],[Возврат 1002]]+Таблица1[[#This Row],[Возврат 1001]]</f>
        <v>0</v>
      </c>
      <c r="AQ11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8</v>
      </c>
    </row>
    <row r="118" spans="1:43" s="3" customFormat="1" ht="15.75" customHeight="1" x14ac:dyDescent="0.2">
      <c r="A118" s="23" t="s">
        <v>810</v>
      </c>
      <c r="B118" s="2">
        <v>661521</v>
      </c>
      <c r="C118" s="88" t="s">
        <v>1940</v>
      </c>
      <c r="D118" s="23" t="s">
        <v>810</v>
      </c>
      <c r="E118" s="7">
        <v>661521</v>
      </c>
      <c r="F118" s="7" t="s">
        <v>2572</v>
      </c>
      <c r="G118" s="8" t="s">
        <v>1099</v>
      </c>
      <c r="H118" s="5" t="s">
        <v>21</v>
      </c>
      <c r="I118" s="5">
        <v>4</v>
      </c>
      <c r="J118" s="5">
        <v>100</v>
      </c>
      <c r="K118" s="5">
        <v>15</v>
      </c>
      <c r="L118" s="5">
        <v>50</v>
      </c>
      <c r="M118" s="5">
        <v>60.1</v>
      </c>
      <c r="N118" s="5">
        <v>6</v>
      </c>
      <c r="O118" s="43" t="str">
        <f>CONCATENATE(Таблица1[[#This Row],[Отверстия]],"/",Таблица1[[#This Row],[PCD]])</f>
        <v>4/100</v>
      </c>
      <c r="P118" s="5" t="s">
        <v>1939</v>
      </c>
      <c r="Q118" s="17" t="str">
        <f>CONCATENATE(Таблица1[[#This Row],[Отверстия]],"/",Таблица1[[#This Row],[PCD]],"/",Таблица1[[#This Row],[Диаметр]])</f>
        <v>4/100/15</v>
      </c>
      <c r="R11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4/100/15/50/60,1/6</v>
      </c>
      <c r="S11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4/100/15/50/60,1/6</v>
      </c>
      <c r="T118" s="58" t="s">
        <v>28</v>
      </c>
      <c r="U118" s="4">
        <v>8</v>
      </c>
      <c r="V118" s="35">
        <v>16</v>
      </c>
      <c r="W118" s="55" t="s">
        <v>2757</v>
      </c>
      <c r="X118" s="34">
        <v>3350</v>
      </c>
      <c r="Y118" s="161"/>
      <c r="Z118" s="34">
        <v>0</v>
      </c>
      <c r="AA118" s="51">
        <f>IFERROR(VLOOKUP(Таблица1[[#This Row],[Товар КОД6]],'Stock СВОД'!$A$5:$C$220,2,0),)</f>
        <v>0</v>
      </c>
      <c r="AB118" s="51">
        <f>IFERROR(VLOOKUP(Таблица1[[#This Row],[Товар КОД6]],'Продажи Период СВОД'!$A$5:$C$410,2,0),)</f>
        <v>0</v>
      </c>
      <c r="AC118" s="129">
        <f>IFERROR(VLOOKUP(Таблица1[[#This Row],[Товар КОД6]],'Stock СВОД'!$A$5:$C$220,3,0),)</f>
        <v>0</v>
      </c>
      <c r="AD118" s="51">
        <f>IFERROR(VLOOKUP(Таблица1[[#This Row],[Товар КОД6]],'Продажи Период СВОД'!$A$5:$C$410,3,0),)</f>
        <v>0</v>
      </c>
      <c r="AE118" s="119">
        <f>Таблица1[[#This Row],[СТОК 1001]]+Таблица1[[#This Row],[СТОК 1002,]]</f>
        <v>0</v>
      </c>
      <c r="AF118" s="128"/>
      <c r="AG118" s="129"/>
      <c r="AH118" s="120">
        <f>Таблица1[[#This Row],[1002 заказ]]+Таблица1[[#This Row],[1001 заказ]]</f>
        <v>0</v>
      </c>
      <c r="AI118" s="57">
        <v>1</v>
      </c>
      <c r="AJ118" s="194"/>
      <c r="AK118" s="194"/>
      <c r="AL118" s="194">
        <f>Таблица1[[#This Row],[ФАКТ 1001]]+Таблица1[[#This Row],[ФАКТ 1002]]+Таблица1[[#This Row],[1001 заказ]]+Таблица1[[#This Row],[1002 заказ]]</f>
        <v>0</v>
      </c>
      <c r="AP118" s="3">
        <f>Таблица1[[#This Row],[Возврат 1002]]+Таблица1[[#This Row],[Возврат 1001]]</f>
        <v>0</v>
      </c>
      <c r="AQ11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9" spans="1:43" s="3" customFormat="1" ht="15.75" customHeight="1" x14ac:dyDescent="0.2">
      <c r="A119" s="23" t="s">
        <v>810</v>
      </c>
      <c r="B119" s="2">
        <v>661679</v>
      </c>
      <c r="C119" s="88" t="s">
        <v>3579</v>
      </c>
      <c r="D119" s="23" t="s">
        <v>810</v>
      </c>
      <c r="E119" s="7">
        <v>661679</v>
      </c>
      <c r="F119" s="7" t="s">
        <v>3245</v>
      </c>
      <c r="G119" s="8" t="s">
        <v>3248</v>
      </c>
      <c r="H119" s="5" t="s">
        <v>21</v>
      </c>
      <c r="I119" s="5">
        <v>5</v>
      </c>
      <c r="J119" s="5">
        <v>114.3</v>
      </c>
      <c r="K119" s="5">
        <v>17</v>
      </c>
      <c r="L119" s="44">
        <v>39</v>
      </c>
      <c r="M119" s="5">
        <v>60.1</v>
      </c>
      <c r="N119" s="5">
        <v>7</v>
      </c>
      <c r="O119" s="43" t="str">
        <f>CONCATENATE(Таблица1[[#This Row],[Отверстия]],"/",Таблица1[[#This Row],[PCD]])</f>
        <v>5/114,3</v>
      </c>
      <c r="P119" s="5" t="s">
        <v>3580</v>
      </c>
      <c r="Q119" s="17" t="str">
        <f>CONCATENATE(Таблица1[[#This Row],[Отверстия]],"/",Таблица1[[#This Row],[PCD]],"/",Таблица1[[#This Row],[Диаметр]])</f>
        <v>5/114,3/17</v>
      </c>
      <c r="R11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5/114,3/17/39/60,1/7</v>
      </c>
      <c r="S11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5/114,3/17/39/60,1/7</v>
      </c>
      <c r="T119" s="58" t="s">
        <v>28</v>
      </c>
      <c r="U119" s="4">
        <v>4</v>
      </c>
      <c r="V119" s="35">
        <v>4</v>
      </c>
      <c r="W119" s="55"/>
      <c r="X119" s="34">
        <v>4750</v>
      </c>
      <c r="Y119" s="161"/>
      <c r="Z119" s="34">
        <v>4205</v>
      </c>
      <c r="AA119" s="51">
        <f>IFERROR(VLOOKUP(Таблица1[[#This Row],[Товар КОД6]],'Stock СВОД'!$A$5:$C$220,2,0),)</f>
        <v>0</v>
      </c>
      <c r="AB119" s="51">
        <f>IFERROR(VLOOKUP(Таблица1[[#This Row],[Товар КОД6]],'Продажи Период СВОД'!$A$5:$C$410,2,0),)</f>
        <v>0</v>
      </c>
      <c r="AC119" s="129">
        <f>IFERROR(VLOOKUP(Таблица1[[#This Row],[Товар КОД6]],'Stock СВОД'!$A$5:$C$220,3,0),)</f>
        <v>0</v>
      </c>
      <c r="AD119" s="51">
        <f>IFERROR(VLOOKUP(Таблица1[[#This Row],[Товар КОД6]],'Продажи Период СВОД'!$A$5:$C$410,3,0),)</f>
        <v>0</v>
      </c>
      <c r="AE119" s="119">
        <f>Таблица1[[#This Row],[СТОК 1001]]+Таблица1[[#This Row],[СТОК 1002,]]</f>
        <v>0</v>
      </c>
      <c r="AF119" s="128"/>
      <c r="AG119" s="129"/>
      <c r="AH119" s="120">
        <f>Таблица1[[#This Row],[1002 заказ]]+Таблица1[[#This Row],[1001 заказ]]</f>
        <v>0</v>
      </c>
      <c r="AI119" s="57"/>
      <c r="AJ119" s="194">
        <v>4205</v>
      </c>
      <c r="AK119" s="194"/>
      <c r="AL119" s="194">
        <f>Таблица1[[#This Row],[ФАКТ 1001]]+Таблица1[[#This Row],[ФАКТ 1002]]+Таблица1[[#This Row],[1001 заказ]]+Таблица1[[#This Row],[1002 заказ]]</f>
        <v>4205</v>
      </c>
      <c r="AP119" s="3">
        <f>Таблица1[[#This Row],[Возврат 1002]]+Таблица1[[#This Row],[Возврат 1001]]</f>
        <v>0</v>
      </c>
      <c r="AQ11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0" spans="1:43" s="3" customFormat="1" ht="15.75" customHeight="1" x14ac:dyDescent="0.2">
      <c r="A120" s="23" t="s">
        <v>810</v>
      </c>
      <c r="B120" s="2">
        <v>661680</v>
      </c>
      <c r="C120" s="88" t="s">
        <v>3999</v>
      </c>
      <c r="D120" s="23" t="s">
        <v>810</v>
      </c>
      <c r="E120" s="7">
        <v>661680</v>
      </c>
      <c r="F120" s="7" t="s">
        <v>2574</v>
      </c>
      <c r="G120" s="8" t="s">
        <v>1099</v>
      </c>
      <c r="H120" s="5" t="s">
        <v>21</v>
      </c>
      <c r="I120" s="5">
        <v>4</v>
      </c>
      <c r="J120" s="5">
        <v>100</v>
      </c>
      <c r="K120" s="5">
        <v>15</v>
      </c>
      <c r="L120" s="44">
        <v>48</v>
      </c>
      <c r="M120" s="5">
        <v>54.1</v>
      </c>
      <c r="N120" s="5">
        <v>6.5</v>
      </c>
      <c r="O120" s="43" t="str">
        <f>CONCATENATE(Таблица1[[#This Row],[Отверстия]],"/",Таблица1[[#This Row],[PCD]])</f>
        <v>4/100</v>
      </c>
      <c r="P120" s="5" t="str">
        <f>Таблица1[[#This Row],[Универсальный размер]]&amp;" "&amp;Таблица1[[#This Row],[Код Поставщика]]</f>
        <v>4/100/15/48/54,1/6,5 412.19Н</v>
      </c>
      <c r="Q120" s="17" t="str">
        <f>CONCATENATE(Таблица1[[#This Row],[Отверстия]],"/",Таблица1[[#This Row],[PCD]],"/",Таблица1[[#This Row],[Диаметр]])</f>
        <v>4/100/15</v>
      </c>
      <c r="R12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4/100/15/48/54,1/6,5</v>
      </c>
      <c r="S12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4/100/15/48/54,1/6,5</v>
      </c>
      <c r="T120" s="58" t="s">
        <v>28</v>
      </c>
      <c r="U120" s="4">
        <v>8</v>
      </c>
      <c r="V120" s="35">
        <v>12</v>
      </c>
      <c r="W120" s="55" t="s">
        <v>2757</v>
      </c>
      <c r="X120" s="34">
        <v>3350</v>
      </c>
      <c r="Y120" s="161"/>
      <c r="Z120" s="34">
        <v>0</v>
      </c>
      <c r="AA120" s="51">
        <f>IFERROR(VLOOKUP(Таблица1[[#This Row],[Товар КОД6]],'Stock СВОД'!$A$5:$C$220,2,0),)</f>
        <v>4</v>
      </c>
      <c r="AB120" s="51">
        <f>IFERROR(VLOOKUP(Таблица1[[#This Row],[Товар КОД6]],'Продажи Период СВОД'!$A$5:$C$410,2,0),)</f>
        <v>0</v>
      </c>
      <c r="AC120" s="129">
        <f>IFERROR(VLOOKUP(Таблица1[[#This Row],[Товар КОД6]],'Stock СВОД'!$A$5:$C$220,3,0),)</f>
        <v>8</v>
      </c>
      <c r="AD120" s="51">
        <f>IFERROR(VLOOKUP(Таблица1[[#This Row],[Товар КОД6]],'Продажи Период СВОД'!$A$5:$C$410,3,0),)</f>
        <v>0</v>
      </c>
      <c r="AE120" s="119">
        <f>Таблица1[[#This Row],[СТОК 1001]]+Таблица1[[#This Row],[СТОК 1002,]]</f>
        <v>12</v>
      </c>
      <c r="AF120" s="128"/>
      <c r="AG120" s="129"/>
      <c r="AH120" s="120">
        <f>Таблица1[[#This Row],[1002 заказ]]+Таблица1[[#This Row],[1001 заказ]]</f>
        <v>0</v>
      </c>
      <c r="AI120" s="57">
        <v>1</v>
      </c>
      <c r="AJ120" s="194"/>
      <c r="AK120" s="194"/>
      <c r="AL120" s="194">
        <f>Таблица1[[#This Row],[ФАКТ 1001]]+Таблица1[[#This Row],[ФАКТ 1002]]+Таблица1[[#This Row],[1001 заказ]]+Таблица1[[#This Row],[1002 заказ]]</f>
        <v>0</v>
      </c>
      <c r="AP120" s="3">
        <f>Таблица1[[#This Row],[Возврат 1002]]+Таблица1[[#This Row],[Возврат 1001]]</f>
        <v>0</v>
      </c>
      <c r="AQ12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12</v>
      </c>
    </row>
    <row r="121" spans="1:43" s="3" customFormat="1" ht="15.75" customHeight="1" x14ac:dyDescent="0.2">
      <c r="A121" s="23" t="s">
        <v>810</v>
      </c>
      <c r="B121" s="2">
        <v>2131832</v>
      </c>
      <c r="C121" s="88" t="s">
        <v>2583</v>
      </c>
      <c r="D121" s="23" t="s">
        <v>810</v>
      </c>
      <c r="E121" s="7">
        <v>2131832</v>
      </c>
      <c r="F121" s="7" t="s">
        <v>3049</v>
      </c>
      <c r="G121" s="8" t="s">
        <v>2584</v>
      </c>
      <c r="H121" s="5" t="s">
        <v>21</v>
      </c>
      <c r="I121" s="5">
        <v>4</v>
      </c>
      <c r="J121" s="5">
        <v>100</v>
      </c>
      <c r="K121" s="5">
        <v>15</v>
      </c>
      <c r="L121" s="5">
        <v>50</v>
      </c>
      <c r="M121" s="5">
        <v>60.1</v>
      </c>
      <c r="N121" s="5">
        <v>6</v>
      </c>
      <c r="O121" s="43" t="str">
        <f>CONCATENATE(Таблица1[[#This Row],[Отверстия]],"/",Таблица1[[#This Row],[PCD]])</f>
        <v>4/100</v>
      </c>
      <c r="P121" s="5" t="s">
        <v>2587</v>
      </c>
      <c r="Q121" s="17" t="str">
        <f>CONCATENATE(Таблица1[[#This Row],[Отверстия]],"/",Таблица1[[#This Row],[PCD]],"/",Таблица1[[#This Row],[Диаметр]])</f>
        <v>4/100/15</v>
      </c>
      <c r="R12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4/100/15/50/60,1/6</v>
      </c>
      <c r="S12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4/100/15/50/60,1/6</v>
      </c>
      <c r="T121" s="58" t="s">
        <v>28</v>
      </c>
      <c r="U121" s="4">
        <v>8</v>
      </c>
      <c r="V121" s="35">
        <v>16</v>
      </c>
      <c r="W121" s="55" t="s">
        <v>2757</v>
      </c>
      <c r="X121" s="34">
        <v>3350</v>
      </c>
      <c r="Y121" s="161"/>
      <c r="Z121" s="37">
        <v>0</v>
      </c>
      <c r="AA121" s="51">
        <f>IFERROR(VLOOKUP(Таблица1[[#This Row],[Товар КОД6]],'Stock СВОД'!$A$5:$C$220,2,0),)</f>
        <v>0</v>
      </c>
      <c r="AB121" s="51">
        <f>IFERROR(VLOOKUP(Таблица1[[#This Row],[Товар КОД6]],'Продажи Период СВОД'!$A$5:$C$410,2,0),)</f>
        <v>0</v>
      </c>
      <c r="AC121" s="129">
        <f>IFERROR(VLOOKUP(Таблица1[[#This Row],[Товар КОД6]],'Stock СВОД'!$A$5:$C$220,3,0),)</f>
        <v>0</v>
      </c>
      <c r="AD121" s="51">
        <f>IFERROR(VLOOKUP(Таблица1[[#This Row],[Товар КОД6]],'Продажи Период СВОД'!$A$5:$C$410,3,0),)</f>
        <v>0</v>
      </c>
      <c r="AE121" s="119">
        <f>Таблица1[[#This Row],[СТОК 1001]]+Таблица1[[#This Row],[СТОК 1002,]]</f>
        <v>0</v>
      </c>
      <c r="AF121" s="128"/>
      <c r="AG121" s="129"/>
      <c r="AH121" s="120">
        <f>Таблица1[[#This Row],[1002 заказ]]+Таблица1[[#This Row],[1001 заказ]]</f>
        <v>0</v>
      </c>
      <c r="AI121" s="57">
        <v>1</v>
      </c>
      <c r="AJ121" s="194"/>
      <c r="AK121" s="194"/>
      <c r="AL121" s="194">
        <f>Таблица1[[#This Row],[ФАКТ 1001]]+Таблица1[[#This Row],[ФАКТ 1002]]+Таблица1[[#This Row],[1001 заказ]]+Таблица1[[#This Row],[1002 заказ]]</f>
        <v>0</v>
      </c>
      <c r="AP121" s="3">
        <f>Таблица1[[#This Row],[Возврат 1002]]+Таблица1[[#This Row],[Возврат 1001]]</f>
        <v>0</v>
      </c>
      <c r="AQ12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2" spans="1:43" s="3" customFormat="1" ht="15.75" customHeight="1" x14ac:dyDescent="0.2">
      <c r="A122" s="23" t="s">
        <v>810</v>
      </c>
      <c r="B122" s="2">
        <v>661899</v>
      </c>
      <c r="C122" s="88" t="s">
        <v>3983</v>
      </c>
      <c r="D122" s="23" t="s">
        <v>810</v>
      </c>
      <c r="E122" s="7">
        <v>661899</v>
      </c>
      <c r="F122" s="7" t="s">
        <v>38</v>
      </c>
      <c r="G122" s="8" t="s">
        <v>1099</v>
      </c>
      <c r="H122" s="5" t="s">
        <v>21</v>
      </c>
      <c r="I122" s="5">
        <v>4</v>
      </c>
      <c r="J122" s="5">
        <v>98</v>
      </c>
      <c r="K122" s="5">
        <v>14</v>
      </c>
      <c r="L122" s="5">
        <v>35</v>
      </c>
      <c r="M122" s="5">
        <v>58.6</v>
      </c>
      <c r="N122" s="5">
        <v>5.5</v>
      </c>
      <c r="O122" s="43" t="str">
        <f>CONCATENATE(Таблица1[[#This Row],[Отверстия]],"/",Таблица1[[#This Row],[PCD]])</f>
        <v>4/98</v>
      </c>
      <c r="P122" s="5" t="s">
        <v>314</v>
      </c>
      <c r="Q122" s="17" t="str">
        <f>CONCATENATE(Таблица1[[#This Row],[Отверстия]],"/",Таблица1[[#This Row],[PCD]],"/",Таблица1[[#This Row],[Диаметр]])</f>
        <v>4/98/14</v>
      </c>
      <c r="R12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4/98/14/35/58,6/5,5</v>
      </c>
      <c r="S12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4/98/14/35/58,6/5,5</v>
      </c>
      <c r="T122" s="58" t="s">
        <v>28</v>
      </c>
      <c r="U122" s="4">
        <v>12</v>
      </c>
      <c r="V122" s="35">
        <v>20</v>
      </c>
      <c r="W122" s="55" t="s">
        <v>2691</v>
      </c>
      <c r="X122" s="34">
        <v>2790</v>
      </c>
      <c r="Y122" s="161"/>
      <c r="Z122" s="34">
        <v>2157.5031499999996</v>
      </c>
      <c r="AA122" s="51">
        <f>IFERROR(VLOOKUP(Таблица1[[#This Row],[Товар КОД6]],'Stock СВОД'!$A$5:$C$220,2,0),)</f>
        <v>8</v>
      </c>
      <c r="AB122" s="51">
        <f>IFERROR(VLOOKUP(Таблица1[[#This Row],[Товар КОД6]],'Продажи Период СВОД'!$A$5:$C$410,2,0),)</f>
        <v>0</v>
      </c>
      <c r="AC122" s="129">
        <f>IFERROR(VLOOKUP(Таблица1[[#This Row],[Товар КОД6]],'Stock СВОД'!$A$5:$C$220,3,0),)</f>
        <v>8</v>
      </c>
      <c r="AD122" s="51">
        <f>IFERROR(VLOOKUP(Таблица1[[#This Row],[Товар КОД6]],'Продажи Период СВОД'!$A$5:$C$410,3,0),)</f>
        <v>0</v>
      </c>
      <c r="AE122" s="119">
        <f>Таблица1[[#This Row],[СТОК 1001]]+Таблица1[[#This Row],[СТОК 1002,]]</f>
        <v>16</v>
      </c>
      <c r="AF122" s="128"/>
      <c r="AG122" s="129"/>
      <c r="AH122" s="123">
        <f>Таблица1[[#This Row],[1002 заказ]]+Таблица1[[#This Row],[1001 заказ]]</f>
        <v>0</v>
      </c>
      <c r="AI122" s="57">
        <v>1</v>
      </c>
      <c r="AJ122" s="194"/>
      <c r="AK122" s="194"/>
      <c r="AL122" s="194">
        <f>Таблица1[[#This Row],[ФАКТ 1001]]+Таблица1[[#This Row],[ФАКТ 1002]]+Таблица1[[#This Row],[1001 заказ]]+Таблица1[[#This Row],[1002 заказ]]</f>
        <v>0</v>
      </c>
      <c r="AP122" s="3">
        <f>Таблица1[[#This Row],[Возврат 1002]]+Таблица1[[#This Row],[Возврат 1001]]</f>
        <v>0</v>
      </c>
      <c r="AQ12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16</v>
      </c>
    </row>
    <row r="123" spans="1:43" s="3" customFormat="1" ht="15.75" customHeight="1" x14ac:dyDescent="0.2">
      <c r="A123" s="23" t="s">
        <v>810</v>
      </c>
      <c r="B123" s="2">
        <v>408747</v>
      </c>
      <c r="C123" s="88" t="s">
        <v>315</v>
      </c>
      <c r="D123" s="23" t="s">
        <v>810</v>
      </c>
      <c r="E123" s="7">
        <v>408747</v>
      </c>
      <c r="F123" s="7" t="s">
        <v>38</v>
      </c>
      <c r="G123" s="8" t="s">
        <v>1097</v>
      </c>
      <c r="H123" s="5" t="s">
        <v>21</v>
      </c>
      <c r="I123" s="5">
        <v>4</v>
      </c>
      <c r="J123" s="5">
        <v>98</v>
      </c>
      <c r="K123" s="5">
        <v>14</v>
      </c>
      <c r="L123" s="5">
        <v>35</v>
      </c>
      <c r="M123" s="5">
        <v>58.6</v>
      </c>
      <c r="N123" s="5">
        <v>5.5</v>
      </c>
      <c r="O123" s="43" t="str">
        <f>CONCATENATE(Таблица1[[#This Row],[Отверстия]],"/",Таблица1[[#This Row],[PCD]])</f>
        <v>4/98</v>
      </c>
      <c r="P123" s="5" t="s">
        <v>316</v>
      </c>
      <c r="Q123" s="17" t="str">
        <f>CONCATENATE(Таблица1[[#This Row],[Отверстия]],"/",Таблица1[[#This Row],[PCD]],"/",Таблица1[[#This Row],[Диаметр]])</f>
        <v>4/98/14</v>
      </c>
      <c r="R12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4/98/14/35/58,6/5,5</v>
      </c>
      <c r="S12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4/98/14/35/58,6/5,5</v>
      </c>
      <c r="T123" s="58" t="s">
        <v>28</v>
      </c>
      <c r="U123" s="4">
        <v>12</v>
      </c>
      <c r="V123" s="35">
        <v>20</v>
      </c>
      <c r="W123" s="55" t="s">
        <v>2691</v>
      </c>
      <c r="X123" s="34">
        <v>2790</v>
      </c>
      <c r="Y123" s="161"/>
      <c r="Z123" s="34">
        <v>2110.0052000000001</v>
      </c>
      <c r="AA123" s="51">
        <f>IFERROR(VLOOKUP(Таблица1[[#This Row],[Товар КОД6]],'Stock СВОД'!$A$5:$C$220,2,0),)</f>
        <v>0</v>
      </c>
      <c r="AB123" s="51">
        <f>IFERROR(VLOOKUP(Таблица1[[#This Row],[Товар КОД6]],'Продажи Период СВОД'!$A$5:$C$410,2,0),)</f>
        <v>0</v>
      </c>
      <c r="AC123" s="129">
        <f>IFERROR(VLOOKUP(Таблица1[[#This Row],[Товар КОД6]],'Stock СВОД'!$A$5:$C$220,3,0),)</f>
        <v>4</v>
      </c>
      <c r="AD123" s="51">
        <f>IFERROR(VLOOKUP(Таблица1[[#This Row],[Товар КОД6]],'Продажи Период СВОД'!$A$5:$C$410,3,0),)</f>
        <v>0</v>
      </c>
      <c r="AE123" s="119">
        <f>Таблица1[[#This Row],[СТОК 1001]]+Таблица1[[#This Row],[СТОК 1002,]]</f>
        <v>4</v>
      </c>
      <c r="AF123" s="128"/>
      <c r="AG123" s="129"/>
      <c r="AH123" s="120">
        <f>Таблица1[[#This Row],[1002 заказ]]+Таблица1[[#This Row],[1001 заказ]]</f>
        <v>0</v>
      </c>
      <c r="AI123" s="57">
        <v>1</v>
      </c>
      <c r="AJ123" s="194"/>
      <c r="AK123" s="194"/>
      <c r="AL123" s="194">
        <f>Таблица1[[#This Row],[ФАКТ 1001]]+Таблица1[[#This Row],[ФАКТ 1002]]+Таблица1[[#This Row],[1001 заказ]]+Таблица1[[#This Row],[1002 заказ]]</f>
        <v>0</v>
      </c>
      <c r="AP123" s="3">
        <f>Таблица1[[#This Row],[Возврат 1002]]+Таблица1[[#This Row],[Возврат 1001]]</f>
        <v>0</v>
      </c>
      <c r="AQ12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124" spans="1:43" s="3" customFormat="1" ht="15.75" customHeight="1" x14ac:dyDescent="0.2">
      <c r="A124" s="23" t="s">
        <v>810</v>
      </c>
      <c r="B124" s="2">
        <v>662539</v>
      </c>
      <c r="C124" s="88" t="s">
        <v>3875</v>
      </c>
      <c r="D124" s="23" t="s">
        <v>810</v>
      </c>
      <c r="E124" s="7">
        <v>662539</v>
      </c>
      <c r="F124" s="7" t="s">
        <v>26</v>
      </c>
      <c r="G124" s="8" t="s">
        <v>1106</v>
      </c>
      <c r="H124" s="5" t="s">
        <v>21</v>
      </c>
      <c r="I124" s="5">
        <v>4</v>
      </c>
      <c r="J124" s="5">
        <v>98</v>
      </c>
      <c r="K124" s="5">
        <v>14</v>
      </c>
      <c r="L124" s="5">
        <v>35</v>
      </c>
      <c r="M124" s="5">
        <v>58.6</v>
      </c>
      <c r="N124" s="5">
        <v>5.5</v>
      </c>
      <c r="O124" s="43" t="str">
        <f>CONCATENATE(Таблица1[[#This Row],[Отверстия]],"/",Таблица1[[#This Row],[PCD]])</f>
        <v>4/98</v>
      </c>
      <c r="P124" s="5" t="s">
        <v>317</v>
      </c>
      <c r="Q124" s="17" t="str">
        <f>CONCATENATE(Таблица1[[#This Row],[Отверстия]],"/",Таблица1[[#This Row],[PCD]],"/",Таблица1[[#This Row],[Диаметр]])</f>
        <v>4/98/14</v>
      </c>
      <c r="R12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4/98/14/35/58,6/5,5</v>
      </c>
      <c r="S12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4/98/14/35/58,6/5,5</v>
      </c>
      <c r="T124" s="58" t="s">
        <v>28</v>
      </c>
      <c r="U124" s="4">
        <v>12</v>
      </c>
      <c r="V124" s="35">
        <v>20</v>
      </c>
      <c r="W124" s="55" t="s">
        <v>2691</v>
      </c>
      <c r="X124" s="34">
        <v>2790</v>
      </c>
      <c r="Y124" s="161"/>
      <c r="Z124" s="34">
        <v>0</v>
      </c>
      <c r="AA124" s="51">
        <f>IFERROR(VLOOKUP(Таблица1[[#This Row],[Товар КОД6]],'Stock СВОД'!$A$5:$C$220,2,0),)</f>
        <v>0</v>
      </c>
      <c r="AB124" s="51">
        <f>IFERROR(VLOOKUP(Таблица1[[#This Row],[Товар КОД6]],'Продажи Период СВОД'!$A$5:$C$410,2,0),)</f>
        <v>0</v>
      </c>
      <c r="AC124" s="129">
        <f>IFERROR(VLOOKUP(Таблица1[[#This Row],[Товар КОД6]],'Stock СВОД'!$A$5:$C$220,3,0),)</f>
        <v>0</v>
      </c>
      <c r="AD124" s="51">
        <f>IFERROR(VLOOKUP(Таблица1[[#This Row],[Товар КОД6]],'Продажи Период СВОД'!$A$5:$C$410,3,0),)</f>
        <v>0</v>
      </c>
      <c r="AE124" s="119">
        <f>Таблица1[[#This Row],[СТОК 1001]]+Таблица1[[#This Row],[СТОК 1002,]]</f>
        <v>0</v>
      </c>
      <c r="AF124" s="128"/>
      <c r="AG124" s="129"/>
      <c r="AH124" s="120">
        <f>Таблица1[[#This Row],[1002 заказ]]+Таблица1[[#This Row],[1001 заказ]]</f>
        <v>0</v>
      </c>
      <c r="AI124" s="57">
        <v>1</v>
      </c>
      <c r="AJ124" s="194"/>
      <c r="AK124" s="194"/>
      <c r="AL124" s="194">
        <f>Таблица1[[#This Row],[ФАКТ 1001]]+Таблица1[[#This Row],[ФАКТ 1002]]+Таблица1[[#This Row],[1001 заказ]]+Таблица1[[#This Row],[1002 заказ]]</f>
        <v>0</v>
      </c>
      <c r="AP124" s="3">
        <f>Таблица1[[#This Row],[Возврат 1002]]+Таблица1[[#This Row],[Возврат 1001]]</f>
        <v>0</v>
      </c>
      <c r="AQ12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5" spans="1:43" s="3" customFormat="1" ht="15.75" customHeight="1" x14ac:dyDescent="0.2">
      <c r="A125" s="23" t="s">
        <v>810</v>
      </c>
      <c r="B125" s="2">
        <v>408748</v>
      </c>
      <c r="C125" s="88" t="s">
        <v>318</v>
      </c>
      <c r="D125" s="23" t="s">
        <v>810</v>
      </c>
      <c r="E125" s="7">
        <v>408748</v>
      </c>
      <c r="F125" s="7" t="s">
        <v>38</v>
      </c>
      <c r="G125" s="8" t="s">
        <v>2571</v>
      </c>
      <c r="H125" s="5" t="s">
        <v>21</v>
      </c>
      <c r="I125" s="5">
        <v>4</v>
      </c>
      <c r="J125" s="5">
        <v>98</v>
      </c>
      <c r="K125" s="5">
        <v>14</v>
      </c>
      <c r="L125" s="5">
        <v>35</v>
      </c>
      <c r="M125" s="5">
        <v>58.6</v>
      </c>
      <c r="N125" s="5">
        <v>5.5</v>
      </c>
      <c r="O125" s="43" t="str">
        <f>CONCATENATE(Таблица1[[#This Row],[Отверстия]],"/",Таблица1[[#This Row],[PCD]])</f>
        <v>4/98</v>
      </c>
      <c r="P125" s="5" t="s">
        <v>319</v>
      </c>
      <c r="Q125" s="17" t="str">
        <f>CONCATENATE(Таблица1[[#This Row],[Отверстия]],"/",Таблица1[[#This Row],[PCD]],"/",Таблица1[[#This Row],[Диаметр]])</f>
        <v>4/98/14</v>
      </c>
      <c r="R12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4/98/14/35/58,6/5,5</v>
      </c>
      <c r="S12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4/98/14/35/58,6/5,5</v>
      </c>
      <c r="T125" s="58" t="s">
        <v>28</v>
      </c>
      <c r="U125" s="4">
        <v>12</v>
      </c>
      <c r="V125" s="35">
        <v>20</v>
      </c>
      <c r="W125" s="55" t="s">
        <v>2691</v>
      </c>
      <c r="X125" s="34">
        <v>3090</v>
      </c>
      <c r="Y125" s="161"/>
      <c r="Z125" s="34">
        <v>2364.9972999999995</v>
      </c>
      <c r="AA125" s="51">
        <f>IFERROR(VLOOKUP(Таблица1[[#This Row],[Товар КОД6]],'Stock СВОД'!$A$5:$C$220,2,0),)</f>
        <v>4</v>
      </c>
      <c r="AB125" s="51">
        <f>IFERROR(VLOOKUP(Таблица1[[#This Row],[Товар КОД6]],'Продажи Период СВОД'!$A$5:$C$410,2,0),)</f>
        <v>4</v>
      </c>
      <c r="AC125" s="129">
        <f>IFERROR(VLOOKUP(Таблица1[[#This Row],[Товар КОД6]],'Stock СВОД'!$A$5:$C$220,3,0),)</f>
        <v>0</v>
      </c>
      <c r="AD125" s="51">
        <f>IFERROR(VLOOKUP(Таблица1[[#This Row],[Товар КОД6]],'Продажи Период СВОД'!$A$5:$C$410,3,0),)</f>
        <v>0</v>
      </c>
      <c r="AE125" s="119">
        <f>Таблица1[[#This Row],[СТОК 1001]]+Таблица1[[#This Row],[СТОК 1002,]]</f>
        <v>4</v>
      </c>
      <c r="AF125" s="128"/>
      <c r="AG125" s="129"/>
      <c r="AH125" s="123">
        <f>Таблица1[[#This Row],[1002 заказ]]+Таблица1[[#This Row],[1001 заказ]]</f>
        <v>0</v>
      </c>
      <c r="AI125" s="57">
        <v>1</v>
      </c>
      <c r="AJ125" s="194"/>
      <c r="AK125" s="194"/>
      <c r="AL125" s="194">
        <f>Таблица1[[#This Row],[ФАКТ 1001]]+Таблица1[[#This Row],[ФАКТ 1002]]+Таблица1[[#This Row],[1001 заказ]]+Таблица1[[#This Row],[1002 заказ]]</f>
        <v>0</v>
      </c>
      <c r="AP125" s="3">
        <f>Таблица1[[#This Row],[Возврат 1002]]+Таблица1[[#This Row],[Возврат 1001]]</f>
        <v>0</v>
      </c>
      <c r="AQ12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8</v>
      </c>
    </row>
    <row r="126" spans="1:43" s="3" customFormat="1" ht="15.75" customHeight="1" x14ac:dyDescent="0.2">
      <c r="A126" s="23" t="s">
        <v>810</v>
      </c>
      <c r="B126" s="2">
        <v>665689</v>
      </c>
      <c r="C126" s="88" t="s">
        <v>3604</v>
      </c>
      <c r="D126" s="23" t="s">
        <v>810</v>
      </c>
      <c r="E126" s="7">
        <v>665689</v>
      </c>
      <c r="F126" s="7" t="s">
        <v>38</v>
      </c>
      <c r="G126" s="8" t="s">
        <v>1110</v>
      </c>
      <c r="H126" s="5" t="s">
        <v>21</v>
      </c>
      <c r="I126" s="5">
        <v>4</v>
      </c>
      <c r="J126" s="5">
        <v>98</v>
      </c>
      <c r="K126" s="5">
        <v>14</v>
      </c>
      <c r="L126" s="5">
        <v>35</v>
      </c>
      <c r="M126" s="5">
        <v>58.6</v>
      </c>
      <c r="N126" s="5">
        <v>5.5</v>
      </c>
      <c r="O126" s="43" t="str">
        <f>CONCATENATE(Таблица1[[#This Row],[Отверстия]],"/",Таблица1[[#This Row],[PCD]])</f>
        <v>4/98</v>
      </c>
      <c r="P126" s="5" t="s">
        <v>320</v>
      </c>
      <c r="Q126" s="17" t="str">
        <f>CONCATENATE(Таблица1[[#This Row],[Отверстия]],"/",Таблица1[[#This Row],[PCD]],"/",Таблица1[[#This Row],[Диаметр]])</f>
        <v>4/98/14</v>
      </c>
      <c r="R12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4/98/14/35/58,6/5,5</v>
      </c>
      <c r="S12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4/98/14/35/58,6/5,5</v>
      </c>
      <c r="T126" s="58" t="s">
        <v>28</v>
      </c>
      <c r="U126" s="4">
        <v>12</v>
      </c>
      <c r="V126" s="35">
        <v>20</v>
      </c>
      <c r="W126" s="55" t="s">
        <v>2691</v>
      </c>
      <c r="X126" s="34">
        <v>2790</v>
      </c>
      <c r="Y126" s="161"/>
      <c r="Z126" s="34">
        <v>0</v>
      </c>
      <c r="AA126" s="51">
        <f>IFERROR(VLOOKUP(Таблица1[[#This Row],[Товар КОД6]],'Stock СВОД'!$A$5:$C$220,2,0),)</f>
        <v>0</v>
      </c>
      <c r="AB126" s="51">
        <f>IFERROR(VLOOKUP(Таблица1[[#This Row],[Товар КОД6]],'Продажи Период СВОД'!$A$5:$C$410,2,0),)</f>
        <v>0</v>
      </c>
      <c r="AC126" s="129">
        <f>IFERROR(VLOOKUP(Таблица1[[#This Row],[Товар КОД6]],'Stock СВОД'!$A$5:$C$220,3,0),)</f>
        <v>0</v>
      </c>
      <c r="AD126" s="51">
        <f>IFERROR(VLOOKUP(Таблица1[[#This Row],[Товар КОД6]],'Продажи Период СВОД'!$A$5:$C$410,3,0),)</f>
        <v>0</v>
      </c>
      <c r="AE126" s="119">
        <f>Таблица1[[#This Row],[СТОК 1001]]+Таблица1[[#This Row],[СТОК 1002,]]</f>
        <v>0</v>
      </c>
      <c r="AF126" s="128"/>
      <c r="AG126" s="129"/>
      <c r="AH126" s="120">
        <f>Таблица1[[#This Row],[1002 заказ]]+Таблица1[[#This Row],[1001 заказ]]</f>
        <v>0</v>
      </c>
      <c r="AI126" s="57">
        <v>1</v>
      </c>
      <c r="AJ126" s="194"/>
      <c r="AK126" s="194"/>
      <c r="AL126" s="194">
        <f>Таблица1[[#This Row],[ФАКТ 1001]]+Таблица1[[#This Row],[ФАКТ 1002]]+Таблица1[[#This Row],[1001 заказ]]+Таблица1[[#This Row],[1002 заказ]]</f>
        <v>0</v>
      </c>
      <c r="AP126" s="3">
        <f>Таблица1[[#This Row],[Возврат 1002]]+Таблица1[[#This Row],[Возврат 1001]]</f>
        <v>0</v>
      </c>
      <c r="AQ12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7" spans="1:43" s="3" customFormat="1" ht="15.75" customHeight="1" x14ac:dyDescent="0.2">
      <c r="A127" s="23" t="s">
        <v>810</v>
      </c>
      <c r="B127" s="2">
        <v>408749</v>
      </c>
      <c r="C127" s="88" t="s">
        <v>321</v>
      </c>
      <c r="D127" s="23" t="s">
        <v>810</v>
      </c>
      <c r="E127" s="7">
        <v>408749</v>
      </c>
      <c r="F127" s="7" t="s">
        <v>38</v>
      </c>
      <c r="G127" s="8" t="s">
        <v>1107</v>
      </c>
      <c r="H127" s="5" t="s">
        <v>21</v>
      </c>
      <c r="I127" s="5">
        <v>4</v>
      </c>
      <c r="J127" s="5">
        <v>98</v>
      </c>
      <c r="K127" s="5">
        <v>14</v>
      </c>
      <c r="L127" s="5">
        <v>35</v>
      </c>
      <c r="M127" s="5">
        <v>58.6</v>
      </c>
      <c r="N127" s="5">
        <v>5.5</v>
      </c>
      <c r="O127" s="43" t="str">
        <f>CONCATENATE(Таблица1[[#This Row],[Отверстия]],"/",Таблица1[[#This Row],[PCD]])</f>
        <v>4/98</v>
      </c>
      <c r="P127" s="5" t="s">
        <v>322</v>
      </c>
      <c r="Q127" s="17" t="str">
        <f>CONCATENATE(Таблица1[[#This Row],[Отверстия]],"/",Таблица1[[#This Row],[PCD]],"/",Таблица1[[#This Row],[Диаметр]])</f>
        <v>4/98/14</v>
      </c>
      <c r="R12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4/98/14/35/58,6/5,5</v>
      </c>
      <c r="S12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4/98/14/35/58,6/5,5</v>
      </c>
      <c r="T127" s="58" t="s">
        <v>28</v>
      </c>
      <c r="U127" s="4">
        <v>12</v>
      </c>
      <c r="V127" s="35">
        <v>20</v>
      </c>
      <c r="W127" s="55" t="s">
        <v>2691</v>
      </c>
      <c r="X127" s="34">
        <v>2790</v>
      </c>
      <c r="Y127" s="161"/>
      <c r="Z127" s="34">
        <v>0</v>
      </c>
      <c r="AA127" s="51">
        <f>IFERROR(VLOOKUP(Таблица1[[#This Row],[Товар КОД6]],'Stock СВОД'!$A$5:$C$220,2,0),)</f>
        <v>0</v>
      </c>
      <c r="AB127" s="51">
        <f>IFERROR(VLOOKUP(Таблица1[[#This Row],[Товар КОД6]],'Продажи Период СВОД'!$A$5:$C$410,2,0),)</f>
        <v>0</v>
      </c>
      <c r="AC127" s="129">
        <f>IFERROR(VLOOKUP(Таблица1[[#This Row],[Товар КОД6]],'Stock СВОД'!$A$5:$C$220,3,0),)</f>
        <v>0</v>
      </c>
      <c r="AD127" s="51">
        <f>IFERROR(VLOOKUP(Таблица1[[#This Row],[Товар КОД6]],'Продажи Период СВОД'!$A$5:$C$410,3,0),)</f>
        <v>0</v>
      </c>
      <c r="AE127" s="119">
        <f>Таблица1[[#This Row],[СТОК 1001]]+Таблица1[[#This Row],[СТОК 1002,]]</f>
        <v>0</v>
      </c>
      <c r="AF127" s="128"/>
      <c r="AG127" s="129"/>
      <c r="AH127" s="120">
        <f>Таблица1[[#This Row],[1002 заказ]]+Таблица1[[#This Row],[1001 заказ]]</f>
        <v>0</v>
      </c>
      <c r="AI127" s="57">
        <v>1</v>
      </c>
      <c r="AJ127" s="194"/>
      <c r="AK127" s="194"/>
      <c r="AL127" s="194">
        <f>Таблица1[[#This Row],[ФАКТ 1001]]+Таблица1[[#This Row],[ФАКТ 1002]]+Таблица1[[#This Row],[1001 заказ]]+Таблица1[[#This Row],[1002 заказ]]</f>
        <v>0</v>
      </c>
      <c r="AP127" s="3">
        <f>Таблица1[[#This Row],[Возврат 1002]]+Таблица1[[#This Row],[Возврат 1001]]</f>
        <v>0</v>
      </c>
      <c r="AQ12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8" spans="1:43" s="3" customFormat="1" ht="15.75" customHeight="1" x14ac:dyDescent="0.2">
      <c r="A128" s="23" t="s">
        <v>810</v>
      </c>
      <c r="B128" s="2">
        <v>661767</v>
      </c>
      <c r="C128" s="88" t="s">
        <v>3876</v>
      </c>
      <c r="D128" s="23" t="s">
        <v>810</v>
      </c>
      <c r="E128" s="7">
        <v>661767</v>
      </c>
      <c r="F128" s="7" t="s">
        <v>26</v>
      </c>
      <c r="G128" s="8" t="s">
        <v>1107</v>
      </c>
      <c r="H128" s="5" t="s">
        <v>21</v>
      </c>
      <c r="I128" s="5">
        <v>4</v>
      </c>
      <c r="J128" s="5">
        <v>98</v>
      </c>
      <c r="K128" s="5">
        <v>14</v>
      </c>
      <c r="L128" s="5">
        <v>35</v>
      </c>
      <c r="M128" s="5">
        <v>58.6</v>
      </c>
      <c r="N128" s="5">
        <v>5.5</v>
      </c>
      <c r="O128" s="43" t="str">
        <f>CONCATENATE(Таблица1[[#This Row],[Отверстия]],"/",Таблица1[[#This Row],[PCD]])</f>
        <v>4/98</v>
      </c>
      <c r="P128" s="5" t="s">
        <v>323</v>
      </c>
      <c r="Q128" s="17" t="str">
        <f>CONCATENATE(Таблица1[[#This Row],[Отверстия]],"/",Таблица1[[#This Row],[PCD]],"/",Таблица1[[#This Row],[Диаметр]])</f>
        <v>4/98/14</v>
      </c>
      <c r="R12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4/98/14/35/58,6/5,5</v>
      </c>
      <c r="S12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4/98/14/35/58,6/5,5</v>
      </c>
      <c r="T128" s="58" t="s">
        <v>28</v>
      </c>
      <c r="U128" s="4">
        <v>12</v>
      </c>
      <c r="V128" s="35">
        <v>20</v>
      </c>
      <c r="W128" s="55" t="s">
        <v>2691</v>
      </c>
      <c r="X128" s="34">
        <v>2790</v>
      </c>
      <c r="Y128" s="161"/>
      <c r="Z128" s="34">
        <v>0</v>
      </c>
      <c r="AA128" s="51">
        <f>IFERROR(VLOOKUP(Таблица1[[#This Row],[Товар КОД6]],'Stock СВОД'!$A$5:$C$220,2,0),)</f>
        <v>0</v>
      </c>
      <c r="AB128" s="51">
        <f>IFERROR(VLOOKUP(Таблица1[[#This Row],[Товар КОД6]],'Продажи Период СВОД'!$A$5:$C$410,2,0),)</f>
        <v>0</v>
      </c>
      <c r="AC128" s="129">
        <f>IFERROR(VLOOKUP(Таблица1[[#This Row],[Товар КОД6]],'Stock СВОД'!$A$5:$C$220,3,0),)</f>
        <v>0</v>
      </c>
      <c r="AD128" s="51">
        <f>IFERROR(VLOOKUP(Таблица1[[#This Row],[Товар КОД6]],'Продажи Период СВОД'!$A$5:$C$410,3,0),)</f>
        <v>0</v>
      </c>
      <c r="AE128" s="119">
        <f>Таблица1[[#This Row],[СТОК 1001]]+Таблица1[[#This Row],[СТОК 1002,]]</f>
        <v>0</v>
      </c>
      <c r="AF128" s="128"/>
      <c r="AG128" s="129"/>
      <c r="AH128" s="120">
        <f>Таблица1[[#This Row],[1002 заказ]]+Таблица1[[#This Row],[1001 заказ]]</f>
        <v>0</v>
      </c>
      <c r="AI128" s="57">
        <v>1</v>
      </c>
      <c r="AJ128" s="194"/>
      <c r="AK128" s="194"/>
      <c r="AL128" s="194">
        <f>Таблица1[[#This Row],[ФАКТ 1001]]+Таблица1[[#This Row],[ФАКТ 1002]]+Таблица1[[#This Row],[1001 заказ]]+Таблица1[[#This Row],[1002 заказ]]</f>
        <v>0</v>
      </c>
      <c r="AP128" s="3">
        <f>Таблица1[[#This Row],[Возврат 1002]]+Таблица1[[#This Row],[Возврат 1001]]</f>
        <v>0</v>
      </c>
      <c r="AQ12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9" spans="1:43" s="3" customFormat="1" ht="15.75" customHeight="1" x14ac:dyDescent="0.2">
      <c r="A129" s="23" t="s">
        <v>810</v>
      </c>
      <c r="B129" s="2">
        <v>408750</v>
      </c>
      <c r="C129" s="88" t="s">
        <v>324</v>
      </c>
      <c r="D129" s="23" t="s">
        <v>810</v>
      </c>
      <c r="E129" s="7">
        <v>408750</v>
      </c>
      <c r="F129" s="7" t="s">
        <v>38</v>
      </c>
      <c r="G129" s="8" t="s">
        <v>1108</v>
      </c>
      <c r="H129" s="5" t="s">
        <v>21</v>
      </c>
      <c r="I129" s="5">
        <v>4</v>
      </c>
      <c r="J129" s="5">
        <v>98</v>
      </c>
      <c r="K129" s="5">
        <v>14</v>
      </c>
      <c r="L129" s="5">
        <v>35</v>
      </c>
      <c r="M129" s="5">
        <v>58.6</v>
      </c>
      <c r="N129" s="5">
        <v>5.5</v>
      </c>
      <c r="O129" s="43" t="str">
        <f>CONCATENATE(Таблица1[[#This Row],[Отверстия]],"/",Таблица1[[#This Row],[PCD]])</f>
        <v>4/98</v>
      </c>
      <c r="P129" s="5" t="s">
        <v>325</v>
      </c>
      <c r="Q129" s="17" t="str">
        <f>CONCATENATE(Таблица1[[#This Row],[Отверстия]],"/",Таблица1[[#This Row],[PCD]],"/",Таблица1[[#This Row],[Диаметр]])</f>
        <v>4/98/14</v>
      </c>
      <c r="R12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4/98/14/35/58,6/5,5</v>
      </c>
      <c r="S12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4/98/14/35/58,6/5,5</v>
      </c>
      <c r="T129" s="58" t="s">
        <v>28</v>
      </c>
      <c r="U129" s="4">
        <v>12</v>
      </c>
      <c r="V129" s="35">
        <v>20</v>
      </c>
      <c r="W129" s="55" t="s">
        <v>2691</v>
      </c>
      <c r="X129" s="34">
        <v>2790</v>
      </c>
      <c r="Y129" s="161"/>
      <c r="Z129" s="34">
        <v>0</v>
      </c>
      <c r="AA129" s="51">
        <f>IFERROR(VLOOKUP(Таблица1[[#This Row],[Товар КОД6]],'Stock СВОД'!$A$5:$C$220,2,0),)</f>
        <v>0</v>
      </c>
      <c r="AB129" s="51">
        <f>IFERROR(VLOOKUP(Таблица1[[#This Row],[Товар КОД6]],'Продажи Период СВОД'!$A$5:$C$410,2,0),)</f>
        <v>0</v>
      </c>
      <c r="AC129" s="129">
        <f>IFERROR(VLOOKUP(Таблица1[[#This Row],[Товар КОД6]],'Stock СВОД'!$A$5:$C$220,3,0),)</f>
        <v>0</v>
      </c>
      <c r="AD129" s="51">
        <f>IFERROR(VLOOKUP(Таблица1[[#This Row],[Товар КОД6]],'Продажи Период СВОД'!$A$5:$C$410,3,0),)</f>
        <v>0</v>
      </c>
      <c r="AE129" s="119">
        <f>Таблица1[[#This Row],[СТОК 1001]]+Таблица1[[#This Row],[СТОК 1002,]]</f>
        <v>0</v>
      </c>
      <c r="AF129" s="128"/>
      <c r="AG129" s="129"/>
      <c r="AH129" s="120">
        <f>Таблица1[[#This Row],[1002 заказ]]+Таблица1[[#This Row],[1001 заказ]]</f>
        <v>0</v>
      </c>
      <c r="AI129" s="57">
        <v>1</v>
      </c>
      <c r="AJ129" s="194"/>
      <c r="AK129" s="194"/>
      <c r="AL129" s="194">
        <f>Таблица1[[#This Row],[ФАКТ 1001]]+Таблица1[[#This Row],[ФАКТ 1002]]+Таблица1[[#This Row],[1001 заказ]]+Таблица1[[#This Row],[1002 заказ]]</f>
        <v>0</v>
      </c>
      <c r="AP129" s="3">
        <f>Таблица1[[#This Row],[Возврат 1002]]+Таблица1[[#This Row],[Возврат 1001]]</f>
        <v>0</v>
      </c>
      <c r="AQ12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0" spans="1:43" s="3" customFormat="1" ht="15.75" customHeight="1" x14ac:dyDescent="0.2">
      <c r="A130" s="23" t="s">
        <v>810</v>
      </c>
      <c r="B130" s="2">
        <v>661900</v>
      </c>
      <c r="C130" s="88" t="s">
        <v>326</v>
      </c>
      <c r="D130" s="23" t="s">
        <v>810</v>
      </c>
      <c r="E130" s="7">
        <v>661900</v>
      </c>
      <c r="F130" s="7" t="s">
        <v>26</v>
      </c>
      <c r="G130" s="8" t="s">
        <v>1099</v>
      </c>
      <c r="H130" s="5" t="s">
        <v>21</v>
      </c>
      <c r="I130" s="5">
        <v>4</v>
      </c>
      <c r="J130" s="5">
        <v>98</v>
      </c>
      <c r="K130" s="5">
        <v>14</v>
      </c>
      <c r="L130" s="5">
        <v>35</v>
      </c>
      <c r="M130" s="5">
        <v>58.6</v>
      </c>
      <c r="N130" s="5">
        <v>5.5</v>
      </c>
      <c r="O130" s="43" t="str">
        <f>CONCATENATE(Таблица1[[#This Row],[Отверстия]],"/",Таблица1[[#This Row],[PCD]])</f>
        <v>4/98</v>
      </c>
      <c r="P130" s="5" t="s">
        <v>327</v>
      </c>
      <c r="Q130" s="17" t="str">
        <f>CONCATENATE(Таблица1[[#This Row],[Отверстия]],"/",Таблица1[[#This Row],[PCD]],"/",Таблица1[[#This Row],[Диаметр]])</f>
        <v>4/98/14</v>
      </c>
      <c r="R13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4/98/14/35/58,6/5,5</v>
      </c>
      <c r="S13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4/98/14/35/58,6/5,5</v>
      </c>
      <c r="T130" s="58" t="s">
        <v>28</v>
      </c>
      <c r="U130" s="4">
        <v>12</v>
      </c>
      <c r="V130" s="35">
        <v>20</v>
      </c>
      <c r="W130" s="55" t="s">
        <v>2691</v>
      </c>
      <c r="X130" s="34">
        <v>2790</v>
      </c>
      <c r="Y130" s="161"/>
      <c r="Z130" s="34">
        <v>2189.9973999999997</v>
      </c>
      <c r="AA130" s="51">
        <f>IFERROR(VLOOKUP(Таблица1[[#This Row],[Товар КОД6]],'Stock СВОД'!$A$5:$C$220,2,0),)</f>
        <v>0</v>
      </c>
      <c r="AB130" s="51">
        <f>IFERROR(VLOOKUP(Таблица1[[#This Row],[Товар КОД6]],'Продажи Период СВОД'!$A$5:$C$410,2,0),)</f>
        <v>0</v>
      </c>
      <c r="AC130" s="129">
        <f>IFERROR(VLOOKUP(Таблица1[[#This Row],[Товар КОД6]],'Stock СВОД'!$A$5:$C$220,3,0),)</f>
        <v>0</v>
      </c>
      <c r="AD130" s="51">
        <f>IFERROR(VLOOKUP(Таблица1[[#This Row],[Товар КОД6]],'Продажи Период СВОД'!$A$5:$C$410,3,0),)</f>
        <v>0</v>
      </c>
      <c r="AE130" s="119">
        <f>Таблица1[[#This Row],[СТОК 1001]]+Таблица1[[#This Row],[СТОК 1002,]]</f>
        <v>0</v>
      </c>
      <c r="AF130" s="128"/>
      <c r="AG130" s="129"/>
      <c r="AH130" s="120">
        <f>Таблица1[[#This Row],[1002 заказ]]+Таблица1[[#This Row],[1001 заказ]]</f>
        <v>0</v>
      </c>
      <c r="AI130" s="57">
        <v>1</v>
      </c>
      <c r="AJ130" s="194"/>
      <c r="AK130" s="194"/>
      <c r="AL130" s="194">
        <f>Таблица1[[#This Row],[ФАКТ 1001]]+Таблица1[[#This Row],[ФАКТ 1002]]+Таблица1[[#This Row],[1001 заказ]]+Таблица1[[#This Row],[1002 заказ]]</f>
        <v>0</v>
      </c>
      <c r="AP130" s="3">
        <f>Таблица1[[#This Row],[Возврат 1002]]+Таблица1[[#This Row],[Возврат 1001]]</f>
        <v>0</v>
      </c>
      <c r="AQ13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1" spans="1:43" s="3" customFormat="1" ht="15.75" customHeight="1" x14ac:dyDescent="0.2">
      <c r="A131" s="23" t="s">
        <v>810</v>
      </c>
      <c r="B131" s="2">
        <v>661898</v>
      </c>
      <c r="C131" s="88" t="s">
        <v>328</v>
      </c>
      <c r="D131" s="23" t="s">
        <v>810</v>
      </c>
      <c r="E131" s="7">
        <v>661898</v>
      </c>
      <c r="F131" s="7" t="s">
        <v>38</v>
      </c>
      <c r="G131" s="8" t="s">
        <v>1106</v>
      </c>
      <c r="H131" s="5" t="s">
        <v>21</v>
      </c>
      <c r="I131" s="5">
        <v>4</v>
      </c>
      <c r="J131" s="5">
        <v>98</v>
      </c>
      <c r="K131" s="5">
        <v>14</v>
      </c>
      <c r="L131" s="5">
        <v>35</v>
      </c>
      <c r="M131" s="5">
        <v>58.6</v>
      </c>
      <c r="N131" s="5">
        <v>5.5</v>
      </c>
      <c r="O131" s="43" t="str">
        <f>CONCATENATE(Таблица1[[#This Row],[Отверстия]],"/",Таблица1[[#This Row],[PCD]])</f>
        <v>4/98</v>
      </c>
      <c r="P131" s="5" t="s">
        <v>329</v>
      </c>
      <c r="Q131" s="17" t="str">
        <f>CONCATENATE(Таблица1[[#This Row],[Отверстия]],"/",Таблица1[[#This Row],[PCD]],"/",Таблица1[[#This Row],[Диаметр]])</f>
        <v>4/98/14</v>
      </c>
      <c r="R13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4/98/14/35/58,6/5,5</v>
      </c>
      <c r="S13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4/98/14/35/58,6/5,5</v>
      </c>
      <c r="T131" s="58" t="s">
        <v>28</v>
      </c>
      <c r="U131" s="4">
        <v>12</v>
      </c>
      <c r="V131" s="35">
        <v>20</v>
      </c>
      <c r="W131" s="55" t="s">
        <v>2691</v>
      </c>
      <c r="X131" s="34">
        <v>2790</v>
      </c>
      <c r="Y131" s="161"/>
      <c r="Z131" s="34">
        <v>0</v>
      </c>
      <c r="AA131" s="51">
        <f>IFERROR(VLOOKUP(Таблица1[[#This Row],[Товар КОД6]],'Stock СВОД'!$A$5:$C$220,2,0),)</f>
        <v>0</v>
      </c>
      <c r="AB131" s="51">
        <f>IFERROR(VLOOKUP(Таблица1[[#This Row],[Товар КОД6]],'Продажи Период СВОД'!$A$5:$C$410,2,0),)</f>
        <v>0</v>
      </c>
      <c r="AC131" s="129">
        <f>IFERROR(VLOOKUP(Таблица1[[#This Row],[Товар КОД6]],'Stock СВОД'!$A$5:$C$220,3,0),)</f>
        <v>0</v>
      </c>
      <c r="AD131" s="51">
        <f>IFERROR(VLOOKUP(Таблица1[[#This Row],[Товар КОД6]],'Продажи Период СВОД'!$A$5:$C$410,3,0),)</f>
        <v>0</v>
      </c>
      <c r="AE131" s="119">
        <f>Таблица1[[#This Row],[СТОК 1001]]+Таблица1[[#This Row],[СТОК 1002,]]</f>
        <v>0</v>
      </c>
      <c r="AF131" s="128"/>
      <c r="AG131" s="129"/>
      <c r="AH131" s="120">
        <f>Таблица1[[#This Row],[1002 заказ]]+Таблица1[[#This Row],[1001 заказ]]</f>
        <v>0</v>
      </c>
      <c r="AI131" s="57">
        <v>1</v>
      </c>
      <c r="AJ131" s="194"/>
      <c r="AK131" s="194"/>
      <c r="AL131" s="194">
        <f>Таблица1[[#This Row],[ФАКТ 1001]]+Таблица1[[#This Row],[ФАКТ 1002]]+Таблица1[[#This Row],[1001 заказ]]+Таблица1[[#This Row],[1002 заказ]]</f>
        <v>0</v>
      </c>
      <c r="AP131" s="3">
        <f>Таблица1[[#This Row],[Возврат 1002]]+Таблица1[[#This Row],[Возврат 1001]]</f>
        <v>0</v>
      </c>
      <c r="AQ13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2" spans="1:43" s="3" customFormat="1" ht="15.75" hidden="1" customHeight="1" x14ac:dyDescent="0.2">
      <c r="A132" s="23" t="s">
        <v>810</v>
      </c>
      <c r="B132" s="2">
        <v>766940</v>
      </c>
      <c r="C132" s="88">
        <v>44490</v>
      </c>
      <c r="D132" s="23" t="s">
        <v>810</v>
      </c>
      <c r="E132" s="7">
        <v>766940</v>
      </c>
      <c r="F132" s="7"/>
      <c r="G132" s="8"/>
      <c r="H132" s="5" t="s">
        <v>300</v>
      </c>
      <c r="I132" s="5">
        <v>4</v>
      </c>
      <c r="J132" s="5">
        <v>98</v>
      </c>
      <c r="K132" s="5">
        <v>14</v>
      </c>
      <c r="L132" s="5">
        <v>35</v>
      </c>
      <c r="M132" s="5">
        <v>58.6</v>
      </c>
      <c r="N132" s="5">
        <v>5.5</v>
      </c>
      <c r="O132" s="43" t="str">
        <f>CONCATENATE(Таблица1[[#This Row],[Отверстия]],"/",Таблица1[[#This Row],[PCD]])</f>
        <v>4/98</v>
      </c>
      <c r="P132" s="5" t="s">
        <v>330</v>
      </c>
      <c r="Q132" s="17" t="str">
        <f>CONCATENATE(Таблица1[[#This Row],[Отверстия]],"/",Таблица1[[#This Row],[PCD]],"/",Таблица1[[#This Row],[Диаметр]])</f>
        <v>4/98/14</v>
      </c>
      <c r="R13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4/98/14/35/58,6/5,5</v>
      </c>
      <c r="S13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4/98/14/35/58,6/5,5</v>
      </c>
      <c r="T132" s="58" t="s">
        <v>22</v>
      </c>
      <c r="U132" s="4"/>
      <c r="V132" s="35"/>
      <c r="W132" s="55" t="s">
        <v>2691</v>
      </c>
      <c r="X132" s="34">
        <v>1931</v>
      </c>
      <c r="Y132" s="161"/>
      <c r="Z132" s="34">
        <v>0</v>
      </c>
      <c r="AA132" s="51">
        <f>IFERROR(VLOOKUP(Таблица1[[#This Row],[Товар КОД6]],'Stock СВОД'!$A$5:$C$220,2,0),)</f>
        <v>0</v>
      </c>
      <c r="AB132" s="51">
        <f>IFERROR(VLOOKUP(Таблица1[[#This Row],[Товар КОД6]],'Продажи Период СВОД'!$A$5:$C$410,2,0),)</f>
        <v>0</v>
      </c>
      <c r="AC132" s="129">
        <f>IFERROR(VLOOKUP(Таблица1[[#This Row],[Товар КОД6]],'Stock СВОД'!$A$5:$C$220,3,0),)</f>
        <v>0</v>
      </c>
      <c r="AD132" s="51">
        <f>IFERROR(VLOOKUP(Таблица1[[#This Row],[Товар КОД6]],'Продажи Период СВОД'!$A$5:$C$410,3,0),)</f>
        <v>0</v>
      </c>
      <c r="AE132" s="119">
        <f>Таблица1[[#This Row],[СТОК 1001]]+Таблица1[[#This Row],[СТОК 1002,]]</f>
        <v>0</v>
      </c>
      <c r="AF132" s="128"/>
      <c r="AG132" s="129"/>
      <c r="AH132" s="120">
        <f>Таблица1[[#This Row],[1002 заказ]]+Таблица1[[#This Row],[1001 заказ]]</f>
        <v>0</v>
      </c>
      <c r="AI132" s="57">
        <v>1</v>
      </c>
      <c r="AJ132" s="57"/>
      <c r="AK132" s="57"/>
      <c r="AL132" s="57">
        <f>Таблица1[[#This Row],[ФАКТ 1001]]+Таблица1[[#This Row],[ФАКТ 1002]]+Таблица1[[#This Row],[1001 заказ]]+Таблица1[[#This Row],[1002 заказ]]</f>
        <v>0</v>
      </c>
      <c r="AP132" s="3">
        <f>Таблица1[[#This Row],[Возврат 1002]]+Таблица1[[#This Row],[Возврат 1001]]</f>
        <v>0</v>
      </c>
      <c r="AQ13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3" spans="1:43" s="3" customFormat="1" ht="15.75" hidden="1" customHeight="1" x14ac:dyDescent="0.2">
      <c r="A133" s="23" t="s">
        <v>810</v>
      </c>
      <c r="B133" s="2">
        <v>666939</v>
      </c>
      <c r="C133" s="88">
        <v>45946</v>
      </c>
      <c r="D133" s="23" t="s">
        <v>810</v>
      </c>
      <c r="E133" s="7">
        <v>666939</v>
      </c>
      <c r="F133" s="7"/>
      <c r="G133" s="8"/>
      <c r="H133" s="5" t="s">
        <v>300</v>
      </c>
      <c r="I133" s="5">
        <v>4</v>
      </c>
      <c r="J133" s="5">
        <v>98</v>
      </c>
      <c r="K133" s="5">
        <v>14</v>
      </c>
      <c r="L133" s="5">
        <v>35</v>
      </c>
      <c r="M133" s="5">
        <v>58.6</v>
      </c>
      <c r="N133" s="5">
        <v>5.5</v>
      </c>
      <c r="O133" s="43" t="str">
        <f>CONCATENATE(Таблица1[[#This Row],[Отверстия]],"/",Таблица1[[#This Row],[PCD]])</f>
        <v>4/98</v>
      </c>
      <c r="P133" s="5" t="s">
        <v>334</v>
      </c>
      <c r="Q133" s="17" t="str">
        <f>CONCATENATE(Таблица1[[#This Row],[Отверстия]],"/",Таблица1[[#This Row],[PCD]],"/",Таблица1[[#This Row],[Диаметр]])</f>
        <v>4/98/14</v>
      </c>
      <c r="R13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4/98/14/35/58,6/5,5</v>
      </c>
      <c r="S13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4/98/14/35/58,6/5,5</v>
      </c>
      <c r="T133" s="58" t="s">
        <v>22</v>
      </c>
      <c r="U133" s="4"/>
      <c r="V133" s="35"/>
      <c r="W133" s="55" t="s">
        <v>2691</v>
      </c>
      <c r="X133" s="34">
        <v>1931</v>
      </c>
      <c r="Y133" s="161"/>
      <c r="Z133" s="34">
        <v>0</v>
      </c>
      <c r="AA133" s="51">
        <f>IFERROR(VLOOKUP(Таблица1[[#This Row],[Товар КОД6]],'Stock СВОД'!$A$5:$C$220,2,0),)</f>
        <v>0</v>
      </c>
      <c r="AB133" s="51">
        <f>IFERROR(VLOOKUP(Таблица1[[#This Row],[Товар КОД6]],'Продажи Период СВОД'!$A$5:$C$410,2,0),)</f>
        <v>0</v>
      </c>
      <c r="AC133" s="129">
        <f>IFERROR(VLOOKUP(Таблица1[[#This Row],[Товар КОД6]],'Stock СВОД'!$A$5:$C$220,3,0),)</f>
        <v>0</v>
      </c>
      <c r="AD133" s="51">
        <f>IFERROR(VLOOKUP(Таблица1[[#This Row],[Товар КОД6]],'Продажи Период СВОД'!$A$5:$C$410,3,0),)</f>
        <v>0</v>
      </c>
      <c r="AE133" s="119">
        <f>Таблица1[[#This Row],[СТОК 1001]]+Таблица1[[#This Row],[СТОК 1002,]]</f>
        <v>0</v>
      </c>
      <c r="AF133" s="128"/>
      <c r="AG133" s="129"/>
      <c r="AH133" s="120">
        <f>Таблица1[[#This Row],[1002 заказ]]+Таблица1[[#This Row],[1001 заказ]]</f>
        <v>0</v>
      </c>
      <c r="AI133" s="57">
        <v>1</v>
      </c>
      <c r="AJ133" s="57"/>
      <c r="AK133" s="57"/>
      <c r="AL133" s="57">
        <f>Таблица1[[#This Row],[ФАКТ 1001]]+Таблица1[[#This Row],[ФАКТ 1002]]+Таблица1[[#This Row],[1001 заказ]]+Таблица1[[#This Row],[1002 заказ]]</f>
        <v>0</v>
      </c>
      <c r="AP133" s="3">
        <f>Таблица1[[#This Row],[Возврат 1002]]+Таблица1[[#This Row],[Возврат 1001]]</f>
        <v>0</v>
      </c>
      <c r="AQ13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4" spans="1:43" s="3" customFormat="1" ht="15.75" hidden="1" customHeight="1" x14ac:dyDescent="0.2">
      <c r="A134" s="23" t="s">
        <v>810</v>
      </c>
      <c r="B134" s="2">
        <v>666940</v>
      </c>
      <c r="C134" s="88">
        <v>44517</v>
      </c>
      <c r="D134" s="23" t="s">
        <v>810</v>
      </c>
      <c r="E134" s="7">
        <v>666940</v>
      </c>
      <c r="F134" s="69"/>
      <c r="G134" s="8"/>
      <c r="H134" s="5" t="s">
        <v>300</v>
      </c>
      <c r="I134" s="5">
        <v>4</v>
      </c>
      <c r="J134" s="5">
        <v>98</v>
      </c>
      <c r="K134" s="5">
        <v>14</v>
      </c>
      <c r="L134" s="5">
        <v>35</v>
      </c>
      <c r="M134" s="5">
        <v>58.6</v>
      </c>
      <c r="N134" s="5">
        <v>5.5</v>
      </c>
      <c r="O134" s="43" t="str">
        <f>CONCATENATE(Таблица1[[#This Row],[Отверстия]],"/",Таблица1[[#This Row],[PCD]])</f>
        <v>4/98</v>
      </c>
      <c r="P134" s="5" t="s">
        <v>335</v>
      </c>
      <c r="Q134" s="17" t="str">
        <f>CONCATENATE(Таблица1[[#This Row],[Отверстия]],"/",Таблица1[[#This Row],[PCD]],"/",Таблица1[[#This Row],[Диаметр]])</f>
        <v>4/98/14</v>
      </c>
      <c r="R13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4/98/14/35/58,6/5,5</v>
      </c>
      <c r="S13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4/98/14/35/58,6/5,5</v>
      </c>
      <c r="T134" s="58" t="s">
        <v>22</v>
      </c>
      <c r="U134" s="4"/>
      <c r="V134" s="35"/>
      <c r="W134" s="55" t="s">
        <v>2691</v>
      </c>
      <c r="X134" s="34">
        <v>1890</v>
      </c>
      <c r="Y134" s="161"/>
      <c r="Z134" s="34">
        <v>0</v>
      </c>
      <c r="AA134" s="51">
        <f>IFERROR(VLOOKUP(Таблица1[[#This Row],[Товар КОД6]],'Stock СВОД'!$A$5:$C$220,2,0),)</f>
        <v>0</v>
      </c>
      <c r="AB134" s="51">
        <f>IFERROR(VLOOKUP(Таблица1[[#This Row],[Товар КОД6]],'Продажи Период СВОД'!$A$5:$C$410,2,0),)</f>
        <v>0</v>
      </c>
      <c r="AC134" s="129">
        <f>IFERROR(VLOOKUP(Таблица1[[#This Row],[Товар КОД6]],'Stock СВОД'!$A$5:$C$220,3,0),)</f>
        <v>0</v>
      </c>
      <c r="AD134" s="51">
        <f>IFERROR(VLOOKUP(Таблица1[[#This Row],[Товар КОД6]],'Продажи Период СВОД'!$A$5:$C$410,3,0),)</f>
        <v>0</v>
      </c>
      <c r="AE134" s="119">
        <f>Таблица1[[#This Row],[СТОК 1001]]+Таблица1[[#This Row],[СТОК 1002,]]</f>
        <v>0</v>
      </c>
      <c r="AF134" s="128"/>
      <c r="AG134" s="129"/>
      <c r="AH134" s="120">
        <f>Таблица1[[#This Row],[1002 заказ]]+Таблица1[[#This Row],[1001 заказ]]</f>
        <v>0</v>
      </c>
      <c r="AI134" s="57">
        <v>1</v>
      </c>
      <c r="AJ134" s="57"/>
      <c r="AK134" s="57"/>
      <c r="AL134" s="57">
        <f>Таблица1[[#This Row],[ФАКТ 1001]]+Таблица1[[#This Row],[ФАКТ 1002]]+Таблица1[[#This Row],[1001 заказ]]+Таблица1[[#This Row],[1002 заказ]]</f>
        <v>0</v>
      </c>
      <c r="AP134" s="3">
        <f>Таблица1[[#This Row],[Возврат 1002]]+Таблица1[[#This Row],[Возврат 1001]]</f>
        <v>0</v>
      </c>
      <c r="AQ13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5" spans="1:43" s="3" customFormat="1" ht="15.75" hidden="1" customHeight="1" x14ac:dyDescent="0.2">
      <c r="A135" s="23" t="s">
        <v>810</v>
      </c>
      <c r="B135" s="2">
        <v>752653</v>
      </c>
      <c r="C135" s="88">
        <v>46180</v>
      </c>
      <c r="D135" s="23" t="s">
        <v>810</v>
      </c>
      <c r="E135" s="7">
        <v>752653</v>
      </c>
      <c r="F135" s="7"/>
      <c r="G135" s="8"/>
      <c r="H135" s="5" t="s">
        <v>300</v>
      </c>
      <c r="I135" s="5">
        <v>4</v>
      </c>
      <c r="J135" s="5">
        <v>98</v>
      </c>
      <c r="K135" s="5">
        <v>14</v>
      </c>
      <c r="L135" s="5">
        <v>35</v>
      </c>
      <c r="M135" s="5">
        <v>58.6</v>
      </c>
      <c r="N135" s="5">
        <v>5.5</v>
      </c>
      <c r="O135" s="43" t="str">
        <f>CONCATENATE(Таблица1[[#This Row],[Отверстия]],"/",Таблица1[[#This Row],[PCD]])</f>
        <v>4/98</v>
      </c>
      <c r="P135" s="5" t="s">
        <v>338</v>
      </c>
      <c r="Q135" s="17" t="str">
        <f>CONCATENATE(Таблица1[[#This Row],[Отверстия]],"/",Таблица1[[#This Row],[PCD]],"/",Таблица1[[#This Row],[Диаметр]])</f>
        <v>4/98/14</v>
      </c>
      <c r="R13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4/98/14/35/58,6/5,5</v>
      </c>
      <c r="S13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4/98/14/35/58,6/5,5</v>
      </c>
      <c r="T135" s="58" t="s">
        <v>22</v>
      </c>
      <c r="U135" s="4"/>
      <c r="V135" s="35"/>
      <c r="W135" s="55" t="s">
        <v>2691</v>
      </c>
      <c r="X135" s="34">
        <v>1871</v>
      </c>
      <c r="Y135" s="161"/>
      <c r="Z135" s="34">
        <v>0</v>
      </c>
      <c r="AA135" s="51">
        <f>IFERROR(VLOOKUP(Таблица1[[#This Row],[Товар КОД6]],'Stock СВОД'!$A$5:$C$220,2,0),)</f>
        <v>0</v>
      </c>
      <c r="AB135" s="51">
        <f>IFERROR(VLOOKUP(Таблица1[[#This Row],[Товар КОД6]],'Продажи Период СВОД'!$A$5:$C$410,2,0),)</f>
        <v>0</v>
      </c>
      <c r="AC135" s="129">
        <f>IFERROR(VLOOKUP(Таблица1[[#This Row],[Товар КОД6]],'Stock СВОД'!$A$5:$C$220,3,0),)</f>
        <v>0</v>
      </c>
      <c r="AD135" s="51">
        <f>IFERROR(VLOOKUP(Таблица1[[#This Row],[Товар КОД6]],'Продажи Период СВОД'!$A$5:$C$410,3,0),)</f>
        <v>0</v>
      </c>
      <c r="AE135" s="119">
        <f>Таблица1[[#This Row],[СТОК 1001]]+Таблица1[[#This Row],[СТОК 1002,]]</f>
        <v>0</v>
      </c>
      <c r="AF135" s="128"/>
      <c r="AG135" s="129"/>
      <c r="AH135" s="120">
        <f>Таблица1[[#This Row],[1002 заказ]]+Таблица1[[#This Row],[1001 заказ]]</f>
        <v>0</v>
      </c>
      <c r="AI135" s="57">
        <v>1</v>
      </c>
      <c r="AJ135" s="57"/>
      <c r="AK135" s="57"/>
      <c r="AL135" s="57">
        <f>Таблица1[[#This Row],[ФАКТ 1001]]+Таблица1[[#This Row],[ФАКТ 1002]]+Таблица1[[#This Row],[1001 заказ]]+Таблица1[[#This Row],[1002 заказ]]</f>
        <v>0</v>
      </c>
      <c r="AP135" s="3">
        <f>Таблица1[[#This Row],[Возврат 1002]]+Таблица1[[#This Row],[Возврат 1001]]</f>
        <v>0</v>
      </c>
      <c r="AQ13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6" spans="1:43" s="3" customFormat="1" ht="15.75" customHeight="1" x14ac:dyDescent="0.2">
      <c r="A136" s="23" t="s">
        <v>810</v>
      </c>
      <c r="B136" s="2">
        <v>661768</v>
      </c>
      <c r="C136" s="88" t="s">
        <v>339</v>
      </c>
      <c r="D136" s="23" t="s">
        <v>810</v>
      </c>
      <c r="E136" s="7">
        <v>661768</v>
      </c>
      <c r="F136" s="7" t="s">
        <v>26</v>
      </c>
      <c r="G136" s="8" t="s">
        <v>1097</v>
      </c>
      <c r="H136" s="5" t="s">
        <v>21</v>
      </c>
      <c r="I136" s="5">
        <v>4</v>
      </c>
      <c r="J136" s="5">
        <v>98</v>
      </c>
      <c r="K136" s="5">
        <v>14</v>
      </c>
      <c r="L136" s="5">
        <v>35</v>
      </c>
      <c r="M136" s="5">
        <v>58.6</v>
      </c>
      <c r="N136" s="5">
        <v>5.5</v>
      </c>
      <c r="O136" s="43" t="str">
        <f>CONCATENATE(Таблица1[[#This Row],[Отверстия]],"/",Таблица1[[#This Row],[PCD]])</f>
        <v>4/98</v>
      </c>
      <c r="P136" s="5" t="s">
        <v>340</v>
      </c>
      <c r="Q136" s="17" t="str">
        <f>CONCATENATE(Таблица1[[#This Row],[Отверстия]],"/",Таблица1[[#This Row],[PCD]],"/",Таблица1[[#This Row],[Диаметр]])</f>
        <v>4/98/14</v>
      </c>
      <c r="R13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4/98/14/35/58,6/5,5</v>
      </c>
      <c r="S13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4/98/14/35/58,6/5,5</v>
      </c>
      <c r="T136" s="58" t="s">
        <v>28</v>
      </c>
      <c r="U136" s="4">
        <v>12</v>
      </c>
      <c r="V136" s="35">
        <v>20</v>
      </c>
      <c r="W136" s="55" t="s">
        <v>2691</v>
      </c>
      <c r="X136" s="34">
        <v>2790</v>
      </c>
      <c r="Y136" s="161"/>
      <c r="Z136" s="34">
        <v>0</v>
      </c>
      <c r="AA136" s="51">
        <f>IFERROR(VLOOKUP(Таблица1[[#This Row],[Товар КОД6]],'Stock СВОД'!$A$5:$C$220,2,0),)</f>
        <v>0</v>
      </c>
      <c r="AB136" s="51">
        <f>IFERROR(VLOOKUP(Таблица1[[#This Row],[Товар КОД6]],'Продажи Период СВОД'!$A$5:$C$410,2,0),)</f>
        <v>0</v>
      </c>
      <c r="AC136" s="129">
        <f>IFERROR(VLOOKUP(Таблица1[[#This Row],[Товар КОД6]],'Stock СВОД'!$A$5:$C$220,3,0),)</f>
        <v>0</v>
      </c>
      <c r="AD136" s="51">
        <f>IFERROR(VLOOKUP(Таблица1[[#This Row],[Товар КОД6]],'Продажи Период СВОД'!$A$5:$C$410,3,0),)</f>
        <v>0</v>
      </c>
      <c r="AE136" s="119">
        <f>Таблица1[[#This Row],[СТОК 1001]]+Таблица1[[#This Row],[СТОК 1002,]]</f>
        <v>0</v>
      </c>
      <c r="AF136" s="128"/>
      <c r="AG136" s="129"/>
      <c r="AH136" s="120">
        <f>Таблица1[[#This Row],[1002 заказ]]+Таблица1[[#This Row],[1001 заказ]]</f>
        <v>0</v>
      </c>
      <c r="AI136" s="57">
        <v>1</v>
      </c>
      <c r="AJ136" s="194"/>
      <c r="AK136" s="194"/>
      <c r="AL136" s="194">
        <f>Таблица1[[#This Row],[ФАКТ 1001]]+Таблица1[[#This Row],[ФАКТ 1002]]+Таблица1[[#This Row],[1001 заказ]]+Таблица1[[#This Row],[1002 заказ]]</f>
        <v>0</v>
      </c>
      <c r="AP136" s="3">
        <f>Таблица1[[#This Row],[Возврат 1002]]+Таблица1[[#This Row],[Возврат 1001]]</f>
        <v>0</v>
      </c>
      <c r="AQ13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7" spans="1:43" s="3" customFormat="1" ht="15.75" customHeight="1" x14ac:dyDescent="0.2">
      <c r="A137" s="23" t="s">
        <v>810</v>
      </c>
      <c r="B137" s="2">
        <v>938850</v>
      </c>
      <c r="C137" s="88" t="s">
        <v>3605</v>
      </c>
      <c r="D137" s="23" t="s">
        <v>810</v>
      </c>
      <c r="E137" s="7">
        <v>938850</v>
      </c>
      <c r="F137" s="7" t="s">
        <v>26</v>
      </c>
      <c r="G137" s="8" t="s">
        <v>1100</v>
      </c>
      <c r="H137" s="5" t="s">
        <v>21</v>
      </c>
      <c r="I137" s="5">
        <v>4</v>
      </c>
      <c r="J137" s="5">
        <v>98</v>
      </c>
      <c r="K137" s="5">
        <v>14</v>
      </c>
      <c r="L137" s="5">
        <v>35</v>
      </c>
      <c r="M137" s="5">
        <v>58.6</v>
      </c>
      <c r="N137" s="5">
        <v>5.5</v>
      </c>
      <c r="O137" s="43" t="str">
        <f>CONCATENATE(Таблица1[[#This Row],[Отверстия]],"/",Таблица1[[#This Row],[PCD]])</f>
        <v>4/98</v>
      </c>
      <c r="P137" s="5" t="s">
        <v>341</v>
      </c>
      <c r="Q137" s="17" t="str">
        <f>CONCATENATE(Таблица1[[#This Row],[Отверстия]],"/",Таблица1[[#This Row],[PCD]],"/",Таблица1[[#This Row],[Диаметр]])</f>
        <v>4/98/14</v>
      </c>
      <c r="R13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4/98/14/35/58,6/5,5</v>
      </c>
      <c r="S13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4/98/14/35/58,6/5,5</v>
      </c>
      <c r="T137" s="58" t="s">
        <v>28</v>
      </c>
      <c r="U137" s="4">
        <v>12</v>
      </c>
      <c r="V137" s="35">
        <v>20</v>
      </c>
      <c r="W137" s="55" t="s">
        <v>2691</v>
      </c>
      <c r="X137" s="34">
        <v>2790</v>
      </c>
      <c r="Y137" s="161"/>
      <c r="Z137" s="34">
        <v>0</v>
      </c>
      <c r="AA137" s="51">
        <f>IFERROR(VLOOKUP(Таблица1[[#This Row],[Товар КОД6]],'Stock СВОД'!$A$5:$C$220,2,0),)</f>
        <v>0</v>
      </c>
      <c r="AB137" s="51">
        <f>IFERROR(VLOOKUP(Таблица1[[#This Row],[Товар КОД6]],'Продажи Период СВОД'!$A$5:$C$410,2,0),)</f>
        <v>0</v>
      </c>
      <c r="AC137" s="129">
        <f>IFERROR(VLOOKUP(Таблица1[[#This Row],[Товар КОД6]],'Stock СВОД'!$A$5:$C$220,3,0),)</f>
        <v>0</v>
      </c>
      <c r="AD137" s="51">
        <f>IFERROR(VLOOKUP(Таблица1[[#This Row],[Товар КОД6]],'Продажи Период СВОД'!$A$5:$C$410,3,0),)</f>
        <v>0</v>
      </c>
      <c r="AE137" s="119">
        <f>Таблица1[[#This Row],[СТОК 1001]]+Таблица1[[#This Row],[СТОК 1002,]]</f>
        <v>0</v>
      </c>
      <c r="AF137" s="128"/>
      <c r="AG137" s="129"/>
      <c r="AH137" s="120">
        <f>Таблица1[[#This Row],[1002 заказ]]+Таблица1[[#This Row],[1001 заказ]]</f>
        <v>0</v>
      </c>
      <c r="AI137" s="57">
        <v>1</v>
      </c>
      <c r="AJ137" s="194"/>
      <c r="AK137" s="194"/>
      <c r="AL137" s="194">
        <f>Таблица1[[#This Row],[ФАКТ 1001]]+Таблица1[[#This Row],[ФАКТ 1002]]+Таблица1[[#This Row],[1001 заказ]]+Таблица1[[#This Row],[1002 заказ]]</f>
        <v>0</v>
      </c>
      <c r="AP137" s="3">
        <f>Таблица1[[#This Row],[Возврат 1002]]+Таблица1[[#This Row],[Возврат 1001]]</f>
        <v>0</v>
      </c>
      <c r="AQ13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8" spans="1:43" s="3" customFormat="1" ht="15.75" customHeight="1" x14ac:dyDescent="0.2">
      <c r="A138" s="23" t="s">
        <v>810</v>
      </c>
      <c r="B138" s="2">
        <v>941616</v>
      </c>
      <c r="C138" s="88" t="s">
        <v>342</v>
      </c>
      <c r="D138" s="23" t="s">
        <v>810</v>
      </c>
      <c r="E138" s="7">
        <v>941616</v>
      </c>
      <c r="F138" s="7" t="s">
        <v>38</v>
      </c>
      <c r="G138" s="8" t="s">
        <v>1101</v>
      </c>
      <c r="H138" s="5" t="s">
        <v>21</v>
      </c>
      <c r="I138" s="5">
        <v>4</v>
      </c>
      <c r="J138" s="5">
        <v>98</v>
      </c>
      <c r="K138" s="5">
        <v>14</v>
      </c>
      <c r="L138" s="5">
        <v>35</v>
      </c>
      <c r="M138" s="5">
        <v>58.6</v>
      </c>
      <c r="N138" s="5">
        <v>5.5</v>
      </c>
      <c r="O138" s="43" t="str">
        <f>CONCATENATE(Таблица1[[#This Row],[Отверстия]],"/",Таблица1[[#This Row],[PCD]])</f>
        <v>4/98</v>
      </c>
      <c r="P138" s="5" t="s">
        <v>343</v>
      </c>
      <c r="Q138" s="17" t="str">
        <f>CONCATENATE(Таблица1[[#This Row],[Отверстия]],"/",Таблица1[[#This Row],[PCD]],"/",Таблица1[[#This Row],[Диаметр]])</f>
        <v>4/98/14</v>
      </c>
      <c r="R13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4/98/14/35/58,6/5,5</v>
      </c>
      <c r="S13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4/98/14/35/58,6/5,5</v>
      </c>
      <c r="T138" s="58" t="s">
        <v>28</v>
      </c>
      <c r="U138" s="4">
        <v>12</v>
      </c>
      <c r="V138" s="35">
        <v>20</v>
      </c>
      <c r="W138" s="55" t="s">
        <v>2691</v>
      </c>
      <c r="X138" s="34">
        <v>2790</v>
      </c>
      <c r="Y138" s="161"/>
      <c r="Z138" s="34">
        <v>0</v>
      </c>
      <c r="AA138" s="51">
        <f>IFERROR(VLOOKUP(Таблица1[[#This Row],[Товар КОД6]],'Stock СВОД'!$A$5:$C$220,2,0),)</f>
        <v>0</v>
      </c>
      <c r="AB138" s="51">
        <f>IFERROR(VLOOKUP(Таблица1[[#This Row],[Товар КОД6]],'Продажи Период СВОД'!$A$5:$C$410,2,0),)</f>
        <v>0</v>
      </c>
      <c r="AC138" s="129">
        <f>IFERROR(VLOOKUP(Таблица1[[#This Row],[Товар КОД6]],'Stock СВОД'!$A$5:$C$220,3,0),)</f>
        <v>0</v>
      </c>
      <c r="AD138" s="51">
        <f>IFERROR(VLOOKUP(Таблица1[[#This Row],[Товар КОД6]],'Продажи Период СВОД'!$A$5:$C$410,3,0),)</f>
        <v>0</v>
      </c>
      <c r="AE138" s="119">
        <f>Таблица1[[#This Row],[СТОК 1001]]+Таблица1[[#This Row],[СТОК 1002,]]</f>
        <v>0</v>
      </c>
      <c r="AF138" s="128"/>
      <c r="AG138" s="129"/>
      <c r="AH138" s="120">
        <f>Таблица1[[#This Row],[1002 заказ]]+Таблица1[[#This Row],[1001 заказ]]</f>
        <v>0</v>
      </c>
      <c r="AI138" s="57">
        <v>1</v>
      </c>
      <c r="AJ138" s="194"/>
      <c r="AK138" s="194"/>
      <c r="AL138" s="194">
        <f>Таблица1[[#This Row],[ФАКТ 1001]]+Таблица1[[#This Row],[ФАКТ 1002]]+Таблица1[[#This Row],[1001 заказ]]+Таблица1[[#This Row],[1002 заказ]]</f>
        <v>0</v>
      </c>
      <c r="AP138" s="3">
        <f>Таблица1[[#This Row],[Возврат 1002]]+Таблица1[[#This Row],[Возврат 1001]]</f>
        <v>0</v>
      </c>
      <c r="AQ13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9" spans="1:43" s="3" customFormat="1" ht="15.75" customHeight="1" x14ac:dyDescent="0.2">
      <c r="A139" s="23" t="s">
        <v>810</v>
      </c>
      <c r="B139" s="2">
        <v>941617</v>
      </c>
      <c r="C139" s="88" t="s">
        <v>344</v>
      </c>
      <c r="D139" s="23" t="s">
        <v>810</v>
      </c>
      <c r="E139" s="7">
        <v>941617</v>
      </c>
      <c r="F139" s="7" t="s">
        <v>26</v>
      </c>
      <c r="G139" s="8" t="s">
        <v>1109</v>
      </c>
      <c r="H139" s="5" t="s">
        <v>21</v>
      </c>
      <c r="I139" s="5">
        <v>4</v>
      </c>
      <c r="J139" s="5">
        <v>98</v>
      </c>
      <c r="K139" s="5">
        <v>14</v>
      </c>
      <c r="L139" s="5">
        <v>35</v>
      </c>
      <c r="M139" s="5">
        <v>58.6</v>
      </c>
      <c r="N139" s="5">
        <v>5.5</v>
      </c>
      <c r="O139" s="43" t="str">
        <f>CONCATENATE(Таблица1[[#This Row],[Отверстия]],"/",Таблица1[[#This Row],[PCD]])</f>
        <v>4/98</v>
      </c>
      <c r="P139" s="5" t="s">
        <v>345</v>
      </c>
      <c r="Q139" s="17" t="str">
        <f>CONCATENATE(Таблица1[[#This Row],[Отверстия]],"/",Таблица1[[#This Row],[PCD]],"/",Таблица1[[#This Row],[Диаметр]])</f>
        <v>4/98/14</v>
      </c>
      <c r="R13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4/98/14/35/58,6/5,5</v>
      </c>
      <c r="S13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4/98/14/35/58,6/5,5</v>
      </c>
      <c r="T139" s="58" t="s">
        <v>28</v>
      </c>
      <c r="U139" s="4">
        <v>12</v>
      </c>
      <c r="V139" s="35">
        <v>20</v>
      </c>
      <c r="W139" s="55" t="s">
        <v>2691</v>
      </c>
      <c r="X139" s="34">
        <v>2790</v>
      </c>
      <c r="Y139" s="161"/>
      <c r="Z139" s="34">
        <v>0</v>
      </c>
      <c r="AA139" s="51">
        <f>IFERROR(VLOOKUP(Таблица1[[#This Row],[Товар КОД6]],'Stock СВОД'!$A$5:$C$220,2,0),)</f>
        <v>0</v>
      </c>
      <c r="AB139" s="51">
        <f>IFERROR(VLOOKUP(Таблица1[[#This Row],[Товар КОД6]],'Продажи Период СВОД'!$A$5:$C$410,2,0),)</f>
        <v>0</v>
      </c>
      <c r="AC139" s="129">
        <f>IFERROR(VLOOKUP(Таблица1[[#This Row],[Товар КОД6]],'Stock СВОД'!$A$5:$C$220,3,0),)</f>
        <v>0</v>
      </c>
      <c r="AD139" s="51">
        <f>IFERROR(VLOOKUP(Таблица1[[#This Row],[Товар КОД6]],'Продажи Период СВОД'!$A$5:$C$410,3,0),)</f>
        <v>0</v>
      </c>
      <c r="AE139" s="119">
        <f>Таблица1[[#This Row],[СТОК 1001]]+Таблица1[[#This Row],[СТОК 1002,]]</f>
        <v>0</v>
      </c>
      <c r="AF139" s="128"/>
      <c r="AG139" s="129"/>
      <c r="AH139" s="120">
        <f>Таблица1[[#This Row],[1002 заказ]]+Таблица1[[#This Row],[1001 заказ]]</f>
        <v>0</v>
      </c>
      <c r="AI139" s="57">
        <v>1</v>
      </c>
      <c r="AJ139" s="194"/>
      <c r="AK139" s="194"/>
      <c r="AL139" s="194">
        <f>Таблица1[[#This Row],[ФАКТ 1001]]+Таблица1[[#This Row],[ФАКТ 1002]]+Таблица1[[#This Row],[1001 заказ]]+Таблица1[[#This Row],[1002 заказ]]</f>
        <v>0</v>
      </c>
      <c r="AP139" s="3">
        <f>Таблица1[[#This Row],[Возврат 1002]]+Таблица1[[#This Row],[Возврат 1001]]</f>
        <v>0</v>
      </c>
      <c r="AQ13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40" spans="1:43" s="3" customFormat="1" ht="15.75" customHeight="1" x14ac:dyDescent="0.2">
      <c r="A140" s="23" t="s">
        <v>810</v>
      </c>
      <c r="B140" s="2">
        <v>37846</v>
      </c>
      <c r="C140" s="88" t="s">
        <v>346</v>
      </c>
      <c r="D140" s="23" t="s">
        <v>810</v>
      </c>
      <c r="E140" s="7">
        <v>37846</v>
      </c>
      <c r="F140" s="7" t="s">
        <v>26</v>
      </c>
      <c r="G140" s="8" t="s">
        <v>1102</v>
      </c>
      <c r="H140" s="5" t="s">
        <v>21</v>
      </c>
      <c r="I140" s="5">
        <v>4</v>
      </c>
      <c r="J140" s="5">
        <v>98</v>
      </c>
      <c r="K140" s="5">
        <v>14</v>
      </c>
      <c r="L140" s="5">
        <v>35</v>
      </c>
      <c r="M140" s="5">
        <v>58.6</v>
      </c>
      <c r="N140" s="5">
        <v>5.5</v>
      </c>
      <c r="O140" s="43" t="str">
        <f>CONCATENATE(Таблица1[[#This Row],[Отверстия]],"/",Таблица1[[#This Row],[PCD]])</f>
        <v>4/98</v>
      </c>
      <c r="P140" s="5" t="s">
        <v>347</v>
      </c>
      <c r="Q140" s="17" t="str">
        <f>CONCATENATE(Таблица1[[#This Row],[Отверстия]],"/",Таблица1[[#This Row],[PCD]],"/",Таблица1[[#This Row],[Диаметр]])</f>
        <v>4/98/14</v>
      </c>
      <c r="R14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4/98/14/35/58,6/5,5</v>
      </c>
      <c r="S14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4/98/14/35/58,6/5,5</v>
      </c>
      <c r="T140" s="58" t="s">
        <v>28</v>
      </c>
      <c r="U140" s="4">
        <v>12</v>
      </c>
      <c r="V140" s="35">
        <v>20</v>
      </c>
      <c r="W140" s="55" t="s">
        <v>2691</v>
      </c>
      <c r="X140" s="34">
        <v>2790</v>
      </c>
      <c r="Y140" s="161"/>
      <c r="Z140" s="34">
        <v>0</v>
      </c>
      <c r="AA140" s="51">
        <f>IFERROR(VLOOKUP(Таблица1[[#This Row],[Товар КОД6]],'Stock СВОД'!$A$5:$C$220,2,0),)</f>
        <v>0</v>
      </c>
      <c r="AB140" s="51">
        <f>IFERROR(VLOOKUP(Таблица1[[#This Row],[Товар КОД6]],'Продажи Период СВОД'!$A$5:$C$410,2,0),)</f>
        <v>0</v>
      </c>
      <c r="AC140" s="129">
        <f>IFERROR(VLOOKUP(Таблица1[[#This Row],[Товар КОД6]],'Stock СВОД'!$A$5:$C$220,3,0),)</f>
        <v>0</v>
      </c>
      <c r="AD140" s="51">
        <f>IFERROR(VLOOKUP(Таблица1[[#This Row],[Товар КОД6]],'Продажи Период СВОД'!$A$5:$C$410,3,0),)</f>
        <v>0</v>
      </c>
      <c r="AE140" s="119">
        <f>Таблица1[[#This Row],[СТОК 1001]]+Таблица1[[#This Row],[СТОК 1002,]]</f>
        <v>0</v>
      </c>
      <c r="AF140" s="128"/>
      <c r="AG140" s="129"/>
      <c r="AH140" s="120">
        <f>Таблица1[[#This Row],[1002 заказ]]+Таблица1[[#This Row],[1001 заказ]]</f>
        <v>0</v>
      </c>
      <c r="AI140" s="57">
        <v>1</v>
      </c>
      <c r="AJ140" s="194"/>
      <c r="AK140" s="194"/>
      <c r="AL140" s="194">
        <f>Таблица1[[#This Row],[ФАКТ 1001]]+Таблица1[[#This Row],[ФАКТ 1002]]+Таблица1[[#This Row],[1001 заказ]]+Таблица1[[#This Row],[1002 заказ]]</f>
        <v>0</v>
      </c>
      <c r="AP140" s="3">
        <f>Таблица1[[#This Row],[Возврат 1002]]+Таблица1[[#This Row],[Возврат 1001]]</f>
        <v>0</v>
      </c>
      <c r="AQ14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41" spans="1:43" s="3" customFormat="1" ht="15.75" customHeight="1" x14ac:dyDescent="0.2">
      <c r="A141" s="23" t="s">
        <v>810</v>
      </c>
      <c r="B141" s="2">
        <v>39133</v>
      </c>
      <c r="C141" s="88" t="s">
        <v>348</v>
      </c>
      <c r="D141" s="23" t="s">
        <v>810</v>
      </c>
      <c r="E141" s="7">
        <v>39133</v>
      </c>
      <c r="F141" s="7" t="s">
        <v>38</v>
      </c>
      <c r="G141" s="8" t="s">
        <v>1102</v>
      </c>
      <c r="H141" s="5" t="s">
        <v>21</v>
      </c>
      <c r="I141" s="5">
        <v>4</v>
      </c>
      <c r="J141" s="5">
        <v>98</v>
      </c>
      <c r="K141" s="5">
        <v>14</v>
      </c>
      <c r="L141" s="5">
        <v>35</v>
      </c>
      <c r="M141" s="5">
        <v>58.6</v>
      </c>
      <c r="N141" s="5">
        <v>5.5</v>
      </c>
      <c r="O141" s="43" t="str">
        <f>CONCATENATE(Таблица1[[#This Row],[Отверстия]],"/",Таблица1[[#This Row],[PCD]])</f>
        <v>4/98</v>
      </c>
      <c r="P141" s="5" t="s">
        <v>349</v>
      </c>
      <c r="Q141" s="17" t="str">
        <f>CONCATENATE(Таблица1[[#This Row],[Отверстия]],"/",Таблица1[[#This Row],[PCD]],"/",Таблица1[[#This Row],[Диаметр]])</f>
        <v>4/98/14</v>
      </c>
      <c r="R14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4/98/14/35/58,6/5,5</v>
      </c>
      <c r="S14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4/98/14/35/58,6/5,5</v>
      </c>
      <c r="T141" s="58" t="s">
        <v>28</v>
      </c>
      <c r="U141" s="4">
        <v>12</v>
      </c>
      <c r="V141" s="35">
        <v>20</v>
      </c>
      <c r="W141" s="55" t="s">
        <v>2691</v>
      </c>
      <c r="X141" s="34">
        <v>2790</v>
      </c>
      <c r="Y141" s="161"/>
      <c r="Z141" s="37">
        <v>0</v>
      </c>
      <c r="AA141" s="51">
        <f>IFERROR(VLOOKUP(Таблица1[[#This Row],[Товар КОД6]],'Stock СВОД'!$A$5:$C$220,2,0),)</f>
        <v>0</v>
      </c>
      <c r="AB141" s="51">
        <f>IFERROR(VLOOKUP(Таблица1[[#This Row],[Товар КОД6]],'Продажи Период СВОД'!$A$5:$C$410,2,0),)</f>
        <v>0</v>
      </c>
      <c r="AC141" s="129">
        <f>IFERROR(VLOOKUP(Таблица1[[#This Row],[Товар КОД6]],'Stock СВОД'!$A$5:$C$220,3,0),)</f>
        <v>0</v>
      </c>
      <c r="AD141" s="51">
        <f>IFERROR(VLOOKUP(Таблица1[[#This Row],[Товар КОД6]],'Продажи Период СВОД'!$A$5:$C$410,3,0),)</f>
        <v>0</v>
      </c>
      <c r="AE141" s="119">
        <f>Таблица1[[#This Row],[СТОК 1001]]+Таблица1[[#This Row],[СТОК 1002,]]</f>
        <v>0</v>
      </c>
      <c r="AF141" s="128"/>
      <c r="AG141" s="129"/>
      <c r="AH141" s="120">
        <f>Таблица1[[#This Row],[1002 заказ]]+Таблица1[[#This Row],[1001 заказ]]</f>
        <v>0</v>
      </c>
      <c r="AI141" s="57">
        <v>1</v>
      </c>
      <c r="AJ141" s="194"/>
      <c r="AK141" s="194"/>
      <c r="AL141" s="194">
        <f>Таблица1[[#This Row],[ФАКТ 1001]]+Таблица1[[#This Row],[ФАКТ 1002]]+Таблица1[[#This Row],[1001 заказ]]+Таблица1[[#This Row],[1002 заказ]]</f>
        <v>0</v>
      </c>
      <c r="AP141" s="3">
        <f>Таблица1[[#This Row],[Возврат 1002]]+Таблица1[[#This Row],[Возврат 1001]]</f>
        <v>0</v>
      </c>
      <c r="AQ14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42" spans="1:43" s="3" customFormat="1" ht="15.75" hidden="1" customHeight="1" x14ac:dyDescent="0.2">
      <c r="A142" s="23" t="s">
        <v>810</v>
      </c>
      <c r="B142" s="2">
        <v>2039643</v>
      </c>
      <c r="C142" s="88" t="s">
        <v>1049</v>
      </c>
      <c r="D142" s="23" t="s">
        <v>810</v>
      </c>
      <c r="E142" s="7">
        <v>2039643</v>
      </c>
      <c r="F142" s="7"/>
      <c r="G142" s="8"/>
      <c r="H142" s="5" t="s">
        <v>1048</v>
      </c>
      <c r="I142" s="5">
        <v>4</v>
      </c>
      <c r="J142" s="5">
        <v>98</v>
      </c>
      <c r="K142" s="5">
        <v>14</v>
      </c>
      <c r="L142" s="5">
        <v>35</v>
      </c>
      <c r="M142" s="5">
        <v>58.6</v>
      </c>
      <c r="N142" s="5">
        <v>5.5</v>
      </c>
      <c r="O142" s="43" t="str">
        <f>CONCATENATE(Таблица1[[#This Row],[Отверстия]],"/",Таблица1[[#This Row],[PCD]])</f>
        <v>4/98</v>
      </c>
      <c r="P142" s="5" t="s">
        <v>1047</v>
      </c>
      <c r="Q142" s="17" t="str">
        <f>CONCATENATE(Таблица1[[#This Row],[Отверстия]],"/",Таблица1[[#This Row],[PCD]],"/",Таблица1[[#This Row],[Диаметр]])</f>
        <v>4/98/14</v>
      </c>
      <c r="R14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4/98/14/35/58,6/5,5</v>
      </c>
      <c r="S14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4/98/14/35/58,6/5,5</v>
      </c>
      <c r="T142" s="58" t="s">
        <v>28</v>
      </c>
      <c r="U142" s="4">
        <v>12</v>
      </c>
      <c r="V142" s="35">
        <v>20</v>
      </c>
      <c r="W142" s="55" t="s">
        <v>2691</v>
      </c>
      <c r="X142" s="34">
        <v>2627</v>
      </c>
      <c r="Y142" s="161"/>
      <c r="Z142" s="34">
        <v>0</v>
      </c>
      <c r="AA142" s="51">
        <f>IFERROR(VLOOKUP(Таблица1[[#This Row],[Товар КОД6]],'Stock СВОД'!$A$5:$C$220,2,0),)</f>
        <v>0</v>
      </c>
      <c r="AB142" s="51">
        <f>IFERROR(VLOOKUP(Таблица1[[#This Row],[Товар КОД6]],'Продажи Период СВОД'!$A$5:$C$410,2,0),)</f>
        <v>0</v>
      </c>
      <c r="AC142" s="129">
        <f>IFERROR(VLOOKUP(Таблица1[[#This Row],[Товар КОД6]],'Stock СВОД'!$A$5:$C$220,3,0),)</f>
        <v>0</v>
      </c>
      <c r="AD142" s="51">
        <f>IFERROR(VLOOKUP(Таблица1[[#This Row],[Товар КОД6]],'Продажи Период СВОД'!$A$5:$C$410,3,0),)</f>
        <v>0</v>
      </c>
      <c r="AE142" s="119">
        <f>Таблица1[[#This Row],[СТОК 1001]]+Таблица1[[#This Row],[СТОК 1002,]]</f>
        <v>0</v>
      </c>
      <c r="AF142" s="128"/>
      <c r="AG142" s="129"/>
      <c r="AH142" s="120">
        <f>Таблица1[[#This Row],[1002 заказ]]+Таблица1[[#This Row],[1001 заказ]]</f>
        <v>0</v>
      </c>
      <c r="AI142" s="57">
        <v>1</v>
      </c>
      <c r="AJ142" s="57"/>
      <c r="AK142" s="57"/>
      <c r="AL142" s="57">
        <f>Таблица1[[#This Row],[ФАКТ 1001]]+Таблица1[[#This Row],[ФАКТ 1002]]+Таблица1[[#This Row],[1001 заказ]]+Таблица1[[#This Row],[1002 заказ]]</f>
        <v>0</v>
      </c>
      <c r="AP142" s="3">
        <f>Таблица1[[#This Row],[Возврат 1002]]+Таблица1[[#This Row],[Возврат 1001]]</f>
        <v>0</v>
      </c>
      <c r="AQ14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43" spans="1:43" s="3" customFormat="1" ht="15.75" customHeight="1" x14ac:dyDescent="0.2">
      <c r="A143" s="23" t="s">
        <v>810</v>
      </c>
      <c r="B143" s="2">
        <v>661766</v>
      </c>
      <c r="C143" s="88" t="s">
        <v>3606</v>
      </c>
      <c r="D143" s="23" t="s">
        <v>810</v>
      </c>
      <c r="E143" s="7">
        <v>661766</v>
      </c>
      <c r="F143" s="7" t="s">
        <v>26</v>
      </c>
      <c r="G143" s="8" t="s">
        <v>1103</v>
      </c>
      <c r="H143" s="5" t="s">
        <v>21</v>
      </c>
      <c r="I143" s="5">
        <v>4</v>
      </c>
      <c r="J143" s="5">
        <v>98</v>
      </c>
      <c r="K143" s="5">
        <v>14</v>
      </c>
      <c r="L143" s="5">
        <v>35</v>
      </c>
      <c r="M143" s="5">
        <v>58.6</v>
      </c>
      <c r="N143" s="5">
        <v>5.5</v>
      </c>
      <c r="O143" s="43" t="str">
        <f>CONCATENATE(Таблица1[[#This Row],[Отверстия]],"/",Таблица1[[#This Row],[PCD]])</f>
        <v>4/98</v>
      </c>
      <c r="P143" s="5" t="s">
        <v>2196</v>
      </c>
      <c r="Q143" s="17" t="str">
        <f>CONCATENATE(Таблица1[[#This Row],[Отверстия]],"/",Таблица1[[#This Row],[PCD]],"/",Таблица1[[#This Row],[Диаметр]])</f>
        <v>4/98/14</v>
      </c>
      <c r="R14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4/98/14/35/58,6/5,5</v>
      </c>
      <c r="S14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4/98/14/35/58,6/5,5</v>
      </c>
      <c r="T143" s="58" t="s">
        <v>28</v>
      </c>
      <c r="U143" s="4">
        <v>12</v>
      </c>
      <c r="V143" s="35">
        <v>20</v>
      </c>
      <c r="W143" s="55" t="s">
        <v>2691</v>
      </c>
      <c r="X143" s="34">
        <v>2790</v>
      </c>
      <c r="Y143" s="161"/>
      <c r="Z143" s="34">
        <v>0</v>
      </c>
      <c r="AA143" s="51">
        <f>IFERROR(VLOOKUP(Таблица1[[#This Row],[Товар КОД6]],'Stock СВОД'!$A$5:$C$220,2,0),)</f>
        <v>0</v>
      </c>
      <c r="AB143" s="51">
        <f>IFERROR(VLOOKUP(Таблица1[[#This Row],[Товар КОД6]],'Продажи Период СВОД'!$A$5:$C$410,2,0),)</f>
        <v>0</v>
      </c>
      <c r="AC143" s="129">
        <f>IFERROR(VLOOKUP(Таблица1[[#This Row],[Товар КОД6]],'Stock СВОД'!$A$5:$C$220,3,0),)</f>
        <v>0</v>
      </c>
      <c r="AD143" s="51">
        <f>IFERROR(VLOOKUP(Таблица1[[#This Row],[Товар КОД6]],'Продажи Период СВОД'!$A$5:$C$410,3,0),)</f>
        <v>0</v>
      </c>
      <c r="AE143" s="119">
        <f>Таблица1[[#This Row],[СТОК 1001]]+Таблица1[[#This Row],[СТОК 1002,]]</f>
        <v>0</v>
      </c>
      <c r="AF143" s="128"/>
      <c r="AG143" s="129"/>
      <c r="AH143" s="120">
        <f>Таблица1[[#This Row],[1002 заказ]]+Таблица1[[#This Row],[1001 заказ]]</f>
        <v>0</v>
      </c>
      <c r="AI143" s="57">
        <v>1</v>
      </c>
      <c r="AJ143" s="194"/>
      <c r="AK143" s="194"/>
      <c r="AL143" s="194">
        <f>Таблица1[[#This Row],[ФАКТ 1001]]+Таблица1[[#This Row],[ФАКТ 1002]]+Таблица1[[#This Row],[1001 заказ]]+Таблица1[[#This Row],[1002 заказ]]</f>
        <v>0</v>
      </c>
      <c r="AP143" s="3">
        <f>Таблица1[[#This Row],[Возврат 1002]]+Таблица1[[#This Row],[Возврат 1001]]</f>
        <v>0</v>
      </c>
      <c r="AQ14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44" spans="1:43" s="3" customFormat="1" ht="15.75" customHeight="1" x14ac:dyDescent="0.2">
      <c r="A144" s="23" t="s">
        <v>810</v>
      </c>
      <c r="B144" s="2">
        <v>661769</v>
      </c>
      <c r="C144" s="88" t="s">
        <v>2198</v>
      </c>
      <c r="D144" s="23" t="s">
        <v>810</v>
      </c>
      <c r="E144" s="7">
        <v>661769</v>
      </c>
      <c r="F144" s="7" t="s">
        <v>26</v>
      </c>
      <c r="G144" s="8" t="s">
        <v>1108</v>
      </c>
      <c r="H144" s="5" t="s">
        <v>21</v>
      </c>
      <c r="I144" s="5">
        <v>4</v>
      </c>
      <c r="J144" s="5">
        <v>98</v>
      </c>
      <c r="K144" s="5">
        <v>14</v>
      </c>
      <c r="L144" s="5">
        <v>35</v>
      </c>
      <c r="M144" s="5">
        <v>58.6</v>
      </c>
      <c r="N144" s="5">
        <v>5.5</v>
      </c>
      <c r="O144" s="43" t="str">
        <f>CONCATENATE(Таблица1[[#This Row],[Отверстия]],"/",Таблица1[[#This Row],[PCD]])</f>
        <v>4/98</v>
      </c>
      <c r="P144" s="5" t="s">
        <v>2197</v>
      </c>
      <c r="Q144" s="17" t="str">
        <f>CONCATENATE(Таблица1[[#This Row],[Отверстия]],"/",Таблица1[[#This Row],[PCD]],"/",Таблица1[[#This Row],[Диаметр]])</f>
        <v>4/98/14</v>
      </c>
      <c r="R14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4/98/14/35/58,6/5,5</v>
      </c>
      <c r="S14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4/98/14/35/58,6/5,5</v>
      </c>
      <c r="T144" s="58" t="s">
        <v>28</v>
      </c>
      <c r="U144" s="4">
        <v>12</v>
      </c>
      <c r="V144" s="35">
        <v>20</v>
      </c>
      <c r="W144" s="55" t="s">
        <v>2691</v>
      </c>
      <c r="X144" s="34">
        <v>2790</v>
      </c>
      <c r="Y144" s="161"/>
      <c r="Z144" s="34">
        <v>0</v>
      </c>
      <c r="AA144" s="51">
        <f>IFERROR(VLOOKUP(Таблица1[[#This Row],[Товар КОД6]],'Stock СВОД'!$A$5:$C$220,2,0),)</f>
        <v>0</v>
      </c>
      <c r="AB144" s="51">
        <f>IFERROR(VLOOKUP(Таблица1[[#This Row],[Товар КОД6]],'Продажи Период СВОД'!$A$5:$C$410,2,0),)</f>
        <v>0</v>
      </c>
      <c r="AC144" s="129">
        <f>IFERROR(VLOOKUP(Таблица1[[#This Row],[Товар КОД6]],'Stock СВОД'!$A$5:$C$220,3,0),)</f>
        <v>0</v>
      </c>
      <c r="AD144" s="51">
        <f>IFERROR(VLOOKUP(Таблица1[[#This Row],[Товар КОД6]],'Продажи Период СВОД'!$A$5:$C$410,3,0),)</f>
        <v>0</v>
      </c>
      <c r="AE144" s="119">
        <f>Таблица1[[#This Row],[СТОК 1001]]+Таблица1[[#This Row],[СТОК 1002,]]</f>
        <v>0</v>
      </c>
      <c r="AF144" s="128"/>
      <c r="AG144" s="129"/>
      <c r="AH144" s="120">
        <f>Таблица1[[#This Row],[1002 заказ]]+Таблица1[[#This Row],[1001 заказ]]</f>
        <v>0</v>
      </c>
      <c r="AI144" s="57">
        <v>1</v>
      </c>
      <c r="AJ144" s="194"/>
      <c r="AK144" s="194"/>
      <c r="AL144" s="194">
        <f>Таблица1[[#This Row],[ФАКТ 1001]]+Таблица1[[#This Row],[ФАКТ 1002]]+Таблица1[[#This Row],[1001 заказ]]+Таблица1[[#This Row],[1002 заказ]]</f>
        <v>0</v>
      </c>
      <c r="AP144" s="3">
        <f>Таблица1[[#This Row],[Возврат 1002]]+Таблица1[[#This Row],[Возврат 1001]]</f>
        <v>0</v>
      </c>
      <c r="AQ14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45" spans="1:43" s="3" customFormat="1" ht="15.75" customHeight="1" x14ac:dyDescent="0.2">
      <c r="A145" s="23" t="s">
        <v>810</v>
      </c>
      <c r="B145" s="2">
        <v>661857</v>
      </c>
      <c r="C145" s="88" t="s">
        <v>2314</v>
      </c>
      <c r="D145" s="23" t="s">
        <v>810</v>
      </c>
      <c r="E145" s="7">
        <v>661857</v>
      </c>
      <c r="F145" s="7" t="s">
        <v>38</v>
      </c>
      <c r="G145" s="8" t="s">
        <v>1106</v>
      </c>
      <c r="H145" s="5" t="s">
        <v>21</v>
      </c>
      <c r="I145" s="5">
        <v>4</v>
      </c>
      <c r="J145" s="5">
        <v>98</v>
      </c>
      <c r="K145" s="5">
        <v>14</v>
      </c>
      <c r="L145" s="5">
        <v>35</v>
      </c>
      <c r="M145" s="5">
        <v>58.6</v>
      </c>
      <c r="N145" s="5">
        <v>5.5</v>
      </c>
      <c r="O145" s="43" t="str">
        <f>CONCATENATE(Таблица1[[#This Row],[Отверстия]],"/",Таблица1[[#This Row],[PCD]])</f>
        <v>4/98</v>
      </c>
      <c r="P145" s="5" t="s">
        <v>2313</v>
      </c>
      <c r="Q145" s="17" t="str">
        <f>CONCATENATE(Таблица1[[#This Row],[Отверстия]],"/",Таблица1[[#This Row],[PCD]],"/",Таблица1[[#This Row],[Диаметр]])</f>
        <v>4/98/14</v>
      </c>
      <c r="R14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4/98/14/35/58,6/5,5</v>
      </c>
      <c r="S14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4/98/14/35/58,6/5,5</v>
      </c>
      <c r="T145" s="58" t="s">
        <v>28</v>
      </c>
      <c r="U145" s="4">
        <v>12</v>
      </c>
      <c r="V145" s="35">
        <v>20</v>
      </c>
      <c r="W145" s="55" t="s">
        <v>2691</v>
      </c>
      <c r="X145" s="34">
        <v>2790</v>
      </c>
      <c r="Y145" s="161"/>
      <c r="Z145" s="37">
        <v>0</v>
      </c>
      <c r="AA145" s="51">
        <f>IFERROR(VLOOKUP(Таблица1[[#This Row],[Товар КОД6]],'Stock СВОД'!$A$5:$C$220,2,0),)</f>
        <v>0</v>
      </c>
      <c r="AB145" s="51">
        <f>IFERROR(VLOOKUP(Таблица1[[#This Row],[Товар КОД6]],'Продажи Период СВОД'!$A$5:$C$410,2,0),)</f>
        <v>0</v>
      </c>
      <c r="AC145" s="129">
        <f>IFERROR(VLOOKUP(Таблица1[[#This Row],[Товар КОД6]],'Stock СВОД'!$A$5:$C$220,3,0),)</f>
        <v>0</v>
      </c>
      <c r="AD145" s="51">
        <f>IFERROR(VLOOKUP(Таблица1[[#This Row],[Товар КОД6]],'Продажи Период СВОД'!$A$5:$C$410,3,0),)</f>
        <v>0</v>
      </c>
      <c r="AE145" s="119">
        <f>Таблица1[[#This Row],[СТОК 1001]]+Таблица1[[#This Row],[СТОК 1002,]]</f>
        <v>0</v>
      </c>
      <c r="AF145" s="128"/>
      <c r="AG145" s="129"/>
      <c r="AH145" s="120">
        <f>Таблица1[[#This Row],[1002 заказ]]+Таблица1[[#This Row],[1001 заказ]]</f>
        <v>0</v>
      </c>
      <c r="AI145" s="57">
        <v>1</v>
      </c>
      <c r="AJ145" s="194"/>
      <c r="AK145" s="194"/>
      <c r="AL145" s="194">
        <f>Таблица1[[#This Row],[ФАКТ 1001]]+Таблица1[[#This Row],[ФАКТ 1002]]+Таблица1[[#This Row],[1001 заказ]]+Таблица1[[#This Row],[1002 заказ]]</f>
        <v>0</v>
      </c>
      <c r="AP145" s="3">
        <f>Таблица1[[#This Row],[Возврат 1002]]+Таблица1[[#This Row],[Возврат 1001]]</f>
        <v>0</v>
      </c>
      <c r="AQ14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46" spans="1:43" s="3" customFormat="1" ht="15.75" customHeight="1" x14ac:dyDescent="0.2">
      <c r="A146" s="23" t="s">
        <v>810</v>
      </c>
      <c r="B146" s="210">
        <v>2155919</v>
      </c>
      <c r="C146" s="89" t="s">
        <v>2707</v>
      </c>
      <c r="D146" s="23" t="s">
        <v>810</v>
      </c>
      <c r="E146" s="70">
        <v>2155919</v>
      </c>
      <c r="F146" s="7" t="s">
        <v>26</v>
      </c>
      <c r="G146" s="74" t="s">
        <v>1102</v>
      </c>
      <c r="H146" s="5" t="s">
        <v>21</v>
      </c>
      <c r="I146" s="68">
        <v>4</v>
      </c>
      <c r="J146" s="68">
        <v>98</v>
      </c>
      <c r="K146" s="68">
        <v>14</v>
      </c>
      <c r="L146" s="68">
        <v>35</v>
      </c>
      <c r="M146" s="5">
        <v>58.6</v>
      </c>
      <c r="N146" s="68">
        <v>5.5</v>
      </c>
      <c r="O146" s="206" t="str">
        <f>CONCATENATE(Таблица1[[#This Row],[Отверстия]],"/",Таблица1[[#This Row],[PCD]])</f>
        <v>4/98</v>
      </c>
      <c r="P146" s="5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Row],[Ширина]]," ",Таблица1[[#This Row],[Код Поставщика]])</f>
        <v>4/98/14/35/58,6/5,5 72.1А</v>
      </c>
      <c r="Q146" s="32" t="str">
        <f>CONCATENATE(Таблица1[[#This Row],[Отверстия]],"/",Таблица1[[#This Row],[PCD]],"/",Таблица1[[#This Row],[Диаметр]])</f>
        <v>4/98/14</v>
      </c>
      <c r="R146" s="33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4/98/14/35/58,6/5,5</v>
      </c>
      <c r="S14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4/98/14/35/58,6/5,5</v>
      </c>
      <c r="T146" s="58" t="s">
        <v>28</v>
      </c>
      <c r="U146" s="4">
        <v>12</v>
      </c>
      <c r="V146" s="35">
        <v>20</v>
      </c>
      <c r="W146" s="55" t="s">
        <v>2691</v>
      </c>
      <c r="X146" s="34">
        <v>2790</v>
      </c>
      <c r="Y146" s="161"/>
      <c r="Z146" s="34">
        <v>0</v>
      </c>
      <c r="AA146" s="51">
        <f>IFERROR(VLOOKUP(Таблица1[[#This Row],[Товар КОД6]],'Stock СВОД'!$A$5:$C$220,2,0),)</f>
        <v>0</v>
      </c>
      <c r="AB146" s="51">
        <f>IFERROR(VLOOKUP(Таблица1[[#This Row],[Товар КОД6]],'Продажи Период СВОД'!$A$5:$C$410,2,0),)</f>
        <v>0</v>
      </c>
      <c r="AC146" s="129">
        <f>IFERROR(VLOOKUP(Таблица1[[#This Row],[Товар КОД6]],'Stock СВОД'!$A$5:$C$220,3,0),)</f>
        <v>0</v>
      </c>
      <c r="AD146" s="51">
        <f>IFERROR(VLOOKUP(Таблица1[[#This Row],[Товар КОД6]],'Продажи Период СВОД'!$A$5:$C$410,3,0),)</f>
        <v>0</v>
      </c>
      <c r="AE146" s="119">
        <f>Таблица1[[#This Row],[СТОК 1001]]+Таблица1[[#This Row],[СТОК 1002,]]</f>
        <v>0</v>
      </c>
      <c r="AF146" s="128"/>
      <c r="AG146" s="129"/>
      <c r="AH146" s="120">
        <f>Таблица1[[#This Row],[1002 заказ]]+Таблица1[[#This Row],[1001 заказ]]</f>
        <v>0</v>
      </c>
      <c r="AI146" s="57">
        <v>1</v>
      </c>
      <c r="AJ146" s="194"/>
      <c r="AK146" s="194"/>
      <c r="AL146" s="194">
        <f>Таблица1[[#This Row],[ФАКТ 1001]]+Таблица1[[#This Row],[ФАКТ 1002]]+Таблица1[[#This Row],[1001 заказ]]+Таблица1[[#This Row],[1002 заказ]]</f>
        <v>0</v>
      </c>
      <c r="AP146" s="3">
        <f>Таблица1[[#This Row],[Возврат 1002]]+Таблица1[[#This Row],[Возврат 1001]]</f>
        <v>0</v>
      </c>
      <c r="AQ14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47" spans="1:43" s="3" customFormat="1" ht="15.75" hidden="1" customHeight="1" x14ac:dyDescent="0.2">
      <c r="A147" s="23" t="s">
        <v>810</v>
      </c>
      <c r="B147" s="2">
        <v>766941</v>
      </c>
      <c r="C147" s="88">
        <v>46348</v>
      </c>
      <c r="D147" s="23" t="s">
        <v>810</v>
      </c>
      <c r="E147" s="7">
        <v>766941</v>
      </c>
      <c r="F147" s="7"/>
      <c r="G147" s="8"/>
      <c r="H147" s="5" t="s">
        <v>300</v>
      </c>
      <c r="I147" s="5">
        <v>4</v>
      </c>
      <c r="J147" s="5">
        <v>98</v>
      </c>
      <c r="K147" s="5">
        <v>14</v>
      </c>
      <c r="L147" s="5">
        <v>35</v>
      </c>
      <c r="M147" s="5">
        <v>58.6</v>
      </c>
      <c r="N147" s="5">
        <v>6</v>
      </c>
      <c r="O147" s="43" t="str">
        <f>CONCATENATE(Таблица1[[#This Row],[Отверстия]],"/",Таблица1[[#This Row],[PCD]])</f>
        <v>4/98</v>
      </c>
      <c r="P147" s="5" t="s">
        <v>331</v>
      </c>
      <c r="Q147" s="17" t="str">
        <f>CONCATENATE(Таблица1[[#This Row],[Отверстия]],"/",Таблица1[[#This Row],[PCD]],"/",Таблица1[[#This Row],[Диаметр]])</f>
        <v>4/98/14</v>
      </c>
      <c r="R14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4/98/14/35/58,6/6</v>
      </c>
      <c r="S14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4/98/14/35/58,6/6</v>
      </c>
      <c r="T147" s="58" t="s">
        <v>22</v>
      </c>
      <c r="U147" s="4"/>
      <c r="V147" s="35"/>
      <c r="W147" s="55" t="s">
        <v>2691</v>
      </c>
      <c r="X147" s="34">
        <v>1931</v>
      </c>
      <c r="Y147" s="161"/>
      <c r="Z147" s="34">
        <v>0</v>
      </c>
      <c r="AA147" s="51">
        <f>IFERROR(VLOOKUP(Таблица1[[#This Row],[Товар КОД6]],'Stock СВОД'!$A$5:$C$220,2,0),)</f>
        <v>0</v>
      </c>
      <c r="AB147" s="51">
        <f>IFERROR(VLOOKUP(Таблица1[[#This Row],[Товар КОД6]],'Продажи Период СВОД'!$A$5:$C$410,2,0),)</f>
        <v>0</v>
      </c>
      <c r="AC147" s="129">
        <f>IFERROR(VLOOKUP(Таблица1[[#This Row],[Товар КОД6]],'Stock СВОД'!$A$5:$C$220,3,0),)</f>
        <v>0</v>
      </c>
      <c r="AD147" s="51">
        <f>IFERROR(VLOOKUP(Таблица1[[#This Row],[Товар КОД6]],'Продажи Период СВОД'!$A$5:$C$410,3,0),)</f>
        <v>0</v>
      </c>
      <c r="AE147" s="119">
        <f>Таблица1[[#This Row],[СТОК 1001]]+Таблица1[[#This Row],[СТОК 1002,]]</f>
        <v>0</v>
      </c>
      <c r="AF147" s="128"/>
      <c r="AG147" s="129"/>
      <c r="AH147" s="120">
        <f>Таблица1[[#This Row],[1002 заказ]]+Таблица1[[#This Row],[1001 заказ]]</f>
        <v>0</v>
      </c>
      <c r="AI147" s="57">
        <v>1</v>
      </c>
      <c r="AJ147" s="57"/>
      <c r="AK147" s="57"/>
      <c r="AL147" s="57">
        <f>Таблица1[[#This Row],[ФАКТ 1001]]+Таблица1[[#This Row],[ФАКТ 1002]]+Таблица1[[#This Row],[1001 заказ]]+Таблица1[[#This Row],[1002 заказ]]</f>
        <v>0</v>
      </c>
      <c r="AP147" s="3">
        <f>Таблица1[[#This Row],[Возврат 1002]]+Таблица1[[#This Row],[Возврат 1001]]</f>
        <v>0</v>
      </c>
      <c r="AQ14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48" spans="1:43" s="3" customFormat="1" ht="15.75" hidden="1" customHeight="1" x14ac:dyDescent="0.2">
      <c r="A148" s="23" t="s">
        <v>810</v>
      </c>
      <c r="B148" s="2">
        <v>664448</v>
      </c>
      <c r="C148" s="88">
        <v>9110605</v>
      </c>
      <c r="D148" s="23" t="s">
        <v>810</v>
      </c>
      <c r="E148" s="7">
        <v>664448</v>
      </c>
      <c r="F148" s="7"/>
      <c r="G148" s="8"/>
      <c r="H148" s="5" t="s">
        <v>300</v>
      </c>
      <c r="I148" s="5">
        <v>4</v>
      </c>
      <c r="J148" s="5">
        <v>98</v>
      </c>
      <c r="K148" s="5">
        <v>14</v>
      </c>
      <c r="L148" s="5">
        <v>35</v>
      </c>
      <c r="M148" s="5">
        <v>58.6</v>
      </c>
      <c r="N148" s="5">
        <v>6</v>
      </c>
      <c r="O148" s="43" t="str">
        <f>CONCATENATE(Таблица1[[#This Row],[Отверстия]],"/",Таблица1[[#This Row],[PCD]])</f>
        <v>4/98</v>
      </c>
      <c r="P148" s="5" t="s">
        <v>332</v>
      </c>
      <c r="Q148" s="17" t="str">
        <f>CONCATENATE(Таблица1[[#This Row],[Отверстия]],"/",Таблица1[[#This Row],[PCD]],"/",Таблица1[[#This Row],[Диаметр]])</f>
        <v>4/98/14</v>
      </c>
      <c r="R14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4/98/14/35/58,6/6</v>
      </c>
      <c r="S14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4/98/14/35/58,6/6</v>
      </c>
      <c r="T148" s="58" t="s">
        <v>22</v>
      </c>
      <c r="U148" s="4"/>
      <c r="V148" s="35"/>
      <c r="W148" s="55" t="s">
        <v>2691</v>
      </c>
      <c r="X148" s="34">
        <v>1890</v>
      </c>
      <c r="Y148" s="161"/>
      <c r="Z148" s="34">
        <v>0</v>
      </c>
      <c r="AA148" s="51">
        <f>IFERROR(VLOOKUP(Таблица1[[#This Row],[Товар КОД6]],'Stock СВОД'!$A$5:$C$220,2,0),)</f>
        <v>0</v>
      </c>
      <c r="AB148" s="51">
        <f>IFERROR(VLOOKUP(Таблица1[[#This Row],[Товар КОД6]],'Продажи Период СВОД'!$A$5:$C$410,2,0),)</f>
        <v>0</v>
      </c>
      <c r="AC148" s="129">
        <f>IFERROR(VLOOKUP(Таблица1[[#This Row],[Товар КОД6]],'Stock СВОД'!$A$5:$C$220,3,0),)</f>
        <v>0</v>
      </c>
      <c r="AD148" s="51">
        <f>IFERROR(VLOOKUP(Таблица1[[#This Row],[Товар КОД6]],'Продажи Период СВОД'!$A$5:$C$410,3,0),)</f>
        <v>0</v>
      </c>
      <c r="AE148" s="119">
        <f>Таблица1[[#This Row],[СТОК 1001]]+Таблица1[[#This Row],[СТОК 1002,]]</f>
        <v>0</v>
      </c>
      <c r="AF148" s="128"/>
      <c r="AG148" s="129"/>
      <c r="AH148" s="120">
        <f>Таблица1[[#This Row],[1002 заказ]]+Таблица1[[#This Row],[1001 заказ]]</f>
        <v>0</v>
      </c>
      <c r="AI148" s="57">
        <v>1</v>
      </c>
      <c r="AJ148" s="57"/>
      <c r="AK148" s="57"/>
      <c r="AL148" s="57">
        <f>Таблица1[[#This Row],[ФАКТ 1001]]+Таблица1[[#This Row],[ФАКТ 1002]]+Таблица1[[#This Row],[1001 заказ]]+Таблица1[[#This Row],[1002 заказ]]</f>
        <v>0</v>
      </c>
      <c r="AP148" s="3">
        <f>Таблица1[[#This Row],[Возврат 1002]]+Таблица1[[#This Row],[Возврат 1001]]</f>
        <v>0</v>
      </c>
      <c r="AQ14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49" spans="1:43" s="3" customFormat="1" ht="15.75" hidden="1" customHeight="1" x14ac:dyDescent="0.2">
      <c r="A149" s="23" t="s">
        <v>810</v>
      </c>
      <c r="B149" s="2">
        <v>664449</v>
      </c>
      <c r="C149" s="88">
        <v>9110719</v>
      </c>
      <c r="D149" s="23" t="s">
        <v>810</v>
      </c>
      <c r="E149" s="7">
        <v>664449</v>
      </c>
      <c r="F149" s="7"/>
      <c r="G149" s="8"/>
      <c r="H149" s="5" t="s">
        <v>300</v>
      </c>
      <c r="I149" s="5">
        <v>4</v>
      </c>
      <c r="J149" s="5">
        <v>98</v>
      </c>
      <c r="K149" s="5">
        <v>14</v>
      </c>
      <c r="L149" s="5">
        <v>35</v>
      </c>
      <c r="M149" s="5">
        <v>58.6</v>
      </c>
      <c r="N149" s="5">
        <v>6</v>
      </c>
      <c r="O149" s="43" t="str">
        <f>CONCATENATE(Таблица1[[#This Row],[Отверстия]],"/",Таблица1[[#This Row],[PCD]])</f>
        <v>4/98</v>
      </c>
      <c r="P149" s="5" t="s">
        <v>333</v>
      </c>
      <c r="Q149" s="17" t="str">
        <f>CONCATENATE(Таблица1[[#This Row],[Отверстия]],"/",Таблица1[[#This Row],[PCD]],"/",Таблица1[[#This Row],[Диаметр]])</f>
        <v>4/98/14</v>
      </c>
      <c r="R14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4/98/14/35/58,6/6</v>
      </c>
      <c r="S14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4/98/14/35/58,6/6</v>
      </c>
      <c r="T149" s="58" t="s">
        <v>22</v>
      </c>
      <c r="U149" s="4"/>
      <c r="V149" s="35"/>
      <c r="W149" s="55" t="s">
        <v>2691</v>
      </c>
      <c r="X149" s="34">
        <v>1890</v>
      </c>
      <c r="Y149" s="161"/>
      <c r="Z149" s="34">
        <v>0</v>
      </c>
      <c r="AA149" s="51">
        <f>IFERROR(VLOOKUP(Таблица1[[#This Row],[Товар КОД6]],'Stock СВОД'!$A$5:$C$220,2,0),)</f>
        <v>0</v>
      </c>
      <c r="AB149" s="51">
        <f>IFERROR(VLOOKUP(Таблица1[[#This Row],[Товар КОД6]],'Продажи Период СВОД'!$A$5:$C$410,2,0),)</f>
        <v>0</v>
      </c>
      <c r="AC149" s="129">
        <f>IFERROR(VLOOKUP(Таблица1[[#This Row],[Товар КОД6]],'Stock СВОД'!$A$5:$C$220,3,0),)</f>
        <v>0</v>
      </c>
      <c r="AD149" s="51">
        <f>IFERROR(VLOOKUP(Таблица1[[#This Row],[Товар КОД6]],'Продажи Период СВОД'!$A$5:$C$410,3,0),)</f>
        <v>0</v>
      </c>
      <c r="AE149" s="119">
        <f>Таблица1[[#This Row],[СТОК 1001]]+Таблица1[[#This Row],[СТОК 1002,]]</f>
        <v>0</v>
      </c>
      <c r="AF149" s="128"/>
      <c r="AG149" s="129"/>
      <c r="AH149" s="120">
        <f>Таблица1[[#This Row],[1002 заказ]]+Таблица1[[#This Row],[1001 заказ]]</f>
        <v>0</v>
      </c>
      <c r="AI149" s="57">
        <v>1</v>
      </c>
      <c r="AJ149" s="57"/>
      <c r="AK149" s="57"/>
      <c r="AL149" s="57">
        <f>Таблица1[[#This Row],[ФАКТ 1001]]+Таблица1[[#This Row],[ФАКТ 1002]]+Таблица1[[#This Row],[1001 заказ]]+Таблица1[[#This Row],[1002 заказ]]</f>
        <v>0</v>
      </c>
      <c r="AP149" s="3">
        <f>Таблица1[[#This Row],[Возврат 1002]]+Таблица1[[#This Row],[Возврат 1001]]</f>
        <v>0</v>
      </c>
      <c r="AQ14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50" spans="1:43" s="3" customFormat="1" ht="15.75" hidden="1" customHeight="1" x14ac:dyDescent="0.2">
      <c r="A150" s="23" t="s">
        <v>810</v>
      </c>
      <c r="B150" s="2">
        <v>666941</v>
      </c>
      <c r="C150" s="88">
        <v>49037</v>
      </c>
      <c r="D150" s="23" t="s">
        <v>810</v>
      </c>
      <c r="E150" s="7">
        <v>666941</v>
      </c>
      <c r="F150" s="7"/>
      <c r="G150" s="8"/>
      <c r="H150" s="5" t="s">
        <v>300</v>
      </c>
      <c r="I150" s="5">
        <v>4</v>
      </c>
      <c r="J150" s="5">
        <v>98</v>
      </c>
      <c r="K150" s="5">
        <v>14</v>
      </c>
      <c r="L150" s="5">
        <v>35</v>
      </c>
      <c r="M150" s="5">
        <v>58.6</v>
      </c>
      <c r="N150" s="5">
        <v>6</v>
      </c>
      <c r="O150" s="43" t="str">
        <f>CONCATENATE(Таблица1[[#This Row],[Отверстия]],"/",Таблица1[[#This Row],[PCD]])</f>
        <v>4/98</v>
      </c>
      <c r="P150" s="5" t="s">
        <v>336</v>
      </c>
      <c r="Q150" s="17" t="str">
        <f>CONCATENATE(Таблица1[[#This Row],[Отверстия]],"/",Таблица1[[#This Row],[PCD]],"/",Таблица1[[#This Row],[Диаметр]])</f>
        <v>4/98/14</v>
      </c>
      <c r="R15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4/98/14/35/58,6/6</v>
      </c>
      <c r="S15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4/98/14/35/58,6/6</v>
      </c>
      <c r="T150" s="58" t="s">
        <v>22</v>
      </c>
      <c r="U150" s="4"/>
      <c r="V150" s="35"/>
      <c r="W150" s="55" t="s">
        <v>2691</v>
      </c>
      <c r="X150" s="34">
        <v>1890</v>
      </c>
      <c r="Y150" s="161"/>
      <c r="Z150" s="34">
        <v>0</v>
      </c>
      <c r="AA150" s="51">
        <f>IFERROR(VLOOKUP(Таблица1[[#This Row],[Товар КОД6]],'Stock СВОД'!$A$5:$C$220,2,0),)</f>
        <v>0</v>
      </c>
      <c r="AB150" s="51">
        <f>IFERROR(VLOOKUP(Таблица1[[#This Row],[Товар КОД6]],'Продажи Период СВОД'!$A$5:$C$410,2,0),)</f>
        <v>0</v>
      </c>
      <c r="AC150" s="129">
        <f>IFERROR(VLOOKUP(Таблица1[[#This Row],[Товар КОД6]],'Stock СВОД'!$A$5:$C$220,3,0),)</f>
        <v>0</v>
      </c>
      <c r="AD150" s="51">
        <f>IFERROR(VLOOKUP(Таблица1[[#This Row],[Товар КОД6]],'Продажи Период СВОД'!$A$5:$C$410,3,0),)</f>
        <v>0</v>
      </c>
      <c r="AE150" s="119">
        <f>Таблица1[[#This Row],[СТОК 1001]]+Таблица1[[#This Row],[СТОК 1002,]]</f>
        <v>0</v>
      </c>
      <c r="AF150" s="128"/>
      <c r="AG150" s="129"/>
      <c r="AH150" s="120">
        <f>Таблица1[[#This Row],[1002 заказ]]+Таблица1[[#This Row],[1001 заказ]]</f>
        <v>0</v>
      </c>
      <c r="AI150" s="57">
        <v>1</v>
      </c>
      <c r="AJ150" s="57"/>
      <c r="AK150" s="57"/>
      <c r="AL150" s="57">
        <f>Таблица1[[#This Row],[ФАКТ 1001]]+Таблица1[[#This Row],[ФАКТ 1002]]+Таблица1[[#This Row],[1001 заказ]]+Таблица1[[#This Row],[1002 заказ]]</f>
        <v>0</v>
      </c>
      <c r="AP150" s="3">
        <f>Таблица1[[#This Row],[Возврат 1002]]+Таблица1[[#This Row],[Возврат 1001]]</f>
        <v>0</v>
      </c>
      <c r="AQ15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51" spans="1:43" s="3" customFormat="1" ht="15.75" hidden="1" customHeight="1" x14ac:dyDescent="0.2">
      <c r="A151" s="23" t="s">
        <v>810</v>
      </c>
      <c r="B151" s="2">
        <v>666942</v>
      </c>
      <c r="C151" s="88">
        <v>46359</v>
      </c>
      <c r="D151" s="23" t="s">
        <v>810</v>
      </c>
      <c r="E151" s="7">
        <v>666942</v>
      </c>
      <c r="F151" s="7"/>
      <c r="G151" s="8"/>
      <c r="H151" s="5" t="s">
        <v>300</v>
      </c>
      <c r="I151" s="5">
        <v>4</v>
      </c>
      <c r="J151" s="5">
        <v>98</v>
      </c>
      <c r="K151" s="5">
        <v>14</v>
      </c>
      <c r="L151" s="5">
        <v>35</v>
      </c>
      <c r="M151" s="5">
        <v>58.6</v>
      </c>
      <c r="N151" s="5">
        <v>6</v>
      </c>
      <c r="O151" s="43" t="str">
        <f>CONCATENATE(Таблица1[[#This Row],[Отверстия]],"/",Таблица1[[#This Row],[PCD]])</f>
        <v>4/98</v>
      </c>
      <c r="P151" s="5" t="s">
        <v>337</v>
      </c>
      <c r="Q151" s="17" t="str">
        <f>CONCATENATE(Таблица1[[#This Row],[Отверстия]],"/",Таблица1[[#This Row],[PCD]],"/",Таблица1[[#This Row],[Диаметр]])</f>
        <v>4/98/14</v>
      </c>
      <c r="R15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4/98/14/35/58,6/6</v>
      </c>
      <c r="S15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4/98/14/35/58,6/6</v>
      </c>
      <c r="T151" s="58" t="s">
        <v>22</v>
      </c>
      <c r="U151" s="4"/>
      <c r="V151" s="35"/>
      <c r="W151" s="55" t="s">
        <v>2691</v>
      </c>
      <c r="X151" s="34">
        <v>1890</v>
      </c>
      <c r="Y151" s="161"/>
      <c r="Z151" s="37">
        <v>0</v>
      </c>
      <c r="AA151" s="51">
        <f>IFERROR(VLOOKUP(Таблица1[[#This Row],[Товар КОД6]],'Stock СВОД'!$A$5:$C$220,2,0),)</f>
        <v>0</v>
      </c>
      <c r="AB151" s="51">
        <f>IFERROR(VLOOKUP(Таблица1[[#This Row],[Товар КОД6]],'Продажи Период СВОД'!$A$5:$C$410,2,0),)</f>
        <v>0</v>
      </c>
      <c r="AC151" s="129">
        <f>IFERROR(VLOOKUP(Таблица1[[#This Row],[Товар КОД6]],'Stock СВОД'!$A$5:$C$220,3,0),)</f>
        <v>0</v>
      </c>
      <c r="AD151" s="51">
        <f>IFERROR(VLOOKUP(Таблица1[[#This Row],[Товар КОД6]],'Продажи Период СВОД'!$A$5:$C$410,3,0),)</f>
        <v>0</v>
      </c>
      <c r="AE151" s="119">
        <f>Таблица1[[#This Row],[СТОК 1001]]+Таблица1[[#This Row],[СТОК 1002,]]</f>
        <v>0</v>
      </c>
      <c r="AF151" s="128"/>
      <c r="AG151" s="129"/>
      <c r="AH151" s="120">
        <f>Таблица1[[#This Row],[1002 заказ]]+Таблица1[[#This Row],[1001 заказ]]</f>
        <v>0</v>
      </c>
      <c r="AI151" s="57">
        <v>1</v>
      </c>
      <c r="AJ151" s="57"/>
      <c r="AK151" s="57"/>
      <c r="AL151" s="57">
        <f>Таблица1[[#This Row],[ФАКТ 1001]]+Таблица1[[#This Row],[ФАКТ 1002]]+Таблица1[[#This Row],[1001 заказ]]+Таблица1[[#This Row],[1002 заказ]]</f>
        <v>0</v>
      </c>
      <c r="AP151" s="3">
        <f>Таблица1[[#This Row],[Возврат 1002]]+Таблица1[[#This Row],[Возврат 1001]]</f>
        <v>0</v>
      </c>
      <c r="AQ15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52" spans="1:43" s="3" customFormat="1" ht="15.75" customHeight="1" x14ac:dyDescent="0.2">
      <c r="A152" s="23" t="s">
        <v>810</v>
      </c>
      <c r="B152" s="2">
        <v>408841</v>
      </c>
      <c r="C152" s="88" t="s">
        <v>350</v>
      </c>
      <c r="D152" s="23" t="s">
        <v>810</v>
      </c>
      <c r="E152" s="7">
        <v>408841</v>
      </c>
      <c r="F152" s="7" t="s">
        <v>26</v>
      </c>
      <c r="G152" s="8" t="s">
        <v>2571</v>
      </c>
      <c r="H152" s="5" t="s">
        <v>21</v>
      </c>
      <c r="I152" s="5">
        <v>4</v>
      </c>
      <c r="J152" s="5">
        <v>98</v>
      </c>
      <c r="K152" s="5">
        <v>15</v>
      </c>
      <c r="L152" s="5">
        <v>29</v>
      </c>
      <c r="M152" s="5">
        <v>58.6</v>
      </c>
      <c r="N152" s="5">
        <v>6.5</v>
      </c>
      <c r="O152" s="43" t="str">
        <f>CONCATENATE(Таблица1[[#This Row],[Отверстия]],"/",Таблица1[[#This Row],[PCD]])</f>
        <v>4/98</v>
      </c>
      <c r="P152" s="5" t="s">
        <v>351</v>
      </c>
      <c r="Q152" s="17" t="str">
        <f>CONCATENATE(Таблица1[[#This Row],[Отверстия]],"/",Таблица1[[#This Row],[PCD]],"/",Таблица1[[#This Row],[Диаметр]])</f>
        <v>4/98/15</v>
      </c>
      <c r="R15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4/98/15/29/58,6/6,5</v>
      </c>
      <c r="S15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4/98/15/29/58,6/6,5</v>
      </c>
      <c r="T152" s="58" t="s">
        <v>28</v>
      </c>
      <c r="U152" s="4">
        <v>4</v>
      </c>
      <c r="V152" s="35">
        <v>4</v>
      </c>
      <c r="W152" s="55" t="s">
        <v>2691</v>
      </c>
      <c r="X152" s="34">
        <v>3590</v>
      </c>
      <c r="Y152" s="161"/>
      <c r="Z152" s="34">
        <v>0</v>
      </c>
      <c r="AA152" s="51">
        <f>IFERROR(VLOOKUP(Таблица1[[#This Row],[Товар КОД6]],'Stock СВОД'!$A$5:$C$220,2,0),)</f>
        <v>0</v>
      </c>
      <c r="AB152" s="51">
        <f>IFERROR(VLOOKUP(Таблица1[[#This Row],[Товар КОД6]],'Продажи Период СВОД'!$A$5:$C$410,2,0),)</f>
        <v>0</v>
      </c>
      <c r="AC152" s="129">
        <f>IFERROR(VLOOKUP(Таблица1[[#This Row],[Товар КОД6]],'Stock СВОД'!$A$5:$C$220,3,0),)</f>
        <v>0</v>
      </c>
      <c r="AD152" s="51">
        <f>IFERROR(VLOOKUP(Таблица1[[#This Row],[Товар КОД6]],'Продажи Период СВОД'!$A$5:$C$410,3,0),)</f>
        <v>0</v>
      </c>
      <c r="AE152" s="119">
        <f>Таблица1[[#This Row],[СТОК 1001]]+Таблица1[[#This Row],[СТОК 1002,]]</f>
        <v>0</v>
      </c>
      <c r="AF152" s="128"/>
      <c r="AG152" s="129"/>
      <c r="AH152" s="120">
        <f>Таблица1[[#This Row],[1002 заказ]]+Таблица1[[#This Row],[1001 заказ]]</f>
        <v>0</v>
      </c>
      <c r="AI152" s="57">
        <v>1</v>
      </c>
      <c r="AJ152" s="194"/>
      <c r="AK152" s="194"/>
      <c r="AL152" s="194">
        <f>Таблица1[[#This Row],[ФАКТ 1001]]+Таблица1[[#This Row],[ФАКТ 1002]]+Таблица1[[#This Row],[1001 заказ]]+Таблица1[[#This Row],[1002 заказ]]</f>
        <v>0</v>
      </c>
      <c r="AP152" s="3">
        <f>Таблица1[[#This Row],[Возврат 1002]]+Таблица1[[#This Row],[Возврат 1001]]</f>
        <v>0</v>
      </c>
      <c r="AQ15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53" spans="1:43" s="3" customFormat="1" ht="15.75" customHeight="1" x14ac:dyDescent="0.2">
      <c r="A153" s="23" t="s">
        <v>810</v>
      </c>
      <c r="B153" s="2">
        <v>408840</v>
      </c>
      <c r="C153" s="88" t="s">
        <v>352</v>
      </c>
      <c r="D153" s="23" t="s">
        <v>810</v>
      </c>
      <c r="E153" s="7">
        <v>408840</v>
      </c>
      <c r="F153" s="7" t="s">
        <v>26</v>
      </c>
      <c r="G153" s="8" t="s">
        <v>1097</v>
      </c>
      <c r="H153" s="5" t="s">
        <v>21</v>
      </c>
      <c r="I153" s="5">
        <v>4</v>
      </c>
      <c r="J153" s="5">
        <v>98</v>
      </c>
      <c r="K153" s="5">
        <v>15</v>
      </c>
      <c r="L153" s="5">
        <v>29</v>
      </c>
      <c r="M153" s="5">
        <v>58.6</v>
      </c>
      <c r="N153" s="5">
        <v>6.5</v>
      </c>
      <c r="O153" s="43" t="str">
        <f>CONCATENATE(Таблица1[[#This Row],[Отверстия]],"/",Таблица1[[#This Row],[PCD]])</f>
        <v>4/98</v>
      </c>
      <c r="P153" s="5" t="s">
        <v>353</v>
      </c>
      <c r="Q153" s="17" t="str">
        <f>CONCATENATE(Таблица1[[#This Row],[Отверстия]],"/",Таблица1[[#This Row],[PCD]],"/",Таблица1[[#This Row],[Диаметр]])</f>
        <v>4/98/15</v>
      </c>
      <c r="R15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4/98/15/29/58,6/6,5</v>
      </c>
      <c r="S15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4/98/15/29/58,6/6,5</v>
      </c>
      <c r="T153" s="58" t="s">
        <v>28</v>
      </c>
      <c r="U153" s="4">
        <v>4</v>
      </c>
      <c r="V153" s="35">
        <v>4</v>
      </c>
      <c r="W153" s="55" t="s">
        <v>2691</v>
      </c>
      <c r="X153" s="34">
        <v>3590</v>
      </c>
      <c r="Y153" s="161"/>
      <c r="Z153" s="34">
        <v>0</v>
      </c>
      <c r="AA153" s="51">
        <f>IFERROR(VLOOKUP(Таблица1[[#This Row],[Товар КОД6]],'Stock СВОД'!$A$5:$C$220,2,0),)</f>
        <v>0</v>
      </c>
      <c r="AB153" s="51">
        <f>IFERROR(VLOOKUP(Таблица1[[#This Row],[Товар КОД6]],'Продажи Период СВОД'!$A$5:$C$410,2,0),)</f>
        <v>0</v>
      </c>
      <c r="AC153" s="129">
        <f>IFERROR(VLOOKUP(Таблица1[[#This Row],[Товар КОД6]],'Stock СВОД'!$A$5:$C$220,3,0),)</f>
        <v>0</v>
      </c>
      <c r="AD153" s="51">
        <f>IFERROR(VLOOKUP(Таблица1[[#This Row],[Товар КОД6]],'Продажи Период СВОД'!$A$5:$C$410,3,0),)</f>
        <v>0</v>
      </c>
      <c r="AE153" s="119">
        <f>Таблица1[[#This Row],[СТОК 1001]]+Таблица1[[#This Row],[СТОК 1002,]]</f>
        <v>0</v>
      </c>
      <c r="AF153" s="128"/>
      <c r="AG153" s="129"/>
      <c r="AH153" s="120">
        <f>Таблица1[[#This Row],[1002 заказ]]+Таблица1[[#This Row],[1001 заказ]]</f>
        <v>0</v>
      </c>
      <c r="AI153" s="57">
        <v>1</v>
      </c>
      <c r="AJ153" s="194"/>
      <c r="AK153" s="194"/>
      <c r="AL153" s="194">
        <f>Таблица1[[#This Row],[ФАКТ 1001]]+Таблица1[[#This Row],[ФАКТ 1002]]+Таблица1[[#This Row],[1001 заказ]]+Таблица1[[#This Row],[1002 заказ]]</f>
        <v>0</v>
      </c>
      <c r="AP153" s="3">
        <f>Таблица1[[#This Row],[Возврат 1002]]+Таблица1[[#This Row],[Возврат 1001]]</f>
        <v>0</v>
      </c>
      <c r="AQ15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54" spans="1:43" s="3" customFormat="1" ht="15.75" customHeight="1" x14ac:dyDescent="0.2">
      <c r="A154" s="23" t="s">
        <v>810</v>
      </c>
      <c r="B154" s="2">
        <v>665692</v>
      </c>
      <c r="C154" s="88" t="s">
        <v>3607</v>
      </c>
      <c r="D154" s="23" t="s">
        <v>810</v>
      </c>
      <c r="E154" s="7">
        <v>665692</v>
      </c>
      <c r="F154" s="7" t="s">
        <v>26</v>
      </c>
      <c r="G154" s="8" t="s">
        <v>1099</v>
      </c>
      <c r="H154" s="5" t="s">
        <v>21</v>
      </c>
      <c r="I154" s="5">
        <v>4</v>
      </c>
      <c r="J154" s="5">
        <v>98</v>
      </c>
      <c r="K154" s="5">
        <v>15</v>
      </c>
      <c r="L154" s="5">
        <v>29</v>
      </c>
      <c r="M154" s="5">
        <v>58.6</v>
      </c>
      <c r="N154" s="5">
        <v>6.5</v>
      </c>
      <c r="O154" s="43" t="str">
        <f>CONCATENATE(Таблица1[[#This Row],[Отверстия]],"/",Таблица1[[#This Row],[PCD]])</f>
        <v>4/98</v>
      </c>
      <c r="P154" s="5" t="s">
        <v>354</v>
      </c>
      <c r="Q154" s="17" t="str">
        <f>CONCATENATE(Таблица1[[#This Row],[Отверстия]],"/",Таблица1[[#This Row],[PCD]],"/",Таблица1[[#This Row],[Диаметр]])</f>
        <v>4/98/15</v>
      </c>
      <c r="R15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4/98/15/29/58,6/6,5</v>
      </c>
      <c r="S15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4/98/15/29/58,6/6,5</v>
      </c>
      <c r="T154" s="58" t="s">
        <v>28</v>
      </c>
      <c r="U154" s="4">
        <v>4</v>
      </c>
      <c r="V154" s="35">
        <v>4</v>
      </c>
      <c r="W154" s="55" t="s">
        <v>2691</v>
      </c>
      <c r="X154" s="34">
        <v>3350</v>
      </c>
      <c r="Y154" s="161"/>
      <c r="Z154" s="34">
        <v>2570.0045999999998</v>
      </c>
      <c r="AA154" s="51">
        <f>IFERROR(VLOOKUP(Таблица1[[#This Row],[Товар КОД6]],'Stock СВОД'!$A$5:$C$220,2,0),)</f>
        <v>3</v>
      </c>
      <c r="AB154" s="51">
        <f>IFERROR(VLOOKUP(Таблица1[[#This Row],[Товар КОД6]],'Продажи Период СВОД'!$A$5:$C$410,2,0),)</f>
        <v>0</v>
      </c>
      <c r="AC154" s="129">
        <f>IFERROR(VLOOKUP(Таблица1[[#This Row],[Товар КОД6]],'Stock СВОД'!$A$5:$C$220,3,0),)</f>
        <v>0</v>
      </c>
      <c r="AD154" s="51">
        <f>IFERROR(VLOOKUP(Таблица1[[#This Row],[Товар КОД6]],'Продажи Период СВОД'!$A$5:$C$410,3,0),)</f>
        <v>0</v>
      </c>
      <c r="AE154" s="119">
        <f>Таблица1[[#This Row],[СТОК 1001]]+Таблица1[[#This Row],[СТОК 1002,]]</f>
        <v>3</v>
      </c>
      <c r="AF154" s="128"/>
      <c r="AG154" s="129"/>
      <c r="AH154" s="120">
        <f>Таблица1[[#This Row],[1002 заказ]]+Таблица1[[#This Row],[1001 заказ]]</f>
        <v>0</v>
      </c>
      <c r="AI154" s="57">
        <v>1</v>
      </c>
      <c r="AJ154" s="194"/>
      <c r="AK154" s="194"/>
      <c r="AL154" s="194">
        <f>Таблица1[[#This Row],[ФАКТ 1001]]+Таблица1[[#This Row],[ФАКТ 1002]]+Таблица1[[#This Row],[1001 заказ]]+Таблица1[[#This Row],[1002 заказ]]</f>
        <v>0</v>
      </c>
      <c r="AP154" s="3">
        <f>Таблица1[[#This Row],[Возврат 1002]]+Таблица1[[#This Row],[Возврат 1001]]</f>
        <v>0</v>
      </c>
      <c r="AQ15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3</v>
      </c>
    </row>
    <row r="155" spans="1:43" s="3" customFormat="1" ht="15.75" customHeight="1" x14ac:dyDescent="0.2">
      <c r="A155" s="23" t="s">
        <v>810</v>
      </c>
      <c r="B155" s="2">
        <v>677297</v>
      </c>
      <c r="C155" s="88" t="s">
        <v>355</v>
      </c>
      <c r="D155" s="23" t="s">
        <v>810</v>
      </c>
      <c r="E155" s="7">
        <v>677297</v>
      </c>
      <c r="F155" s="7" t="s">
        <v>107</v>
      </c>
      <c r="G155" s="8" t="s">
        <v>1097</v>
      </c>
      <c r="H155" s="5" t="s">
        <v>21</v>
      </c>
      <c r="I155" s="5">
        <v>4</v>
      </c>
      <c r="J155" s="5">
        <v>98</v>
      </c>
      <c r="K155" s="5">
        <v>15</v>
      </c>
      <c r="L155" s="5">
        <v>29</v>
      </c>
      <c r="M155" s="5">
        <v>58.6</v>
      </c>
      <c r="N155" s="5">
        <v>6.5</v>
      </c>
      <c r="O155" s="43" t="str">
        <f>CONCATENATE(Таблица1[[#This Row],[Отверстия]],"/",Таблица1[[#This Row],[PCD]])</f>
        <v>4/98</v>
      </c>
      <c r="P155" s="5" t="s">
        <v>356</v>
      </c>
      <c r="Q155" s="17" t="str">
        <f>CONCATENATE(Таблица1[[#This Row],[Отверстия]],"/",Таблица1[[#This Row],[PCD]],"/",Таблица1[[#This Row],[Диаметр]])</f>
        <v>4/98/15</v>
      </c>
      <c r="R15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4/98/15/29/58,6/6,5</v>
      </c>
      <c r="S15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4/98/15/29/58,6/6,5</v>
      </c>
      <c r="T155" s="58" t="s">
        <v>28</v>
      </c>
      <c r="U155" s="4">
        <v>4</v>
      </c>
      <c r="V155" s="35">
        <v>4</v>
      </c>
      <c r="W155" s="55" t="s">
        <v>2691</v>
      </c>
      <c r="X155" s="34">
        <v>3590</v>
      </c>
      <c r="Y155" s="161"/>
      <c r="Z155" s="34">
        <v>0</v>
      </c>
      <c r="AA155" s="51">
        <f>IFERROR(VLOOKUP(Таблица1[[#This Row],[Товар КОД6]],'Stock СВОД'!$A$5:$C$220,2,0),)</f>
        <v>0</v>
      </c>
      <c r="AB155" s="51">
        <f>IFERROR(VLOOKUP(Таблица1[[#This Row],[Товар КОД6]],'Продажи Период СВОД'!$A$5:$C$410,2,0),)</f>
        <v>0</v>
      </c>
      <c r="AC155" s="129">
        <f>IFERROR(VLOOKUP(Таблица1[[#This Row],[Товар КОД6]],'Stock СВОД'!$A$5:$C$220,3,0),)</f>
        <v>0</v>
      </c>
      <c r="AD155" s="51">
        <f>IFERROR(VLOOKUP(Таблица1[[#This Row],[Товар КОД6]],'Продажи Период СВОД'!$A$5:$C$410,3,0),)</f>
        <v>0</v>
      </c>
      <c r="AE155" s="119">
        <f>Таблица1[[#This Row],[СТОК 1001]]+Таблица1[[#This Row],[СТОК 1002,]]</f>
        <v>0</v>
      </c>
      <c r="AF155" s="128"/>
      <c r="AG155" s="129"/>
      <c r="AH155" s="120">
        <f>Таблица1[[#This Row],[1002 заказ]]+Таблица1[[#This Row],[1001 заказ]]</f>
        <v>0</v>
      </c>
      <c r="AI155" s="57">
        <v>1</v>
      </c>
      <c r="AJ155" s="194"/>
      <c r="AK155" s="194"/>
      <c r="AL155" s="194">
        <f>Таблица1[[#This Row],[ФАКТ 1001]]+Таблица1[[#This Row],[ФАКТ 1002]]+Таблица1[[#This Row],[1001 заказ]]+Таблица1[[#This Row],[1002 заказ]]</f>
        <v>0</v>
      </c>
      <c r="AP155" s="3">
        <f>Таблица1[[#This Row],[Возврат 1002]]+Таблица1[[#This Row],[Возврат 1001]]</f>
        <v>0</v>
      </c>
      <c r="AQ15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56" spans="1:43" s="3" customFormat="1" ht="15.75" customHeight="1" x14ac:dyDescent="0.2">
      <c r="A156" s="23" t="s">
        <v>810</v>
      </c>
      <c r="B156" s="2">
        <v>405669</v>
      </c>
      <c r="C156" s="88" t="s">
        <v>357</v>
      </c>
      <c r="D156" s="23" t="s">
        <v>810</v>
      </c>
      <c r="E156" s="7">
        <v>405669</v>
      </c>
      <c r="F156" s="7" t="s">
        <v>107</v>
      </c>
      <c r="G156" s="8" t="s">
        <v>2571</v>
      </c>
      <c r="H156" s="5" t="s">
        <v>21</v>
      </c>
      <c r="I156" s="5">
        <v>4</v>
      </c>
      <c r="J156" s="5">
        <v>98</v>
      </c>
      <c r="K156" s="5">
        <v>15</v>
      </c>
      <c r="L156" s="5">
        <v>29</v>
      </c>
      <c r="M156" s="5">
        <v>58.6</v>
      </c>
      <c r="N156" s="5">
        <v>6.5</v>
      </c>
      <c r="O156" s="43" t="str">
        <f>CONCATENATE(Таблица1[[#This Row],[Отверстия]],"/",Таблица1[[#This Row],[PCD]])</f>
        <v>4/98</v>
      </c>
      <c r="P156" s="5" t="s">
        <v>358</v>
      </c>
      <c r="Q156" s="17" t="str">
        <f>CONCATENATE(Таблица1[[#This Row],[Отверстия]],"/",Таблица1[[#This Row],[PCD]],"/",Таблица1[[#This Row],[Диаметр]])</f>
        <v>4/98/15</v>
      </c>
      <c r="R15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4/98/15/29/58,6/6,5</v>
      </c>
      <c r="S15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4/98/15/29/58,6/6,5</v>
      </c>
      <c r="T156" s="58" t="s">
        <v>28</v>
      </c>
      <c r="U156" s="4">
        <v>4</v>
      </c>
      <c r="V156" s="35">
        <v>4</v>
      </c>
      <c r="W156" s="55" t="s">
        <v>2691</v>
      </c>
      <c r="X156" s="34">
        <v>3590</v>
      </c>
      <c r="Y156" s="161"/>
      <c r="Z156" s="34">
        <v>2620</v>
      </c>
      <c r="AA156" s="51">
        <f>IFERROR(VLOOKUP(Таблица1[[#This Row],[Товар КОД6]],'Stock СВОД'!$A$5:$C$220,2,0),)</f>
        <v>0</v>
      </c>
      <c r="AB156" s="51">
        <f>IFERROR(VLOOKUP(Таблица1[[#This Row],[Товар КОД6]],'Продажи Период СВОД'!$A$5:$C$410,2,0),)</f>
        <v>0</v>
      </c>
      <c r="AC156" s="129">
        <f>IFERROR(VLOOKUP(Таблица1[[#This Row],[Товар КОД6]],'Stock СВОД'!$A$5:$C$220,3,0),)</f>
        <v>0</v>
      </c>
      <c r="AD156" s="51">
        <f>IFERROR(VLOOKUP(Таблица1[[#This Row],[Товар КОД6]],'Продажи Период СВОД'!$A$5:$C$410,3,0),)</f>
        <v>0</v>
      </c>
      <c r="AE156" s="119">
        <f>Таблица1[[#This Row],[СТОК 1001]]+Таблица1[[#This Row],[СТОК 1002,]]</f>
        <v>0</v>
      </c>
      <c r="AF156" s="128"/>
      <c r="AG156" s="129"/>
      <c r="AH156" s="120">
        <f>Таблица1[[#This Row],[1002 заказ]]+Таблица1[[#This Row],[1001 заказ]]</f>
        <v>0</v>
      </c>
      <c r="AI156" s="57">
        <v>1</v>
      </c>
      <c r="AJ156" s="194"/>
      <c r="AK156" s="194"/>
      <c r="AL156" s="194">
        <f>Таблица1[[#This Row],[ФАКТ 1001]]+Таблица1[[#This Row],[ФАКТ 1002]]+Таблица1[[#This Row],[1001 заказ]]+Таблица1[[#This Row],[1002 заказ]]</f>
        <v>0</v>
      </c>
      <c r="AP156" s="3">
        <f>Таблица1[[#This Row],[Возврат 1002]]+Таблица1[[#This Row],[Возврат 1001]]</f>
        <v>0</v>
      </c>
      <c r="AQ15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57" spans="1:43" s="3" customFormat="1" ht="15.75" customHeight="1" x14ac:dyDescent="0.2">
      <c r="A157" s="23" t="s">
        <v>810</v>
      </c>
      <c r="B157" s="2">
        <v>938854</v>
      </c>
      <c r="C157" s="88" t="s">
        <v>3608</v>
      </c>
      <c r="D157" s="23" t="s">
        <v>810</v>
      </c>
      <c r="E157" s="7">
        <v>938854</v>
      </c>
      <c r="F157" s="7" t="s">
        <v>107</v>
      </c>
      <c r="G157" s="8" t="s">
        <v>1109</v>
      </c>
      <c r="H157" s="5" t="s">
        <v>21</v>
      </c>
      <c r="I157" s="5">
        <v>4</v>
      </c>
      <c r="J157" s="5">
        <v>98</v>
      </c>
      <c r="K157" s="5">
        <v>15</v>
      </c>
      <c r="L157" s="5">
        <v>29</v>
      </c>
      <c r="M157" s="5">
        <v>58.6</v>
      </c>
      <c r="N157" s="5">
        <v>6.5</v>
      </c>
      <c r="O157" s="43" t="str">
        <f>CONCATENATE(Таблица1[[#This Row],[Отверстия]],"/",Таблица1[[#This Row],[PCD]])</f>
        <v>4/98</v>
      </c>
      <c r="P157" s="5" t="s">
        <v>359</v>
      </c>
      <c r="Q157" s="17" t="str">
        <f>CONCATENATE(Таблица1[[#This Row],[Отверстия]],"/",Таблица1[[#This Row],[PCD]],"/",Таблица1[[#This Row],[Диаметр]])</f>
        <v>4/98/15</v>
      </c>
      <c r="R15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4/98/15/29/58,6/6,5</v>
      </c>
      <c r="S15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4/98/15/29/58,6/6,5</v>
      </c>
      <c r="T157" s="58" t="s">
        <v>28</v>
      </c>
      <c r="U157" s="4">
        <v>4</v>
      </c>
      <c r="V157" s="35">
        <v>4</v>
      </c>
      <c r="W157" s="55" t="s">
        <v>2691</v>
      </c>
      <c r="X157" s="34">
        <v>3350</v>
      </c>
      <c r="Y157" s="161"/>
      <c r="Z157" s="34">
        <v>0</v>
      </c>
      <c r="AA157" s="51">
        <f>IFERROR(VLOOKUP(Таблица1[[#This Row],[Товар КОД6]],'Stock СВОД'!$A$5:$C$220,2,0),)</f>
        <v>0</v>
      </c>
      <c r="AB157" s="51">
        <f>IFERROR(VLOOKUP(Таблица1[[#This Row],[Товар КОД6]],'Продажи Период СВОД'!$A$5:$C$410,2,0),)</f>
        <v>0</v>
      </c>
      <c r="AC157" s="129">
        <f>IFERROR(VLOOKUP(Таблица1[[#This Row],[Товар КОД6]],'Stock СВОД'!$A$5:$C$220,3,0),)</f>
        <v>0</v>
      </c>
      <c r="AD157" s="51">
        <f>IFERROR(VLOOKUP(Таблица1[[#This Row],[Товар КОД6]],'Продажи Период СВОД'!$A$5:$C$410,3,0),)</f>
        <v>0</v>
      </c>
      <c r="AE157" s="119">
        <f>Таблица1[[#This Row],[СТОК 1001]]+Таблица1[[#This Row],[СТОК 1002,]]</f>
        <v>0</v>
      </c>
      <c r="AF157" s="128"/>
      <c r="AG157" s="129"/>
      <c r="AH157" s="120">
        <f>Таблица1[[#This Row],[1002 заказ]]+Таблица1[[#This Row],[1001 заказ]]</f>
        <v>0</v>
      </c>
      <c r="AI157" s="57">
        <v>1</v>
      </c>
      <c r="AJ157" s="194"/>
      <c r="AK157" s="194"/>
      <c r="AL157" s="194">
        <f>Таблица1[[#This Row],[ФАКТ 1001]]+Таблица1[[#This Row],[ФАКТ 1002]]+Таблица1[[#This Row],[1001 заказ]]+Таблица1[[#This Row],[1002 заказ]]</f>
        <v>0</v>
      </c>
      <c r="AP157" s="3">
        <f>Таблица1[[#This Row],[Возврат 1002]]+Таблица1[[#This Row],[Возврат 1001]]</f>
        <v>0</v>
      </c>
      <c r="AQ15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58" spans="1:43" s="3" customFormat="1" ht="15.75" customHeight="1" x14ac:dyDescent="0.2">
      <c r="A158" s="23" t="s">
        <v>810</v>
      </c>
      <c r="B158" s="2">
        <v>2041415</v>
      </c>
      <c r="C158" s="88" t="s">
        <v>1066</v>
      </c>
      <c r="D158" s="23" t="s">
        <v>810</v>
      </c>
      <c r="E158" s="7">
        <v>2041415</v>
      </c>
      <c r="F158" s="7" t="s">
        <v>26</v>
      </c>
      <c r="G158" s="8" t="s">
        <v>1103</v>
      </c>
      <c r="H158" s="5" t="s">
        <v>21</v>
      </c>
      <c r="I158" s="5">
        <v>4</v>
      </c>
      <c r="J158" s="5">
        <v>98</v>
      </c>
      <c r="K158" s="5">
        <v>15</v>
      </c>
      <c r="L158" s="5">
        <v>29</v>
      </c>
      <c r="M158" s="5">
        <v>58.6</v>
      </c>
      <c r="N158" s="5">
        <v>6.5</v>
      </c>
      <c r="O158" s="43" t="str">
        <f>CONCATENATE(Таблица1[[#This Row],[Отверстия]],"/",Таблица1[[#This Row],[PCD]])</f>
        <v>4/98</v>
      </c>
      <c r="P158" s="5" t="s">
        <v>1067</v>
      </c>
      <c r="Q158" s="17" t="str">
        <f>CONCATENATE(Таблица1[[#This Row],[Отверстия]],"/",Таблица1[[#This Row],[PCD]],"/",Таблица1[[#This Row],[Диаметр]])</f>
        <v>4/98/15</v>
      </c>
      <c r="R15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4/98/15/29/58,6/6,5</v>
      </c>
      <c r="S15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4/98/15/29/58,6/6,5</v>
      </c>
      <c r="T158" s="58" t="s">
        <v>28</v>
      </c>
      <c r="U158" s="4">
        <v>4</v>
      </c>
      <c r="V158" s="35">
        <v>4</v>
      </c>
      <c r="W158" s="55" t="s">
        <v>2691</v>
      </c>
      <c r="X158" s="34">
        <v>3590</v>
      </c>
      <c r="Y158" s="161"/>
      <c r="Z158" s="34">
        <v>0</v>
      </c>
      <c r="AA158" s="51">
        <f>IFERROR(VLOOKUP(Таблица1[[#This Row],[Товар КОД6]],'Stock СВОД'!$A$5:$C$220,2,0),)</f>
        <v>0</v>
      </c>
      <c r="AB158" s="51">
        <f>IFERROR(VLOOKUP(Таблица1[[#This Row],[Товар КОД6]],'Продажи Период СВОД'!$A$5:$C$410,2,0),)</f>
        <v>0</v>
      </c>
      <c r="AC158" s="129">
        <f>IFERROR(VLOOKUP(Таблица1[[#This Row],[Товар КОД6]],'Stock СВОД'!$A$5:$C$220,3,0),)</f>
        <v>0</v>
      </c>
      <c r="AD158" s="51">
        <f>IFERROR(VLOOKUP(Таблица1[[#This Row],[Товар КОД6]],'Продажи Период СВОД'!$A$5:$C$410,3,0),)</f>
        <v>0</v>
      </c>
      <c r="AE158" s="119">
        <f>Таблица1[[#This Row],[СТОК 1001]]+Таблица1[[#This Row],[СТОК 1002,]]</f>
        <v>0</v>
      </c>
      <c r="AF158" s="128"/>
      <c r="AG158" s="129"/>
      <c r="AH158" s="120">
        <f>Таблица1[[#This Row],[1002 заказ]]+Таблица1[[#This Row],[1001 заказ]]</f>
        <v>0</v>
      </c>
      <c r="AI158" s="57">
        <v>1</v>
      </c>
      <c r="AJ158" s="194"/>
      <c r="AK158" s="194"/>
      <c r="AL158" s="194">
        <f>Таблица1[[#This Row],[ФАКТ 1001]]+Таблица1[[#This Row],[ФАКТ 1002]]+Таблица1[[#This Row],[1001 заказ]]+Таблица1[[#This Row],[1002 заказ]]</f>
        <v>0</v>
      </c>
      <c r="AP158" s="3">
        <f>Таблица1[[#This Row],[Возврат 1002]]+Таблица1[[#This Row],[Возврат 1001]]</f>
        <v>0</v>
      </c>
      <c r="AQ15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59" spans="1:43" s="3" customFormat="1" ht="15.75" customHeight="1" x14ac:dyDescent="0.2">
      <c r="A159" s="23" t="s">
        <v>810</v>
      </c>
      <c r="B159" s="2">
        <v>665957</v>
      </c>
      <c r="C159" s="88" t="s">
        <v>1150</v>
      </c>
      <c r="D159" s="23" t="s">
        <v>810</v>
      </c>
      <c r="E159" s="7">
        <v>665957</v>
      </c>
      <c r="F159" s="7" t="s">
        <v>107</v>
      </c>
      <c r="G159" s="8" t="s">
        <v>1099</v>
      </c>
      <c r="H159" s="5" t="s">
        <v>1002</v>
      </c>
      <c r="I159" s="5">
        <v>4</v>
      </c>
      <c r="J159" s="5">
        <v>98</v>
      </c>
      <c r="K159" s="5">
        <v>15</v>
      </c>
      <c r="L159" s="5">
        <v>29</v>
      </c>
      <c r="M159" s="5">
        <v>58.6</v>
      </c>
      <c r="N159" s="5">
        <v>6.5</v>
      </c>
      <c r="O159" s="43" t="str">
        <f>CONCATENATE(Таблица1[[#This Row],[Отверстия]],"/",Таблица1[[#This Row],[PCD]])</f>
        <v>4/98</v>
      </c>
      <c r="P159" s="5" t="s">
        <v>1149</v>
      </c>
      <c r="Q159" s="17" t="str">
        <f>CONCATENATE(Таблица1[[#This Row],[Отверстия]],"/",Таблица1[[#This Row],[PCD]],"/",Таблица1[[#This Row],[Диаметр]])</f>
        <v>4/98/15</v>
      </c>
      <c r="R15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4/98/15/29/58,6/6,5</v>
      </c>
      <c r="S15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4/98/15/29/58,6/6,5</v>
      </c>
      <c r="T159" s="58" t="s">
        <v>28</v>
      </c>
      <c r="U159" s="4">
        <v>4</v>
      </c>
      <c r="V159" s="35">
        <v>4</v>
      </c>
      <c r="W159" s="55" t="s">
        <v>2691</v>
      </c>
      <c r="X159" s="34">
        <v>3350</v>
      </c>
      <c r="Y159" s="161"/>
      <c r="Z159" s="34">
        <v>0</v>
      </c>
      <c r="AA159" s="51">
        <f>IFERROR(VLOOKUP(Таблица1[[#This Row],[Товар КОД6]],'Stock СВОД'!$A$5:$C$220,2,0),)</f>
        <v>0</v>
      </c>
      <c r="AB159" s="51">
        <f>IFERROR(VLOOKUP(Таблица1[[#This Row],[Товар КОД6]],'Продажи Период СВОД'!$A$5:$C$410,2,0),)</f>
        <v>0</v>
      </c>
      <c r="AC159" s="129">
        <f>IFERROR(VLOOKUP(Таблица1[[#This Row],[Товар КОД6]],'Stock СВОД'!$A$5:$C$220,3,0),)</f>
        <v>0</v>
      </c>
      <c r="AD159" s="51">
        <f>IFERROR(VLOOKUP(Таблица1[[#This Row],[Товар КОД6]],'Продажи Период СВОД'!$A$5:$C$410,3,0),)</f>
        <v>0</v>
      </c>
      <c r="AE159" s="119">
        <f>Таблица1[[#This Row],[СТОК 1001]]+Таблица1[[#This Row],[СТОК 1002,]]</f>
        <v>0</v>
      </c>
      <c r="AF159" s="128"/>
      <c r="AG159" s="129"/>
      <c r="AH159" s="120">
        <f>Таблица1[[#This Row],[1002 заказ]]+Таблица1[[#This Row],[1001 заказ]]</f>
        <v>0</v>
      </c>
      <c r="AI159" s="57">
        <v>1</v>
      </c>
      <c r="AJ159" s="194"/>
      <c r="AK159" s="194"/>
      <c r="AL159" s="194">
        <f>Таблица1[[#This Row],[ФАКТ 1001]]+Таблица1[[#This Row],[ФАКТ 1002]]+Таблица1[[#This Row],[1001 заказ]]+Таблица1[[#This Row],[1002 заказ]]</f>
        <v>0</v>
      </c>
      <c r="AN159" s="3">
        <v>4</v>
      </c>
      <c r="AO159" s="3">
        <v>4</v>
      </c>
      <c r="AP159" s="3">
        <f>Таблица1[[#This Row],[Возврат 1002]]+Таблица1[[#This Row],[Возврат 1001]]</f>
        <v>8</v>
      </c>
      <c r="AQ15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60" spans="1:43" s="3" customFormat="1" ht="15.75" customHeight="1" x14ac:dyDescent="0.2">
      <c r="A160" s="23" t="s">
        <v>810</v>
      </c>
      <c r="B160" s="2">
        <v>408842</v>
      </c>
      <c r="C160" s="88" t="s">
        <v>1527</v>
      </c>
      <c r="D160" s="23" t="s">
        <v>810</v>
      </c>
      <c r="E160" s="7">
        <v>408842</v>
      </c>
      <c r="F160" s="7" t="s">
        <v>26</v>
      </c>
      <c r="G160" s="8" t="s">
        <v>1107</v>
      </c>
      <c r="H160" s="5" t="s">
        <v>21</v>
      </c>
      <c r="I160" s="5">
        <v>4</v>
      </c>
      <c r="J160" s="5">
        <v>98</v>
      </c>
      <c r="K160" s="5">
        <v>15</v>
      </c>
      <c r="L160" s="5">
        <v>29</v>
      </c>
      <c r="M160" s="5">
        <v>58.6</v>
      </c>
      <c r="N160" s="5">
        <v>6.5</v>
      </c>
      <c r="O160" s="43" t="str">
        <f>CONCATENATE(Таблица1[[#This Row],[Отверстия]],"/",Таблица1[[#This Row],[PCD]])</f>
        <v>4/98</v>
      </c>
      <c r="P160" s="5" t="s">
        <v>1526</v>
      </c>
      <c r="Q160" s="17" t="str">
        <f>CONCATENATE(Таблица1[[#This Row],[Отверстия]],"/",Таблица1[[#This Row],[PCD]],"/",Таблица1[[#This Row],[Диаметр]])</f>
        <v>4/98/15</v>
      </c>
      <c r="R16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4/98/15/29/58,6/6,5</v>
      </c>
      <c r="S16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4/98/15/29/58,6/6,5</v>
      </c>
      <c r="T160" s="58" t="s">
        <v>28</v>
      </c>
      <c r="U160" s="4">
        <v>4</v>
      </c>
      <c r="V160" s="35">
        <v>4</v>
      </c>
      <c r="W160" s="55" t="s">
        <v>2691</v>
      </c>
      <c r="X160" s="34">
        <v>3350</v>
      </c>
      <c r="Y160" s="161"/>
      <c r="Z160" s="34">
        <v>0</v>
      </c>
      <c r="AA160" s="51">
        <f>IFERROR(VLOOKUP(Таблица1[[#This Row],[Товар КОД6]],'Stock СВОД'!$A$5:$C$220,2,0),)</f>
        <v>0</v>
      </c>
      <c r="AB160" s="51">
        <f>IFERROR(VLOOKUP(Таблица1[[#This Row],[Товар КОД6]],'Продажи Период СВОД'!$A$5:$C$410,2,0),)</f>
        <v>0</v>
      </c>
      <c r="AC160" s="129">
        <f>IFERROR(VLOOKUP(Таблица1[[#This Row],[Товар КОД6]],'Stock СВОД'!$A$5:$C$220,3,0),)</f>
        <v>0</v>
      </c>
      <c r="AD160" s="51">
        <f>IFERROR(VLOOKUP(Таблица1[[#This Row],[Товар КОД6]],'Продажи Период СВОД'!$A$5:$C$410,3,0),)</f>
        <v>0</v>
      </c>
      <c r="AE160" s="119">
        <f>Таблица1[[#This Row],[СТОК 1001]]+Таблица1[[#This Row],[СТОК 1002,]]</f>
        <v>0</v>
      </c>
      <c r="AF160" s="128"/>
      <c r="AG160" s="129"/>
      <c r="AH160" s="120">
        <f>Таблица1[[#This Row],[1002 заказ]]+Таблица1[[#This Row],[1001 заказ]]</f>
        <v>0</v>
      </c>
      <c r="AI160" s="57">
        <v>1</v>
      </c>
      <c r="AJ160" s="194"/>
      <c r="AK160" s="194"/>
      <c r="AL160" s="194">
        <f>Таблица1[[#This Row],[ФАКТ 1001]]+Таблица1[[#This Row],[ФАКТ 1002]]+Таблица1[[#This Row],[1001 заказ]]+Таблица1[[#This Row],[1002 заказ]]</f>
        <v>0</v>
      </c>
      <c r="AP160" s="3">
        <f>Таблица1[[#This Row],[Возврат 1002]]+Таблица1[[#This Row],[Возврат 1001]]</f>
        <v>0</v>
      </c>
      <c r="AQ16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61" spans="1:43" s="3" customFormat="1" ht="15.75" customHeight="1" x14ac:dyDescent="0.2">
      <c r="A161" s="23" t="s">
        <v>810</v>
      </c>
      <c r="B161" s="2">
        <v>408843</v>
      </c>
      <c r="C161" s="88" t="s">
        <v>1529</v>
      </c>
      <c r="D161" s="23" t="s">
        <v>810</v>
      </c>
      <c r="E161" s="7">
        <v>408843</v>
      </c>
      <c r="F161" s="7" t="s">
        <v>26</v>
      </c>
      <c r="G161" s="8" t="s">
        <v>1108</v>
      </c>
      <c r="H161" s="5" t="s">
        <v>21</v>
      </c>
      <c r="I161" s="5">
        <v>4</v>
      </c>
      <c r="J161" s="5">
        <v>98</v>
      </c>
      <c r="K161" s="5">
        <v>15</v>
      </c>
      <c r="L161" s="5">
        <v>29</v>
      </c>
      <c r="M161" s="5">
        <v>58.6</v>
      </c>
      <c r="N161" s="5">
        <v>6.5</v>
      </c>
      <c r="O161" s="43" t="str">
        <f>CONCATENATE(Таблица1[[#This Row],[Отверстия]],"/",Таблица1[[#This Row],[PCD]])</f>
        <v>4/98</v>
      </c>
      <c r="P161" s="5" t="s">
        <v>1528</v>
      </c>
      <c r="Q161" s="17" t="str">
        <f>CONCATENATE(Таблица1[[#This Row],[Отверстия]],"/",Таблица1[[#This Row],[PCD]],"/",Таблица1[[#This Row],[Диаметр]])</f>
        <v>4/98/15</v>
      </c>
      <c r="R16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4/98/15/29/58,6/6,5</v>
      </c>
      <c r="S16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4/98/15/29/58,6/6,5</v>
      </c>
      <c r="T161" s="58" t="s">
        <v>28</v>
      </c>
      <c r="U161" s="4">
        <v>4</v>
      </c>
      <c r="V161" s="35">
        <v>4</v>
      </c>
      <c r="W161" s="55" t="s">
        <v>2691</v>
      </c>
      <c r="X161" s="34">
        <v>3350</v>
      </c>
      <c r="Y161" s="161"/>
      <c r="Z161" s="34">
        <v>0</v>
      </c>
      <c r="AA161" s="51">
        <f>IFERROR(VLOOKUP(Таблица1[[#This Row],[Товар КОД6]],'Stock СВОД'!$A$5:$C$220,2,0),)</f>
        <v>0</v>
      </c>
      <c r="AB161" s="51">
        <f>IFERROR(VLOOKUP(Таблица1[[#This Row],[Товар КОД6]],'Продажи Период СВОД'!$A$5:$C$410,2,0),)</f>
        <v>0</v>
      </c>
      <c r="AC161" s="129">
        <f>IFERROR(VLOOKUP(Таблица1[[#This Row],[Товар КОД6]],'Stock СВОД'!$A$5:$C$220,3,0),)</f>
        <v>0</v>
      </c>
      <c r="AD161" s="51">
        <f>IFERROR(VLOOKUP(Таблица1[[#This Row],[Товар КОД6]],'Продажи Период СВОД'!$A$5:$C$410,3,0),)</f>
        <v>0</v>
      </c>
      <c r="AE161" s="119">
        <f>Таблица1[[#This Row],[СТОК 1001]]+Таблица1[[#This Row],[СТОК 1002,]]</f>
        <v>0</v>
      </c>
      <c r="AF161" s="128"/>
      <c r="AG161" s="129"/>
      <c r="AH161" s="120">
        <f>Таблица1[[#This Row],[1002 заказ]]+Таблица1[[#This Row],[1001 заказ]]</f>
        <v>0</v>
      </c>
      <c r="AI161" s="57">
        <v>1</v>
      </c>
      <c r="AJ161" s="194"/>
      <c r="AK161" s="194"/>
      <c r="AL161" s="194">
        <f>Таблица1[[#This Row],[ФАКТ 1001]]+Таблица1[[#This Row],[ФАКТ 1002]]+Таблица1[[#This Row],[1001 заказ]]+Таблица1[[#This Row],[1002 заказ]]</f>
        <v>0</v>
      </c>
      <c r="AP161" s="3">
        <f>Таблица1[[#This Row],[Возврат 1002]]+Таблица1[[#This Row],[Возврат 1001]]</f>
        <v>0</v>
      </c>
      <c r="AQ16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62" spans="1:43" s="3" customFormat="1" ht="15.75" customHeight="1" x14ac:dyDescent="0.2">
      <c r="A162" s="23" t="s">
        <v>810</v>
      </c>
      <c r="B162" s="2">
        <v>661788</v>
      </c>
      <c r="C162" s="88" t="s">
        <v>3877</v>
      </c>
      <c r="D162" s="23" t="s">
        <v>810</v>
      </c>
      <c r="E162" s="7">
        <v>661788</v>
      </c>
      <c r="F162" s="7" t="s">
        <v>107</v>
      </c>
      <c r="G162" s="8" t="s">
        <v>1103</v>
      </c>
      <c r="H162" s="5" t="s">
        <v>21</v>
      </c>
      <c r="I162" s="5">
        <v>4</v>
      </c>
      <c r="J162" s="5">
        <v>98</v>
      </c>
      <c r="K162" s="5">
        <v>15</v>
      </c>
      <c r="L162" s="5">
        <v>29</v>
      </c>
      <c r="M162" s="5">
        <v>58.6</v>
      </c>
      <c r="N162" s="5">
        <v>6.5</v>
      </c>
      <c r="O162" s="43" t="str">
        <f>CONCATENATE(Таблица1[[#This Row],[Отверстия]],"/",Таблица1[[#This Row],[PCD]])</f>
        <v>4/98</v>
      </c>
      <c r="P162" s="5" t="s">
        <v>2219</v>
      </c>
      <c r="Q162" s="17" t="str">
        <f>CONCATENATE(Таблица1[[#This Row],[Отверстия]],"/",Таблица1[[#This Row],[PCD]],"/",Таблица1[[#This Row],[Диаметр]])</f>
        <v>4/98/15</v>
      </c>
      <c r="R16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4/98/15/29/58,6/6,5</v>
      </c>
      <c r="S16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4/98/15/29/58,6/6,5</v>
      </c>
      <c r="T162" s="58" t="s">
        <v>28</v>
      </c>
      <c r="U162" s="4">
        <v>4</v>
      </c>
      <c r="V162" s="35">
        <v>4</v>
      </c>
      <c r="W162" s="55" t="s">
        <v>2691</v>
      </c>
      <c r="X162" s="34">
        <v>3590</v>
      </c>
      <c r="Y162" s="161"/>
      <c r="Z162" s="34">
        <v>0</v>
      </c>
      <c r="AA162" s="51">
        <f>IFERROR(VLOOKUP(Таблица1[[#This Row],[Товар КОД6]],'Stock СВОД'!$A$5:$C$220,2,0),)</f>
        <v>0</v>
      </c>
      <c r="AB162" s="51">
        <f>IFERROR(VLOOKUP(Таблица1[[#This Row],[Товар КОД6]],'Продажи Период СВОД'!$A$5:$C$410,2,0),)</f>
        <v>0</v>
      </c>
      <c r="AC162" s="129">
        <f>IFERROR(VLOOKUP(Таблица1[[#This Row],[Товар КОД6]],'Stock СВОД'!$A$5:$C$220,3,0),)</f>
        <v>0</v>
      </c>
      <c r="AD162" s="51">
        <f>IFERROR(VLOOKUP(Таблица1[[#This Row],[Товар КОД6]],'Продажи Период СВОД'!$A$5:$C$410,3,0),)</f>
        <v>0</v>
      </c>
      <c r="AE162" s="119">
        <f>Таблица1[[#This Row],[СТОК 1001]]+Таблица1[[#This Row],[СТОК 1002,]]</f>
        <v>0</v>
      </c>
      <c r="AF162" s="128"/>
      <c r="AG162" s="129"/>
      <c r="AH162" s="120">
        <f>Таблица1[[#This Row],[1002 заказ]]+Таблица1[[#This Row],[1001 заказ]]</f>
        <v>0</v>
      </c>
      <c r="AI162" s="57">
        <v>1</v>
      </c>
      <c r="AJ162" s="194"/>
      <c r="AK162" s="194"/>
      <c r="AL162" s="194">
        <f>Таблица1[[#This Row],[ФАКТ 1001]]+Таблица1[[#This Row],[ФАКТ 1002]]+Таблица1[[#This Row],[1001 заказ]]+Таблица1[[#This Row],[1002 заказ]]</f>
        <v>0</v>
      </c>
      <c r="AP162" s="3">
        <f>Таблица1[[#This Row],[Возврат 1002]]+Таблица1[[#This Row],[Возврат 1001]]</f>
        <v>0</v>
      </c>
      <c r="AQ16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63" spans="1:43" s="3" customFormat="1" ht="15.75" customHeight="1" x14ac:dyDescent="0.2">
      <c r="A163" s="23" t="s">
        <v>810</v>
      </c>
      <c r="B163" s="2">
        <v>661789</v>
      </c>
      <c r="C163" s="88" t="s">
        <v>3609</v>
      </c>
      <c r="D163" s="23" t="s">
        <v>810</v>
      </c>
      <c r="E163" s="7">
        <v>661789</v>
      </c>
      <c r="F163" s="7" t="s">
        <v>107</v>
      </c>
      <c r="G163" s="8" t="s">
        <v>1107</v>
      </c>
      <c r="H163" s="5" t="s">
        <v>21</v>
      </c>
      <c r="I163" s="5">
        <v>4</v>
      </c>
      <c r="J163" s="5">
        <v>98</v>
      </c>
      <c r="K163" s="5">
        <v>15</v>
      </c>
      <c r="L163" s="5">
        <v>29</v>
      </c>
      <c r="M163" s="5">
        <v>58.6</v>
      </c>
      <c r="N163" s="5">
        <v>6.5</v>
      </c>
      <c r="O163" s="43" t="str">
        <f>CONCATENATE(Таблица1[[#This Row],[Отверстия]],"/",Таблица1[[#This Row],[PCD]])</f>
        <v>4/98</v>
      </c>
      <c r="P163" s="5" t="s">
        <v>2220</v>
      </c>
      <c r="Q163" s="17" t="str">
        <f>CONCATENATE(Таблица1[[#This Row],[Отверстия]],"/",Таблица1[[#This Row],[PCD]],"/",Таблица1[[#This Row],[Диаметр]])</f>
        <v>4/98/15</v>
      </c>
      <c r="R16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4/98/15/29/58,6/6,5</v>
      </c>
      <c r="S16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4/98/15/29/58,6/6,5</v>
      </c>
      <c r="T163" s="58" t="s">
        <v>28</v>
      </c>
      <c r="U163" s="4">
        <v>4</v>
      </c>
      <c r="V163" s="35">
        <v>4</v>
      </c>
      <c r="W163" s="55" t="s">
        <v>2691</v>
      </c>
      <c r="X163" s="34">
        <v>3350</v>
      </c>
      <c r="Y163" s="161"/>
      <c r="Z163" s="34">
        <v>0</v>
      </c>
      <c r="AA163" s="51">
        <f>IFERROR(VLOOKUP(Таблица1[[#This Row],[Товар КОД6]],'Stock СВОД'!$A$5:$C$220,2,0),)</f>
        <v>0</v>
      </c>
      <c r="AB163" s="51">
        <f>IFERROR(VLOOKUP(Таблица1[[#This Row],[Товар КОД6]],'Продажи Период СВОД'!$A$5:$C$410,2,0),)</f>
        <v>0</v>
      </c>
      <c r="AC163" s="129">
        <f>IFERROR(VLOOKUP(Таблица1[[#This Row],[Товар КОД6]],'Stock СВОД'!$A$5:$C$220,3,0),)</f>
        <v>0</v>
      </c>
      <c r="AD163" s="51">
        <f>IFERROR(VLOOKUP(Таблица1[[#This Row],[Товар КОД6]],'Продажи Период СВОД'!$A$5:$C$410,3,0),)</f>
        <v>0</v>
      </c>
      <c r="AE163" s="119">
        <f>Таблица1[[#This Row],[СТОК 1001]]+Таблица1[[#This Row],[СТОК 1002,]]</f>
        <v>0</v>
      </c>
      <c r="AF163" s="128"/>
      <c r="AG163" s="129"/>
      <c r="AH163" s="120">
        <f>Таблица1[[#This Row],[1002 заказ]]+Таблица1[[#This Row],[1001 заказ]]</f>
        <v>0</v>
      </c>
      <c r="AI163" s="57">
        <v>1</v>
      </c>
      <c r="AJ163" s="194"/>
      <c r="AK163" s="194"/>
      <c r="AL163" s="194">
        <f>Таблица1[[#This Row],[ФАКТ 1001]]+Таблица1[[#This Row],[ФАКТ 1002]]+Таблица1[[#This Row],[1001 заказ]]+Таблица1[[#This Row],[1002 заказ]]</f>
        <v>0</v>
      </c>
      <c r="AP163" s="3">
        <f>Таблица1[[#This Row],[Возврат 1002]]+Таблица1[[#This Row],[Возврат 1001]]</f>
        <v>0</v>
      </c>
      <c r="AQ16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64" spans="1:43" s="3" customFormat="1" ht="15.75" customHeight="1" x14ac:dyDescent="0.2">
      <c r="A164" s="23" t="s">
        <v>810</v>
      </c>
      <c r="B164" s="2">
        <v>661790</v>
      </c>
      <c r="C164" s="88" t="s">
        <v>2221</v>
      </c>
      <c r="D164" s="23" t="s">
        <v>810</v>
      </c>
      <c r="E164" s="7">
        <v>661790</v>
      </c>
      <c r="F164" s="7" t="s">
        <v>107</v>
      </c>
      <c r="G164" s="8" t="s">
        <v>1108</v>
      </c>
      <c r="H164" s="5" t="s">
        <v>21</v>
      </c>
      <c r="I164" s="5">
        <v>4</v>
      </c>
      <c r="J164" s="5">
        <v>98</v>
      </c>
      <c r="K164" s="5">
        <v>15</v>
      </c>
      <c r="L164" s="5">
        <v>29</v>
      </c>
      <c r="M164" s="5">
        <v>58.6</v>
      </c>
      <c r="N164" s="5">
        <v>6.5</v>
      </c>
      <c r="O164" s="43" t="str">
        <f>CONCATENATE(Таблица1[[#This Row],[Отверстия]],"/",Таблица1[[#This Row],[PCD]])</f>
        <v>4/98</v>
      </c>
      <c r="P164" s="5" t="s">
        <v>1270</v>
      </c>
      <c r="Q164" s="17" t="str">
        <f>CONCATENATE(Таблица1[[#This Row],[Отверстия]],"/",Таблица1[[#This Row],[PCD]],"/",Таблица1[[#This Row],[Диаметр]])</f>
        <v>4/98/15</v>
      </c>
      <c r="R16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4/98/15/29/58,6/6,5</v>
      </c>
      <c r="S16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4/98/15/29/58,6/6,5</v>
      </c>
      <c r="T164" s="58" t="s">
        <v>28</v>
      </c>
      <c r="U164" s="4">
        <v>4</v>
      </c>
      <c r="V164" s="35">
        <v>4</v>
      </c>
      <c r="W164" s="55" t="s">
        <v>2691</v>
      </c>
      <c r="X164" s="34">
        <v>3350</v>
      </c>
      <c r="Y164" s="161"/>
      <c r="Z164" s="34">
        <v>0</v>
      </c>
      <c r="AA164" s="51">
        <f>IFERROR(VLOOKUP(Таблица1[[#This Row],[Товар КОД6]],'Stock СВОД'!$A$5:$C$220,2,0),)</f>
        <v>0</v>
      </c>
      <c r="AB164" s="51">
        <f>IFERROR(VLOOKUP(Таблица1[[#This Row],[Товар КОД6]],'Продажи Период СВОД'!$A$5:$C$410,2,0),)</f>
        <v>0</v>
      </c>
      <c r="AC164" s="129">
        <f>IFERROR(VLOOKUP(Таблица1[[#This Row],[Товар КОД6]],'Stock СВОД'!$A$5:$C$220,3,0),)</f>
        <v>0</v>
      </c>
      <c r="AD164" s="51">
        <f>IFERROR(VLOOKUP(Таблица1[[#This Row],[Товар КОД6]],'Продажи Период СВОД'!$A$5:$C$410,3,0),)</f>
        <v>0</v>
      </c>
      <c r="AE164" s="119">
        <f>Таблица1[[#This Row],[СТОК 1001]]+Таблица1[[#This Row],[СТОК 1002,]]</f>
        <v>0</v>
      </c>
      <c r="AF164" s="128"/>
      <c r="AG164" s="129"/>
      <c r="AH164" s="120">
        <f>Таблица1[[#This Row],[1002 заказ]]+Таблица1[[#This Row],[1001 заказ]]</f>
        <v>0</v>
      </c>
      <c r="AI164" s="57">
        <v>1</v>
      </c>
      <c r="AJ164" s="194"/>
      <c r="AK164" s="194"/>
      <c r="AL164" s="194">
        <f>Таблица1[[#This Row],[ФАКТ 1001]]+Таблица1[[#This Row],[ФАКТ 1002]]+Таблица1[[#This Row],[1001 заказ]]+Таблица1[[#This Row],[1002 заказ]]</f>
        <v>0</v>
      </c>
      <c r="AP164" s="3">
        <f>Таблица1[[#This Row],[Возврат 1002]]+Таблица1[[#This Row],[Возврат 1001]]</f>
        <v>0</v>
      </c>
      <c r="AQ16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65" spans="1:43" s="3" customFormat="1" ht="15.75" customHeight="1" x14ac:dyDescent="0.2">
      <c r="A165" s="23" t="s">
        <v>810</v>
      </c>
      <c r="B165" s="2">
        <v>405623</v>
      </c>
      <c r="C165" s="88" t="s">
        <v>3990</v>
      </c>
      <c r="D165" s="23" t="s">
        <v>810</v>
      </c>
      <c r="E165" s="7">
        <v>405623</v>
      </c>
      <c r="F165" s="7" t="s">
        <v>3245</v>
      </c>
      <c r="G165" s="8" t="s">
        <v>1099</v>
      </c>
      <c r="H165" s="5" t="s">
        <v>21</v>
      </c>
      <c r="I165" s="5">
        <v>5</v>
      </c>
      <c r="J165" s="5">
        <v>114.3</v>
      </c>
      <c r="K165" s="5">
        <v>16</v>
      </c>
      <c r="L165" s="5">
        <v>47</v>
      </c>
      <c r="M165" s="5">
        <v>67.099999999999994</v>
      </c>
      <c r="N165" s="5">
        <v>6.5</v>
      </c>
      <c r="O165" s="43" t="str">
        <f>CONCATENATE(Таблица1[[#This Row],[Отверстия]],"/",Таблица1[[#This Row],[PCD]])</f>
        <v>5/114,3</v>
      </c>
      <c r="P165" s="5" t="s">
        <v>3991</v>
      </c>
      <c r="Q165" s="17" t="str">
        <f>CONCATENATE(Таблица1[[#This Row],[Отверстия]],"/",Таблица1[[#This Row],[PCD]],"/",Таблица1[[#This Row],[Диаметр]])</f>
        <v>5/114,3/16</v>
      </c>
      <c r="R16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5/114,3/16/47/67,1/6,5</v>
      </c>
      <c r="S16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5/114,3/16/47/67,1/6,5</v>
      </c>
      <c r="T165" s="58" t="s">
        <v>22</v>
      </c>
      <c r="U165" s="4"/>
      <c r="V165" s="35"/>
      <c r="W165" s="55"/>
      <c r="X165" s="34">
        <v>3990</v>
      </c>
      <c r="Y165" s="161"/>
      <c r="Z165" s="34">
        <v>0</v>
      </c>
      <c r="AA165" s="51">
        <f>IFERROR(VLOOKUP(Таблица1[[#This Row],[Товар КОД6]],'Stock СВОД'!$A$5:$C$220,2,0),)</f>
        <v>0</v>
      </c>
      <c r="AB165" s="51">
        <f>IFERROR(VLOOKUP(Таблица1[[#This Row],[Товар КОД6]],'Продажи Период СВОД'!$A$5:$C$410,2,0),)</f>
        <v>0</v>
      </c>
      <c r="AC165" s="129">
        <f>IFERROR(VLOOKUP(Таблица1[[#This Row],[Товар КОД6]],'Stock СВОД'!$A$5:$C$220,3,0),)</f>
        <v>0</v>
      </c>
      <c r="AD165" s="51">
        <f>IFERROR(VLOOKUP(Таблица1[[#This Row],[Товар КОД6]],'Продажи Период СВОД'!$A$5:$C$410,3,0),)</f>
        <v>4</v>
      </c>
      <c r="AE165" s="119">
        <f>Таблица1[[#This Row],[СТОК 1001]]+Таблица1[[#This Row],[СТОК 1002,]]</f>
        <v>0</v>
      </c>
      <c r="AF165" s="128"/>
      <c r="AG165" s="129"/>
      <c r="AH165" s="120">
        <f>Таблица1[[#This Row],[1002 заказ]]+Таблица1[[#This Row],[1001 заказ]]</f>
        <v>0</v>
      </c>
      <c r="AI165" s="57">
        <v>1</v>
      </c>
      <c r="AJ165" s="194"/>
      <c r="AK165" s="194"/>
      <c r="AL165" s="194">
        <f>Таблица1[[#This Row],[ФАКТ 1001]]+Таблица1[[#This Row],[ФАКТ 1002]]+Таблица1[[#This Row],[1001 заказ]]+Таблица1[[#This Row],[1002 заказ]]</f>
        <v>0</v>
      </c>
      <c r="AP165" s="3">
        <f>Таблица1[[#This Row],[Возврат 1002]]+Таблица1[[#This Row],[Возврат 1001]]</f>
        <v>0</v>
      </c>
      <c r="AQ16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166" spans="1:43" s="3" customFormat="1" ht="15.75" customHeight="1" x14ac:dyDescent="0.2">
      <c r="A166" s="23" t="s">
        <v>810</v>
      </c>
      <c r="B166" s="2">
        <v>661507</v>
      </c>
      <c r="C166" s="88" t="s">
        <v>3992</v>
      </c>
      <c r="D166" s="23" t="s">
        <v>810</v>
      </c>
      <c r="E166" s="7">
        <v>661507</v>
      </c>
      <c r="F166" s="7" t="s">
        <v>172</v>
      </c>
      <c r="G166" s="8" t="s">
        <v>1102</v>
      </c>
      <c r="H166" s="5" t="s">
        <v>21</v>
      </c>
      <c r="I166" s="5">
        <v>4</v>
      </c>
      <c r="J166" s="5">
        <v>114.3</v>
      </c>
      <c r="K166" s="5">
        <v>15</v>
      </c>
      <c r="L166" s="5">
        <v>40</v>
      </c>
      <c r="M166" s="5">
        <v>66.099999999999994</v>
      </c>
      <c r="N166" s="5">
        <v>6</v>
      </c>
      <c r="O166" s="43" t="str">
        <f>CONCATENATE(Таблица1[[#This Row],[Отверстия]],"/",Таблица1[[#This Row],[PCD]])</f>
        <v>4/114,3</v>
      </c>
      <c r="P166" s="5" t="s">
        <v>3993</v>
      </c>
      <c r="Q166" s="17" t="str">
        <f>CONCATENATE(Таблица1[[#This Row],[Отверстия]],"/",Таблица1[[#This Row],[PCD]],"/",Таблица1[[#This Row],[Диаметр]])</f>
        <v>4/114,3/15</v>
      </c>
      <c r="R16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4/114,3/15/40/66,1/6</v>
      </c>
      <c r="S16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4/114,3/15/40/66,1/6</v>
      </c>
      <c r="T166" s="58" t="s">
        <v>22</v>
      </c>
      <c r="U166" s="4"/>
      <c r="V166" s="35"/>
      <c r="W166" s="55"/>
      <c r="X166" s="34">
        <v>3590</v>
      </c>
      <c r="Y166" s="161"/>
      <c r="Z166" s="34">
        <v>0</v>
      </c>
      <c r="AA166" s="51">
        <f>IFERROR(VLOOKUP(Таблица1[[#This Row],[Товар КОД6]],'Stock СВОД'!$A$5:$C$220,2,0),)</f>
        <v>8</v>
      </c>
      <c r="AB166" s="51">
        <f>IFERROR(VLOOKUP(Таблица1[[#This Row],[Товар КОД6]],'Продажи Период СВОД'!$A$5:$C$410,2,0),)</f>
        <v>0</v>
      </c>
      <c r="AC166" s="129">
        <f>IFERROR(VLOOKUP(Таблица1[[#This Row],[Товар КОД6]],'Stock СВОД'!$A$5:$C$220,3,0),)</f>
        <v>0</v>
      </c>
      <c r="AD166" s="51">
        <f>IFERROR(VLOOKUP(Таблица1[[#This Row],[Товар КОД6]],'Продажи Период СВОД'!$A$5:$C$410,3,0),)</f>
        <v>0</v>
      </c>
      <c r="AE166" s="119">
        <f>Таблица1[[#This Row],[СТОК 1001]]+Таблица1[[#This Row],[СТОК 1002,]]</f>
        <v>8</v>
      </c>
      <c r="AF166" s="128"/>
      <c r="AG166" s="129"/>
      <c r="AH166" s="120">
        <f>Таблица1[[#This Row],[1002 заказ]]+Таблица1[[#This Row],[1001 заказ]]</f>
        <v>0</v>
      </c>
      <c r="AI166" s="57">
        <v>1</v>
      </c>
      <c r="AJ166" s="194"/>
      <c r="AK166" s="194"/>
      <c r="AL166" s="194">
        <f>Таблица1[[#This Row],[ФАКТ 1001]]+Таблица1[[#This Row],[ФАКТ 1002]]+Таблица1[[#This Row],[1001 заказ]]+Таблица1[[#This Row],[1002 заказ]]</f>
        <v>0</v>
      </c>
      <c r="AP166" s="3">
        <f>Таблица1[[#This Row],[Возврат 1002]]+Таблица1[[#This Row],[Возврат 1001]]</f>
        <v>0</v>
      </c>
      <c r="AQ16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8</v>
      </c>
    </row>
    <row r="167" spans="1:43" s="3" customFormat="1" ht="15.75" customHeight="1" x14ac:dyDescent="0.2">
      <c r="A167" s="23" t="s">
        <v>810</v>
      </c>
      <c r="B167" s="2">
        <v>666968</v>
      </c>
      <c r="C167" s="88" t="s">
        <v>3997</v>
      </c>
      <c r="D167" s="23" t="s">
        <v>810</v>
      </c>
      <c r="E167" s="7">
        <v>666968</v>
      </c>
      <c r="F167" s="7" t="s">
        <v>3245</v>
      </c>
      <c r="G167" s="8" t="s">
        <v>1107</v>
      </c>
      <c r="H167" s="5" t="s">
        <v>21</v>
      </c>
      <c r="I167" s="5">
        <v>5</v>
      </c>
      <c r="J167" s="5">
        <v>100</v>
      </c>
      <c r="K167" s="5">
        <v>15</v>
      </c>
      <c r="L167" s="5">
        <v>38</v>
      </c>
      <c r="M167" s="5">
        <v>57.1</v>
      </c>
      <c r="N167" s="5">
        <v>6.5</v>
      </c>
      <c r="O167" s="43" t="str">
        <f>CONCATENATE(Таблица1[[#This Row],[Отверстия]],"/",Таблица1[[#This Row],[PCD]])</f>
        <v>5/100</v>
      </c>
      <c r="P167" s="17" t="s">
        <v>3998</v>
      </c>
      <c r="Q167" s="17" t="str">
        <f>CONCATENATE(Таблица1[[#This Row],[Отверстия]],"/",Таблица1[[#This Row],[PCD]],"/",Таблица1[[#This Row],[Диаметр]])</f>
        <v>5/100/15</v>
      </c>
      <c r="R16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5/100/15/38/57,1/6,5</v>
      </c>
      <c r="S16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5/100/15/38/57,1/6,5</v>
      </c>
      <c r="T167" s="58" t="s">
        <v>22</v>
      </c>
      <c r="U167" s="4"/>
      <c r="V167" s="35"/>
      <c r="W167" s="55"/>
      <c r="X167" s="34">
        <v>3350</v>
      </c>
      <c r="Y167" s="161"/>
      <c r="Z167" s="34">
        <v>0</v>
      </c>
      <c r="AA167" s="51">
        <f>IFERROR(VLOOKUP(Таблица1[[#This Row],[Товар КОД6]],'Stock СВОД'!$A$5:$C$220,2,0),)</f>
        <v>0</v>
      </c>
      <c r="AB167" s="51">
        <f>IFERROR(VLOOKUP(Таблица1[[#This Row],[Товар КОД6]],'Продажи Период СВОД'!$A$5:$C$410,2,0),)</f>
        <v>0</v>
      </c>
      <c r="AC167" s="129">
        <f>IFERROR(VLOOKUP(Таблица1[[#This Row],[Товар КОД6]],'Stock СВОД'!$A$5:$C$220,3,0),)</f>
        <v>0</v>
      </c>
      <c r="AD167" s="51">
        <f>IFERROR(VLOOKUP(Таблица1[[#This Row],[Товар КОД6]],'Продажи Период СВОД'!$A$5:$C$410,3,0),)</f>
        <v>4</v>
      </c>
      <c r="AE167" s="119">
        <f>Таблица1[[#This Row],[СТОК 1001]]+Таблица1[[#This Row],[СТОК 1002,]]</f>
        <v>0</v>
      </c>
      <c r="AF167" s="128"/>
      <c r="AG167" s="129"/>
      <c r="AH167" s="120">
        <f>Таблица1[[#This Row],[1002 заказ]]+Таблица1[[#This Row],[1001 заказ]]</f>
        <v>0</v>
      </c>
      <c r="AI167" s="57">
        <v>1</v>
      </c>
      <c r="AJ167" s="194"/>
      <c r="AK167" s="194"/>
      <c r="AL167" s="194">
        <f>Таблица1[[#This Row],[ФАКТ 1001]]+Таблица1[[#This Row],[ФАКТ 1002]]+Таблица1[[#This Row],[1001 заказ]]+Таблица1[[#This Row],[1002 заказ]]</f>
        <v>0</v>
      </c>
      <c r="AP167" s="3">
        <f>Таблица1[[#This Row],[Возврат 1002]]+Таблица1[[#This Row],[Возврат 1001]]</f>
        <v>0</v>
      </c>
      <c r="AQ16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168" spans="1:43" s="3" customFormat="1" ht="15.75" customHeight="1" x14ac:dyDescent="0.2">
      <c r="A168" s="23" t="s">
        <v>810</v>
      </c>
      <c r="B168" s="2">
        <v>408947</v>
      </c>
      <c r="C168" s="88" t="s">
        <v>1642</v>
      </c>
      <c r="D168" s="23" t="s">
        <v>810</v>
      </c>
      <c r="E168" s="7">
        <v>408947</v>
      </c>
      <c r="F168" s="7" t="s">
        <v>2576</v>
      </c>
      <c r="G168" s="8" t="s">
        <v>1180</v>
      </c>
      <c r="H168" s="5" t="s">
        <v>21</v>
      </c>
      <c r="I168" s="5">
        <v>4</v>
      </c>
      <c r="J168" s="5">
        <v>98</v>
      </c>
      <c r="K168" s="5">
        <v>16</v>
      </c>
      <c r="L168" s="5">
        <v>29</v>
      </c>
      <c r="M168" s="5">
        <v>58.6</v>
      </c>
      <c r="N168" s="5">
        <v>6.5</v>
      </c>
      <c r="O168" s="43" t="str">
        <f>CONCATENATE(Таблица1[[#This Row],[Отверстия]],"/",Таблица1[[#This Row],[PCD]])</f>
        <v>4/98</v>
      </c>
      <c r="P168" s="5" t="s">
        <v>1641</v>
      </c>
      <c r="Q168" s="17" t="str">
        <f>CONCATENATE(Таблица1[[#This Row],[Отверстия]],"/",Таблица1[[#This Row],[PCD]],"/",Таблица1[[#This Row],[Диаметр]])</f>
        <v>4/98/16</v>
      </c>
      <c r="R16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4/98/16/29/58,6/6,5</v>
      </c>
      <c r="S16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4/98/16/29/58,6/6,5</v>
      </c>
      <c r="T168" s="58" t="s">
        <v>22</v>
      </c>
      <c r="U168" s="4"/>
      <c r="V168" s="35"/>
      <c r="W168" s="55" t="s">
        <v>2691</v>
      </c>
      <c r="X168" s="34">
        <v>4250</v>
      </c>
      <c r="Y168" s="161"/>
      <c r="Z168" s="34">
        <v>0</v>
      </c>
      <c r="AA168" s="51">
        <f>IFERROR(VLOOKUP(Таблица1[[#This Row],[Товар КОД6]],'Stock СВОД'!$A$5:$C$220,2,0),)</f>
        <v>0</v>
      </c>
      <c r="AB168" s="51">
        <f>IFERROR(VLOOKUP(Таблица1[[#This Row],[Товар КОД6]],'Продажи Период СВОД'!$A$5:$C$410,2,0),)</f>
        <v>0</v>
      </c>
      <c r="AC168" s="129">
        <f>IFERROR(VLOOKUP(Таблица1[[#This Row],[Товар КОД6]],'Stock СВОД'!$A$5:$C$220,3,0),)</f>
        <v>0</v>
      </c>
      <c r="AD168" s="51">
        <f>IFERROR(VLOOKUP(Таблица1[[#This Row],[Товар КОД6]],'Продажи Период СВОД'!$A$5:$C$410,3,0),)</f>
        <v>0</v>
      </c>
      <c r="AE168" s="119">
        <f>Таблица1[[#This Row],[СТОК 1001]]+Таблица1[[#This Row],[СТОК 1002,]]</f>
        <v>0</v>
      </c>
      <c r="AF168" s="128"/>
      <c r="AG168" s="129"/>
      <c r="AH168" s="120">
        <f>Таблица1[[#This Row],[1002 заказ]]+Таблица1[[#This Row],[1001 заказ]]</f>
        <v>0</v>
      </c>
      <c r="AI168" s="57">
        <v>1</v>
      </c>
      <c r="AJ168" s="194"/>
      <c r="AK168" s="194"/>
      <c r="AL168" s="194">
        <f>Таблица1[[#This Row],[ФАКТ 1001]]+Таблица1[[#This Row],[ФАКТ 1002]]+Таблица1[[#This Row],[1001 заказ]]+Таблица1[[#This Row],[1002 заказ]]</f>
        <v>0</v>
      </c>
      <c r="AP168" s="3">
        <f>Таблица1[[#This Row],[Возврат 1002]]+Таблица1[[#This Row],[Возврат 1001]]</f>
        <v>0</v>
      </c>
      <c r="AQ16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69" spans="1:43" s="3" customFormat="1" ht="15.75" customHeight="1" x14ac:dyDescent="0.2">
      <c r="A169" s="23" t="s">
        <v>810</v>
      </c>
      <c r="B169" s="2">
        <v>408948</v>
      </c>
      <c r="C169" s="88" t="s">
        <v>1644</v>
      </c>
      <c r="D169" s="23" t="s">
        <v>810</v>
      </c>
      <c r="E169" s="7">
        <v>408948</v>
      </c>
      <c r="F169" s="7" t="s">
        <v>2576</v>
      </c>
      <c r="G169" s="8" t="s">
        <v>2571</v>
      </c>
      <c r="H169" s="5" t="s">
        <v>21</v>
      </c>
      <c r="I169" s="5">
        <v>4</v>
      </c>
      <c r="J169" s="5">
        <v>98</v>
      </c>
      <c r="K169" s="5">
        <v>16</v>
      </c>
      <c r="L169" s="5">
        <v>29</v>
      </c>
      <c r="M169" s="5">
        <v>58.6</v>
      </c>
      <c r="N169" s="5">
        <v>6.5</v>
      </c>
      <c r="O169" s="43" t="str">
        <f>CONCATENATE(Таблица1[[#This Row],[Отверстия]],"/",Таблица1[[#This Row],[PCD]])</f>
        <v>4/98</v>
      </c>
      <c r="P169" s="5" t="s">
        <v>1643</v>
      </c>
      <c r="Q169" s="17" t="str">
        <f>CONCATENATE(Таблица1[[#This Row],[Отверстия]],"/",Таблица1[[#This Row],[PCD]],"/",Таблица1[[#This Row],[Диаметр]])</f>
        <v>4/98/16</v>
      </c>
      <c r="R16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4/98/16/29/58,6/6,5</v>
      </c>
      <c r="S16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4/98/16/29/58,6/6,5</v>
      </c>
      <c r="T169" s="58" t="s">
        <v>22</v>
      </c>
      <c r="U169" s="4"/>
      <c r="V169" s="35"/>
      <c r="W169" s="55" t="s">
        <v>2691</v>
      </c>
      <c r="X169" s="34">
        <v>4250</v>
      </c>
      <c r="Y169" s="161"/>
      <c r="Z169" s="34">
        <v>0</v>
      </c>
      <c r="AA169" s="51">
        <f>IFERROR(VLOOKUP(Таблица1[[#This Row],[Товар КОД6]],'Stock СВОД'!$A$5:$C$220,2,0),)</f>
        <v>0</v>
      </c>
      <c r="AB169" s="51">
        <f>IFERROR(VLOOKUP(Таблица1[[#This Row],[Товар КОД6]],'Продажи Период СВОД'!$A$5:$C$410,2,0),)</f>
        <v>0</v>
      </c>
      <c r="AC169" s="129">
        <f>IFERROR(VLOOKUP(Таблица1[[#This Row],[Товар КОД6]],'Stock СВОД'!$A$5:$C$220,3,0),)</f>
        <v>0</v>
      </c>
      <c r="AD169" s="51">
        <f>IFERROR(VLOOKUP(Таблица1[[#This Row],[Товар КОД6]],'Продажи Период СВОД'!$A$5:$C$410,3,0),)</f>
        <v>0</v>
      </c>
      <c r="AE169" s="119">
        <f>Таблица1[[#This Row],[СТОК 1001]]+Таблица1[[#This Row],[СТОК 1002,]]</f>
        <v>0</v>
      </c>
      <c r="AF169" s="128"/>
      <c r="AG169" s="129"/>
      <c r="AH169" s="120">
        <f>Таблица1[[#This Row],[1002 заказ]]+Таблица1[[#This Row],[1001 заказ]]</f>
        <v>0</v>
      </c>
      <c r="AI169" s="57">
        <v>1</v>
      </c>
      <c r="AJ169" s="194"/>
      <c r="AK169" s="194"/>
      <c r="AL169" s="194">
        <f>Таблица1[[#This Row],[ФАКТ 1001]]+Таблица1[[#This Row],[ФАКТ 1002]]+Таблица1[[#This Row],[1001 заказ]]+Таблица1[[#This Row],[1002 заказ]]</f>
        <v>0</v>
      </c>
      <c r="AP169" s="3">
        <f>Таблица1[[#This Row],[Возврат 1002]]+Таблица1[[#This Row],[Возврат 1001]]</f>
        <v>0</v>
      </c>
      <c r="AQ16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70" spans="1:43" s="3" customFormat="1" ht="15.75" customHeight="1" x14ac:dyDescent="0.2">
      <c r="A170" s="23" t="s">
        <v>810</v>
      </c>
      <c r="B170" s="2">
        <v>408949</v>
      </c>
      <c r="C170" s="88" t="s">
        <v>1646</v>
      </c>
      <c r="D170" s="23" t="s">
        <v>810</v>
      </c>
      <c r="E170" s="7">
        <v>408949</v>
      </c>
      <c r="F170" s="7" t="s">
        <v>2576</v>
      </c>
      <c r="G170" s="8" t="s">
        <v>1107</v>
      </c>
      <c r="H170" s="5" t="s">
        <v>21</v>
      </c>
      <c r="I170" s="5">
        <v>4</v>
      </c>
      <c r="J170" s="5">
        <v>98</v>
      </c>
      <c r="K170" s="5">
        <v>16</v>
      </c>
      <c r="L170" s="5">
        <v>29</v>
      </c>
      <c r="M170" s="5">
        <v>58.6</v>
      </c>
      <c r="N170" s="5">
        <v>6.5</v>
      </c>
      <c r="O170" s="43" t="str">
        <f>CONCATENATE(Таблица1[[#This Row],[Отверстия]],"/",Таблица1[[#This Row],[PCD]])</f>
        <v>4/98</v>
      </c>
      <c r="P170" s="5" t="s">
        <v>1645</v>
      </c>
      <c r="Q170" s="17" t="str">
        <f>CONCATENATE(Таблица1[[#This Row],[Отверстия]],"/",Таблица1[[#This Row],[PCD]],"/",Таблица1[[#This Row],[Диаметр]])</f>
        <v>4/98/16</v>
      </c>
      <c r="R17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4/98/16/29/58,6/6,5</v>
      </c>
      <c r="S17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4/98/16/29/58,6/6,5</v>
      </c>
      <c r="T170" s="58" t="s">
        <v>22</v>
      </c>
      <c r="U170" s="4"/>
      <c r="V170" s="35"/>
      <c r="W170" s="55" t="s">
        <v>2691</v>
      </c>
      <c r="X170" s="34">
        <v>3990</v>
      </c>
      <c r="Y170" s="161"/>
      <c r="Z170" s="34">
        <v>0</v>
      </c>
      <c r="AA170" s="51">
        <f>IFERROR(VLOOKUP(Таблица1[[#This Row],[Товар КОД6]],'Stock СВОД'!$A$5:$C$220,2,0),)</f>
        <v>0</v>
      </c>
      <c r="AB170" s="51">
        <f>IFERROR(VLOOKUP(Таблица1[[#This Row],[Товар КОД6]],'Продажи Период СВОД'!$A$5:$C$410,2,0),)</f>
        <v>0</v>
      </c>
      <c r="AC170" s="129">
        <f>IFERROR(VLOOKUP(Таблица1[[#This Row],[Товар КОД6]],'Stock СВОД'!$A$5:$C$220,3,0),)</f>
        <v>0</v>
      </c>
      <c r="AD170" s="51">
        <f>IFERROR(VLOOKUP(Таблица1[[#This Row],[Товар КОД6]],'Продажи Период СВОД'!$A$5:$C$410,3,0),)</f>
        <v>0</v>
      </c>
      <c r="AE170" s="119">
        <f>Таблица1[[#This Row],[СТОК 1001]]+Таблица1[[#This Row],[СТОК 1002,]]</f>
        <v>0</v>
      </c>
      <c r="AF170" s="128"/>
      <c r="AG170" s="129"/>
      <c r="AH170" s="120">
        <f>Таблица1[[#This Row],[1002 заказ]]+Таблица1[[#This Row],[1001 заказ]]</f>
        <v>0</v>
      </c>
      <c r="AI170" s="57">
        <v>1</v>
      </c>
      <c r="AJ170" s="194"/>
      <c r="AK170" s="194"/>
      <c r="AL170" s="194">
        <f>Таблица1[[#This Row],[ФАКТ 1001]]+Таблица1[[#This Row],[ФАКТ 1002]]+Таблица1[[#This Row],[1001 заказ]]+Таблица1[[#This Row],[1002 заказ]]</f>
        <v>0</v>
      </c>
      <c r="AP170" s="3">
        <f>Таблица1[[#This Row],[Возврат 1002]]+Таблица1[[#This Row],[Возврат 1001]]</f>
        <v>0</v>
      </c>
      <c r="AQ17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71" spans="1:43" s="3" customFormat="1" ht="15.75" customHeight="1" x14ac:dyDescent="0.2">
      <c r="A171" s="23" t="s">
        <v>810</v>
      </c>
      <c r="B171" s="2">
        <v>408950</v>
      </c>
      <c r="C171" s="88" t="s">
        <v>1648</v>
      </c>
      <c r="D171" s="23" t="s">
        <v>810</v>
      </c>
      <c r="E171" s="7">
        <v>408950</v>
      </c>
      <c r="F171" s="7" t="s">
        <v>2576</v>
      </c>
      <c r="G171" s="8" t="s">
        <v>1108</v>
      </c>
      <c r="H171" s="5" t="s">
        <v>21</v>
      </c>
      <c r="I171" s="5">
        <v>4</v>
      </c>
      <c r="J171" s="5">
        <v>98</v>
      </c>
      <c r="K171" s="5">
        <v>16</v>
      </c>
      <c r="L171" s="5">
        <v>29</v>
      </c>
      <c r="M171" s="5">
        <v>58.6</v>
      </c>
      <c r="N171" s="5">
        <v>6.5</v>
      </c>
      <c r="O171" s="43" t="str">
        <f>CONCATENATE(Таблица1[[#This Row],[Отверстия]],"/",Таблица1[[#This Row],[PCD]])</f>
        <v>4/98</v>
      </c>
      <c r="P171" s="5" t="s">
        <v>1647</v>
      </c>
      <c r="Q171" s="17" t="str">
        <f>CONCATENATE(Таблица1[[#This Row],[Отверстия]],"/",Таблица1[[#This Row],[PCD]],"/",Таблица1[[#This Row],[Диаметр]])</f>
        <v>4/98/16</v>
      </c>
      <c r="R17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4/98/16/29/58,6/6,5</v>
      </c>
      <c r="S17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4/98/16/29/58,6/6,5</v>
      </c>
      <c r="T171" s="58" t="s">
        <v>22</v>
      </c>
      <c r="U171" s="4"/>
      <c r="V171" s="35"/>
      <c r="W171" s="55" t="s">
        <v>2691</v>
      </c>
      <c r="X171" s="34">
        <v>3990</v>
      </c>
      <c r="Y171" s="161"/>
      <c r="Z171" s="34">
        <v>0</v>
      </c>
      <c r="AA171" s="51">
        <f>IFERROR(VLOOKUP(Таблица1[[#This Row],[Товар КОД6]],'Stock СВОД'!$A$5:$C$220,2,0),)</f>
        <v>0</v>
      </c>
      <c r="AB171" s="51">
        <f>IFERROR(VLOOKUP(Таблица1[[#This Row],[Товар КОД6]],'Продажи Период СВОД'!$A$5:$C$410,2,0),)</f>
        <v>0</v>
      </c>
      <c r="AC171" s="129">
        <f>IFERROR(VLOOKUP(Таблица1[[#This Row],[Товар КОД6]],'Stock СВОД'!$A$5:$C$220,3,0),)</f>
        <v>0</v>
      </c>
      <c r="AD171" s="51">
        <f>IFERROR(VLOOKUP(Таблица1[[#This Row],[Товар КОД6]],'Продажи Период СВОД'!$A$5:$C$410,3,0),)</f>
        <v>0</v>
      </c>
      <c r="AE171" s="119">
        <f>Таблица1[[#This Row],[СТОК 1001]]+Таблица1[[#This Row],[СТОК 1002,]]</f>
        <v>0</v>
      </c>
      <c r="AF171" s="128"/>
      <c r="AG171" s="129"/>
      <c r="AH171" s="120">
        <f>Таблица1[[#This Row],[1002 заказ]]+Таблица1[[#This Row],[1001 заказ]]</f>
        <v>0</v>
      </c>
      <c r="AI171" s="57">
        <v>1</v>
      </c>
      <c r="AJ171" s="194"/>
      <c r="AK171" s="194"/>
      <c r="AL171" s="194">
        <f>Таблица1[[#This Row],[ФАКТ 1001]]+Таблица1[[#This Row],[ФАКТ 1002]]+Таблица1[[#This Row],[1001 заказ]]+Таблица1[[#This Row],[1002 заказ]]</f>
        <v>0</v>
      </c>
      <c r="AP171" s="3">
        <f>Таблица1[[#This Row],[Возврат 1002]]+Таблица1[[#This Row],[Возврат 1001]]</f>
        <v>0</v>
      </c>
      <c r="AQ17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72" spans="1:43" s="3" customFormat="1" ht="15.75" customHeight="1" x14ac:dyDescent="0.2">
      <c r="A172" s="23" t="s">
        <v>810</v>
      </c>
      <c r="B172" s="2">
        <v>665979</v>
      </c>
      <c r="C172" s="88" t="s">
        <v>3610</v>
      </c>
      <c r="D172" s="23" t="s">
        <v>810</v>
      </c>
      <c r="E172" s="7">
        <v>665979</v>
      </c>
      <c r="F172" s="7" t="s">
        <v>2576</v>
      </c>
      <c r="G172" s="8" t="s">
        <v>1099</v>
      </c>
      <c r="H172" s="5" t="s">
        <v>21</v>
      </c>
      <c r="I172" s="5">
        <v>4</v>
      </c>
      <c r="J172" s="5">
        <v>98</v>
      </c>
      <c r="K172" s="5">
        <v>16</v>
      </c>
      <c r="L172" s="5">
        <v>29</v>
      </c>
      <c r="M172" s="5">
        <v>58.6</v>
      </c>
      <c r="N172" s="5">
        <v>6.5</v>
      </c>
      <c r="O172" s="43" t="str">
        <f>CONCATENATE(Таблица1[[#This Row],[Отверстия]],"/",Таблица1[[#This Row],[PCD]])</f>
        <v>4/98</v>
      </c>
      <c r="P172" s="5" t="s">
        <v>2507</v>
      </c>
      <c r="Q172" s="17" t="str">
        <f>CONCATENATE(Таблица1[[#This Row],[Отверстия]],"/",Таблица1[[#This Row],[PCD]],"/",Таблица1[[#This Row],[Диаметр]])</f>
        <v>4/98/16</v>
      </c>
      <c r="R17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4/98/16/29/58,6/6,5</v>
      </c>
      <c r="S17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4/98/16/29/58,6/6,5</v>
      </c>
      <c r="T172" s="58" t="s">
        <v>22</v>
      </c>
      <c r="U172" s="4"/>
      <c r="V172" s="35"/>
      <c r="W172" s="55" t="s">
        <v>2691</v>
      </c>
      <c r="X172" s="34">
        <v>3990</v>
      </c>
      <c r="Y172" s="161"/>
      <c r="Z172" s="34">
        <v>0</v>
      </c>
      <c r="AA172" s="51">
        <f>IFERROR(VLOOKUP(Таблица1[[#This Row],[Товар КОД6]],'Stock СВОД'!$A$5:$C$220,2,0),)</f>
        <v>0</v>
      </c>
      <c r="AB172" s="51">
        <f>IFERROR(VLOOKUP(Таблица1[[#This Row],[Товар КОД6]],'Продажи Период СВОД'!$A$5:$C$410,2,0),)</f>
        <v>0</v>
      </c>
      <c r="AC172" s="129">
        <f>IFERROR(VLOOKUP(Таблица1[[#This Row],[Товар КОД6]],'Stock СВОД'!$A$5:$C$220,3,0),)</f>
        <v>0</v>
      </c>
      <c r="AD172" s="51">
        <f>IFERROR(VLOOKUP(Таблица1[[#This Row],[Товар КОД6]],'Продажи Период СВОД'!$A$5:$C$410,3,0),)</f>
        <v>0</v>
      </c>
      <c r="AE172" s="119">
        <f>Таблица1[[#This Row],[СТОК 1001]]+Таблица1[[#This Row],[СТОК 1002,]]</f>
        <v>0</v>
      </c>
      <c r="AF172" s="128"/>
      <c r="AG172" s="129"/>
      <c r="AH172" s="120">
        <f>Таблица1[[#This Row],[1002 заказ]]+Таблица1[[#This Row],[1001 заказ]]</f>
        <v>0</v>
      </c>
      <c r="AI172" s="57">
        <v>1</v>
      </c>
      <c r="AJ172" s="194"/>
      <c r="AK172" s="194"/>
      <c r="AL172" s="194">
        <f>Таблица1[[#This Row],[ФАКТ 1001]]+Таблица1[[#This Row],[ФАКТ 1002]]+Таблица1[[#This Row],[1001 заказ]]+Таблица1[[#This Row],[1002 заказ]]</f>
        <v>0</v>
      </c>
      <c r="AP172" s="3">
        <f>Таблица1[[#This Row],[Возврат 1002]]+Таблица1[[#This Row],[Возврат 1001]]</f>
        <v>0</v>
      </c>
      <c r="AQ17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73" spans="1:43" s="3" customFormat="1" ht="15.75" customHeight="1" x14ac:dyDescent="0.2">
      <c r="A173" s="23" t="s">
        <v>810</v>
      </c>
      <c r="B173" s="2">
        <v>665981</v>
      </c>
      <c r="C173" s="88" t="s">
        <v>3611</v>
      </c>
      <c r="D173" s="23" t="s">
        <v>810</v>
      </c>
      <c r="E173" s="7">
        <v>665981</v>
      </c>
      <c r="F173" s="7" t="s">
        <v>2576</v>
      </c>
      <c r="G173" s="8" t="s">
        <v>1103</v>
      </c>
      <c r="H173" s="5" t="s">
        <v>21</v>
      </c>
      <c r="I173" s="5">
        <v>4</v>
      </c>
      <c r="J173" s="5">
        <v>98</v>
      </c>
      <c r="K173" s="5">
        <v>16</v>
      </c>
      <c r="L173" s="5">
        <v>29</v>
      </c>
      <c r="M173" s="5">
        <v>58.6</v>
      </c>
      <c r="N173" s="5">
        <v>6.5</v>
      </c>
      <c r="O173" s="43" t="str">
        <f>CONCATENATE(Таблица1[[#This Row],[Отверстия]],"/",Таблица1[[#This Row],[PCD]])</f>
        <v>4/98</v>
      </c>
      <c r="P173" s="5" t="s">
        <v>2508</v>
      </c>
      <c r="Q173" s="17" t="str">
        <f>CONCATENATE(Таблица1[[#This Row],[Отверстия]],"/",Таблица1[[#This Row],[PCD]],"/",Таблица1[[#This Row],[Диаметр]])</f>
        <v>4/98/16</v>
      </c>
      <c r="R17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4/98/16/29/58,6/6,5</v>
      </c>
      <c r="S17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4/98/16/29/58,6/6,5</v>
      </c>
      <c r="T173" s="58" t="s">
        <v>22</v>
      </c>
      <c r="U173" s="4"/>
      <c r="V173" s="35"/>
      <c r="W173" s="55" t="s">
        <v>2691</v>
      </c>
      <c r="X173" s="34">
        <v>4250</v>
      </c>
      <c r="Y173" s="161"/>
      <c r="Z173" s="34">
        <v>0</v>
      </c>
      <c r="AA173" s="51">
        <f>IFERROR(VLOOKUP(Таблица1[[#This Row],[Товар КОД6]],'Stock СВОД'!$A$5:$C$220,2,0),)</f>
        <v>0</v>
      </c>
      <c r="AB173" s="51">
        <f>IFERROR(VLOOKUP(Таблица1[[#This Row],[Товар КОД6]],'Продажи Период СВОД'!$A$5:$C$410,2,0),)</f>
        <v>0</v>
      </c>
      <c r="AC173" s="129">
        <f>IFERROR(VLOOKUP(Таблица1[[#This Row],[Товар КОД6]],'Stock СВОД'!$A$5:$C$220,3,0),)</f>
        <v>0</v>
      </c>
      <c r="AD173" s="51">
        <f>IFERROR(VLOOKUP(Таблица1[[#This Row],[Товар КОД6]],'Продажи Период СВОД'!$A$5:$C$410,3,0),)</f>
        <v>0</v>
      </c>
      <c r="AE173" s="119">
        <f>Таблица1[[#This Row],[СТОК 1001]]+Таблица1[[#This Row],[СТОК 1002,]]</f>
        <v>0</v>
      </c>
      <c r="AF173" s="128"/>
      <c r="AG173" s="129"/>
      <c r="AH173" s="120">
        <f>Таблица1[[#This Row],[1002 заказ]]+Таблица1[[#This Row],[1001 заказ]]</f>
        <v>0</v>
      </c>
      <c r="AI173" s="57">
        <v>1</v>
      </c>
      <c r="AJ173" s="194"/>
      <c r="AK173" s="194"/>
      <c r="AL173" s="194">
        <f>Таблица1[[#This Row],[ФАКТ 1001]]+Таблица1[[#This Row],[ФАКТ 1002]]+Таблица1[[#This Row],[1001 заказ]]+Таблица1[[#This Row],[1002 заказ]]</f>
        <v>0</v>
      </c>
      <c r="AP173" s="3">
        <f>Таблица1[[#This Row],[Возврат 1002]]+Таблица1[[#This Row],[Возврат 1001]]</f>
        <v>0</v>
      </c>
      <c r="AQ17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74" spans="1:43" s="3" customFormat="1" ht="15.75" customHeight="1" x14ac:dyDescent="0.2">
      <c r="A174" s="23" t="s">
        <v>810</v>
      </c>
      <c r="B174" s="2">
        <v>759259</v>
      </c>
      <c r="C174" s="88" t="s">
        <v>2553</v>
      </c>
      <c r="D174" s="23" t="s">
        <v>810</v>
      </c>
      <c r="E174" s="7">
        <v>759259</v>
      </c>
      <c r="F174" s="7" t="s">
        <v>172</v>
      </c>
      <c r="G174" s="8" t="s">
        <v>1098</v>
      </c>
      <c r="H174" s="5" t="s">
        <v>21</v>
      </c>
      <c r="I174" s="5">
        <v>4</v>
      </c>
      <c r="J174" s="5">
        <v>98</v>
      </c>
      <c r="K174" s="5">
        <v>16</v>
      </c>
      <c r="L174" s="5">
        <v>29</v>
      </c>
      <c r="M174" s="5">
        <v>58.6</v>
      </c>
      <c r="N174" s="5">
        <v>6.5</v>
      </c>
      <c r="O174" s="43" t="str">
        <f>CONCATENATE(Таблица1[[#This Row],[Отверстия]],"/",Таблица1[[#This Row],[PCD]])</f>
        <v>4/98</v>
      </c>
      <c r="P174" s="5" t="s">
        <v>2552</v>
      </c>
      <c r="Q174" s="17" t="str">
        <f>CONCATENATE(Таблица1[[#This Row],[Отверстия]],"/",Таблица1[[#This Row],[PCD]],"/",Таблица1[[#This Row],[Диаметр]])</f>
        <v>4/98/16</v>
      </c>
      <c r="R17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4/98/16/29/58,6/6,5</v>
      </c>
      <c r="S17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4/98/16/29/58,6/6,5</v>
      </c>
      <c r="T174" s="58" t="s">
        <v>22</v>
      </c>
      <c r="U174" s="4"/>
      <c r="V174" s="35"/>
      <c r="W174" s="55" t="s">
        <v>2691</v>
      </c>
      <c r="X174" s="34">
        <v>3990</v>
      </c>
      <c r="Y174" s="161"/>
      <c r="Z174" s="34">
        <v>0</v>
      </c>
      <c r="AA174" s="51">
        <f>IFERROR(VLOOKUP(Таблица1[[#This Row],[Товар КОД6]],'Stock СВОД'!$A$5:$C$220,2,0),)</f>
        <v>0</v>
      </c>
      <c r="AB174" s="51">
        <f>IFERROR(VLOOKUP(Таблица1[[#This Row],[Товар КОД6]],'Продажи Период СВОД'!$A$5:$C$410,2,0),)</f>
        <v>0</v>
      </c>
      <c r="AC174" s="129">
        <f>IFERROR(VLOOKUP(Таблица1[[#This Row],[Товар КОД6]],'Stock СВОД'!$A$5:$C$220,3,0),)</f>
        <v>0</v>
      </c>
      <c r="AD174" s="51">
        <f>IFERROR(VLOOKUP(Таблица1[[#This Row],[Товар КОД6]],'Продажи Период СВОД'!$A$5:$C$410,3,0),)</f>
        <v>0</v>
      </c>
      <c r="AE174" s="119">
        <f>Таблица1[[#This Row],[СТОК 1001]]+Таблица1[[#This Row],[СТОК 1002,]]</f>
        <v>0</v>
      </c>
      <c r="AF174" s="128"/>
      <c r="AG174" s="129"/>
      <c r="AH174" s="120">
        <f>Таблица1[[#This Row],[1002 заказ]]+Таблица1[[#This Row],[1001 заказ]]</f>
        <v>0</v>
      </c>
      <c r="AI174" s="57">
        <v>1</v>
      </c>
      <c r="AJ174" s="194"/>
      <c r="AK174" s="194"/>
      <c r="AL174" s="194">
        <f>Таблица1[[#This Row],[ФАКТ 1001]]+Таблица1[[#This Row],[ФАКТ 1002]]+Таблица1[[#This Row],[1001 заказ]]+Таблица1[[#This Row],[1002 заказ]]</f>
        <v>0</v>
      </c>
      <c r="AP174" s="3">
        <f>Таблица1[[#This Row],[Возврат 1002]]+Таблица1[[#This Row],[Возврат 1001]]</f>
        <v>0</v>
      </c>
      <c r="AQ17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75" spans="1:43" s="3" customFormat="1" ht="15.75" customHeight="1" x14ac:dyDescent="0.2">
      <c r="A175" s="23" t="s">
        <v>810</v>
      </c>
      <c r="B175" s="2">
        <v>759333</v>
      </c>
      <c r="C175" s="88" t="s">
        <v>2555</v>
      </c>
      <c r="D175" s="23" t="s">
        <v>810</v>
      </c>
      <c r="E175" s="7">
        <v>759333</v>
      </c>
      <c r="F175" s="7" t="s">
        <v>172</v>
      </c>
      <c r="G175" s="8" t="s">
        <v>1180</v>
      </c>
      <c r="H175" s="5" t="s">
        <v>21</v>
      </c>
      <c r="I175" s="5">
        <v>4</v>
      </c>
      <c r="J175" s="5">
        <v>98</v>
      </c>
      <c r="K175" s="5">
        <v>16</v>
      </c>
      <c r="L175" s="5">
        <v>29</v>
      </c>
      <c r="M175" s="5">
        <v>58.6</v>
      </c>
      <c r="N175" s="5">
        <v>6.5</v>
      </c>
      <c r="O175" s="43" t="str">
        <f>CONCATENATE(Таблица1[[#This Row],[Отверстия]],"/",Таблица1[[#This Row],[PCD]])</f>
        <v>4/98</v>
      </c>
      <c r="P175" s="5" t="s">
        <v>2554</v>
      </c>
      <c r="Q175" s="17" t="str">
        <f>CONCATENATE(Таблица1[[#This Row],[Отверстия]],"/",Таблица1[[#This Row],[PCD]],"/",Таблица1[[#This Row],[Диаметр]])</f>
        <v>4/98/16</v>
      </c>
      <c r="R17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4/98/16/29/58,6/6,5</v>
      </c>
      <c r="S17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4/98/16/29/58,6/6,5</v>
      </c>
      <c r="T175" s="58" t="s">
        <v>22</v>
      </c>
      <c r="U175" s="4"/>
      <c r="V175" s="35"/>
      <c r="W175" s="55" t="s">
        <v>2691</v>
      </c>
      <c r="X175" s="34">
        <v>4250</v>
      </c>
      <c r="Y175" s="161"/>
      <c r="Z175" s="34">
        <v>0</v>
      </c>
      <c r="AA175" s="51">
        <f>IFERROR(VLOOKUP(Таблица1[[#This Row],[Товар КОД6]],'Stock СВОД'!$A$5:$C$220,2,0),)</f>
        <v>0</v>
      </c>
      <c r="AB175" s="51">
        <f>IFERROR(VLOOKUP(Таблица1[[#This Row],[Товар КОД6]],'Продажи Период СВОД'!$A$5:$C$410,2,0),)</f>
        <v>0</v>
      </c>
      <c r="AC175" s="129">
        <f>IFERROR(VLOOKUP(Таблица1[[#This Row],[Товар КОД6]],'Stock СВОД'!$A$5:$C$220,3,0),)</f>
        <v>0</v>
      </c>
      <c r="AD175" s="51">
        <f>IFERROR(VLOOKUP(Таблица1[[#This Row],[Товар КОД6]],'Продажи Период СВОД'!$A$5:$C$410,3,0),)</f>
        <v>0</v>
      </c>
      <c r="AE175" s="119">
        <f>Таблица1[[#This Row],[СТОК 1001]]+Таблица1[[#This Row],[СТОК 1002,]]</f>
        <v>0</v>
      </c>
      <c r="AF175" s="128"/>
      <c r="AG175" s="129"/>
      <c r="AH175" s="120">
        <f>Таблица1[[#This Row],[1002 заказ]]+Таблица1[[#This Row],[1001 заказ]]</f>
        <v>0</v>
      </c>
      <c r="AI175" s="57">
        <v>1</v>
      </c>
      <c r="AJ175" s="194"/>
      <c r="AK175" s="194"/>
      <c r="AL175" s="194">
        <f>Таблица1[[#This Row],[ФАКТ 1001]]+Таблица1[[#This Row],[ФАКТ 1002]]+Таблица1[[#This Row],[1001 заказ]]+Таблица1[[#This Row],[1002 заказ]]</f>
        <v>0</v>
      </c>
      <c r="AP175" s="3">
        <f>Таблица1[[#This Row],[Возврат 1002]]+Таблица1[[#This Row],[Возврат 1001]]</f>
        <v>0</v>
      </c>
      <c r="AQ17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76" spans="1:43" s="3" customFormat="1" ht="15.75" hidden="1" customHeight="1" x14ac:dyDescent="0.2">
      <c r="A176" s="191" t="s">
        <v>810</v>
      </c>
      <c r="B176" s="2">
        <v>827376</v>
      </c>
      <c r="C176" s="90"/>
      <c r="D176" s="191" t="s">
        <v>810</v>
      </c>
      <c r="E176" s="7">
        <v>827376</v>
      </c>
      <c r="F176" s="7"/>
      <c r="G176" s="8"/>
      <c r="H176" s="5" t="s">
        <v>291</v>
      </c>
      <c r="I176" s="5">
        <v>4</v>
      </c>
      <c r="J176" s="5">
        <v>98</v>
      </c>
      <c r="K176" s="5">
        <v>13</v>
      </c>
      <c r="L176" s="5">
        <v>35</v>
      </c>
      <c r="M176" s="5">
        <v>58.6</v>
      </c>
      <c r="N176" s="5">
        <v>5</v>
      </c>
      <c r="O176" s="43" t="str">
        <f>CONCATENATE(Таблица1[[#This Row],[Отверстия]],"/",Таблица1[[#This Row],[PCD]])</f>
        <v>4/98</v>
      </c>
      <c r="P176" s="5" t="s">
        <v>292</v>
      </c>
      <c r="Q176" s="17" t="str">
        <f>CONCATENATE(Таблица1[[#This Row],[Отверстия]],"/",Таблица1[[#This Row],[PCD]],"/",Таблица1[[#This Row],[Диаметр]])</f>
        <v>4/98/13</v>
      </c>
      <c r="R17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4/98/13/35/58,6/5</v>
      </c>
      <c r="S17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4/98/13/35/58,6/5</v>
      </c>
      <c r="T176" s="58" t="s">
        <v>3058</v>
      </c>
      <c r="U176" s="4">
        <v>4</v>
      </c>
      <c r="V176" s="35">
        <v>12</v>
      </c>
      <c r="W176" s="55" t="s">
        <v>2690</v>
      </c>
      <c r="X176" s="34">
        <v>1600</v>
      </c>
      <c r="Y176" s="161"/>
      <c r="Z176" s="34">
        <v>0</v>
      </c>
      <c r="AA176" s="51">
        <f>IFERROR(VLOOKUP(Таблица1[[#This Row],[Товар КОД6]],'Stock СВОД'!$A$5:$C$220,2,0),)</f>
        <v>0</v>
      </c>
      <c r="AB176" s="51">
        <f>IFERROR(VLOOKUP(Таблица1[[#This Row],[Товар КОД6]],'Продажи Период СВОД'!$A$5:$C$410,2,0),)</f>
        <v>0</v>
      </c>
      <c r="AC176" s="129">
        <f>IFERROR(VLOOKUP(Таблица1[[#This Row],[Товар КОД6]],'Stock СВОД'!$A$5:$C$220,3,0),)</f>
        <v>0</v>
      </c>
      <c r="AD176" s="51">
        <f>IFERROR(VLOOKUP(Таблица1[[#This Row],[Товар КОД6]],'Продажи Период СВОД'!$A$5:$C$410,3,0),)</f>
        <v>0</v>
      </c>
      <c r="AE176" s="119">
        <f>Таблица1[[#This Row],[СТОК 1001]]+Таблица1[[#This Row],[СТОК 1002,]]</f>
        <v>0</v>
      </c>
      <c r="AF176" s="128"/>
      <c r="AG176" s="129"/>
      <c r="AH176" s="120">
        <f>Таблица1[[#This Row],[1002 заказ]]+Таблица1[[#This Row],[1001 заказ]]</f>
        <v>0</v>
      </c>
      <c r="AI176" s="57">
        <v>1</v>
      </c>
      <c r="AJ176" s="57"/>
      <c r="AK176" s="57"/>
      <c r="AL176" s="57">
        <f>Таблица1[[#This Row],[ФАКТ 1001]]+Таблица1[[#This Row],[ФАКТ 1002]]+Таблица1[[#This Row],[1001 заказ]]+Таблица1[[#This Row],[1002 заказ]]</f>
        <v>0</v>
      </c>
      <c r="AP176" s="3">
        <f>Таблица1[[#This Row],[Возврат 1002]]+Таблица1[[#This Row],[Возврат 1001]]</f>
        <v>0</v>
      </c>
      <c r="AQ17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77" spans="1:43" s="3" customFormat="1" ht="15.75" hidden="1" customHeight="1" x14ac:dyDescent="0.2">
      <c r="A177" s="191" t="s">
        <v>810</v>
      </c>
      <c r="B177" s="2">
        <v>806340</v>
      </c>
      <c r="C177" s="90"/>
      <c r="D177" s="191" t="s">
        <v>810</v>
      </c>
      <c r="E177" s="7">
        <v>806340</v>
      </c>
      <c r="F177" s="7"/>
      <c r="G177" s="8"/>
      <c r="H177" s="5" t="s">
        <v>93</v>
      </c>
      <c r="I177" s="5">
        <v>4</v>
      </c>
      <c r="J177" s="5">
        <v>98</v>
      </c>
      <c r="K177" s="5">
        <v>13</v>
      </c>
      <c r="L177" s="5">
        <v>35</v>
      </c>
      <c r="M177" s="5">
        <v>58.6</v>
      </c>
      <c r="N177" s="5">
        <v>5</v>
      </c>
      <c r="O177" s="43" t="str">
        <f>CONCATENATE(Таблица1[[#This Row],[Отверстия]],"/",Таблица1[[#This Row],[PCD]])</f>
        <v>4/98</v>
      </c>
      <c r="P177" s="5" t="s">
        <v>298</v>
      </c>
      <c r="Q177" s="17" t="str">
        <f>CONCATENATE(Таблица1[[#This Row],[Отверстия]],"/",Таблица1[[#This Row],[PCD]],"/",Таблица1[[#This Row],[Диаметр]])</f>
        <v>4/98/13</v>
      </c>
      <c r="R17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4/98/13/35/58,6/5</v>
      </c>
      <c r="S17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4/98/13/35/58,6/5</v>
      </c>
      <c r="T177" s="58" t="s">
        <v>3058</v>
      </c>
      <c r="U177" s="4">
        <v>4</v>
      </c>
      <c r="V177" s="35">
        <v>12</v>
      </c>
      <c r="W177" s="55" t="s">
        <v>2690</v>
      </c>
      <c r="X177" s="34">
        <v>1522</v>
      </c>
      <c r="Y177" s="161"/>
      <c r="Z177" s="34">
        <v>0</v>
      </c>
      <c r="AA177" s="51">
        <f>IFERROR(VLOOKUP(Таблица1[[#This Row],[Товар КОД6]],'Stock СВОД'!$A$5:$C$220,2,0),)</f>
        <v>0</v>
      </c>
      <c r="AB177" s="51">
        <f>IFERROR(VLOOKUP(Таблица1[[#This Row],[Товар КОД6]],'Продажи Период СВОД'!$A$5:$C$410,2,0),)</f>
        <v>0</v>
      </c>
      <c r="AC177" s="129">
        <f>IFERROR(VLOOKUP(Таблица1[[#This Row],[Товар КОД6]],'Stock СВОД'!$A$5:$C$220,3,0),)</f>
        <v>0</v>
      </c>
      <c r="AD177" s="51">
        <f>IFERROR(VLOOKUP(Таблица1[[#This Row],[Товар КОД6]],'Продажи Период СВОД'!$A$5:$C$410,3,0),)</f>
        <v>0</v>
      </c>
      <c r="AE177" s="119">
        <f>Таблица1[[#This Row],[СТОК 1001]]+Таблица1[[#This Row],[СТОК 1002,]]</f>
        <v>0</v>
      </c>
      <c r="AF177" s="128"/>
      <c r="AG177" s="129"/>
      <c r="AH177" s="120">
        <f>Таблица1[[#This Row],[1002 заказ]]+Таблица1[[#This Row],[1001 заказ]]</f>
        <v>0</v>
      </c>
      <c r="AI177" s="57">
        <v>1</v>
      </c>
      <c r="AJ177" s="57"/>
      <c r="AK177" s="57"/>
      <c r="AL177" s="57">
        <f>Таблица1[[#This Row],[ФАКТ 1001]]+Таблица1[[#This Row],[ФАКТ 1002]]+Таблица1[[#This Row],[1001 заказ]]+Таблица1[[#This Row],[1002 заказ]]</f>
        <v>0</v>
      </c>
      <c r="AP177" s="3">
        <f>Таблица1[[#This Row],[Возврат 1002]]+Таблица1[[#This Row],[Возврат 1001]]</f>
        <v>0</v>
      </c>
      <c r="AQ17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78" spans="1:43" s="3" customFormat="1" ht="15.75" hidden="1" customHeight="1" x14ac:dyDescent="0.2">
      <c r="A178" s="191" t="s">
        <v>810</v>
      </c>
      <c r="B178" s="2">
        <v>886827</v>
      </c>
      <c r="C178" s="90"/>
      <c r="D178" s="191" t="s">
        <v>810</v>
      </c>
      <c r="E178" s="7">
        <v>886827</v>
      </c>
      <c r="F178" s="7"/>
      <c r="G178" s="8"/>
      <c r="H178" s="5" t="s">
        <v>291</v>
      </c>
      <c r="I178" s="5">
        <v>4</v>
      </c>
      <c r="J178" s="5">
        <v>98</v>
      </c>
      <c r="K178" s="5">
        <v>13</v>
      </c>
      <c r="L178" s="5">
        <v>35</v>
      </c>
      <c r="M178" s="5">
        <v>58.6</v>
      </c>
      <c r="N178" s="5">
        <v>5</v>
      </c>
      <c r="O178" s="43" t="str">
        <f>CONCATENATE(Таблица1[[#This Row],[Отверстия]],"/",Таблица1[[#This Row],[PCD]])</f>
        <v>4/98</v>
      </c>
      <c r="P178" s="5" t="s">
        <v>305</v>
      </c>
      <c r="Q178" s="17" t="str">
        <f>CONCATENATE(Таблица1[[#This Row],[Отверстия]],"/",Таблица1[[#This Row],[PCD]],"/",Таблица1[[#This Row],[Диаметр]])</f>
        <v>4/98/13</v>
      </c>
      <c r="R17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4/98/13/35/58,6/5</v>
      </c>
      <c r="S17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4/98/13/35/58,6/5</v>
      </c>
      <c r="T178" s="58" t="s">
        <v>3058</v>
      </c>
      <c r="U178" s="4">
        <v>4</v>
      </c>
      <c r="V178" s="35">
        <v>12</v>
      </c>
      <c r="W178" s="55" t="s">
        <v>2690</v>
      </c>
      <c r="X178" s="34">
        <v>1954</v>
      </c>
      <c r="Y178" s="161"/>
      <c r="Z178" s="34">
        <v>0</v>
      </c>
      <c r="AA178" s="51">
        <f>IFERROR(VLOOKUP(Таблица1[[#This Row],[Товар КОД6]],'Stock СВОД'!$A$5:$C$220,2,0),)</f>
        <v>0</v>
      </c>
      <c r="AB178" s="51">
        <f>IFERROR(VLOOKUP(Таблица1[[#This Row],[Товар КОД6]],'Продажи Период СВОД'!$A$5:$C$410,2,0),)</f>
        <v>0</v>
      </c>
      <c r="AC178" s="129">
        <f>IFERROR(VLOOKUP(Таблица1[[#This Row],[Товар КОД6]],'Stock СВОД'!$A$5:$C$220,3,0),)</f>
        <v>0</v>
      </c>
      <c r="AD178" s="51">
        <f>IFERROR(VLOOKUP(Таблица1[[#This Row],[Товар КОД6]],'Продажи Период СВОД'!$A$5:$C$410,3,0),)</f>
        <v>0</v>
      </c>
      <c r="AE178" s="119">
        <f>Таблица1[[#This Row],[СТОК 1001]]+Таблица1[[#This Row],[СТОК 1002,]]</f>
        <v>0</v>
      </c>
      <c r="AF178" s="128"/>
      <c r="AG178" s="129"/>
      <c r="AH178" s="120">
        <f>Таблица1[[#This Row],[1002 заказ]]+Таблица1[[#This Row],[1001 заказ]]</f>
        <v>0</v>
      </c>
      <c r="AI178" s="57">
        <v>1</v>
      </c>
      <c r="AJ178" s="57"/>
      <c r="AK178" s="57"/>
      <c r="AL178" s="57">
        <f>Таблица1[[#This Row],[ФАКТ 1001]]+Таблица1[[#This Row],[ФАКТ 1002]]+Таблица1[[#This Row],[1001 заказ]]+Таблица1[[#This Row],[1002 заказ]]</f>
        <v>0</v>
      </c>
      <c r="AP178" s="3">
        <f>Таблица1[[#This Row],[Возврат 1002]]+Таблица1[[#This Row],[Возврат 1001]]</f>
        <v>0</v>
      </c>
      <c r="AQ17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79" spans="1:43" s="3" customFormat="1" ht="15.75" hidden="1" customHeight="1" x14ac:dyDescent="0.2">
      <c r="A179" s="191" t="s">
        <v>810</v>
      </c>
      <c r="B179" s="2">
        <v>37664</v>
      </c>
      <c r="C179" s="90"/>
      <c r="D179" s="191" t="s">
        <v>810</v>
      </c>
      <c r="E179" s="7">
        <v>37664</v>
      </c>
      <c r="F179" s="7"/>
      <c r="G179" s="8"/>
      <c r="H179" s="5" t="s">
        <v>291</v>
      </c>
      <c r="I179" s="5">
        <v>4</v>
      </c>
      <c r="J179" s="5">
        <v>98</v>
      </c>
      <c r="K179" s="5">
        <v>13</v>
      </c>
      <c r="L179" s="5">
        <v>35</v>
      </c>
      <c r="M179" s="5">
        <v>58.6</v>
      </c>
      <c r="N179" s="5">
        <v>5</v>
      </c>
      <c r="O179" s="43" t="str">
        <f>CONCATENATE(Таблица1[[#This Row],[Отверстия]],"/",Таблица1[[#This Row],[PCD]])</f>
        <v>4/98</v>
      </c>
      <c r="P179" s="5" t="s">
        <v>310</v>
      </c>
      <c r="Q179" s="17" t="str">
        <f>CONCATENATE(Таблица1[[#This Row],[Отверстия]],"/",Таблица1[[#This Row],[PCD]],"/",Таблица1[[#This Row],[Диаметр]])</f>
        <v>4/98/13</v>
      </c>
      <c r="R17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4/98/13/35/58,6/5</v>
      </c>
      <c r="S17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4/98/13/35/58,6/5</v>
      </c>
      <c r="T179" s="58" t="s">
        <v>3058</v>
      </c>
      <c r="U179" s="4">
        <v>4</v>
      </c>
      <c r="V179" s="35">
        <v>12</v>
      </c>
      <c r="W179" s="55" t="s">
        <v>2690</v>
      </c>
      <c r="X179" s="34">
        <v>2130</v>
      </c>
      <c r="Y179" s="161"/>
      <c r="Z179" s="34">
        <v>0</v>
      </c>
      <c r="AA179" s="51">
        <f>IFERROR(VLOOKUP(Таблица1[[#This Row],[Товар КОД6]],'Stock СВОД'!$A$5:$C$220,2,0),)</f>
        <v>0</v>
      </c>
      <c r="AB179" s="51">
        <f>IFERROR(VLOOKUP(Таблица1[[#This Row],[Товар КОД6]],'Продажи Период СВОД'!$A$5:$C$410,2,0),)</f>
        <v>0</v>
      </c>
      <c r="AC179" s="129">
        <f>IFERROR(VLOOKUP(Таблица1[[#This Row],[Товар КОД6]],'Stock СВОД'!$A$5:$C$220,3,0),)</f>
        <v>0</v>
      </c>
      <c r="AD179" s="51">
        <f>IFERROR(VLOOKUP(Таблица1[[#This Row],[Товар КОД6]],'Продажи Период СВОД'!$A$5:$C$410,3,0),)</f>
        <v>0</v>
      </c>
      <c r="AE179" s="119">
        <f>Таблица1[[#This Row],[СТОК 1001]]+Таблица1[[#This Row],[СТОК 1002,]]</f>
        <v>0</v>
      </c>
      <c r="AF179" s="128"/>
      <c r="AG179" s="129"/>
      <c r="AH179" s="120">
        <f>Таблица1[[#This Row],[1002 заказ]]+Таблица1[[#This Row],[1001 заказ]]</f>
        <v>0</v>
      </c>
      <c r="AI179" s="57">
        <v>1</v>
      </c>
      <c r="AJ179" s="57"/>
      <c r="AK179" s="57"/>
      <c r="AL179" s="57">
        <f>Таблица1[[#This Row],[ФАКТ 1001]]+Таблица1[[#This Row],[ФАКТ 1002]]+Таблица1[[#This Row],[1001 заказ]]+Таблица1[[#This Row],[1002 заказ]]</f>
        <v>0</v>
      </c>
      <c r="AP179" s="3">
        <f>Таблица1[[#This Row],[Возврат 1002]]+Таблица1[[#This Row],[Возврат 1001]]</f>
        <v>0</v>
      </c>
      <c r="AQ17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80" spans="1:43" s="3" customFormat="1" ht="15.75" hidden="1" customHeight="1" x14ac:dyDescent="0.2">
      <c r="A180" s="191" t="s">
        <v>810</v>
      </c>
      <c r="B180" s="2">
        <v>827378</v>
      </c>
      <c r="C180" s="90"/>
      <c r="D180" s="191" t="s">
        <v>810</v>
      </c>
      <c r="E180" s="7">
        <v>827378</v>
      </c>
      <c r="F180" s="7"/>
      <c r="G180" s="8"/>
      <c r="H180" s="5" t="s">
        <v>291</v>
      </c>
      <c r="I180" s="5">
        <v>4</v>
      </c>
      <c r="J180" s="5">
        <v>98</v>
      </c>
      <c r="K180" s="5">
        <v>13</v>
      </c>
      <c r="L180" s="5">
        <v>35</v>
      </c>
      <c r="M180" s="5">
        <v>58.6</v>
      </c>
      <c r="N180" s="5">
        <v>5.5</v>
      </c>
      <c r="O180" s="43" t="str">
        <f>CONCATENATE(Таблица1[[#This Row],[Отверстия]],"/",Таблица1[[#This Row],[PCD]])</f>
        <v>4/98</v>
      </c>
      <c r="P180" s="5" t="s">
        <v>293</v>
      </c>
      <c r="Q180" s="17" t="str">
        <f>CONCATENATE(Таблица1[[#This Row],[Отверстия]],"/",Таблица1[[#This Row],[PCD]],"/",Таблица1[[#This Row],[Диаметр]])</f>
        <v>4/98/13</v>
      </c>
      <c r="R18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4/98/13/35/58,6/5,5</v>
      </c>
      <c r="S18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4/98/13/35/58,6/5,5</v>
      </c>
      <c r="T180" s="58" t="s">
        <v>3058</v>
      </c>
      <c r="U180" s="4">
        <v>4</v>
      </c>
      <c r="V180" s="35">
        <v>12</v>
      </c>
      <c r="W180" s="55" t="s">
        <v>2690</v>
      </c>
      <c r="X180" s="34">
        <v>2015</v>
      </c>
      <c r="Y180" s="161"/>
      <c r="Z180" s="34">
        <v>0</v>
      </c>
      <c r="AA180" s="51">
        <f>IFERROR(VLOOKUP(Таблица1[[#This Row],[Товар КОД6]],'Stock СВОД'!$A$5:$C$220,2,0),)</f>
        <v>0</v>
      </c>
      <c r="AB180" s="51">
        <f>IFERROR(VLOOKUP(Таблица1[[#This Row],[Товар КОД6]],'Продажи Период СВОД'!$A$5:$C$410,2,0),)</f>
        <v>0</v>
      </c>
      <c r="AC180" s="129">
        <f>IFERROR(VLOOKUP(Таблица1[[#This Row],[Товар КОД6]],'Stock СВОД'!$A$5:$C$220,3,0),)</f>
        <v>0</v>
      </c>
      <c r="AD180" s="51">
        <f>IFERROR(VLOOKUP(Таблица1[[#This Row],[Товар КОД6]],'Продажи Период СВОД'!$A$5:$C$410,3,0),)</f>
        <v>0</v>
      </c>
      <c r="AE180" s="119">
        <f>Таблица1[[#This Row],[СТОК 1001]]+Таблица1[[#This Row],[СТОК 1002,]]</f>
        <v>0</v>
      </c>
      <c r="AF180" s="128"/>
      <c r="AG180" s="129"/>
      <c r="AH180" s="120">
        <f>Таблица1[[#This Row],[1002 заказ]]+Таблица1[[#This Row],[1001 заказ]]</f>
        <v>0</v>
      </c>
      <c r="AI180" s="57">
        <v>1</v>
      </c>
      <c r="AJ180" s="57"/>
      <c r="AK180" s="57"/>
      <c r="AL180" s="57">
        <f>Таблица1[[#This Row],[ФАКТ 1001]]+Таблица1[[#This Row],[ФАКТ 1002]]+Таблица1[[#This Row],[1001 заказ]]+Таблица1[[#This Row],[1002 заказ]]</f>
        <v>0</v>
      </c>
      <c r="AP180" s="3">
        <f>Таблица1[[#This Row],[Возврат 1002]]+Таблица1[[#This Row],[Возврат 1001]]</f>
        <v>0</v>
      </c>
      <c r="AQ18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81" spans="1:43" s="3" customFormat="1" ht="15.75" hidden="1" customHeight="1" x14ac:dyDescent="0.2">
      <c r="A181" s="191" t="s">
        <v>810</v>
      </c>
      <c r="B181" s="2">
        <v>827380</v>
      </c>
      <c r="C181" s="90"/>
      <c r="D181" s="191" t="s">
        <v>810</v>
      </c>
      <c r="E181" s="7">
        <v>827380</v>
      </c>
      <c r="F181" s="7"/>
      <c r="G181" s="8"/>
      <c r="H181" s="5" t="s">
        <v>291</v>
      </c>
      <c r="I181" s="5">
        <v>4</v>
      </c>
      <c r="J181" s="5">
        <v>98</v>
      </c>
      <c r="K181" s="5">
        <v>13</v>
      </c>
      <c r="L181" s="5">
        <v>35</v>
      </c>
      <c r="M181" s="5">
        <v>58.6</v>
      </c>
      <c r="N181" s="5">
        <v>5.5</v>
      </c>
      <c r="O181" s="43" t="str">
        <f>CONCATENATE(Таблица1[[#This Row],[Отверстия]],"/",Таблица1[[#This Row],[PCD]])</f>
        <v>4/98</v>
      </c>
      <c r="P181" s="5" t="s">
        <v>294</v>
      </c>
      <c r="Q181" s="17" t="str">
        <f>CONCATENATE(Таблица1[[#This Row],[Отверстия]],"/",Таблица1[[#This Row],[PCD]],"/",Таблица1[[#This Row],[Диаметр]])</f>
        <v>4/98/13</v>
      </c>
      <c r="R18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4/98/13/35/58,6/5,5</v>
      </c>
      <c r="S18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4/98/13/35/58,6/5,5</v>
      </c>
      <c r="T181" s="58" t="s">
        <v>3058</v>
      </c>
      <c r="U181" s="4">
        <v>4</v>
      </c>
      <c r="V181" s="35">
        <v>12</v>
      </c>
      <c r="W181" s="55" t="s">
        <v>2690</v>
      </c>
      <c r="X181" s="34">
        <v>2130</v>
      </c>
      <c r="Y181" s="161"/>
      <c r="Z181" s="34">
        <v>0</v>
      </c>
      <c r="AA181" s="51">
        <f>IFERROR(VLOOKUP(Таблица1[[#This Row],[Товар КОД6]],'Stock СВОД'!$A$5:$C$220,2,0),)</f>
        <v>0</v>
      </c>
      <c r="AB181" s="51">
        <f>IFERROR(VLOOKUP(Таблица1[[#This Row],[Товар КОД6]],'Продажи Период СВОД'!$A$5:$C$410,2,0),)</f>
        <v>0</v>
      </c>
      <c r="AC181" s="129">
        <f>IFERROR(VLOOKUP(Таблица1[[#This Row],[Товар КОД6]],'Stock СВОД'!$A$5:$C$220,3,0),)</f>
        <v>0</v>
      </c>
      <c r="AD181" s="51">
        <f>IFERROR(VLOOKUP(Таблица1[[#This Row],[Товар КОД6]],'Продажи Период СВОД'!$A$5:$C$410,3,0),)</f>
        <v>0</v>
      </c>
      <c r="AE181" s="119">
        <f>Таблица1[[#This Row],[СТОК 1001]]+Таблица1[[#This Row],[СТОК 1002,]]</f>
        <v>0</v>
      </c>
      <c r="AF181" s="128"/>
      <c r="AG181" s="129"/>
      <c r="AH181" s="120">
        <f>Таблица1[[#This Row],[1002 заказ]]+Таблица1[[#This Row],[1001 заказ]]</f>
        <v>0</v>
      </c>
      <c r="AI181" s="57">
        <v>1</v>
      </c>
      <c r="AJ181" s="57"/>
      <c r="AK181" s="57"/>
      <c r="AL181" s="57">
        <f>Таблица1[[#This Row],[ФАКТ 1001]]+Таблица1[[#This Row],[ФАКТ 1002]]+Таблица1[[#This Row],[1001 заказ]]+Таблица1[[#This Row],[1002 заказ]]</f>
        <v>0</v>
      </c>
      <c r="AP181" s="3">
        <f>Таблица1[[#This Row],[Возврат 1002]]+Таблица1[[#This Row],[Возврат 1001]]</f>
        <v>0</v>
      </c>
      <c r="AQ18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82" spans="1:43" s="3" customFormat="1" ht="15.75" hidden="1" customHeight="1" x14ac:dyDescent="0.2">
      <c r="A182" s="191" t="s">
        <v>810</v>
      </c>
      <c r="B182" s="2">
        <v>806339</v>
      </c>
      <c r="C182" s="90"/>
      <c r="D182" s="191" t="s">
        <v>810</v>
      </c>
      <c r="E182" s="7">
        <v>806339</v>
      </c>
      <c r="F182" s="7"/>
      <c r="G182" s="8"/>
      <c r="H182" s="5" t="s">
        <v>93</v>
      </c>
      <c r="I182" s="5">
        <v>4</v>
      </c>
      <c r="J182" s="5">
        <v>98</v>
      </c>
      <c r="K182" s="5">
        <v>13</v>
      </c>
      <c r="L182" s="5">
        <v>35</v>
      </c>
      <c r="M182" s="5">
        <v>58.6</v>
      </c>
      <c r="N182" s="5">
        <v>5.5</v>
      </c>
      <c r="O182" s="43" t="str">
        <f>CONCATENATE(Таблица1[[#This Row],[Отверстия]],"/",Таблица1[[#This Row],[PCD]])</f>
        <v>4/98</v>
      </c>
      <c r="P182" s="5" t="s">
        <v>295</v>
      </c>
      <c r="Q182" s="17" t="str">
        <f>CONCATENATE(Таблица1[[#This Row],[Отверстия]],"/",Таблица1[[#This Row],[PCD]],"/",Таблица1[[#This Row],[Диаметр]])</f>
        <v>4/98/13</v>
      </c>
      <c r="R18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4/98/13/35/58,6/5,5</v>
      </c>
      <c r="S18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4/98/13/35/58,6/5,5</v>
      </c>
      <c r="T182" s="58" t="s">
        <v>3058</v>
      </c>
      <c r="U182" s="4">
        <v>4</v>
      </c>
      <c r="V182" s="35">
        <v>12</v>
      </c>
      <c r="W182" s="55" t="s">
        <v>2690</v>
      </c>
      <c r="X182" s="34">
        <v>1522</v>
      </c>
      <c r="Y182" s="161"/>
      <c r="Z182" s="34">
        <v>0</v>
      </c>
      <c r="AA182" s="51">
        <f>IFERROR(VLOOKUP(Таблица1[[#This Row],[Товар КОД6]],'Stock СВОД'!$A$5:$C$220,2,0),)</f>
        <v>0</v>
      </c>
      <c r="AB182" s="51">
        <f>IFERROR(VLOOKUP(Таблица1[[#This Row],[Товар КОД6]],'Продажи Период СВОД'!$A$5:$C$410,2,0),)</f>
        <v>0</v>
      </c>
      <c r="AC182" s="129">
        <f>IFERROR(VLOOKUP(Таблица1[[#This Row],[Товар КОД6]],'Stock СВОД'!$A$5:$C$220,3,0),)</f>
        <v>0</v>
      </c>
      <c r="AD182" s="51">
        <f>IFERROR(VLOOKUP(Таблица1[[#This Row],[Товар КОД6]],'Продажи Период СВОД'!$A$5:$C$410,3,0),)</f>
        <v>0</v>
      </c>
      <c r="AE182" s="119">
        <f>Таблица1[[#This Row],[СТОК 1001]]+Таблица1[[#This Row],[СТОК 1002,]]</f>
        <v>0</v>
      </c>
      <c r="AF182" s="128"/>
      <c r="AG182" s="129"/>
      <c r="AH182" s="120">
        <f>Таблица1[[#This Row],[1002 заказ]]+Таблица1[[#This Row],[1001 заказ]]</f>
        <v>0</v>
      </c>
      <c r="AI182" s="57">
        <v>1</v>
      </c>
      <c r="AJ182" s="57"/>
      <c r="AK182" s="57"/>
      <c r="AL182" s="57">
        <f>Таблица1[[#This Row],[ФАКТ 1001]]+Таблица1[[#This Row],[ФАКТ 1002]]+Таблица1[[#This Row],[1001 заказ]]+Таблица1[[#This Row],[1002 заказ]]</f>
        <v>0</v>
      </c>
      <c r="AP182" s="3">
        <f>Таблица1[[#This Row],[Возврат 1002]]+Таблица1[[#This Row],[Возврат 1001]]</f>
        <v>0</v>
      </c>
      <c r="AQ18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83" spans="1:43" s="3" customFormat="1" ht="15.75" hidden="1" customHeight="1" x14ac:dyDescent="0.2">
      <c r="A183" s="191" t="s">
        <v>810</v>
      </c>
      <c r="B183" s="2">
        <v>806336</v>
      </c>
      <c r="C183" s="90"/>
      <c r="D183" s="191" t="s">
        <v>810</v>
      </c>
      <c r="E183" s="7">
        <v>806336</v>
      </c>
      <c r="F183" s="7"/>
      <c r="G183" s="8"/>
      <c r="H183" s="5" t="s">
        <v>93</v>
      </c>
      <c r="I183" s="5">
        <v>4</v>
      </c>
      <c r="J183" s="5">
        <v>98</v>
      </c>
      <c r="K183" s="5">
        <v>13</v>
      </c>
      <c r="L183" s="5">
        <v>35</v>
      </c>
      <c r="M183" s="5">
        <v>58.6</v>
      </c>
      <c r="N183" s="5">
        <v>5.5</v>
      </c>
      <c r="O183" s="43" t="str">
        <f>CONCATENATE(Таблица1[[#This Row],[Отверстия]],"/",Таблица1[[#This Row],[PCD]])</f>
        <v>4/98</v>
      </c>
      <c r="P183" s="5" t="s">
        <v>296</v>
      </c>
      <c r="Q183" s="17" t="str">
        <f>CONCATENATE(Таблица1[[#This Row],[Отверстия]],"/",Таблица1[[#This Row],[PCD]],"/",Таблица1[[#This Row],[Диаметр]])</f>
        <v>4/98/13</v>
      </c>
      <c r="R18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4/98/13/35/58,6/5,5</v>
      </c>
      <c r="S18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4/98/13/35/58,6/5,5</v>
      </c>
      <c r="T183" s="58" t="s">
        <v>3058</v>
      </c>
      <c r="U183" s="4">
        <v>4</v>
      </c>
      <c r="V183" s="35">
        <v>12</v>
      </c>
      <c r="W183" s="55" t="s">
        <v>2690</v>
      </c>
      <c r="X183" s="34">
        <v>1522</v>
      </c>
      <c r="Y183" s="161"/>
      <c r="Z183" s="34">
        <v>0</v>
      </c>
      <c r="AA183" s="51">
        <f>IFERROR(VLOOKUP(Таблица1[[#This Row],[Товар КОД6]],'Stock СВОД'!$A$5:$C$220,2,0),)</f>
        <v>0</v>
      </c>
      <c r="AB183" s="51">
        <f>IFERROR(VLOOKUP(Таблица1[[#This Row],[Товар КОД6]],'Продажи Период СВОД'!$A$5:$C$410,2,0),)</f>
        <v>0</v>
      </c>
      <c r="AC183" s="129">
        <f>IFERROR(VLOOKUP(Таблица1[[#This Row],[Товар КОД6]],'Stock СВОД'!$A$5:$C$220,3,0),)</f>
        <v>0</v>
      </c>
      <c r="AD183" s="51">
        <f>IFERROR(VLOOKUP(Таблица1[[#This Row],[Товар КОД6]],'Продажи Период СВОД'!$A$5:$C$410,3,0),)</f>
        <v>0</v>
      </c>
      <c r="AE183" s="119">
        <f>Таблица1[[#This Row],[СТОК 1001]]+Таблица1[[#This Row],[СТОК 1002,]]</f>
        <v>0</v>
      </c>
      <c r="AF183" s="128"/>
      <c r="AG183" s="129"/>
      <c r="AH183" s="120">
        <f>Таблица1[[#This Row],[1002 заказ]]+Таблица1[[#This Row],[1001 заказ]]</f>
        <v>0</v>
      </c>
      <c r="AI183" s="57">
        <v>1</v>
      </c>
      <c r="AJ183" s="57"/>
      <c r="AK183" s="57"/>
      <c r="AL183" s="57">
        <f>Таблица1[[#This Row],[ФАКТ 1001]]+Таблица1[[#This Row],[ФАКТ 1002]]+Таблица1[[#This Row],[1001 заказ]]+Таблица1[[#This Row],[1002 заказ]]</f>
        <v>0</v>
      </c>
      <c r="AP183" s="3">
        <f>Таблица1[[#This Row],[Возврат 1002]]+Таблица1[[#This Row],[Возврат 1001]]</f>
        <v>0</v>
      </c>
      <c r="AQ18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84" spans="1:43" s="3" customFormat="1" ht="15.75" hidden="1" customHeight="1" x14ac:dyDescent="0.2">
      <c r="A184" s="191" t="s">
        <v>810</v>
      </c>
      <c r="B184" s="2">
        <v>806337</v>
      </c>
      <c r="C184" s="90"/>
      <c r="D184" s="191" t="s">
        <v>810</v>
      </c>
      <c r="E184" s="7">
        <v>806337</v>
      </c>
      <c r="F184" s="7"/>
      <c r="G184" s="8"/>
      <c r="H184" s="5" t="s">
        <v>93</v>
      </c>
      <c r="I184" s="5">
        <v>4</v>
      </c>
      <c r="J184" s="5">
        <v>98</v>
      </c>
      <c r="K184" s="5">
        <v>13</v>
      </c>
      <c r="L184" s="5">
        <v>35</v>
      </c>
      <c r="M184" s="5">
        <v>58.6</v>
      </c>
      <c r="N184" s="5">
        <v>5.5</v>
      </c>
      <c r="O184" s="43" t="str">
        <f>CONCATENATE(Таблица1[[#This Row],[Отверстия]],"/",Таблица1[[#This Row],[PCD]])</f>
        <v>4/98</v>
      </c>
      <c r="P184" s="5" t="s">
        <v>297</v>
      </c>
      <c r="Q184" s="17" t="str">
        <f>CONCATENATE(Таблица1[[#This Row],[Отверстия]],"/",Таблица1[[#This Row],[PCD]],"/",Таблица1[[#This Row],[Диаметр]])</f>
        <v>4/98/13</v>
      </c>
      <c r="R18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4/98/13/35/58,6/5,5</v>
      </c>
      <c r="S18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4/98/13/35/58,6/5,5</v>
      </c>
      <c r="T184" s="58" t="s">
        <v>3058</v>
      </c>
      <c r="U184" s="4">
        <v>4</v>
      </c>
      <c r="V184" s="35">
        <v>12</v>
      </c>
      <c r="W184" s="55" t="s">
        <v>2690</v>
      </c>
      <c r="X184" s="34">
        <v>1522</v>
      </c>
      <c r="Y184" s="161"/>
      <c r="Z184" s="34">
        <v>0</v>
      </c>
      <c r="AA184" s="51">
        <f>IFERROR(VLOOKUP(Таблица1[[#This Row],[Товар КОД6]],'Stock СВОД'!$A$5:$C$220,2,0),)</f>
        <v>0</v>
      </c>
      <c r="AB184" s="51">
        <f>IFERROR(VLOOKUP(Таблица1[[#This Row],[Товар КОД6]],'Продажи Период СВОД'!$A$5:$C$410,2,0),)</f>
        <v>0</v>
      </c>
      <c r="AC184" s="129">
        <f>IFERROR(VLOOKUP(Таблица1[[#This Row],[Товар КОД6]],'Stock СВОД'!$A$5:$C$220,3,0),)</f>
        <v>0</v>
      </c>
      <c r="AD184" s="51">
        <f>IFERROR(VLOOKUP(Таблица1[[#This Row],[Товар КОД6]],'Продажи Период СВОД'!$A$5:$C$410,3,0),)</f>
        <v>0</v>
      </c>
      <c r="AE184" s="119">
        <f>Таблица1[[#This Row],[СТОК 1001]]+Таблица1[[#This Row],[СТОК 1002,]]</f>
        <v>0</v>
      </c>
      <c r="AF184" s="128"/>
      <c r="AG184" s="129"/>
      <c r="AH184" s="120">
        <f>Таблица1[[#This Row],[1002 заказ]]+Таблица1[[#This Row],[1001 заказ]]</f>
        <v>0</v>
      </c>
      <c r="AI184" s="57">
        <v>1</v>
      </c>
      <c r="AJ184" s="57"/>
      <c r="AK184" s="57"/>
      <c r="AL184" s="57">
        <f>Таблица1[[#This Row],[ФАКТ 1001]]+Таблица1[[#This Row],[ФАКТ 1002]]+Таблица1[[#This Row],[1001 заказ]]+Таблица1[[#This Row],[1002 заказ]]</f>
        <v>0</v>
      </c>
      <c r="AP184" s="3">
        <f>Таблица1[[#This Row],[Возврат 1002]]+Таблица1[[#This Row],[Возврат 1001]]</f>
        <v>0</v>
      </c>
      <c r="AQ18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85" spans="1:43" s="3" customFormat="1" ht="15.75" hidden="1" customHeight="1" x14ac:dyDescent="0.2">
      <c r="A185" s="191" t="s">
        <v>810</v>
      </c>
      <c r="B185" s="2">
        <v>806338</v>
      </c>
      <c r="C185" s="90"/>
      <c r="D185" s="191" t="s">
        <v>810</v>
      </c>
      <c r="E185" s="7">
        <v>806338</v>
      </c>
      <c r="F185" s="7"/>
      <c r="G185" s="8"/>
      <c r="H185" s="5" t="s">
        <v>93</v>
      </c>
      <c r="I185" s="5">
        <v>4</v>
      </c>
      <c r="J185" s="5">
        <v>98</v>
      </c>
      <c r="K185" s="5">
        <v>13</v>
      </c>
      <c r="L185" s="5">
        <v>35</v>
      </c>
      <c r="M185" s="5">
        <v>58.6</v>
      </c>
      <c r="N185" s="5">
        <v>5.5</v>
      </c>
      <c r="O185" s="43" t="str">
        <f>CONCATENATE(Таблица1[[#This Row],[Отверстия]],"/",Таблица1[[#This Row],[PCD]])</f>
        <v>4/98</v>
      </c>
      <c r="P185" s="5" t="s">
        <v>299</v>
      </c>
      <c r="Q185" s="17" t="str">
        <f>CONCATENATE(Таблица1[[#This Row],[Отверстия]],"/",Таблица1[[#This Row],[PCD]],"/",Таблица1[[#This Row],[Диаметр]])</f>
        <v>4/98/13</v>
      </c>
      <c r="R18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4/98/13/35/58,6/5,5</v>
      </c>
      <c r="S18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4/98/13/35/58,6/5,5</v>
      </c>
      <c r="T185" s="58" t="s">
        <v>3058</v>
      </c>
      <c r="U185" s="4">
        <v>4</v>
      </c>
      <c r="V185" s="35">
        <v>12</v>
      </c>
      <c r="W185" s="55" t="s">
        <v>2690</v>
      </c>
      <c r="X185" s="34">
        <v>1522</v>
      </c>
      <c r="Y185" s="161"/>
      <c r="Z185" s="34">
        <v>0</v>
      </c>
      <c r="AA185" s="51">
        <f>IFERROR(VLOOKUP(Таблица1[[#This Row],[Товар КОД6]],'Stock СВОД'!$A$5:$C$220,2,0),)</f>
        <v>0</v>
      </c>
      <c r="AB185" s="51">
        <f>IFERROR(VLOOKUP(Таблица1[[#This Row],[Товар КОД6]],'Продажи Период СВОД'!$A$5:$C$410,2,0),)</f>
        <v>0</v>
      </c>
      <c r="AC185" s="129">
        <f>IFERROR(VLOOKUP(Таблица1[[#This Row],[Товар КОД6]],'Stock СВОД'!$A$5:$C$220,3,0),)</f>
        <v>0</v>
      </c>
      <c r="AD185" s="51">
        <f>IFERROR(VLOOKUP(Таблица1[[#This Row],[Товар КОД6]],'Продажи Период СВОД'!$A$5:$C$410,3,0),)</f>
        <v>0</v>
      </c>
      <c r="AE185" s="119">
        <f>Таблица1[[#This Row],[СТОК 1001]]+Таблица1[[#This Row],[СТОК 1002,]]</f>
        <v>0</v>
      </c>
      <c r="AF185" s="128"/>
      <c r="AG185" s="129"/>
      <c r="AH185" s="120">
        <f>Таблица1[[#This Row],[1002 заказ]]+Таблица1[[#This Row],[1001 заказ]]</f>
        <v>0</v>
      </c>
      <c r="AI185" s="57">
        <v>1</v>
      </c>
      <c r="AJ185" s="57"/>
      <c r="AK185" s="57"/>
      <c r="AL185" s="57">
        <f>Таблица1[[#This Row],[ФАКТ 1001]]+Таблица1[[#This Row],[ФАКТ 1002]]+Таблица1[[#This Row],[1001 заказ]]+Таблица1[[#This Row],[1002 заказ]]</f>
        <v>0</v>
      </c>
      <c r="AP185" s="3">
        <f>Таблица1[[#This Row],[Возврат 1002]]+Таблица1[[#This Row],[Возврат 1001]]</f>
        <v>0</v>
      </c>
      <c r="AQ18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86" spans="1:43" s="3" customFormat="1" ht="15.75" hidden="1" customHeight="1" x14ac:dyDescent="0.2">
      <c r="A186" s="191" t="s">
        <v>810</v>
      </c>
      <c r="B186" s="2">
        <v>664153</v>
      </c>
      <c r="C186" s="90">
        <v>46187</v>
      </c>
      <c r="D186" s="191" t="s">
        <v>810</v>
      </c>
      <c r="E186" s="7">
        <v>664153</v>
      </c>
      <c r="F186" s="7"/>
      <c r="G186" s="8"/>
      <c r="H186" s="5" t="s">
        <v>300</v>
      </c>
      <c r="I186" s="5">
        <v>4</v>
      </c>
      <c r="J186" s="5">
        <v>98</v>
      </c>
      <c r="K186" s="5">
        <v>13</v>
      </c>
      <c r="L186" s="5">
        <v>35</v>
      </c>
      <c r="M186" s="5">
        <v>58.6</v>
      </c>
      <c r="N186" s="5">
        <v>5.5</v>
      </c>
      <c r="O186" s="43" t="str">
        <f>CONCATENATE(Таблица1[[#This Row],[Отверстия]],"/",Таблица1[[#This Row],[PCD]])</f>
        <v>4/98</v>
      </c>
      <c r="P186" s="5" t="s">
        <v>301</v>
      </c>
      <c r="Q186" s="17" t="str">
        <f>CONCATENATE(Таблица1[[#This Row],[Отверстия]],"/",Таблица1[[#This Row],[PCD]],"/",Таблица1[[#This Row],[Диаметр]])</f>
        <v>4/98/13</v>
      </c>
      <c r="R18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4/98/13/35/58,6/5,5</v>
      </c>
      <c r="S18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4/98/13/35/58,6/5,5</v>
      </c>
      <c r="T186" s="58" t="s">
        <v>3058</v>
      </c>
      <c r="U186" s="4">
        <v>4</v>
      </c>
      <c r="V186" s="35">
        <v>12</v>
      </c>
      <c r="W186" s="55" t="s">
        <v>2690</v>
      </c>
      <c r="X186" s="34">
        <v>1630</v>
      </c>
      <c r="Y186" s="161"/>
      <c r="Z186" s="34">
        <v>0</v>
      </c>
      <c r="AA186" s="51">
        <f>IFERROR(VLOOKUP(Таблица1[[#This Row],[Товар КОД6]],'Stock СВОД'!$A$5:$C$220,2,0),)</f>
        <v>0</v>
      </c>
      <c r="AB186" s="51">
        <f>IFERROR(VLOOKUP(Таблица1[[#This Row],[Товар КОД6]],'Продажи Период СВОД'!$A$5:$C$410,2,0),)</f>
        <v>0</v>
      </c>
      <c r="AC186" s="129">
        <f>IFERROR(VLOOKUP(Таблица1[[#This Row],[Товар КОД6]],'Stock СВОД'!$A$5:$C$220,3,0),)</f>
        <v>0</v>
      </c>
      <c r="AD186" s="51">
        <f>IFERROR(VLOOKUP(Таблица1[[#This Row],[Товар КОД6]],'Продажи Период СВОД'!$A$5:$C$410,3,0),)</f>
        <v>0</v>
      </c>
      <c r="AE186" s="119">
        <f>Таблица1[[#This Row],[СТОК 1001]]+Таблица1[[#This Row],[СТОК 1002,]]</f>
        <v>0</v>
      </c>
      <c r="AF186" s="128"/>
      <c r="AG186" s="129"/>
      <c r="AH186" s="120">
        <f>Таблица1[[#This Row],[1002 заказ]]+Таблица1[[#This Row],[1001 заказ]]</f>
        <v>0</v>
      </c>
      <c r="AI186" s="57">
        <v>1</v>
      </c>
      <c r="AJ186" s="57"/>
      <c r="AK186" s="57"/>
      <c r="AL186" s="57">
        <f>Таблица1[[#This Row],[ФАКТ 1001]]+Таблица1[[#This Row],[ФАКТ 1002]]+Таблица1[[#This Row],[1001 заказ]]+Таблица1[[#This Row],[1002 заказ]]</f>
        <v>0</v>
      </c>
      <c r="AP186" s="3">
        <f>Таблица1[[#This Row],[Возврат 1002]]+Таблица1[[#This Row],[Возврат 1001]]</f>
        <v>0</v>
      </c>
      <c r="AQ18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87" spans="1:43" s="3" customFormat="1" ht="15.75" hidden="1" customHeight="1" x14ac:dyDescent="0.2">
      <c r="A187" s="191" t="s">
        <v>810</v>
      </c>
      <c r="B187" s="2">
        <v>664194</v>
      </c>
      <c r="C187" s="90">
        <v>46188</v>
      </c>
      <c r="D187" s="191" t="s">
        <v>810</v>
      </c>
      <c r="E187" s="7">
        <v>664194</v>
      </c>
      <c r="F187" s="7"/>
      <c r="G187" s="8"/>
      <c r="H187" s="5" t="s">
        <v>300</v>
      </c>
      <c r="I187" s="5">
        <v>4</v>
      </c>
      <c r="J187" s="5">
        <v>98</v>
      </c>
      <c r="K187" s="5">
        <v>13</v>
      </c>
      <c r="L187" s="5">
        <v>35</v>
      </c>
      <c r="M187" s="5">
        <v>58.6</v>
      </c>
      <c r="N187" s="5">
        <v>5.5</v>
      </c>
      <c r="O187" s="43" t="str">
        <f>CONCATENATE(Таблица1[[#This Row],[Отверстия]],"/",Таблица1[[#This Row],[PCD]])</f>
        <v>4/98</v>
      </c>
      <c r="P187" s="5" t="s">
        <v>302</v>
      </c>
      <c r="Q187" s="17" t="str">
        <f>CONCATENATE(Таблица1[[#This Row],[Отверстия]],"/",Таблица1[[#This Row],[PCD]],"/",Таблица1[[#This Row],[Диаметр]])</f>
        <v>4/98/13</v>
      </c>
      <c r="R18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4/98/13/35/58,6/5,5</v>
      </c>
      <c r="S18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4/98/13/35/58,6/5,5</v>
      </c>
      <c r="T187" s="58" t="s">
        <v>3058</v>
      </c>
      <c r="U187" s="4">
        <v>4</v>
      </c>
      <c r="V187" s="35">
        <v>12</v>
      </c>
      <c r="W187" s="55" t="s">
        <v>2690</v>
      </c>
      <c r="X187" s="34">
        <v>1299</v>
      </c>
      <c r="Y187" s="161"/>
      <c r="Z187" s="34">
        <v>1298</v>
      </c>
      <c r="AA187" s="51">
        <f>IFERROR(VLOOKUP(Таблица1[[#This Row],[Товар КОД6]],'Stock СВОД'!$A$5:$C$220,2,0),)</f>
        <v>0</v>
      </c>
      <c r="AB187" s="51">
        <f>IFERROR(VLOOKUP(Таблица1[[#This Row],[Товар КОД6]],'Продажи Период СВОД'!$A$5:$C$410,2,0),)</f>
        <v>0</v>
      </c>
      <c r="AC187" s="129">
        <f>IFERROR(VLOOKUP(Таблица1[[#This Row],[Товар КОД6]],'Stock СВОД'!$A$5:$C$220,3,0),)</f>
        <v>3</v>
      </c>
      <c r="AD187" s="51">
        <f>IFERROR(VLOOKUP(Таблица1[[#This Row],[Товар КОД6]],'Продажи Период СВОД'!$A$5:$C$410,3,0),)</f>
        <v>0</v>
      </c>
      <c r="AE187" s="119">
        <f>Таблица1[[#This Row],[СТОК 1001]]+Таблица1[[#This Row],[СТОК 1002,]]</f>
        <v>3</v>
      </c>
      <c r="AF187" s="128"/>
      <c r="AG187" s="129"/>
      <c r="AH187" s="120">
        <f>Таблица1[[#This Row],[1002 заказ]]+Таблица1[[#This Row],[1001 заказ]]</f>
        <v>0</v>
      </c>
      <c r="AI187" s="57">
        <v>1</v>
      </c>
      <c r="AJ187" s="57"/>
      <c r="AK187" s="57"/>
      <c r="AL187" s="57">
        <f>Таблица1[[#This Row],[ФАКТ 1001]]+Таблица1[[#This Row],[ФАКТ 1002]]+Таблица1[[#This Row],[1001 заказ]]+Таблица1[[#This Row],[1002 заказ]]</f>
        <v>0</v>
      </c>
      <c r="AP187" s="3">
        <f>Таблица1[[#This Row],[Возврат 1002]]+Таблица1[[#This Row],[Возврат 1001]]</f>
        <v>0</v>
      </c>
      <c r="AQ18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3</v>
      </c>
    </row>
    <row r="188" spans="1:43" s="3" customFormat="1" ht="15.75" hidden="1" customHeight="1" x14ac:dyDescent="0.2">
      <c r="A188" s="191" t="s">
        <v>810</v>
      </c>
      <c r="B188" s="2">
        <v>664195</v>
      </c>
      <c r="C188" s="90">
        <v>46190</v>
      </c>
      <c r="D188" s="191" t="s">
        <v>810</v>
      </c>
      <c r="E188" s="7">
        <v>664195</v>
      </c>
      <c r="F188" s="7"/>
      <c r="G188" s="8"/>
      <c r="H188" s="5" t="s">
        <v>300</v>
      </c>
      <c r="I188" s="5">
        <v>4</v>
      </c>
      <c r="J188" s="5">
        <v>98</v>
      </c>
      <c r="K188" s="5">
        <v>13</v>
      </c>
      <c r="L188" s="5">
        <v>35</v>
      </c>
      <c r="M188" s="5">
        <v>58.6</v>
      </c>
      <c r="N188" s="5">
        <v>5.5</v>
      </c>
      <c r="O188" s="43" t="str">
        <f>CONCATENATE(Таблица1[[#This Row],[Отверстия]],"/",Таблица1[[#This Row],[PCD]])</f>
        <v>4/98</v>
      </c>
      <c r="P188" s="5" t="s">
        <v>303</v>
      </c>
      <c r="Q188" s="17" t="str">
        <f>CONCATENATE(Таблица1[[#This Row],[Отверстия]],"/",Таблица1[[#This Row],[PCD]],"/",Таблица1[[#This Row],[Диаметр]])</f>
        <v>4/98/13</v>
      </c>
      <c r="R18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4/98/13/35/58,6/5,5</v>
      </c>
      <c r="S18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4/98/13/35/58,6/5,5</v>
      </c>
      <c r="T188" s="58" t="s">
        <v>3058</v>
      </c>
      <c r="U188" s="4">
        <v>4</v>
      </c>
      <c r="V188" s="35">
        <v>12</v>
      </c>
      <c r="W188" s="55" t="s">
        <v>2690</v>
      </c>
      <c r="X188" s="34">
        <v>1630</v>
      </c>
      <c r="Y188" s="161"/>
      <c r="Z188" s="34">
        <v>0</v>
      </c>
      <c r="AA188" s="51">
        <f>IFERROR(VLOOKUP(Таблица1[[#This Row],[Товар КОД6]],'Stock СВОД'!$A$5:$C$220,2,0),)</f>
        <v>0</v>
      </c>
      <c r="AB188" s="51">
        <f>IFERROR(VLOOKUP(Таблица1[[#This Row],[Товар КОД6]],'Продажи Период СВОД'!$A$5:$C$410,2,0),)</f>
        <v>0</v>
      </c>
      <c r="AC188" s="129">
        <f>IFERROR(VLOOKUP(Таблица1[[#This Row],[Товар КОД6]],'Stock СВОД'!$A$5:$C$220,3,0),)</f>
        <v>0</v>
      </c>
      <c r="AD188" s="51">
        <f>IFERROR(VLOOKUP(Таблица1[[#This Row],[Товар КОД6]],'Продажи Период СВОД'!$A$5:$C$410,3,0),)</f>
        <v>0</v>
      </c>
      <c r="AE188" s="119">
        <f>Таблица1[[#This Row],[СТОК 1001]]+Таблица1[[#This Row],[СТОК 1002,]]</f>
        <v>0</v>
      </c>
      <c r="AF188" s="128"/>
      <c r="AG188" s="129"/>
      <c r="AH188" s="120">
        <f>Таблица1[[#This Row],[1002 заказ]]+Таблица1[[#This Row],[1001 заказ]]</f>
        <v>0</v>
      </c>
      <c r="AI188" s="57">
        <v>1</v>
      </c>
      <c r="AJ188" s="57"/>
      <c r="AK188" s="57"/>
      <c r="AL188" s="57">
        <f>Таблица1[[#This Row],[ФАКТ 1001]]+Таблица1[[#This Row],[ФАКТ 1002]]+Таблица1[[#This Row],[1001 заказ]]+Таблица1[[#This Row],[1002 заказ]]</f>
        <v>0</v>
      </c>
      <c r="AP188" s="3">
        <f>Таблица1[[#This Row],[Возврат 1002]]+Таблица1[[#This Row],[Возврат 1001]]</f>
        <v>0</v>
      </c>
      <c r="AQ18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89" spans="1:43" s="3" customFormat="1" ht="15.75" hidden="1" customHeight="1" x14ac:dyDescent="0.2">
      <c r="A189" s="191" t="s">
        <v>810</v>
      </c>
      <c r="B189" s="2">
        <v>752652</v>
      </c>
      <c r="C189" s="90">
        <v>46388</v>
      </c>
      <c r="D189" s="191" t="s">
        <v>810</v>
      </c>
      <c r="E189" s="7">
        <v>752652</v>
      </c>
      <c r="F189" s="7"/>
      <c r="G189" s="8"/>
      <c r="H189" s="5" t="s">
        <v>300</v>
      </c>
      <c r="I189" s="5">
        <v>4</v>
      </c>
      <c r="J189" s="5">
        <v>98</v>
      </c>
      <c r="K189" s="5">
        <v>13</v>
      </c>
      <c r="L189" s="5">
        <v>35</v>
      </c>
      <c r="M189" s="5">
        <v>58.6</v>
      </c>
      <c r="N189" s="5">
        <v>5.5</v>
      </c>
      <c r="O189" s="43" t="str">
        <f>CONCATENATE(Таблица1[[#This Row],[Отверстия]],"/",Таблица1[[#This Row],[PCD]])</f>
        <v>4/98</v>
      </c>
      <c r="P189" s="5" t="s">
        <v>304</v>
      </c>
      <c r="Q189" s="17" t="str">
        <f>CONCATENATE(Таблица1[[#This Row],[Отверстия]],"/",Таблица1[[#This Row],[PCD]],"/",Таблица1[[#This Row],[Диаметр]])</f>
        <v>4/98/13</v>
      </c>
      <c r="R18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4/98/13/35/58,6/5,5</v>
      </c>
      <c r="S18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4/98/13/35/58,6/5,5</v>
      </c>
      <c r="T189" s="58" t="s">
        <v>3058</v>
      </c>
      <c r="U189" s="4">
        <v>4</v>
      </c>
      <c r="V189" s="35">
        <v>12</v>
      </c>
      <c r="W189" s="55" t="s">
        <v>2690</v>
      </c>
      <c r="X189" s="34">
        <v>1522</v>
      </c>
      <c r="Y189" s="161"/>
      <c r="Z189" s="34">
        <v>0</v>
      </c>
      <c r="AA189" s="51">
        <f>IFERROR(VLOOKUP(Таблица1[[#This Row],[Товар КОД6]],'Stock СВОД'!$A$5:$C$220,2,0),)</f>
        <v>0</v>
      </c>
      <c r="AB189" s="51">
        <f>IFERROR(VLOOKUP(Таблица1[[#This Row],[Товар КОД6]],'Продажи Период СВОД'!$A$5:$C$410,2,0),)</f>
        <v>0</v>
      </c>
      <c r="AC189" s="129">
        <f>IFERROR(VLOOKUP(Таблица1[[#This Row],[Товар КОД6]],'Stock СВОД'!$A$5:$C$220,3,0),)</f>
        <v>0</v>
      </c>
      <c r="AD189" s="51">
        <f>IFERROR(VLOOKUP(Таблица1[[#This Row],[Товар КОД6]],'Продажи Период СВОД'!$A$5:$C$410,3,0),)</f>
        <v>0</v>
      </c>
      <c r="AE189" s="119">
        <f>Таблица1[[#This Row],[СТОК 1001]]+Таблица1[[#This Row],[СТОК 1002,]]</f>
        <v>0</v>
      </c>
      <c r="AF189" s="128"/>
      <c r="AG189" s="129"/>
      <c r="AH189" s="120">
        <f>Таблица1[[#This Row],[1002 заказ]]+Таблица1[[#This Row],[1001 заказ]]</f>
        <v>0</v>
      </c>
      <c r="AI189" s="57">
        <v>1</v>
      </c>
      <c r="AJ189" s="57"/>
      <c r="AK189" s="57"/>
      <c r="AL189" s="57">
        <f>Таблица1[[#This Row],[ФАКТ 1001]]+Таблица1[[#This Row],[ФАКТ 1002]]+Таблица1[[#This Row],[1001 заказ]]+Таблица1[[#This Row],[1002 заказ]]</f>
        <v>0</v>
      </c>
      <c r="AP189" s="3">
        <f>Таблица1[[#This Row],[Возврат 1002]]+Таблица1[[#This Row],[Возврат 1001]]</f>
        <v>0</v>
      </c>
      <c r="AQ18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90" spans="1:43" s="3" customFormat="1" ht="15.75" hidden="1" customHeight="1" x14ac:dyDescent="0.2">
      <c r="A190" s="191" t="s">
        <v>810</v>
      </c>
      <c r="B190" s="2">
        <v>858199</v>
      </c>
      <c r="C190" s="90"/>
      <c r="D190" s="191" t="s">
        <v>810</v>
      </c>
      <c r="E190" s="7">
        <v>858199</v>
      </c>
      <c r="F190" s="7"/>
      <c r="G190" s="8"/>
      <c r="H190" s="5" t="s">
        <v>306</v>
      </c>
      <c r="I190" s="5">
        <v>4</v>
      </c>
      <c r="J190" s="5">
        <v>98</v>
      </c>
      <c r="K190" s="5">
        <v>13</v>
      </c>
      <c r="L190" s="5">
        <v>35</v>
      </c>
      <c r="M190" s="5">
        <v>58.6</v>
      </c>
      <c r="N190" s="5">
        <v>5.5</v>
      </c>
      <c r="O190" s="43" t="str">
        <f>CONCATENATE(Таблица1[[#This Row],[Отверстия]],"/",Таблица1[[#This Row],[PCD]])</f>
        <v>4/98</v>
      </c>
      <c r="P190" s="5" t="s">
        <v>307</v>
      </c>
      <c r="Q190" s="17" t="str">
        <f>CONCATENATE(Таблица1[[#This Row],[Отверстия]],"/",Таблица1[[#This Row],[PCD]],"/",Таблица1[[#This Row],[Диаметр]])</f>
        <v>4/98/13</v>
      </c>
      <c r="R19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4/98/13/35/58,6/5,5</v>
      </c>
      <c r="S19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4/98/13/35/58,6/5,5</v>
      </c>
      <c r="T190" s="58" t="s">
        <v>3058</v>
      </c>
      <c r="U190" s="4">
        <v>4</v>
      </c>
      <c r="V190" s="35">
        <v>12</v>
      </c>
      <c r="W190" s="55" t="s">
        <v>2690</v>
      </c>
      <c r="X190" s="34">
        <v>1866</v>
      </c>
      <c r="Y190" s="161"/>
      <c r="Z190" s="34">
        <v>0</v>
      </c>
      <c r="AA190" s="51">
        <f>IFERROR(VLOOKUP(Таблица1[[#This Row],[Товар КОД6]],'Stock СВОД'!$A$5:$C$220,2,0),)</f>
        <v>0</v>
      </c>
      <c r="AB190" s="51">
        <f>IFERROR(VLOOKUP(Таблица1[[#This Row],[Товар КОД6]],'Продажи Период СВОД'!$A$5:$C$410,2,0),)</f>
        <v>0</v>
      </c>
      <c r="AC190" s="129">
        <f>IFERROR(VLOOKUP(Таблица1[[#This Row],[Товар КОД6]],'Stock СВОД'!$A$5:$C$220,3,0),)</f>
        <v>0</v>
      </c>
      <c r="AD190" s="51">
        <f>IFERROR(VLOOKUP(Таблица1[[#This Row],[Товар КОД6]],'Продажи Период СВОД'!$A$5:$C$410,3,0),)</f>
        <v>0</v>
      </c>
      <c r="AE190" s="119">
        <f>Таблица1[[#This Row],[СТОК 1001]]+Таблица1[[#This Row],[СТОК 1002,]]</f>
        <v>0</v>
      </c>
      <c r="AF190" s="128"/>
      <c r="AG190" s="129"/>
      <c r="AH190" s="120">
        <f>Таблица1[[#This Row],[1002 заказ]]+Таблица1[[#This Row],[1001 заказ]]</f>
        <v>0</v>
      </c>
      <c r="AI190" s="57">
        <v>1</v>
      </c>
      <c r="AJ190" s="57"/>
      <c r="AK190" s="57"/>
      <c r="AL190" s="57">
        <f>Таблица1[[#This Row],[ФАКТ 1001]]+Таблица1[[#This Row],[ФАКТ 1002]]+Таблица1[[#This Row],[1001 заказ]]+Таблица1[[#This Row],[1002 заказ]]</f>
        <v>0</v>
      </c>
      <c r="AP190" s="3">
        <f>Таблица1[[#This Row],[Возврат 1002]]+Таблица1[[#This Row],[Возврат 1001]]</f>
        <v>0</v>
      </c>
      <c r="AQ19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91" spans="1:43" s="3" customFormat="1" ht="15.75" hidden="1" customHeight="1" x14ac:dyDescent="0.2">
      <c r="A191" s="191" t="s">
        <v>810</v>
      </c>
      <c r="B191" s="2">
        <v>858201</v>
      </c>
      <c r="C191" s="90"/>
      <c r="D191" s="191" t="s">
        <v>810</v>
      </c>
      <c r="E191" s="7">
        <v>858201</v>
      </c>
      <c r="F191" s="7"/>
      <c r="G191" s="8"/>
      <c r="H191" s="5" t="s">
        <v>306</v>
      </c>
      <c r="I191" s="5">
        <v>4</v>
      </c>
      <c r="J191" s="5">
        <v>98</v>
      </c>
      <c r="K191" s="5">
        <v>13</v>
      </c>
      <c r="L191" s="5">
        <v>35</v>
      </c>
      <c r="M191" s="5">
        <v>58.6</v>
      </c>
      <c r="N191" s="5">
        <v>5.5</v>
      </c>
      <c r="O191" s="43" t="str">
        <f>CONCATENATE(Таблица1[[#This Row],[Отверстия]],"/",Таблица1[[#This Row],[PCD]])</f>
        <v>4/98</v>
      </c>
      <c r="P191" s="5" t="s">
        <v>308</v>
      </c>
      <c r="Q191" s="17" t="str">
        <f>CONCATENATE(Таблица1[[#This Row],[Отверстия]],"/",Таблица1[[#This Row],[PCD]],"/",Таблица1[[#This Row],[Диаметр]])</f>
        <v>4/98/13</v>
      </c>
      <c r="R19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4/98/13/35/58,6/5,5</v>
      </c>
      <c r="S19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4/98/13/35/58,6/5,5</v>
      </c>
      <c r="T191" s="58" t="s">
        <v>3058</v>
      </c>
      <c r="U191" s="4">
        <v>4</v>
      </c>
      <c r="V191" s="35">
        <v>12</v>
      </c>
      <c r="W191" s="55" t="s">
        <v>2690</v>
      </c>
      <c r="X191" s="34">
        <v>1786</v>
      </c>
      <c r="Y191" s="161"/>
      <c r="Z191" s="34">
        <v>0</v>
      </c>
      <c r="AA191" s="51">
        <f>IFERROR(VLOOKUP(Таблица1[[#This Row],[Товар КОД6]],'Stock СВОД'!$A$5:$C$220,2,0),)</f>
        <v>0</v>
      </c>
      <c r="AB191" s="51">
        <f>IFERROR(VLOOKUP(Таблица1[[#This Row],[Товар КОД6]],'Продажи Период СВОД'!$A$5:$C$410,2,0),)</f>
        <v>0</v>
      </c>
      <c r="AC191" s="129">
        <f>IFERROR(VLOOKUP(Таблица1[[#This Row],[Товар КОД6]],'Stock СВОД'!$A$5:$C$220,3,0),)</f>
        <v>0</v>
      </c>
      <c r="AD191" s="51">
        <f>IFERROR(VLOOKUP(Таблица1[[#This Row],[Товар КОД6]],'Продажи Период СВОД'!$A$5:$C$410,3,0),)</f>
        <v>0</v>
      </c>
      <c r="AE191" s="119">
        <f>Таблица1[[#This Row],[СТОК 1001]]+Таблица1[[#This Row],[СТОК 1002,]]</f>
        <v>0</v>
      </c>
      <c r="AF191" s="128"/>
      <c r="AG191" s="129"/>
      <c r="AH191" s="120">
        <f>Таблица1[[#This Row],[1002 заказ]]+Таблица1[[#This Row],[1001 заказ]]</f>
        <v>0</v>
      </c>
      <c r="AI191" s="57">
        <v>1</v>
      </c>
      <c r="AJ191" s="57"/>
      <c r="AK191" s="57"/>
      <c r="AL191" s="57">
        <f>Таблица1[[#This Row],[ФАКТ 1001]]+Таблица1[[#This Row],[ФАКТ 1002]]+Таблица1[[#This Row],[1001 заказ]]+Таблица1[[#This Row],[1002 заказ]]</f>
        <v>0</v>
      </c>
      <c r="AP191" s="3">
        <f>Таблица1[[#This Row],[Возврат 1002]]+Таблица1[[#This Row],[Возврат 1001]]</f>
        <v>0</v>
      </c>
      <c r="AQ19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92" spans="1:43" s="3" customFormat="1" ht="15.75" hidden="1" customHeight="1" x14ac:dyDescent="0.2">
      <c r="A192" s="191" t="s">
        <v>810</v>
      </c>
      <c r="B192" s="2">
        <v>858202</v>
      </c>
      <c r="C192" s="90"/>
      <c r="D192" s="191" t="s">
        <v>810</v>
      </c>
      <c r="E192" s="7">
        <v>858202</v>
      </c>
      <c r="F192" s="7"/>
      <c r="G192" s="8"/>
      <c r="H192" s="5" t="s">
        <v>306</v>
      </c>
      <c r="I192" s="5">
        <v>4</v>
      </c>
      <c r="J192" s="5">
        <v>98</v>
      </c>
      <c r="K192" s="5">
        <v>13</v>
      </c>
      <c r="L192" s="5">
        <v>35</v>
      </c>
      <c r="M192" s="5">
        <v>58.6</v>
      </c>
      <c r="N192" s="5">
        <v>5.5</v>
      </c>
      <c r="O192" s="43" t="str">
        <f>CONCATENATE(Таблица1[[#This Row],[Отверстия]],"/",Таблица1[[#This Row],[PCD]])</f>
        <v>4/98</v>
      </c>
      <c r="P192" s="5" t="s">
        <v>309</v>
      </c>
      <c r="Q192" s="17" t="str">
        <f>CONCATENATE(Таблица1[[#This Row],[Отверстия]],"/",Таблица1[[#This Row],[PCD]],"/",Таблица1[[#This Row],[Диаметр]])</f>
        <v>4/98/13</v>
      </c>
      <c r="R19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4/98/13/35/58,6/5,5</v>
      </c>
      <c r="S19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4/98/13/35/58,6/5,5</v>
      </c>
      <c r="T192" s="58" t="s">
        <v>3058</v>
      </c>
      <c r="U192" s="4">
        <v>4</v>
      </c>
      <c r="V192" s="35">
        <v>12</v>
      </c>
      <c r="W192" s="55" t="s">
        <v>2690</v>
      </c>
      <c r="X192" s="34">
        <v>1786</v>
      </c>
      <c r="Y192" s="161"/>
      <c r="Z192" s="34">
        <v>0</v>
      </c>
      <c r="AA192" s="51">
        <f>IFERROR(VLOOKUP(Таблица1[[#This Row],[Товар КОД6]],'Stock СВОД'!$A$5:$C$220,2,0),)</f>
        <v>0</v>
      </c>
      <c r="AB192" s="51">
        <f>IFERROR(VLOOKUP(Таблица1[[#This Row],[Товар КОД6]],'Продажи Период СВОД'!$A$5:$C$410,2,0),)</f>
        <v>0</v>
      </c>
      <c r="AC192" s="129">
        <f>IFERROR(VLOOKUP(Таблица1[[#This Row],[Товар КОД6]],'Stock СВОД'!$A$5:$C$220,3,0),)</f>
        <v>0</v>
      </c>
      <c r="AD192" s="51">
        <f>IFERROR(VLOOKUP(Таблица1[[#This Row],[Товар КОД6]],'Продажи Период СВОД'!$A$5:$C$410,3,0),)</f>
        <v>0</v>
      </c>
      <c r="AE192" s="119">
        <f>Таблица1[[#This Row],[СТОК 1001]]+Таблица1[[#This Row],[СТОК 1002,]]</f>
        <v>0</v>
      </c>
      <c r="AF192" s="128"/>
      <c r="AG192" s="129"/>
      <c r="AH192" s="120">
        <f>Таблица1[[#This Row],[1002 заказ]]+Таблица1[[#This Row],[1001 заказ]]</f>
        <v>0</v>
      </c>
      <c r="AI192" s="57">
        <v>1</v>
      </c>
      <c r="AJ192" s="57"/>
      <c r="AK192" s="57"/>
      <c r="AL192" s="57">
        <f>Таблица1[[#This Row],[ФАКТ 1001]]+Таблица1[[#This Row],[ФАКТ 1002]]+Таблица1[[#This Row],[1001 заказ]]+Таблица1[[#This Row],[1002 заказ]]</f>
        <v>0</v>
      </c>
      <c r="AP192" s="3">
        <f>Таблица1[[#This Row],[Возврат 1002]]+Таблица1[[#This Row],[Возврат 1001]]</f>
        <v>0</v>
      </c>
      <c r="AQ19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93" spans="1:43" s="3" customFormat="1" ht="15.75" hidden="1" customHeight="1" x14ac:dyDescent="0.2">
      <c r="A193" s="191" t="s">
        <v>810</v>
      </c>
      <c r="B193" s="2">
        <v>37665</v>
      </c>
      <c r="C193" s="90"/>
      <c r="D193" s="191" t="s">
        <v>810</v>
      </c>
      <c r="E193" s="7">
        <v>37665</v>
      </c>
      <c r="F193" s="7"/>
      <c r="G193" s="8"/>
      <c r="H193" s="5" t="s">
        <v>291</v>
      </c>
      <c r="I193" s="5">
        <v>4</v>
      </c>
      <c r="J193" s="5">
        <v>98</v>
      </c>
      <c r="K193" s="5">
        <v>13</v>
      </c>
      <c r="L193" s="5">
        <v>35</v>
      </c>
      <c r="M193" s="5">
        <v>58.6</v>
      </c>
      <c r="N193" s="5">
        <v>5.5</v>
      </c>
      <c r="O193" s="43" t="str">
        <f>CONCATENATE(Таблица1[[#This Row],[Отверстия]],"/",Таблица1[[#This Row],[PCD]])</f>
        <v>4/98</v>
      </c>
      <c r="P193" s="46" t="s">
        <v>311</v>
      </c>
      <c r="Q193" s="17" t="str">
        <f>CONCATENATE(Таблица1[[#This Row],[Отверстия]],"/",Таблица1[[#This Row],[PCD]],"/",Таблица1[[#This Row],[Диаметр]])</f>
        <v>4/98/13</v>
      </c>
      <c r="R19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4/98/13/35/58,6/5,5</v>
      </c>
      <c r="S19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4/98/13/35/58,6/5,5</v>
      </c>
      <c r="T193" s="58" t="s">
        <v>3058</v>
      </c>
      <c r="U193" s="4">
        <v>4</v>
      </c>
      <c r="V193" s="35">
        <v>12</v>
      </c>
      <c r="W193" s="55" t="s">
        <v>2690</v>
      </c>
      <c r="X193" s="34">
        <v>2130</v>
      </c>
      <c r="Y193" s="161"/>
      <c r="Z193" s="37">
        <v>0</v>
      </c>
      <c r="AA193" s="51">
        <f>IFERROR(VLOOKUP(Таблица1[[#This Row],[Товар КОД6]],'Stock СВОД'!$A$5:$C$220,2,0),)</f>
        <v>0</v>
      </c>
      <c r="AB193" s="51">
        <f>IFERROR(VLOOKUP(Таблица1[[#This Row],[Товар КОД6]],'Продажи Период СВОД'!$A$5:$C$410,2,0),)</f>
        <v>0</v>
      </c>
      <c r="AC193" s="129">
        <f>IFERROR(VLOOKUP(Таблица1[[#This Row],[Товар КОД6]],'Stock СВОД'!$A$5:$C$220,3,0),)</f>
        <v>0</v>
      </c>
      <c r="AD193" s="51">
        <f>IFERROR(VLOOKUP(Таблица1[[#This Row],[Товар КОД6]],'Продажи Период СВОД'!$A$5:$C$410,3,0),)</f>
        <v>0</v>
      </c>
      <c r="AE193" s="119">
        <f>Таблица1[[#This Row],[СТОК 1001]]+Таблица1[[#This Row],[СТОК 1002,]]</f>
        <v>0</v>
      </c>
      <c r="AF193" s="128"/>
      <c r="AG193" s="129"/>
      <c r="AH193" s="120">
        <f>Таблица1[[#This Row],[1002 заказ]]+Таблица1[[#This Row],[1001 заказ]]</f>
        <v>0</v>
      </c>
      <c r="AI193" s="57">
        <v>1</v>
      </c>
      <c r="AJ193" s="57"/>
      <c r="AK193" s="57"/>
      <c r="AL193" s="57">
        <f>Таблица1[[#This Row],[ФАКТ 1001]]+Таблица1[[#This Row],[ФАКТ 1002]]+Таблица1[[#This Row],[1001 заказ]]+Таблица1[[#This Row],[1002 заказ]]</f>
        <v>0</v>
      </c>
      <c r="AP193" s="3">
        <f>Таблица1[[#This Row],[Возврат 1002]]+Таблица1[[#This Row],[Возврат 1001]]</f>
        <v>0</v>
      </c>
      <c r="AQ19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94" spans="1:43" s="3" customFormat="1" ht="15.75" customHeight="1" x14ac:dyDescent="0.2">
      <c r="A194" s="23" t="s">
        <v>810</v>
      </c>
      <c r="B194" s="2">
        <v>405330</v>
      </c>
      <c r="C194" s="88" t="s">
        <v>312</v>
      </c>
      <c r="D194" s="23" t="s">
        <v>810</v>
      </c>
      <c r="E194" s="7">
        <v>405330</v>
      </c>
      <c r="F194" s="7" t="s">
        <v>26</v>
      </c>
      <c r="G194" s="8" t="s">
        <v>2571</v>
      </c>
      <c r="H194" s="5" t="s">
        <v>21</v>
      </c>
      <c r="I194" s="5">
        <v>4</v>
      </c>
      <c r="J194" s="5">
        <v>98</v>
      </c>
      <c r="K194" s="5">
        <v>14</v>
      </c>
      <c r="L194" s="5">
        <v>35</v>
      </c>
      <c r="M194" s="5">
        <v>58.6</v>
      </c>
      <c r="N194" s="5">
        <v>5.5</v>
      </c>
      <c r="O194" s="43" t="str">
        <f>CONCATENATE(Таблица1[[#This Row],[Отверстия]],"/",Таблица1[[#This Row],[PCD]])</f>
        <v>4/98</v>
      </c>
      <c r="P194" s="5" t="s">
        <v>3254</v>
      </c>
      <c r="Q194" s="17" t="str">
        <f>CONCATENATE(Таблица1[[#This Row],[Отверстия]],"/",Таблица1[[#This Row],[PCD]],"/",Таблица1[[#This Row],[Диаметр]])</f>
        <v>4/98/14</v>
      </c>
      <c r="R19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4/98/14/35/58,6/5,5</v>
      </c>
      <c r="S19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4/98/14/35/58,6/5,5</v>
      </c>
      <c r="T194" s="58" t="s">
        <v>28</v>
      </c>
      <c r="U194" s="4">
        <v>12</v>
      </c>
      <c r="V194" s="35">
        <v>20</v>
      </c>
      <c r="W194" s="55" t="s">
        <v>2854</v>
      </c>
      <c r="X194" s="34">
        <v>2790</v>
      </c>
      <c r="Y194" s="161"/>
      <c r="Z194" s="34">
        <v>2365.0032000000001</v>
      </c>
      <c r="AA194" s="51">
        <f>IFERROR(VLOOKUP(Таблица1[[#This Row],[Товар КОД6]],'Stock СВОД'!$A$5:$C$220,2,0),)</f>
        <v>0</v>
      </c>
      <c r="AB194" s="51">
        <f>IFERROR(VLOOKUP(Таблица1[[#This Row],[Товар КОД6]],'Продажи Период СВОД'!$A$5:$C$410,2,0),)</f>
        <v>0</v>
      </c>
      <c r="AC194" s="129">
        <f>IFERROR(VLOOKUP(Таблица1[[#This Row],[Товар КОД6]],'Stock СВОД'!$A$5:$C$220,3,0),)</f>
        <v>0</v>
      </c>
      <c r="AD194" s="51">
        <f>IFERROR(VLOOKUP(Таблица1[[#This Row],[Товар КОД6]],'Продажи Период СВОД'!$A$5:$C$410,3,0),)</f>
        <v>0</v>
      </c>
      <c r="AE194" s="119">
        <f>Таблица1[[#This Row],[СТОК 1001]]+Таблица1[[#This Row],[СТОК 1002,]]</f>
        <v>0</v>
      </c>
      <c r="AF194" s="128"/>
      <c r="AG194" s="129"/>
      <c r="AH194" s="120">
        <f>Таблица1[[#This Row],[1002 заказ]]+Таблица1[[#This Row],[1001 заказ]]</f>
        <v>0</v>
      </c>
      <c r="AI194" s="57">
        <v>1</v>
      </c>
      <c r="AJ194" s="194"/>
      <c r="AK194" s="194"/>
      <c r="AL194" s="194">
        <f>Таблица1[[#This Row],[ФАКТ 1001]]+Таблица1[[#This Row],[ФАКТ 1002]]+Таблица1[[#This Row],[1001 заказ]]+Таблица1[[#This Row],[1002 заказ]]</f>
        <v>0</v>
      </c>
      <c r="AP194" s="3">
        <f>Таблица1[[#This Row],[Возврат 1002]]+Таблица1[[#This Row],[Возврат 1001]]</f>
        <v>0</v>
      </c>
      <c r="AQ19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95" spans="1:43" s="3" customFormat="1" ht="15.75" customHeight="1" x14ac:dyDescent="0.2">
      <c r="A195" s="23" t="s">
        <v>810</v>
      </c>
      <c r="B195" s="2">
        <v>408904</v>
      </c>
      <c r="C195" s="88" t="s">
        <v>1609</v>
      </c>
      <c r="D195" s="23" t="s">
        <v>810</v>
      </c>
      <c r="E195" s="7">
        <v>408904</v>
      </c>
      <c r="F195" s="7" t="s">
        <v>377</v>
      </c>
      <c r="G195" s="8" t="s">
        <v>2571</v>
      </c>
      <c r="H195" s="5" t="s">
        <v>21</v>
      </c>
      <c r="I195" s="5">
        <v>5</v>
      </c>
      <c r="J195" s="5">
        <v>100</v>
      </c>
      <c r="K195" s="5">
        <v>16</v>
      </c>
      <c r="L195" s="5">
        <v>45</v>
      </c>
      <c r="M195" s="5">
        <v>54.1</v>
      </c>
      <c r="N195" s="5">
        <v>6.5</v>
      </c>
      <c r="O195" s="43" t="str">
        <f>CONCATENATE(Таблица1[[#This Row],[Отверстия]],"/",Таблица1[[#This Row],[PCD]])</f>
        <v>5/100</v>
      </c>
      <c r="P195" s="5" t="s">
        <v>1608</v>
      </c>
      <c r="Q195" s="17" t="str">
        <f>CONCATENATE(Таблица1[[#This Row],[Отверстия]],"/",Таблица1[[#This Row],[PCD]],"/",Таблица1[[#This Row],[Диаметр]])</f>
        <v>5/100/16</v>
      </c>
      <c r="R19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5/100/16/45/54,1/6,5</v>
      </c>
      <c r="S19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5/100/16/45/54,1/6,5</v>
      </c>
      <c r="T195" s="58" t="s">
        <v>22</v>
      </c>
      <c r="U195" s="4"/>
      <c r="V195" s="35"/>
      <c r="W195" s="55" t="s">
        <v>2598</v>
      </c>
      <c r="X195" s="34">
        <v>4250</v>
      </c>
      <c r="Y195" s="161"/>
      <c r="Z195" s="34">
        <v>0</v>
      </c>
      <c r="AA195" s="51">
        <f>IFERROR(VLOOKUP(Таблица1[[#This Row],[Товар КОД6]],'Stock СВОД'!$A$5:$C$220,2,0),)</f>
        <v>0</v>
      </c>
      <c r="AB195" s="51">
        <f>IFERROR(VLOOKUP(Таблица1[[#This Row],[Товар КОД6]],'Продажи Период СВОД'!$A$5:$C$410,2,0),)</f>
        <v>0</v>
      </c>
      <c r="AC195" s="129">
        <f>IFERROR(VLOOKUP(Таблица1[[#This Row],[Товар КОД6]],'Stock СВОД'!$A$5:$C$220,3,0),)</f>
        <v>0</v>
      </c>
      <c r="AD195" s="51">
        <f>IFERROR(VLOOKUP(Таблица1[[#This Row],[Товар КОД6]],'Продажи Период СВОД'!$A$5:$C$410,3,0),)</f>
        <v>0</v>
      </c>
      <c r="AE195" s="119">
        <f>Таблица1[[#This Row],[СТОК 1001]]+Таблица1[[#This Row],[СТОК 1002,]]</f>
        <v>0</v>
      </c>
      <c r="AF195" s="128"/>
      <c r="AG195" s="129"/>
      <c r="AH195" s="120">
        <f>Таблица1[[#This Row],[1002 заказ]]+Таблица1[[#This Row],[1001 заказ]]</f>
        <v>0</v>
      </c>
      <c r="AI195" s="57">
        <v>1</v>
      </c>
      <c r="AJ195" s="194"/>
      <c r="AK195" s="194"/>
      <c r="AL195" s="194">
        <f>Таблица1[[#This Row],[ФАКТ 1001]]+Таблица1[[#This Row],[ФАКТ 1002]]+Таблица1[[#This Row],[1001 заказ]]+Таблица1[[#This Row],[1002 заказ]]</f>
        <v>0</v>
      </c>
      <c r="AP195" s="3">
        <f>Таблица1[[#This Row],[Возврат 1002]]+Таблица1[[#This Row],[Возврат 1001]]</f>
        <v>0</v>
      </c>
      <c r="AQ19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96" spans="1:43" s="3" customFormat="1" ht="15.75" customHeight="1" x14ac:dyDescent="0.2">
      <c r="A196" s="23" t="s">
        <v>810</v>
      </c>
      <c r="B196" s="2">
        <v>408902</v>
      </c>
      <c r="C196" s="88" t="s">
        <v>1607</v>
      </c>
      <c r="D196" s="23" t="s">
        <v>810</v>
      </c>
      <c r="E196" s="7">
        <v>408902</v>
      </c>
      <c r="F196" s="7" t="s">
        <v>377</v>
      </c>
      <c r="G196" s="8" t="s">
        <v>1180</v>
      </c>
      <c r="H196" s="5" t="s">
        <v>21</v>
      </c>
      <c r="I196" s="5">
        <v>5</v>
      </c>
      <c r="J196" s="5">
        <v>100</v>
      </c>
      <c r="K196" s="5">
        <v>16</v>
      </c>
      <c r="L196" s="5">
        <v>45</v>
      </c>
      <c r="M196" s="5">
        <v>54.1</v>
      </c>
      <c r="N196" s="5">
        <v>6.5</v>
      </c>
      <c r="O196" s="43" t="str">
        <f>CONCATENATE(Таблица1[[#This Row],[Отверстия]],"/",Таблица1[[#This Row],[PCD]])</f>
        <v>5/100</v>
      </c>
      <c r="P196" s="5" t="s">
        <v>1606</v>
      </c>
      <c r="Q196" s="17" t="str">
        <f>CONCATENATE(Таблица1[[#This Row],[Отверстия]],"/",Таблица1[[#This Row],[PCD]],"/",Таблица1[[#This Row],[Диаметр]])</f>
        <v>5/100/16</v>
      </c>
      <c r="R19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5/100/16/45/54,1/6,5</v>
      </c>
      <c r="S19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5/100/16/45/54,1/6,5</v>
      </c>
      <c r="T196" s="58" t="s">
        <v>22</v>
      </c>
      <c r="U196" s="4"/>
      <c r="V196" s="35"/>
      <c r="W196" s="55" t="s">
        <v>2597</v>
      </c>
      <c r="X196" s="34">
        <v>4250</v>
      </c>
      <c r="Y196" s="161"/>
      <c r="Z196" s="34">
        <v>0</v>
      </c>
      <c r="AA196" s="51">
        <f>IFERROR(VLOOKUP(Таблица1[[#This Row],[Товар КОД6]],'Stock СВОД'!$A$5:$C$220,2,0),)</f>
        <v>0</v>
      </c>
      <c r="AB196" s="51">
        <f>IFERROR(VLOOKUP(Таблица1[[#This Row],[Товар КОД6]],'Продажи Период СВОД'!$A$5:$C$410,2,0),)</f>
        <v>0</v>
      </c>
      <c r="AC196" s="129">
        <f>IFERROR(VLOOKUP(Таблица1[[#This Row],[Товар КОД6]],'Stock СВОД'!$A$5:$C$220,3,0),)</f>
        <v>0</v>
      </c>
      <c r="AD196" s="51">
        <f>IFERROR(VLOOKUP(Таблица1[[#This Row],[Товар КОД6]],'Продажи Период СВОД'!$A$5:$C$410,3,0),)</f>
        <v>0</v>
      </c>
      <c r="AE196" s="119">
        <f>Таблица1[[#This Row],[СТОК 1001]]+Таблица1[[#This Row],[СТОК 1002,]]</f>
        <v>0</v>
      </c>
      <c r="AF196" s="128"/>
      <c r="AG196" s="129"/>
      <c r="AH196" s="120">
        <f>Таблица1[[#This Row],[1002 заказ]]+Таблица1[[#This Row],[1001 заказ]]</f>
        <v>0</v>
      </c>
      <c r="AI196" s="57">
        <v>1</v>
      </c>
      <c r="AJ196" s="194"/>
      <c r="AK196" s="194"/>
      <c r="AL196" s="194">
        <f>Таблица1[[#This Row],[ФАКТ 1001]]+Таблица1[[#This Row],[ФАКТ 1002]]+Таблица1[[#This Row],[1001 заказ]]+Таблица1[[#This Row],[1002 заказ]]</f>
        <v>0</v>
      </c>
      <c r="AP196" s="3">
        <f>Таблица1[[#This Row],[Возврат 1002]]+Таблица1[[#This Row],[Возврат 1001]]</f>
        <v>0</v>
      </c>
      <c r="AQ19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97" spans="1:43" s="3" customFormat="1" ht="15.75" customHeight="1" x14ac:dyDescent="0.2">
      <c r="A197" s="23" t="s">
        <v>810</v>
      </c>
      <c r="B197" s="2">
        <v>408978</v>
      </c>
      <c r="C197" s="88" t="s">
        <v>1693</v>
      </c>
      <c r="D197" s="23" t="s">
        <v>810</v>
      </c>
      <c r="E197" s="7">
        <v>408978</v>
      </c>
      <c r="F197" s="7" t="s">
        <v>2576</v>
      </c>
      <c r="G197" s="8" t="s">
        <v>1180</v>
      </c>
      <c r="H197" s="5" t="s">
        <v>21</v>
      </c>
      <c r="I197" s="5">
        <v>5</v>
      </c>
      <c r="J197" s="5">
        <v>100</v>
      </c>
      <c r="K197" s="5">
        <v>16</v>
      </c>
      <c r="L197" s="5">
        <v>45</v>
      </c>
      <c r="M197" s="5">
        <v>54.1</v>
      </c>
      <c r="N197" s="5">
        <v>6.5</v>
      </c>
      <c r="O197" s="43" t="str">
        <f>CONCATENATE(Таблица1[[#This Row],[Отверстия]],"/",Таблица1[[#This Row],[PCD]])</f>
        <v>5/100</v>
      </c>
      <c r="P197" s="5" t="s">
        <v>1692</v>
      </c>
      <c r="Q197" s="17" t="str">
        <f>CONCATENATE(Таблица1[[#This Row],[Отверстия]],"/",Таблица1[[#This Row],[PCD]],"/",Таблица1[[#This Row],[Диаметр]])</f>
        <v>5/100/16</v>
      </c>
      <c r="R19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5/100/16/45/54,1/6,5</v>
      </c>
      <c r="S19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5/100/16/45/54,1/6,5</v>
      </c>
      <c r="T197" s="58" t="s">
        <v>22</v>
      </c>
      <c r="U197" s="4"/>
      <c r="V197" s="35"/>
      <c r="W197" s="55" t="s">
        <v>2597</v>
      </c>
      <c r="X197" s="34">
        <v>4250</v>
      </c>
      <c r="Y197" s="161"/>
      <c r="Z197" s="34">
        <v>0</v>
      </c>
      <c r="AA197" s="51">
        <f>IFERROR(VLOOKUP(Таблица1[[#This Row],[Товар КОД6]],'Stock СВОД'!$A$5:$C$220,2,0),)</f>
        <v>0</v>
      </c>
      <c r="AB197" s="51">
        <f>IFERROR(VLOOKUP(Таблица1[[#This Row],[Товар КОД6]],'Продажи Период СВОД'!$A$5:$C$410,2,0),)</f>
        <v>0</v>
      </c>
      <c r="AC197" s="129">
        <f>IFERROR(VLOOKUP(Таблица1[[#This Row],[Товар КОД6]],'Stock СВОД'!$A$5:$C$220,3,0),)</f>
        <v>0</v>
      </c>
      <c r="AD197" s="51">
        <f>IFERROR(VLOOKUP(Таблица1[[#This Row],[Товар КОД6]],'Продажи Период СВОД'!$A$5:$C$410,3,0),)</f>
        <v>0</v>
      </c>
      <c r="AE197" s="119">
        <f>Таблица1[[#This Row],[СТОК 1001]]+Таблица1[[#This Row],[СТОК 1002,]]</f>
        <v>0</v>
      </c>
      <c r="AF197" s="128"/>
      <c r="AG197" s="129"/>
      <c r="AH197" s="120">
        <f>Таблица1[[#This Row],[1002 заказ]]+Таблица1[[#This Row],[1001 заказ]]</f>
        <v>0</v>
      </c>
      <c r="AI197" s="57">
        <v>1</v>
      </c>
      <c r="AJ197" s="194"/>
      <c r="AK197" s="194"/>
      <c r="AL197" s="194">
        <f>Таблица1[[#This Row],[ФАКТ 1001]]+Таблица1[[#This Row],[ФАКТ 1002]]+Таблица1[[#This Row],[1001 заказ]]+Таблица1[[#This Row],[1002 заказ]]</f>
        <v>0</v>
      </c>
      <c r="AP197" s="3">
        <f>Таблица1[[#This Row],[Возврат 1002]]+Таблица1[[#This Row],[Возврат 1001]]</f>
        <v>0</v>
      </c>
      <c r="AQ19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98" spans="1:43" s="3" customFormat="1" ht="15.75" customHeight="1" x14ac:dyDescent="0.2">
      <c r="A198" s="23" t="s">
        <v>810</v>
      </c>
      <c r="B198" s="2">
        <v>408979</v>
      </c>
      <c r="C198" s="88" t="s">
        <v>1695</v>
      </c>
      <c r="D198" s="23" t="s">
        <v>810</v>
      </c>
      <c r="E198" s="7">
        <v>408979</v>
      </c>
      <c r="F198" s="7" t="s">
        <v>2576</v>
      </c>
      <c r="G198" s="8" t="s">
        <v>2571</v>
      </c>
      <c r="H198" s="5" t="s">
        <v>21</v>
      </c>
      <c r="I198" s="5">
        <v>5</v>
      </c>
      <c r="J198" s="5">
        <v>100</v>
      </c>
      <c r="K198" s="5">
        <v>16</v>
      </c>
      <c r="L198" s="5">
        <v>45</v>
      </c>
      <c r="M198" s="5">
        <v>54.1</v>
      </c>
      <c r="N198" s="5">
        <v>6.5</v>
      </c>
      <c r="O198" s="43" t="str">
        <f>CONCATENATE(Таблица1[[#This Row],[Отверстия]],"/",Таблица1[[#This Row],[PCD]])</f>
        <v>5/100</v>
      </c>
      <c r="P198" s="5" t="s">
        <v>1694</v>
      </c>
      <c r="Q198" s="17" t="str">
        <f>CONCATENATE(Таблица1[[#This Row],[Отверстия]],"/",Таблица1[[#This Row],[PCD]],"/",Таблица1[[#This Row],[Диаметр]])</f>
        <v>5/100/16</v>
      </c>
      <c r="R19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5/100/16/45/54,1/6,5</v>
      </c>
      <c r="S19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5/100/16/45/54,1/6,5</v>
      </c>
      <c r="T198" s="58" t="s">
        <v>22</v>
      </c>
      <c r="U198" s="4"/>
      <c r="V198" s="35"/>
      <c r="W198" s="55" t="s">
        <v>2597</v>
      </c>
      <c r="X198" s="34">
        <v>4250</v>
      </c>
      <c r="Y198" s="161"/>
      <c r="Z198" s="34">
        <v>0</v>
      </c>
      <c r="AA198" s="51">
        <f>IFERROR(VLOOKUP(Таблица1[[#This Row],[Товар КОД6]],'Stock СВОД'!$A$5:$C$220,2,0),)</f>
        <v>0</v>
      </c>
      <c r="AB198" s="51">
        <f>IFERROR(VLOOKUP(Таблица1[[#This Row],[Товар КОД6]],'Продажи Период СВОД'!$A$5:$C$410,2,0),)</f>
        <v>0</v>
      </c>
      <c r="AC198" s="129">
        <f>IFERROR(VLOOKUP(Таблица1[[#This Row],[Товар КОД6]],'Stock СВОД'!$A$5:$C$220,3,0),)</f>
        <v>0</v>
      </c>
      <c r="AD198" s="51">
        <f>IFERROR(VLOOKUP(Таблица1[[#This Row],[Товар КОД6]],'Продажи Период СВОД'!$A$5:$C$410,3,0),)</f>
        <v>0</v>
      </c>
      <c r="AE198" s="119">
        <f>Таблица1[[#This Row],[СТОК 1001]]+Таблица1[[#This Row],[СТОК 1002,]]</f>
        <v>0</v>
      </c>
      <c r="AF198" s="128"/>
      <c r="AG198" s="129"/>
      <c r="AH198" s="120">
        <f>Таблица1[[#This Row],[1002 заказ]]+Таблица1[[#This Row],[1001 заказ]]</f>
        <v>0</v>
      </c>
      <c r="AI198" s="57">
        <v>1</v>
      </c>
      <c r="AJ198" s="194"/>
      <c r="AK198" s="194"/>
      <c r="AL198" s="194">
        <f>Таблица1[[#This Row],[ФАКТ 1001]]+Таблица1[[#This Row],[ФАКТ 1002]]+Таблица1[[#This Row],[1001 заказ]]+Таблица1[[#This Row],[1002 заказ]]</f>
        <v>0</v>
      </c>
      <c r="AP198" s="3">
        <f>Таблица1[[#This Row],[Возврат 1002]]+Таблица1[[#This Row],[Возврат 1001]]</f>
        <v>0</v>
      </c>
      <c r="AQ19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99" spans="1:43" s="3" customFormat="1" ht="15.75" customHeight="1" x14ac:dyDescent="0.2">
      <c r="A199" s="23" t="s">
        <v>810</v>
      </c>
      <c r="B199" s="2">
        <v>408980</v>
      </c>
      <c r="C199" s="88" t="s">
        <v>1697</v>
      </c>
      <c r="D199" s="23" t="s">
        <v>810</v>
      </c>
      <c r="E199" s="7">
        <v>408980</v>
      </c>
      <c r="F199" s="7" t="s">
        <v>2576</v>
      </c>
      <c r="G199" s="8" t="s">
        <v>1107</v>
      </c>
      <c r="H199" s="5" t="s">
        <v>21</v>
      </c>
      <c r="I199" s="5">
        <v>5</v>
      </c>
      <c r="J199" s="5">
        <v>100</v>
      </c>
      <c r="K199" s="5">
        <v>16</v>
      </c>
      <c r="L199" s="5">
        <v>45</v>
      </c>
      <c r="M199" s="5">
        <v>54.1</v>
      </c>
      <c r="N199" s="5">
        <v>6.5</v>
      </c>
      <c r="O199" s="43" t="str">
        <f>CONCATENATE(Таблица1[[#This Row],[Отверстия]],"/",Таблица1[[#This Row],[PCD]])</f>
        <v>5/100</v>
      </c>
      <c r="P199" s="5" t="s">
        <v>1696</v>
      </c>
      <c r="Q199" s="17" t="str">
        <f>CONCATENATE(Таблица1[[#This Row],[Отверстия]],"/",Таблица1[[#This Row],[PCD]],"/",Таблица1[[#This Row],[Диаметр]])</f>
        <v>5/100/16</v>
      </c>
      <c r="R19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5/100/16/45/54,1/6,5</v>
      </c>
      <c r="S19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5/100/16/45/54,1/6,5</v>
      </c>
      <c r="T199" s="58" t="s">
        <v>22</v>
      </c>
      <c r="U199" s="4"/>
      <c r="V199" s="35"/>
      <c r="W199" s="55" t="s">
        <v>2597</v>
      </c>
      <c r="X199" s="34">
        <v>3990</v>
      </c>
      <c r="Y199" s="161"/>
      <c r="Z199" s="34">
        <v>0</v>
      </c>
      <c r="AA199" s="51">
        <f>IFERROR(VLOOKUP(Таблица1[[#This Row],[Товар КОД6]],'Stock СВОД'!$A$5:$C$220,2,0),)</f>
        <v>0</v>
      </c>
      <c r="AB199" s="51">
        <f>IFERROR(VLOOKUP(Таблица1[[#This Row],[Товар КОД6]],'Продажи Период СВОД'!$A$5:$C$410,2,0),)</f>
        <v>0</v>
      </c>
      <c r="AC199" s="129">
        <f>IFERROR(VLOOKUP(Таблица1[[#This Row],[Товар КОД6]],'Stock СВОД'!$A$5:$C$220,3,0),)</f>
        <v>0</v>
      </c>
      <c r="AD199" s="51">
        <f>IFERROR(VLOOKUP(Таблица1[[#This Row],[Товар КОД6]],'Продажи Период СВОД'!$A$5:$C$410,3,0),)</f>
        <v>0</v>
      </c>
      <c r="AE199" s="119">
        <f>Таблица1[[#This Row],[СТОК 1001]]+Таблица1[[#This Row],[СТОК 1002,]]</f>
        <v>0</v>
      </c>
      <c r="AF199" s="128"/>
      <c r="AG199" s="129"/>
      <c r="AH199" s="120">
        <f>Таблица1[[#This Row],[1002 заказ]]+Таблица1[[#This Row],[1001 заказ]]</f>
        <v>0</v>
      </c>
      <c r="AI199" s="57">
        <v>1</v>
      </c>
      <c r="AJ199" s="194"/>
      <c r="AK199" s="194"/>
      <c r="AL199" s="194">
        <f>Таблица1[[#This Row],[ФАКТ 1001]]+Таблица1[[#This Row],[ФАКТ 1002]]+Таблица1[[#This Row],[1001 заказ]]+Таблица1[[#This Row],[1002 заказ]]</f>
        <v>0</v>
      </c>
      <c r="AP199" s="3">
        <f>Таблица1[[#This Row],[Возврат 1002]]+Таблица1[[#This Row],[Возврат 1001]]</f>
        <v>0</v>
      </c>
      <c r="AQ19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00" spans="1:43" s="3" customFormat="1" ht="15.75" customHeight="1" x14ac:dyDescent="0.2">
      <c r="A200" s="23" t="s">
        <v>810</v>
      </c>
      <c r="B200" s="2">
        <v>408981</v>
      </c>
      <c r="C200" s="88" t="s">
        <v>1699</v>
      </c>
      <c r="D200" s="23" t="s">
        <v>810</v>
      </c>
      <c r="E200" s="7">
        <v>408981</v>
      </c>
      <c r="F200" s="7" t="s">
        <v>2576</v>
      </c>
      <c r="G200" s="8" t="s">
        <v>1108</v>
      </c>
      <c r="H200" s="5" t="s">
        <v>21</v>
      </c>
      <c r="I200" s="5">
        <v>5</v>
      </c>
      <c r="J200" s="5">
        <v>100</v>
      </c>
      <c r="K200" s="5">
        <v>16</v>
      </c>
      <c r="L200" s="5">
        <v>45</v>
      </c>
      <c r="M200" s="5">
        <v>54.1</v>
      </c>
      <c r="N200" s="5">
        <v>6.5</v>
      </c>
      <c r="O200" s="43" t="str">
        <f>CONCATENATE(Таблица1[[#This Row],[Отверстия]],"/",Таблица1[[#This Row],[PCD]])</f>
        <v>5/100</v>
      </c>
      <c r="P200" s="5" t="s">
        <v>1698</v>
      </c>
      <c r="Q200" s="17" t="str">
        <f>CONCATENATE(Таблица1[[#This Row],[Отверстия]],"/",Таблица1[[#This Row],[PCD]],"/",Таблица1[[#This Row],[Диаметр]])</f>
        <v>5/100/16</v>
      </c>
      <c r="R20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5/100/16/45/54,1/6,5</v>
      </c>
      <c r="S20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5/100/16/45/54,1/6,5</v>
      </c>
      <c r="T200" s="58" t="s">
        <v>22</v>
      </c>
      <c r="U200" s="4"/>
      <c r="V200" s="35"/>
      <c r="W200" s="55" t="s">
        <v>2597</v>
      </c>
      <c r="X200" s="34">
        <v>3990</v>
      </c>
      <c r="Y200" s="161"/>
      <c r="Z200" s="34">
        <v>0</v>
      </c>
      <c r="AA200" s="51">
        <f>IFERROR(VLOOKUP(Таблица1[[#This Row],[Товар КОД6]],'Stock СВОД'!$A$5:$C$220,2,0),)</f>
        <v>0</v>
      </c>
      <c r="AB200" s="51">
        <f>IFERROR(VLOOKUP(Таблица1[[#This Row],[Товар КОД6]],'Продажи Период СВОД'!$A$5:$C$410,2,0),)</f>
        <v>0</v>
      </c>
      <c r="AC200" s="129">
        <f>IFERROR(VLOOKUP(Таблица1[[#This Row],[Товар КОД6]],'Stock СВОД'!$A$5:$C$220,3,0),)</f>
        <v>0</v>
      </c>
      <c r="AD200" s="51">
        <f>IFERROR(VLOOKUP(Таблица1[[#This Row],[Товар КОД6]],'Продажи Период СВОД'!$A$5:$C$410,3,0),)</f>
        <v>0</v>
      </c>
      <c r="AE200" s="119">
        <f>Таблица1[[#This Row],[СТОК 1001]]+Таблица1[[#This Row],[СТОК 1002,]]</f>
        <v>0</v>
      </c>
      <c r="AF200" s="128"/>
      <c r="AG200" s="129"/>
      <c r="AH200" s="120">
        <f>Таблица1[[#This Row],[1002 заказ]]+Таблица1[[#This Row],[1001 заказ]]</f>
        <v>0</v>
      </c>
      <c r="AI200" s="57">
        <v>1</v>
      </c>
      <c r="AJ200" s="194"/>
      <c r="AK200" s="194"/>
      <c r="AL200" s="194">
        <f>Таблица1[[#This Row],[ФАКТ 1001]]+Таблица1[[#This Row],[ФАКТ 1002]]+Таблица1[[#This Row],[1001 заказ]]+Таблица1[[#This Row],[1002 заказ]]</f>
        <v>0</v>
      </c>
      <c r="AP200" s="3">
        <f>Таблица1[[#This Row],[Возврат 1002]]+Таблица1[[#This Row],[Возврат 1001]]</f>
        <v>0</v>
      </c>
      <c r="AQ20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01" spans="1:43" s="3" customFormat="1" ht="15.75" customHeight="1" x14ac:dyDescent="0.2">
      <c r="A201" s="23" t="s">
        <v>810</v>
      </c>
      <c r="B201" s="2">
        <v>665717</v>
      </c>
      <c r="C201" s="88" t="s">
        <v>2323</v>
      </c>
      <c r="D201" s="23" t="s">
        <v>810</v>
      </c>
      <c r="E201" s="7">
        <v>665717</v>
      </c>
      <c r="F201" s="7" t="s">
        <v>377</v>
      </c>
      <c r="G201" s="8" t="s">
        <v>1099</v>
      </c>
      <c r="H201" s="5" t="s">
        <v>21</v>
      </c>
      <c r="I201" s="5">
        <v>5</v>
      </c>
      <c r="J201" s="5">
        <v>100</v>
      </c>
      <c r="K201" s="5">
        <v>16</v>
      </c>
      <c r="L201" s="5">
        <v>45</v>
      </c>
      <c r="M201" s="5">
        <v>54.1</v>
      </c>
      <c r="N201" s="5">
        <v>6.5</v>
      </c>
      <c r="O201" s="43" t="str">
        <f>CONCATENATE(Таблица1[[#This Row],[Отверстия]],"/",Таблица1[[#This Row],[PCD]])</f>
        <v>5/100</v>
      </c>
      <c r="P201" s="5" t="s">
        <v>2322</v>
      </c>
      <c r="Q201" s="17" t="str">
        <f>CONCATENATE(Таблица1[[#This Row],[Отверстия]],"/",Таблица1[[#This Row],[PCD]],"/",Таблица1[[#This Row],[Диаметр]])</f>
        <v>5/100/16</v>
      </c>
      <c r="R20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5/100/16/45/54,1/6,5</v>
      </c>
      <c r="S20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5/100/16/45/54,1/6,5</v>
      </c>
      <c r="T201" s="58" t="s">
        <v>22</v>
      </c>
      <c r="U201" s="4"/>
      <c r="V201" s="35"/>
      <c r="W201" s="55" t="s">
        <v>2597</v>
      </c>
      <c r="X201" s="34">
        <v>3990</v>
      </c>
      <c r="Y201" s="161"/>
      <c r="Z201" s="34">
        <v>0</v>
      </c>
      <c r="AA201" s="51">
        <f>IFERROR(VLOOKUP(Таблица1[[#This Row],[Товар КОД6]],'Stock СВОД'!$A$5:$C$220,2,0),)</f>
        <v>0</v>
      </c>
      <c r="AB201" s="51">
        <f>IFERROR(VLOOKUP(Таблица1[[#This Row],[Товар КОД6]],'Продажи Период СВОД'!$A$5:$C$410,2,0),)</f>
        <v>0</v>
      </c>
      <c r="AC201" s="129">
        <f>IFERROR(VLOOKUP(Таблица1[[#This Row],[Товар КОД6]],'Stock СВОД'!$A$5:$C$220,3,0),)</f>
        <v>0</v>
      </c>
      <c r="AD201" s="51">
        <f>IFERROR(VLOOKUP(Таблица1[[#This Row],[Товар КОД6]],'Продажи Период СВОД'!$A$5:$C$410,3,0),)</f>
        <v>0</v>
      </c>
      <c r="AE201" s="119">
        <f>Таблица1[[#This Row],[СТОК 1001]]+Таблица1[[#This Row],[СТОК 1002,]]</f>
        <v>0</v>
      </c>
      <c r="AF201" s="128"/>
      <c r="AG201" s="129"/>
      <c r="AH201" s="120">
        <f>Таблица1[[#This Row],[1002 заказ]]+Таблица1[[#This Row],[1001 заказ]]</f>
        <v>0</v>
      </c>
      <c r="AI201" s="57">
        <v>1</v>
      </c>
      <c r="AJ201" s="194"/>
      <c r="AK201" s="194"/>
      <c r="AL201" s="194">
        <f>Таблица1[[#This Row],[ФАКТ 1001]]+Таблица1[[#This Row],[ФАКТ 1002]]+Таблица1[[#This Row],[1001 заказ]]+Таблица1[[#This Row],[1002 заказ]]</f>
        <v>0</v>
      </c>
      <c r="AP201" s="3">
        <f>Таблица1[[#This Row],[Возврат 1002]]+Таблица1[[#This Row],[Возврат 1001]]</f>
        <v>0</v>
      </c>
      <c r="AQ20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02" spans="1:43" s="3" customFormat="1" ht="15.75" customHeight="1" x14ac:dyDescent="0.2">
      <c r="A202" s="23" t="s">
        <v>810</v>
      </c>
      <c r="B202" s="2">
        <v>665719</v>
      </c>
      <c r="C202" s="88" t="s">
        <v>3972</v>
      </c>
      <c r="D202" s="23" t="s">
        <v>810</v>
      </c>
      <c r="E202" s="7">
        <v>665719</v>
      </c>
      <c r="F202" s="7" t="s">
        <v>2576</v>
      </c>
      <c r="G202" s="8" t="s">
        <v>1099</v>
      </c>
      <c r="H202" s="5" t="s">
        <v>21</v>
      </c>
      <c r="I202" s="5">
        <v>5</v>
      </c>
      <c r="J202" s="5">
        <v>100</v>
      </c>
      <c r="K202" s="5">
        <v>16</v>
      </c>
      <c r="L202" s="5">
        <v>45</v>
      </c>
      <c r="M202" s="5">
        <v>54.1</v>
      </c>
      <c r="N202" s="5">
        <v>6.5</v>
      </c>
      <c r="O202" s="43" t="str">
        <f>CONCATENATE(Таблица1[[#This Row],[Отверстия]],"/",Таблица1[[#This Row],[PCD]])</f>
        <v>5/100</v>
      </c>
      <c r="P202" s="5" t="s">
        <v>2325</v>
      </c>
      <c r="Q202" s="17" t="str">
        <f>CONCATENATE(Таблица1[[#This Row],[Отверстия]],"/",Таблица1[[#This Row],[PCD]],"/",Таблица1[[#This Row],[Диаметр]])</f>
        <v>5/100/16</v>
      </c>
      <c r="R20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5/100/16/45/54,1/6,5</v>
      </c>
      <c r="S20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5/100/16/45/54,1/6,5</v>
      </c>
      <c r="T202" s="58" t="s">
        <v>22</v>
      </c>
      <c r="U202" s="4"/>
      <c r="V202" s="35"/>
      <c r="W202" s="55" t="s">
        <v>2597</v>
      </c>
      <c r="X202" s="34">
        <v>3990</v>
      </c>
      <c r="Y202" s="161"/>
      <c r="Z202" s="34">
        <v>0</v>
      </c>
      <c r="AA202" s="51">
        <f>IFERROR(VLOOKUP(Таблица1[[#This Row],[Товар КОД6]],'Stock СВОД'!$A$5:$C$220,2,0),)</f>
        <v>0</v>
      </c>
      <c r="AB202" s="51">
        <f>IFERROR(VLOOKUP(Таблица1[[#This Row],[Товар КОД6]],'Продажи Период СВОД'!$A$5:$C$410,2,0),)</f>
        <v>0</v>
      </c>
      <c r="AC202" s="129">
        <f>IFERROR(VLOOKUP(Таблица1[[#This Row],[Товар КОД6]],'Stock СВОД'!$A$5:$C$220,3,0),)</f>
        <v>0</v>
      </c>
      <c r="AD202" s="51">
        <f>IFERROR(VLOOKUP(Таблица1[[#This Row],[Товар КОД6]],'Продажи Период СВОД'!$A$5:$C$410,3,0),)</f>
        <v>0</v>
      </c>
      <c r="AE202" s="119">
        <f>Таблица1[[#This Row],[СТОК 1001]]+Таблица1[[#This Row],[СТОК 1002,]]</f>
        <v>0</v>
      </c>
      <c r="AF202" s="128"/>
      <c r="AG202" s="129"/>
      <c r="AH202" s="120">
        <f>Таблица1[[#This Row],[1002 заказ]]+Таблица1[[#This Row],[1001 заказ]]</f>
        <v>0</v>
      </c>
      <c r="AI202" s="57">
        <v>1</v>
      </c>
      <c r="AJ202" s="194"/>
      <c r="AK202" s="194"/>
      <c r="AL202" s="194">
        <f>Таблица1[[#This Row],[ФАКТ 1001]]+Таблица1[[#This Row],[ФАКТ 1002]]+Таблица1[[#This Row],[1001 заказ]]+Таблица1[[#This Row],[1002 заказ]]</f>
        <v>0</v>
      </c>
      <c r="AP202" s="3">
        <f>Таблица1[[#This Row],[Возврат 1002]]+Таблица1[[#This Row],[Возврат 1001]]</f>
        <v>0</v>
      </c>
      <c r="AQ20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03" spans="1:43" s="3" customFormat="1" ht="15.75" customHeight="1" x14ac:dyDescent="0.2">
      <c r="A203" s="23" t="s">
        <v>810</v>
      </c>
      <c r="B203" s="2">
        <v>665720</v>
      </c>
      <c r="C203" s="88" t="s">
        <v>3973</v>
      </c>
      <c r="D203" s="23" t="s">
        <v>810</v>
      </c>
      <c r="E203" s="7">
        <v>665720</v>
      </c>
      <c r="F203" s="7" t="s">
        <v>377</v>
      </c>
      <c r="G203" s="8" t="s">
        <v>1106</v>
      </c>
      <c r="H203" s="5" t="s">
        <v>21</v>
      </c>
      <c r="I203" s="5">
        <v>5</v>
      </c>
      <c r="J203" s="5">
        <v>100</v>
      </c>
      <c r="K203" s="5">
        <v>16</v>
      </c>
      <c r="L203" s="5">
        <v>45</v>
      </c>
      <c r="M203" s="5">
        <v>54.1</v>
      </c>
      <c r="N203" s="5">
        <v>6.5</v>
      </c>
      <c r="O203" s="43" t="str">
        <f>CONCATENATE(Таблица1[[#This Row],[Отверстия]],"/",Таблица1[[#This Row],[PCD]])</f>
        <v>5/100</v>
      </c>
      <c r="P203" s="5" t="s">
        <v>2326</v>
      </c>
      <c r="Q203" s="17" t="str">
        <f>CONCATENATE(Таблица1[[#This Row],[Отверстия]],"/",Таблица1[[#This Row],[PCD]],"/",Таблица1[[#This Row],[Диаметр]])</f>
        <v>5/100/16</v>
      </c>
      <c r="R20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5/100/16/45/54,1/6,5</v>
      </c>
      <c r="S20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5/100/16/45/54,1/6,5</v>
      </c>
      <c r="T203" s="58" t="s">
        <v>22</v>
      </c>
      <c r="U203" s="4"/>
      <c r="V203" s="35"/>
      <c r="W203" s="55" t="s">
        <v>2597</v>
      </c>
      <c r="X203" s="34">
        <v>3990</v>
      </c>
      <c r="Y203" s="161"/>
      <c r="Z203" s="34">
        <v>0</v>
      </c>
      <c r="AA203" s="51">
        <f>IFERROR(VLOOKUP(Таблица1[[#This Row],[Товар КОД6]],'Stock СВОД'!$A$5:$C$220,2,0),)</f>
        <v>0</v>
      </c>
      <c r="AB203" s="51">
        <f>IFERROR(VLOOKUP(Таблица1[[#This Row],[Товар КОД6]],'Продажи Период СВОД'!$A$5:$C$410,2,0),)</f>
        <v>0</v>
      </c>
      <c r="AC203" s="129">
        <f>IFERROR(VLOOKUP(Таблица1[[#This Row],[Товар КОД6]],'Stock СВОД'!$A$5:$C$220,3,0),)</f>
        <v>0</v>
      </c>
      <c r="AD203" s="51">
        <f>IFERROR(VLOOKUP(Таблица1[[#This Row],[Товар КОД6]],'Продажи Период СВОД'!$A$5:$C$410,3,0),)</f>
        <v>0</v>
      </c>
      <c r="AE203" s="119">
        <f>Таблица1[[#This Row],[СТОК 1001]]+Таблица1[[#This Row],[СТОК 1002,]]</f>
        <v>0</v>
      </c>
      <c r="AF203" s="128"/>
      <c r="AG203" s="129"/>
      <c r="AH203" s="120">
        <f>Таблица1[[#This Row],[1002 заказ]]+Таблица1[[#This Row],[1001 заказ]]</f>
        <v>0</v>
      </c>
      <c r="AI203" s="57">
        <v>1</v>
      </c>
      <c r="AJ203" s="194"/>
      <c r="AK203" s="194"/>
      <c r="AL203" s="194">
        <f>Таблица1[[#This Row],[ФАКТ 1001]]+Таблица1[[#This Row],[ФАКТ 1002]]+Таблица1[[#This Row],[1001 заказ]]+Таблица1[[#This Row],[1002 заказ]]</f>
        <v>0</v>
      </c>
      <c r="AP203" s="3">
        <f>Таблица1[[#This Row],[Возврат 1002]]+Таблица1[[#This Row],[Возврат 1001]]</f>
        <v>0</v>
      </c>
      <c r="AQ20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04" spans="1:43" s="3" customFormat="1" ht="15.75" customHeight="1" x14ac:dyDescent="0.2">
      <c r="A204" s="23" t="s">
        <v>810</v>
      </c>
      <c r="B204" s="2">
        <v>665994</v>
      </c>
      <c r="C204" s="88" t="s">
        <v>3612</v>
      </c>
      <c r="D204" s="23" t="s">
        <v>810</v>
      </c>
      <c r="E204" s="7">
        <v>665994</v>
      </c>
      <c r="F204" s="7" t="s">
        <v>2576</v>
      </c>
      <c r="G204" s="8" t="s">
        <v>1103</v>
      </c>
      <c r="H204" s="5" t="s">
        <v>21</v>
      </c>
      <c r="I204" s="5">
        <v>5</v>
      </c>
      <c r="J204" s="5">
        <v>100</v>
      </c>
      <c r="K204" s="5">
        <v>16</v>
      </c>
      <c r="L204" s="5">
        <v>45</v>
      </c>
      <c r="M204" s="5">
        <v>54.1</v>
      </c>
      <c r="N204" s="5">
        <v>6.5</v>
      </c>
      <c r="O204" s="43" t="str">
        <f>CONCATENATE(Таблица1[[#This Row],[Отверстия]],"/",Таблица1[[#This Row],[PCD]])</f>
        <v>5/100</v>
      </c>
      <c r="P204" s="5" t="s">
        <v>2518</v>
      </c>
      <c r="Q204" s="17" t="str">
        <f>CONCATENATE(Таблица1[[#This Row],[Отверстия]],"/",Таблица1[[#This Row],[PCD]],"/",Таблица1[[#This Row],[Диаметр]])</f>
        <v>5/100/16</v>
      </c>
      <c r="R20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5/100/16/45/54,1/6,5</v>
      </c>
      <c r="S20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5/100/16/45/54,1/6,5</v>
      </c>
      <c r="T204" s="58" t="s">
        <v>22</v>
      </c>
      <c r="U204" s="4"/>
      <c r="V204" s="35"/>
      <c r="W204" s="55" t="s">
        <v>2597</v>
      </c>
      <c r="X204" s="34">
        <v>4250</v>
      </c>
      <c r="Y204" s="161"/>
      <c r="Z204" s="34">
        <v>0</v>
      </c>
      <c r="AA204" s="51">
        <f>IFERROR(VLOOKUP(Таблица1[[#This Row],[Товар КОД6]],'Stock СВОД'!$A$5:$C$220,2,0),)</f>
        <v>0</v>
      </c>
      <c r="AB204" s="51">
        <f>IFERROR(VLOOKUP(Таблица1[[#This Row],[Товар КОД6]],'Продажи Период СВОД'!$A$5:$C$410,2,0),)</f>
        <v>0</v>
      </c>
      <c r="AC204" s="129">
        <f>IFERROR(VLOOKUP(Таблица1[[#This Row],[Товар КОД6]],'Stock СВОД'!$A$5:$C$220,3,0),)</f>
        <v>0</v>
      </c>
      <c r="AD204" s="51">
        <f>IFERROR(VLOOKUP(Таблица1[[#This Row],[Товар КОД6]],'Продажи Период СВОД'!$A$5:$C$410,3,0),)</f>
        <v>0</v>
      </c>
      <c r="AE204" s="119">
        <f>Таблица1[[#This Row],[СТОК 1001]]+Таблица1[[#This Row],[СТОК 1002,]]</f>
        <v>0</v>
      </c>
      <c r="AF204" s="128"/>
      <c r="AG204" s="129"/>
      <c r="AH204" s="120">
        <f>Таблица1[[#This Row],[1002 заказ]]+Таблица1[[#This Row],[1001 заказ]]</f>
        <v>0</v>
      </c>
      <c r="AI204" s="57">
        <v>1</v>
      </c>
      <c r="AJ204" s="194"/>
      <c r="AK204" s="194"/>
      <c r="AL204" s="194">
        <f>Таблица1[[#This Row],[ФАКТ 1001]]+Таблица1[[#This Row],[ФАКТ 1002]]+Таблица1[[#This Row],[1001 заказ]]+Таблица1[[#This Row],[1002 заказ]]</f>
        <v>0</v>
      </c>
      <c r="AP204" s="3">
        <f>Таблица1[[#This Row],[Возврат 1002]]+Таблица1[[#This Row],[Возврат 1001]]</f>
        <v>0</v>
      </c>
      <c r="AQ20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05" spans="1:43" s="3" customFormat="1" ht="15.75" customHeight="1" x14ac:dyDescent="0.2">
      <c r="A205" s="23" t="s">
        <v>810</v>
      </c>
      <c r="B205" s="2">
        <v>405637</v>
      </c>
      <c r="C205" s="88" t="s">
        <v>4000</v>
      </c>
      <c r="D205" s="23" t="s">
        <v>810</v>
      </c>
      <c r="E205" s="7">
        <v>405637</v>
      </c>
      <c r="F205" s="262" t="s">
        <v>3245</v>
      </c>
      <c r="G205" s="8" t="s">
        <v>1180</v>
      </c>
      <c r="H205" s="5" t="s">
        <v>21</v>
      </c>
      <c r="I205" s="5">
        <v>5</v>
      </c>
      <c r="J205" s="5">
        <v>108</v>
      </c>
      <c r="K205" s="5">
        <v>15</v>
      </c>
      <c r="L205" s="44">
        <v>52.5</v>
      </c>
      <c r="M205" s="5">
        <v>63.4</v>
      </c>
      <c r="N205" s="5">
        <v>6.5</v>
      </c>
      <c r="O205" s="43" t="str">
        <f>CONCATENATE(Таблица1[[#This Row],[Отверстия]],"/",Таблица1[[#This Row],[PCD]])</f>
        <v>5/108</v>
      </c>
      <c r="P205" s="5" t="str">
        <f>Таблица1[[#This Row],[Универсальный размер]]&amp;" "&amp;Таблица1[[#This Row],[Код Поставщика]]</f>
        <v>5/108/15/52,5/63,4/6,5 411.2Н</v>
      </c>
      <c r="Q205" s="17" t="str">
        <f>CONCATENATE(Таблица1[[#This Row],[Отверстия]],"/",Таблица1[[#This Row],[PCD]],"/",Таблица1[[#This Row],[Диаметр]])</f>
        <v>5/108/15</v>
      </c>
      <c r="R20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5/108/15/52,5/63,4/6,5</v>
      </c>
      <c r="S20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5/108/15/52,5/63,4/6,5</v>
      </c>
      <c r="T205" s="58" t="s">
        <v>22</v>
      </c>
      <c r="U205" s="4"/>
      <c r="V205" s="35"/>
      <c r="W205" s="55" t="s">
        <v>2596</v>
      </c>
      <c r="X205" s="34">
        <v>3590</v>
      </c>
      <c r="Y205" s="161"/>
      <c r="Z205" s="34">
        <v>0</v>
      </c>
      <c r="AA205" s="51">
        <f>IFERROR(VLOOKUP(Таблица1[[#This Row],[Товар КОД6]],'Stock СВОД'!$A$5:$C$220,2,0),)</f>
        <v>4</v>
      </c>
      <c r="AB205" s="51">
        <f>IFERROR(VLOOKUP(Таблица1[[#This Row],[Товар КОД6]],'Продажи Период СВОД'!$A$5:$C$410,2,0),)</f>
        <v>0</v>
      </c>
      <c r="AC205" s="129">
        <f>IFERROR(VLOOKUP(Таблица1[[#This Row],[Товар КОД6]],'Stock СВОД'!$A$5:$C$220,3,0),)</f>
        <v>0</v>
      </c>
      <c r="AD205" s="51">
        <f>IFERROR(VLOOKUP(Таблица1[[#This Row],[Товар КОД6]],'Продажи Период СВОД'!$A$5:$C$410,3,0),)</f>
        <v>0</v>
      </c>
      <c r="AE205" s="119">
        <f>Таблица1[[#This Row],[СТОК 1001]]+Таблица1[[#This Row],[СТОК 1002,]]</f>
        <v>4</v>
      </c>
      <c r="AF205" s="128"/>
      <c r="AG205" s="129"/>
      <c r="AH205" s="120">
        <f>Таблица1[[#This Row],[1002 заказ]]+Таблица1[[#This Row],[1001 заказ]]</f>
        <v>0</v>
      </c>
      <c r="AI205" s="57">
        <v>1</v>
      </c>
      <c r="AJ205" s="194"/>
      <c r="AK205" s="194"/>
      <c r="AL205" s="194">
        <f>Таблица1[[#This Row],[ФАКТ 1001]]+Таблица1[[#This Row],[ФАКТ 1002]]+Таблица1[[#This Row],[1001 заказ]]+Таблица1[[#This Row],[1002 заказ]]</f>
        <v>0</v>
      </c>
      <c r="AP205" s="3">
        <f>Таблица1[[#This Row],[Возврат 1002]]+Таблица1[[#This Row],[Возврат 1001]]</f>
        <v>0</v>
      </c>
      <c r="AQ20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206" spans="1:43" s="3" customFormat="1" ht="15.75" customHeight="1" x14ac:dyDescent="0.2">
      <c r="A206" s="23" t="s">
        <v>810</v>
      </c>
      <c r="B206" s="2">
        <v>661535</v>
      </c>
      <c r="C206" s="88" t="s">
        <v>1957</v>
      </c>
      <c r="D206" s="23" t="s">
        <v>810</v>
      </c>
      <c r="E206" s="7">
        <v>661535</v>
      </c>
      <c r="F206" s="7" t="s">
        <v>2574</v>
      </c>
      <c r="G206" s="8" t="s">
        <v>1106</v>
      </c>
      <c r="H206" s="5" t="s">
        <v>21</v>
      </c>
      <c r="I206" s="5">
        <v>5</v>
      </c>
      <c r="J206" s="5">
        <v>100</v>
      </c>
      <c r="K206" s="5">
        <v>15</v>
      </c>
      <c r="L206" s="44">
        <v>48</v>
      </c>
      <c r="M206" s="5">
        <v>56.1</v>
      </c>
      <c r="N206" s="5">
        <v>6</v>
      </c>
      <c r="O206" s="43" t="str">
        <f>CONCATENATE(Таблица1[[#This Row],[Отверстия]],"/",Таблица1[[#This Row],[PCD]])</f>
        <v>5/100</v>
      </c>
      <c r="P206" s="5" t="str">
        <f>Таблица1[[#This Row],[Универсальный размер]]&amp;" "&amp;Таблица1[[#This Row],[Код Поставщика]]</f>
        <v>5/100/15/48/56,1/6 51.1М</v>
      </c>
      <c r="Q206" s="17" t="str">
        <f>CONCATENATE(Таблица1[[#This Row],[Отверстия]],"/",Таблица1[[#This Row],[PCD]],"/",Таблица1[[#This Row],[Диаметр]])</f>
        <v>5/100/15</v>
      </c>
      <c r="R20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5/100/15/48/56,1/6</v>
      </c>
      <c r="S20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5/100/15/48/56,1/6</v>
      </c>
      <c r="T206" s="58" t="s">
        <v>22</v>
      </c>
      <c r="U206" s="4"/>
      <c r="V206" s="35"/>
      <c r="W206" s="55" t="s">
        <v>2596</v>
      </c>
      <c r="X206" s="34">
        <v>3350</v>
      </c>
      <c r="Y206" s="161"/>
      <c r="Z206" s="34">
        <v>0</v>
      </c>
      <c r="AA206" s="51">
        <f>IFERROR(VLOOKUP(Таблица1[[#This Row],[Товар КОД6]],'Stock СВОД'!$A$5:$C$220,2,0),)</f>
        <v>0</v>
      </c>
      <c r="AB206" s="51">
        <f>IFERROR(VLOOKUP(Таблица1[[#This Row],[Товар КОД6]],'Продажи Период СВОД'!$A$5:$C$410,2,0),)</f>
        <v>0</v>
      </c>
      <c r="AC206" s="129">
        <f>IFERROR(VLOOKUP(Таблица1[[#This Row],[Товар КОД6]],'Stock СВОД'!$A$5:$C$220,3,0),)</f>
        <v>0</v>
      </c>
      <c r="AD206" s="51">
        <f>IFERROR(VLOOKUP(Таблица1[[#This Row],[Товар КОД6]],'Продажи Период СВОД'!$A$5:$C$410,3,0),)</f>
        <v>0</v>
      </c>
      <c r="AE206" s="119">
        <f>Таблица1[[#This Row],[СТОК 1001]]+Таблица1[[#This Row],[СТОК 1002,]]</f>
        <v>0</v>
      </c>
      <c r="AF206" s="128"/>
      <c r="AG206" s="129"/>
      <c r="AH206" s="120">
        <f>Таблица1[[#This Row],[1002 заказ]]+Таблица1[[#This Row],[1001 заказ]]</f>
        <v>0</v>
      </c>
      <c r="AI206" s="57">
        <v>1</v>
      </c>
      <c r="AJ206" s="194"/>
      <c r="AK206" s="194"/>
      <c r="AL206" s="194">
        <f>Таблица1[[#This Row],[ФАКТ 1001]]+Таблица1[[#This Row],[ФАКТ 1002]]+Таблица1[[#This Row],[1001 заказ]]+Таблица1[[#This Row],[1002 заказ]]</f>
        <v>0</v>
      </c>
      <c r="AP206" s="3">
        <f>Таблица1[[#This Row],[Возврат 1002]]+Таблица1[[#This Row],[Возврат 1001]]</f>
        <v>0</v>
      </c>
      <c r="AQ20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07" spans="1:43" s="3" customFormat="1" ht="15.75" customHeight="1" x14ac:dyDescent="0.2">
      <c r="A207" s="23" t="s">
        <v>810</v>
      </c>
      <c r="B207" s="2">
        <v>661536</v>
      </c>
      <c r="C207" s="88" t="s">
        <v>3613</v>
      </c>
      <c r="D207" s="23" t="s">
        <v>810</v>
      </c>
      <c r="E207" s="7">
        <v>661536</v>
      </c>
      <c r="F207" s="7" t="s">
        <v>2574</v>
      </c>
      <c r="G207" s="8" t="s">
        <v>1099</v>
      </c>
      <c r="H207" s="5" t="s">
        <v>21</v>
      </c>
      <c r="I207" s="5">
        <v>5</v>
      </c>
      <c r="J207" s="5">
        <v>100</v>
      </c>
      <c r="K207" s="5">
        <v>15</v>
      </c>
      <c r="L207" s="44">
        <v>48</v>
      </c>
      <c r="M207" s="5">
        <v>56.1</v>
      </c>
      <c r="N207" s="5">
        <v>6</v>
      </c>
      <c r="O207" s="43" t="str">
        <f>CONCATENATE(Таблица1[[#This Row],[Отверстия]],"/",Таблица1[[#This Row],[PCD]])</f>
        <v>5/100</v>
      </c>
      <c r="P207" s="5" t="str">
        <f>Таблица1[[#This Row],[Универсальный размер]]&amp;" "&amp;Таблица1[[#This Row],[Код Поставщика]]</f>
        <v>5/100/15/48/56,1/6 51.1Н</v>
      </c>
      <c r="Q207" s="17" t="str">
        <f>CONCATENATE(Таблица1[[#This Row],[Отверстия]],"/",Таблица1[[#This Row],[PCD]],"/",Таблица1[[#This Row],[Диаметр]])</f>
        <v>5/100/15</v>
      </c>
      <c r="R20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5/100/15/48/56,1/6</v>
      </c>
      <c r="S20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5/100/15/48/56,1/6</v>
      </c>
      <c r="T207" s="58" t="s">
        <v>22</v>
      </c>
      <c r="U207" s="4"/>
      <c r="V207" s="35"/>
      <c r="W207" s="55" t="s">
        <v>2596</v>
      </c>
      <c r="X207" s="34">
        <v>3350</v>
      </c>
      <c r="Y207" s="161"/>
      <c r="Z207" s="37">
        <v>0</v>
      </c>
      <c r="AA207" s="51">
        <f>IFERROR(VLOOKUP(Таблица1[[#This Row],[Товар КОД6]],'Stock СВОД'!$A$5:$C$220,2,0),)</f>
        <v>0</v>
      </c>
      <c r="AB207" s="51">
        <f>IFERROR(VLOOKUP(Таблица1[[#This Row],[Товар КОД6]],'Продажи Период СВОД'!$A$5:$C$410,2,0),)</f>
        <v>0</v>
      </c>
      <c r="AC207" s="129">
        <f>IFERROR(VLOOKUP(Таблица1[[#This Row],[Товар КОД6]],'Stock СВОД'!$A$5:$C$220,3,0),)</f>
        <v>0</v>
      </c>
      <c r="AD207" s="51">
        <f>IFERROR(VLOOKUP(Таблица1[[#This Row],[Товар КОД6]],'Продажи Период СВОД'!$A$5:$C$410,3,0),)</f>
        <v>0</v>
      </c>
      <c r="AE207" s="119">
        <f>Таблица1[[#This Row],[СТОК 1001]]+Таблица1[[#This Row],[СТОК 1002,]]</f>
        <v>0</v>
      </c>
      <c r="AF207" s="128"/>
      <c r="AG207" s="129"/>
      <c r="AH207" s="120">
        <f>Таблица1[[#This Row],[1002 заказ]]+Таблица1[[#This Row],[1001 заказ]]</f>
        <v>0</v>
      </c>
      <c r="AI207" s="57">
        <v>1</v>
      </c>
      <c r="AJ207" s="194"/>
      <c r="AK207" s="194"/>
      <c r="AL207" s="194">
        <f>Таблица1[[#This Row],[ФАКТ 1001]]+Таблица1[[#This Row],[ФАКТ 1002]]+Таблица1[[#This Row],[1001 заказ]]+Таблица1[[#This Row],[1002 заказ]]</f>
        <v>0</v>
      </c>
      <c r="AP207" s="3">
        <f>Таблица1[[#This Row],[Возврат 1002]]+Таблица1[[#This Row],[Возврат 1001]]</f>
        <v>0</v>
      </c>
      <c r="AQ20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08" spans="1:43" s="3" customFormat="1" ht="15.75" customHeight="1" x14ac:dyDescent="0.2">
      <c r="A208" s="23" t="s">
        <v>810</v>
      </c>
      <c r="B208" s="2">
        <v>408873</v>
      </c>
      <c r="C208" s="88" t="s">
        <v>114</v>
      </c>
      <c r="D208" s="23" t="s">
        <v>810</v>
      </c>
      <c r="E208" s="7">
        <v>408873</v>
      </c>
      <c r="F208" s="7" t="s">
        <v>26</v>
      </c>
      <c r="G208" s="8" t="s">
        <v>2571</v>
      </c>
      <c r="H208" s="5" t="s">
        <v>21</v>
      </c>
      <c r="I208" s="5">
        <v>4</v>
      </c>
      <c r="J208" s="5">
        <v>100</v>
      </c>
      <c r="K208" s="5">
        <v>15</v>
      </c>
      <c r="L208" s="5">
        <v>45</v>
      </c>
      <c r="M208" s="5">
        <v>60.1</v>
      </c>
      <c r="N208" s="5">
        <v>6.5</v>
      </c>
      <c r="O208" s="43" t="str">
        <f>CONCATENATE(Таблица1[[#This Row],[Отверстия]],"/",Таблица1[[#This Row],[PCD]])</f>
        <v>4/100</v>
      </c>
      <c r="P208" s="5" t="s">
        <v>115</v>
      </c>
      <c r="Q208" s="17" t="str">
        <f>CONCATENATE(Таблица1[[#This Row],[Отверстия]],"/",Таблица1[[#This Row],[PCD]],"/",Таблица1[[#This Row],[Диаметр]])</f>
        <v>4/100/15</v>
      </c>
      <c r="R20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4/100/15/45/60,1/6,5</v>
      </c>
      <c r="S20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4/100/15/45/60,1/6,5</v>
      </c>
      <c r="T208" s="58" t="s">
        <v>22</v>
      </c>
      <c r="U208" s="4"/>
      <c r="V208" s="35"/>
      <c r="W208" s="55" t="s">
        <v>2823</v>
      </c>
      <c r="X208" s="34">
        <v>3590</v>
      </c>
      <c r="Y208" s="161"/>
      <c r="Z208" s="34">
        <v>0</v>
      </c>
      <c r="AA208" s="51">
        <f>IFERROR(VLOOKUP(Таблица1[[#This Row],[Товар КОД6]],'Stock СВОД'!$A$5:$C$220,2,0),)</f>
        <v>0</v>
      </c>
      <c r="AB208" s="51">
        <f>IFERROR(VLOOKUP(Таблица1[[#This Row],[Товар КОД6]],'Продажи Период СВОД'!$A$5:$C$410,2,0),)</f>
        <v>0</v>
      </c>
      <c r="AC208" s="129">
        <f>IFERROR(VLOOKUP(Таблица1[[#This Row],[Товар КОД6]],'Stock СВОД'!$A$5:$C$220,3,0),)</f>
        <v>0</v>
      </c>
      <c r="AD208" s="51">
        <f>IFERROR(VLOOKUP(Таблица1[[#This Row],[Товар КОД6]],'Продажи Период СВОД'!$A$5:$C$410,3,0),)</f>
        <v>0</v>
      </c>
      <c r="AE208" s="119">
        <f>Таблица1[[#This Row],[СТОК 1001]]+Таблица1[[#This Row],[СТОК 1002,]]</f>
        <v>0</v>
      </c>
      <c r="AF208" s="128"/>
      <c r="AG208" s="129"/>
      <c r="AH208" s="120">
        <f>Таблица1[[#This Row],[1002 заказ]]+Таблица1[[#This Row],[1001 заказ]]</f>
        <v>0</v>
      </c>
      <c r="AI208" s="57">
        <v>1</v>
      </c>
      <c r="AJ208" s="194"/>
      <c r="AK208" s="194"/>
      <c r="AL208" s="194">
        <f>Таблица1[[#This Row],[ФАКТ 1001]]+Таблица1[[#This Row],[ФАКТ 1002]]+Таблица1[[#This Row],[1001 заказ]]+Таблица1[[#This Row],[1002 заказ]]</f>
        <v>0</v>
      </c>
      <c r="AP208" s="3">
        <f>Таблица1[[#This Row],[Возврат 1002]]+Таблица1[[#This Row],[Возврат 1001]]</f>
        <v>0</v>
      </c>
      <c r="AQ20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09" spans="1:43" s="3" customFormat="1" ht="15.75" customHeight="1" x14ac:dyDescent="0.2">
      <c r="A209" s="23" t="s">
        <v>810</v>
      </c>
      <c r="B209" s="2">
        <v>665949</v>
      </c>
      <c r="C209" s="88" t="s">
        <v>116</v>
      </c>
      <c r="D209" s="23" t="s">
        <v>810</v>
      </c>
      <c r="E209" s="7">
        <v>665949</v>
      </c>
      <c r="F209" s="7" t="s">
        <v>26</v>
      </c>
      <c r="G209" s="8" t="s">
        <v>1099</v>
      </c>
      <c r="H209" s="5" t="s">
        <v>21</v>
      </c>
      <c r="I209" s="5">
        <v>4</v>
      </c>
      <c r="J209" s="5">
        <v>100</v>
      </c>
      <c r="K209" s="5">
        <v>15</v>
      </c>
      <c r="L209" s="5">
        <v>45</v>
      </c>
      <c r="M209" s="5">
        <v>60.1</v>
      </c>
      <c r="N209" s="5">
        <v>6.5</v>
      </c>
      <c r="O209" s="43" t="str">
        <f>CONCATENATE(Таблица1[[#This Row],[Отверстия]],"/",Таблица1[[#This Row],[PCD]])</f>
        <v>4/100</v>
      </c>
      <c r="P209" s="5" t="s">
        <v>117</v>
      </c>
      <c r="Q209" s="17" t="str">
        <f>CONCATENATE(Таблица1[[#This Row],[Отверстия]],"/",Таблица1[[#This Row],[PCD]],"/",Таблица1[[#This Row],[Диаметр]])</f>
        <v>4/100/15</v>
      </c>
      <c r="R20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4/100/15/45/60,1/6,5</v>
      </c>
      <c r="S20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4/100/15/45/60,1/6,5</v>
      </c>
      <c r="T209" s="58" t="s">
        <v>22</v>
      </c>
      <c r="U209" s="4"/>
      <c r="V209" s="35"/>
      <c r="W209" s="55" t="s">
        <v>2823</v>
      </c>
      <c r="X209" s="34">
        <v>3350</v>
      </c>
      <c r="Y209" s="161"/>
      <c r="Z209" s="34">
        <v>0</v>
      </c>
      <c r="AA209" s="51">
        <f>IFERROR(VLOOKUP(Таблица1[[#This Row],[Товар КОД6]],'Stock СВОД'!$A$5:$C$220,2,0),)</f>
        <v>0</v>
      </c>
      <c r="AB209" s="51">
        <f>IFERROR(VLOOKUP(Таблица1[[#This Row],[Товар КОД6]],'Продажи Период СВОД'!$A$5:$C$410,2,0),)</f>
        <v>0</v>
      </c>
      <c r="AC209" s="129">
        <f>IFERROR(VLOOKUP(Таблица1[[#This Row],[Товар КОД6]],'Stock СВОД'!$A$5:$C$220,3,0),)</f>
        <v>0</v>
      </c>
      <c r="AD209" s="51">
        <f>IFERROR(VLOOKUP(Таблица1[[#This Row],[Товар КОД6]],'Продажи Период СВОД'!$A$5:$C$410,3,0),)</f>
        <v>0</v>
      </c>
      <c r="AE209" s="119">
        <f>Таблица1[[#This Row],[СТОК 1001]]+Таблица1[[#This Row],[СТОК 1002,]]</f>
        <v>0</v>
      </c>
      <c r="AF209" s="128"/>
      <c r="AG209" s="129"/>
      <c r="AH209" s="120">
        <f>Таблица1[[#This Row],[1002 заказ]]+Таблица1[[#This Row],[1001 заказ]]</f>
        <v>0</v>
      </c>
      <c r="AI209" s="57">
        <v>1</v>
      </c>
      <c r="AJ209" s="194"/>
      <c r="AK209" s="194"/>
      <c r="AL209" s="194">
        <f>Таблица1[[#This Row],[ФАКТ 1001]]+Таблица1[[#This Row],[ФАКТ 1002]]+Таблица1[[#This Row],[1001 заказ]]+Таблица1[[#This Row],[1002 заказ]]</f>
        <v>0</v>
      </c>
      <c r="AP209" s="3">
        <f>Таблица1[[#This Row],[Возврат 1002]]+Таблица1[[#This Row],[Возврат 1001]]</f>
        <v>0</v>
      </c>
      <c r="AQ20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10" spans="1:43" s="3" customFormat="1" ht="15.75" customHeight="1" x14ac:dyDescent="0.2">
      <c r="A210" s="23" t="s">
        <v>810</v>
      </c>
      <c r="B210" s="2">
        <v>665964</v>
      </c>
      <c r="C210" s="88" t="s">
        <v>118</v>
      </c>
      <c r="D210" s="23" t="s">
        <v>810</v>
      </c>
      <c r="E210" s="7">
        <v>665964</v>
      </c>
      <c r="F210" s="7" t="s">
        <v>107</v>
      </c>
      <c r="G210" s="8" t="s">
        <v>1099</v>
      </c>
      <c r="H210" s="5" t="s">
        <v>21</v>
      </c>
      <c r="I210" s="5">
        <v>4</v>
      </c>
      <c r="J210" s="5">
        <v>100</v>
      </c>
      <c r="K210" s="5">
        <v>15</v>
      </c>
      <c r="L210" s="5">
        <v>45</v>
      </c>
      <c r="M210" s="5">
        <v>60.1</v>
      </c>
      <c r="N210" s="5">
        <v>6.5</v>
      </c>
      <c r="O210" s="43" t="str">
        <f>CONCATENATE(Таблица1[[#This Row],[Отверстия]],"/",Таблица1[[#This Row],[PCD]])</f>
        <v>4/100</v>
      </c>
      <c r="P210" s="5" t="s">
        <v>119</v>
      </c>
      <c r="Q210" s="17" t="str">
        <f>CONCATENATE(Таблица1[[#This Row],[Отверстия]],"/",Таблица1[[#This Row],[PCD]],"/",Таблица1[[#This Row],[Диаметр]])</f>
        <v>4/100/15</v>
      </c>
      <c r="R21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4/100/15/45/60,1/6,5</v>
      </c>
      <c r="S21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4/100/15/45/60,1/6,5</v>
      </c>
      <c r="T210" s="58" t="s">
        <v>22</v>
      </c>
      <c r="U210" s="4"/>
      <c r="V210" s="35"/>
      <c r="W210" s="55" t="s">
        <v>2823</v>
      </c>
      <c r="X210" s="34">
        <v>3350</v>
      </c>
      <c r="Y210" s="161"/>
      <c r="Z210" s="34">
        <v>0</v>
      </c>
      <c r="AA210" s="51">
        <f>IFERROR(VLOOKUP(Таблица1[[#This Row],[Товар КОД6]],'Stock СВОД'!$A$5:$C$220,2,0),)</f>
        <v>0</v>
      </c>
      <c r="AB210" s="51">
        <f>IFERROR(VLOOKUP(Таблица1[[#This Row],[Товар КОД6]],'Продажи Период СВОД'!$A$5:$C$410,2,0),)</f>
        <v>0</v>
      </c>
      <c r="AC210" s="129">
        <f>IFERROR(VLOOKUP(Таблица1[[#This Row],[Товар КОД6]],'Stock СВОД'!$A$5:$C$220,3,0),)</f>
        <v>0</v>
      </c>
      <c r="AD210" s="51">
        <f>IFERROR(VLOOKUP(Таблица1[[#This Row],[Товар КОД6]],'Продажи Период СВОД'!$A$5:$C$410,3,0),)</f>
        <v>0</v>
      </c>
      <c r="AE210" s="119">
        <f>Таблица1[[#This Row],[СТОК 1001]]+Таблица1[[#This Row],[СТОК 1002,]]</f>
        <v>0</v>
      </c>
      <c r="AF210" s="128"/>
      <c r="AG210" s="129"/>
      <c r="AH210" s="120">
        <f>Таблица1[[#This Row],[1002 заказ]]+Таблица1[[#This Row],[1001 заказ]]</f>
        <v>0</v>
      </c>
      <c r="AI210" s="57">
        <v>1</v>
      </c>
      <c r="AJ210" s="194"/>
      <c r="AK210" s="194"/>
      <c r="AL210" s="194">
        <f>Таблица1[[#This Row],[ФАКТ 1001]]+Таблица1[[#This Row],[ФАКТ 1002]]+Таблица1[[#This Row],[1001 заказ]]+Таблица1[[#This Row],[1002 заказ]]</f>
        <v>0</v>
      </c>
      <c r="AP210" s="3">
        <f>Таблица1[[#This Row],[Возврат 1002]]+Таблица1[[#This Row],[Возврат 1001]]</f>
        <v>0</v>
      </c>
      <c r="AQ21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11" spans="1:43" s="3" customFormat="1" ht="15.75" customHeight="1" x14ac:dyDescent="0.2">
      <c r="A211" s="23" t="s">
        <v>810</v>
      </c>
      <c r="B211" s="2">
        <v>792952</v>
      </c>
      <c r="C211" s="88" t="s">
        <v>124</v>
      </c>
      <c r="D211" s="23" t="s">
        <v>810</v>
      </c>
      <c r="E211" s="7">
        <v>792952</v>
      </c>
      <c r="F211" s="7" t="s">
        <v>107</v>
      </c>
      <c r="G211" s="8" t="s">
        <v>1104</v>
      </c>
      <c r="H211" s="5" t="s">
        <v>21</v>
      </c>
      <c r="I211" s="5">
        <v>4</v>
      </c>
      <c r="J211" s="5">
        <v>100</v>
      </c>
      <c r="K211" s="5">
        <v>15</v>
      </c>
      <c r="L211" s="5">
        <v>45</v>
      </c>
      <c r="M211" s="5">
        <v>60.1</v>
      </c>
      <c r="N211" s="5">
        <v>6.5</v>
      </c>
      <c r="O211" s="43" t="str">
        <f>CONCATENATE(Таблица1[[#This Row],[Отверстия]],"/",Таблица1[[#This Row],[PCD]])</f>
        <v>4/100</v>
      </c>
      <c r="P211" s="5" t="s">
        <v>125</v>
      </c>
      <c r="Q211" s="17" t="str">
        <f>CONCATENATE(Таблица1[[#This Row],[Отверстия]],"/",Таблица1[[#This Row],[PCD]],"/",Таблица1[[#This Row],[Диаметр]])</f>
        <v>4/100/15</v>
      </c>
      <c r="R21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4/100/15/45/60,1/6,5</v>
      </c>
      <c r="S21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4/100/15/45/60,1/6,5</v>
      </c>
      <c r="T211" s="58" t="s">
        <v>22</v>
      </c>
      <c r="U211" s="4"/>
      <c r="V211" s="35"/>
      <c r="W211" s="55" t="s">
        <v>2823</v>
      </c>
      <c r="X211" s="34">
        <v>3590</v>
      </c>
      <c r="Y211" s="161"/>
      <c r="Z211" s="34">
        <v>0</v>
      </c>
      <c r="AA211" s="51">
        <f>IFERROR(VLOOKUP(Таблица1[[#This Row],[Товар КОД6]],'Stock СВОД'!$A$5:$C$220,2,0),)</f>
        <v>0</v>
      </c>
      <c r="AB211" s="51">
        <f>IFERROR(VLOOKUP(Таблица1[[#This Row],[Товар КОД6]],'Продажи Период СВОД'!$A$5:$C$410,2,0),)</f>
        <v>0</v>
      </c>
      <c r="AC211" s="129">
        <f>IFERROR(VLOOKUP(Таблица1[[#This Row],[Товар КОД6]],'Stock СВОД'!$A$5:$C$220,3,0),)</f>
        <v>0</v>
      </c>
      <c r="AD211" s="51">
        <f>IFERROR(VLOOKUP(Таблица1[[#This Row],[Товар КОД6]],'Продажи Период СВОД'!$A$5:$C$410,3,0),)</f>
        <v>0</v>
      </c>
      <c r="AE211" s="119">
        <f>Таблица1[[#This Row],[СТОК 1001]]+Таблица1[[#This Row],[СТОК 1002,]]</f>
        <v>0</v>
      </c>
      <c r="AF211" s="128"/>
      <c r="AG211" s="129"/>
      <c r="AH211" s="120">
        <f>Таблица1[[#This Row],[1002 заказ]]+Таблица1[[#This Row],[1001 заказ]]</f>
        <v>0</v>
      </c>
      <c r="AI211" s="57">
        <v>1</v>
      </c>
      <c r="AJ211" s="194"/>
      <c r="AK211" s="194"/>
      <c r="AL211" s="194">
        <f>Таблица1[[#This Row],[ФАКТ 1001]]+Таблица1[[#This Row],[ФАКТ 1002]]+Таблица1[[#This Row],[1001 заказ]]+Таблица1[[#This Row],[1002 заказ]]</f>
        <v>0</v>
      </c>
      <c r="AP211" s="3">
        <f>Таблица1[[#This Row],[Возврат 1002]]+Таблица1[[#This Row],[Возврат 1001]]</f>
        <v>0</v>
      </c>
      <c r="AQ21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12" spans="1:43" s="3" customFormat="1" ht="15.75" customHeight="1" x14ac:dyDescent="0.2">
      <c r="A212" s="23" t="s">
        <v>810</v>
      </c>
      <c r="B212" s="2">
        <v>408872</v>
      </c>
      <c r="C212" s="88" t="s">
        <v>126</v>
      </c>
      <c r="D212" s="23" t="s">
        <v>810</v>
      </c>
      <c r="E212" s="7">
        <v>408872</v>
      </c>
      <c r="F212" s="7" t="s">
        <v>26</v>
      </c>
      <c r="G212" s="8" t="s">
        <v>1097</v>
      </c>
      <c r="H212" s="5" t="s">
        <v>21</v>
      </c>
      <c r="I212" s="5">
        <v>4</v>
      </c>
      <c r="J212" s="5">
        <v>100</v>
      </c>
      <c r="K212" s="5">
        <v>15</v>
      </c>
      <c r="L212" s="5">
        <v>45</v>
      </c>
      <c r="M212" s="5">
        <v>60.1</v>
      </c>
      <c r="N212" s="5">
        <v>6.5</v>
      </c>
      <c r="O212" s="43" t="str">
        <f>CONCATENATE(Таблица1[[#This Row],[Отверстия]],"/",Таблица1[[#This Row],[PCD]])</f>
        <v>4/100</v>
      </c>
      <c r="P212" s="5" t="s">
        <v>127</v>
      </c>
      <c r="Q212" s="17" t="str">
        <f>CONCATENATE(Таблица1[[#This Row],[Отверстия]],"/",Таблица1[[#This Row],[PCD]],"/",Таблица1[[#This Row],[Диаметр]])</f>
        <v>4/100/15</v>
      </c>
      <c r="R21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4/100/15/45/60,1/6,5</v>
      </c>
      <c r="S21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4/100/15/45/60,1/6,5</v>
      </c>
      <c r="T212" s="58" t="s">
        <v>22</v>
      </c>
      <c r="U212" s="4"/>
      <c r="V212" s="35"/>
      <c r="W212" s="55" t="s">
        <v>2823</v>
      </c>
      <c r="X212" s="34">
        <v>3590</v>
      </c>
      <c r="Y212" s="161"/>
      <c r="Z212" s="34">
        <v>0</v>
      </c>
      <c r="AA212" s="51">
        <f>IFERROR(VLOOKUP(Таблица1[[#This Row],[Товар КОД6]],'Stock СВОД'!$A$5:$C$220,2,0),)</f>
        <v>0</v>
      </c>
      <c r="AB212" s="51">
        <f>IFERROR(VLOOKUP(Таблица1[[#This Row],[Товар КОД6]],'Продажи Период СВОД'!$A$5:$C$410,2,0),)</f>
        <v>0</v>
      </c>
      <c r="AC212" s="129">
        <f>IFERROR(VLOOKUP(Таблица1[[#This Row],[Товар КОД6]],'Stock СВОД'!$A$5:$C$220,3,0),)</f>
        <v>0</v>
      </c>
      <c r="AD212" s="51">
        <f>IFERROR(VLOOKUP(Таблица1[[#This Row],[Товар КОД6]],'Продажи Период СВОД'!$A$5:$C$410,3,0),)</f>
        <v>0</v>
      </c>
      <c r="AE212" s="119">
        <f>Таблица1[[#This Row],[СТОК 1001]]+Таблица1[[#This Row],[СТОК 1002,]]</f>
        <v>0</v>
      </c>
      <c r="AF212" s="128"/>
      <c r="AG212" s="129"/>
      <c r="AH212" s="120">
        <f>Таблица1[[#This Row],[1002 заказ]]+Таблица1[[#This Row],[1001 заказ]]</f>
        <v>0</v>
      </c>
      <c r="AI212" s="57">
        <v>1</v>
      </c>
      <c r="AJ212" s="194"/>
      <c r="AK212" s="194"/>
      <c r="AL212" s="194">
        <f>Таблица1[[#This Row],[ФАКТ 1001]]+Таблица1[[#This Row],[ФАКТ 1002]]+Таблица1[[#This Row],[1001 заказ]]+Таблица1[[#This Row],[1002 заказ]]</f>
        <v>0</v>
      </c>
      <c r="AP212" s="3">
        <f>Таблица1[[#This Row],[Возврат 1002]]+Таблица1[[#This Row],[Возврат 1001]]</f>
        <v>0</v>
      </c>
      <c r="AQ21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13" spans="1:43" s="3" customFormat="1" ht="15.75" customHeight="1" x14ac:dyDescent="0.2">
      <c r="A213" s="23" t="s">
        <v>810</v>
      </c>
      <c r="B213" s="2">
        <v>37844</v>
      </c>
      <c r="C213" s="88" t="s">
        <v>134</v>
      </c>
      <c r="D213" s="23" t="s">
        <v>810</v>
      </c>
      <c r="E213" s="7">
        <v>37844</v>
      </c>
      <c r="F213" s="7" t="s">
        <v>107</v>
      </c>
      <c r="G213" s="8" t="s">
        <v>1100</v>
      </c>
      <c r="H213" s="5" t="s">
        <v>21</v>
      </c>
      <c r="I213" s="5">
        <v>4</v>
      </c>
      <c r="J213" s="5">
        <v>100</v>
      </c>
      <c r="K213" s="5">
        <v>15</v>
      </c>
      <c r="L213" s="5">
        <v>45</v>
      </c>
      <c r="M213" s="5">
        <v>60.1</v>
      </c>
      <c r="N213" s="5">
        <v>6.5</v>
      </c>
      <c r="O213" s="43" t="str">
        <f>CONCATENATE(Таблица1[[#This Row],[Отверстия]],"/",Таблица1[[#This Row],[PCD]])</f>
        <v>4/100</v>
      </c>
      <c r="P213" s="5" t="s">
        <v>135</v>
      </c>
      <c r="Q213" s="17" t="str">
        <f>CONCATENATE(Таблица1[[#This Row],[Отверстия]],"/",Таблица1[[#This Row],[PCD]],"/",Таблица1[[#This Row],[Диаметр]])</f>
        <v>4/100/15</v>
      </c>
      <c r="R21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4/100/15/45/60,1/6,5</v>
      </c>
      <c r="S21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4/100/15/45/60,1/6,5</v>
      </c>
      <c r="T213" s="58" t="s">
        <v>22</v>
      </c>
      <c r="U213" s="4"/>
      <c r="V213" s="35"/>
      <c r="W213" s="55" t="s">
        <v>2823</v>
      </c>
      <c r="X213" s="34">
        <v>3590</v>
      </c>
      <c r="Y213" s="161"/>
      <c r="Z213" s="34">
        <v>0</v>
      </c>
      <c r="AA213" s="51">
        <f>IFERROR(VLOOKUP(Таблица1[[#This Row],[Товар КОД6]],'Stock СВОД'!$A$5:$C$220,2,0),)</f>
        <v>0</v>
      </c>
      <c r="AB213" s="51">
        <f>IFERROR(VLOOKUP(Таблица1[[#This Row],[Товар КОД6]],'Продажи Период СВОД'!$A$5:$C$410,2,0),)</f>
        <v>0</v>
      </c>
      <c r="AC213" s="129">
        <f>IFERROR(VLOOKUP(Таблица1[[#This Row],[Товар КОД6]],'Stock СВОД'!$A$5:$C$220,3,0),)</f>
        <v>0</v>
      </c>
      <c r="AD213" s="51">
        <f>IFERROR(VLOOKUP(Таблица1[[#This Row],[Товар КОД6]],'Продажи Период СВОД'!$A$5:$C$410,3,0),)</f>
        <v>0</v>
      </c>
      <c r="AE213" s="119">
        <f>Таблица1[[#This Row],[СТОК 1001]]+Таблица1[[#This Row],[СТОК 1002,]]</f>
        <v>0</v>
      </c>
      <c r="AF213" s="128"/>
      <c r="AG213" s="129"/>
      <c r="AH213" s="120">
        <f>Таблица1[[#This Row],[1002 заказ]]+Таблица1[[#This Row],[1001 заказ]]</f>
        <v>0</v>
      </c>
      <c r="AI213" s="57">
        <v>1</v>
      </c>
      <c r="AJ213" s="194"/>
      <c r="AK213" s="194"/>
      <c r="AL213" s="194">
        <f>Таблица1[[#This Row],[ФАКТ 1001]]+Таблица1[[#This Row],[ФАКТ 1002]]+Таблица1[[#This Row],[1001 заказ]]+Таблица1[[#This Row],[1002 заказ]]</f>
        <v>0</v>
      </c>
      <c r="AP213" s="3">
        <f>Таблица1[[#This Row],[Возврат 1002]]+Таблица1[[#This Row],[Возврат 1001]]</f>
        <v>0</v>
      </c>
      <c r="AQ21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14" spans="1:43" s="3" customFormat="1" ht="15.75" customHeight="1" x14ac:dyDescent="0.2">
      <c r="A214" s="23" t="s">
        <v>810</v>
      </c>
      <c r="B214" s="2">
        <v>405677</v>
      </c>
      <c r="C214" s="88" t="s">
        <v>1276</v>
      </c>
      <c r="D214" s="23" t="s">
        <v>810</v>
      </c>
      <c r="E214" s="7">
        <v>405677</v>
      </c>
      <c r="F214" s="7" t="s">
        <v>107</v>
      </c>
      <c r="G214" s="8" t="s">
        <v>2571</v>
      </c>
      <c r="H214" s="5" t="s">
        <v>21</v>
      </c>
      <c r="I214" s="5">
        <v>4</v>
      </c>
      <c r="J214" s="5">
        <v>100</v>
      </c>
      <c r="K214" s="5">
        <v>15</v>
      </c>
      <c r="L214" s="5">
        <v>45</v>
      </c>
      <c r="M214" s="5">
        <v>60.1</v>
      </c>
      <c r="N214" s="5">
        <v>6.5</v>
      </c>
      <c r="O214" s="43" t="str">
        <f>CONCATENATE(Таблица1[[#This Row],[Отверстия]],"/",Таблица1[[#This Row],[PCD]])</f>
        <v>4/100</v>
      </c>
      <c r="P214" s="5" t="s">
        <v>1275</v>
      </c>
      <c r="Q214" s="17" t="str">
        <f>CONCATENATE(Таблица1[[#This Row],[Отверстия]],"/",Таблица1[[#This Row],[PCD]],"/",Таблица1[[#This Row],[Диаметр]])</f>
        <v>4/100/15</v>
      </c>
      <c r="R21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4/100/15/45/60,1/6,5</v>
      </c>
      <c r="S21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4/100/15/45/60,1/6,5</v>
      </c>
      <c r="T214" s="58" t="s">
        <v>22</v>
      </c>
      <c r="U214" s="4"/>
      <c r="V214" s="35"/>
      <c r="W214" s="55" t="s">
        <v>2823</v>
      </c>
      <c r="X214" s="34">
        <v>3590</v>
      </c>
      <c r="Y214" s="161"/>
      <c r="Z214" s="34">
        <v>0</v>
      </c>
      <c r="AA214" s="51">
        <f>IFERROR(VLOOKUP(Таблица1[[#This Row],[Товар КОД6]],'Stock СВОД'!$A$5:$C$220,2,0),)</f>
        <v>0</v>
      </c>
      <c r="AB214" s="51">
        <f>IFERROR(VLOOKUP(Таблица1[[#This Row],[Товар КОД6]],'Продажи Период СВОД'!$A$5:$C$410,2,0),)</f>
        <v>0</v>
      </c>
      <c r="AC214" s="129">
        <f>IFERROR(VLOOKUP(Таблица1[[#This Row],[Товар КОД6]],'Stock СВОД'!$A$5:$C$220,3,0),)</f>
        <v>0</v>
      </c>
      <c r="AD214" s="51">
        <f>IFERROR(VLOOKUP(Таблица1[[#This Row],[Товар КОД6]],'Продажи Период СВОД'!$A$5:$C$410,3,0),)</f>
        <v>0</v>
      </c>
      <c r="AE214" s="119">
        <f>Таблица1[[#This Row],[СТОК 1001]]+Таблица1[[#This Row],[СТОК 1002,]]</f>
        <v>0</v>
      </c>
      <c r="AF214" s="128"/>
      <c r="AG214" s="129"/>
      <c r="AH214" s="120">
        <f>Таблица1[[#This Row],[1002 заказ]]+Таблица1[[#This Row],[1001 заказ]]</f>
        <v>0</v>
      </c>
      <c r="AI214" s="57">
        <v>1</v>
      </c>
      <c r="AJ214" s="194"/>
      <c r="AK214" s="194"/>
      <c r="AL214" s="194">
        <f>Таблица1[[#This Row],[ФАКТ 1001]]+Таблица1[[#This Row],[ФАКТ 1002]]+Таблица1[[#This Row],[1001 заказ]]+Таблица1[[#This Row],[1002 заказ]]</f>
        <v>0</v>
      </c>
      <c r="AP214" s="3">
        <f>Таблица1[[#This Row],[Возврат 1002]]+Таблица1[[#This Row],[Возврат 1001]]</f>
        <v>0</v>
      </c>
      <c r="AQ21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15" spans="1:43" s="3" customFormat="1" ht="15.75" customHeight="1" x14ac:dyDescent="0.2">
      <c r="A215" s="23" t="s">
        <v>810</v>
      </c>
      <c r="B215" s="2">
        <v>408874</v>
      </c>
      <c r="C215" s="88" t="s">
        <v>1567</v>
      </c>
      <c r="D215" s="23" t="s">
        <v>810</v>
      </c>
      <c r="E215" s="7">
        <v>408874</v>
      </c>
      <c r="F215" s="7" t="s">
        <v>26</v>
      </c>
      <c r="G215" s="8" t="s">
        <v>1107</v>
      </c>
      <c r="H215" s="5" t="s">
        <v>21</v>
      </c>
      <c r="I215" s="5">
        <v>4</v>
      </c>
      <c r="J215" s="5">
        <v>100</v>
      </c>
      <c r="K215" s="5">
        <v>15</v>
      </c>
      <c r="L215" s="5">
        <v>45</v>
      </c>
      <c r="M215" s="5">
        <v>60.1</v>
      </c>
      <c r="N215" s="5">
        <v>6.5</v>
      </c>
      <c r="O215" s="43" t="str">
        <f>CONCATENATE(Таблица1[[#This Row],[Отверстия]],"/",Таблица1[[#This Row],[PCD]])</f>
        <v>4/100</v>
      </c>
      <c r="P215" s="5" t="s">
        <v>1566</v>
      </c>
      <c r="Q215" s="17" t="str">
        <f>CONCATENATE(Таблица1[[#This Row],[Отверстия]],"/",Таблица1[[#This Row],[PCD]],"/",Таблица1[[#This Row],[Диаметр]])</f>
        <v>4/100/15</v>
      </c>
      <c r="R21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4/100/15/45/60,1/6,5</v>
      </c>
      <c r="S21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4/100/15/45/60,1/6,5</v>
      </c>
      <c r="T215" s="58" t="s">
        <v>22</v>
      </c>
      <c r="U215" s="4"/>
      <c r="V215" s="35"/>
      <c r="W215" s="55" t="s">
        <v>2823</v>
      </c>
      <c r="X215" s="34">
        <v>3350</v>
      </c>
      <c r="Y215" s="161"/>
      <c r="Z215" s="34">
        <v>0</v>
      </c>
      <c r="AA215" s="51">
        <f>IFERROR(VLOOKUP(Таблица1[[#This Row],[Товар КОД6]],'Stock СВОД'!$A$5:$C$220,2,0),)</f>
        <v>0</v>
      </c>
      <c r="AB215" s="51">
        <f>IFERROR(VLOOKUP(Таблица1[[#This Row],[Товар КОД6]],'Продажи Период СВОД'!$A$5:$C$410,2,0),)</f>
        <v>0</v>
      </c>
      <c r="AC215" s="129">
        <f>IFERROR(VLOOKUP(Таблица1[[#This Row],[Товар КОД6]],'Stock СВОД'!$A$5:$C$220,3,0),)</f>
        <v>0</v>
      </c>
      <c r="AD215" s="51">
        <f>IFERROR(VLOOKUP(Таблица1[[#This Row],[Товар КОД6]],'Продажи Период СВОД'!$A$5:$C$410,3,0),)</f>
        <v>0</v>
      </c>
      <c r="AE215" s="119">
        <f>Таблица1[[#This Row],[СТОК 1001]]+Таблица1[[#This Row],[СТОК 1002,]]</f>
        <v>0</v>
      </c>
      <c r="AF215" s="128"/>
      <c r="AG215" s="129"/>
      <c r="AH215" s="120">
        <f>Таблица1[[#This Row],[1002 заказ]]+Таблица1[[#This Row],[1001 заказ]]</f>
        <v>0</v>
      </c>
      <c r="AI215" s="57">
        <v>1</v>
      </c>
      <c r="AJ215" s="194"/>
      <c r="AK215" s="194"/>
      <c r="AL215" s="194">
        <f>Таблица1[[#This Row],[ФАКТ 1001]]+Таблица1[[#This Row],[ФАКТ 1002]]+Таблица1[[#This Row],[1001 заказ]]+Таблица1[[#This Row],[1002 заказ]]</f>
        <v>0</v>
      </c>
      <c r="AP215" s="3">
        <f>Таблица1[[#This Row],[Возврат 1002]]+Таблица1[[#This Row],[Возврат 1001]]</f>
        <v>0</v>
      </c>
      <c r="AQ21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16" spans="1:43" s="3" customFormat="1" ht="15.75" customHeight="1" x14ac:dyDescent="0.2">
      <c r="A216" s="23" t="s">
        <v>810</v>
      </c>
      <c r="B216" s="2">
        <v>408875</v>
      </c>
      <c r="C216" s="88" t="s">
        <v>1569</v>
      </c>
      <c r="D216" s="23" t="s">
        <v>810</v>
      </c>
      <c r="E216" s="7">
        <v>408875</v>
      </c>
      <c r="F216" s="7" t="s">
        <v>26</v>
      </c>
      <c r="G216" s="8" t="s">
        <v>1108</v>
      </c>
      <c r="H216" s="5" t="s">
        <v>21</v>
      </c>
      <c r="I216" s="5">
        <v>4</v>
      </c>
      <c r="J216" s="5">
        <v>100</v>
      </c>
      <c r="K216" s="5">
        <v>15</v>
      </c>
      <c r="L216" s="5">
        <v>45</v>
      </c>
      <c r="M216" s="5">
        <v>60.1</v>
      </c>
      <c r="N216" s="5">
        <v>6.5</v>
      </c>
      <c r="O216" s="43" t="str">
        <f>CONCATENATE(Таблица1[[#This Row],[Отверстия]],"/",Таблица1[[#This Row],[PCD]])</f>
        <v>4/100</v>
      </c>
      <c r="P216" s="5" t="s">
        <v>1568</v>
      </c>
      <c r="Q216" s="17" t="str">
        <f>CONCATENATE(Таблица1[[#This Row],[Отверстия]],"/",Таблица1[[#This Row],[PCD]],"/",Таблица1[[#This Row],[Диаметр]])</f>
        <v>4/100/15</v>
      </c>
      <c r="R21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4/100/15/45/60,1/6,5</v>
      </c>
      <c r="S21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4/100/15/45/60,1/6,5</v>
      </c>
      <c r="T216" s="58" t="s">
        <v>22</v>
      </c>
      <c r="U216" s="4"/>
      <c r="V216" s="35"/>
      <c r="W216" s="55" t="s">
        <v>2823</v>
      </c>
      <c r="X216" s="34">
        <v>3350</v>
      </c>
      <c r="Y216" s="161"/>
      <c r="Z216" s="34">
        <v>0</v>
      </c>
      <c r="AA216" s="51">
        <f>IFERROR(VLOOKUP(Таблица1[[#This Row],[Товар КОД6]],'Stock СВОД'!$A$5:$C$220,2,0),)</f>
        <v>0</v>
      </c>
      <c r="AB216" s="51">
        <f>IFERROR(VLOOKUP(Таблица1[[#This Row],[Товар КОД6]],'Продажи Период СВОД'!$A$5:$C$410,2,0),)</f>
        <v>0</v>
      </c>
      <c r="AC216" s="129">
        <f>IFERROR(VLOOKUP(Таблица1[[#This Row],[Товар КОД6]],'Stock СВОД'!$A$5:$C$220,3,0),)</f>
        <v>0</v>
      </c>
      <c r="AD216" s="51">
        <f>IFERROR(VLOOKUP(Таблица1[[#This Row],[Товар КОД6]],'Продажи Период СВОД'!$A$5:$C$410,3,0),)</f>
        <v>0</v>
      </c>
      <c r="AE216" s="119">
        <f>Таблица1[[#This Row],[СТОК 1001]]+Таблица1[[#This Row],[СТОК 1002,]]</f>
        <v>0</v>
      </c>
      <c r="AF216" s="128"/>
      <c r="AG216" s="129"/>
      <c r="AH216" s="120">
        <f>Таблица1[[#This Row],[1002 заказ]]+Таблица1[[#This Row],[1001 заказ]]</f>
        <v>0</v>
      </c>
      <c r="AI216" s="57">
        <v>1</v>
      </c>
      <c r="AJ216" s="194"/>
      <c r="AK216" s="194"/>
      <c r="AL216" s="194">
        <f>Таблица1[[#This Row],[ФАКТ 1001]]+Таблица1[[#This Row],[ФАКТ 1002]]+Таблица1[[#This Row],[1001 заказ]]+Таблица1[[#This Row],[1002 заказ]]</f>
        <v>0</v>
      </c>
      <c r="AP216" s="3">
        <f>Таблица1[[#This Row],[Возврат 1002]]+Таблица1[[#This Row],[Возврат 1001]]</f>
        <v>0</v>
      </c>
      <c r="AQ21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17" spans="1:43" s="3" customFormat="1" ht="15.75" customHeight="1" x14ac:dyDescent="0.2">
      <c r="A217" s="23" t="s">
        <v>810</v>
      </c>
      <c r="B217" s="2">
        <v>661800</v>
      </c>
      <c r="C217" s="88" t="s">
        <v>2235</v>
      </c>
      <c r="D217" s="23" t="s">
        <v>810</v>
      </c>
      <c r="E217" s="7">
        <v>661800</v>
      </c>
      <c r="F217" s="7" t="s">
        <v>107</v>
      </c>
      <c r="G217" s="8" t="s">
        <v>1108</v>
      </c>
      <c r="H217" s="5" t="s">
        <v>21</v>
      </c>
      <c r="I217" s="5">
        <v>4</v>
      </c>
      <c r="J217" s="5">
        <v>100</v>
      </c>
      <c r="K217" s="5">
        <v>15</v>
      </c>
      <c r="L217" s="5">
        <v>45</v>
      </c>
      <c r="M217" s="5">
        <v>60.1</v>
      </c>
      <c r="N217" s="5">
        <v>6.5</v>
      </c>
      <c r="O217" s="43" t="str">
        <f>CONCATENATE(Таблица1[[#This Row],[Отверстия]],"/",Таблица1[[#This Row],[PCD]])</f>
        <v>4/100</v>
      </c>
      <c r="P217" s="5" t="s">
        <v>2234</v>
      </c>
      <c r="Q217" s="17" t="str">
        <f>CONCATENATE(Таблица1[[#This Row],[Отверстия]],"/",Таблица1[[#This Row],[PCD]],"/",Таблица1[[#This Row],[Диаметр]])</f>
        <v>4/100/15</v>
      </c>
      <c r="R21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4/100/15/45/60,1/6,5</v>
      </c>
      <c r="S21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4/100/15/45/60,1/6,5</v>
      </c>
      <c r="T217" s="58" t="s">
        <v>22</v>
      </c>
      <c r="U217" s="4"/>
      <c r="V217" s="35"/>
      <c r="W217" s="55" t="s">
        <v>2823</v>
      </c>
      <c r="X217" s="34">
        <v>3350</v>
      </c>
      <c r="Y217" s="161"/>
      <c r="Z217" s="34">
        <v>0</v>
      </c>
      <c r="AA217" s="51">
        <f>IFERROR(VLOOKUP(Таблица1[[#This Row],[Товар КОД6]],'Stock СВОД'!$A$5:$C$220,2,0),)</f>
        <v>0</v>
      </c>
      <c r="AB217" s="51">
        <f>IFERROR(VLOOKUP(Таблица1[[#This Row],[Товар КОД6]],'Продажи Период СВОД'!$A$5:$C$410,2,0),)</f>
        <v>0</v>
      </c>
      <c r="AC217" s="129">
        <f>IFERROR(VLOOKUP(Таблица1[[#This Row],[Товар КОД6]],'Stock СВОД'!$A$5:$C$220,3,0),)</f>
        <v>0</v>
      </c>
      <c r="AD217" s="51">
        <f>IFERROR(VLOOKUP(Таблица1[[#This Row],[Товар КОД6]],'Продажи Период СВОД'!$A$5:$C$410,3,0),)</f>
        <v>0</v>
      </c>
      <c r="AE217" s="119">
        <f>Таблица1[[#This Row],[СТОК 1001]]+Таблица1[[#This Row],[СТОК 1002,]]</f>
        <v>0</v>
      </c>
      <c r="AF217" s="128"/>
      <c r="AG217" s="129"/>
      <c r="AH217" s="120">
        <f>Таблица1[[#This Row],[1002 заказ]]+Таблица1[[#This Row],[1001 заказ]]</f>
        <v>0</v>
      </c>
      <c r="AI217" s="57">
        <v>1</v>
      </c>
      <c r="AJ217" s="194"/>
      <c r="AK217" s="194"/>
      <c r="AL217" s="194">
        <f>Таблица1[[#This Row],[ФАКТ 1001]]+Таблица1[[#This Row],[ФАКТ 1002]]+Таблица1[[#This Row],[1001 заказ]]+Таблица1[[#This Row],[1002 заказ]]</f>
        <v>0</v>
      </c>
      <c r="AP217" s="3">
        <f>Таблица1[[#This Row],[Возврат 1002]]+Таблица1[[#This Row],[Возврат 1001]]</f>
        <v>0</v>
      </c>
      <c r="AQ21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18" spans="1:43" s="3" customFormat="1" ht="15.75" customHeight="1" x14ac:dyDescent="0.2">
      <c r="A218" s="23" t="s">
        <v>810</v>
      </c>
      <c r="B218" s="2">
        <v>665742</v>
      </c>
      <c r="C218" s="88" t="s">
        <v>3614</v>
      </c>
      <c r="D218" s="23" t="s">
        <v>810</v>
      </c>
      <c r="E218" s="7">
        <v>665742</v>
      </c>
      <c r="F218" s="7" t="s">
        <v>107</v>
      </c>
      <c r="G218" s="8" t="s">
        <v>1103</v>
      </c>
      <c r="H218" s="5" t="s">
        <v>21</v>
      </c>
      <c r="I218" s="5">
        <v>4</v>
      </c>
      <c r="J218" s="5">
        <v>100</v>
      </c>
      <c r="K218" s="5">
        <v>15</v>
      </c>
      <c r="L218" s="5">
        <v>45</v>
      </c>
      <c r="M218" s="5">
        <v>60.1</v>
      </c>
      <c r="N218" s="5">
        <v>6.5</v>
      </c>
      <c r="O218" s="43" t="str">
        <f>CONCATENATE(Таблица1[[#This Row],[Отверстия]],"/",Таблица1[[#This Row],[PCD]])</f>
        <v>4/100</v>
      </c>
      <c r="P218" s="5" t="s">
        <v>2336</v>
      </c>
      <c r="Q218" s="17" t="str">
        <f>CONCATENATE(Таблица1[[#This Row],[Отверстия]],"/",Таблица1[[#This Row],[PCD]],"/",Таблица1[[#This Row],[Диаметр]])</f>
        <v>4/100/15</v>
      </c>
      <c r="R21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4/100/15/45/60,1/6,5</v>
      </c>
      <c r="S21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4/100/15/45/60,1/6,5</v>
      </c>
      <c r="T218" s="58" t="s">
        <v>22</v>
      </c>
      <c r="U218" s="4"/>
      <c r="V218" s="35"/>
      <c r="W218" s="55" t="s">
        <v>2823</v>
      </c>
      <c r="X218" s="34">
        <v>3590</v>
      </c>
      <c r="Y218" s="161"/>
      <c r="Z218" s="34">
        <v>0</v>
      </c>
      <c r="AA218" s="51">
        <f>IFERROR(VLOOKUP(Таблица1[[#This Row],[Товар КОД6]],'Stock СВОД'!$A$5:$C$220,2,0),)</f>
        <v>0</v>
      </c>
      <c r="AB218" s="51">
        <f>IFERROR(VLOOKUP(Таблица1[[#This Row],[Товар КОД6]],'Продажи Период СВОД'!$A$5:$C$410,2,0),)</f>
        <v>0</v>
      </c>
      <c r="AC218" s="129">
        <f>IFERROR(VLOOKUP(Таблица1[[#This Row],[Товар КОД6]],'Stock СВОД'!$A$5:$C$220,3,0),)</f>
        <v>0</v>
      </c>
      <c r="AD218" s="51">
        <f>IFERROR(VLOOKUP(Таблица1[[#This Row],[Товар КОД6]],'Продажи Период СВОД'!$A$5:$C$410,3,0),)</f>
        <v>0</v>
      </c>
      <c r="AE218" s="119">
        <f>Таблица1[[#This Row],[СТОК 1001]]+Таблица1[[#This Row],[СТОК 1002,]]</f>
        <v>0</v>
      </c>
      <c r="AF218" s="128"/>
      <c r="AG218" s="129"/>
      <c r="AH218" s="120">
        <f>Таблица1[[#This Row],[1002 заказ]]+Таблица1[[#This Row],[1001 заказ]]</f>
        <v>0</v>
      </c>
      <c r="AI218" s="57">
        <v>1</v>
      </c>
      <c r="AJ218" s="194"/>
      <c r="AK218" s="194"/>
      <c r="AL218" s="194">
        <f>Таблица1[[#This Row],[ФАКТ 1001]]+Таблица1[[#This Row],[ФАКТ 1002]]+Таблица1[[#This Row],[1001 заказ]]+Таблица1[[#This Row],[1002 заказ]]</f>
        <v>0</v>
      </c>
      <c r="AP218" s="3">
        <f>Таблица1[[#This Row],[Возврат 1002]]+Таблица1[[#This Row],[Возврат 1001]]</f>
        <v>0</v>
      </c>
      <c r="AQ21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19" spans="1:43" s="3" customFormat="1" ht="15.75" customHeight="1" x14ac:dyDescent="0.2">
      <c r="A219" s="23" t="s">
        <v>810</v>
      </c>
      <c r="B219" s="2">
        <v>665743</v>
      </c>
      <c r="C219" s="88" t="s">
        <v>3878</v>
      </c>
      <c r="D219" s="23" t="s">
        <v>810</v>
      </c>
      <c r="E219" s="7">
        <v>665743</v>
      </c>
      <c r="F219" s="7" t="s">
        <v>107</v>
      </c>
      <c r="G219" s="8" t="s">
        <v>1107</v>
      </c>
      <c r="H219" s="5" t="s">
        <v>21</v>
      </c>
      <c r="I219" s="5">
        <v>4</v>
      </c>
      <c r="J219" s="5">
        <v>100</v>
      </c>
      <c r="K219" s="5">
        <v>15</v>
      </c>
      <c r="L219" s="5">
        <v>45</v>
      </c>
      <c r="M219" s="5">
        <v>60.1</v>
      </c>
      <c r="N219" s="5">
        <v>6.5</v>
      </c>
      <c r="O219" s="43" t="str">
        <f>CONCATENATE(Таблица1[[#This Row],[Отверстия]],"/",Таблица1[[#This Row],[PCD]])</f>
        <v>4/100</v>
      </c>
      <c r="P219" s="5" t="s">
        <v>2337</v>
      </c>
      <c r="Q219" s="17" t="str">
        <f>CONCATENATE(Таблица1[[#This Row],[Отверстия]],"/",Таблица1[[#This Row],[PCD]],"/",Таблица1[[#This Row],[Диаметр]])</f>
        <v>4/100/15</v>
      </c>
      <c r="R21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4/100/15/45/60,1/6,5</v>
      </c>
      <c r="S21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4/100/15/45/60,1/6,5</v>
      </c>
      <c r="T219" s="58" t="s">
        <v>22</v>
      </c>
      <c r="U219" s="4"/>
      <c r="V219" s="35"/>
      <c r="W219" s="55" t="s">
        <v>2823</v>
      </c>
      <c r="X219" s="34">
        <v>3350</v>
      </c>
      <c r="Y219" s="161"/>
      <c r="Z219" s="34">
        <v>0</v>
      </c>
      <c r="AA219" s="51">
        <f>IFERROR(VLOOKUP(Таблица1[[#This Row],[Товар КОД6]],'Stock СВОД'!$A$5:$C$220,2,0),)</f>
        <v>0</v>
      </c>
      <c r="AB219" s="51">
        <f>IFERROR(VLOOKUP(Таблица1[[#This Row],[Товар КОД6]],'Продажи Период СВОД'!$A$5:$C$410,2,0),)</f>
        <v>0</v>
      </c>
      <c r="AC219" s="129">
        <f>IFERROR(VLOOKUP(Таблица1[[#This Row],[Товар КОД6]],'Stock СВОД'!$A$5:$C$220,3,0),)</f>
        <v>0</v>
      </c>
      <c r="AD219" s="51">
        <f>IFERROR(VLOOKUP(Таблица1[[#This Row],[Товар КОД6]],'Продажи Период СВОД'!$A$5:$C$410,3,0),)</f>
        <v>0</v>
      </c>
      <c r="AE219" s="119">
        <f>Таблица1[[#This Row],[СТОК 1001]]+Таблица1[[#This Row],[СТОК 1002,]]</f>
        <v>0</v>
      </c>
      <c r="AF219" s="128"/>
      <c r="AG219" s="129"/>
      <c r="AH219" s="120">
        <f>Таблица1[[#This Row],[1002 заказ]]+Таблица1[[#This Row],[1001 заказ]]</f>
        <v>0</v>
      </c>
      <c r="AI219" s="57">
        <v>1</v>
      </c>
      <c r="AJ219" s="194"/>
      <c r="AK219" s="194"/>
      <c r="AL219" s="194">
        <f>Таблица1[[#This Row],[ФАКТ 1001]]+Таблица1[[#This Row],[ФАКТ 1002]]+Таблица1[[#This Row],[1001 заказ]]+Таблица1[[#This Row],[1002 заказ]]</f>
        <v>0</v>
      </c>
      <c r="AP219" s="3">
        <f>Таблица1[[#This Row],[Возврат 1002]]+Таблица1[[#This Row],[Возврат 1001]]</f>
        <v>0</v>
      </c>
      <c r="AQ21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20" spans="1:43" s="3" customFormat="1" ht="15.75" customHeight="1" x14ac:dyDescent="0.2">
      <c r="A220" s="23" t="s">
        <v>810</v>
      </c>
      <c r="B220" s="2">
        <v>689131</v>
      </c>
      <c r="C220" s="88" t="s">
        <v>3615</v>
      </c>
      <c r="D220" s="23" t="s">
        <v>810</v>
      </c>
      <c r="E220" s="7">
        <v>689131</v>
      </c>
      <c r="F220" s="7" t="s">
        <v>38</v>
      </c>
      <c r="G220" s="8" t="s">
        <v>2571</v>
      </c>
      <c r="H220" s="5" t="s">
        <v>21</v>
      </c>
      <c r="I220" s="5">
        <v>4</v>
      </c>
      <c r="J220" s="5">
        <v>100</v>
      </c>
      <c r="K220" s="5">
        <v>15</v>
      </c>
      <c r="L220" s="5">
        <v>45</v>
      </c>
      <c r="M220" s="5">
        <v>60.1</v>
      </c>
      <c r="N220" s="5">
        <v>6</v>
      </c>
      <c r="O220" s="43" t="str">
        <f>CONCATENATE(Таблица1[[#This Row],[Отверстия]],"/",Таблица1[[#This Row],[PCD]])</f>
        <v>4/100</v>
      </c>
      <c r="P220" s="5" t="s">
        <v>111</v>
      </c>
      <c r="Q220" s="17" t="str">
        <f>CONCATENATE(Таблица1[[#This Row],[Отверстия]],"/",Таблица1[[#This Row],[PCD]],"/",Таблица1[[#This Row],[Диаметр]])</f>
        <v>4/100/15</v>
      </c>
      <c r="R22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4/100/15/45/60,1/6</v>
      </c>
      <c r="S22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4/100/15/45/60,1/6</v>
      </c>
      <c r="T220" s="58" t="s">
        <v>28</v>
      </c>
      <c r="U220" s="4">
        <v>4</v>
      </c>
      <c r="V220" s="35">
        <v>8</v>
      </c>
      <c r="W220" s="55" t="s">
        <v>2822</v>
      </c>
      <c r="X220" s="34">
        <v>3590</v>
      </c>
      <c r="Y220" s="161"/>
      <c r="Z220" s="34">
        <v>0</v>
      </c>
      <c r="AA220" s="51">
        <f>IFERROR(VLOOKUP(Таблица1[[#This Row],[Товар КОД6]],'Stock СВОД'!$A$5:$C$220,2,0),)</f>
        <v>0</v>
      </c>
      <c r="AB220" s="51">
        <f>IFERROR(VLOOKUP(Таблица1[[#This Row],[Товар КОД6]],'Продажи Период СВОД'!$A$5:$C$410,2,0),)</f>
        <v>0</v>
      </c>
      <c r="AC220" s="129">
        <f>IFERROR(VLOOKUP(Таблица1[[#This Row],[Товар КОД6]],'Stock СВОД'!$A$5:$C$220,3,0),)</f>
        <v>0</v>
      </c>
      <c r="AD220" s="51">
        <f>IFERROR(VLOOKUP(Таблица1[[#This Row],[Товар КОД6]],'Продажи Период СВОД'!$A$5:$C$410,3,0),)</f>
        <v>0</v>
      </c>
      <c r="AE220" s="119">
        <f>Таблица1[[#This Row],[СТОК 1001]]+Таблица1[[#This Row],[СТОК 1002,]]</f>
        <v>0</v>
      </c>
      <c r="AF220" s="128"/>
      <c r="AG220" s="129"/>
      <c r="AH220" s="120">
        <f>Таблица1[[#This Row],[1002 заказ]]+Таблица1[[#This Row],[1001 заказ]]</f>
        <v>0</v>
      </c>
      <c r="AI220" s="57">
        <v>1</v>
      </c>
      <c r="AJ220" s="194"/>
      <c r="AK220" s="194"/>
      <c r="AL220" s="194">
        <f>Таблица1[[#This Row],[ФАКТ 1001]]+Таблица1[[#This Row],[ФАКТ 1002]]+Таблица1[[#This Row],[1001 заказ]]+Таблица1[[#This Row],[1002 заказ]]</f>
        <v>0</v>
      </c>
      <c r="AP220" s="3">
        <f>Таблица1[[#This Row],[Возврат 1002]]+Таблица1[[#This Row],[Возврат 1001]]</f>
        <v>0</v>
      </c>
      <c r="AQ22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21" spans="1:43" s="3" customFormat="1" ht="15.75" customHeight="1" x14ac:dyDescent="0.2">
      <c r="A221" s="23" t="s">
        <v>810</v>
      </c>
      <c r="B221" s="2">
        <v>675808</v>
      </c>
      <c r="C221" s="88" t="s">
        <v>112</v>
      </c>
      <c r="D221" s="23" t="s">
        <v>810</v>
      </c>
      <c r="E221" s="7">
        <v>675808</v>
      </c>
      <c r="F221" s="7" t="s">
        <v>38</v>
      </c>
      <c r="G221" s="8" t="s">
        <v>1099</v>
      </c>
      <c r="H221" s="5" t="s">
        <v>21</v>
      </c>
      <c r="I221" s="5">
        <v>4</v>
      </c>
      <c r="J221" s="5">
        <v>100</v>
      </c>
      <c r="K221" s="5">
        <v>15</v>
      </c>
      <c r="L221" s="5">
        <v>45</v>
      </c>
      <c r="M221" s="5">
        <v>60.1</v>
      </c>
      <c r="N221" s="5">
        <v>6</v>
      </c>
      <c r="O221" s="43" t="str">
        <f>CONCATENATE(Таблица1[[#This Row],[Отверстия]],"/",Таблица1[[#This Row],[PCD]])</f>
        <v>4/100</v>
      </c>
      <c r="P221" s="5" t="s">
        <v>113</v>
      </c>
      <c r="Q221" s="17" t="str">
        <f>CONCATENATE(Таблица1[[#This Row],[Отверстия]],"/",Таблица1[[#This Row],[PCD]],"/",Таблица1[[#This Row],[Диаметр]])</f>
        <v>4/100/15</v>
      </c>
      <c r="R22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4/100/15/45/60,1/6</v>
      </c>
      <c r="S22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4/100/15/45/60,1/6</v>
      </c>
      <c r="T221" s="58" t="s">
        <v>28</v>
      </c>
      <c r="U221" s="4">
        <v>4</v>
      </c>
      <c r="V221" s="35">
        <v>8</v>
      </c>
      <c r="W221" s="55" t="s">
        <v>2822</v>
      </c>
      <c r="X221" s="34">
        <v>3350</v>
      </c>
      <c r="Y221" s="161"/>
      <c r="Z221" s="34">
        <v>0</v>
      </c>
      <c r="AA221" s="51">
        <f>IFERROR(VLOOKUP(Таблица1[[#This Row],[Товар КОД6]],'Stock СВОД'!$A$5:$C$220,2,0),)</f>
        <v>0</v>
      </c>
      <c r="AB221" s="51">
        <f>IFERROR(VLOOKUP(Таблица1[[#This Row],[Товар КОД6]],'Продажи Период СВОД'!$A$5:$C$410,2,0),)</f>
        <v>0</v>
      </c>
      <c r="AC221" s="129">
        <f>IFERROR(VLOOKUP(Таблица1[[#This Row],[Товар КОД6]],'Stock СВОД'!$A$5:$C$220,3,0),)</f>
        <v>0</v>
      </c>
      <c r="AD221" s="51">
        <f>IFERROR(VLOOKUP(Таблица1[[#This Row],[Товар КОД6]],'Продажи Период СВОД'!$A$5:$C$410,3,0),)</f>
        <v>0</v>
      </c>
      <c r="AE221" s="119">
        <f>Таблица1[[#This Row],[СТОК 1001]]+Таблица1[[#This Row],[СТОК 1002,]]</f>
        <v>0</v>
      </c>
      <c r="AF221" s="128"/>
      <c r="AG221" s="129"/>
      <c r="AH221" s="120">
        <f>Таблица1[[#This Row],[1002 заказ]]+Таблица1[[#This Row],[1001 заказ]]</f>
        <v>0</v>
      </c>
      <c r="AI221" s="57">
        <v>1</v>
      </c>
      <c r="AJ221" s="194"/>
      <c r="AK221" s="194"/>
      <c r="AL221" s="194">
        <f>Таблица1[[#This Row],[ФАКТ 1001]]+Таблица1[[#This Row],[ФАКТ 1002]]+Таблица1[[#This Row],[1001 заказ]]+Таблица1[[#This Row],[1002 заказ]]</f>
        <v>0</v>
      </c>
      <c r="AP221" s="3">
        <f>Таблица1[[#This Row],[Возврат 1002]]+Таблица1[[#This Row],[Возврат 1001]]</f>
        <v>0</v>
      </c>
      <c r="AQ22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22" spans="1:43" s="3" customFormat="1" ht="15.75" customHeight="1" x14ac:dyDescent="0.2">
      <c r="A222" s="23" t="s">
        <v>810</v>
      </c>
      <c r="B222" s="2">
        <v>762243</v>
      </c>
      <c r="C222" s="88" t="s">
        <v>120</v>
      </c>
      <c r="D222" s="23" t="s">
        <v>810</v>
      </c>
      <c r="E222" s="7">
        <v>762243</v>
      </c>
      <c r="F222" s="7" t="s">
        <v>38</v>
      </c>
      <c r="G222" s="8" t="s">
        <v>1097</v>
      </c>
      <c r="H222" s="5" t="s">
        <v>21</v>
      </c>
      <c r="I222" s="5">
        <v>4</v>
      </c>
      <c r="J222" s="5">
        <v>100</v>
      </c>
      <c r="K222" s="5">
        <v>15</v>
      </c>
      <c r="L222" s="5">
        <v>45</v>
      </c>
      <c r="M222" s="5">
        <v>60.1</v>
      </c>
      <c r="N222" s="5">
        <v>6</v>
      </c>
      <c r="O222" s="43" t="str">
        <f>CONCATENATE(Таблица1[[#This Row],[Отверстия]],"/",Таблица1[[#This Row],[PCD]])</f>
        <v>4/100</v>
      </c>
      <c r="P222" s="5" t="s">
        <v>121</v>
      </c>
      <c r="Q222" s="17" t="str">
        <f>CONCATENATE(Таблица1[[#This Row],[Отверстия]],"/",Таблица1[[#This Row],[PCD]],"/",Таблица1[[#This Row],[Диаметр]])</f>
        <v>4/100/15</v>
      </c>
      <c r="R22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4/100/15/45/60,1/6</v>
      </c>
      <c r="S22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4/100/15/45/60,1/6</v>
      </c>
      <c r="T222" s="58" t="s">
        <v>28</v>
      </c>
      <c r="U222" s="4">
        <v>4</v>
      </c>
      <c r="V222" s="35">
        <v>8</v>
      </c>
      <c r="W222" s="55" t="s">
        <v>2822</v>
      </c>
      <c r="X222" s="34">
        <v>3590</v>
      </c>
      <c r="Y222" s="161"/>
      <c r="Z222" s="34">
        <v>0</v>
      </c>
      <c r="AA222" s="51">
        <f>IFERROR(VLOOKUP(Таблица1[[#This Row],[Товар КОД6]],'Stock СВОД'!$A$5:$C$220,2,0),)</f>
        <v>0</v>
      </c>
      <c r="AB222" s="51">
        <f>IFERROR(VLOOKUP(Таблица1[[#This Row],[Товар КОД6]],'Продажи Период СВОД'!$A$5:$C$410,2,0),)</f>
        <v>0</v>
      </c>
      <c r="AC222" s="129">
        <f>IFERROR(VLOOKUP(Таблица1[[#This Row],[Товар КОД6]],'Stock СВОД'!$A$5:$C$220,3,0),)</f>
        <v>0</v>
      </c>
      <c r="AD222" s="51">
        <f>IFERROR(VLOOKUP(Таблица1[[#This Row],[Товар КОД6]],'Продажи Период СВОД'!$A$5:$C$410,3,0),)</f>
        <v>0</v>
      </c>
      <c r="AE222" s="125">
        <f>Таблица1[[#This Row],[СТОК 1001]]+Таблица1[[#This Row],[СТОК 1002,]]</f>
        <v>0</v>
      </c>
      <c r="AF222" s="128"/>
      <c r="AG222" s="129"/>
      <c r="AH222" s="123">
        <f>Таблица1[[#This Row],[1002 заказ]]+Таблица1[[#This Row],[1001 заказ]]</f>
        <v>0</v>
      </c>
      <c r="AI222" s="57">
        <v>1</v>
      </c>
      <c r="AJ222" s="194"/>
      <c r="AK222" s="194"/>
      <c r="AL222" s="194">
        <f>Таблица1[[#This Row],[ФАКТ 1001]]+Таблица1[[#This Row],[ФАКТ 1002]]+Таблица1[[#This Row],[1001 заказ]]+Таблица1[[#This Row],[1002 заказ]]</f>
        <v>0</v>
      </c>
      <c r="AP222" s="3">
        <f>Таблица1[[#This Row],[Возврат 1002]]+Таблица1[[#This Row],[Возврат 1001]]</f>
        <v>0</v>
      </c>
      <c r="AQ22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23" spans="1:43" s="3" customFormat="1" ht="15.75" customHeight="1" x14ac:dyDescent="0.2">
      <c r="A223" s="23" t="s">
        <v>810</v>
      </c>
      <c r="B223" s="2">
        <v>763966</v>
      </c>
      <c r="C223" s="88" t="s">
        <v>122</v>
      </c>
      <c r="D223" s="23" t="s">
        <v>810</v>
      </c>
      <c r="E223" s="7">
        <v>763966</v>
      </c>
      <c r="F223" s="7" t="s">
        <v>38</v>
      </c>
      <c r="G223" s="8" t="s">
        <v>1099</v>
      </c>
      <c r="H223" s="5" t="s">
        <v>21</v>
      </c>
      <c r="I223" s="5">
        <v>4</v>
      </c>
      <c r="J223" s="5">
        <v>100</v>
      </c>
      <c r="K223" s="5">
        <v>15</v>
      </c>
      <c r="L223" s="5">
        <v>45</v>
      </c>
      <c r="M223" s="5">
        <v>60.1</v>
      </c>
      <c r="N223" s="5">
        <v>6</v>
      </c>
      <c r="O223" s="43" t="str">
        <f>CONCATENATE(Таблица1[[#This Row],[Отверстия]],"/",Таблица1[[#This Row],[PCD]])</f>
        <v>4/100</v>
      </c>
      <c r="P223" s="5" t="s">
        <v>123</v>
      </c>
      <c r="Q223" s="17" t="str">
        <f>CONCATENATE(Таблица1[[#This Row],[Отверстия]],"/",Таблица1[[#This Row],[PCD]],"/",Таблица1[[#This Row],[Диаметр]])</f>
        <v>4/100/15</v>
      </c>
      <c r="R22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4/100/15/45/60,1/6</v>
      </c>
      <c r="S22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4/100/15/45/60,1/6</v>
      </c>
      <c r="T223" s="58" t="s">
        <v>28</v>
      </c>
      <c r="U223" s="4">
        <v>4</v>
      </c>
      <c r="V223" s="35">
        <v>8</v>
      </c>
      <c r="W223" s="55" t="s">
        <v>2822</v>
      </c>
      <c r="X223" s="34">
        <v>3350</v>
      </c>
      <c r="Y223" s="161"/>
      <c r="Z223" s="34">
        <v>2635.4709999999995</v>
      </c>
      <c r="AA223" s="51">
        <f>IFERROR(VLOOKUP(Таблица1[[#This Row],[Товар КОД6]],'Stock СВОД'!$A$5:$C$220,2,0),)</f>
        <v>4</v>
      </c>
      <c r="AB223" s="51">
        <f>IFERROR(VLOOKUP(Таблица1[[#This Row],[Товар КОД6]],'Продажи Период СВОД'!$A$5:$C$410,2,0),)</f>
        <v>0</v>
      </c>
      <c r="AC223" s="129">
        <f>IFERROR(VLOOKUP(Таблица1[[#This Row],[Товар КОД6]],'Stock СВОД'!$A$5:$C$220,3,0),)</f>
        <v>0</v>
      </c>
      <c r="AD223" s="51">
        <f>IFERROR(VLOOKUP(Таблица1[[#This Row],[Товар КОД6]],'Продажи Период СВОД'!$A$5:$C$410,3,0),)</f>
        <v>0</v>
      </c>
      <c r="AE223" s="119">
        <f>Таблица1[[#This Row],[СТОК 1001]]+Таблица1[[#This Row],[СТОК 1002,]]</f>
        <v>4</v>
      </c>
      <c r="AF223" s="128"/>
      <c r="AG223" s="129"/>
      <c r="AH223" s="120">
        <f>Таблица1[[#This Row],[1002 заказ]]+Таблица1[[#This Row],[1001 заказ]]</f>
        <v>0</v>
      </c>
      <c r="AI223" s="57">
        <v>1</v>
      </c>
      <c r="AJ223" s="194"/>
      <c r="AK223" s="194"/>
      <c r="AL223" s="194">
        <f>Таблица1[[#This Row],[ФАКТ 1001]]+Таблица1[[#This Row],[ФАКТ 1002]]+Таблица1[[#This Row],[1001 заказ]]+Таблица1[[#This Row],[1002 заказ]]</f>
        <v>0</v>
      </c>
      <c r="AP223" s="3">
        <f>Таблица1[[#This Row],[Возврат 1002]]+Таблица1[[#This Row],[Возврат 1001]]</f>
        <v>0</v>
      </c>
      <c r="AQ22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224" spans="1:43" s="3" customFormat="1" ht="15.75" customHeight="1" x14ac:dyDescent="0.2">
      <c r="A224" s="23" t="s">
        <v>810</v>
      </c>
      <c r="B224" s="2">
        <v>938855</v>
      </c>
      <c r="C224" s="88" t="s">
        <v>128</v>
      </c>
      <c r="D224" s="23" t="s">
        <v>810</v>
      </c>
      <c r="E224" s="7">
        <v>938855</v>
      </c>
      <c r="F224" s="7" t="s">
        <v>38</v>
      </c>
      <c r="G224" s="8" t="s">
        <v>1101</v>
      </c>
      <c r="H224" s="5" t="s">
        <v>21</v>
      </c>
      <c r="I224" s="5">
        <v>4</v>
      </c>
      <c r="J224" s="5">
        <v>100</v>
      </c>
      <c r="K224" s="5">
        <v>15</v>
      </c>
      <c r="L224" s="5">
        <v>45</v>
      </c>
      <c r="M224" s="5">
        <v>60.1</v>
      </c>
      <c r="N224" s="5">
        <v>6</v>
      </c>
      <c r="O224" s="43" t="str">
        <f>CONCATENATE(Таблица1[[#This Row],[Отверстия]],"/",Таблица1[[#This Row],[PCD]])</f>
        <v>4/100</v>
      </c>
      <c r="P224" s="5" t="s">
        <v>129</v>
      </c>
      <c r="Q224" s="17" t="str">
        <f>CONCATENATE(Таблица1[[#This Row],[Отверстия]],"/",Таблица1[[#This Row],[PCD]],"/",Таблица1[[#This Row],[Диаметр]])</f>
        <v>4/100/15</v>
      </c>
      <c r="R22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4/100/15/45/60,1/6</v>
      </c>
      <c r="S22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4/100/15/45/60,1/6</v>
      </c>
      <c r="T224" s="58" t="s">
        <v>28</v>
      </c>
      <c r="U224" s="4">
        <v>4</v>
      </c>
      <c r="V224" s="35">
        <v>8</v>
      </c>
      <c r="W224" s="55" t="s">
        <v>2822</v>
      </c>
      <c r="X224" s="34">
        <v>3590</v>
      </c>
      <c r="Y224" s="161"/>
      <c r="Z224" s="34">
        <v>0</v>
      </c>
      <c r="AA224" s="51">
        <f>IFERROR(VLOOKUP(Таблица1[[#This Row],[Товар КОД6]],'Stock СВОД'!$A$5:$C$220,2,0),)</f>
        <v>0</v>
      </c>
      <c r="AB224" s="51">
        <f>IFERROR(VLOOKUP(Таблица1[[#This Row],[Товар КОД6]],'Продажи Период СВОД'!$A$5:$C$410,2,0),)</f>
        <v>0</v>
      </c>
      <c r="AC224" s="129">
        <f>IFERROR(VLOOKUP(Таблица1[[#This Row],[Товар КОД6]],'Stock СВОД'!$A$5:$C$220,3,0),)</f>
        <v>0</v>
      </c>
      <c r="AD224" s="51">
        <f>IFERROR(VLOOKUP(Таблица1[[#This Row],[Товар КОД6]],'Продажи Период СВОД'!$A$5:$C$410,3,0),)</f>
        <v>0</v>
      </c>
      <c r="AE224" s="119">
        <f>Таблица1[[#This Row],[СТОК 1001]]+Таблица1[[#This Row],[СТОК 1002,]]</f>
        <v>0</v>
      </c>
      <c r="AF224" s="128"/>
      <c r="AG224" s="129"/>
      <c r="AH224" s="120">
        <f>Таблица1[[#This Row],[1002 заказ]]+Таблица1[[#This Row],[1001 заказ]]</f>
        <v>0</v>
      </c>
      <c r="AI224" s="57">
        <v>1</v>
      </c>
      <c r="AJ224" s="194"/>
      <c r="AK224" s="194"/>
      <c r="AL224" s="194">
        <f>Таблица1[[#This Row],[ФАКТ 1001]]+Таблица1[[#This Row],[ФАКТ 1002]]+Таблица1[[#This Row],[1001 заказ]]+Таблица1[[#This Row],[1002 заказ]]</f>
        <v>0</v>
      </c>
      <c r="AP224" s="3">
        <f>Таблица1[[#This Row],[Возврат 1002]]+Таблица1[[#This Row],[Возврат 1001]]</f>
        <v>0</v>
      </c>
      <c r="AQ22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25" spans="1:43" s="3" customFormat="1" ht="15.75" customHeight="1" x14ac:dyDescent="0.2">
      <c r="A225" s="23" t="s">
        <v>810</v>
      </c>
      <c r="B225" s="2">
        <v>938858</v>
      </c>
      <c r="C225" s="88" t="s">
        <v>3879</v>
      </c>
      <c r="D225" s="23" t="s">
        <v>810</v>
      </c>
      <c r="E225" s="7">
        <v>938858</v>
      </c>
      <c r="F225" s="7" t="s">
        <v>38</v>
      </c>
      <c r="G225" s="8" t="s">
        <v>1105</v>
      </c>
      <c r="H225" s="5" t="s">
        <v>21</v>
      </c>
      <c r="I225" s="5">
        <v>4</v>
      </c>
      <c r="J225" s="5">
        <v>100</v>
      </c>
      <c r="K225" s="5">
        <v>15</v>
      </c>
      <c r="L225" s="5">
        <v>45</v>
      </c>
      <c r="M225" s="5">
        <v>60.1</v>
      </c>
      <c r="N225" s="5">
        <v>6</v>
      </c>
      <c r="O225" s="43" t="str">
        <f>CONCATENATE(Таблица1[[#This Row],[Отверстия]],"/",Таблица1[[#This Row],[PCD]])</f>
        <v>4/100</v>
      </c>
      <c r="P225" s="5" t="s">
        <v>130</v>
      </c>
      <c r="Q225" s="17" t="str">
        <f>CONCATENATE(Таблица1[[#This Row],[Отверстия]],"/",Таблица1[[#This Row],[PCD]],"/",Таблица1[[#This Row],[Диаметр]])</f>
        <v>4/100/15</v>
      </c>
      <c r="R22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4/100/15/45/60,1/6</v>
      </c>
      <c r="S22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4/100/15/45/60,1/6</v>
      </c>
      <c r="T225" s="58" t="s">
        <v>28</v>
      </c>
      <c r="U225" s="4">
        <v>4</v>
      </c>
      <c r="V225" s="35">
        <v>8</v>
      </c>
      <c r="W225" s="55" t="s">
        <v>2822</v>
      </c>
      <c r="X225" s="34">
        <v>3350</v>
      </c>
      <c r="Y225" s="161"/>
      <c r="Z225" s="34">
        <v>0</v>
      </c>
      <c r="AA225" s="51">
        <f>IFERROR(VLOOKUP(Таблица1[[#This Row],[Товар КОД6]],'Stock СВОД'!$A$5:$C$220,2,0),)</f>
        <v>0</v>
      </c>
      <c r="AB225" s="51">
        <f>IFERROR(VLOOKUP(Таблица1[[#This Row],[Товар КОД6]],'Продажи Период СВОД'!$A$5:$C$410,2,0),)</f>
        <v>0</v>
      </c>
      <c r="AC225" s="129">
        <f>IFERROR(VLOOKUP(Таблица1[[#This Row],[Товар КОД6]],'Stock СВОД'!$A$5:$C$220,3,0),)</f>
        <v>0</v>
      </c>
      <c r="AD225" s="51">
        <f>IFERROR(VLOOKUP(Таблица1[[#This Row],[Товар КОД6]],'Продажи Период СВОД'!$A$5:$C$410,3,0),)</f>
        <v>0</v>
      </c>
      <c r="AE225" s="119">
        <f>Таблица1[[#This Row],[СТОК 1001]]+Таблица1[[#This Row],[СТОК 1002,]]</f>
        <v>0</v>
      </c>
      <c r="AF225" s="128"/>
      <c r="AG225" s="129"/>
      <c r="AH225" s="120">
        <f>Таблица1[[#This Row],[1002 заказ]]+Таблица1[[#This Row],[1001 заказ]]</f>
        <v>0</v>
      </c>
      <c r="AI225" s="57">
        <v>1</v>
      </c>
      <c r="AJ225" s="194"/>
      <c r="AK225" s="194"/>
      <c r="AL225" s="194">
        <f>Таблица1[[#This Row],[ФАКТ 1001]]+Таблица1[[#This Row],[ФАКТ 1002]]+Таблица1[[#This Row],[1001 заказ]]+Таблица1[[#This Row],[1002 заказ]]</f>
        <v>0</v>
      </c>
      <c r="AP225" s="3">
        <f>Таблица1[[#This Row],[Возврат 1002]]+Таблица1[[#This Row],[Возврат 1001]]</f>
        <v>0</v>
      </c>
      <c r="AQ22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26" spans="1:43" s="3" customFormat="1" ht="15.75" customHeight="1" x14ac:dyDescent="0.2">
      <c r="A226" s="23" t="s">
        <v>810</v>
      </c>
      <c r="B226" s="2">
        <v>943945</v>
      </c>
      <c r="C226" s="88" t="s">
        <v>131</v>
      </c>
      <c r="D226" s="23" t="s">
        <v>810</v>
      </c>
      <c r="E226" s="7">
        <v>943945</v>
      </c>
      <c r="F226" s="7" t="s">
        <v>38</v>
      </c>
      <c r="G226" s="8" t="s">
        <v>1109</v>
      </c>
      <c r="H226" s="5" t="s">
        <v>21</v>
      </c>
      <c r="I226" s="5">
        <v>4</v>
      </c>
      <c r="J226" s="5">
        <v>100</v>
      </c>
      <c r="K226" s="5">
        <v>15</v>
      </c>
      <c r="L226" s="5">
        <v>45</v>
      </c>
      <c r="M226" s="5">
        <v>60.1</v>
      </c>
      <c r="N226" s="5">
        <v>6</v>
      </c>
      <c r="O226" s="43" t="str">
        <f>CONCATENATE(Таблица1[[#This Row],[Отверстия]],"/",Таблица1[[#This Row],[PCD]])</f>
        <v>4/100</v>
      </c>
      <c r="P226" s="5" t="s">
        <v>132</v>
      </c>
      <c r="Q226" s="17" t="str">
        <f>CONCATENATE(Таблица1[[#This Row],[Отверстия]],"/",Таблица1[[#This Row],[PCD]],"/",Таблица1[[#This Row],[Диаметр]])</f>
        <v>4/100/15</v>
      </c>
      <c r="R22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4/100/15/45/60,1/6</v>
      </c>
      <c r="S22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4/100/15/45/60,1/6</v>
      </c>
      <c r="T226" s="58" t="s">
        <v>28</v>
      </c>
      <c r="U226" s="4">
        <v>4</v>
      </c>
      <c r="V226" s="35">
        <v>8</v>
      </c>
      <c r="W226" s="55" t="s">
        <v>2822</v>
      </c>
      <c r="X226" s="34">
        <v>3350</v>
      </c>
      <c r="Y226" s="161"/>
      <c r="Z226" s="34">
        <v>0</v>
      </c>
      <c r="AA226" s="51">
        <f>IFERROR(VLOOKUP(Таблица1[[#This Row],[Товар КОД6]],'Stock СВОД'!$A$5:$C$220,2,0),)</f>
        <v>0</v>
      </c>
      <c r="AB226" s="51">
        <f>IFERROR(VLOOKUP(Таблица1[[#This Row],[Товар КОД6]],'Продажи Период СВОД'!$A$5:$C$410,2,0),)</f>
        <v>0</v>
      </c>
      <c r="AC226" s="129">
        <f>IFERROR(VLOOKUP(Таблица1[[#This Row],[Товар КОД6]],'Stock СВОД'!$A$5:$C$220,3,0),)</f>
        <v>0</v>
      </c>
      <c r="AD226" s="51">
        <f>IFERROR(VLOOKUP(Таблица1[[#This Row],[Товар КОД6]],'Продажи Период СВОД'!$A$5:$C$410,3,0),)</f>
        <v>0</v>
      </c>
      <c r="AE226" s="119">
        <f>Таблица1[[#This Row],[СТОК 1001]]+Таблица1[[#This Row],[СТОК 1002,]]</f>
        <v>0</v>
      </c>
      <c r="AF226" s="128"/>
      <c r="AG226" s="129"/>
      <c r="AH226" s="120">
        <f>Таблица1[[#This Row],[1002 заказ]]+Таблица1[[#This Row],[1001 заказ]]</f>
        <v>0</v>
      </c>
      <c r="AI226" s="57">
        <v>1</v>
      </c>
      <c r="AJ226" s="194"/>
      <c r="AK226" s="194"/>
      <c r="AL226" s="194">
        <f>Таблица1[[#This Row],[ФАКТ 1001]]+Таблица1[[#This Row],[ФАКТ 1002]]+Таблица1[[#This Row],[1001 заказ]]+Таблица1[[#This Row],[1002 заказ]]</f>
        <v>0</v>
      </c>
      <c r="AP226" s="3">
        <f>Таблица1[[#This Row],[Возврат 1002]]+Таблица1[[#This Row],[Возврат 1001]]</f>
        <v>0</v>
      </c>
      <c r="AQ22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27" spans="1:43" s="3" customFormat="1" ht="15.75" customHeight="1" x14ac:dyDescent="0.2">
      <c r="A227" s="23" t="s">
        <v>810</v>
      </c>
      <c r="B227" s="2">
        <v>941907</v>
      </c>
      <c r="C227" s="88" t="s">
        <v>3985</v>
      </c>
      <c r="D227" s="23" t="s">
        <v>810</v>
      </c>
      <c r="E227" s="7">
        <v>941907</v>
      </c>
      <c r="F227" s="7" t="s">
        <v>38</v>
      </c>
      <c r="G227" s="8" t="s">
        <v>2571</v>
      </c>
      <c r="H227" s="5" t="s">
        <v>21</v>
      </c>
      <c r="I227" s="5">
        <v>4</v>
      </c>
      <c r="J227" s="5">
        <v>100</v>
      </c>
      <c r="K227" s="5">
        <v>15</v>
      </c>
      <c r="L227" s="5">
        <v>45</v>
      </c>
      <c r="M227" s="5">
        <v>60.1</v>
      </c>
      <c r="N227" s="5">
        <v>6</v>
      </c>
      <c r="O227" s="43" t="str">
        <f>CONCATENATE(Таблица1[[#This Row],[Отверстия]],"/",Таблица1[[#This Row],[PCD]])</f>
        <v>4/100</v>
      </c>
      <c r="P227" s="5" t="s">
        <v>133</v>
      </c>
      <c r="Q227" s="17" t="str">
        <f>CONCATENATE(Таблица1[[#This Row],[Отверстия]],"/",Таблица1[[#This Row],[PCD]],"/",Таблица1[[#This Row],[Диаметр]])</f>
        <v>4/100/15</v>
      </c>
      <c r="R22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4/100/15/45/60,1/6</v>
      </c>
      <c r="S22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4/100/15/45/60,1/6</v>
      </c>
      <c r="T227" s="58" t="s">
        <v>28</v>
      </c>
      <c r="U227" s="4">
        <v>4</v>
      </c>
      <c r="V227" s="35">
        <v>8</v>
      </c>
      <c r="W227" s="55" t="s">
        <v>2822</v>
      </c>
      <c r="X227" s="34">
        <v>3590</v>
      </c>
      <c r="Y227" s="161"/>
      <c r="Z227" s="34">
        <v>2834.9971999999998</v>
      </c>
      <c r="AA227" s="51">
        <f>IFERROR(VLOOKUP(Таблица1[[#This Row],[Товар КОД6]],'Stock СВОД'!$A$5:$C$220,2,0),)</f>
        <v>0</v>
      </c>
      <c r="AB227" s="51">
        <f>IFERROR(VLOOKUP(Таблица1[[#This Row],[Товар КОД6]],'Продажи Период СВОД'!$A$5:$C$410,2,0),)</f>
        <v>0</v>
      </c>
      <c r="AC227" s="129">
        <f>IFERROR(VLOOKUP(Таблица1[[#This Row],[Товар КОД6]],'Stock СВОД'!$A$5:$C$220,3,0),)</f>
        <v>4</v>
      </c>
      <c r="AD227" s="51">
        <f>IFERROR(VLOOKUP(Таблица1[[#This Row],[Товар КОД6]],'Продажи Период СВОД'!$A$5:$C$410,3,0),)</f>
        <v>4</v>
      </c>
      <c r="AE227" s="119">
        <f>Таблица1[[#This Row],[СТОК 1001]]+Таблица1[[#This Row],[СТОК 1002,]]</f>
        <v>4</v>
      </c>
      <c r="AF227" s="128"/>
      <c r="AG227" s="129"/>
      <c r="AH227" s="120">
        <f>Таблица1[[#This Row],[1002 заказ]]+Таблица1[[#This Row],[1001 заказ]]</f>
        <v>0</v>
      </c>
      <c r="AI227" s="57">
        <v>1</v>
      </c>
      <c r="AJ227" s="194">
        <v>2975</v>
      </c>
      <c r="AK227" s="194"/>
      <c r="AL227" s="194">
        <f>Таблица1[[#This Row],[ФАКТ 1001]]+Таблица1[[#This Row],[ФАКТ 1002]]+Таблица1[[#This Row],[1001 заказ]]+Таблица1[[#This Row],[1002 заказ]]</f>
        <v>2975</v>
      </c>
      <c r="AP227" s="3">
        <f>Таблица1[[#This Row],[Возврат 1002]]+Таблица1[[#This Row],[Возврат 1001]]</f>
        <v>0</v>
      </c>
      <c r="AQ22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8</v>
      </c>
    </row>
    <row r="228" spans="1:43" s="3" customFormat="1" ht="15.75" customHeight="1" x14ac:dyDescent="0.2">
      <c r="A228" s="23" t="s">
        <v>810</v>
      </c>
      <c r="B228" s="2">
        <v>40302</v>
      </c>
      <c r="C228" s="88" t="s">
        <v>136</v>
      </c>
      <c r="D228" s="23" t="s">
        <v>810</v>
      </c>
      <c r="E228" s="7">
        <v>40302</v>
      </c>
      <c r="F228" s="7" t="s">
        <v>3049</v>
      </c>
      <c r="G228" s="8" t="s">
        <v>1102</v>
      </c>
      <c r="H228" s="5" t="s">
        <v>21</v>
      </c>
      <c r="I228" s="5">
        <v>4</v>
      </c>
      <c r="J228" s="5">
        <v>100</v>
      </c>
      <c r="K228" s="5">
        <v>15</v>
      </c>
      <c r="L228" s="5">
        <v>45</v>
      </c>
      <c r="M228" s="5">
        <v>60.1</v>
      </c>
      <c r="N228" s="5">
        <v>6</v>
      </c>
      <c r="O228" s="43" t="str">
        <f>CONCATENATE(Таблица1[[#This Row],[Отверстия]],"/",Таблица1[[#This Row],[PCD]])</f>
        <v>4/100</v>
      </c>
      <c r="P228" s="5" t="s">
        <v>137</v>
      </c>
      <c r="Q228" s="17" t="str">
        <f>CONCATENATE(Таблица1[[#This Row],[Отверстия]],"/",Таблица1[[#This Row],[PCD]],"/",Таблица1[[#This Row],[Диаметр]])</f>
        <v>4/100/15</v>
      </c>
      <c r="R22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4/100/15/45/60,1/6</v>
      </c>
      <c r="S22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4/100/15/45/60,1/6</v>
      </c>
      <c r="T228" s="58" t="s">
        <v>28</v>
      </c>
      <c r="U228" s="4">
        <v>4</v>
      </c>
      <c r="V228" s="35">
        <v>8</v>
      </c>
      <c r="W228" s="55" t="s">
        <v>2822</v>
      </c>
      <c r="X228" s="34">
        <v>3590</v>
      </c>
      <c r="Y228" s="161"/>
      <c r="Z228" s="34">
        <v>0</v>
      </c>
      <c r="AA228" s="51">
        <f>IFERROR(VLOOKUP(Таблица1[[#This Row],[Товар КОД6]],'Stock СВОД'!$A$5:$C$220,2,0),)</f>
        <v>0</v>
      </c>
      <c r="AB228" s="51">
        <f>IFERROR(VLOOKUP(Таблица1[[#This Row],[Товар КОД6]],'Продажи Период СВОД'!$A$5:$C$410,2,0),)</f>
        <v>0</v>
      </c>
      <c r="AC228" s="129">
        <f>IFERROR(VLOOKUP(Таблица1[[#This Row],[Товар КОД6]],'Stock СВОД'!$A$5:$C$220,3,0),)</f>
        <v>0</v>
      </c>
      <c r="AD228" s="51">
        <f>IFERROR(VLOOKUP(Таблица1[[#This Row],[Товар КОД6]],'Продажи Период СВОД'!$A$5:$C$410,3,0),)</f>
        <v>0</v>
      </c>
      <c r="AE228" s="119">
        <f>Таблица1[[#This Row],[СТОК 1001]]+Таблица1[[#This Row],[СТОК 1002,]]</f>
        <v>0</v>
      </c>
      <c r="AF228" s="128"/>
      <c r="AG228" s="129"/>
      <c r="AH228" s="120">
        <f>Таблица1[[#This Row],[1002 заказ]]+Таблица1[[#This Row],[1001 заказ]]</f>
        <v>0</v>
      </c>
      <c r="AI228" s="57">
        <v>1</v>
      </c>
      <c r="AJ228" s="194"/>
      <c r="AK228" s="194"/>
      <c r="AL228" s="194">
        <f>Таблица1[[#This Row],[ФАКТ 1001]]+Таблица1[[#This Row],[ФАКТ 1002]]+Таблица1[[#This Row],[1001 заказ]]+Таблица1[[#This Row],[1002 заказ]]</f>
        <v>0</v>
      </c>
      <c r="AP228" s="3">
        <f>Таблица1[[#This Row],[Возврат 1002]]+Таблица1[[#This Row],[Возврат 1001]]</f>
        <v>0</v>
      </c>
      <c r="AQ22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29" spans="1:43" s="3" customFormat="1" ht="15.75" customHeight="1" x14ac:dyDescent="0.2">
      <c r="A229" s="23" t="s">
        <v>810</v>
      </c>
      <c r="B229" s="2">
        <v>40303</v>
      </c>
      <c r="C229" s="88" t="s">
        <v>138</v>
      </c>
      <c r="D229" s="23" t="s">
        <v>810</v>
      </c>
      <c r="E229" s="7">
        <v>40303</v>
      </c>
      <c r="F229" s="7" t="s">
        <v>3049</v>
      </c>
      <c r="G229" s="8" t="s">
        <v>1099</v>
      </c>
      <c r="H229" s="5" t="s">
        <v>21</v>
      </c>
      <c r="I229" s="5">
        <v>4</v>
      </c>
      <c r="J229" s="5">
        <v>100</v>
      </c>
      <c r="K229" s="5">
        <v>15</v>
      </c>
      <c r="L229" s="5">
        <v>45</v>
      </c>
      <c r="M229" s="5">
        <v>60.1</v>
      </c>
      <c r="N229" s="5">
        <v>6</v>
      </c>
      <c r="O229" s="43" t="str">
        <f>CONCATENATE(Таблица1[[#This Row],[Отверстия]],"/",Таблица1[[#This Row],[PCD]])</f>
        <v>4/100</v>
      </c>
      <c r="P229" s="5" t="s">
        <v>139</v>
      </c>
      <c r="Q229" s="17" t="str">
        <f>CONCATENATE(Таблица1[[#This Row],[Отверстия]],"/",Таблица1[[#This Row],[PCD]],"/",Таблица1[[#This Row],[Диаметр]])</f>
        <v>4/100/15</v>
      </c>
      <c r="R22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4/100/15/45/60,1/6</v>
      </c>
      <c r="S22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4/100/15/45/60,1/6</v>
      </c>
      <c r="T229" s="58" t="s">
        <v>28</v>
      </c>
      <c r="U229" s="4">
        <v>4</v>
      </c>
      <c r="V229" s="35">
        <v>8</v>
      </c>
      <c r="W229" s="55" t="s">
        <v>2822</v>
      </c>
      <c r="X229" s="34">
        <v>3350</v>
      </c>
      <c r="Y229" s="161"/>
      <c r="Z229" s="34">
        <v>0</v>
      </c>
      <c r="AA229" s="51">
        <f>IFERROR(VLOOKUP(Таблица1[[#This Row],[Товар КОД6]],'Stock СВОД'!$A$5:$C$220,2,0),)</f>
        <v>0</v>
      </c>
      <c r="AB229" s="51">
        <f>IFERROR(VLOOKUP(Таблица1[[#This Row],[Товар КОД6]],'Продажи Период СВОД'!$A$5:$C$410,2,0),)</f>
        <v>0</v>
      </c>
      <c r="AC229" s="129">
        <f>IFERROR(VLOOKUP(Таблица1[[#This Row],[Товар КОД6]],'Stock СВОД'!$A$5:$C$220,3,0),)</f>
        <v>0</v>
      </c>
      <c r="AD229" s="51">
        <f>IFERROR(VLOOKUP(Таблица1[[#This Row],[Товар КОД6]],'Продажи Период СВОД'!$A$5:$C$410,3,0),)</f>
        <v>0</v>
      </c>
      <c r="AE229" s="119">
        <f>Таблица1[[#This Row],[СТОК 1001]]+Таблица1[[#This Row],[СТОК 1002,]]</f>
        <v>0</v>
      </c>
      <c r="AF229" s="128"/>
      <c r="AG229" s="129"/>
      <c r="AH229" s="120">
        <f>Таблица1[[#This Row],[1002 заказ]]+Таблица1[[#This Row],[1001 заказ]]</f>
        <v>0</v>
      </c>
      <c r="AI229" s="57">
        <v>1</v>
      </c>
      <c r="AJ229" s="194"/>
      <c r="AK229" s="194"/>
      <c r="AL229" s="194">
        <f>Таблица1[[#This Row],[ФАКТ 1001]]+Таблица1[[#This Row],[ФАКТ 1002]]+Таблица1[[#This Row],[1001 заказ]]+Таблица1[[#This Row],[1002 заказ]]</f>
        <v>0</v>
      </c>
      <c r="AP229" s="3">
        <f>Таблица1[[#This Row],[Возврат 1002]]+Таблица1[[#This Row],[Возврат 1001]]</f>
        <v>0</v>
      </c>
      <c r="AQ22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30" spans="1:43" s="3" customFormat="1" ht="15.75" customHeight="1" x14ac:dyDescent="0.2">
      <c r="A230" s="23" t="s">
        <v>810</v>
      </c>
      <c r="B230" s="2">
        <v>2065051</v>
      </c>
      <c r="C230" s="88" t="s">
        <v>1087</v>
      </c>
      <c r="D230" s="23" t="s">
        <v>810</v>
      </c>
      <c r="E230" s="7">
        <v>2065051</v>
      </c>
      <c r="F230" s="7" t="s">
        <v>172</v>
      </c>
      <c r="G230" s="8" t="s">
        <v>1097</v>
      </c>
      <c r="H230" s="5" t="s">
        <v>21</v>
      </c>
      <c r="I230" s="5">
        <v>4</v>
      </c>
      <c r="J230" s="5">
        <v>100</v>
      </c>
      <c r="K230" s="5">
        <v>15</v>
      </c>
      <c r="L230" s="5">
        <v>45</v>
      </c>
      <c r="M230" s="5">
        <v>60.1</v>
      </c>
      <c r="N230" s="5">
        <v>6</v>
      </c>
      <c r="O230" s="43" t="str">
        <f>CONCATENATE(Таблица1[[#This Row],[Отверстия]],"/",Таблица1[[#This Row],[PCD]])</f>
        <v>4/100</v>
      </c>
      <c r="P230" s="5" t="s">
        <v>1088</v>
      </c>
      <c r="Q230" s="17" t="str">
        <f>CONCATENATE(Таблица1[[#This Row],[Отверстия]],"/",Таблица1[[#This Row],[PCD]],"/",Таблица1[[#This Row],[Диаметр]])</f>
        <v>4/100/15</v>
      </c>
      <c r="R23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4/100/15/45/60,1/6</v>
      </c>
      <c r="S23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4/100/15/45/60,1/6</v>
      </c>
      <c r="T230" s="58" t="s">
        <v>28</v>
      </c>
      <c r="U230" s="4">
        <v>4</v>
      </c>
      <c r="V230" s="35">
        <v>8</v>
      </c>
      <c r="W230" s="55" t="s">
        <v>2822</v>
      </c>
      <c r="X230" s="34">
        <v>3590</v>
      </c>
      <c r="Y230" s="161"/>
      <c r="Z230" s="34">
        <v>0</v>
      </c>
      <c r="AA230" s="51">
        <f>IFERROR(VLOOKUP(Таблица1[[#This Row],[Товар КОД6]],'Stock СВОД'!$A$5:$C$220,2,0),)</f>
        <v>0</v>
      </c>
      <c r="AB230" s="51">
        <f>IFERROR(VLOOKUP(Таблица1[[#This Row],[Товар КОД6]],'Продажи Период СВОД'!$A$5:$C$410,2,0),)</f>
        <v>0</v>
      </c>
      <c r="AC230" s="129">
        <f>IFERROR(VLOOKUP(Таблица1[[#This Row],[Товар КОД6]],'Stock СВОД'!$A$5:$C$220,3,0),)</f>
        <v>0</v>
      </c>
      <c r="AD230" s="51">
        <f>IFERROR(VLOOKUP(Таблица1[[#This Row],[Товар КОД6]],'Продажи Период СВОД'!$A$5:$C$410,3,0),)</f>
        <v>0</v>
      </c>
      <c r="AE230" s="119">
        <f>Таблица1[[#This Row],[СТОК 1001]]+Таблица1[[#This Row],[СТОК 1002,]]</f>
        <v>0</v>
      </c>
      <c r="AF230" s="128"/>
      <c r="AG230" s="129"/>
      <c r="AH230" s="120">
        <f>Таблица1[[#This Row],[1002 заказ]]+Таблица1[[#This Row],[1001 заказ]]</f>
        <v>0</v>
      </c>
      <c r="AI230" s="57">
        <v>1</v>
      </c>
      <c r="AJ230" s="194"/>
      <c r="AK230" s="194"/>
      <c r="AL230" s="194">
        <f>Таблица1[[#This Row],[ФАКТ 1001]]+Таблица1[[#This Row],[ФАКТ 1002]]+Таблица1[[#This Row],[1001 заказ]]+Таблица1[[#This Row],[1002 заказ]]</f>
        <v>0</v>
      </c>
      <c r="AP230" s="3">
        <f>Таблица1[[#This Row],[Возврат 1002]]+Таблица1[[#This Row],[Возврат 1001]]</f>
        <v>0</v>
      </c>
      <c r="AQ23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31" spans="1:43" s="3" customFormat="1" ht="15.75" customHeight="1" x14ac:dyDescent="0.2">
      <c r="A231" s="23" t="s">
        <v>810</v>
      </c>
      <c r="B231" s="2">
        <v>405632</v>
      </c>
      <c r="C231" s="88" t="s">
        <v>3276</v>
      </c>
      <c r="D231" s="23" t="s">
        <v>810</v>
      </c>
      <c r="E231" s="7">
        <v>405632</v>
      </c>
      <c r="F231" s="261" t="s">
        <v>172</v>
      </c>
      <c r="G231" s="8" t="s">
        <v>1102</v>
      </c>
      <c r="H231" s="5" t="s">
        <v>21</v>
      </c>
      <c r="I231" s="5">
        <v>4</v>
      </c>
      <c r="J231" s="5">
        <v>100</v>
      </c>
      <c r="K231" s="5">
        <v>15</v>
      </c>
      <c r="L231" s="5">
        <v>40</v>
      </c>
      <c r="M231" s="5">
        <v>60.1</v>
      </c>
      <c r="N231" s="5">
        <v>6</v>
      </c>
      <c r="O231" s="43" t="str">
        <f>CONCATENATE(Таблица1[[#This Row],[Отверстия]],"/",Таблица1[[#This Row],[PCD]])</f>
        <v>4/100</v>
      </c>
      <c r="P231" s="5" t="s">
        <v>3277</v>
      </c>
      <c r="Q231" s="17" t="str">
        <f>CONCATENATE(Таблица1[[#This Row],[Отверстия]],"/",Таблица1[[#This Row],[PCD]],"/",Таблица1[[#This Row],[Диаметр]])</f>
        <v>4/100/15</v>
      </c>
      <c r="R23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4/100/15/40/60,1/6</v>
      </c>
      <c r="S23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4/100/15/40/60,1/6</v>
      </c>
      <c r="T231" s="58" t="s">
        <v>28</v>
      </c>
      <c r="U231" s="4">
        <v>4</v>
      </c>
      <c r="V231" s="35">
        <v>8</v>
      </c>
      <c r="W231" s="55" t="s">
        <v>2756</v>
      </c>
      <c r="X231" s="34">
        <v>3590</v>
      </c>
      <c r="Y231" s="161"/>
      <c r="Z231" s="34">
        <v>2834.9971999999998</v>
      </c>
      <c r="AA231" s="51">
        <f>IFERROR(VLOOKUP(Таблица1[[#This Row],[Товар КОД6]],'Stock СВОД'!$A$5:$C$220,2,0),)</f>
        <v>0</v>
      </c>
      <c r="AB231" s="51">
        <f>IFERROR(VLOOKUP(Таблица1[[#This Row],[Товар КОД6]],'Продажи Период СВОД'!$A$5:$C$410,2,0),)</f>
        <v>0</v>
      </c>
      <c r="AC231" s="129">
        <f>IFERROR(VLOOKUP(Таблица1[[#This Row],[Товар КОД6]],'Stock СВОД'!$A$5:$C$220,3,0),)</f>
        <v>0</v>
      </c>
      <c r="AD231" s="51">
        <f>IFERROR(VLOOKUP(Таблица1[[#This Row],[Товар КОД6]],'Продажи Период СВОД'!$A$5:$C$410,3,0),)</f>
        <v>0</v>
      </c>
      <c r="AE231" s="119">
        <f>Таблица1[[#This Row],[СТОК 1001]]+Таблица1[[#This Row],[СТОК 1002,]]</f>
        <v>0</v>
      </c>
      <c r="AF231" s="128"/>
      <c r="AG231" s="129"/>
      <c r="AH231" s="120">
        <f>Таблица1[[#This Row],[1002 заказ]]+Таблица1[[#This Row],[1001 заказ]]</f>
        <v>0</v>
      </c>
      <c r="AI231" s="57">
        <v>1</v>
      </c>
      <c r="AJ231" s="194"/>
      <c r="AK231" s="194"/>
      <c r="AL231" s="194">
        <f>Таблица1[[#This Row],[ФАКТ 1001]]+Таблица1[[#This Row],[ФАКТ 1002]]+Таблица1[[#This Row],[1001 заказ]]+Таблица1[[#This Row],[1002 заказ]]</f>
        <v>0</v>
      </c>
      <c r="AP231" s="3">
        <f>Таблица1[[#This Row],[Возврат 1002]]+Таблица1[[#This Row],[Возврат 1001]]</f>
        <v>0</v>
      </c>
      <c r="AQ23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32" spans="1:43" s="3" customFormat="1" ht="15.75" customHeight="1" x14ac:dyDescent="0.2">
      <c r="A232" s="23" t="s">
        <v>810</v>
      </c>
      <c r="B232" s="2">
        <v>405659</v>
      </c>
      <c r="C232" s="88" t="s">
        <v>3281</v>
      </c>
      <c r="D232" s="23" t="s">
        <v>810</v>
      </c>
      <c r="E232" s="7">
        <v>405659</v>
      </c>
      <c r="F232" s="7" t="s">
        <v>172</v>
      </c>
      <c r="G232" s="8" t="s">
        <v>1102</v>
      </c>
      <c r="H232" s="5" t="s">
        <v>21</v>
      </c>
      <c r="I232" s="5">
        <v>4</v>
      </c>
      <c r="J232" s="5">
        <v>100</v>
      </c>
      <c r="K232" s="5">
        <v>15</v>
      </c>
      <c r="L232" s="5">
        <v>45</v>
      </c>
      <c r="M232" s="5">
        <v>60.1</v>
      </c>
      <c r="N232" s="5">
        <v>6</v>
      </c>
      <c r="O232" s="43" t="str">
        <f>CONCATENATE(Таблица1[[#This Row],[Отверстия]],"/",Таблица1[[#This Row],[PCD]])</f>
        <v>4/100</v>
      </c>
      <c r="P232" s="5" t="s">
        <v>3282</v>
      </c>
      <c r="Q232" s="17" t="str">
        <f>CONCATENATE(Таблица1[[#This Row],[Отверстия]],"/",Таблица1[[#This Row],[PCD]],"/",Таблица1[[#This Row],[Диаметр]])</f>
        <v>4/100/15</v>
      </c>
      <c r="R23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4/100/15/45/60,1/6</v>
      </c>
      <c r="S23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4/100/15/45/60,1/6</v>
      </c>
      <c r="T232" s="58" t="s">
        <v>28</v>
      </c>
      <c r="U232" s="4">
        <v>4</v>
      </c>
      <c r="V232" s="35">
        <v>8</v>
      </c>
      <c r="W232" s="55" t="s">
        <v>2822</v>
      </c>
      <c r="X232" s="34">
        <v>3590</v>
      </c>
      <c r="Y232" s="161"/>
      <c r="Z232" s="34">
        <v>2834.9971999999998</v>
      </c>
      <c r="AA232" s="51">
        <f>IFERROR(VLOOKUP(Таблица1[[#This Row],[Товар КОД6]],'Stock СВОД'!$A$5:$C$220,2,0),)</f>
        <v>4</v>
      </c>
      <c r="AB232" s="51">
        <f>IFERROR(VLOOKUP(Таблица1[[#This Row],[Товар КОД6]],'Продажи Период СВОД'!$A$5:$C$410,2,0),)</f>
        <v>0</v>
      </c>
      <c r="AC232" s="129">
        <f>IFERROR(VLOOKUP(Таблица1[[#This Row],[Товар КОД6]],'Stock СВОД'!$A$5:$C$220,3,0),)</f>
        <v>0</v>
      </c>
      <c r="AD232" s="51">
        <f>IFERROR(VLOOKUP(Таблица1[[#This Row],[Товар КОД6]],'Продажи Период СВОД'!$A$5:$C$410,3,0),)</f>
        <v>0</v>
      </c>
      <c r="AE232" s="119">
        <f>Таблица1[[#This Row],[СТОК 1001]]+Таблица1[[#This Row],[СТОК 1002,]]</f>
        <v>4</v>
      </c>
      <c r="AF232" s="128"/>
      <c r="AG232" s="129"/>
      <c r="AH232" s="120">
        <f>Таблица1[[#This Row],[1002 заказ]]+Таблица1[[#This Row],[1001 заказ]]</f>
        <v>0</v>
      </c>
      <c r="AI232" s="57">
        <v>1</v>
      </c>
      <c r="AJ232" s="194"/>
      <c r="AK232" s="194"/>
      <c r="AL232" s="194">
        <f>Таблица1[[#This Row],[ФАКТ 1001]]+Таблица1[[#This Row],[ФАКТ 1002]]+Таблица1[[#This Row],[1001 заказ]]+Таблица1[[#This Row],[1002 заказ]]</f>
        <v>0</v>
      </c>
      <c r="AP232" s="3">
        <f>Таблица1[[#This Row],[Возврат 1002]]+Таблица1[[#This Row],[Возврат 1001]]</f>
        <v>0</v>
      </c>
      <c r="AQ23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233" spans="1:43" s="3" customFormat="1" ht="15.75" customHeight="1" x14ac:dyDescent="0.2">
      <c r="A233" s="23" t="s">
        <v>810</v>
      </c>
      <c r="B233" s="2">
        <v>661510</v>
      </c>
      <c r="C233" s="88" t="s">
        <v>1922</v>
      </c>
      <c r="D233" s="23" t="s">
        <v>810</v>
      </c>
      <c r="E233" s="7">
        <v>661510</v>
      </c>
      <c r="F233" s="7" t="s">
        <v>2572</v>
      </c>
      <c r="G233" s="8" t="s">
        <v>1099</v>
      </c>
      <c r="H233" s="5" t="s">
        <v>21</v>
      </c>
      <c r="I233" s="5">
        <v>4</v>
      </c>
      <c r="J233" s="5">
        <v>100</v>
      </c>
      <c r="K233" s="5">
        <v>15</v>
      </c>
      <c r="L233" s="5">
        <v>45</v>
      </c>
      <c r="M233" s="5">
        <v>60.1</v>
      </c>
      <c r="N233" s="5">
        <v>6</v>
      </c>
      <c r="O233" s="43" t="str">
        <f>CONCATENATE(Таблица1[[#This Row],[Отверстия]],"/",Таблица1[[#This Row],[PCD]])</f>
        <v>4/100</v>
      </c>
      <c r="P233" s="5" t="s">
        <v>1921</v>
      </c>
      <c r="Q233" s="17" t="str">
        <f>CONCATENATE(Таблица1[[#This Row],[Отверстия]],"/",Таблица1[[#This Row],[PCD]],"/",Таблица1[[#This Row],[Диаметр]])</f>
        <v>4/100/15</v>
      </c>
      <c r="R23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4/100/15/45/60,1/6</v>
      </c>
      <c r="S23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4/100/15/45/60,1/6</v>
      </c>
      <c r="T233" s="58" t="s">
        <v>28</v>
      </c>
      <c r="U233" s="4">
        <v>4</v>
      </c>
      <c r="V233" s="35">
        <v>8</v>
      </c>
      <c r="W233" s="55" t="s">
        <v>2822</v>
      </c>
      <c r="X233" s="34">
        <v>3350</v>
      </c>
      <c r="Y233" s="161"/>
      <c r="Z233" s="34">
        <v>0</v>
      </c>
      <c r="AA233" s="51">
        <f>IFERROR(VLOOKUP(Таблица1[[#This Row],[Товар КОД6]],'Stock СВОД'!$A$5:$C$220,2,0),)</f>
        <v>0</v>
      </c>
      <c r="AB233" s="51">
        <f>IFERROR(VLOOKUP(Таблица1[[#This Row],[Товар КОД6]],'Продажи Период СВОД'!$A$5:$C$410,2,0),)</f>
        <v>0</v>
      </c>
      <c r="AC233" s="129">
        <f>IFERROR(VLOOKUP(Таблица1[[#This Row],[Товар КОД6]],'Stock СВОД'!$A$5:$C$220,3,0),)</f>
        <v>0</v>
      </c>
      <c r="AD233" s="51">
        <f>IFERROR(VLOOKUP(Таблица1[[#This Row],[Товар КОД6]],'Продажи Период СВОД'!$A$5:$C$410,3,0),)</f>
        <v>0</v>
      </c>
      <c r="AE233" s="119">
        <f>Таблица1[[#This Row],[СТОК 1001]]+Таблица1[[#This Row],[СТОК 1002,]]</f>
        <v>0</v>
      </c>
      <c r="AF233" s="128"/>
      <c r="AG233" s="129"/>
      <c r="AH233" s="120">
        <f>Таблица1[[#This Row],[1002 заказ]]+Таблица1[[#This Row],[1001 заказ]]</f>
        <v>0</v>
      </c>
      <c r="AI233" s="57">
        <v>1</v>
      </c>
      <c r="AJ233" s="194"/>
      <c r="AK233" s="194"/>
      <c r="AL233" s="194">
        <f>Таблица1[[#This Row],[ФАКТ 1001]]+Таблица1[[#This Row],[ФАКТ 1002]]+Таблица1[[#This Row],[1001 заказ]]+Таблица1[[#This Row],[1002 заказ]]</f>
        <v>0</v>
      </c>
      <c r="AP233" s="3">
        <f>Таблица1[[#This Row],[Возврат 1002]]+Таблица1[[#This Row],[Возврат 1001]]</f>
        <v>0</v>
      </c>
      <c r="AQ23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34" spans="1:43" s="3" customFormat="1" ht="15.75" customHeight="1" x14ac:dyDescent="0.2">
      <c r="A234" s="23" t="s">
        <v>810</v>
      </c>
      <c r="B234" s="2">
        <v>661646</v>
      </c>
      <c r="C234" s="88" t="s">
        <v>2068</v>
      </c>
      <c r="D234" s="23" t="s">
        <v>810</v>
      </c>
      <c r="E234" s="7">
        <v>661646</v>
      </c>
      <c r="F234" s="7" t="s">
        <v>2574</v>
      </c>
      <c r="G234" s="8" t="s">
        <v>1106</v>
      </c>
      <c r="H234" s="5" t="s">
        <v>21</v>
      </c>
      <c r="I234" s="5">
        <v>4</v>
      </c>
      <c r="J234" s="5">
        <v>100</v>
      </c>
      <c r="K234" s="5">
        <v>15</v>
      </c>
      <c r="L234" s="44">
        <v>45</v>
      </c>
      <c r="M234" s="5">
        <v>60.1</v>
      </c>
      <c r="N234" s="5">
        <v>6</v>
      </c>
      <c r="O234" s="43" t="str">
        <f>CONCATENATE(Таблица1[[#This Row],[Отверстия]],"/",Таблица1[[#This Row],[PCD]])</f>
        <v>4/100</v>
      </c>
      <c r="P234" s="5" t="str">
        <f>Таблица1[[#This Row],[Универсальный размер]]&amp;" "&amp;Таблица1[[#This Row],[Код Поставщика]]</f>
        <v>4/100/15/45/60,1/6 56.10М</v>
      </c>
      <c r="Q234" s="17" t="str">
        <f>CONCATENATE(Таблица1[[#This Row],[Отверстия]],"/",Таблица1[[#This Row],[PCD]],"/",Таблица1[[#This Row],[Диаметр]])</f>
        <v>4/100/15</v>
      </c>
      <c r="R23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4/100/15/45/60,1/6</v>
      </c>
      <c r="S23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4/100/15/45/60,1/6</v>
      </c>
      <c r="T234" s="58" t="s">
        <v>28</v>
      </c>
      <c r="U234" s="4">
        <v>4</v>
      </c>
      <c r="V234" s="35">
        <v>8</v>
      </c>
      <c r="W234" s="55" t="s">
        <v>2822</v>
      </c>
      <c r="X234" s="34">
        <v>3350</v>
      </c>
      <c r="Y234" s="161"/>
      <c r="Z234" s="34">
        <v>0</v>
      </c>
      <c r="AA234" s="51">
        <f>IFERROR(VLOOKUP(Таблица1[[#This Row],[Товар КОД6]],'Stock СВОД'!$A$5:$C$220,2,0),)</f>
        <v>0</v>
      </c>
      <c r="AB234" s="51">
        <f>IFERROR(VLOOKUP(Таблица1[[#This Row],[Товар КОД6]],'Продажи Период СВОД'!$A$5:$C$410,2,0),)</f>
        <v>0</v>
      </c>
      <c r="AC234" s="129">
        <f>IFERROR(VLOOKUP(Таблица1[[#This Row],[Товар КОД6]],'Stock СВОД'!$A$5:$C$220,3,0),)</f>
        <v>0</v>
      </c>
      <c r="AD234" s="51">
        <f>IFERROR(VLOOKUP(Таблица1[[#This Row],[Товар КОД6]],'Продажи Период СВОД'!$A$5:$C$410,3,0),)</f>
        <v>0</v>
      </c>
      <c r="AE234" s="119">
        <f>Таблица1[[#This Row],[СТОК 1001]]+Таблица1[[#This Row],[СТОК 1002,]]</f>
        <v>0</v>
      </c>
      <c r="AF234" s="128"/>
      <c r="AG234" s="129"/>
      <c r="AH234" s="120">
        <f>Таблица1[[#This Row],[1002 заказ]]+Таблица1[[#This Row],[1001 заказ]]</f>
        <v>0</v>
      </c>
      <c r="AI234" s="57">
        <v>1</v>
      </c>
      <c r="AJ234" s="194"/>
      <c r="AK234" s="194"/>
      <c r="AL234" s="194">
        <f>Таблица1[[#This Row],[ФАКТ 1001]]+Таблица1[[#This Row],[ФАКТ 1002]]+Таблица1[[#This Row],[1001 заказ]]+Таблица1[[#This Row],[1002 заказ]]</f>
        <v>0</v>
      </c>
      <c r="AP234" s="3">
        <f>Таблица1[[#This Row],[Возврат 1002]]+Таблица1[[#This Row],[Возврат 1001]]</f>
        <v>0</v>
      </c>
      <c r="AQ23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35" spans="1:43" s="3" customFormat="1" ht="15.75" customHeight="1" x14ac:dyDescent="0.2">
      <c r="A235" s="23" t="s">
        <v>810</v>
      </c>
      <c r="B235" s="2">
        <v>661647</v>
      </c>
      <c r="C235" s="88" t="s">
        <v>3616</v>
      </c>
      <c r="D235" s="23" t="s">
        <v>810</v>
      </c>
      <c r="E235" s="7">
        <v>661647</v>
      </c>
      <c r="F235" s="7" t="s">
        <v>2574</v>
      </c>
      <c r="G235" s="8" t="s">
        <v>1099</v>
      </c>
      <c r="H235" s="5" t="s">
        <v>21</v>
      </c>
      <c r="I235" s="5">
        <v>4</v>
      </c>
      <c r="J235" s="5">
        <v>100</v>
      </c>
      <c r="K235" s="5">
        <v>15</v>
      </c>
      <c r="L235" s="44">
        <v>45</v>
      </c>
      <c r="M235" s="5">
        <v>60.1</v>
      </c>
      <c r="N235" s="5">
        <v>6</v>
      </c>
      <c r="O235" s="43" t="str">
        <f>CONCATENATE(Таблица1[[#This Row],[Отверстия]],"/",Таблица1[[#This Row],[PCD]])</f>
        <v>4/100</v>
      </c>
      <c r="P235" s="5" t="str">
        <f>Таблица1[[#This Row],[Универсальный размер]]&amp;" "&amp;Таблица1[[#This Row],[Код Поставщика]]</f>
        <v>4/100/15/45/60,1/6 56.10Н</v>
      </c>
      <c r="Q235" s="17" t="str">
        <f>CONCATENATE(Таблица1[[#This Row],[Отверстия]],"/",Таблица1[[#This Row],[PCD]],"/",Таблица1[[#This Row],[Диаметр]])</f>
        <v>4/100/15</v>
      </c>
      <c r="R23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4/100/15/45/60,1/6</v>
      </c>
      <c r="S23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4/100/15/45/60,1/6</v>
      </c>
      <c r="T235" s="58" t="s">
        <v>28</v>
      </c>
      <c r="U235" s="4">
        <v>4</v>
      </c>
      <c r="V235" s="35">
        <v>8</v>
      </c>
      <c r="W235" s="55" t="s">
        <v>2822</v>
      </c>
      <c r="X235" s="34">
        <v>3350</v>
      </c>
      <c r="Y235" s="161"/>
      <c r="Z235" s="37">
        <v>0</v>
      </c>
      <c r="AA235" s="51">
        <f>IFERROR(VLOOKUP(Таблица1[[#This Row],[Товар КОД6]],'Stock СВОД'!$A$5:$C$220,2,0),)</f>
        <v>0</v>
      </c>
      <c r="AB235" s="51">
        <f>IFERROR(VLOOKUP(Таблица1[[#This Row],[Товар КОД6]],'Продажи Период СВОД'!$A$5:$C$410,2,0),)</f>
        <v>0</v>
      </c>
      <c r="AC235" s="129">
        <f>IFERROR(VLOOKUP(Таблица1[[#This Row],[Товар КОД6]],'Stock СВОД'!$A$5:$C$220,3,0),)</f>
        <v>0</v>
      </c>
      <c r="AD235" s="51">
        <f>IFERROR(VLOOKUP(Таблица1[[#This Row],[Товар КОД6]],'Продажи Период СВОД'!$A$5:$C$410,3,0),)</f>
        <v>0</v>
      </c>
      <c r="AE235" s="119">
        <f>Таблица1[[#This Row],[СТОК 1001]]+Таблица1[[#This Row],[СТОК 1002,]]</f>
        <v>0</v>
      </c>
      <c r="AF235" s="128"/>
      <c r="AG235" s="129"/>
      <c r="AH235" s="120">
        <f>Таблица1[[#This Row],[1002 заказ]]+Таблица1[[#This Row],[1001 заказ]]</f>
        <v>0</v>
      </c>
      <c r="AI235" s="57">
        <v>1</v>
      </c>
      <c r="AJ235" s="194"/>
      <c r="AK235" s="194"/>
      <c r="AL235" s="194">
        <f>Таблица1[[#This Row],[ФАКТ 1001]]+Таблица1[[#This Row],[ФАКТ 1002]]+Таблица1[[#This Row],[1001 заказ]]+Таблица1[[#This Row],[1002 заказ]]</f>
        <v>0</v>
      </c>
      <c r="AP235" s="3">
        <f>Таблица1[[#This Row],[Возврат 1002]]+Таблица1[[#This Row],[Возврат 1001]]</f>
        <v>0</v>
      </c>
      <c r="AQ23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36" spans="1:43" s="3" customFormat="1" ht="15.75" customHeight="1" x14ac:dyDescent="0.2">
      <c r="A236" s="23" t="s">
        <v>810</v>
      </c>
      <c r="B236" s="2">
        <v>408956</v>
      </c>
      <c r="C236" s="88" t="s">
        <v>1658</v>
      </c>
      <c r="D236" s="23" t="s">
        <v>810</v>
      </c>
      <c r="E236" s="7">
        <v>408956</v>
      </c>
      <c r="F236" s="7" t="s">
        <v>2576</v>
      </c>
      <c r="G236" s="8" t="s">
        <v>1180</v>
      </c>
      <c r="H236" s="5" t="s">
        <v>21</v>
      </c>
      <c r="I236" s="5">
        <v>4</v>
      </c>
      <c r="J236" s="5">
        <v>100</v>
      </c>
      <c r="K236" s="5">
        <v>16</v>
      </c>
      <c r="L236" s="5">
        <v>40</v>
      </c>
      <c r="M236" s="5">
        <v>56.6</v>
      </c>
      <c r="N236" s="5">
        <v>6.5</v>
      </c>
      <c r="O236" s="43" t="str">
        <f>CONCATENATE(Таблица1[[#This Row],[Отверстия]],"/",Таблица1[[#This Row],[PCD]])</f>
        <v>4/100</v>
      </c>
      <c r="P236" s="5" t="s">
        <v>1657</v>
      </c>
      <c r="Q236" s="17" t="str">
        <f>CONCATENATE(Таблица1[[#This Row],[Отверстия]],"/",Таблица1[[#This Row],[PCD]],"/",Таблица1[[#This Row],[Диаметр]])</f>
        <v>4/100/16</v>
      </c>
      <c r="R23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4/100/16/40/56,6/6,5</v>
      </c>
      <c r="S23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4/100/16/40/56,6/6,5</v>
      </c>
      <c r="T236" s="58" t="s">
        <v>22</v>
      </c>
      <c r="U236" s="4"/>
      <c r="V236" s="35"/>
      <c r="W236" s="55" t="s">
        <v>2826</v>
      </c>
      <c r="X236" s="34">
        <v>4250</v>
      </c>
      <c r="Y236" s="161"/>
      <c r="Z236" s="34">
        <v>0</v>
      </c>
      <c r="AA236" s="51">
        <f>IFERROR(VLOOKUP(Таблица1[[#This Row],[Товар КОД6]],'Stock СВОД'!$A$5:$C$220,2,0),)</f>
        <v>0</v>
      </c>
      <c r="AB236" s="51">
        <f>IFERROR(VLOOKUP(Таблица1[[#This Row],[Товар КОД6]],'Продажи Период СВОД'!$A$5:$C$410,2,0),)</f>
        <v>0</v>
      </c>
      <c r="AC236" s="129">
        <f>IFERROR(VLOOKUP(Таблица1[[#This Row],[Товар КОД6]],'Stock СВОД'!$A$5:$C$220,3,0),)</f>
        <v>0</v>
      </c>
      <c r="AD236" s="51">
        <f>IFERROR(VLOOKUP(Таблица1[[#This Row],[Товар КОД6]],'Продажи Период СВОД'!$A$5:$C$410,3,0),)</f>
        <v>0</v>
      </c>
      <c r="AE236" s="119">
        <f>Таблица1[[#This Row],[СТОК 1001]]+Таблица1[[#This Row],[СТОК 1002,]]</f>
        <v>0</v>
      </c>
      <c r="AF236" s="128"/>
      <c r="AG236" s="129"/>
      <c r="AH236" s="120">
        <f>Таблица1[[#This Row],[1002 заказ]]+Таблица1[[#This Row],[1001 заказ]]</f>
        <v>0</v>
      </c>
      <c r="AI236" s="57">
        <v>1</v>
      </c>
      <c r="AJ236" s="194"/>
      <c r="AK236" s="194"/>
      <c r="AL236" s="194">
        <f>Таблица1[[#This Row],[ФАКТ 1001]]+Таблица1[[#This Row],[ФАКТ 1002]]+Таблица1[[#This Row],[1001 заказ]]+Таблица1[[#This Row],[1002 заказ]]</f>
        <v>0</v>
      </c>
      <c r="AP236" s="3">
        <f>Таблица1[[#This Row],[Возврат 1002]]+Таблица1[[#This Row],[Возврат 1001]]</f>
        <v>0</v>
      </c>
      <c r="AQ23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37" spans="1:43" s="3" customFormat="1" ht="15.75" customHeight="1" x14ac:dyDescent="0.2">
      <c r="A237" s="23" t="s">
        <v>810</v>
      </c>
      <c r="B237" s="2">
        <v>408957</v>
      </c>
      <c r="C237" s="88" t="s">
        <v>1660</v>
      </c>
      <c r="D237" s="23" t="s">
        <v>810</v>
      </c>
      <c r="E237" s="7">
        <v>408957</v>
      </c>
      <c r="F237" s="7" t="s">
        <v>2576</v>
      </c>
      <c r="G237" s="8" t="s">
        <v>2571</v>
      </c>
      <c r="H237" s="5" t="s">
        <v>21</v>
      </c>
      <c r="I237" s="5">
        <v>4</v>
      </c>
      <c r="J237" s="5">
        <v>100</v>
      </c>
      <c r="K237" s="5">
        <v>16</v>
      </c>
      <c r="L237" s="5">
        <v>40</v>
      </c>
      <c r="M237" s="5">
        <v>56.6</v>
      </c>
      <c r="N237" s="5">
        <v>6.5</v>
      </c>
      <c r="O237" s="43" t="str">
        <f>CONCATENATE(Таблица1[[#This Row],[Отверстия]],"/",Таблица1[[#This Row],[PCD]])</f>
        <v>4/100</v>
      </c>
      <c r="P237" s="5" t="s">
        <v>1659</v>
      </c>
      <c r="Q237" s="17" t="str">
        <f>CONCATENATE(Таблица1[[#This Row],[Отверстия]],"/",Таблица1[[#This Row],[PCD]],"/",Таблица1[[#This Row],[Диаметр]])</f>
        <v>4/100/16</v>
      </c>
      <c r="R23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4/100/16/40/56,6/6,5</v>
      </c>
      <c r="S23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4/100/16/40/56,6/6,5</v>
      </c>
      <c r="T237" s="58" t="s">
        <v>22</v>
      </c>
      <c r="U237" s="4"/>
      <c r="V237" s="35"/>
      <c r="W237" s="55" t="s">
        <v>2826</v>
      </c>
      <c r="X237" s="34">
        <v>4250</v>
      </c>
      <c r="Y237" s="161"/>
      <c r="Z237" s="34">
        <v>0</v>
      </c>
      <c r="AA237" s="51">
        <f>IFERROR(VLOOKUP(Таблица1[[#This Row],[Товар КОД6]],'Stock СВОД'!$A$5:$C$220,2,0),)</f>
        <v>0</v>
      </c>
      <c r="AB237" s="51">
        <f>IFERROR(VLOOKUP(Таблица1[[#This Row],[Товар КОД6]],'Продажи Период СВОД'!$A$5:$C$410,2,0),)</f>
        <v>0</v>
      </c>
      <c r="AC237" s="129">
        <f>IFERROR(VLOOKUP(Таблица1[[#This Row],[Товар КОД6]],'Stock СВОД'!$A$5:$C$220,3,0),)</f>
        <v>0</v>
      </c>
      <c r="AD237" s="51">
        <f>IFERROR(VLOOKUP(Таблица1[[#This Row],[Товар КОД6]],'Продажи Период СВОД'!$A$5:$C$410,3,0),)</f>
        <v>0</v>
      </c>
      <c r="AE237" s="119">
        <f>Таблица1[[#This Row],[СТОК 1001]]+Таблица1[[#This Row],[СТОК 1002,]]</f>
        <v>0</v>
      </c>
      <c r="AF237" s="128"/>
      <c r="AG237" s="129"/>
      <c r="AH237" s="120">
        <f>Таблица1[[#This Row],[1002 заказ]]+Таблица1[[#This Row],[1001 заказ]]</f>
        <v>0</v>
      </c>
      <c r="AI237" s="57">
        <v>1</v>
      </c>
      <c r="AJ237" s="194"/>
      <c r="AK237" s="194"/>
      <c r="AL237" s="194">
        <f>Таблица1[[#This Row],[ФАКТ 1001]]+Таблица1[[#This Row],[ФАКТ 1002]]+Таблица1[[#This Row],[1001 заказ]]+Таблица1[[#This Row],[1002 заказ]]</f>
        <v>0</v>
      </c>
      <c r="AP237" s="3">
        <f>Таблица1[[#This Row],[Возврат 1002]]+Таблица1[[#This Row],[Возврат 1001]]</f>
        <v>0</v>
      </c>
      <c r="AQ23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38" spans="1:43" s="3" customFormat="1" ht="15.75" customHeight="1" x14ac:dyDescent="0.2">
      <c r="A238" s="23" t="s">
        <v>810</v>
      </c>
      <c r="B238" s="2">
        <v>408958</v>
      </c>
      <c r="C238" s="88" t="s">
        <v>1662</v>
      </c>
      <c r="D238" s="23" t="s">
        <v>810</v>
      </c>
      <c r="E238" s="7">
        <v>408958</v>
      </c>
      <c r="F238" s="7" t="s">
        <v>2576</v>
      </c>
      <c r="G238" s="8" t="s">
        <v>1107</v>
      </c>
      <c r="H238" s="5" t="s">
        <v>21</v>
      </c>
      <c r="I238" s="5">
        <v>4</v>
      </c>
      <c r="J238" s="5">
        <v>100</v>
      </c>
      <c r="K238" s="5">
        <v>16</v>
      </c>
      <c r="L238" s="5">
        <v>40</v>
      </c>
      <c r="M238" s="5">
        <v>56.6</v>
      </c>
      <c r="N238" s="5">
        <v>6.5</v>
      </c>
      <c r="O238" s="43" t="str">
        <f>CONCATENATE(Таблица1[[#This Row],[Отверстия]],"/",Таблица1[[#This Row],[PCD]])</f>
        <v>4/100</v>
      </c>
      <c r="P238" s="5" t="s">
        <v>1661</v>
      </c>
      <c r="Q238" s="17" t="str">
        <f>CONCATENATE(Таблица1[[#This Row],[Отверстия]],"/",Таблица1[[#This Row],[PCD]],"/",Таблица1[[#This Row],[Диаметр]])</f>
        <v>4/100/16</v>
      </c>
      <c r="R23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4/100/16/40/56,6/6,5</v>
      </c>
      <c r="S23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4/100/16/40/56,6/6,5</v>
      </c>
      <c r="T238" s="58" t="s">
        <v>22</v>
      </c>
      <c r="U238" s="4"/>
      <c r="V238" s="35"/>
      <c r="W238" s="55" t="s">
        <v>2826</v>
      </c>
      <c r="X238" s="34">
        <v>3990</v>
      </c>
      <c r="Y238" s="161"/>
      <c r="Z238" s="34">
        <v>0</v>
      </c>
      <c r="AA238" s="51">
        <f>IFERROR(VLOOKUP(Таблица1[[#This Row],[Товар КОД6]],'Stock СВОД'!$A$5:$C$220,2,0),)</f>
        <v>0</v>
      </c>
      <c r="AB238" s="51">
        <f>IFERROR(VLOOKUP(Таблица1[[#This Row],[Товар КОД6]],'Продажи Период СВОД'!$A$5:$C$410,2,0),)</f>
        <v>0</v>
      </c>
      <c r="AC238" s="129">
        <f>IFERROR(VLOOKUP(Таблица1[[#This Row],[Товар КОД6]],'Stock СВОД'!$A$5:$C$220,3,0),)</f>
        <v>0</v>
      </c>
      <c r="AD238" s="51">
        <f>IFERROR(VLOOKUP(Таблица1[[#This Row],[Товар КОД6]],'Продажи Период СВОД'!$A$5:$C$410,3,0),)</f>
        <v>0</v>
      </c>
      <c r="AE238" s="119">
        <f>Таблица1[[#This Row],[СТОК 1001]]+Таблица1[[#This Row],[СТОК 1002,]]</f>
        <v>0</v>
      </c>
      <c r="AF238" s="128"/>
      <c r="AG238" s="129"/>
      <c r="AH238" s="120">
        <f>Таблица1[[#This Row],[1002 заказ]]+Таблица1[[#This Row],[1001 заказ]]</f>
        <v>0</v>
      </c>
      <c r="AI238" s="57">
        <v>1</v>
      </c>
      <c r="AJ238" s="194"/>
      <c r="AK238" s="194"/>
      <c r="AL238" s="194">
        <f>Таблица1[[#This Row],[ФАКТ 1001]]+Таблица1[[#This Row],[ФАКТ 1002]]+Таблица1[[#This Row],[1001 заказ]]+Таблица1[[#This Row],[1002 заказ]]</f>
        <v>0</v>
      </c>
      <c r="AP238" s="3">
        <f>Таблица1[[#This Row],[Возврат 1002]]+Таблица1[[#This Row],[Возврат 1001]]</f>
        <v>0</v>
      </c>
      <c r="AQ23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39" spans="1:43" s="3" customFormat="1" ht="15.75" customHeight="1" x14ac:dyDescent="0.2">
      <c r="A239" s="23" t="s">
        <v>810</v>
      </c>
      <c r="B239" s="2">
        <v>408959</v>
      </c>
      <c r="C239" s="88" t="s">
        <v>1664</v>
      </c>
      <c r="D239" s="23" t="s">
        <v>810</v>
      </c>
      <c r="E239" s="7">
        <v>408959</v>
      </c>
      <c r="F239" s="7" t="s">
        <v>2576</v>
      </c>
      <c r="G239" s="8" t="s">
        <v>1108</v>
      </c>
      <c r="H239" s="5" t="s">
        <v>21</v>
      </c>
      <c r="I239" s="5">
        <v>4</v>
      </c>
      <c r="J239" s="5">
        <v>100</v>
      </c>
      <c r="K239" s="5">
        <v>16</v>
      </c>
      <c r="L239" s="5">
        <v>40</v>
      </c>
      <c r="M239" s="5">
        <v>56.6</v>
      </c>
      <c r="N239" s="5">
        <v>6.5</v>
      </c>
      <c r="O239" s="43" t="str">
        <f>CONCATENATE(Таблица1[[#This Row],[Отверстия]],"/",Таблица1[[#This Row],[PCD]])</f>
        <v>4/100</v>
      </c>
      <c r="P239" s="5" t="s">
        <v>1663</v>
      </c>
      <c r="Q239" s="17" t="str">
        <f>CONCATENATE(Таблица1[[#This Row],[Отверстия]],"/",Таблица1[[#This Row],[PCD]],"/",Таблица1[[#This Row],[Диаметр]])</f>
        <v>4/100/16</v>
      </c>
      <c r="R23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4/100/16/40/56,6/6,5</v>
      </c>
      <c r="S23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4/100/16/40/56,6/6,5</v>
      </c>
      <c r="T239" s="58" t="s">
        <v>22</v>
      </c>
      <c r="U239" s="4"/>
      <c r="V239" s="35"/>
      <c r="W239" s="55" t="s">
        <v>2826</v>
      </c>
      <c r="X239" s="34">
        <v>3990</v>
      </c>
      <c r="Y239" s="161"/>
      <c r="Z239" s="34">
        <v>0</v>
      </c>
      <c r="AA239" s="51">
        <f>IFERROR(VLOOKUP(Таблица1[[#This Row],[Товар КОД6]],'Stock СВОД'!$A$5:$C$220,2,0),)</f>
        <v>0</v>
      </c>
      <c r="AB239" s="51">
        <f>IFERROR(VLOOKUP(Таблица1[[#This Row],[Товар КОД6]],'Продажи Период СВОД'!$A$5:$C$410,2,0),)</f>
        <v>0</v>
      </c>
      <c r="AC239" s="129">
        <f>IFERROR(VLOOKUP(Таблица1[[#This Row],[Товар КОД6]],'Stock СВОД'!$A$5:$C$220,3,0),)</f>
        <v>0</v>
      </c>
      <c r="AD239" s="51">
        <f>IFERROR(VLOOKUP(Таблица1[[#This Row],[Товар КОД6]],'Продажи Период СВОД'!$A$5:$C$410,3,0),)</f>
        <v>0</v>
      </c>
      <c r="AE239" s="119">
        <f>Таблица1[[#This Row],[СТОК 1001]]+Таблица1[[#This Row],[СТОК 1002,]]</f>
        <v>0</v>
      </c>
      <c r="AF239" s="128"/>
      <c r="AG239" s="129"/>
      <c r="AH239" s="120">
        <f>Таблица1[[#This Row],[1002 заказ]]+Таблица1[[#This Row],[1001 заказ]]</f>
        <v>0</v>
      </c>
      <c r="AI239" s="57">
        <v>1</v>
      </c>
      <c r="AJ239" s="194"/>
      <c r="AK239" s="194"/>
      <c r="AL239" s="194">
        <f>Таблица1[[#This Row],[ФАКТ 1001]]+Таблица1[[#This Row],[ФАКТ 1002]]+Таблица1[[#This Row],[1001 заказ]]+Таблица1[[#This Row],[1002 заказ]]</f>
        <v>0</v>
      </c>
      <c r="AP239" s="3">
        <f>Таблица1[[#This Row],[Возврат 1002]]+Таблица1[[#This Row],[Возврат 1001]]</f>
        <v>0</v>
      </c>
      <c r="AQ23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40" spans="1:43" s="3" customFormat="1" ht="15.75" customHeight="1" x14ac:dyDescent="0.2">
      <c r="A240" s="23" t="s">
        <v>810</v>
      </c>
      <c r="B240" s="2">
        <v>665984</v>
      </c>
      <c r="C240" s="88" t="s">
        <v>3617</v>
      </c>
      <c r="D240" s="23" t="s">
        <v>810</v>
      </c>
      <c r="E240" s="7">
        <v>665984</v>
      </c>
      <c r="F240" s="7" t="s">
        <v>2576</v>
      </c>
      <c r="G240" s="8" t="s">
        <v>1099</v>
      </c>
      <c r="H240" s="5" t="s">
        <v>21</v>
      </c>
      <c r="I240" s="5">
        <v>4</v>
      </c>
      <c r="J240" s="5">
        <v>100</v>
      </c>
      <c r="K240" s="5">
        <v>16</v>
      </c>
      <c r="L240" s="5">
        <v>40</v>
      </c>
      <c r="M240" s="5">
        <v>56.6</v>
      </c>
      <c r="N240" s="5">
        <v>6.5</v>
      </c>
      <c r="O240" s="43" t="str">
        <f>CONCATENATE(Таблица1[[#This Row],[Отверстия]],"/",Таблица1[[#This Row],[PCD]])</f>
        <v>4/100</v>
      </c>
      <c r="P240" s="5" t="s">
        <v>2511</v>
      </c>
      <c r="Q240" s="17" t="str">
        <f>CONCATENATE(Таблица1[[#This Row],[Отверстия]],"/",Таблица1[[#This Row],[PCD]],"/",Таблица1[[#This Row],[Диаметр]])</f>
        <v>4/100/16</v>
      </c>
      <c r="R24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4/100/16/40/56,6/6,5</v>
      </c>
      <c r="S24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4/100/16/40/56,6/6,5</v>
      </c>
      <c r="T240" s="58" t="s">
        <v>22</v>
      </c>
      <c r="U240" s="4"/>
      <c r="V240" s="35"/>
      <c r="W240" s="55" t="s">
        <v>2826</v>
      </c>
      <c r="X240" s="34">
        <v>3990</v>
      </c>
      <c r="Y240" s="161"/>
      <c r="Z240" s="34">
        <v>0</v>
      </c>
      <c r="AA240" s="51">
        <f>IFERROR(VLOOKUP(Таблица1[[#This Row],[Товар КОД6]],'Stock СВОД'!$A$5:$C$220,2,0),)</f>
        <v>0</v>
      </c>
      <c r="AB240" s="51">
        <f>IFERROR(VLOOKUP(Таблица1[[#This Row],[Товар КОД6]],'Продажи Период СВОД'!$A$5:$C$410,2,0),)</f>
        <v>0</v>
      </c>
      <c r="AC240" s="129">
        <f>IFERROR(VLOOKUP(Таблица1[[#This Row],[Товар КОД6]],'Stock СВОД'!$A$5:$C$220,3,0),)</f>
        <v>0</v>
      </c>
      <c r="AD240" s="51">
        <f>IFERROR(VLOOKUP(Таблица1[[#This Row],[Товар КОД6]],'Продажи Период СВОД'!$A$5:$C$410,3,0),)</f>
        <v>0</v>
      </c>
      <c r="AE240" s="119">
        <f>Таблица1[[#This Row],[СТОК 1001]]+Таблица1[[#This Row],[СТОК 1002,]]</f>
        <v>0</v>
      </c>
      <c r="AF240" s="128"/>
      <c r="AG240" s="129"/>
      <c r="AH240" s="120">
        <f>Таблица1[[#This Row],[1002 заказ]]+Таблица1[[#This Row],[1001 заказ]]</f>
        <v>0</v>
      </c>
      <c r="AI240" s="57">
        <v>1</v>
      </c>
      <c r="AJ240" s="194"/>
      <c r="AK240" s="194"/>
      <c r="AL240" s="194">
        <f>Таблица1[[#This Row],[ФАКТ 1001]]+Таблица1[[#This Row],[ФАКТ 1002]]+Таблица1[[#This Row],[1001 заказ]]+Таблица1[[#This Row],[1002 заказ]]</f>
        <v>0</v>
      </c>
      <c r="AP240" s="3">
        <f>Таблица1[[#This Row],[Возврат 1002]]+Таблица1[[#This Row],[Возврат 1001]]</f>
        <v>0</v>
      </c>
      <c r="AQ24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41" spans="1:43" s="3" customFormat="1" ht="15.75" customHeight="1" x14ac:dyDescent="0.2">
      <c r="A241" s="23" t="s">
        <v>810</v>
      </c>
      <c r="B241" s="2">
        <v>665985</v>
      </c>
      <c r="C241" s="88" t="s">
        <v>3618</v>
      </c>
      <c r="D241" s="23" t="s">
        <v>810</v>
      </c>
      <c r="E241" s="7">
        <v>665985</v>
      </c>
      <c r="F241" s="7" t="s">
        <v>2576</v>
      </c>
      <c r="G241" s="8" t="s">
        <v>1103</v>
      </c>
      <c r="H241" s="5" t="s">
        <v>21</v>
      </c>
      <c r="I241" s="5">
        <v>4</v>
      </c>
      <c r="J241" s="5">
        <v>100</v>
      </c>
      <c r="K241" s="5">
        <v>16</v>
      </c>
      <c r="L241" s="5">
        <v>40</v>
      </c>
      <c r="M241" s="5">
        <v>56.6</v>
      </c>
      <c r="N241" s="5">
        <v>6.5</v>
      </c>
      <c r="O241" s="43" t="str">
        <f>CONCATENATE(Таблица1[[#This Row],[Отверстия]],"/",Таблица1[[#This Row],[PCD]])</f>
        <v>4/100</v>
      </c>
      <c r="P241" s="5" t="s">
        <v>2512</v>
      </c>
      <c r="Q241" s="17" t="str">
        <f>CONCATENATE(Таблица1[[#This Row],[Отверстия]],"/",Таблица1[[#This Row],[PCD]],"/",Таблица1[[#This Row],[Диаметр]])</f>
        <v>4/100/16</v>
      </c>
      <c r="R24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4/100/16/40/56,6/6,5</v>
      </c>
      <c r="S24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4/100/16/40/56,6/6,5</v>
      </c>
      <c r="T241" s="58" t="s">
        <v>22</v>
      </c>
      <c r="U241" s="4"/>
      <c r="V241" s="35"/>
      <c r="W241" s="55" t="s">
        <v>2826</v>
      </c>
      <c r="X241" s="34">
        <v>4250</v>
      </c>
      <c r="Y241" s="161"/>
      <c r="Z241" s="37">
        <v>0</v>
      </c>
      <c r="AA241" s="51">
        <f>IFERROR(VLOOKUP(Таблица1[[#This Row],[Товар КОД6]],'Stock СВОД'!$A$5:$C$220,2,0),)</f>
        <v>0</v>
      </c>
      <c r="AB241" s="51">
        <f>IFERROR(VLOOKUP(Таблица1[[#This Row],[Товар КОД6]],'Продажи Период СВОД'!$A$5:$C$410,2,0),)</f>
        <v>0</v>
      </c>
      <c r="AC241" s="129">
        <f>IFERROR(VLOOKUP(Таблица1[[#This Row],[Товар КОД6]],'Stock СВОД'!$A$5:$C$220,3,0),)</f>
        <v>0</v>
      </c>
      <c r="AD241" s="51">
        <f>IFERROR(VLOOKUP(Таблица1[[#This Row],[Товар КОД6]],'Продажи Период СВОД'!$A$5:$C$410,3,0),)</f>
        <v>0</v>
      </c>
      <c r="AE241" s="119">
        <f>Таблица1[[#This Row],[СТОК 1001]]+Таблица1[[#This Row],[СТОК 1002,]]</f>
        <v>0</v>
      </c>
      <c r="AF241" s="128"/>
      <c r="AG241" s="129"/>
      <c r="AH241" s="120">
        <f>Таблица1[[#This Row],[1002 заказ]]+Таблица1[[#This Row],[1001 заказ]]</f>
        <v>0</v>
      </c>
      <c r="AI241" s="57">
        <v>1</v>
      </c>
      <c r="AJ241" s="194"/>
      <c r="AK241" s="194"/>
      <c r="AL241" s="194">
        <f>Таблица1[[#This Row],[ФАКТ 1001]]+Таблица1[[#This Row],[ФАКТ 1002]]+Таблица1[[#This Row],[1001 заказ]]+Таблица1[[#This Row],[1002 заказ]]</f>
        <v>0</v>
      </c>
      <c r="AP241" s="3">
        <f>Таблица1[[#This Row],[Возврат 1002]]+Таблица1[[#This Row],[Возврат 1001]]</f>
        <v>0</v>
      </c>
      <c r="AQ24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42" spans="1:43" s="3" customFormat="1" ht="15.75" customHeight="1" x14ac:dyDescent="0.2">
      <c r="A242" s="23" t="s">
        <v>810</v>
      </c>
      <c r="B242" s="2">
        <v>405631</v>
      </c>
      <c r="C242" s="88" t="s">
        <v>1213</v>
      </c>
      <c r="D242" s="23" t="s">
        <v>810</v>
      </c>
      <c r="E242" s="7">
        <v>405631</v>
      </c>
      <c r="F242" s="7" t="s">
        <v>2572</v>
      </c>
      <c r="G242" s="8" t="s">
        <v>1180</v>
      </c>
      <c r="H242" s="5" t="s">
        <v>21</v>
      </c>
      <c r="I242" s="5">
        <v>4</v>
      </c>
      <c r="J242" s="5">
        <v>114.3</v>
      </c>
      <c r="K242" s="5">
        <v>15</v>
      </c>
      <c r="L242" s="5">
        <v>44</v>
      </c>
      <c r="M242" s="5">
        <v>56.6</v>
      </c>
      <c r="N242" s="5">
        <v>6</v>
      </c>
      <c r="O242" s="43" t="str">
        <f>CONCATENATE(Таблица1[[#This Row],[Отверстия]],"/",Таблица1[[#This Row],[PCD]])</f>
        <v>4/114,3</v>
      </c>
      <c r="P242" s="5" t="s">
        <v>1212</v>
      </c>
      <c r="Q242" s="17" t="str">
        <f>CONCATENATE(Таблица1[[#This Row],[Отверстия]],"/",Таблица1[[#This Row],[PCD]],"/",Таблица1[[#This Row],[Диаметр]])</f>
        <v>4/114,3/15</v>
      </c>
      <c r="R24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4/114,3/15/44/56,6/6</v>
      </c>
      <c r="S24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4/114,3/15/44/56,6/6</v>
      </c>
      <c r="T242" s="58" t="s">
        <v>28</v>
      </c>
      <c r="U242" s="4">
        <v>4</v>
      </c>
      <c r="V242" s="35">
        <v>8</v>
      </c>
      <c r="W242" s="55" t="s">
        <v>2759</v>
      </c>
      <c r="X242" s="34">
        <v>3590</v>
      </c>
      <c r="Y242" s="161"/>
      <c r="Z242" s="37">
        <v>0</v>
      </c>
      <c r="AA242" s="51">
        <f>IFERROR(VLOOKUP(Таблица1[[#This Row],[Товар КОД6]],'Stock СВОД'!$A$5:$C$220,2,0),)</f>
        <v>0</v>
      </c>
      <c r="AB242" s="51">
        <f>IFERROR(VLOOKUP(Таблица1[[#This Row],[Товар КОД6]],'Продажи Период СВОД'!$A$5:$C$410,2,0),)</f>
        <v>0</v>
      </c>
      <c r="AC242" s="129">
        <f>IFERROR(VLOOKUP(Таблица1[[#This Row],[Товар КОД6]],'Stock СВОД'!$A$5:$C$220,3,0),)</f>
        <v>0</v>
      </c>
      <c r="AD242" s="51">
        <f>IFERROR(VLOOKUP(Таблица1[[#This Row],[Товар КОД6]],'Продажи Период СВОД'!$A$5:$C$410,3,0),)</f>
        <v>0</v>
      </c>
      <c r="AE242" s="119">
        <f>Таблица1[[#This Row],[СТОК 1001]]+Таблица1[[#This Row],[СТОК 1002,]]</f>
        <v>0</v>
      </c>
      <c r="AF242" s="128"/>
      <c r="AG242" s="129"/>
      <c r="AH242" s="120">
        <f>Таблица1[[#This Row],[1002 заказ]]+Таблица1[[#This Row],[1001 заказ]]</f>
        <v>0</v>
      </c>
      <c r="AI242" s="57">
        <v>1</v>
      </c>
      <c r="AJ242" s="194"/>
      <c r="AK242" s="194"/>
      <c r="AL242" s="194">
        <f>Таблица1[[#This Row],[ФАКТ 1001]]+Таблица1[[#This Row],[ФАКТ 1002]]+Таблица1[[#This Row],[1001 заказ]]+Таблица1[[#This Row],[1002 заказ]]</f>
        <v>0</v>
      </c>
      <c r="AP242" s="3">
        <f>Таблица1[[#This Row],[Возврат 1002]]+Таблица1[[#This Row],[Возврат 1001]]</f>
        <v>0</v>
      </c>
      <c r="AQ24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43" spans="1:43" s="3" customFormat="1" ht="15.75" hidden="1" customHeight="1" x14ac:dyDescent="0.2">
      <c r="A243" s="23" t="s">
        <v>810</v>
      </c>
      <c r="B243" s="2">
        <v>2039644</v>
      </c>
      <c r="C243" s="88" t="s">
        <v>1172</v>
      </c>
      <c r="D243" s="23" t="s">
        <v>810</v>
      </c>
      <c r="E243" s="7">
        <v>2039644</v>
      </c>
      <c r="F243" s="7"/>
      <c r="G243" s="8"/>
      <c r="H243" s="5" t="s">
        <v>1051</v>
      </c>
      <c r="I243" s="5">
        <v>4</v>
      </c>
      <c r="J243" s="5">
        <v>100</v>
      </c>
      <c r="K243" s="5">
        <v>15</v>
      </c>
      <c r="L243" s="5">
        <v>45</v>
      </c>
      <c r="M243" s="5">
        <v>60.1</v>
      </c>
      <c r="N243" s="5">
        <v>5.5</v>
      </c>
      <c r="O243" s="43" t="str">
        <f>CONCATENATE(Таблица1[[#This Row],[Отверстия]],"/",Таблица1[[#This Row],[PCD]])</f>
        <v>4/100</v>
      </c>
      <c r="P243" s="5" t="s">
        <v>1050</v>
      </c>
      <c r="Q243" s="17" t="str">
        <f>CONCATENATE(Таблица1[[#This Row],[Отверстия]],"/",Таблица1[[#This Row],[PCD]],"/",Таблица1[[#This Row],[Диаметр]])</f>
        <v>4/100/15</v>
      </c>
      <c r="R24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4/100/15/45/60,1/5,5</v>
      </c>
      <c r="S24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4/100/15/45/60,1/5,5</v>
      </c>
      <c r="T243" s="58" t="s">
        <v>22</v>
      </c>
      <c r="U243" s="4"/>
      <c r="V243" s="35"/>
      <c r="W243" s="55" t="s">
        <v>2821</v>
      </c>
      <c r="X243" s="34">
        <v>3916</v>
      </c>
      <c r="Y243" s="161"/>
      <c r="Z243" s="37">
        <v>0</v>
      </c>
      <c r="AA243" s="51">
        <f>IFERROR(VLOOKUP(Таблица1[[#This Row],[Товар КОД6]],'Stock СВОД'!$A$5:$C$220,2,0),)</f>
        <v>0</v>
      </c>
      <c r="AB243" s="51">
        <f>IFERROR(VLOOKUP(Таблица1[[#This Row],[Товар КОД6]],'Продажи Период СВОД'!$A$5:$C$410,2,0),)</f>
        <v>0</v>
      </c>
      <c r="AC243" s="129">
        <f>IFERROR(VLOOKUP(Таблица1[[#This Row],[Товар КОД6]],'Stock СВОД'!$A$5:$C$220,3,0),)</f>
        <v>0</v>
      </c>
      <c r="AD243" s="51">
        <f>IFERROR(VLOOKUP(Таблица1[[#This Row],[Товар КОД6]],'Продажи Период СВОД'!$A$5:$C$410,3,0),)</f>
        <v>0</v>
      </c>
      <c r="AE243" s="119">
        <f>Таблица1[[#This Row],[СТОК 1001]]+Таблица1[[#This Row],[СТОК 1002,]]</f>
        <v>0</v>
      </c>
      <c r="AF243" s="128"/>
      <c r="AG243" s="129"/>
      <c r="AH243" s="120">
        <f>Таблица1[[#This Row],[1002 заказ]]+Таблица1[[#This Row],[1001 заказ]]</f>
        <v>0</v>
      </c>
      <c r="AI243" s="57">
        <v>1</v>
      </c>
      <c r="AJ243" s="57"/>
      <c r="AK243" s="57"/>
      <c r="AL243" s="57">
        <f>Таблица1[[#This Row],[ФАКТ 1001]]+Таблица1[[#This Row],[ФАКТ 1002]]+Таблица1[[#This Row],[1001 заказ]]+Таблица1[[#This Row],[1002 заказ]]</f>
        <v>0</v>
      </c>
      <c r="AP243" s="3">
        <f>Таблица1[[#This Row],[Возврат 1002]]+Таблица1[[#This Row],[Возврат 1001]]</f>
        <v>0</v>
      </c>
      <c r="AQ24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44" spans="1:43" s="3" customFormat="1" ht="15.75" customHeight="1" x14ac:dyDescent="0.2">
      <c r="A244" s="23" t="s">
        <v>810</v>
      </c>
      <c r="B244" s="2">
        <v>405641</v>
      </c>
      <c r="C244" s="88" t="s">
        <v>1229</v>
      </c>
      <c r="D244" s="23" t="s">
        <v>810</v>
      </c>
      <c r="E244" s="7">
        <v>405641</v>
      </c>
      <c r="F244" s="7" t="s">
        <v>2574</v>
      </c>
      <c r="G244" s="8" t="s">
        <v>1180</v>
      </c>
      <c r="H244" s="5" t="s">
        <v>21</v>
      </c>
      <c r="I244" s="5">
        <v>5</v>
      </c>
      <c r="J244" s="5">
        <v>114.3</v>
      </c>
      <c r="K244" s="5">
        <v>15</v>
      </c>
      <c r="L244" s="44">
        <v>50</v>
      </c>
      <c r="M244" s="5">
        <v>67.099999999999994</v>
      </c>
      <c r="N244" s="5">
        <v>6</v>
      </c>
      <c r="O244" s="43" t="str">
        <f>CONCATENATE(Таблица1[[#This Row],[Отверстия]],"/",Таблица1[[#This Row],[PCD]])</f>
        <v>5/114,3</v>
      </c>
      <c r="P244" s="5" t="str">
        <f>Таблица1[[#This Row],[Универсальный размер]]&amp;" "&amp;Таблица1[[#This Row],[Код Поставщика]]</f>
        <v>5/114,3/15/50/67,1/6 51.5ПЛ</v>
      </c>
      <c r="Q244" s="17" t="str">
        <f>CONCATENATE(Таблица1[[#This Row],[Отверстия]],"/",Таблица1[[#This Row],[PCD]],"/",Таблица1[[#This Row],[Диаметр]])</f>
        <v>5/114,3/15</v>
      </c>
      <c r="R24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5/114,3/15/50/67,1/6</v>
      </c>
      <c r="S24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5/114,3/15/50/67,1/6</v>
      </c>
      <c r="T244" s="58" t="s">
        <v>22</v>
      </c>
      <c r="U244" s="4"/>
      <c r="V244" s="35"/>
      <c r="W244" s="55" t="s">
        <v>2599</v>
      </c>
      <c r="X244" s="34">
        <v>3590</v>
      </c>
      <c r="Y244" s="161"/>
      <c r="Z244" s="34">
        <v>0</v>
      </c>
      <c r="AA244" s="51">
        <f>IFERROR(VLOOKUP(Таблица1[[#This Row],[Товар КОД6]],'Stock СВОД'!$A$5:$C$220,2,0),)</f>
        <v>0</v>
      </c>
      <c r="AB244" s="51">
        <f>IFERROR(VLOOKUP(Таблица1[[#This Row],[Товар КОД6]],'Продажи Период СВОД'!$A$5:$C$410,2,0),)</f>
        <v>0</v>
      </c>
      <c r="AC244" s="129">
        <f>IFERROR(VLOOKUP(Таблица1[[#This Row],[Товар КОД6]],'Stock СВОД'!$A$5:$C$220,3,0),)</f>
        <v>0</v>
      </c>
      <c r="AD244" s="51">
        <f>IFERROR(VLOOKUP(Таблица1[[#This Row],[Товар КОД6]],'Продажи Период СВОД'!$A$5:$C$410,3,0),)</f>
        <v>0</v>
      </c>
      <c r="AE244" s="119">
        <f>Таблица1[[#This Row],[СТОК 1001]]+Таблица1[[#This Row],[СТОК 1002,]]</f>
        <v>0</v>
      </c>
      <c r="AF244" s="128"/>
      <c r="AG244" s="129"/>
      <c r="AH244" s="120">
        <f>Таблица1[[#This Row],[1002 заказ]]+Таблица1[[#This Row],[1001 заказ]]</f>
        <v>0</v>
      </c>
      <c r="AI244" s="57">
        <v>1</v>
      </c>
      <c r="AJ244" s="194"/>
      <c r="AK244" s="194"/>
      <c r="AL244" s="194">
        <f>Таблица1[[#This Row],[ФАКТ 1001]]+Таблица1[[#This Row],[ФАКТ 1002]]+Таблица1[[#This Row],[1001 заказ]]+Таблица1[[#This Row],[1002 заказ]]</f>
        <v>0</v>
      </c>
      <c r="AP244" s="3">
        <f>Таблица1[[#This Row],[Возврат 1002]]+Таблица1[[#This Row],[Возврат 1001]]</f>
        <v>0</v>
      </c>
      <c r="AQ24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45" spans="1:43" s="3" customFormat="1" ht="15.75" customHeight="1" x14ac:dyDescent="0.2">
      <c r="A245" s="23" t="s">
        <v>810</v>
      </c>
      <c r="B245" s="2">
        <v>661548</v>
      </c>
      <c r="C245" s="88" t="s">
        <v>1974</v>
      </c>
      <c r="D245" s="23" t="s">
        <v>810</v>
      </c>
      <c r="E245" s="7">
        <v>661548</v>
      </c>
      <c r="F245" s="7" t="s">
        <v>2574</v>
      </c>
      <c r="G245" s="8" t="s">
        <v>1106</v>
      </c>
      <c r="H245" s="5" t="s">
        <v>21</v>
      </c>
      <c r="I245" s="5">
        <v>5</v>
      </c>
      <c r="J245" s="5">
        <v>114.3</v>
      </c>
      <c r="K245" s="5">
        <v>15</v>
      </c>
      <c r="L245" s="44">
        <v>50</v>
      </c>
      <c r="M245" s="5">
        <v>67.099999999999994</v>
      </c>
      <c r="N245" s="5">
        <v>6</v>
      </c>
      <c r="O245" s="43" t="str">
        <f>CONCATENATE(Таблица1[[#This Row],[Отверстия]],"/",Таблица1[[#This Row],[PCD]])</f>
        <v>5/114,3</v>
      </c>
      <c r="P245" s="5" t="str">
        <f>Таблица1[[#This Row],[Универсальный размер]]&amp;" "&amp;Таблица1[[#This Row],[Код Поставщика]]</f>
        <v>5/114,3/15/50/67,1/6 51.5М</v>
      </c>
      <c r="Q245" s="17" t="str">
        <f>CONCATENATE(Таблица1[[#This Row],[Отверстия]],"/",Таблица1[[#This Row],[PCD]],"/",Таблица1[[#This Row],[Диаметр]])</f>
        <v>5/114,3/15</v>
      </c>
      <c r="R24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5/114,3/15/50/67,1/6</v>
      </c>
      <c r="S24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5/114,3/15/50/67,1/6</v>
      </c>
      <c r="T245" s="58" t="s">
        <v>22</v>
      </c>
      <c r="U245" s="4"/>
      <c r="V245" s="35"/>
      <c r="W245" s="55" t="s">
        <v>2599</v>
      </c>
      <c r="X245" s="34">
        <v>3350</v>
      </c>
      <c r="Y245" s="161"/>
      <c r="Z245" s="34">
        <v>0</v>
      </c>
      <c r="AA245" s="51">
        <f>IFERROR(VLOOKUP(Таблица1[[#This Row],[Товар КОД6]],'Stock СВОД'!$A$5:$C$220,2,0),)</f>
        <v>0</v>
      </c>
      <c r="AB245" s="51">
        <f>IFERROR(VLOOKUP(Таблица1[[#This Row],[Товар КОД6]],'Продажи Период СВОД'!$A$5:$C$410,2,0),)</f>
        <v>0</v>
      </c>
      <c r="AC245" s="129">
        <f>IFERROR(VLOOKUP(Таблица1[[#This Row],[Товар КОД6]],'Stock СВОД'!$A$5:$C$220,3,0),)</f>
        <v>0</v>
      </c>
      <c r="AD245" s="51">
        <f>IFERROR(VLOOKUP(Таблица1[[#This Row],[Товар КОД6]],'Продажи Период СВОД'!$A$5:$C$410,3,0),)</f>
        <v>0</v>
      </c>
      <c r="AE245" s="119">
        <f>Таблица1[[#This Row],[СТОК 1001]]+Таблица1[[#This Row],[СТОК 1002,]]</f>
        <v>0</v>
      </c>
      <c r="AF245" s="128"/>
      <c r="AG245" s="129"/>
      <c r="AH245" s="120">
        <f>Таблица1[[#This Row],[1002 заказ]]+Таблица1[[#This Row],[1001 заказ]]</f>
        <v>0</v>
      </c>
      <c r="AI245" s="57">
        <v>1</v>
      </c>
      <c r="AJ245" s="194"/>
      <c r="AK245" s="194"/>
      <c r="AL245" s="194">
        <f>Таблица1[[#This Row],[ФАКТ 1001]]+Таблица1[[#This Row],[ФАКТ 1002]]+Таблица1[[#This Row],[1001 заказ]]+Таблица1[[#This Row],[1002 заказ]]</f>
        <v>0</v>
      </c>
      <c r="AP245" s="3">
        <f>Таблица1[[#This Row],[Возврат 1002]]+Таблица1[[#This Row],[Возврат 1001]]</f>
        <v>0</v>
      </c>
      <c r="AQ24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46" spans="1:43" s="3" customFormat="1" ht="15.75" customHeight="1" x14ac:dyDescent="0.2">
      <c r="A246" s="23" t="s">
        <v>810</v>
      </c>
      <c r="B246" s="2">
        <v>661549</v>
      </c>
      <c r="C246" s="88" t="s">
        <v>3619</v>
      </c>
      <c r="D246" s="23" t="s">
        <v>810</v>
      </c>
      <c r="E246" s="7">
        <v>661549</v>
      </c>
      <c r="F246" s="7" t="s">
        <v>2574</v>
      </c>
      <c r="G246" s="8" t="s">
        <v>1099</v>
      </c>
      <c r="H246" s="5" t="s">
        <v>21</v>
      </c>
      <c r="I246" s="5">
        <v>5</v>
      </c>
      <c r="J246" s="5">
        <v>114.3</v>
      </c>
      <c r="K246" s="5">
        <v>15</v>
      </c>
      <c r="L246" s="44">
        <v>50</v>
      </c>
      <c r="M246" s="5">
        <v>67.099999999999994</v>
      </c>
      <c r="N246" s="5">
        <v>6</v>
      </c>
      <c r="O246" s="43" t="str">
        <f>CONCATENATE(Таблица1[[#This Row],[Отверстия]],"/",Таблица1[[#This Row],[PCD]])</f>
        <v>5/114,3</v>
      </c>
      <c r="P246" s="5" t="str">
        <f>Таблица1[[#This Row],[Универсальный размер]]&amp;" "&amp;Таблица1[[#This Row],[Код Поставщика]]</f>
        <v>5/114,3/15/50/67,1/6 51.5Н</v>
      </c>
      <c r="Q246" s="17" t="str">
        <f>CONCATENATE(Таблица1[[#This Row],[Отверстия]],"/",Таблица1[[#This Row],[PCD]],"/",Таблица1[[#This Row],[Диаметр]])</f>
        <v>5/114,3/15</v>
      </c>
      <c r="R24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5/114,3/15/50/67,1/6</v>
      </c>
      <c r="S24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5/114,3/15/50/67,1/6</v>
      </c>
      <c r="T246" s="58" t="s">
        <v>22</v>
      </c>
      <c r="U246" s="4"/>
      <c r="V246" s="35"/>
      <c r="W246" s="55" t="s">
        <v>2599</v>
      </c>
      <c r="X246" s="34">
        <v>3350</v>
      </c>
      <c r="Y246" s="161"/>
      <c r="Z246" s="34">
        <v>0</v>
      </c>
      <c r="AA246" s="51">
        <f>IFERROR(VLOOKUP(Таблица1[[#This Row],[Товар КОД6]],'Stock СВОД'!$A$5:$C$220,2,0),)</f>
        <v>0</v>
      </c>
      <c r="AB246" s="51">
        <f>IFERROR(VLOOKUP(Таблица1[[#This Row],[Товар КОД6]],'Продажи Период СВОД'!$A$5:$C$410,2,0),)</f>
        <v>0</v>
      </c>
      <c r="AC246" s="129">
        <f>IFERROR(VLOOKUP(Таблица1[[#This Row],[Товар КОД6]],'Stock СВОД'!$A$5:$C$220,3,0),)</f>
        <v>0</v>
      </c>
      <c r="AD246" s="51">
        <f>IFERROR(VLOOKUP(Таблица1[[#This Row],[Товар КОД6]],'Продажи Период СВОД'!$A$5:$C$410,3,0),)</f>
        <v>0</v>
      </c>
      <c r="AE246" s="119">
        <f>Таблица1[[#This Row],[СТОК 1001]]+Таблица1[[#This Row],[СТОК 1002,]]</f>
        <v>0</v>
      </c>
      <c r="AF246" s="128"/>
      <c r="AG246" s="129"/>
      <c r="AH246" s="120">
        <f>Таблица1[[#This Row],[1002 заказ]]+Таблица1[[#This Row],[1001 заказ]]</f>
        <v>0</v>
      </c>
      <c r="AI246" s="57">
        <v>1</v>
      </c>
      <c r="AJ246" s="194"/>
      <c r="AK246" s="194"/>
      <c r="AL246" s="194">
        <f>Таблица1[[#This Row],[ФАКТ 1001]]+Таблица1[[#This Row],[ФАКТ 1002]]+Таблица1[[#This Row],[1001 заказ]]+Таблица1[[#This Row],[1002 заказ]]</f>
        <v>0</v>
      </c>
      <c r="AP246" s="3">
        <f>Таблица1[[#This Row],[Возврат 1002]]+Таблица1[[#This Row],[Возврат 1001]]</f>
        <v>0</v>
      </c>
      <c r="AQ24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47" spans="1:43" s="3" customFormat="1" ht="15.75" customHeight="1" x14ac:dyDescent="0.2">
      <c r="A247" s="23" t="s">
        <v>810</v>
      </c>
      <c r="B247" s="2">
        <v>408829</v>
      </c>
      <c r="C247" s="88" t="s">
        <v>1507</v>
      </c>
      <c r="D247" s="23" t="s">
        <v>810</v>
      </c>
      <c r="E247" s="7">
        <v>408829</v>
      </c>
      <c r="F247" s="67" t="s">
        <v>2573</v>
      </c>
      <c r="G247" s="8" t="s">
        <v>1180</v>
      </c>
      <c r="H247" s="5" t="s">
        <v>21</v>
      </c>
      <c r="I247" s="5">
        <v>5</v>
      </c>
      <c r="J247" s="5">
        <v>114.3</v>
      </c>
      <c r="K247" s="5">
        <v>15</v>
      </c>
      <c r="L247" s="5">
        <v>50</v>
      </c>
      <c r="M247" s="5">
        <v>67.099999999999994</v>
      </c>
      <c r="N247" s="5">
        <v>6.5</v>
      </c>
      <c r="O247" s="43" t="str">
        <f>CONCATENATE(Таблица1[[#This Row],[Отверстия]],"/",Таблица1[[#This Row],[PCD]])</f>
        <v>5/114,3</v>
      </c>
      <c r="P247" s="5" t="s">
        <v>1506</v>
      </c>
      <c r="Q247" s="17" t="str">
        <f>CONCATENATE(Таблица1[[#This Row],[Отверстия]],"/",Таблица1[[#This Row],[PCD]],"/",Таблица1[[#This Row],[Диаметр]])</f>
        <v>5/114,3/15</v>
      </c>
      <c r="R24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5/114,3/15/50/67,1/6,5</v>
      </c>
      <c r="S24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5/114,3/15/50/67,1/6,5</v>
      </c>
      <c r="T247" s="58" t="s">
        <v>22</v>
      </c>
      <c r="U247" s="4"/>
      <c r="V247" s="35"/>
      <c r="W247" s="55" t="s">
        <v>2599</v>
      </c>
      <c r="X247" s="34">
        <v>3590</v>
      </c>
      <c r="Y247" s="161"/>
      <c r="Z247" s="34">
        <v>0</v>
      </c>
      <c r="AA247" s="51">
        <f>IFERROR(VLOOKUP(Таблица1[[#This Row],[Товар КОД6]],'Stock СВОД'!$A$5:$C$220,2,0),)</f>
        <v>0</v>
      </c>
      <c r="AB247" s="51">
        <f>IFERROR(VLOOKUP(Таблица1[[#This Row],[Товар КОД6]],'Продажи Период СВОД'!$A$5:$C$410,2,0),)</f>
        <v>0</v>
      </c>
      <c r="AC247" s="129">
        <f>IFERROR(VLOOKUP(Таблица1[[#This Row],[Товар КОД6]],'Stock СВОД'!$A$5:$C$220,3,0),)</f>
        <v>0</v>
      </c>
      <c r="AD247" s="51">
        <f>IFERROR(VLOOKUP(Таблица1[[#This Row],[Товар КОД6]],'Продажи Период СВОД'!$A$5:$C$410,3,0),)</f>
        <v>0</v>
      </c>
      <c r="AE247" s="119">
        <f>Таблица1[[#This Row],[СТОК 1001]]+Таблица1[[#This Row],[СТОК 1002,]]</f>
        <v>0</v>
      </c>
      <c r="AF247" s="128"/>
      <c r="AG247" s="129"/>
      <c r="AH247" s="120">
        <f>Таблица1[[#This Row],[1002 заказ]]+Таблица1[[#This Row],[1001 заказ]]</f>
        <v>0</v>
      </c>
      <c r="AI247" s="57">
        <v>1</v>
      </c>
      <c r="AJ247" s="194"/>
      <c r="AK247" s="194"/>
      <c r="AL247" s="194">
        <f>Таблица1[[#This Row],[ФАКТ 1001]]+Таблица1[[#This Row],[ФАКТ 1002]]+Таблица1[[#This Row],[1001 заказ]]+Таблица1[[#This Row],[1002 заказ]]</f>
        <v>0</v>
      </c>
      <c r="AP247" s="3">
        <f>Таблица1[[#This Row],[Возврат 1002]]+Таблица1[[#This Row],[Возврат 1001]]</f>
        <v>0</v>
      </c>
      <c r="AQ24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48" spans="1:43" s="3" customFormat="1" ht="15.75" customHeight="1" x14ac:dyDescent="0.2">
      <c r="A248" s="23" t="s">
        <v>810</v>
      </c>
      <c r="B248" s="2">
        <v>408830</v>
      </c>
      <c r="C248" s="88" t="s">
        <v>1509</v>
      </c>
      <c r="D248" s="23" t="s">
        <v>810</v>
      </c>
      <c r="E248" s="7">
        <v>408830</v>
      </c>
      <c r="F248" s="7" t="s">
        <v>2573</v>
      </c>
      <c r="G248" s="8" t="s">
        <v>1102</v>
      </c>
      <c r="H248" s="5" t="s">
        <v>21</v>
      </c>
      <c r="I248" s="5">
        <v>5</v>
      </c>
      <c r="J248" s="5">
        <v>114.3</v>
      </c>
      <c r="K248" s="5">
        <v>15</v>
      </c>
      <c r="L248" s="5">
        <v>50</v>
      </c>
      <c r="M248" s="5">
        <v>67.099999999999994</v>
      </c>
      <c r="N248" s="5">
        <v>6.5</v>
      </c>
      <c r="O248" s="43" t="str">
        <f>CONCATENATE(Таблица1[[#This Row],[Отверстия]],"/",Таблица1[[#This Row],[PCD]])</f>
        <v>5/114,3</v>
      </c>
      <c r="P248" s="5" t="s">
        <v>1508</v>
      </c>
      <c r="Q248" s="17" t="str">
        <f>CONCATENATE(Таблица1[[#This Row],[Отверстия]],"/",Таблица1[[#This Row],[PCD]],"/",Таблица1[[#This Row],[Диаметр]])</f>
        <v>5/114,3/15</v>
      </c>
      <c r="R24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5/114,3/15/50/67,1/6,5</v>
      </c>
      <c r="S24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5/114,3/15/50/67,1/6,5</v>
      </c>
      <c r="T248" s="58" t="s">
        <v>22</v>
      </c>
      <c r="U248" s="4"/>
      <c r="V248" s="35"/>
      <c r="W248" s="55" t="s">
        <v>2599</v>
      </c>
      <c r="X248" s="34">
        <v>3590</v>
      </c>
      <c r="Y248" s="161"/>
      <c r="Z248" s="34">
        <v>0</v>
      </c>
      <c r="AA248" s="51">
        <f>IFERROR(VLOOKUP(Таблица1[[#This Row],[Товар КОД6]],'Stock СВОД'!$A$5:$C$220,2,0),)</f>
        <v>0</v>
      </c>
      <c r="AB248" s="51">
        <f>IFERROR(VLOOKUP(Таблица1[[#This Row],[Товар КОД6]],'Продажи Период СВОД'!$A$5:$C$410,2,0),)</f>
        <v>0</v>
      </c>
      <c r="AC248" s="129">
        <f>IFERROR(VLOOKUP(Таблица1[[#This Row],[Товар КОД6]],'Stock СВОД'!$A$5:$C$220,3,0),)</f>
        <v>0</v>
      </c>
      <c r="AD248" s="51">
        <f>IFERROR(VLOOKUP(Таблица1[[#This Row],[Товар КОД6]],'Продажи Период СВОД'!$A$5:$C$410,3,0),)</f>
        <v>0</v>
      </c>
      <c r="AE248" s="119">
        <f>Таблица1[[#This Row],[СТОК 1001]]+Таблица1[[#This Row],[СТОК 1002,]]</f>
        <v>0</v>
      </c>
      <c r="AF248" s="128"/>
      <c r="AG248" s="129"/>
      <c r="AH248" s="120">
        <f>Таблица1[[#This Row],[1002 заказ]]+Таблица1[[#This Row],[1001 заказ]]</f>
        <v>0</v>
      </c>
      <c r="AI248" s="57">
        <v>1</v>
      </c>
      <c r="AJ248" s="194"/>
      <c r="AK248" s="194"/>
      <c r="AL248" s="194">
        <f>Таблица1[[#This Row],[ФАКТ 1001]]+Таблица1[[#This Row],[ФАКТ 1002]]+Таблица1[[#This Row],[1001 заказ]]+Таблица1[[#This Row],[1002 заказ]]</f>
        <v>0</v>
      </c>
      <c r="AP248" s="3">
        <f>Таблица1[[#This Row],[Возврат 1002]]+Таблица1[[#This Row],[Возврат 1001]]</f>
        <v>0</v>
      </c>
      <c r="AQ24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49" spans="1:43" s="3" customFormat="1" ht="15.75" customHeight="1" x14ac:dyDescent="0.2">
      <c r="A249" s="23" t="s">
        <v>810</v>
      </c>
      <c r="B249" s="2">
        <v>665939</v>
      </c>
      <c r="C249" s="88" t="s">
        <v>3620</v>
      </c>
      <c r="D249" s="23" t="s">
        <v>810</v>
      </c>
      <c r="E249" s="7">
        <v>665939</v>
      </c>
      <c r="F249" s="7" t="s">
        <v>2573</v>
      </c>
      <c r="G249" s="8" t="s">
        <v>1099</v>
      </c>
      <c r="H249" s="5" t="s">
        <v>21</v>
      </c>
      <c r="I249" s="5">
        <v>5</v>
      </c>
      <c r="J249" s="5">
        <v>114.3</v>
      </c>
      <c r="K249" s="5">
        <v>15</v>
      </c>
      <c r="L249" s="5">
        <v>50</v>
      </c>
      <c r="M249" s="5">
        <v>67.099999999999994</v>
      </c>
      <c r="N249" s="5">
        <v>6.5</v>
      </c>
      <c r="O249" s="43" t="str">
        <f>CONCATENATE(Таблица1[[#This Row],[Отверстия]],"/",Таблица1[[#This Row],[PCD]])</f>
        <v>5/114,3</v>
      </c>
      <c r="P249" s="5" t="s">
        <v>2489</v>
      </c>
      <c r="Q249" s="17" t="str">
        <f>CONCATENATE(Таблица1[[#This Row],[Отверстия]],"/",Таблица1[[#This Row],[PCD]],"/",Таблица1[[#This Row],[Диаметр]])</f>
        <v>5/114,3/15</v>
      </c>
      <c r="R24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5/114,3/15/50/67,1/6,5</v>
      </c>
      <c r="S24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5/114,3/15/50/67,1/6,5</v>
      </c>
      <c r="T249" s="58" t="s">
        <v>22</v>
      </c>
      <c r="U249" s="4"/>
      <c r="V249" s="35"/>
      <c r="W249" s="55" t="s">
        <v>2599</v>
      </c>
      <c r="X249" s="34">
        <v>3350</v>
      </c>
      <c r="Y249" s="161"/>
      <c r="Z249" s="34">
        <v>0</v>
      </c>
      <c r="AA249" s="51">
        <f>IFERROR(VLOOKUP(Таблица1[[#This Row],[Товар КОД6]],'Stock СВОД'!$A$5:$C$220,2,0),)</f>
        <v>0</v>
      </c>
      <c r="AB249" s="51">
        <f>IFERROR(VLOOKUP(Таблица1[[#This Row],[Товар КОД6]],'Продажи Период СВОД'!$A$5:$C$410,2,0),)</f>
        <v>0</v>
      </c>
      <c r="AC249" s="129">
        <f>IFERROR(VLOOKUP(Таблица1[[#This Row],[Товар КОД6]],'Stock СВОД'!$A$5:$C$220,3,0),)</f>
        <v>0</v>
      </c>
      <c r="AD249" s="51">
        <f>IFERROR(VLOOKUP(Таблица1[[#This Row],[Товар КОД6]],'Продажи Период СВОД'!$A$5:$C$410,3,0),)</f>
        <v>0</v>
      </c>
      <c r="AE249" s="119">
        <f>Таблица1[[#This Row],[СТОК 1001]]+Таблица1[[#This Row],[СТОК 1002,]]</f>
        <v>0</v>
      </c>
      <c r="AF249" s="128"/>
      <c r="AG249" s="129"/>
      <c r="AH249" s="120">
        <f>Таблица1[[#This Row],[1002 заказ]]+Таблица1[[#This Row],[1001 заказ]]</f>
        <v>0</v>
      </c>
      <c r="AI249" s="57">
        <v>1</v>
      </c>
      <c r="AJ249" s="194"/>
      <c r="AK249" s="194"/>
      <c r="AL249" s="194">
        <f>Таблица1[[#This Row],[ФАКТ 1001]]+Таблица1[[#This Row],[ФАКТ 1002]]+Таблица1[[#This Row],[1001 заказ]]+Таблица1[[#This Row],[1002 заказ]]</f>
        <v>0</v>
      </c>
      <c r="AP249" s="3">
        <f>Таблица1[[#This Row],[Возврат 1002]]+Таблица1[[#This Row],[Возврат 1001]]</f>
        <v>0</v>
      </c>
      <c r="AQ24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50" spans="1:43" s="3" customFormat="1" ht="15.75" customHeight="1" x14ac:dyDescent="0.2">
      <c r="A250" s="23" t="s">
        <v>810</v>
      </c>
      <c r="B250" s="2">
        <v>408898</v>
      </c>
      <c r="C250" s="88" t="s">
        <v>95</v>
      </c>
      <c r="D250" s="23" t="s">
        <v>810</v>
      </c>
      <c r="E250" s="7">
        <v>408898</v>
      </c>
      <c r="F250" s="7" t="s">
        <v>26</v>
      </c>
      <c r="G250" s="8" t="s">
        <v>1097</v>
      </c>
      <c r="H250" s="5" t="s">
        <v>21</v>
      </c>
      <c r="I250" s="5">
        <v>4</v>
      </c>
      <c r="J250" s="5">
        <v>100</v>
      </c>
      <c r="K250" s="5">
        <v>15</v>
      </c>
      <c r="L250" s="5">
        <v>45</v>
      </c>
      <c r="M250" s="5">
        <v>54.1</v>
      </c>
      <c r="N250" s="5">
        <v>6.5</v>
      </c>
      <c r="O250" s="43" t="str">
        <f>CONCATENATE(Таблица1[[#This Row],[Отверстия]],"/",Таблица1[[#This Row],[PCD]])</f>
        <v>4/100</v>
      </c>
      <c r="P250" s="5" t="s">
        <v>96</v>
      </c>
      <c r="Q250" s="17" t="str">
        <f>CONCATENATE(Таблица1[[#This Row],[Отверстия]],"/",Таблица1[[#This Row],[PCD]],"/",Таблица1[[#This Row],[Диаметр]])</f>
        <v>4/100/15</v>
      </c>
      <c r="R25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4/100/15/45/54,1/6,5</v>
      </c>
      <c r="S25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4/100/15/45/54,1/6,5</v>
      </c>
      <c r="T250" s="58" t="s">
        <v>22</v>
      </c>
      <c r="U250" s="4"/>
      <c r="V250" s="35"/>
      <c r="W250" s="55" t="s">
        <v>2817</v>
      </c>
      <c r="X250" s="34">
        <v>3590</v>
      </c>
      <c r="Y250" s="161"/>
      <c r="Z250" s="34">
        <v>0</v>
      </c>
      <c r="AA250" s="51">
        <f>IFERROR(VLOOKUP(Таблица1[[#This Row],[Товар КОД6]],'Stock СВОД'!$A$5:$C$220,2,0),)</f>
        <v>0</v>
      </c>
      <c r="AB250" s="51">
        <f>IFERROR(VLOOKUP(Таблица1[[#This Row],[Товар КОД6]],'Продажи Период СВОД'!$A$5:$C$410,2,0),)</f>
        <v>0</v>
      </c>
      <c r="AC250" s="129">
        <f>IFERROR(VLOOKUP(Таблица1[[#This Row],[Товар КОД6]],'Stock СВОД'!$A$5:$C$220,3,0),)</f>
        <v>0</v>
      </c>
      <c r="AD250" s="51">
        <f>IFERROR(VLOOKUP(Таблица1[[#This Row],[Товар КОД6]],'Продажи Период СВОД'!$A$5:$C$410,3,0),)</f>
        <v>0</v>
      </c>
      <c r="AE250" s="119">
        <f>Таблица1[[#This Row],[СТОК 1001]]+Таблица1[[#This Row],[СТОК 1002,]]</f>
        <v>0</v>
      </c>
      <c r="AF250" s="128"/>
      <c r="AG250" s="129"/>
      <c r="AH250" s="120">
        <f>Таблица1[[#This Row],[1002 заказ]]+Таблица1[[#This Row],[1001 заказ]]</f>
        <v>0</v>
      </c>
      <c r="AI250" s="57">
        <v>1</v>
      </c>
      <c r="AJ250" s="194"/>
      <c r="AK250" s="194"/>
      <c r="AL250" s="194">
        <f>Таблица1[[#This Row],[ФАКТ 1001]]+Таблица1[[#This Row],[ФАКТ 1002]]+Таблица1[[#This Row],[1001 заказ]]+Таблица1[[#This Row],[1002 заказ]]</f>
        <v>0</v>
      </c>
      <c r="AP250" s="3">
        <f>Таблица1[[#This Row],[Возврат 1002]]+Таблица1[[#This Row],[Возврат 1001]]</f>
        <v>0</v>
      </c>
      <c r="AQ25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51" spans="1:43" s="3" customFormat="1" ht="15.75" customHeight="1" x14ac:dyDescent="0.2">
      <c r="A251" s="23" t="s">
        <v>810</v>
      </c>
      <c r="B251" s="2">
        <v>665956</v>
      </c>
      <c r="C251" s="88" t="s">
        <v>99</v>
      </c>
      <c r="D251" s="23" t="s">
        <v>810</v>
      </c>
      <c r="E251" s="7">
        <v>665956</v>
      </c>
      <c r="F251" s="7" t="s">
        <v>26</v>
      </c>
      <c r="G251" s="8" t="s">
        <v>1099</v>
      </c>
      <c r="H251" s="5" t="s">
        <v>21</v>
      </c>
      <c r="I251" s="5">
        <v>4</v>
      </c>
      <c r="J251" s="5">
        <v>100</v>
      </c>
      <c r="K251" s="5">
        <v>15</v>
      </c>
      <c r="L251" s="5">
        <v>45</v>
      </c>
      <c r="M251" s="5">
        <v>54.1</v>
      </c>
      <c r="N251" s="5">
        <v>6.5</v>
      </c>
      <c r="O251" s="43" t="str">
        <f>CONCATENATE(Таблица1[[#This Row],[Отверстия]],"/",Таблица1[[#This Row],[PCD]])</f>
        <v>4/100</v>
      </c>
      <c r="P251" s="5" t="s">
        <v>100</v>
      </c>
      <c r="Q251" s="17" t="str">
        <f>CONCATENATE(Таблица1[[#This Row],[Отверстия]],"/",Таблица1[[#This Row],[PCD]],"/",Таблица1[[#This Row],[Диаметр]])</f>
        <v>4/100/15</v>
      </c>
      <c r="R25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4/100/15/45/54,1/6,5</v>
      </c>
      <c r="S25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4/100/15/45/54,1/6,5</v>
      </c>
      <c r="T251" s="58" t="s">
        <v>22</v>
      </c>
      <c r="U251" s="4"/>
      <c r="V251" s="35"/>
      <c r="W251" s="55" t="s">
        <v>2817</v>
      </c>
      <c r="X251" s="34">
        <v>3350</v>
      </c>
      <c r="Y251" s="161"/>
      <c r="Z251" s="34">
        <v>0</v>
      </c>
      <c r="AA251" s="51">
        <f>IFERROR(VLOOKUP(Таблица1[[#This Row],[Товар КОД6]],'Stock СВОД'!$A$5:$C$220,2,0),)</f>
        <v>0</v>
      </c>
      <c r="AB251" s="51">
        <f>IFERROR(VLOOKUP(Таблица1[[#This Row],[Товар КОД6]],'Продажи Период СВОД'!$A$5:$C$410,2,0),)</f>
        <v>0</v>
      </c>
      <c r="AC251" s="129">
        <f>IFERROR(VLOOKUP(Таблица1[[#This Row],[Товар КОД6]],'Stock СВОД'!$A$5:$C$220,3,0),)</f>
        <v>0</v>
      </c>
      <c r="AD251" s="51">
        <f>IFERROR(VLOOKUP(Таблица1[[#This Row],[Товар КОД6]],'Продажи Период СВОД'!$A$5:$C$410,3,0),)</f>
        <v>0</v>
      </c>
      <c r="AE251" s="119">
        <f>Таблица1[[#This Row],[СТОК 1001]]+Таблица1[[#This Row],[СТОК 1002,]]</f>
        <v>0</v>
      </c>
      <c r="AF251" s="128"/>
      <c r="AG251" s="129"/>
      <c r="AH251" s="120">
        <f>Таблица1[[#This Row],[1002 заказ]]+Таблица1[[#This Row],[1001 заказ]]</f>
        <v>0</v>
      </c>
      <c r="AI251" s="57">
        <v>1</v>
      </c>
      <c r="AJ251" s="194"/>
      <c r="AK251" s="194"/>
      <c r="AL251" s="194">
        <f>Таблица1[[#This Row],[ФАКТ 1001]]+Таблица1[[#This Row],[ФАКТ 1002]]+Таблица1[[#This Row],[1001 заказ]]+Таблица1[[#This Row],[1002 заказ]]</f>
        <v>0</v>
      </c>
      <c r="AP251" s="3">
        <f>Таблица1[[#This Row],[Возврат 1002]]+Таблица1[[#This Row],[Возврат 1001]]</f>
        <v>0</v>
      </c>
      <c r="AQ25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52" spans="1:43" s="3" customFormat="1" ht="15.75" customHeight="1" x14ac:dyDescent="0.2">
      <c r="A252" s="23" t="s">
        <v>810</v>
      </c>
      <c r="B252" s="2">
        <v>405679</v>
      </c>
      <c r="C252" s="88" t="s">
        <v>1278</v>
      </c>
      <c r="D252" s="23" t="s">
        <v>810</v>
      </c>
      <c r="E252" s="7">
        <v>405679</v>
      </c>
      <c r="F252" s="7" t="s">
        <v>107</v>
      </c>
      <c r="G252" s="8" t="s">
        <v>2571</v>
      </c>
      <c r="H252" s="5" t="s">
        <v>21</v>
      </c>
      <c r="I252" s="5">
        <v>4</v>
      </c>
      <c r="J252" s="5">
        <v>100</v>
      </c>
      <c r="K252" s="5">
        <v>15</v>
      </c>
      <c r="L252" s="5">
        <v>45</v>
      </c>
      <c r="M252" s="5">
        <v>54.1</v>
      </c>
      <c r="N252" s="5">
        <v>6.5</v>
      </c>
      <c r="O252" s="43" t="str">
        <f>CONCATENATE(Таблица1[[#This Row],[Отверстия]],"/",Таблица1[[#This Row],[PCD]])</f>
        <v>4/100</v>
      </c>
      <c r="P252" s="5" t="s">
        <v>1277</v>
      </c>
      <c r="Q252" s="17" t="str">
        <f>CONCATENATE(Таблица1[[#This Row],[Отверстия]],"/",Таблица1[[#This Row],[PCD]],"/",Таблица1[[#This Row],[Диаметр]])</f>
        <v>4/100/15</v>
      </c>
      <c r="R25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4/100/15/45/54,1/6,5</v>
      </c>
      <c r="S25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4/100/15/45/54,1/6,5</v>
      </c>
      <c r="T252" s="58" t="s">
        <v>22</v>
      </c>
      <c r="U252" s="4"/>
      <c r="V252" s="35"/>
      <c r="W252" s="55" t="s">
        <v>2817</v>
      </c>
      <c r="X252" s="34">
        <v>3590</v>
      </c>
      <c r="Y252" s="161"/>
      <c r="Z252" s="34">
        <v>0</v>
      </c>
      <c r="AA252" s="51">
        <f>IFERROR(VLOOKUP(Таблица1[[#This Row],[Товар КОД6]],'Stock СВОД'!$A$5:$C$220,2,0),)</f>
        <v>0</v>
      </c>
      <c r="AB252" s="51">
        <f>IFERROR(VLOOKUP(Таблица1[[#This Row],[Товар КОД6]],'Продажи Период СВОД'!$A$5:$C$410,2,0),)</f>
        <v>0</v>
      </c>
      <c r="AC252" s="129">
        <f>IFERROR(VLOOKUP(Таблица1[[#This Row],[Товар КОД6]],'Stock СВОД'!$A$5:$C$220,3,0),)</f>
        <v>0</v>
      </c>
      <c r="AD252" s="51">
        <f>IFERROR(VLOOKUP(Таблица1[[#This Row],[Товар КОД6]],'Продажи Период СВОД'!$A$5:$C$410,3,0),)</f>
        <v>0</v>
      </c>
      <c r="AE252" s="119">
        <f>Таблица1[[#This Row],[СТОК 1001]]+Таблица1[[#This Row],[СТОК 1002,]]</f>
        <v>0</v>
      </c>
      <c r="AF252" s="128"/>
      <c r="AG252" s="129"/>
      <c r="AH252" s="120">
        <f>Таблица1[[#This Row],[1002 заказ]]+Таблица1[[#This Row],[1001 заказ]]</f>
        <v>0</v>
      </c>
      <c r="AI252" s="57">
        <v>1</v>
      </c>
      <c r="AJ252" s="194"/>
      <c r="AK252" s="194"/>
      <c r="AL252" s="194">
        <f>Таблица1[[#This Row],[ФАКТ 1001]]+Таблица1[[#This Row],[ФАКТ 1002]]+Таблица1[[#This Row],[1001 заказ]]+Таблица1[[#This Row],[1002 заказ]]</f>
        <v>0</v>
      </c>
      <c r="AP252" s="3">
        <f>Таблица1[[#This Row],[Возврат 1002]]+Таблица1[[#This Row],[Возврат 1001]]</f>
        <v>0</v>
      </c>
      <c r="AQ25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53" spans="1:43" s="3" customFormat="1" ht="15.75" customHeight="1" x14ac:dyDescent="0.2">
      <c r="A253" s="23" t="s">
        <v>810</v>
      </c>
      <c r="B253" s="2">
        <v>408814</v>
      </c>
      <c r="C253" s="88" t="s">
        <v>1479</v>
      </c>
      <c r="D253" s="23" t="s">
        <v>810</v>
      </c>
      <c r="E253" s="7">
        <v>408814</v>
      </c>
      <c r="F253" s="7" t="s">
        <v>2573</v>
      </c>
      <c r="G253" s="8" t="s">
        <v>1180</v>
      </c>
      <c r="H253" s="5" t="s">
        <v>21</v>
      </c>
      <c r="I253" s="5">
        <v>4</v>
      </c>
      <c r="J253" s="5">
        <v>100</v>
      </c>
      <c r="K253" s="5">
        <v>15</v>
      </c>
      <c r="L253" s="5">
        <v>45</v>
      </c>
      <c r="M253" s="5">
        <v>54.1</v>
      </c>
      <c r="N253" s="5">
        <v>6.5</v>
      </c>
      <c r="O253" s="43" t="str">
        <f>CONCATENATE(Таблица1[[#This Row],[Отверстия]],"/",Таблица1[[#This Row],[PCD]])</f>
        <v>4/100</v>
      </c>
      <c r="P253" s="5" t="s">
        <v>1478</v>
      </c>
      <c r="Q253" s="17" t="str">
        <f>CONCATENATE(Таблица1[[#This Row],[Отверстия]],"/",Таблица1[[#This Row],[PCD]],"/",Таблица1[[#This Row],[Диаметр]])</f>
        <v>4/100/15</v>
      </c>
      <c r="R25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4/100/15/45/54,1/6,5</v>
      </c>
      <c r="S25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4/100/15/45/54,1/6,5</v>
      </c>
      <c r="T253" s="58" t="s">
        <v>22</v>
      </c>
      <c r="U253" s="4"/>
      <c r="V253" s="35"/>
      <c r="W253" s="55" t="s">
        <v>2817</v>
      </c>
      <c r="X253" s="34">
        <v>3590</v>
      </c>
      <c r="Y253" s="161"/>
      <c r="Z253" s="34">
        <v>0</v>
      </c>
      <c r="AA253" s="51">
        <f>IFERROR(VLOOKUP(Таблица1[[#This Row],[Товар КОД6]],'Stock СВОД'!$A$5:$C$220,2,0),)</f>
        <v>0</v>
      </c>
      <c r="AB253" s="51">
        <f>IFERROR(VLOOKUP(Таблица1[[#This Row],[Товар КОД6]],'Продажи Период СВОД'!$A$5:$C$410,2,0),)</f>
        <v>0</v>
      </c>
      <c r="AC253" s="129">
        <f>IFERROR(VLOOKUP(Таблица1[[#This Row],[Товар КОД6]],'Stock СВОД'!$A$5:$C$220,3,0),)</f>
        <v>0</v>
      </c>
      <c r="AD253" s="51">
        <f>IFERROR(VLOOKUP(Таблица1[[#This Row],[Товар КОД6]],'Продажи Период СВОД'!$A$5:$C$410,3,0),)</f>
        <v>0</v>
      </c>
      <c r="AE253" s="119">
        <f>Таблица1[[#This Row],[СТОК 1001]]+Таблица1[[#This Row],[СТОК 1002,]]</f>
        <v>0</v>
      </c>
      <c r="AF253" s="128"/>
      <c r="AG253" s="129"/>
      <c r="AH253" s="120">
        <f>Таблица1[[#This Row],[1002 заказ]]+Таблица1[[#This Row],[1001 заказ]]</f>
        <v>0</v>
      </c>
      <c r="AI253" s="57">
        <v>1</v>
      </c>
      <c r="AJ253" s="194"/>
      <c r="AK253" s="194"/>
      <c r="AL253" s="194">
        <f>Таблица1[[#This Row],[ФАКТ 1001]]+Таблица1[[#This Row],[ФАКТ 1002]]+Таблица1[[#This Row],[1001 заказ]]+Таблица1[[#This Row],[1002 заказ]]</f>
        <v>0</v>
      </c>
      <c r="AP253" s="3">
        <f>Таблица1[[#This Row],[Возврат 1002]]+Таблица1[[#This Row],[Возврат 1001]]</f>
        <v>0</v>
      </c>
      <c r="AQ25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54" spans="1:43" s="3" customFormat="1" ht="15.75" customHeight="1" x14ac:dyDescent="0.2">
      <c r="A254" s="23" t="s">
        <v>810</v>
      </c>
      <c r="B254" s="2">
        <v>408815</v>
      </c>
      <c r="C254" s="88" t="s">
        <v>1481</v>
      </c>
      <c r="D254" s="23" t="s">
        <v>810</v>
      </c>
      <c r="E254" s="7">
        <v>408815</v>
      </c>
      <c r="F254" s="7" t="s">
        <v>2573</v>
      </c>
      <c r="G254" s="8" t="s">
        <v>2571</v>
      </c>
      <c r="H254" s="5" t="s">
        <v>21</v>
      </c>
      <c r="I254" s="5">
        <v>4</v>
      </c>
      <c r="J254" s="5">
        <v>100</v>
      </c>
      <c r="K254" s="5">
        <v>15</v>
      </c>
      <c r="L254" s="5">
        <v>45</v>
      </c>
      <c r="M254" s="5">
        <v>54.1</v>
      </c>
      <c r="N254" s="5">
        <v>6.5</v>
      </c>
      <c r="O254" s="43" t="str">
        <f>CONCATENATE(Таблица1[[#This Row],[Отверстия]],"/",Таблица1[[#This Row],[PCD]])</f>
        <v>4/100</v>
      </c>
      <c r="P254" s="5" t="s">
        <v>1480</v>
      </c>
      <c r="Q254" s="17" t="str">
        <f>CONCATENATE(Таблица1[[#This Row],[Отверстия]],"/",Таблица1[[#This Row],[PCD]],"/",Таблица1[[#This Row],[Диаметр]])</f>
        <v>4/100/15</v>
      </c>
      <c r="R25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4/100/15/45/54,1/6,5</v>
      </c>
      <c r="S25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4/100/15/45/54,1/6,5</v>
      </c>
      <c r="T254" s="58" t="s">
        <v>22</v>
      </c>
      <c r="U254" s="4"/>
      <c r="V254" s="35"/>
      <c r="W254" s="55" t="s">
        <v>2817</v>
      </c>
      <c r="X254" s="34">
        <v>3590</v>
      </c>
      <c r="Y254" s="161"/>
      <c r="Z254" s="34">
        <v>0</v>
      </c>
      <c r="AA254" s="51">
        <f>IFERROR(VLOOKUP(Таблица1[[#This Row],[Товар КОД6]],'Stock СВОД'!$A$5:$C$220,2,0),)</f>
        <v>0</v>
      </c>
      <c r="AB254" s="51">
        <f>IFERROR(VLOOKUP(Таблица1[[#This Row],[Товар КОД6]],'Продажи Период СВОД'!$A$5:$C$410,2,0),)</f>
        <v>0</v>
      </c>
      <c r="AC254" s="129">
        <f>IFERROR(VLOOKUP(Таблица1[[#This Row],[Товар КОД6]],'Stock СВОД'!$A$5:$C$220,3,0),)</f>
        <v>0</v>
      </c>
      <c r="AD254" s="51">
        <f>IFERROR(VLOOKUP(Таблица1[[#This Row],[Товар КОД6]],'Продажи Период СВОД'!$A$5:$C$410,3,0),)</f>
        <v>0</v>
      </c>
      <c r="AE254" s="119">
        <f>Таблица1[[#This Row],[СТОК 1001]]+Таблица1[[#This Row],[СТОК 1002,]]</f>
        <v>0</v>
      </c>
      <c r="AF254" s="128"/>
      <c r="AG254" s="129"/>
      <c r="AH254" s="120">
        <f>Таблица1[[#This Row],[1002 заказ]]+Таблица1[[#This Row],[1001 заказ]]</f>
        <v>0</v>
      </c>
      <c r="AI254" s="57">
        <v>1</v>
      </c>
      <c r="AJ254" s="194"/>
      <c r="AK254" s="194"/>
      <c r="AL254" s="194">
        <f>Таблица1[[#This Row],[ФАКТ 1001]]+Таблица1[[#This Row],[ФАКТ 1002]]+Таблица1[[#This Row],[1001 заказ]]+Таблица1[[#This Row],[1002 заказ]]</f>
        <v>0</v>
      </c>
      <c r="AP254" s="3">
        <f>Таблица1[[#This Row],[Возврат 1002]]+Таблица1[[#This Row],[Возврат 1001]]</f>
        <v>0</v>
      </c>
      <c r="AQ25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55" spans="1:43" s="3" customFormat="1" ht="15.75" customHeight="1" x14ac:dyDescent="0.2">
      <c r="A255" s="23" t="s">
        <v>810</v>
      </c>
      <c r="B255" s="2">
        <v>408899</v>
      </c>
      <c r="C255" s="88" t="s">
        <v>1601</v>
      </c>
      <c r="D255" s="23" t="s">
        <v>810</v>
      </c>
      <c r="E255" s="7">
        <v>408899</v>
      </c>
      <c r="F255" s="7" t="s">
        <v>26</v>
      </c>
      <c r="G255" s="8" t="s">
        <v>2571</v>
      </c>
      <c r="H255" s="5" t="s">
        <v>21</v>
      </c>
      <c r="I255" s="5">
        <v>4</v>
      </c>
      <c r="J255" s="5">
        <v>100</v>
      </c>
      <c r="K255" s="5">
        <v>15</v>
      </c>
      <c r="L255" s="5">
        <v>45</v>
      </c>
      <c r="M255" s="5">
        <v>54.1</v>
      </c>
      <c r="N255" s="5">
        <v>6.5</v>
      </c>
      <c r="O255" s="43" t="str">
        <f>CONCATENATE(Таблица1[[#This Row],[Отверстия]],"/",Таблица1[[#This Row],[PCD]])</f>
        <v>4/100</v>
      </c>
      <c r="P255" s="5" t="s">
        <v>1600</v>
      </c>
      <c r="Q255" s="17" t="str">
        <f>CONCATENATE(Таблица1[[#This Row],[Отверстия]],"/",Таблица1[[#This Row],[PCD]],"/",Таблица1[[#This Row],[Диаметр]])</f>
        <v>4/100/15</v>
      </c>
      <c r="R25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4/100/15/45/54,1/6,5</v>
      </c>
      <c r="S25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4/100/15/45/54,1/6,5</v>
      </c>
      <c r="T255" s="58" t="s">
        <v>22</v>
      </c>
      <c r="U255" s="4"/>
      <c r="V255" s="35"/>
      <c r="W255" s="55" t="s">
        <v>2817</v>
      </c>
      <c r="X255" s="34">
        <v>3590</v>
      </c>
      <c r="Y255" s="161"/>
      <c r="Z255" s="34">
        <v>0</v>
      </c>
      <c r="AA255" s="51">
        <f>IFERROR(VLOOKUP(Таблица1[[#This Row],[Товар КОД6]],'Stock СВОД'!$A$5:$C$220,2,0),)</f>
        <v>0</v>
      </c>
      <c r="AB255" s="51">
        <f>IFERROR(VLOOKUP(Таблица1[[#This Row],[Товар КОД6]],'Продажи Период СВОД'!$A$5:$C$410,2,0),)</f>
        <v>0</v>
      </c>
      <c r="AC255" s="129">
        <f>IFERROR(VLOOKUP(Таблица1[[#This Row],[Товар КОД6]],'Stock СВОД'!$A$5:$C$220,3,0),)</f>
        <v>0</v>
      </c>
      <c r="AD255" s="51">
        <f>IFERROR(VLOOKUP(Таблица1[[#This Row],[Товар КОД6]],'Продажи Период СВОД'!$A$5:$C$410,3,0),)</f>
        <v>0</v>
      </c>
      <c r="AE255" s="119">
        <f>Таблица1[[#This Row],[СТОК 1001]]+Таблица1[[#This Row],[СТОК 1002,]]</f>
        <v>0</v>
      </c>
      <c r="AF255" s="128"/>
      <c r="AG255" s="129"/>
      <c r="AH255" s="120">
        <f>Таблица1[[#This Row],[1002 заказ]]+Таблица1[[#This Row],[1001 заказ]]</f>
        <v>0</v>
      </c>
      <c r="AI255" s="57">
        <v>1</v>
      </c>
      <c r="AJ255" s="194"/>
      <c r="AK255" s="194"/>
      <c r="AL255" s="194">
        <f>Таблица1[[#This Row],[ФАКТ 1001]]+Таблица1[[#This Row],[ФАКТ 1002]]+Таблица1[[#This Row],[1001 заказ]]+Таблица1[[#This Row],[1002 заказ]]</f>
        <v>0</v>
      </c>
      <c r="AP255" s="3">
        <f>Таблица1[[#This Row],[Возврат 1002]]+Таблица1[[#This Row],[Возврат 1001]]</f>
        <v>0</v>
      </c>
      <c r="AQ25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56" spans="1:43" s="3" customFormat="1" ht="15.75" customHeight="1" x14ac:dyDescent="0.2">
      <c r="A256" s="23" t="s">
        <v>810</v>
      </c>
      <c r="B256" s="2">
        <v>408900</v>
      </c>
      <c r="C256" s="88" t="s">
        <v>1603</v>
      </c>
      <c r="D256" s="23" t="s">
        <v>810</v>
      </c>
      <c r="E256" s="7">
        <v>408900</v>
      </c>
      <c r="F256" s="7" t="s">
        <v>26</v>
      </c>
      <c r="G256" s="8" t="s">
        <v>1107</v>
      </c>
      <c r="H256" s="5" t="s">
        <v>21</v>
      </c>
      <c r="I256" s="5">
        <v>4</v>
      </c>
      <c r="J256" s="5">
        <v>100</v>
      </c>
      <c r="K256" s="5">
        <v>15</v>
      </c>
      <c r="L256" s="5">
        <v>45</v>
      </c>
      <c r="M256" s="5">
        <v>54.1</v>
      </c>
      <c r="N256" s="5">
        <v>6.5</v>
      </c>
      <c r="O256" s="43" t="str">
        <f>CONCATENATE(Таблица1[[#This Row],[Отверстия]],"/",Таблица1[[#This Row],[PCD]])</f>
        <v>4/100</v>
      </c>
      <c r="P256" s="5" t="s">
        <v>1602</v>
      </c>
      <c r="Q256" s="17" t="str">
        <f>CONCATENATE(Таблица1[[#This Row],[Отверстия]],"/",Таблица1[[#This Row],[PCD]],"/",Таблица1[[#This Row],[Диаметр]])</f>
        <v>4/100/15</v>
      </c>
      <c r="R25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4/100/15/45/54,1/6,5</v>
      </c>
      <c r="S25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4/100/15/45/54,1/6,5</v>
      </c>
      <c r="T256" s="58" t="s">
        <v>22</v>
      </c>
      <c r="U256" s="4"/>
      <c r="V256" s="35"/>
      <c r="W256" s="55" t="s">
        <v>2817</v>
      </c>
      <c r="X256" s="34">
        <v>3350</v>
      </c>
      <c r="Y256" s="161"/>
      <c r="Z256" s="34">
        <v>0</v>
      </c>
      <c r="AA256" s="51">
        <f>IFERROR(VLOOKUP(Таблица1[[#This Row],[Товар КОД6]],'Stock СВОД'!$A$5:$C$220,2,0),)</f>
        <v>0</v>
      </c>
      <c r="AB256" s="51">
        <f>IFERROR(VLOOKUP(Таблица1[[#This Row],[Товар КОД6]],'Продажи Период СВОД'!$A$5:$C$410,2,0),)</f>
        <v>0</v>
      </c>
      <c r="AC256" s="129">
        <f>IFERROR(VLOOKUP(Таблица1[[#This Row],[Товар КОД6]],'Stock СВОД'!$A$5:$C$220,3,0),)</f>
        <v>0</v>
      </c>
      <c r="AD256" s="51">
        <f>IFERROR(VLOOKUP(Таблица1[[#This Row],[Товар КОД6]],'Продажи Период СВОД'!$A$5:$C$410,3,0),)</f>
        <v>0</v>
      </c>
      <c r="AE256" s="119">
        <f>Таблица1[[#This Row],[СТОК 1001]]+Таблица1[[#This Row],[СТОК 1002,]]</f>
        <v>0</v>
      </c>
      <c r="AF256" s="128"/>
      <c r="AG256" s="129"/>
      <c r="AH256" s="120">
        <f>Таблица1[[#This Row],[1002 заказ]]+Таблица1[[#This Row],[1001 заказ]]</f>
        <v>0</v>
      </c>
      <c r="AI256" s="57">
        <v>1</v>
      </c>
      <c r="AJ256" s="194"/>
      <c r="AK256" s="194"/>
      <c r="AL256" s="194">
        <f>Таблица1[[#This Row],[ФАКТ 1001]]+Таблица1[[#This Row],[ФАКТ 1002]]+Таблица1[[#This Row],[1001 заказ]]+Таблица1[[#This Row],[1002 заказ]]</f>
        <v>0</v>
      </c>
      <c r="AP256" s="3">
        <f>Таблица1[[#This Row],[Возврат 1002]]+Таблица1[[#This Row],[Возврат 1001]]</f>
        <v>0</v>
      </c>
      <c r="AQ25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57" spans="1:43" s="3" customFormat="1" ht="15.75" customHeight="1" x14ac:dyDescent="0.2">
      <c r="A257" s="23" t="s">
        <v>810</v>
      </c>
      <c r="B257" s="2">
        <v>408901</v>
      </c>
      <c r="C257" s="88" t="s">
        <v>1605</v>
      </c>
      <c r="D257" s="23" t="s">
        <v>810</v>
      </c>
      <c r="E257" s="7">
        <v>408901</v>
      </c>
      <c r="F257" s="7" t="s">
        <v>26</v>
      </c>
      <c r="G257" s="8" t="s">
        <v>1108</v>
      </c>
      <c r="H257" s="5" t="s">
        <v>21</v>
      </c>
      <c r="I257" s="5">
        <v>4</v>
      </c>
      <c r="J257" s="5">
        <v>100</v>
      </c>
      <c r="K257" s="5">
        <v>15</v>
      </c>
      <c r="L257" s="5">
        <v>45</v>
      </c>
      <c r="M257" s="5">
        <v>54.1</v>
      </c>
      <c r="N257" s="5">
        <v>6.5</v>
      </c>
      <c r="O257" s="43" t="str">
        <f>CONCATENATE(Таблица1[[#This Row],[Отверстия]],"/",Таблица1[[#This Row],[PCD]])</f>
        <v>4/100</v>
      </c>
      <c r="P257" s="5" t="s">
        <v>1604</v>
      </c>
      <c r="Q257" s="17" t="str">
        <f>CONCATENATE(Таблица1[[#This Row],[Отверстия]],"/",Таблица1[[#This Row],[PCD]],"/",Таблица1[[#This Row],[Диаметр]])</f>
        <v>4/100/15</v>
      </c>
      <c r="R25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4/100/15/45/54,1/6,5</v>
      </c>
      <c r="S25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4/100/15/45/54,1/6,5</v>
      </c>
      <c r="T257" s="58" t="s">
        <v>22</v>
      </c>
      <c r="U257" s="4"/>
      <c r="V257" s="35"/>
      <c r="W257" s="55" t="s">
        <v>2817</v>
      </c>
      <c r="X257" s="34">
        <v>3350</v>
      </c>
      <c r="Y257" s="161"/>
      <c r="Z257" s="34">
        <v>0</v>
      </c>
      <c r="AA257" s="51">
        <f>IFERROR(VLOOKUP(Таблица1[[#This Row],[Товар КОД6]],'Stock СВОД'!$A$5:$C$220,2,0),)</f>
        <v>0</v>
      </c>
      <c r="AB257" s="51">
        <f>IFERROR(VLOOKUP(Таблица1[[#This Row],[Товар КОД6]],'Продажи Период СВОД'!$A$5:$C$410,2,0),)</f>
        <v>0</v>
      </c>
      <c r="AC257" s="129">
        <f>IFERROR(VLOOKUP(Таблица1[[#This Row],[Товар КОД6]],'Stock СВОД'!$A$5:$C$220,3,0),)</f>
        <v>0</v>
      </c>
      <c r="AD257" s="51">
        <f>IFERROR(VLOOKUP(Таблица1[[#This Row],[Товар КОД6]],'Продажи Период СВОД'!$A$5:$C$410,3,0),)</f>
        <v>0</v>
      </c>
      <c r="AE257" s="119">
        <f>Таблица1[[#This Row],[СТОК 1001]]+Таблица1[[#This Row],[СТОК 1002,]]</f>
        <v>0</v>
      </c>
      <c r="AF257" s="128"/>
      <c r="AG257" s="129"/>
      <c r="AH257" s="120">
        <f>Таблица1[[#This Row],[1002 заказ]]+Таблица1[[#This Row],[1001 заказ]]</f>
        <v>0</v>
      </c>
      <c r="AI257" s="57">
        <v>1</v>
      </c>
      <c r="AJ257" s="194"/>
      <c r="AK257" s="194"/>
      <c r="AL257" s="194">
        <f>Таблица1[[#This Row],[ФАКТ 1001]]+Таблица1[[#This Row],[ФАКТ 1002]]+Таблица1[[#This Row],[1001 заказ]]+Таблица1[[#This Row],[1002 заказ]]</f>
        <v>0</v>
      </c>
      <c r="AP257" s="3">
        <f>Таблица1[[#This Row],[Возврат 1002]]+Таблица1[[#This Row],[Возврат 1001]]</f>
        <v>0</v>
      </c>
      <c r="AQ25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58" spans="1:43" s="3" customFormat="1" ht="15.75" customHeight="1" x14ac:dyDescent="0.2">
      <c r="A258" s="23" t="s">
        <v>810</v>
      </c>
      <c r="B258" s="2">
        <v>661808</v>
      </c>
      <c r="C258" s="88" t="s">
        <v>2247</v>
      </c>
      <c r="D258" s="23" t="s">
        <v>810</v>
      </c>
      <c r="E258" s="7">
        <v>661808</v>
      </c>
      <c r="F258" s="7" t="s">
        <v>107</v>
      </c>
      <c r="G258" s="8" t="s">
        <v>1103</v>
      </c>
      <c r="H258" s="5" t="s">
        <v>21</v>
      </c>
      <c r="I258" s="5">
        <v>4</v>
      </c>
      <c r="J258" s="5">
        <v>100</v>
      </c>
      <c r="K258" s="5">
        <v>15</v>
      </c>
      <c r="L258" s="5">
        <v>45</v>
      </c>
      <c r="M258" s="5">
        <v>54.1</v>
      </c>
      <c r="N258" s="5">
        <v>6.5</v>
      </c>
      <c r="O258" s="43" t="str">
        <f>CONCATENATE(Таблица1[[#This Row],[Отверстия]],"/",Таблица1[[#This Row],[PCD]])</f>
        <v>4/100</v>
      </c>
      <c r="P258" s="5" t="s">
        <v>2246</v>
      </c>
      <c r="Q258" s="17" t="str">
        <f>CONCATENATE(Таблица1[[#This Row],[Отверстия]],"/",Таблица1[[#This Row],[PCD]],"/",Таблица1[[#This Row],[Диаметр]])</f>
        <v>4/100/15</v>
      </c>
      <c r="R25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4/100/15/45/54,1/6,5</v>
      </c>
      <c r="S25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4/100/15/45/54,1/6,5</v>
      </c>
      <c r="T258" s="58" t="s">
        <v>22</v>
      </c>
      <c r="U258" s="4"/>
      <c r="V258" s="35"/>
      <c r="W258" s="55" t="s">
        <v>2817</v>
      </c>
      <c r="X258" s="34">
        <v>3590</v>
      </c>
      <c r="Y258" s="161"/>
      <c r="Z258" s="34">
        <v>0</v>
      </c>
      <c r="AA258" s="51">
        <f>IFERROR(VLOOKUP(Таблица1[[#This Row],[Товар КОД6]],'Stock СВОД'!$A$5:$C$220,2,0),)</f>
        <v>0</v>
      </c>
      <c r="AB258" s="51">
        <f>IFERROR(VLOOKUP(Таблица1[[#This Row],[Товар КОД6]],'Продажи Период СВОД'!$A$5:$C$410,2,0),)</f>
        <v>0</v>
      </c>
      <c r="AC258" s="129">
        <f>IFERROR(VLOOKUP(Таблица1[[#This Row],[Товар КОД6]],'Stock СВОД'!$A$5:$C$220,3,0),)</f>
        <v>0</v>
      </c>
      <c r="AD258" s="51">
        <f>IFERROR(VLOOKUP(Таблица1[[#This Row],[Товар КОД6]],'Продажи Период СВОД'!$A$5:$C$410,3,0),)</f>
        <v>0</v>
      </c>
      <c r="AE258" s="119">
        <f>Таблица1[[#This Row],[СТОК 1001]]+Таблица1[[#This Row],[СТОК 1002,]]</f>
        <v>0</v>
      </c>
      <c r="AF258" s="128"/>
      <c r="AG258" s="129"/>
      <c r="AH258" s="120">
        <f>Таблица1[[#This Row],[1002 заказ]]+Таблица1[[#This Row],[1001 заказ]]</f>
        <v>0</v>
      </c>
      <c r="AI258" s="57">
        <v>1</v>
      </c>
      <c r="AJ258" s="194"/>
      <c r="AK258" s="194"/>
      <c r="AL258" s="194">
        <f>Таблица1[[#This Row],[ФАКТ 1001]]+Таблица1[[#This Row],[ФАКТ 1002]]+Таблица1[[#This Row],[1001 заказ]]+Таблица1[[#This Row],[1002 заказ]]</f>
        <v>0</v>
      </c>
      <c r="AP258" s="3">
        <f>Таблица1[[#This Row],[Возврат 1002]]+Таблица1[[#This Row],[Возврат 1001]]</f>
        <v>0</v>
      </c>
      <c r="AQ25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59" spans="1:43" s="3" customFormat="1" ht="15.75" customHeight="1" x14ac:dyDescent="0.2">
      <c r="A259" s="23" t="s">
        <v>810</v>
      </c>
      <c r="B259" s="2">
        <v>661809</v>
      </c>
      <c r="C259" s="88" t="s">
        <v>3621</v>
      </c>
      <c r="D259" s="23" t="s">
        <v>810</v>
      </c>
      <c r="E259" s="7">
        <v>661809</v>
      </c>
      <c r="F259" s="7" t="s">
        <v>107</v>
      </c>
      <c r="G259" s="8" t="s">
        <v>1107</v>
      </c>
      <c r="H259" s="5" t="s">
        <v>21</v>
      </c>
      <c r="I259" s="5">
        <v>4</v>
      </c>
      <c r="J259" s="5">
        <v>100</v>
      </c>
      <c r="K259" s="5">
        <v>15</v>
      </c>
      <c r="L259" s="5">
        <v>45</v>
      </c>
      <c r="M259" s="5">
        <v>54.1</v>
      </c>
      <c r="N259" s="5">
        <v>6.5</v>
      </c>
      <c r="O259" s="43" t="str">
        <f>CONCATENATE(Таблица1[[#This Row],[Отверстия]],"/",Таблица1[[#This Row],[PCD]])</f>
        <v>4/100</v>
      </c>
      <c r="P259" s="5" t="s">
        <v>2248</v>
      </c>
      <c r="Q259" s="17" t="str">
        <f>CONCATENATE(Таблица1[[#This Row],[Отверстия]],"/",Таблица1[[#This Row],[PCD]],"/",Таблица1[[#This Row],[Диаметр]])</f>
        <v>4/100/15</v>
      </c>
      <c r="R25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4/100/15/45/54,1/6,5</v>
      </c>
      <c r="S25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4/100/15/45/54,1/6,5</v>
      </c>
      <c r="T259" s="58" t="s">
        <v>22</v>
      </c>
      <c r="U259" s="4"/>
      <c r="V259" s="35"/>
      <c r="W259" s="55" t="s">
        <v>2817</v>
      </c>
      <c r="X259" s="34">
        <v>3350</v>
      </c>
      <c r="Y259" s="161"/>
      <c r="Z259" s="34">
        <v>0</v>
      </c>
      <c r="AA259" s="51">
        <f>IFERROR(VLOOKUP(Таблица1[[#This Row],[Товар КОД6]],'Stock СВОД'!$A$5:$C$220,2,0),)</f>
        <v>0</v>
      </c>
      <c r="AB259" s="51">
        <f>IFERROR(VLOOKUP(Таблица1[[#This Row],[Товар КОД6]],'Продажи Период СВОД'!$A$5:$C$410,2,0),)</f>
        <v>0</v>
      </c>
      <c r="AC259" s="129">
        <f>IFERROR(VLOOKUP(Таблица1[[#This Row],[Товар КОД6]],'Stock СВОД'!$A$5:$C$220,3,0),)</f>
        <v>0</v>
      </c>
      <c r="AD259" s="51">
        <f>IFERROR(VLOOKUP(Таблица1[[#This Row],[Товар КОД6]],'Продажи Период СВОД'!$A$5:$C$410,3,0),)</f>
        <v>0</v>
      </c>
      <c r="AE259" s="119">
        <f>Таблица1[[#This Row],[СТОК 1001]]+Таблица1[[#This Row],[СТОК 1002,]]</f>
        <v>0</v>
      </c>
      <c r="AF259" s="128"/>
      <c r="AG259" s="129"/>
      <c r="AH259" s="120">
        <f>Таблица1[[#This Row],[1002 заказ]]+Таблица1[[#This Row],[1001 заказ]]</f>
        <v>0</v>
      </c>
      <c r="AI259" s="57">
        <v>1</v>
      </c>
      <c r="AJ259" s="194"/>
      <c r="AK259" s="194"/>
      <c r="AL259" s="194">
        <f>Таблица1[[#This Row],[ФАКТ 1001]]+Таблица1[[#This Row],[ФАКТ 1002]]+Таблица1[[#This Row],[1001 заказ]]+Таблица1[[#This Row],[1002 заказ]]</f>
        <v>0</v>
      </c>
      <c r="AP259" s="3">
        <f>Таблица1[[#This Row],[Возврат 1002]]+Таблица1[[#This Row],[Возврат 1001]]</f>
        <v>0</v>
      </c>
      <c r="AQ25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60" spans="1:43" s="3" customFormat="1" ht="15.75" customHeight="1" x14ac:dyDescent="0.2">
      <c r="A260" s="23" t="s">
        <v>810</v>
      </c>
      <c r="B260" s="2">
        <v>661810</v>
      </c>
      <c r="C260" s="88" t="s">
        <v>2250</v>
      </c>
      <c r="D260" s="23" t="s">
        <v>810</v>
      </c>
      <c r="E260" s="7">
        <v>661810</v>
      </c>
      <c r="F260" s="7" t="s">
        <v>107</v>
      </c>
      <c r="G260" s="8" t="s">
        <v>1108</v>
      </c>
      <c r="H260" s="5" t="s">
        <v>21</v>
      </c>
      <c r="I260" s="5">
        <v>4</v>
      </c>
      <c r="J260" s="5">
        <v>100</v>
      </c>
      <c r="K260" s="5">
        <v>15</v>
      </c>
      <c r="L260" s="5">
        <v>45</v>
      </c>
      <c r="M260" s="5">
        <v>54.1</v>
      </c>
      <c r="N260" s="5">
        <v>6.5</v>
      </c>
      <c r="O260" s="43" t="str">
        <f>CONCATENATE(Таблица1[[#This Row],[Отверстия]],"/",Таблица1[[#This Row],[PCD]])</f>
        <v>4/100</v>
      </c>
      <c r="P260" s="5" t="s">
        <v>2249</v>
      </c>
      <c r="Q260" s="17" t="str">
        <f>CONCATENATE(Таблица1[[#This Row],[Отверстия]],"/",Таблица1[[#This Row],[PCD]],"/",Таблица1[[#This Row],[Диаметр]])</f>
        <v>4/100/15</v>
      </c>
      <c r="R26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4/100/15/45/54,1/6,5</v>
      </c>
      <c r="S26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4/100/15/45/54,1/6,5</v>
      </c>
      <c r="T260" s="58" t="s">
        <v>22</v>
      </c>
      <c r="U260" s="4"/>
      <c r="V260" s="35"/>
      <c r="W260" s="55" t="s">
        <v>2817</v>
      </c>
      <c r="X260" s="34">
        <v>3350</v>
      </c>
      <c r="Y260" s="161"/>
      <c r="Z260" s="34">
        <v>0</v>
      </c>
      <c r="AA260" s="51">
        <f>IFERROR(VLOOKUP(Таблица1[[#This Row],[Товар КОД6]],'Stock СВОД'!$A$5:$C$220,2,0),)</f>
        <v>0</v>
      </c>
      <c r="AB260" s="51">
        <f>IFERROR(VLOOKUP(Таблица1[[#This Row],[Товар КОД6]],'Продажи Период СВОД'!$A$5:$C$410,2,0),)</f>
        <v>0</v>
      </c>
      <c r="AC260" s="129">
        <f>IFERROR(VLOOKUP(Таблица1[[#This Row],[Товар КОД6]],'Stock СВОД'!$A$5:$C$220,3,0),)</f>
        <v>0</v>
      </c>
      <c r="AD260" s="51">
        <f>IFERROR(VLOOKUP(Таблица1[[#This Row],[Товар КОД6]],'Продажи Период СВОД'!$A$5:$C$410,3,0),)</f>
        <v>0</v>
      </c>
      <c r="AE260" s="119">
        <f>Таблица1[[#This Row],[СТОК 1001]]+Таблица1[[#This Row],[СТОК 1002,]]</f>
        <v>0</v>
      </c>
      <c r="AF260" s="128"/>
      <c r="AG260" s="129"/>
      <c r="AH260" s="120">
        <f>Таблица1[[#This Row],[1002 заказ]]+Таблица1[[#This Row],[1001 заказ]]</f>
        <v>0</v>
      </c>
      <c r="AI260" s="57">
        <v>1</v>
      </c>
      <c r="AJ260" s="194"/>
      <c r="AK260" s="194"/>
      <c r="AL260" s="194">
        <f>Таблица1[[#This Row],[ФАКТ 1001]]+Таблица1[[#This Row],[ФАКТ 1002]]+Таблица1[[#This Row],[1001 заказ]]+Таблица1[[#This Row],[1002 заказ]]</f>
        <v>0</v>
      </c>
      <c r="AP260" s="3">
        <f>Таблица1[[#This Row],[Возврат 1002]]+Таблица1[[#This Row],[Возврат 1001]]</f>
        <v>0</v>
      </c>
      <c r="AQ26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61" spans="1:43" s="3" customFormat="1" ht="15.75" customHeight="1" x14ac:dyDescent="0.2">
      <c r="A261" s="23" t="s">
        <v>810</v>
      </c>
      <c r="B261" s="2">
        <v>665739</v>
      </c>
      <c r="C261" s="88" t="s">
        <v>3880</v>
      </c>
      <c r="D261" s="23" t="s">
        <v>810</v>
      </c>
      <c r="E261" s="7">
        <v>665739</v>
      </c>
      <c r="F261" s="7" t="s">
        <v>2573</v>
      </c>
      <c r="G261" s="8" t="s">
        <v>1102</v>
      </c>
      <c r="H261" s="5" t="s">
        <v>21</v>
      </c>
      <c r="I261" s="5">
        <v>4</v>
      </c>
      <c r="J261" s="5">
        <v>100</v>
      </c>
      <c r="K261" s="5">
        <v>15</v>
      </c>
      <c r="L261" s="5">
        <v>45</v>
      </c>
      <c r="M261" s="5">
        <v>54.1</v>
      </c>
      <c r="N261" s="5">
        <v>6.5</v>
      </c>
      <c r="O261" s="43" t="str">
        <f>CONCATENATE(Таблица1[[#This Row],[Отверстия]],"/",Таблица1[[#This Row],[PCD]])</f>
        <v>4/100</v>
      </c>
      <c r="P261" s="5" t="s">
        <v>2335</v>
      </c>
      <c r="Q261" s="17" t="str">
        <f>CONCATENATE(Таблица1[[#This Row],[Отверстия]],"/",Таблица1[[#This Row],[PCD]],"/",Таблица1[[#This Row],[Диаметр]])</f>
        <v>4/100/15</v>
      </c>
      <c r="R26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4/100/15/45/54,1/6,5</v>
      </c>
      <c r="S26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4/100/15/45/54,1/6,5</v>
      </c>
      <c r="T261" s="58" t="s">
        <v>22</v>
      </c>
      <c r="U261" s="4"/>
      <c r="V261" s="35"/>
      <c r="W261" s="55" t="s">
        <v>2817</v>
      </c>
      <c r="X261" s="34">
        <v>3590</v>
      </c>
      <c r="Y261" s="161"/>
      <c r="Z261" s="34">
        <v>0</v>
      </c>
      <c r="AA261" s="51">
        <f>IFERROR(VLOOKUP(Таблица1[[#This Row],[Товар КОД6]],'Stock СВОД'!$A$5:$C$220,2,0),)</f>
        <v>0</v>
      </c>
      <c r="AB261" s="51">
        <f>IFERROR(VLOOKUP(Таблица1[[#This Row],[Товар КОД6]],'Продажи Период СВОД'!$A$5:$C$410,2,0),)</f>
        <v>0</v>
      </c>
      <c r="AC261" s="129">
        <f>IFERROR(VLOOKUP(Таблица1[[#This Row],[Товар КОД6]],'Stock СВОД'!$A$5:$C$220,3,0),)</f>
        <v>0</v>
      </c>
      <c r="AD261" s="51">
        <f>IFERROR(VLOOKUP(Таблица1[[#This Row],[Товар КОД6]],'Продажи Период СВОД'!$A$5:$C$410,3,0),)</f>
        <v>0</v>
      </c>
      <c r="AE261" s="119">
        <f>Таблица1[[#This Row],[СТОК 1001]]+Таблица1[[#This Row],[СТОК 1002,]]</f>
        <v>0</v>
      </c>
      <c r="AF261" s="128"/>
      <c r="AG261" s="129"/>
      <c r="AH261" s="120">
        <f>Таблица1[[#This Row],[1002 заказ]]+Таблица1[[#This Row],[1001 заказ]]</f>
        <v>0</v>
      </c>
      <c r="AI261" s="57">
        <v>1</v>
      </c>
      <c r="AJ261" s="194"/>
      <c r="AK261" s="194"/>
      <c r="AL261" s="194">
        <f>Таблица1[[#This Row],[ФАКТ 1001]]+Таблица1[[#This Row],[ФАКТ 1002]]+Таблица1[[#This Row],[1001 заказ]]+Таблица1[[#This Row],[1002 заказ]]</f>
        <v>0</v>
      </c>
      <c r="AP261" s="3">
        <f>Таблица1[[#This Row],[Возврат 1002]]+Таблица1[[#This Row],[Возврат 1001]]</f>
        <v>0</v>
      </c>
      <c r="AQ26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62" spans="1:43" s="3" customFormat="1" ht="15.75" customHeight="1" x14ac:dyDescent="0.2">
      <c r="A262" s="23" t="s">
        <v>810</v>
      </c>
      <c r="B262" s="2">
        <v>665931</v>
      </c>
      <c r="C262" s="88" t="s">
        <v>3622</v>
      </c>
      <c r="D262" s="23" t="s">
        <v>810</v>
      </c>
      <c r="E262" s="7">
        <v>665931</v>
      </c>
      <c r="F262" s="7" t="s">
        <v>2573</v>
      </c>
      <c r="G262" s="8" t="s">
        <v>1099</v>
      </c>
      <c r="H262" s="5" t="s">
        <v>21</v>
      </c>
      <c r="I262" s="5">
        <v>4</v>
      </c>
      <c r="J262" s="5">
        <v>100</v>
      </c>
      <c r="K262" s="5">
        <v>15</v>
      </c>
      <c r="L262" s="5">
        <v>45</v>
      </c>
      <c r="M262" s="5">
        <v>54.1</v>
      </c>
      <c r="N262" s="5">
        <v>6.5</v>
      </c>
      <c r="O262" s="43" t="str">
        <f>CONCATENATE(Таблица1[[#This Row],[Отверстия]],"/",Таблица1[[#This Row],[PCD]])</f>
        <v>4/100</v>
      </c>
      <c r="P262" s="5" t="s">
        <v>2483</v>
      </c>
      <c r="Q262" s="17" t="str">
        <f>CONCATENATE(Таблица1[[#This Row],[Отверстия]],"/",Таблица1[[#This Row],[PCD]],"/",Таблица1[[#This Row],[Диаметр]])</f>
        <v>4/100/15</v>
      </c>
      <c r="R26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4/100/15/45/54,1/6,5</v>
      </c>
      <c r="S26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4/100/15/45/54,1/6,5</v>
      </c>
      <c r="T262" s="58" t="s">
        <v>22</v>
      </c>
      <c r="U262" s="4"/>
      <c r="V262" s="35"/>
      <c r="W262" s="55" t="s">
        <v>2817</v>
      </c>
      <c r="X262" s="34">
        <v>3350</v>
      </c>
      <c r="Y262" s="161"/>
      <c r="Z262" s="34">
        <v>0</v>
      </c>
      <c r="AA262" s="51">
        <f>IFERROR(VLOOKUP(Таблица1[[#This Row],[Товар КОД6]],'Stock СВОД'!$A$5:$C$220,2,0),)</f>
        <v>0</v>
      </c>
      <c r="AB262" s="51">
        <f>IFERROR(VLOOKUP(Таблица1[[#This Row],[Товар КОД6]],'Продажи Период СВОД'!$A$5:$C$410,2,0),)</f>
        <v>0</v>
      </c>
      <c r="AC262" s="129">
        <f>IFERROR(VLOOKUP(Таблица1[[#This Row],[Товар КОД6]],'Stock СВОД'!$A$5:$C$220,3,0),)</f>
        <v>0</v>
      </c>
      <c r="AD262" s="51">
        <f>IFERROR(VLOOKUP(Таблица1[[#This Row],[Товар КОД6]],'Продажи Период СВОД'!$A$5:$C$410,3,0),)</f>
        <v>0</v>
      </c>
      <c r="AE262" s="119">
        <f>Таблица1[[#This Row],[СТОК 1001]]+Таблица1[[#This Row],[СТОК 1002,]]</f>
        <v>0</v>
      </c>
      <c r="AF262" s="128"/>
      <c r="AG262" s="129"/>
      <c r="AH262" s="120">
        <f>Таблица1[[#This Row],[1002 заказ]]+Таблица1[[#This Row],[1001 заказ]]</f>
        <v>0</v>
      </c>
      <c r="AI262" s="57">
        <v>1</v>
      </c>
      <c r="AJ262" s="194"/>
      <c r="AK262" s="194"/>
      <c r="AL262" s="194">
        <f>Таблица1[[#This Row],[ФАКТ 1001]]+Таблица1[[#This Row],[ФАКТ 1002]]+Таблица1[[#This Row],[1001 заказ]]+Таблица1[[#This Row],[1002 заказ]]</f>
        <v>0</v>
      </c>
      <c r="AP262" s="3">
        <f>Таблица1[[#This Row],[Возврат 1002]]+Таблица1[[#This Row],[Возврат 1001]]</f>
        <v>0</v>
      </c>
      <c r="AQ26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63" spans="1:43" s="3" customFormat="1" ht="15.75" hidden="1" customHeight="1" x14ac:dyDescent="0.2">
      <c r="A263" s="23" t="s">
        <v>810</v>
      </c>
      <c r="B263" s="2">
        <v>442084</v>
      </c>
      <c r="C263" s="88"/>
      <c r="D263" s="23" t="s">
        <v>810</v>
      </c>
      <c r="E263" s="7">
        <v>442084</v>
      </c>
      <c r="F263" s="7"/>
      <c r="G263" s="8"/>
      <c r="H263" s="5" t="s">
        <v>18</v>
      </c>
      <c r="I263" s="5">
        <v>4</v>
      </c>
      <c r="J263" s="5">
        <v>100</v>
      </c>
      <c r="K263" s="5">
        <v>13</v>
      </c>
      <c r="L263" s="5">
        <v>35</v>
      </c>
      <c r="M263" s="5">
        <v>67.099999999999994</v>
      </c>
      <c r="N263" s="5">
        <v>5.5</v>
      </c>
      <c r="O263" s="43" t="str">
        <f>CONCATENATE(Таблица1[[#This Row],[Отверстия]],"/",Таблица1[[#This Row],[PCD]])</f>
        <v>4/100</v>
      </c>
      <c r="P263" s="5" t="s">
        <v>19</v>
      </c>
      <c r="Q263" s="17" t="str">
        <f>CONCATENATE(Таблица1[[#This Row],[Отверстия]],"/",Таблица1[[#This Row],[PCD]],"/",Таблица1[[#This Row],[Диаметр]])</f>
        <v>4/100/13</v>
      </c>
      <c r="R263" s="86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4/100/13/35/67,1/5,5</v>
      </c>
      <c r="S26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4/100/13/35/67,1/5,5</v>
      </c>
      <c r="T263" s="58" t="s">
        <v>22</v>
      </c>
      <c r="U263" s="4"/>
      <c r="V263" s="35"/>
      <c r="W263" s="55" t="s">
        <v>2804</v>
      </c>
      <c r="X263" s="34">
        <v>1979</v>
      </c>
      <c r="Y263" s="161"/>
      <c r="Z263" s="34">
        <v>0</v>
      </c>
      <c r="AA263" s="51">
        <f>IFERROR(VLOOKUP(Таблица1[[#This Row],[Товар КОД6]],'Stock СВОД'!$A$5:$C$220,2,0),)</f>
        <v>0</v>
      </c>
      <c r="AB263" s="51">
        <f>IFERROR(VLOOKUP(Таблица1[[#This Row],[Товар КОД6]],'Продажи Период СВОД'!$A$5:$C$410,2,0),)</f>
        <v>0</v>
      </c>
      <c r="AC263" s="129">
        <f>IFERROR(VLOOKUP(Таблица1[[#This Row],[Товар КОД6]],'Stock СВОД'!$A$5:$C$220,3,0),)</f>
        <v>0</v>
      </c>
      <c r="AD263" s="51">
        <f>IFERROR(VLOOKUP(Таблица1[[#This Row],[Товар КОД6]],'Продажи Период СВОД'!$A$5:$C$410,3,0),)</f>
        <v>0</v>
      </c>
      <c r="AE263" s="119">
        <f>Таблица1[[#This Row],[СТОК 1001]]+Таблица1[[#This Row],[СТОК 1002,]]</f>
        <v>0</v>
      </c>
      <c r="AF263" s="128"/>
      <c r="AG263" s="129"/>
      <c r="AH263" s="120">
        <f>Таблица1[[#This Row],[1002 заказ]]+Таблица1[[#This Row],[1001 заказ]]</f>
        <v>0</v>
      </c>
      <c r="AI263" s="57">
        <v>1</v>
      </c>
      <c r="AJ263" s="57"/>
      <c r="AK263" s="57"/>
      <c r="AL263" s="57">
        <f>Таблица1[[#This Row],[ФАКТ 1001]]+Таблица1[[#This Row],[ФАКТ 1002]]+Таблица1[[#This Row],[1001 заказ]]+Таблица1[[#This Row],[1002 заказ]]</f>
        <v>0</v>
      </c>
      <c r="AP263" s="3">
        <f>Таблица1[[#This Row],[Возврат 1002]]+Таблица1[[#This Row],[Возврат 1001]]</f>
        <v>0</v>
      </c>
      <c r="AQ26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64" spans="1:43" s="3" customFormat="1" ht="15.75" customHeight="1" x14ac:dyDescent="0.2">
      <c r="A264" s="23" t="s">
        <v>810</v>
      </c>
      <c r="B264" s="2">
        <v>409028</v>
      </c>
      <c r="C264" s="88" t="s">
        <v>710</v>
      </c>
      <c r="D264" s="23" t="s">
        <v>810</v>
      </c>
      <c r="E264" s="7">
        <v>409028</v>
      </c>
      <c r="F264" s="7" t="s">
        <v>204</v>
      </c>
      <c r="G264" s="8" t="s">
        <v>2571</v>
      </c>
      <c r="H264" s="5" t="s">
        <v>21</v>
      </c>
      <c r="I264" s="5">
        <v>5</v>
      </c>
      <c r="J264" s="5">
        <v>114.3</v>
      </c>
      <c r="K264" s="5">
        <v>16</v>
      </c>
      <c r="L264" s="5">
        <v>51</v>
      </c>
      <c r="M264" s="5">
        <v>67.099999999999994</v>
      </c>
      <c r="N264" s="5">
        <v>6.5</v>
      </c>
      <c r="O264" s="43" t="str">
        <f>CONCATENATE(Таблица1[[#This Row],[Отверстия]],"/",Таблица1[[#This Row],[PCD]])</f>
        <v>5/114,3</v>
      </c>
      <c r="P264" s="5" t="s">
        <v>711</v>
      </c>
      <c r="Q264" s="17" t="str">
        <f>CONCATENATE(Таблица1[[#This Row],[Отверстия]],"/",Таблица1[[#This Row],[PCD]],"/",Таблица1[[#This Row],[Диаметр]])</f>
        <v>5/114,3/16</v>
      </c>
      <c r="R26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5/114,3/16/51/67,1/6,5</v>
      </c>
      <c r="S26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5/114,3/16/51/67,1/6,5</v>
      </c>
      <c r="T264" s="58" t="s">
        <v>28</v>
      </c>
      <c r="U264" s="4">
        <v>8</v>
      </c>
      <c r="V264" s="35">
        <v>8</v>
      </c>
      <c r="W264" s="81" t="s">
        <v>2935</v>
      </c>
      <c r="X264" s="34">
        <v>4250</v>
      </c>
      <c r="Y264" s="161"/>
      <c r="Z264" s="34">
        <v>0</v>
      </c>
      <c r="AA264" s="51">
        <f>IFERROR(VLOOKUP(Таблица1[[#This Row],[Товар КОД6]],'Stock СВОД'!$A$5:$C$220,2,0),)</f>
        <v>0</v>
      </c>
      <c r="AB264" s="51">
        <f>IFERROR(VLOOKUP(Таблица1[[#This Row],[Товар КОД6]],'Продажи Период СВОД'!$A$5:$C$410,2,0),)</f>
        <v>0</v>
      </c>
      <c r="AC264" s="129">
        <f>IFERROR(VLOOKUP(Таблица1[[#This Row],[Товар КОД6]],'Stock СВОД'!$A$5:$C$220,3,0),)</f>
        <v>0</v>
      </c>
      <c r="AD264" s="51">
        <f>IFERROR(VLOOKUP(Таблица1[[#This Row],[Товар КОД6]],'Продажи Период СВОД'!$A$5:$C$410,3,0),)</f>
        <v>0</v>
      </c>
      <c r="AE264" s="119">
        <f>Таблица1[[#This Row],[СТОК 1001]]+Таблица1[[#This Row],[СТОК 1002,]]</f>
        <v>0</v>
      </c>
      <c r="AF264" s="128"/>
      <c r="AG264" s="129"/>
      <c r="AH264" s="120">
        <f>Таблица1[[#This Row],[1002 заказ]]+Таблица1[[#This Row],[1001 заказ]]</f>
        <v>0</v>
      </c>
      <c r="AI264" s="57">
        <v>1</v>
      </c>
      <c r="AJ264" s="194"/>
      <c r="AK264" s="194"/>
      <c r="AL264" s="194">
        <f>Таблица1[[#This Row],[ФАКТ 1001]]+Таблица1[[#This Row],[ФАКТ 1002]]+Таблица1[[#This Row],[1001 заказ]]+Таблица1[[#This Row],[1002 заказ]]</f>
        <v>0</v>
      </c>
      <c r="AP264" s="3">
        <f>Таблица1[[#This Row],[Возврат 1002]]+Таблица1[[#This Row],[Возврат 1001]]</f>
        <v>0</v>
      </c>
      <c r="AQ26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65" spans="1:43" s="3" customFormat="1" ht="15.75" customHeight="1" x14ac:dyDescent="0.2">
      <c r="A265" s="23" t="s">
        <v>810</v>
      </c>
      <c r="B265" s="2">
        <v>408930</v>
      </c>
      <c r="C265" s="88" t="s">
        <v>712</v>
      </c>
      <c r="D265" s="23" t="s">
        <v>810</v>
      </c>
      <c r="E265" s="7">
        <v>408930</v>
      </c>
      <c r="F265" s="7" t="s">
        <v>377</v>
      </c>
      <c r="G265" s="8" t="s">
        <v>2571</v>
      </c>
      <c r="H265" s="5" t="s">
        <v>21</v>
      </c>
      <c r="I265" s="5">
        <v>5</v>
      </c>
      <c r="J265" s="5">
        <v>114.3</v>
      </c>
      <c r="K265" s="5">
        <v>16</v>
      </c>
      <c r="L265" s="5">
        <v>51</v>
      </c>
      <c r="M265" s="5">
        <v>67.099999999999994</v>
      </c>
      <c r="N265" s="5">
        <v>6.5</v>
      </c>
      <c r="O265" s="43" t="str">
        <f>CONCATENATE(Таблица1[[#This Row],[Отверстия]],"/",Таблица1[[#This Row],[PCD]])</f>
        <v>5/114,3</v>
      </c>
      <c r="P265" s="5" t="s">
        <v>713</v>
      </c>
      <c r="Q265" s="17" t="str">
        <f>CONCATENATE(Таблица1[[#This Row],[Отверстия]],"/",Таблица1[[#This Row],[PCD]],"/",Таблица1[[#This Row],[Диаметр]])</f>
        <v>5/114,3/16</v>
      </c>
      <c r="R26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5/114,3/16/51/67,1/6,5</v>
      </c>
      <c r="S26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5/114,3/16/51/67,1/6,5</v>
      </c>
      <c r="T265" s="58" t="s">
        <v>28</v>
      </c>
      <c r="U265" s="4">
        <v>8</v>
      </c>
      <c r="V265" s="35">
        <v>8</v>
      </c>
      <c r="W265" s="81" t="s">
        <v>2935</v>
      </c>
      <c r="X265" s="34">
        <v>4250</v>
      </c>
      <c r="Y265" s="161"/>
      <c r="Z265" s="34">
        <v>0</v>
      </c>
      <c r="AA265" s="51">
        <f>IFERROR(VLOOKUP(Таблица1[[#This Row],[Товар КОД6]],'Stock СВОД'!$A$5:$C$220,2,0),)</f>
        <v>0</v>
      </c>
      <c r="AB265" s="51">
        <f>IFERROR(VLOOKUP(Таблица1[[#This Row],[Товар КОД6]],'Продажи Период СВОД'!$A$5:$C$410,2,0),)</f>
        <v>0</v>
      </c>
      <c r="AC265" s="129">
        <f>IFERROR(VLOOKUP(Таблица1[[#This Row],[Товар КОД6]],'Stock СВОД'!$A$5:$C$220,3,0),)</f>
        <v>0</v>
      </c>
      <c r="AD265" s="51">
        <f>IFERROR(VLOOKUP(Таблица1[[#This Row],[Товар КОД6]],'Продажи Период СВОД'!$A$5:$C$410,3,0),)</f>
        <v>0</v>
      </c>
      <c r="AE265" s="119">
        <f>Таблица1[[#This Row],[СТОК 1001]]+Таблица1[[#This Row],[СТОК 1002,]]</f>
        <v>0</v>
      </c>
      <c r="AF265" s="128"/>
      <c r="AG265" s="129"/>
      <c r="AH265" s="120">
        <f>Таблица1[[#This Row],[1002 заказ]]+Таблица1[[#This Row],[1001 заказ]]</f>
        <v>0</v>
      </c>
      <c r="AI265" s="57">
        <v>1</v>
      </c>
      <c r="AJ265" s="194">
        <v>3520</v>
      </c>
      <c r="AK265" s="194"/>
      <c r="AL265" s="194">
        <f>Таблица1[[#This Row],[ФАКТ 1001]]+Таблица1[[#This Row],[ФАКТ 1002]]+Таблица1[[#This Row],[1001 заказ]]+Таблица1[[#This Row],[1002 заказ]]</f>
        <v>3520</v>
      </c>
      <c r="AP265" s="3">
        <f>Таблица1[[#This Row],[Возврат 1002]]+Таблица1[[#This Row],[Возврат 1001]]</f>
        <v>0</v>
      </c>
      <c r="AQ26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66" spans="1:43" s="3" customFormat="1" ht="15.75" customHeight="1" x14ac:dyDescent="0.2">
      <c r="A266" s="23" t="s">
        <v>810</v>
      </c>
      <c r="B266" s="2">
        <v>665764</v>
      </c>
      <c r="C266" s="88" t="s">
        <v>3881</v>
      </c>
      <c r="D266" s="23" t="s">
        <v>810</v>
      </c>
      <c r="E266" s="7">
        <v>665764</v>
      </c>
      <c r="F266" s="7" t="s">
        <v>377</v>
      </c>
      <c r="G266" s="8" t="s">
        <v>1099</v>
      </c>
      <c r="H266" s="5" t="s">
        <v>21</v>
      </c>
      <c r="I266" s="5">
        <v>5</v>
      </c>
      <c r="J266" s="5">
        <v>114.3</v>
      </c>
      <c r="K266" s="5">
        <v>16</v>
      </c>
      <c r="L266" s="5">
        <v>51</v>
      </c>
      <c r="M266" s="5">
        <v>67.099999999999994</v>
      </c>
      <c r="N266" s="5">
        <v>6.5</v>
      </c>
      <c r="O266" s="43" t="str">
        <f>CONCATENATE(Таблица1[[#This Row],[Отверстия]],"/",Таблица1[[#This Row],[PCD]])</f>
        <v>5/114,3</v>
      </c>
      <c r="P266" s="5" t="s">
        <v>714</v>
      </c>
      <c r="Q266" s="17" t="str">
        <f>CONCATENATE(Таблица1[[#This Row],[Отверстия]],"/",Таблица1[[#This Row],[PCD]],"/",Таблица1[[#This Row],[Диаметр]])</f>
        <v>5/114,3/16</v>
      </c>
      <c r="R26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5/114,3/16/51/67,1/6,5</v>
      </c>
      <c r="S26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5/114,3/16/51/67,1/6,5</v>
      </c>
      <c r="T266" s="58" t="s">
        <v>28</v>
      </c>
      <c r="U266" s="4">
        <v>8</v>
      </c>
      <c r="V266" s="35">
        <v>8</v>
      </c>
      <c r="W266" s="81" t="s">
        <v>2935</v>
      </c>
      <c r="X266" s="34">
        <v>3990</v>
      </c>
      <c r="Y266" s="161"/>
      <c r="Z266" s="34">
        <v>0</v>
      </c>
      <c r="AA266" s="51">
        <f>IFERROR(VLOOKUP(Таблица1[[#This Row],[Товар КОД6]],'Stock СВОД'!$A$5:$C$220,2,0),)</f>
        <v>0</v>
      </c>
      <c r="AB266" s="51">
        <f>IFERROR(VLOOKUP(Таблица1[[#This Row],[Товар КОД6]],'Продажи Период СВОД'!$A$5:$C$410,2,0),)</f>
        <v>0</v>
      </c>
      <c r="AC266" s="129">
        <f>IFERROR(VLOOKUP(Таблица1[[#This Row],[Товар КОД6]],'Stock СВОД'!$A$5:$C$220,3,0),)</f>
        <v>0</v>
      </c>
      <c r="AD266" s="51">
        <f>IFERROR(VLOOKUP(Таблица1[[#This Row],[Товар КОД6]],'Продажи Период СВОД'!$A$5:$C$410,3,0),)</f>
        <v>4</v>
      </c>
      <c r="AE266" s="119">
        <f>Таблица1[[#This Row],[СТОК 1001]]+Таблица1[[#This Row],[СТОК 1002,]]</f>
        <v>0</v>
      </c>
      <c r="AF266" s="128"/>
      <c r="AG266" s="129"/>
      <c r="AH266" s="120">
        <f>Таблица1[[#This Row],[1002 заказ]]+Таблица1[[#This Row],[1001 заказ]]</f>
        <v>0</v>
      </c>
      <c r="AI266" s="57">
        <v>1</v>
      </c>
      <c r="AJ266" s="194"/>
      <c r="AK266" s="194"/>
      <c r="AL266" s="194">
        <f>Таблица1[[#This Row],[ФАКТ 1001]]+Таблица1[[#This Row],[ФАКТ 1002]]+Таблица1[[#This Row],[1001 заказ]]+Таблица1[[#This Row],[1002 заказ]]</f>
        <v>0</v>
      </c>
      <c r="AP266" s="3">
        <f>Таблица1[[#This Row],[Возврат 1002]]+Таблица1[[#This Row],[Возврат 1001]]</f>
        <v>0</v>
      </c>
      <c r="AQ26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267" spans="1:43" s="3" customFormat="1" ht="15.75" customHeight="1" x14ac:dyDescent="0.2">
      <c r="A267" s="23" t="s">
        <v>810</v>
      </c>
      <c r="B267" s="2">
        <v>666015</v>
      </c>
      <c r="C267" s="88" t="s">
        <v>715</v>
      </c>
      <c r="D267" s="23" t="s">
        <v>810</v>
      </c>
      <c r="E267" s="7">
        <v>666015</v>
      </c>
      <c r="F267" s="7" t="s">
        <v>204</v>
      </c>
      <c r="G267" s="8" t="s">
        <v>1099</v>
      </c>
      <c r="H267" s="5" t="s">
        <v>21</v>
      </c>
      <c r="I267" s="5">
        <v>5</v>
      </c>
      <c r="J267" s="5">
        <v>114.3</v>
      </c>
      <c r="K267" s="5">
        <v>16</v>
      </c>
      <c r="L267" s="5">
        <v>51</v>
      </c>
      <c r="M267" s="5">
        <v>67.099999999999994</v>
      </c>
      <c r="N267" s="5">
        <v>6.5</v>
      </c>
      <c r="O267" s="43" t="str">
        <f>CONCATENATE(Таблица1[[#This Row],[Отверстия]],"/",Таблица1[[#This Row],[PCD]])</f>
        <v>5/114,3</v>
      </c>
      <c r="P267" s="5" t="s">
        <v>716</v>
      </c>
      <c r="Q267" s="17" t="str">
        <f>CONCATENATE(Таблица1[[#This Row],[Отверстия]],"/",Таблица1[[#This Row],[PCD]],"/",Таблица1[[#This Row],[Диаметр]])</f>
        <v>5/114,3/16</v>
      </c>
      <c r="R26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5/114,3/16/51/67,1/6,5</v>
      </c>
      <c r="S26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5/114,3/16/51/67,1/6,5</v>
      </c>
      <c r="T267" s="58" t="s">
        <v>28</v>
      </c>
      <c r="U267" s="4">
        <v>8</v>
      </c>
      <c r="V267" s="35">
        <v>8</v>
      </c>
      <c r="W267" s="81" t="s">
        <v>2935</v>
      </c>
      <c r="X267" s="34">
        <v>3990</v>
      </c>
      <c r="Y267" s="161"/>
      <c r="Z267" s="34">
        <v>0</v>
      </c>
      <c r="AA267" s="51">
        <f>IFERROR(VLOOKUP(Таблица1[[#This Row],[Товар КОД6]],'Stock СВОД'!$A$5:$C$220,2,0),)</f>
        <v>0</v>
      </c>
      <c r="AB267" s="51">
        <f>IFERROR(VLOOKUP(Таблица1[[#This Row],[Товар КОД6]],'Продажи Период СВОД'!$A$5:$C$410,2,0),)</f>
        <v>0</v>
      </c>
      <c r="AC267" s="129">
        <f>IFERROR(VLOOKUP(Таблица1[[#This Row],[Товар КОД6]],'Stock СВОД'!$A$5:$C$220,3,0),)</f>
        <v>0</v>
      </c>
      <c r="AD267" s="51">
        <f>IFERROR(VLOOKUP(Таблица1[[#This Row],[Товар КОД6]],'Продажи Период СВОД'!$A$5:$C$410,3,0),)</f>
        <v>0</v>
      </c>
      <c r="AE267" s="119">
        <f>Таблица1[[#This Row],[СТОК 1001]]+Таблица1[[#This Row],[СТОК 1002,]]</f>
        <v>0</v>
      </c>
      <c r="AF267" s="128"/>
      <c r="AG267" s="129"/>
      <c r="AH267" s="120">
        <f>Таблица1[[#This Row],[1002 заказ]]+Таблица1[[#This Row],[1001 заказ]]</f>
        <v>0</v>
      </c>
      <c r="AI267" s="57">
        <v>1</v>
      </c>
      <c r="AJ267" s="194"/>
      <c r="AK267" s="194"/>
      <c r="AL267" s="194">
        <f>Таблица1[[#This Row],[ФАКТ 1001]]+Таблица1[[#This Row],[ФАКТ 1002]]+Таблица1[[#This Row],[1001 заказ]]+Таблица1[[#This Row],[1002 заказ]]</f>
        <v>0</v>
      </c>
      <c r="AP267" s="3">
        <f>Таблица1[[#This Row],[Возврат 1002]]+Таблица1[[#This Row],[Возврат 1001]]</f>
        <v>0</v>
      </c>
      <c r="AQ26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68" spans="1:43" s="3" customFormat="1" ht="15.75" customHeight="1" x14ac:dyDescent="0.2">
      <c r="A268" s="23" t="s">
        <v>810</v>
      </c>
      <c r="B268" s="2">
        <v>832864</v>
      </c>
      <c r="C268" s="88" t="s">
        <v>717</v>
      </c>
      <c r="D268" s="23" t="s">
        <v>810</v>
      </c>
      <c r="E268" s="7">
        <v>832864</v>
      </c>
      <c r="F268" s="7" t="s">
        <v>204</v>
      </c>
      <c r="G268" s="8" t="s">
        <v>1109</v>
      </c>
      <c r="H268" s="5" t="s">
        <v>21</v>
      </c>
      <c r="I268" s="5">
        <v>5</v>
      </c>
      <c r="J268" s="5">
        <v>114.3</v>
      </c>
      <c r="K268" s="5">
        <v>16</v>
      </c>
      <c r="L268" s="5">
        <v>51</v>
      </c>
      <c r="M268" s="5">
        <v>67.099999999999994</v>
      </c>
      <c r="N268" s="5">
        <v>6.5</v>
      </c>
      <c r="O268" s="43" t="str">
        <f>CONCATENATE(Таблица1[[#This Row],[Отверстия]],"/",Таблица1[[#This Row],[PCD]])</f>
        <v>5/114,3</v>
      </c>
      <c r="P268" s="5" t="s">
        <v>718</v>
      </c>
      <c r="Q268" s="17" t="str">
        <f>CONCATENATE(Таблица1[[#This Row],[Отверстия]],"/",Таблица1[[#This Row],[PCD]],"/",Таблица1[[#This Row],[Диаметр]])</f>
        <v>5/114,3/16</v>
      </c>
      <c r="R26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5/114,3/16/51/67,1/6,5</v>
      </c>
      <c r="S26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5/114,3/16/51/67,1/6,5</v>
      </c>
      <c r="T268" s="58" t="s">
        <v>28</v>
      </c>
      <c r="U268" s="4">
        <v>8</v>
      </c>
      <c r="V268" s="35">
        <v>8</v>
      </c>
      <c r="W268" s="81" t="s">
        <v>2935</v>
      </c>
      <c r="X268" s="34">
        <v>3990</v>
      </c>
      <c r="Y268" s="161"/>
      <c r="Z268" s="34">
        <v>0</v>
      </c>
      <c r="AA268" s="51">
        <f>IFERROR(VLOOKUP(Таблица1[[#This Row],[Товар КОД6]],'Stock СВОД'!$A$5:$C$220,2,0),)</f>
        <v>0</v>
      </c>
      <c r="AB268" s="51">
        <f>IFERROR(VLOOKUP(Таблица1[[#This Row],[Товар КОД6]],'Продажи Период СВОД'!$A$5:$C$410,2,0),)</f>
        <v>0</v>
      </c>
      <c r="AC268" s="129">
        <f>IFERROR(VLOOKUP(Таблица1[[#This Row],[Товар КОД6]],'Stock СВОД'!$A$5:$C$220,3,0),)</f>
        <v>0</v>
      </c>
      <c r="AD268" s="51">
        <f>IFERROR(VLOOKUP(Таблица1[[#This Row],[Товар КОД6]],'Продажи Период СВОД'!$A$5:$C$410,3,0),)</f>
        <v>0</v>
      </c>
      <c r="AE268" s="119">
        <f>Таблица1[[#This Row],[СТОК 1001]]+Таблица1[[#This Row],[СТОК 1002,]]</f>
        <v>0</v>
      </c>
      <c r="AF268" s="128"/>
      <c r="AG268" s="129"/>
      <c r="AH268" s="120">
        <f>Таблица1[[#This Row],[1002 заказ]]+Таблица1[[#This Row],[1001 заказ]]</f>
        <v>0</v>
      </c>
      <c r="AI268" s="57">
        <v>1</v>
      </c>
      <c r="AJ268" s="194"/>
      <c r="AK268" s="194"/>
      <c r="AL268" s="194">
        <f>Таблица1[[#This Row],[ФАКТ 1001]]+Таблица1[[#This Row],[ФАКТ 1002]]+Таблица1[[#This Row],[1001 заказ]]+Таблица1[[#This Row],[1002 заказ]]</f>
        <v>0</v>
      </c>
      <c r="AP268" s="3">
        <f>Таблица1[[#This Row],[Возврат 1002]]+Таблица1[[#This Row],[Возврат 1001]]</f>
        <v>0</v>
      </c>
      <c r="AQ26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69" spans="1:43" s="3" customFormat="1" ht="15.75" customHeight="1" x14ac:dyDescent="0.2">
      <c r="A269" s="23" t="s">
        <v>810</v>
      </c>
      <c r="B269" s="2">
        <v>941597</v>
      </c>
      <c r="C269" s="88" t="s">
        <v>719</v>
      </c>
      <c r="D269" s="23" t="s">
        <v>810</v>
      </c>
      <c r="E269" s="7">
        <v>941597</v>
      </c>
      <c r="F269" s="7" t="s">
        <v>204</v>
      </c>
      <c r="G269" s="8" t="s">
        <v>1100</v>
      </c>
      <c r="H269" s="5" t="s">
        <v>21</v>
      </c>
      <c r="I269" s="5">
        <v>5</v>
      </c>
      <c r="J269" s="5">
        <v>114.3</v>
      </c>
      <c r="K269" s="5">
        <v>16</v>
      </c>
      <c r="L269" s="5">
        <v>51</v>
      </c>
      <c r="M269" s="5">
        <v>67.099999999999994</v>
      </c>
      <c r="N269" s="5">
        <v>6.5</v>
      </c>
      <c r="O269" s="43" t="str">
        <f>CONCATENATE(Таблица1[[#This Row],[Отверстия]],"/",Таблица1[[#This Row],[PCD]])</f>
        <v>5/114,3</v>
      </c>
      <c r="P269" s="5" t="s">
        <v>720</v>
      </c>
      <c r="Q269" s="17" t="str">
        <f>CONCATENATE(Таблица1[[#This Row],[Отверстия]],"/",Таблица1[[#This Row],[PCD]],"/",Таблица1[[#This Row],[Диаметр]])</f>
        <v>5/114,3/16</v>
      </c>
      <c r="R26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5/114,3/16/51/67,1/6,5</v>
      </c>
      <c r="S26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5/114,3/16/51/67,1/6,5</v>
      </c>
      <c r="T269" s="58" t="s">
        <v>28</v>
      </c>
      <c r="U269" s="4">
        <v>8</v>
      </c>
      <c r="V269" s="35">
        <v>8</v>
      </c>
      <c r="W269" s="81" t="s">
        <v>2935</v>
      </c>
      <c r="X269" s="34">
        <v>4250</v>
      </c>
      <c r="Y269" s="161"/>
      <c r="Z269" s="34">
        <v>0</v>
      </c>
      <c r="AA269" s="51">
        <f>IFERROR(VLOOKUP(Таблица1[[#This Row],[Товар КОД6]],'Stock СВОД'!$A$5:$C$220,2,0),)</f>
        <v>0</v>
      </c>
      <c r="AB269" s="51">
        <f>IFERROR(VLOOKUP(Таблица1[[#This Row],[Товар КОД6]],'Продажи Период СВОД'!$A$5:$C$410,2,0),)</f>
        <v>0</v>
      </c>
      <c r="AC269" s="129">
        <f>IFERROR(VLOOKUP(Таблица1[[#This Row],[Товар КОД6]],'Stock СВОД'!$A$5:$C$220,3,0),)</f>
        <v>0</v>
      </c>
      <c r="AD269" s="51">
        <f>IFERROR(VLOOKUP(Таблица1[[#This Row],[Товар КОД6]],'Продажи Период СВОД'!$A$5:$C$410,3,0),)</f>
        <v>0</v>
      </c>
      <c r="AE269" s="119">
        <f>Таблица1[[#This Row],[СТОК 1001]]+Таблица1[[#This Row],[СТОК 1002,]]</f>
        <v>0</v>
      </c>
      <c r="AF269" s="128"/>
      <c r="AG269" s="129"/>
      <c r="AH269" s="120">
        <f>Таблица1[[#This Row],[1002 заказ]]+Таблица1[[#This Row],[1001 заказ]]</f>
        <v>0</v>
      </c>
      <c r="AI269" s="57">
        <v>1</v>
      </c>
      <c r="AJ269" s="194"/>
      <c r="AK269" s="194"/>
      <c r="AL269" s="194">
        <f>Таблица1[[#This Row],[ФАКТ 1001]]+Таблица1[[#This Row],[ФАКТ 1002]]+Таблица1[[#This Row],[1001 заказ]]+Таблица1[[#This Row],[1002 заказ]]</f>
        <v>0</v>
      </c>
      <c r="AP269" s="3">
        <f>Таблица1[[#This Row],[Возврат 1002]]+Таблица1[[#This Row],[Возврат 1001]]</f>
        <v>0</v>
      </c>
      <c r="AQ26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70" spans="1:43" s="3" customFormat="1" ht="15.75" customHeight="1" x14ac:dyDescent="0.2">
      <c r="A270" s="23" t="s">
        <v>810</v>
      </c>
      <c r="B270" s="2">
        <v>408929</v>
      </c>
      <c r="C270" s="88" t="s">
        <v>721</v>
      </c>
      <c r="D270" s="23" t="s">
        <v>810</v>
      </c>
      <c r="E270" s="7">
        <v>408929</v>
      </c>
      <c r="F270" s="7" t="s">
        <v>377</v>
      </c>
      <c r="G270" s="8" t="s">
        <v>1097</v>
      </c>
      <c r="H270" s="5" t="s">
        <v>21</v>
      </c>
      <c r="I270" s="5">
        <v>5</v>
      </c>
      <c r="J270" s="5">
        <v>114.3</v>
      </c>
      <c r="K270" s="5">
        <v>16</v>
      </c>
      <c r="L270" s="5">
        <v>51</v>
      </c>
      <c r="M270" s="5">
        <v>67.099999999999994</v>
      </c>
      <c r="N270" s="5">
        <v>6.5</v>
      </c>
      <c r="O270" s="43" t="str">
        <f>CONCATENATE(Таблица1[[#This Row],[Отверстия]],"/",Таблица1[[#This Row],[PCD]])</f>
        <v>5/114,3</v>
      </c>
      <c r="P270" s="5" t="s">
        <v>722</v>
      </c>
      <c r="Q270" s="17" t="str">
        <f>CONCATENATE(Таблица1[[#This Row],[Отверстия]],"/",Таблица1[[#This Row],[PCD]],"/",Таблица1[[#This Row],[Диаметр]])</f>
        <v>5/114,3/16</v>
      </c>
      <c r="R27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5/114,3/16/51/67,1/6,5</v>
      </c>
      <c r="S27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5/114,3/16/51/67,1/6,5</v>
      </c>
      <c r="T270" s="58" t="s">
        <v>28</v>
      </c>
      <c r="U270" s="4">
        <v>8</v>
      </c>
      <c r="V270" s="35">
        <v>8</v>
      </c>
      <c r="W270" s="81" t="s">
        <v>2935</v>
      </c>
      <c r="X270" s="34">
        <v>4250</v>
      </c>
      <c r="Y270" s="161"/>
      <c r="Z270" s="37">
        <v>0</v>
      </c>
      <c r="AA270" s="51">
        <f>IFERROR(VLOOKUP(Таблица1[[#This Row],[Товар КОД6]],'Stock СВОД'!$A$5:$C$220,2,0),)</f>
        <v>0</v>
      </c>
      <c r="AB270" s="51">
        <f>IFERROR(VLOOKUP(Таблица1[[#This Row],[Товар КОД6]],'Продажи Период СВОД'!$A$5:$C$410,2,0),)</f>
        <v>0</v>
      </c>
      <c r="AC270" s="129">
        <f>IFERROR(VLOOKUP(Таблица1[[#This Row],[Товар КОД6]],'Stock СВОД'!$A$5:$C$220,3,0),)</f>
        <v>0</v>
      </c>
      <c r="AD270" s="51">
        <f>IFERROR(VLOOKUP(Таблица1[[#This Row],[Товар КОД6]],'Продажи Период СВОД'!$A$5:$C$410,3,0),)</f>
        <v>0</v>
      </c>
      <c r="AE270" s="119">
        <f>Таблица1[[#This Row],[СТОК 1001]]+Таблица1[[#This Row],[СТОК 1002,]]</f>
        <v>0</v>
      </c>
      <c r="AF270" s="128"/>
      <c r="AG270" s="129"/>
      <c r="AH270" s="316">
        <f>Таблица1[[#This Row],[1002 заказ]]+Таблица1[[#This Row],[1001 заказ]]</f>
        <v>0</v>
      </c>
      <c r="AI270" s="57">
        <v>1</v>
      </c>
      <c r="AJ270" s="194"/>
      <c r="AK270" s="194"/>
      <c r="AL270" s="194">
        <f>Таблица1[[#This Row],[ФАКТ 1001]]+Таблица1[[#This Row],[ФАКТ 1002]]+Таблица1[[#This Row],[1001 заказ]]+Таблица1[[#This Row],[1002 заказ]]</f>
        <v>0</v>
      </c>
      <c r="AP270" s="3">
        <f>Таблица1[[#This Row],[Возврат 1002]]+Таблица1[[#This Row],[Возврат 1001]]</f>
        <v>0</v>
      </c>
      <c r="AQ27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71" spans="1:43" s="3" customFormat="1" ht="15.75" customHeight="1" x14ac:dyDescent="0.2">
      <c r="A271" s="23" t="s">
        <v>810</v>
      </c>
      <c r="B271" s="2">
        <v>409027</v>
      </c>
      <c r="C271" s="88" t="s">
        <v>1765</v>
      </c>
      <c r="D271" s="23" t="s">
        <v>810</v>
      </c>
      <c r="E271" s="7">
        <v>409027</v>
      </c>
      <c r="F271" s="7" t="s">
        <v>2576</v>
      </c>
      <c r="G271" s="8" t="s">
        <v>1180</v>
      </c>
      <c r="H271" s="5" t="s">
        <v>21</v>
      </c>
      <c r="I271" s="5">
        <v>5</v>
      </c>
      <c r="J271" s="5">
        <v>114.3</v>
      </c>
      <c r="K271" s="5">
        <v>16</v>
      </c>
      <c r="L271" s="5">
        <v>51</v>
      </c>
      <c r="M271" s="5">
        <v>67.099999999999994</v>
      </c>
      <c r="N271" s="5">
        <v>6.5</v>
      </c>
      <c r="O271" s="43" t="str">
        <f>CONCATENATE(Таблица1[[#This Row],[Отверстия]],"/",Таблица1[[#This Row],[PCD]])</f>
        <v>5/114,3</v>
      </c>
      <c r="P271" s="5" t="s">
        <v>1764</v>
      </c>
      <c r="Q271" s="17" t="str">
        <f>CONCATENATE(Таблица1[[#This Row],[Отверстия]],"/",Таблица1[[#This Row],[PCD]],"/",Таблица1[[#This Row],[Диаметр]])</f>
        <v>5/114,3/16</v>
      </c>
      <c r="R27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5/114,3/16/51/67,1/6,5</v>
      </c>
      <c r="S27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5/114,3/16/51/67,1/6,5</v>
      </c>
      <c r="T271" s="58" t="s">
        <v>28</v>
      </c>
      <c r="U271" s="4">
        <v>8</v>
      </c>
      <c r="V271" s="35">
        <v>8</v>
      </c>
      <c r="W271" s="81" t="s">
        <v>2935</v>
      </c>
      <c r="X271" s="34">
        <v>4250</v>
      </c>
      <c r="Y271" s="161"/>
      <c r="Z271" s="34">
        <v>0</v>
      </c>
      <c r="AA271" s="51">
        <f>IFERROR(VLOOKUP(Таблица1[[#This Row],[Товар КОД6]],'Stock СВОД'!$A$5:$C$220,2,0),)</f>
        <v>0</v>
      </c>
      <c r="AB271" s="51">
        <f>IFERROR(VLOOKUP(Таблица1[[#This Row],[Товар КОД6]],'Продажи Период СВОД'!$A$5:$C$410,2,0),)</f>
        <v>0</v>
      </c>
      <c r="AC271" s="129">
        <f>IFERROR(VLOOKUP(Таблица1[[#This Row],[Товар КОД6]],'Stock СВОД'!$A$5:$C$220,3,0),)</f>
        <v>0</v>
      </c>
      <c r="AD271" s="51">
        <f>IFERROR(VLOOKUP(Таблица1[[#This Row],[Товар КОД6]],'Продажи Период СВОД'!$A$5:$C$410,3,0),)</f>
        <v>0</v>
      </c>
      <c r="AE271" s="119">
        <f>Таблица1[[#This Row],[СТОК 1001]]+Таблица1[[#This Row],[СТОК 1002,]]</f>
        <v>0</v>
      </c>
      <c r="AF271" s="128"/>
      <c r="AG271" s="129"/>
      <c r="AH271" s="120">
        <f>Таблица1[[#This Row],[1002 заказ]]+Таблица1[[#This Row],[1001 заказ]]</f>
        <v>0</v>
      </c>
      <c r="AI271" s="57">
        <v>1</v>
      </c>
      <c r="AJ271" s="194"/>
      <c r="AK271" s="194"/>
      <c r="AL271" s="194">
        <f>Таблица1[[#This Row],[ФАКТ 1001]]+Таблица1[[#This Row],[ФАКТ 1002]]+Таблица1[[#This Row],[1001 заказ]]+Таблица1[[#This Row],[1002 заказ]]</f>
        <v>0</v>
      </c>
      <c r="AM271" s="103"/>
      <c r="AP271" s="3">
        <f>Таблица1[[#This Row],[Возврат 1002]]+Таблица1[[#This Row],[Возврат 1001]]</f>
        <v>0</v>
      </c>
      <c r="AQ27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72" spans="1:43" s="3" customFormat="1" ht="15.75" customHeight="1" x14ac:dyDescent="0.2">
      <c r="A272" s="23" t="s">
        <v>810</v>
      </c>
      <c r="B272" s="2">
        <v>409029</v>
      </c>
      <c r="C272" s="88" t="s">
        <v>3623</v>
      </c>
      <c r="D272" s="23" t="s">
        <v>810</v>
      </c>
      <c r="E272" s="7">
        <v>409029</v>
      </c>
      <c r="F272" s="7" t="s">
        <v>3245</v>
      </c>
      <c r="G272" s="8" t="s">
        <v>3248</v>
      </c>
      <c r="H272" s="5" t="s">
        <v>21</v>
      </c>
      <c r="I272" s="5">
        <v>5</v>
      </c>
      <c r="J272" s="5">
        <v>114.3</v>
      </c>
      <c r="K272" s="5">
        <v>16</v>
      </c>
      <c r="L272" s="5">
        <v>51</v>
      </c>
      <c r="M272" s="5">
        <v>67.099999999999994</v>
      </c>
      <c r="N272" s="5">
        <v>6.5</v>
      </c>
      <c r="O272" s="43" t="str">
        <f>CONCATENATE(Таблица1[[#This Row],[Отверстия]],"/",Таблица1[[#This Row],[PCD]])</f>
        <v>5/114,3</v>
      </c>
      <c r="P272" s="5" t="s">
        <v>1766</v>
      </c>
      <c r="Q272" s="17" t="str">
        <f>CONCATENATE(Таблица1[[#This Row],[Отверстия]],"/",Таблица1[[#This Row],[PCD]],"/",Таблица1[[#This Row],[Диаметр]])</f>
        <v>5/114,3/16</v>
      </c>
      <c r="R27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5/114,3/16/51/67,1/6,5</v>
      </c>
      <c r="S27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5/114,3/16/51/67,1/6,5</v>
      </c>
      <c r="T272" s="58" t="s">
        <v>28</v>
      </c>
      <c r="U272" s="4">
        <v>8</v>
      </c>
      <c r="V272" s="35">
        <v>8</v>
      </c>
      <c r="W272" s="81" t="s">
        <v>2935</v>
      </c>
      <c r="X272" s="34">
        <v>4250</v>
      </c>
      <c r="Y272" s="161"/>
      <c r="Z272" s="34">
        <v>0</v>
      </c>
      <c r="AA272" s="51">
        <f>IFERROR(VLOOKUP(Таблица1[[#This Row],[Товар КОД6]],'Stock СВОД'!$A$5:$C$220,2,0),)</f>
        <v>0</v>
      </c>
      <c r="AB272" s="51">
        <f>IFERROR(VLOOKUP(Таблица1[[#This Row],[Товар КОД6]],'Продажи Период СВОД'!$A$5:$C$410,2,0),)</f>
        <v>0</v>
      </c>
      <c r="AC272" s="129">
        <f>IFERROR(VLOOKUP(Таблица1[[#This Row],[Товар КОД6]],'Stock СВОД'!$A$5:$C$220,3,0),)</f>
        <v>0</v>
      </c>
      <c r="AD272" s="51">
        <f>IFERROR(VLOOKUP(Таблица1[[#This Row],[Товар КОД6]],'Продажи Период СВОД'!$A$5:$C$410,3,0),)</f>
        <v>0</v>
      </c>
      <c r="AE272" s="119">
        <f>Таблица1[[#This Row],[СТОК 1001]]+Таблица1[[#This Row],[СТОК 1002,]]</f>
        <v>0</v>
      </c>
      <c r="AF272" s="128"/>
      <c r="AG272" s="129"/>
      <c r="AH272" s="120">
        <f>Таблица1[[#This Row],[1002 заказ]]+Таблица1[[#This Row],[1001 заказ]]</f>
        <v>0</v>
      </c>
      <c r="AI272" s="57">
        <v>1</v>
      </c>
      <c r="AJ272" s="194"/>
      <c r="AK272" s="194"/>
      <c r="AL272" s="194">
        <f>Таблица1[[#This Row],[ФАКТ 1001]]+Таблица1[[#This Row],[ФАКТ 1002]]+Таблица1[[#This Row],[1001 заказ]]+Таблица1[[#This Row],[1002 заказ]]</f>
        <v>0</v>
      </c>
      <c r="AP272" s="3">
        <v>3520</v>
      </c>
      <c r="AQ27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73" spans="1:43" s="3" customFormat="1" ht="15.75" customHeight="1" x14ac:dyDescent="0.2">
      <c r="A273" s="23" t="s">
        <v>810</v>
      </c>
      <c r="B273" s="2">
        <v>409030</v>
      </c>
      <c r="C273" s="88" t="s">
        <v>1768</v>
      </c>
      <c r="D273" s="23" t="s">
        <v>810</v>
      </c>
      <c r="E273" s="7">
        <v>409030</v>
      </c>
      <c r="F273" s="7" t="s">
        <v>2576</v>
      </c>
      <c r="G273" s="8" t="s">
        <v>1108</v>
      </c>
      <c r="H273" s="5" t="s">
        <v>21</v>
      </c>
      <c r="I273" s="5">
        <v>5</v>
      </c>
      <c r="J273" s="5">
        <v>114.3</v>
      </c>
      <c r="K273" s="5">
        <v>16</v>
      </c>
      <c r="L273" s="5">
        <v>51</v>
      </c>
      <c r="M273" s="5">
        <v>67.099999999999994</v>
      </c>
      <c r="N273" s="5">
        <v>6.5</v>
      </c>
      <c r="O273" s="43" t="str">
        <f>CONCATENATE(Таблица1[[#This Row],[Отверстия]],"/",Таблица1[[#This Row],[PCD]])</f>
        <v>5/114,3</v>
      </c>
      <c r="P273" s="5" t="s">
        <v>1767</v>
      </c>
      <c r="Q273" s="17" t="str">
        <f>CONCATENATE(Таблица1[[#This Row],[Отверстия]],"/",Таблица1[[#This Row],[PCD]],"/",Таблица1[[#This Row],[Диаметр]])</f>
        <v>5/114,3/16</v>
      </c>
      <c r="R27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5/114,3/16/51/67,1/6,5</v>
      </c>
      <c r="S27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5/114,3/16/51/67,1/6,5</v>
      </c>
      <c r="T273" s="58" t="s">
        <v>28</v>
      </c>
      <c r="U273" s="4">
        <v>8</v>
      </c>
      <c r="V273" s="35">
        <v>8</v>
      </c>
      <c r="W273" s="81" t="s">
        <v>2935</v>
      </c>
      <c r="X273" s="34">
        <v>3990</v>
      </c>
      <c r="Y273" s="161"/>
      <c r="Z273" s="34">
        <v>0</v>
      </c>
      <c r="AA273" s="51">
        <f>IFERROR(VLOOKUP(Таблица1[[#This Row],[Товар КОД6]],'Stock СВОД'!$A$5:$C$220,2,0),)</f>
        <v>0</v>
      </c>
      <c r="AB273" s="51">
        <f>IFERROR(VLOOKUP(Таблица1[[#This Row],[Товар КОД6]],'Продажи Период СВОД'!$A$5:$C$410,2,0),)</f>
        <v>0</v>
      </c>
      <c r="AC273" s="129">
        <f>IFERROR(VLOOKUP(Таблица1[[#This Row],[Товар КОД6]],'Stock СВОД'!$A$5:$C$220,3,0),)</f>
        <v>0</v>
      </c>
      <c r="AD273" s="51">
        <f>IFERROR(VLOOKUP(Таблица1[[#This Row],[Товар КОД6]],'Продажи Период СВОД'!$A$5:$C$410,3,0),)</f>
        <v>0</v>
      </c>
      <c r="AE273" s="119">
        <f>Таблица1[[#This Row],[СТОК 1001]]+Таблица1[[#This Row],[СТОК 1002,]]</f>
        <v>0</v>
      </c>
      <c r="AF273" s="128"/>
      <c r="AG273" s="129"/>
      <c r="AH273" s="120">
        <f>Таблица1[[#This Row],[1002 заказ]]+Таблица1[[#This Row],[1001 заказ]]</f>
        <v>0</v>
      </c>
      <c r="AI273" s="57">
        <v>1</v>
      </c>
      <c r="AJ273" s="194"/>
      <c r="AK273" s="194"/>
      <c r="AL273" s="194">
        <f>Таблица1[[#This Row],[ФАКТ 1001]]+Таблица1[[#This Row],[ФАКТ 1002]]+Таблица1[[#This Row],[1001 заказ]]+Таблица1[[#This Row],[1002 заказ]]</f>
        <v>0</v>
      </c>
      <c r="AP273" s="3">
        <f>Таблица1[[#This Row],[Возврат 1002]]+Таблица1[[#This Row],[Возврат 1001]]</f>
        <v>0</v>
      </c>
      <c r="AQ27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74" spans="1:43" s="3" customFormat="1" ht="15.75" customHeight="1" x14ac:dyDescent="0.2">
      <c r="A274" s="23" t="s">
        <v>810</v>
      </c>
      <c r="B274" s="2">
        <v>665765</v>
      </c>
      <c r="C274" s="88" t="s">
        <v>3624</v>
      </c>
      <c r="D274" s="23" t="s">
        <v>810</v>
      </c>
      <c r="E274" s="7">
        <v>665765</v>
      </c>
      <c r="F274" s="7" t="s">
        <v>377</v>
      </c>
      <c r="G274" s="8" t="s">
        <v>1106</v>
      </c>
      <c r="H274" s="5" t="s">
        <v>21</v>
      </c>
      <c r="I274" s="5">
        <v>5</v>
      </c>
      <c r="J274" s="5">
        <v>114.3</v>
      </c>
      <c r="K274" s="5">
        <v>16</v>
      </c>
      <c r="L274" s="5">
        <v>51</v>
      </c>
      <c r="M274" s="5">
        <v>67.099999999999994</v>
      </c>
      <c r="N274" s="5">
        <v>6.5</v>
      </c>
      <c r="O274" s="43" t="str">
        <f>CONCATENATE(Таблица1[[#This Row],[Отверстия]],"/",Таблица1[[#This Row],[PCD]])</f>
        <v>5/114,3</v>
      </c>
      <c r="P274" s="5" t="s">
        <v>2351</v>
      </c>
      <c r="Q274" s="17" t="str">
        <f>CONCATENATE(Таблица1[[#This Row],[Отверстия]],"/",Таблица1[[#This Row],[PCD]],"/",Таблица1[[#This Row],[Диаметр]])</f>
        <v>5/114,3/16</v>
      </c>
      <c r="R27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5/114,3/16/51/67,1/6,5</v>
      </c>
      <c r="S27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5/114,3/16/51/67,1/6,5</v>
      </c>
      <c r="T274" s="58" t="s">
        <v>28</v>
      </c>
      <c r="U274" s="4">
        <v>8</v>
      </c>
      <c r="V274" s="35">
        <v>8</v>
      </c>
      <c r="W274" s="81" t="s">
        <v>2935</v>
      </c>
      <c r="X274" s="34">
        <v>3990</v>
      </c>
      <c r="Y274" s="161"/>
      <c r="Z274" s="34">
        <v>0</v>
      </c>
      <c r="AA274" s="51">
        <f>IFERROR(VLOOKUP(Таблица1[[#This Row],[Товар КОД6]],'Stock СВОД'!$A$5:$C$220,2,0),)</f>
        <v>0</v>
      </c>
      <c r="AB274" s="51">
        <f>IFERROR(VLOOKUP(Таблица1[[#This Row],[Товар КОД6]],'Продажи Период СВОД'!$A$5:$C$410,2,0),)</f>
        <v>0</v>
      </c>
      <c r="AC274" s="129">
        <f>IFERROR(VLOOKUP(Таблица1[[#This Row],[Товар КОД6]],'Stock СВОД'!$A$5:$C$220,3,0),)</f>
        <v>0</v>
      </c>
      <c r="AD274" s="51">
        <f>IFERROR(VLOOKUP(Таблица1[[#This Row],[Товар КОД6]],'Продажи Период СВОД'!$A$5:$C$410,3,0),)</f>
        <v>0</v>
      </c>
      <c r="AE274" s="119">
        <f>Таблица1[[#This Row],[СТОК 1001]]+Таблица1[[#This Row],[СТОК 1002,]]</f>
        <v>0</v>
      </c>
      <c r="AF274" s="128"/>
      <c r="AG274" s="129"/>
      <c r="AH274" s="120">
        <f>Таблица1[[#This Row],[1002 заказ]]+Таблица1[[#This Row],[1001 заказ]]</f>
        <v>0</v>
      </c>
      <c r="AI274" s="57">
        <v>1</v>
      </c>
      <c r="AJ274" s="194"/>
      <c r="AK274" s="194"/>
      <c r="AL274" s="194">
        <f>Таблица1[[#This Row],[ФАКТ 1001]]+Таблица1[[#This Row],[ФАКТ 1002]]+Таблица1[[#This Row],[1001 заказ]]+Таблица1[[#This Row],[1002 заказ]]</f>
        <v>0</v>
      </c>
      <c r="AP274" s="3">
        <f>Таблица1[[#This Row],[Возврат 1002]]+Таблица1[[#This Row],[Возврат 1001]]</f>
        <v>0</v>
      </c>
      <c r="AQ27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75" spans="1:43" s="3" customFormat="1" ht="15.75" customHeight="1" x14ac:dyDescent="0.2">
      <c r="A275" s="23" t="s">
        <v>810</v>
      </c>
      <c r="B275" s="2">
        <v>666016</v>
      </c>
      <c r="C275" s="88" t="s">
        <v>3625</v>
      </c>
      <c r="D275" s="23" t="s">
        <v>810</v>
      </c>
      <c r="E275" s="7">
        <v>666016</v>
      </c>
      <c r="F275" s="7" t="s">
        <v>2576</v>
      </c>
      <c r="G275" s="8" t="s">
        <v>1103</v>
      </c>
      <c r="H275" s="5" t="s">
        <v>21</v>
      </c>
      <c r="I275" s="5">
        <v>5</v>
      </c>
      <c r="J275" s="5">
        <v>114.3</v>
      </c>
      <c r="K275" s="5">
        <v>16</v>
      </c>
      <c r="L275" s="5">
        <v>51</v>
      </c>
      <c r="M275" s="5">
        <v>67.099999999999994</v>
      </c>
      <c r="N275" s="5">
        <v>6.5</v>
      </c>
      <c r="O275" s="43" t="str">
        <f>CONCATENATE(Таблица1[[#This Row],[Отверстия]],"/",Таблица1[[#This Row],[PCD]])</f>
        <v>5/114,3</v>
      </c>
      <c r="P275" s="5" t="s">
        <v>2533</v>
      </c>
      <c r="Q275" s="17" t="str">
        <f>CONCATENATE(Таблица1[[#This Row],[Отверстия]],"/",Таблица1[[#This Row],[PCD]],"/",Таблица1[[#This Row],[Диаметр]])</f>
        <v>5/114,3/16</v>
      </c>
      <c r="R27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5/114,3/16/51/67,1/6,5</v>
      </c>
      <c r="S27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5/114,3/16/51/67,1/6,5</v>
      </c>
      <c r="T275" s="58" t="s">
        <v>28</v>
      </c>
      <c r="U275" s="4">
        <v>8</v>
      </c>
      <c r="V275" s="35">
        <v>8</v>
      </c>
      <c r="W275" s="81" t="s">
        <v>2935</v>
      </c>
      <c r="X275" s="34">
        <v>4250</v>
      </c>
      <c r="Y275" s="161"/>
      <c r="Z275" s="34">
        <v>0</v>
      </c>
      <c r="AA275" s="51">
        <f>IFERROR(VLOOKUP(Таблица1[[#This Row],[Товар КОД6]],'Stock СВОД'!$A$5:$C$220,2,0),)</f>
        <v>0</v>
      </c>
      <c r="AB275" s="51">
        <f>IFERROR(VLOOKUP(Таблица1[[#This Row],[Товар КОД6]],'Продажи Период СВОД'!$A$5:$C$410,2,0),)</f>
        <v>0</v>
      </c>
      <c r="AC275" s="129">
        <f>IFERROR(VLOOKUP(Таблица1[[#This Row],[Товар КОД6]],'Stock СВОД'!$A$5:$C$220,3,0),)</f>
        <v>0</v>
      </c>
      <c r="AD275" s="51">
        <f>IFERROR(VLOOKUP(Таблица1[[#This Row],[Товар КОД6]],'Продажи Период СВОД'!$A$5:$C$410,3,0),)</f>
        <v>0</v>
      </c>
      <c r="AE275" s="119">
        <f>Таблица1[[#This Row],[СТОК 1001]]+Таблица1[[#This Row],[СТОК 1002,]]</f>
        <v>0</v>
      </c>
      <c r="AF275" s="128"/>
      <c r="AG275" s="129"/>
      <c r="AH275" s="120">
        <f>Таблица1[[#This Row],[1002 заказ]]+Таблица1[[#This Row],[1001 заказ]]</f>
        <v>0</v>
      </c>
      <c r="AI275" s="57">
        <v>1</v>
      </c>
      <c r="AJ275" s="194"/>
      <c r="AK275" s="194"/>
      <c r="AL275" s="194">
        <f>Таблица1[[#This Row],[ФАКТ 1001]]+Таблица1[[#This Row],[ФАКТ 1002]]+Таблица1[[#This Row],[1001 заказ]]+Таблица1[[#This Row],[1002 заказ]]</f>
        <v>0</v>
      </c>
      <c r="AP275" s="3">
        <f>Таблица1[[#This Row],[Возврат 1002]]+Таблица1[[#This Row],[Возврат 1001]]</f>
        <v>0</v>
      </c>
      <c r="AQ27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76" spans="1:43" s="3" customFormat="1" ht="15.75" customHeight="1" x14ac:dyDescent="0.2">
      <c r="A276" s="23" t="s">
        <v>810</v>
      </c>
      <c r="B276" s="2">
        <v>2132774</v>
      </c>
      <c r="C276" s="88" t="s">
        <v>2590</v>
      </c>
      <c r="D276" s="23" t="s">
        <v>810</v>
      </c>
      <c r="E276" s="7">
        <v>2132774</v>
      </c>
      <c r="F276" s="7" t="s">
        <v>2589</v>
      </c>
      <c r="G276" s="8" t="s">
        <v>2584</v>
      </c>
      <c r="H276" s="5" t="s">
        <v>21</v>
      </c>
      <c r="I276" s="5">
        <v>5</v>
      </c>
      <c r="J276" s="5">
        <v>114.3</v>
      </c>
      <c r="K276" s="5">
        <v>16</v>
      </c>
      <c r="L276" s="5">
        <v>51</v>
      </c>
      <c r="M276" s="5">
        <v>67.099999999999994</v>
      </c>
      <c r="N276" s="5">
        <v>6.5</v>
      </c>
      <c r="O276" s="43" t="str">
        <f>CONCATENATE(Таблица1[[#This Row],[Отверстия]],"/",Таблица1[[#This Row],[PCD]])</f>
        <v>5/114,3</v>
      </c>
      <c r="P276" s="5" t="s">
        <v>2592</v>
      </c>
      <c r="Q276" s="17" t="str">
        <f>CONCATENATE(Таблица1[[#This Row],[Отверстия]],"/",Таблица1[[#This Row],[PCD]],"/",Таблица1[[#This Row],[Диаметр]])</f>
        <v>5/114,3/16</v>
      </c>
      <c r="R27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5/114,3/16/51/67,1/6,5</v>
      </c>
      <c r="S27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5/114,3/16/51/67,1/6,5</v>
      </c>
      <c r="T276" s="58" t="s">
        <v>28</v>
      </c>
      <c r="U276" s="4">
        <v>8</v>
      </c>
      <c r="V276" s="35">
        <v>8</v>
      </c>
      <c r="W276" s="81" t="s">
        <v>2935</v>
      </c>
      <c r="X276" s="34">
        <v>3990</v>
      </c>
      <c r="Y276" s="161"/>
      <c r="Z276" s="34">
        <v>0</v>
      </c>
      <c r="AA276" s="51">
        <f>IFERROR(VLOOKUP(Таблица1[[#This Row],[Товар КОД6]],'Stock СВОД'!$A$5:$C$220,2,0),)</f>
        <v>0</v>
      </c>
      <c r="AB276" s="51">
        <f>IFERROR(VLOOKUP(Таблица1[[#This Row],[Товар КОД6]],'Продажи Период СВОД'!$A$5:$C$410,2,0),)</f>
        <v>0</v>
      </c>
      <c r="AC276" s="129">
        <f>IFERROR(VLOOKUP(Таблица1[[#This Row],[Товар КОД6]],'Stock СВОД'!$A$5:$C$220,3,0),)</f>
        <v>0</v>
      </c>
      <c r="AD276" s="51">
        <f>IFERROR(VLOOKUP(Таблица1[[#This Row],[Товар КОД6]],'Продажи Период СВОД'!$A$5:$C$410,3,0),)</f>
        <v>0</v>
      </c>
      <c r="AE276" s="119">
        <f>Таблица1[[#This Row],[СТОК 1001]]+Таблица1[[#This Row],[СТОК 1002,]]</f>
        <v>0</v>
      </c>
      <c r="AF276" s="128"/>
      <c r="AG276" s="129"/>
      <c r="AH276" s="120">
        <f>Таблица1[[#This Row],[1002 заказ]]+Таблица1[[#This Row],[1001 заказ]]</f>
        <v>0</v>
      </c>
      <c r="AI276" s="57">
        <v>1</v>
      </c>
      <c r="AJ276" s="194"/>
      <c r="AK276" s="194"/>
      <c r="AL276" s="194">
        <f>Таблица1[[#This Row],[ФАКТ 1001]]+Таблица1[[#This Row],[ФАКТ 1002]]+Таблица1[[#This Row],[1001 заказ]]+Таблица1[[#This Row],[1002 заказ]]</f>
        <v>0</v>
      </c>
      <c r="AP276" s="3">
        <f>Таблица1[[#This Row],[Возврат 1002]]+Таблица1[[#This Row],[Возврат 1001]]</f>
        <v>0</v>
      </c>
      <c r="AQ27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77" spans="1:43" s="3" customFormat="1" ht="15.75" customHeight="1" x14ac:dyDescent="0.2">
      <c r="A277" s="23" t="s">
        <v>810</v>
      </c>
      <c r="B277" s="2">
        <v>2150114</v>
      </c>
      <c r="C277" s="88" t="s">
        <v>3996</v>
      </c>
      <c r="D277" s="23" t="s">
        <v>810</v>
      </c>
      <c r="E277" s="7">
        <v>2150114</v>
      </c>
      <c r="F277" s="7" t="s">
        <v>172</v>
      </c>
      <c r="G277" s="8" t="s">
        <v>2571</v>
      </c>
      <c r="H277" s="5" t="s">
        <v>21</v>
      </c>
      <c r="I277" s="5">
        <v>5</v>
      </c>
      <c r="J277" s="5">
        <v>114.3</v>
      </c>
      <c r="K277" s="5">
        <v>16</v>
      </c>
      <c r="L277" s="5">
        <v>51</v>
      </c>
      <c r="M277" s="5">
        <v>67.099999999999994</v>
      </c>
      <c r="N277" s="5">
        <v>6.5</v>
      </c>
      <c r="O277" s="43" t="str">
        <f>CONCATENATE(Таблица1[[#This Row],[Отверстия]],"/",Таблица1[[#This Row],[PCD]])</f>
        <v>5/114,3</v>
      </c>
      <c r="P277" s="5" t="s">
        <v>2697</v>
      </c>
      <c r="Q277" s="17" t="str">
        <f>CONCATENATE(Таблица1[[#This Row],[Отверстия]],"/",Таблица1[[#This Row],[PCD]],"/",Таблица1[[#This Row],[Диаметр]])</f>
        <v>5/114,3/16</v>
      </c>
      <c r="R27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5/114,3/16/51/67,1/6,5</v>
      </c>
      <c r="S27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5/114,3/16/51/67,1/6,5</v>
      </c>
      <c r="T277" s="58" t="s">
        <v>28</v>
      </c>
      <c r="U277" s="4">
        <v>8</v>
      </c>
      <c r="V277" s="35">
        <v>8</v>
      </c>
      <c r="W277" s="81" t="s">
        <v>2935</v>
      </c>
      <c r="X277" s="34">
        <v>4250</v>
      </c>
      <c r="Y277" s="161"/>
      <c r="Z277" s="34">
        <v>0</v>
      </c>
      <c r="AA277" s="51">
        <f>IFERROR(VLOOKUP(Таблица1[[#This Row],[Товар КОД6]],'Stock СВОД'!$A$5:$C$220,2,0),)</f>
        <v>4</v>
      </c>
      <c r="AB277" s="51">
        <f>IFERROR(VLOOKUP(Таблица1[[#This Row],[Товар КОД6]],'Продажи Период СВОД'!$A$5:$C$410,2,0),)</f>
        <v>0</v>
      </c>
      <c r="AC277" s="129">
        <f>IFERROR(VLOOKUP(Таблица1[[#This Row],[Товар КОД6]],'Stock СВОД'!$A$5:$C$220,3,0),)</f>
        <v>0</v>
      </c>
      <c r="AD277" s="51">
        <f>IFERROR(VLOOKUP(Таблица1[[#This Row],[Товар КОД6]],'Продажи Период СВОД'!$A$5:$C$410,3,0),)</f>
        <v>0</v>
      </c>
      <c r="AE277" s="119">
        <f>Таблица1[[#This Row],[СТОК 1001]]+Таблица1[[#This Row],[СТОК 1002,]]</f>
        <v>4</v>
      </c>
      <c r="AF277" s="128"/>
      <c r="AG277" s="129"/>
      <c r="AH277" s="120">
        <f>Таблица1[[#This Row],[1002 заказ]]+Таблица1[[#This Row],[1001 заказ]]</f>
        <v>0</v>
      </c>
      <c r="AI277" s="57">
        <v>1</v>
      </c>
      <c r="AJ277" s="194"/>
      <c r="AK277" s="194"/>
      <c r="AL277" s="194">
        <f>Таблица1[[#This Row],[ФАКТ 1001]]+Таблица1[[#This Row],[ФАКТ 1002]]+Таблица1[[#This Row],[1001 заказ]]+Таблица1[[#This Row],[1002 заказ]]</f>
        <v>0</v>
      </c>
      <c r="AP277" s="3">
        <f>Таблица1[[#This Row],[Возврат 1002]]+Таблица1[[#This Row],[Возврат 1001]]</f>
        <v>0</v>
      </c>
      <c r="AQ27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278" spans="1:43" s="3" customFormat="1" ht="15.75" customHeight="1" x14ac:dyDescent="0.2">
      <c r="A278" s="23" t="s">
        <v>810</v>
      </c>
      <c r="B278" s="2">
        <v>2155913</v>
      </c>
      <c r="C278" s="88" t="s">
        <v>2698</v>
      </c>
      <c r="D278" s="23" t="s">
        <v>810</v>
      </c>
      <c r="E278" s="7">
        <v>2155913</v>
      </c>
      <c r="F278" s="7" t="s">
        <v>172</v>
      </c>
      <c r="G278" s="8" t="s">
        <v>1124</v>
      </c>
      <c r="H278" s="5" t="s">
        <v>21</v>
      </c>
      <c r="I278" s="5">
        <v>5</v>
      </c>
      <c r="J278" s="5">
        <v>114.3</v>
      </c>
      <c r="K278" s="5">
        <v>16</v>
      </c>
      <c r="L278" s="5">
        <v>51</v>
      </c>
      <c r="M278" s="5">
        <v>67.099999999999994</v>
      </c>
      <c r="N278" s="5">
        <v>6.5</v>
      </c>
      <c r="O278" s="43" t="str">
        <f>CONCATENATE(Таблица1[[#This Row],[Отверстия]],"/",Таблица1[[#This Row],[PCD]])</f>
        <v>5/114,3</v>
      </c>
      <c r="P278" s="5" t="s">
        <v>2699</v>
      </c>
      <c r="Q278" s="17" t="str">
        <f>CONCATENATE(Таблица1[[#This Row],[Отверстия]],"/",Таблица1[[#This Row],[PCD]],"/",Таблица1[[#This Row],[Диаметр]])</f>
        <v>5/114,3/16</v>
      </c>
      <c r="R27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5/114,3/16/51/67,1/6,5</v>
      </c>
      <c r="S27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5/114,3/16/51/67,1/6,5</v>
      </c>
      <c r="T278" s="58" t="s">
        <v>28</v>
      </c>
      <c r="U278" s="4">
        <v>8</v>
      </c>
      <c r="V278" s="35">
        <v>8</v>
      </c>
      <c r="W278" s="81" t="s">
        <v>2935</v>
      </c>
      <c r="X278" s="34">
        <v>3990</v>
      </c>
      <c r="Y278" s="161"/>
      <c r="Z278" s="34">
        <v>0</v>
      </c>
      <c r="AA278" s="51">
        <f>IFERROR(VLOOKUP(Таблица1[[#This Row],[Товар КОД6]],'Stock СВОД'!$A$5:$C$220,2,0),)</f>
        <v>0</v>
      </c>
      <c r="AB278" s="51">
        <f>IFERROR(VLOOKUP(Таблица1[[#This Row],[Товар КОД6]],'Продажи Период СВОД'!$A$5:$C$410,2,0),)</f>
        <v>0</v>
      </c>
      <c r="AC278" s="129">
        <f>IFERROR(VLOOKUP(Таблица1[[#This Row],[Товар КОД6]],'Stock СВОД'!$A$5:$C$220,3,0),)</f>
        <v>0</v>
      </c>
      <c r="AD278" s="51">
        <f>IFERROR(VLOOKUP(Таблица1[[#This Row],[Товар КОД6]],'Продажи Период СВОД'!$A$5:$C$410,3,0),)</f>
        <v>0</v>
      </c>
      <c r="AE278" s="119">
        <f>Таблица1[[#This Row],[СТОК 1001]]+Таблица1[[#This Row],[СТОК 1002,]]</f>
        <v>0</v>
      </c>
      <c r="AF278" s="128"/>
      <c r="AG278" s="129"/>
      <c r="AH278" s="120">
        <f>Таблица1[[#This Row],[1002 заказ]]+Таблица1[[#This Row],[1001 заказ]]</f>
        <v>0</v>
      </c>
      <c r="AI278" s="57">
        <v>1</v>
      </c>
      <c r="AJ278" s="194"/>
      <c r="AK278" s="194"/>
      <c r="AL278" s="194">
        <f>Таблица1[[#This Row],[ФАКТ 1001]]+Таблица1[[#This Row],[ФАКТ 1002]]+Таблица1[[#This Row],[1001 заказ]]+Таблица1[[#This Row],[1002 заказ]]</f>
        <v>0</v>
      </c>
      <c r="AP278" s="3">
        <f>Таблица1[[#This Row],[Возврат 1002]]+Таблица1[[#This Row],[Возврат 1001]]</f>
        <v>0</v>
      </c>
      <c r="AQ27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79" spans="1:43" s="3" customFormat="1" ht="15.75" customHeight="1" x14ac:dyDescent="0.2">
      <c r="A279" s="23" t="s">
        <v>810</v>
      </c>
      <c r="B279" s="2">
        <v>2155918</v>
      </c>
      <c r="C279" s="88" t="s">
        <v>2706</v>
      </c>
      <c r="D279" s="23" t="s">
        <v>810</v>
      </c>
      <c r="E279" s="7">
        <v>2155918</v>
      </c>
      <c r="F279" s="67" t="s">
        <v>172</v>
      </c>
      <c r="G279" s="8" t="s">
        <v>1097</v>
      </c>
      <c r="H279" s="5" t="s">
        <v>21</v>
      </c>
      <c r="I279" s="5">
        <v>5</v>
      </c>
      <c r="J279" s="5">
        <v>114.3</v>
      </c>
      <c r="K279" s="5">
        <v>16</v>
      </c>
      <c r="L279" s="5">
        <v>51</v>
      </c>
      <c r="M279" s="5">
        <v>67.099999999999994</v>
      </c>
      <c r="N279" s="5">
        <v>6.5</v>
      </c>
      <c r="O279" s="43" t="str">
        <f>CONCATENATE(Таблица1[[#This Row],[Отверстия]],"/",Таблица1[[#This Row],[PCD]])</f>
        <v>5/114,3</v>
      </c>
      <c r="P279" s="5" t="s">
        <v>2699</v>
      </c>
      <c r="Q279" s="17" t="str">
        <f>CONCATENATE(Таблица1[[#This Row],[Отверстия]],"/",Таблица1[[#This Row],[PCD]],"/",Таблица1[[#This Row],[Диаметр]])</f>
        <v>5/114,3/16</v>
      </c>
      <c r="R27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5/114,3/16/51/67,1/6,5</v>
      </c>
      <c r="S27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5/114,3/16/51/67,1/6,5</v>
      </c>
      <c r="T279" s="58" t="s">
        <v>28</v>
      </c>
      <c r="U279" s="4">
        <v>8</v>
      </c>
      <c r="V279" s="35">
        <v>8</v>
      </c>
      <c r="W279" s="81" t="s">
        <v>2935</v>
      </c>
      <c r="X279" s="34">
        <v>4250</v>
      </c>
      <c r="Y279" s="161"/>
      <c r="Z279" s="37">
        <v>3094.9983999999999</v>
      </c>
      <c r="AA279" s="51">
        <f>IFERROR(VLOOKUP(Таблица1[[#This Row],[Товар КОД6]],'Stock СВОД'!$A$5:$C$220,2,0),)</f>
        <v>0</v>
      </c>
      <c r="AB279" s="51">
        <f>IFERROR(VLOOKUP(Таблица1[[#This Row],[Товар КОД6]],'Продажи Период СВОД'!$A$5:$C$410,2,0),)</f>
        <v>4</v>
      </c>
      <c r="AC279" s="129">
        <f>IFERROR(VLOOKUP(Таблица1[[#This Row],[Товар КОД6]],'Stock СВОД'!$A$5:$C$220,3,0),)</f>
        <v>0</v>
      </c>
      <c r="AD279" s="51">
        <f>IFERROR(VLOOKUP(Таблица1[[#This Row],[Товар КОД6]],'Продажи Период СВОД'!$A$5:$C$410,3,0),)</f>
        <v>0</v>
      </c>
      <c r="AE279" s="119">
        <f>Таблица1[[#This Row],[СТОК 1001]]+Таблица1[[#This Row],[СТОК 1002,]]</f>
        <v>0</v>
      </c>
      <c r="AF279" s="128"/>
      <c r="AG279" s="129"/>
      <c r="AH279" s="120">
        <f>Таблица1[[#This Row],[1002 заказ]]+Таблица1[[#This Row],[1001 заказ]]</f>
        <v>0</v>
      </c>
      <c r="AI279" s="57">
        <v>1</v>
      </c>
      <c r="AJ279" s="194"/>
      <c r="AK279" s="194"/>
      <c r="AL279" s="194">
        <f>Таблица1[[#This Row],[ФАКТ 1001]]+Таблица1[[#This Row],[ФАКТ 1002]]+Таблица1[[#This Row],[1001 заказ]]+Таблица1[[#This Row],[1002 заказ]]</f>
        <v>0</v>
      </c>
      <c r="AP279" s="3">
        <f>Таблица1[[#This Row],[Возврат 1002]]+Таблица1[[#This Row],[Возврат 1001]]</f>
        <v>0</v>
      </c>
      <c r="AQ27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280" spans="1:43" s="3" customFormat="1" ht="15.75" customHeight="1" x14ac:dyDescent="0.2">
      <c r="A280" s="23" t="s">
        <v>810</v>
      </c>
      <c r="B280" s="2">
        <v>405629</v>
      </c>
      <c r="C280" s="88" t="s">
        <v>1209</v>
      </c>
      <c r="D280" s="23" t="s">
        <v>810</v>
      </c>
      <c r="E280" s="7">
        <v>405629</v>
      </c>
      <c r="F280" s="7" t="s">
        <v>2572</v>
      </c>
      <c r="G280" s="8" t="s">
        <v>1180</v>
      </c>
      <c r="H280" s="5" t="s">
        <v>21</v>
      </c>
      <c r="I280" s="5">
        <v>4</v>
      </c>
      <c r="J280" s="5">
        <v>114.3</v>
      </c>
      <c r="K280" s="5">
        <v>15</v>
      </c>
      <c r="L280" s="5">
        <v>45</v>
      </c>
      <c r="M280" s="5">
        <v>66.099999999999994</v>
      </c>
      <c r="N280" s="5">
        <v>6</v>
      </c>
      <c r="O280" s="43" t="str">
        <f>CONCATENATE(Таблица1[[#This Row],[Отверстия]],"/",Таблица1[[#This Row],[PCD]])</f>
        <v>4/114,3</v>
      </c>
      <c r="P280" s="5" t="s">
        <v>1208</v>
      </c>
      <c r="Q280" s="17" t="str">
        <f>CONCATENATE(Таблица1[[#This Row],[Отверстия]],"/",Таблица1[[#This Row],[PCD]],"/",Таблица1[[#This Row],[Диаметр]])</f>
        <v>4/114,3/15</v>
      </c>
      <c r="R28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4/114,3/15/45/66,1/6</v>
      </c>
      <c r="S28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4/114,3/15/45/66,1/6</v>
      </c>
      <c r="T280" s="58" t="s">
        <v>22</v>
      </c>
      <c r="U280" s="4"/>
      <c r="V280" s="35"/>
      <c r="W280" s="55" t="s">
        <v>2734</v>
      </c>
      <c r="X280" s="34">
        <v>3590</v>
      </c>
      <c r="Y280" s="161"/>
      <c r="Z280" s="34">
        <v>0</v>
      </c>
      <c r="AA280" s="51">
        <f>IFERROR(VLOOKUP(Таблица1[[#This Row],[Товар КОД6]],'Stock СВОД'!$A$5:$C$220,2,0),)</f>
        <v>0</v>
      </c>
      <c r="AB280" s="51">
        <f>IFERROR(VLOOKUP(Таблица1[[#This Row],[Товар КОД6]],'Продажи Период СВОД'!$A$5:$C$410,2,0),)</f>
        <v>0</v>
      </c>
      <c r="AC280" s="129">
        <f>IFERROR(VLOOKUP(Таблица1[[#This Row],[Товар КОД6]],'Stock СВОД'!$A$5:$C$220,3,0),)</f>
        <v>0</v>
      </c>
      <c r="AD280" s="51">
        <f>IFERROR(VLOOKUP(Таблица1[[#This Row],[Товар КОД6]],'Продажи Период СВОД'!$A$5:$C$410,3,0),)</f>
        <v>0</v>
      </c>
      <c r="AE280" s="119">
        <f>Таблица1[[#This Row],[СТОК 1001]]+Таблица1[[#This Row],[СТОК 1002,]]</f>
        <v>0</v>
      </c>
      <c r="AF280" s="128"/>
      <c r="AG280" s="129"/>
      <c r="AH280" s="120">
        <f>Таблица1[[#This Row],[1002 заказ]]+Таблица1[[#This Row],[1001 заказ]]</f>
        <v>0</v>
      </c>
      <c r="AI280" s="57">
        <v>1</v>
      </c>
      <c r="AJ280" s="194"/>
      <c r="AK280" s="194"/>
      <c r="AL280" s="194">
        <f>Таблица1[[#This Row],[ФАКТ 1001]]+Таблица1[[#This Row],[ФАКТ 1002]]+Таблица1[[#This Row],[1001 заказ]]+Таблица1[[#This Row],[1002 заказ]]</f>
        <v>0</v>
      </c>
      <c r="AP280" s="3">
        <f>Таблица1[[#This Row],[Возврат 1002]]+Таблица1[[#This Row],[Возврат 1001]]</f>
        <v>0</v>
      </c>
      <c r="AQ28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81" spans="1:43" s="3" customFormat="1" ht="15.75" customHeight="1" x14ac:dyDescent="0.2">
      <c r="A281" s="23" t="s">
        <v>810</v>
      </c>
      <c r="B281" s="2">
        <v>405655</v>
      </c>
      <c r="C281" s="88" t="s">
        <v>1250</v>
      </c>
      <c r="D281" s="23" t="s">
        <v>810</v>
      </c>
      <c r="E281" s="7">
        <v>405655</v>
      </c>
      <c r="F281" s="7" t="s">
        <v>2574</v>
      </c>
      <c r="G281" s="8" t="s">
        <v>1180</v>
      </c>
      <c r="H281" s="5" t="s">
        <v>21</v>
      </c>
      <c r="I281" s="5">
        <v>4</v>
      </c>
      <c r="J281" s="5">
        <v>114.3</v>
      </c>
      <c r="K281" s="5">
        <v>15</v>
      </c>
      <c r="L281" s="44">
        <v>45</v>
      </c>
      <c r="M281" s="5">
        <v>66.099999999999994</v>
      </c>
      <c r="N281" s="5">
        <v>6</v>
      </c>
      <c r="O281" s="43" t="str">
        <f>CONCATENATE(Таблица1[[#This Row],[Отверстия]],"/",Таблица1[[#This Row],[PCD]])</f>
        <v>4/114,3</v>
      </c>
      <c r="P281" s="5" t="str">
        <f>Таблица1[[#This Row],[Универсальный размер]]&amp;" "&amp;Таблица1[[#This Row],[Код Поставщика]]</f>
        <v>4/114,3/15/45/66,1/6 56.6ПЛ</v>
      </c>
      <c r="Q281" s="17" t="str">
        <f>CONCATENATE(Таблица1[[#This Row],[Отверстия]],"/",Таблица1[[#This Row],[PCD]],"/",Таблица1[[#This Row],[Диаметр]])</f>
        <v>4/114,3/15</v>
      </c>
      <c r="R28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4/114,3/15/45/66,1/6</v>
      </c>
      <c r="S28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4/114,3/15/45/66,1/6</v>
      </c>
      <c r="T281" s="58" t="s">
        <v>22</v>
      </c>
      <c r="U281" s="4"/>
      <c r="V281" s="35"/>
      <c r="W281" s="55" t="s">
        <v>2734</v>
      </c>
      <c r="X281" s="34">
        <v>3590</v>
      </c>
      <c r="Y281" s="161"/>
      <c r="Z281" s="34">
        <v>0</v>
      </c>
      <c r="AA281" s="51">
        <f>IFERROR(VLOOKUP(Таблица1[[#This Row],[Товар КОД6]],'Stock СВОД'!$A$5:$C$220,2,0),)</f>
        <v>0</v>
      </c>
      <c r="AB281" s="51">
        <f>IFERROR(VLOOKUP(Таблица1[[#This Row],[Товар КОД6]],'Продажи Период СВОД'!$A$5:$C$410,2,0),)</f>
        <v>0</v>
      </c>
      <c r="AC281" s="129">
        <f>IFERROR(VLOOKUP(Таблица1[[#This Row],[Товар КОД6]],'Stock СВОД'!$A$5:$C$220,3,0),)</f>
        <v>0</v>
      </c>
      <c r="AD281" s="51">
        <f>IFERROR(VLOOKUP(Таблица1[[#This Row],[Товар КОД6]],'Продажи Период СВОД'!$A$5:$C$410,3,0),)</f>
        <v>0</v>
      </c>
      <c r="AE281" s="119">
        <f>Таблица1[[#This Row],[СТОК 1001]]+Таблица1[[#This Row],[СТОК 1002,]]</f>
        <v>0</v>
      </c>
      <c r="AF281" s="128"/>
      <c r="AG281" s="129"/>
      <c r="AH281" s="120">
        <f>Таблица1[[#This Row],[1002 заказ]]+Таблица1[[#This Row],[1001 заказ]]</f>
        <v>0</v>
      </c>
      <c r="AI281" s="57">
        <v>1</v>
      </c>
      <c r="AJ281" s="194"/>
      <c r="AK281" s="194"/>
      <c r="AL281" s="194">
        <f>Таблица1[[#This Row],[ФАКТ 1001]]+Таблица1[[#This Row],[ФАКТ 1002]]+Таблица1[[#This Row],[1001 заказ]]+Таблица1[[#This Row],[1002 заказ]]</f>
        <v>0</v>
      </c>
      <c r="AP281" s="3">
        <f>Таблица1[[#This Row],[Возврат 1002]]+Таблица1[[#This Row],[Возврат 1001]]</f>
        <v>0</v>
      </c>
      <c r="AQ28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82" spans="1:43" s="3" customFormat="1" ht="15.75" customHeight="1" x14ac:dyDescent="0.2">
      <c r="A282" s="23" t="s">
        <v>810</v>
      </c>
      <c r="B282" s="2">
        <v>661520</v>
      </c>
      <c r="C282" s="88" t="s">
        <v>1938</v>
      </c>
      <c r="D282" s="23" t="s">
        <v>810</v>
      </c>
      <c r="E282" s="7">
        <v>661520</v>
      </c>
      <c r="F282" s="7" t="s">
        <v>2572</v>
      </c>
      <c r="G282" s="8" t="s">
        <v>1099</v>
      </c>
      <c r="H282" s="5" t="s">
        <v>21</v>
      </c>
      <c r="I282" s="5">
        <v>4</v>
      </c>
      <c r="J282" s="5">
        <v>114.3</v>
      </c>
      <c r="K282" s="5">
        <v>15</v>
      </c>
      <c r="L282" s="5">
        <v>45</v>
      </c>
      <c r="M282" s="5">
        <v>66.099999999999994</v>
      </c>
      <c r="N282" s="5">
        <v>6</v>
      </c>
      <c r="O282" s="43" t="str">
        <f>CONCATENATE(Таблица1[[#This Row],[Отверстия]],"/",Таблица1[[#This Row],[PCD]])</f>
        <v>4/114,3</v>
      </c>
      <c r="P282" s="5" t="s">
        <v>1937</v>
      </c>
      <c r="Q282" s="17" t="str">
        <f>CONCATENATE(Таблица1[[#This Row],[Отверстия]],"/",Таблица1[[#This Row],[PCD]],"/",Таблица1[[#This Row],[Диаметр]])</f>
        <v>4/114,3/15</v>
      </c>
      <c r="R28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4/114,3/15/45/66,1/6</v>
      </c>
      <c r="S28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4/114,3/15/45/66,1/6</v>
      </c>
      <c r="T282" s="58" t="s">
        <v>22</v>
      </c>
      <c r="U282" s="4"/>
      <c r="V282" s="35"/>
      <c r="W282" s="55" t="s">
        <v>2734</v>
      </c>
      <c r="X282" s="34">
        <v>3350</v>
      </c>
      <c r="Y282" s="161"/>
      <c r="Z282" s="34">
        <v>0</v>
      </c>
      <c r="AA282" s="51">
        <f>IFERROR(VLOOKUP(Таблица1[[#This Row],[Товар КОД6]],'Stock СВОД'!$A$5:$C$220,2,0),)</f>
        <v>0</v>
      </c>
      <c r="AB282" s="51">
        <f>IFERROR(VLOOKUP(Таблица1[[#This Row],[Товар КОД6]],'Продажи Период СВОД'!$A$5:$C$410,2,0),)</f>
        <v>0</v>
      </c>
      <c r="AC282" s="129">
        <f>IFERROR(VLOOKUP(Таблица1[[#This Row],[Товар КОД6]],'Stock СВОД'!$A$5:$C$220,3,0),)</f>
        <v>0</v>
      </c>
      <c r="AD282" s="51">
        <f>IFERROR(VLOOKUP(Таблица1[[#This Row],[Товар КОД6]],'Продажи Период СВОД'!$A$5:$C$410,3,0),)</f>
        <v>0</v>
      </c>
      <c r="AE282" s="119">
        <f>Таблица1[[#This Row],[СТОК 1001]]+Таблица1[[#This Row],[СТОК 1002,]]</f>
        <v>0</v>
      </c>
      <c r="AF282" s="128"/>
      <c r="AG282" s="129"/>
      <c r="AH282" s="120">
        <f>Таблица1[[#This Row],[1002 заказ]]+Таблица1[[#This Row],[1001 заказ]]</f>
        <v>0</v>
      </c>
      <c r="AI282" s="57">
        <v>1</v>
      </c>
      <c r="AJ282" s="194"/>
      <c r="AK282" s="194"/>
      <c r="AL282" s="194">
        <f>Таблица1[[#This Row],[ФАКТ 1001]]+Таблица1[[#This Row],[ФАКТ 1002]]+Таблица1[[#This Row],[1001 заказ]]+Таблица1[[#This Row],[1002 заказ]]</f>
        <v>0</v>
      </c>
      <c r="AP282" s="3">
        <f>Таблица1[[#This Row],[Возврат 1002]]+Таблица1[[#This Row],[Возврат 1001]]</f>
        <v>0</v>
      </c>
      <c r="AQ28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83" spans="1:43" s="3" customFormat="1" ht="15.75" customHeight="1" x14ac:dyDescent="0.2">
      <c r="A283" s="23" t="s">
        <v>810</v>
      </c>
      <c r="B283" s="2">
        <v>661675</v>
      </c>
      <c r="C283" s="88" t="s">
        <v>2102</v>
      </c>
      <c r="D283" s="23" t="s">
        <v>810</v>
      </c>
      <c r="E283" s="7">
        <v>661675</v>
      </c>
      <c r="F283" s="7" t="s">
        <v>2574</v>
      </c>
      <c r="G283" s="8" t="s">
        <v>1106</v>
      </c>
      <c r="H283" s="5" t="s">
        <v>21</v>
      </c>
      <c r="I283" s="5">
        <v>4</v>
      </c>
      <c r="J283" s="5">
        <v>114.3</v>
      </c>
      <c r="K283" s="5">
        <v>15</v>
      </c>
      <c r="L283" s="44">
        <v>45</v>
      </c>
      <c r="M283" s="5">
        <v>66.099999999999994</v>
      </c>
      <c r="N283" s="5">
        <v>6</v>
      </c>
      <c r="O283" s="43" t="str">
        <f>CONCATENATE(Таблица1[[#This Row],[Отверстия]],"/",Таблица1[[#This Row],[PCD]])</f>
        <v>4/114,3</v>
      </c>
      <c r="P283" s="5" t="str">
        <f>Таблица1[[#This Row],[Универсальный размер]]&amp;" "&amp;Таблица1[[#This Row],[Код Поставщика]]</f>
        <v>4/114,3/15/45/66,1/6 56.6М</v>
      </c>
      <c r="Q283" s="17" t="str">
        <f>CONCATENATE(Таблица1[[#This Row],[Отверстия]],"/",Таблица1[[#This Row],[PCD]],"/",Таблица1[[#This Row],[Диаметр]])</f>
        <v>4/114,3/15</v>
      </c>
      <c r="R28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4/114,3/15/45/66,1/6</v>
      </c>
      <c r="S28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4/114,3/15/45/66,1/6</v>
      </c>
      <c r="T283" s="58" t="s">
        <v>22</v>
      </c>
      <c r="U283" s="4"/>
      <c r="V283" s="35"/>
      <c r="W283" s="55" t="s">
        <v>2734</v>
      </c>
      <c r="X283" s="34">
        <v>3350</v>
      </c>
      <c r="Y283" s="161"/>
      <c r="Z283" s="34">
        <v>0</v>
      </c>
      <c r="AA283" s="51">
        <f>IFERROR(VLOOKUP(Таблица1[[#This Row],[Товар КОД6]],'Stock СВОД'!$A$5:$C$220,2,0),)</f>
        <v>0</v>
      </c>
      <c r="AB283" s="51">
        <f>IFERROR(VLOOKUP(Таблица1[[#This Row],[Товар КОД6]],'Продажи Период СВОД'!$A$5:$C$410,2,0),)</f>
        <v>0</v>
      </c>
      <c r="AC283" s="129">
        <f>IFERROR(VLOOKUP(Таблица1[[#This Row],[Товар КОД6]],'Stock СВОД'!$A$5:$C$220,3,0),)</f>
        <v>0</v>
      </c>
      <c r="AD283" s="51">
        <f>IFERROR(VLOOKUP(Таблица1[[#This Row],[Товар КОД6]],'Продажи Период СВОД'!$A$5:$C$410,3,0),)</f>
        <v>0</v>
      </c>
      <c r="AE283" s="119">
        <f>Таблица1[[#This Row],[СТОК 1001]]+Таблица1[[#This Row],[СТОК 1002,]]</f>
        <v>0</v>
      </c>
      <c r="AF283" s="128"/>
      <c r="AG283" s="129"/>
      <c r="AH283" s="120">
        <f>Таблица1[[#This Row],[1002 заказ]]+Таблица1[[#This Row],[1001 заказ]]</f>
        <v>0</v>
      </c>
      <c r="AI283" s="57">
        <v>1</v>
      </c>
      <c r="AJ283" s="194"/>
      <c r="AK283" s="194"/>
      <c r="AL283" s="194">
        <f>Таблица1[[#This Row],[ФАКТ 1001]]+Таблица1[[#This Row],[ФАКТ 1002]]+Таблица1[[#This Row],[1001 заказ]]+Таблица1[[#This Row],[1002 заказ]]</f>
        <v>0</v>
      </c>
      <c r="AP283" s="3">
        <f>Таблица1[[#This Row],[Возврат 1002]]+Таблица1[[#This Row],[Возврат 1001]]</f>
        <v>0</v>
      </c>
      <c r="AQ28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84" spans="1:43" s="3" customFormat="1" ht="15.75" customHeight="1" x14ac:dyDescent="0.2">
      <c r="A284" s="23" t="s">
        <v>810</v>
      </c>
      <c r="B284" s="2">
        <v>661676</v>
      </c>
      <c r="C284" s="88" t="s">
        <v>3626</v>
      </c>
      <c r="D284" s="23" t="s">
        <v>810</v>
      </c>
      <c r="E284" s="7">
        <v>661676</v>
      </c>
      <c r="F284" s="7" t="s">
        <v>2574</v>
      </c>
      <c r="G284" s="8" t="s">
        <v>1099</v>
      </c>
      <c r="H284" s="5" t="s">
        <v>21</v>
      </c>
      <c r="I284" s="5">
        <v>4</v>
      </c>
      <c r="J284" s="5">
        <v>114.3</v>
      </c>
      <c r="K284" s="5">
        <v>15</v>
      </c>
      <c r="L284" s="44">
        <v>45</v>
      </c>
      <c r="M284" s="5">
        <v>66.099999999999994</v>
      </c>
      <c r="N284" s="5">
        <v>6</v>
      </c>
      <c r="O284" s="43" t="str">
        <f>CONCATENATE(Таблица1[[#This Row],[Отверстия]],"/",Таблица1[[#This Row],[PCD]])</f>
        <v>4/114,3</v>
      </c>
      <c r="P284" s="5" t="str">
        <f>Таблица1[[#This Row],[Универсальный размер]]&amp;" "&amp;Таблица1[[#This Row],[Код Поставщика]]</f>
        <v>4/114,3/15/45/66,1/6 56.6Н</v>
      </c>
      <c r="Q284" s="17" t="str">
        <f>CONCATENATE(Таблица1[[#This Row],[Отверстия]],"/",Таблица1[[#This Row],[PCD]],"/",Таблица1[[#This Row],[Диаметр]])</f>
        <v>4/114,3/15</v>
      </c>
      <c r="R28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4/114,3/15/45/66,1/6</v>
      </c>
      <c r="S28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4/114,3/15/45/66,1/6</v>
      </c>
      <c r="T284" s="58" t="s">
        <v>22</v>
      </c>
      <c r="U284" s="4"/>
      <c r="V284" s="35"/>
      <c r="W284" s="55" t="s">
        <v>2734</v>
      </c>
      <c r="X284" s="34">
        <v>3350</v>
      </c>
      <c r="Y284" s="161"/>
      <c r="Z284" s="34">
        <v>0</v>
      </c>
      <c r="AA284" s="51">
        <f>IFERROR(VLOOKUP(Таблица1[[#This Row],[Товар КОД6]],'Stock СВОД'!$A$5:$C$220,2,0),)</f>
        <v>0</v>
      </c>
      <c r="AB284" s="51">
        <f>IFERROR(VLOOKUP(Таблица1[[#This Row],[Товар КОД6]],'Продажи Период СВОД'!$A$5:$C$410,2,0),)</f>
        <v>0</v>
      </c>
      <c r="AC284" s="129">
        <f>IFERROR(VLOOKUP(Таблица1[[#This Row],[Товар КОД6]],'Stock СВОД'!$A$5:$C$220,3,0),)</f>
        <v>0</v>
      </c>
      <c r="AD284" s="51">
        <f>IFERROR(VLOOKUP(Таблица1[[#This Row],[Товар КОД6]],'Продажи Период СВОД'!$A$5:$C$410,3,0),)</f>
        <v>0</v>
      </c>
      <c r="AE284" s="119">
        <f>Таблица1[[#This Row],[СТОК 1001]]+Таблица1[[#This Row],[СТОК 1002,]]</f>
        <v>0</v>
      </c>
      <c r="AF284" s="128"/>
      <c r="AG284" s="129"/>
      <c r="AH284" s="120">
        <f>Таблица1[[#This Row],[1002 заказ]]+Таблица1[[#This Row],[1001 заказ]]</f>
        <v>0</v>
      </c>
      <c r="AI284" s="57">
        <v>1</v>
      </c>
      <c r="AJ284" s="194"/>
      <c r="AK284" s="194"/>
      <c r="AL284" s="194">
        <f>Таблица1[[#This Row],[ФАКТ 1001]]+Таблица1[[#This Row],[ФАКТ 1002]]+Таблица1[[#This Row],[1001 заказ]]+Таблица1[[#This Row],[1002 заказ]]</f>
        <v>0</v>
      </c>
      <c r="AP284" s="3">
        <f>Таблица1[[#This Row],[Возврат 1002]]+Таблица1[[#This Row],[Возврат 1001]]</f>
        <v>0</v>
      </c>
      <c r="AQ28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85" spans="1:43" s="3" customFormat="1" ht="15.75" hidden="1" customHeight="1" x14ac:dyDescent="0.2">
      <c r="A285" s="23" t="s">
        <v>810</v>
      </c>
      <c r="B285" s="2">
        <v>441813</v>
      </c>
      <c r="C285" s="88"/>
      <c r="D285" s="23" t="s">
        <v>810</v>
      </c>
      <c r="E285" s="7">
        <v>441813</v>
      </c>
      <c r="F285" s="7"/>
      <c r="G285" s="8"/>
      <c r="H285" s="5" t="s">
        <v>18</v>
      </c>
      <c r="I285" s="5">
        <v>4</v>
      </c>
      <c r="J285" s="5">
        <v>114.3</v>
      </c>
      <c r="K285" s="5">
        <v>15</v>
      </c>
      <c r="L285" s="5">
        <v>45</v>
      </c>
      <c r="M285" s="5">
        <v>67.099999999999994</v>
      </c>
      <c r="N285" s="5">
        <v>6</v>
      </c>
      <c r="O285" s="43" t="str">
        <f>CONCATENATE(Таблица1[[#This Row],[Отверстия]],"/",Таблица1[[#This Row],[PCD]])</f>
        <v>4/114,3</v>
      </c>
      <c r="P285" s="5" t="s">
        <v>264</v>
      </c>
      <c r="Q285" s="17" t="str">
        <f>CONCATENATE(Таблица1[[#This Row],[Отверстия]],"/",Таблица1[[#This Row],[PCD]],"/",Таблица1[[#This Row],[Диаметр]])</f>
        <v>4/114,3/15</v>
      </c>
      <c r="R28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4/114,3/15/45/67,1/6</v>
      </c>
      <c r="S28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4/114,3/15/45/67,1/6</v>
      </c>
      <c r="T285" s="58" t="s">
        <v>22</v>
      </c>
      <c r="U285" s="4"/>
      <c r="V285" s="35"/>
      <c r="W285" s="55" t="s">
        <v>2762</v>
      </c>
      <c r="X285" s="34">
        <v>2859</v>
      </c>
      <c r="Y285" s="161"/>
      <c r="Z285" s="34">
        <v>0</v>
      </c>
      <c r="AA285" s="51">
        <f>IFERROR(VLOOKUP(Таблица1[[#This Row],[Товар КОД6]],'Stock СВОД'!$A$5:$C$220,2,0),)</f>
        <v>0</v>
      </c>
      <c r="AB285" s="51">
        <f>IFERROR(VLOOKUP(Таблица1[[#This Row],[Товар КОД6]],'Продажи Период СВОД'!$A$5:$C$410,2,0),)</f>
        <v>0</v>
      </c>
      <c r="AC285" s="129">
        <f>IFERROR(VLOOKUP(Таблица1[[#This Row],[Товар КОД6]],'Stock СВОД'!$A$5:$C$220,3,0),)</f>
        <v>0</v>
      </c>
      <c r="AD285" s="51">
        <f>IFERROR(VLOOKUP(Таблица1[[#This Row],[Товар КОД6]],'Продажи Период СВОД'!$A$5:$C$410,3,0),)</f>
        <v>0</v>
      </c>
      <c r="AE285" s="119">
        <f>Таблица1[[#This Row],[СТОК 1001]]+Таблица1[[#This Row],[СТОК 1002,]]</f>
        <v>0</v>
      </c>
      <c r="AF285" s="128"/>
      <c r="AG285" s="129"/>
      <c r="AH285" s="120">
        <f>Таблица1[[#This Row],[1002 заказ]]+Таблица1[[#This Row],[1001 заказ]]</f>
        <v>0</v>
      </c>
      <c r="AI285" s="57">
        <v>1</v>
      </c>
      <c r="AJ285" s="57"/>
      <c r="AK285" s="57"/>
      <c r="AL285" s="57">
        <f>Таблица1[[#This Row],[ФАКТ 1001]]+Таблица1[[#This Row],[ФАКТ 1002]]+Таблица1[[#This Row],[1001 заказ]]+Таблица1[[#This Row],[1002 заказ]]</f>
        <v>0</v>
      </c>
      <c r="AP285" s="3">
        <f>Таблица1[[#This Row],[Возврат 1002]]+Таблица1[[#This Row],[Возврат 1001]]</f>
        <v>0</v>
      </c>
      <c r="AQ28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86" spans="1:43" s="3" customFormat="1" ht="15.75" customHeight="1" x14ac:dyDescent="0.2">
      <c r="A286" s="23" t="s">
        <v>810</v>
      </c>
      <c r="B286" s="2">
        <v>405674</v>
      </c>
      <c r="C286" s="88" t="s">
        <v>267</v>
      </c>
      <c r="D286" s="23" t="s">
        <v>810</v>
      </c>
      <c r="E286" s="7">
        <v>405674</v>
      </c>
      <c r="F286" s="7" t="s">
        <v>107</v>
      </c>
      <c r="G286" s="8" t="s">
        <v>2571</v>
      </c>
      <c r="H286" s="5" t="s">
        <v>21</v>
      </c>
      <c r="I286" s="5">
        <v>4</v>
      </c>
      <c r="J286" s="5">
        <v>114.3</v>
      </c>
      <c r="K286" s="5">
        <v>15</v>
      </c>
      <c r="L286" s="5">
        <v>46</v>
      </c>
      <c r="M286" s="5">
        <v>67.099999999999994</v>
      </c>
      <c r="N286" s="5">
        <v>6.5</v>
      </c>
      <c r="O286" s="43" t="str">
        <f>CONCATENATE(Таблица1[[#This Row],[Отверстия]],"/",Таблица1[[#This Row],[PCD]])</f>
        <v>4/114,3</v>
      </c>
      <c r="P286" s="5" t="s">
        <v>268</v>
      </c>
      <c r="Q286" s="17" t="str">
        <f>CONCATENATE(Таблица1[[#This Row],[Отверстия]],"/",Таблица1[[#This Row],[PCD]],"/",Таблица1[[#This Row],[Диаметр]])</f>
        <v>4/114,3/15</v>
      </c>
      <c r="R28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4/114,3/15/46/67,1/6,5</v>
      </c>
      <c r="S28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4/114,3/15/46/67,1/6,5</v>
      </c>
      <c r="T286" s="58" t="s">
        <v>28</v>
      </c>
      <c r="U286" s="4">
        <v>4</v>
      </c>
      <c r="V286" s="35">
        <v>4</v>
      </c>
      <c r="W286" s="55" t="s">
        <v>2904</v>
      </c>
      <c r="X286" s="34">
        <v>3590</v>
      </c>
      <c r="Y286" s="161"/>
      <c r="Z286" s="34">
        <v>2840.9001499999999</v>
      </c>
      <c r="AA286" s="51">
        <f>IFERROR(VLOOKUP(Таблица1[[#This Row],[Товар КОД6]],'Stock СВОД'!$A$5:$C$220,2,0),)</f>
        <v>4</v>
      </c>
      <c r="AB286" s="51">
        <f>IFERROR(VLOOKUP(Таблица1[[#This Row],[Товар КОД6]],'Продажи Период СВОД'!$A$5:$C$410,2,0),)</f>
        <v>0</v>
      </c>
      <c r="AC286" s="129">
        <f>IFERROR(VLOOKUP(Таблица1[[#This Row],[Товар КОД6]],'Stock СВОД'!$A$5:$C$220,3,0),)</f>
        <v>0</v>
      </c>
      <c r="AD286" s="51">
        <f>IFERROR(VLOOKUP(Таблица1[[#This Row],[Товар КОД6]],'Продажи Период СВОД'!$A$5:$C$410,3,0),)</f>
        <v>0</v>
      </c>
      <c r="AE286" s="119">
        <f>Таблица1[[#This Row],[СТОК 1001]]+Таблица1[[#This Row],[СТОК 1002,]]</f>
        <v>4</v>
      </c>
      <c r="AF286" s="128"/>
      <c r="AG286" s="129"/>
      <c r="AH286" s="120">
        <f>Таблица1[[#This Row],[1002 заказ]]+Таблица1[[#This Row],[1001 заказ]]</f>
        <v>0</v>
      </c>
      <c r="AI286" s="57">
        <v>1</v>
      </c>
      <c r="AJ286" s="194"/>
      <c r="AK286" s="194"/>
      <c r="AL286" s="194">
        <f>Таблица1[[#This Row],[ФАКТ 1001]]+Таблица1[[#This Row],[ФАКТ 1002]]+Таблица1[[#This Row],[1001 заказ]]+Таблица1[[#This Row],[1002 заказ]]</f>
        <v>0</v>
      </c>
      <c r="AP286" s="3">
        <f>Таблица1[[#This Row],[Возврат 1002]]+Таблица1[[#This Row],[Возврат 1001]]</f>
        <v>0</v>
      </c>
      <c r="AQ28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287" spans="1:43" s="3" customFormat="1" ht="15.75" customHeight="1" x14ac:dyDescent="0.2">
      <c r="A287" s="23" t="s">
        <v>810</v>
      </c>
      <c r="B287" s="2">
        <v>408850</v>
      </c>
      <c r="C287" s="88" t="s">
        <v>269</v>
      </c>
      <c r="D287" s="23" t="s">
        <v>810</v>
      </c>
      <c r="E287" s="7">
        <v>408850</v>
      </c>
      <c r="F287" s="7" t="s">
        <v>26</v>
      </c>
      <c r="G287" s="8" t="s">
        <v>2571</v>
      </c>
      <c r="H287" s="5" t="s">
        <v>21</v>
      </c>
      <c r="I287" s="5">
        <v>4</v>
      </c>
      <c r="J287" s="5">
        <v>114.3</v>
      </c>
      <c r="K287" s="5">
        <v>15</v>
      </c>
      <c r="L287" s="5">
        <v>46</v>
      </c>
      <c r="M287" s="5">
        <v>67.099999999999994</v>
      </c>
      <c r="N287" s="5">
        <v>6.5</v>
      </c>
      <c r="O287" s="43" t="str">
        <f>CONCATENATE(Таблица1[[#This Row],[Отверстия]],"/",Таблица1[[#This Row],[PCD]])</f>
        <v>4/114,3</v>
      </c>
      <c r="P287" s="5" t="s">
        <v>270</v>
      </c>
      <c r="Q287" s="17" t="str">
        <f>CONCATENATE(Таблица1[[#This Row],[Отверстия]],"/",Таблица1[[#This Row],[PCD]],"/",Таблица1[[#This Row],[Диаметр]])</f>
        <v>4/114,3/15</v>
      </c>
      <c r="R28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4/114,3/15/46/67,1/6,5</v>
      </c>
      <c r="S28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4/114,3/15/46/67,1/6,5</v>
      </c>
      <c r="T287" s="58" t="s">
        <v>28</v>
      </c>
      <c r="U287" s="4">
        <v>4</v>
      </c>
      <c r="V287" s="35">
        <v>4</v>
      </c>
      <c r="W287" s="55" t="s">
        <v>2904</v>
      </c>
      <c r="X287" s="34">
        <v>3590</v>
      </c>
      <c r="Y287" s="161"/>
      <c r="Z287" s="34">
        <v>2565.0014000000001</v>
      </c>
      <c r="AA287" s="51">
        <f>IFERROR(VLOOKUP(Таблица1[[#This Row],[Товар КОД6]],'Stock СВОД'!$A$5:$C$220,2,0),)</f>
        <v>0</v>
      </c>
      <c r="AB287" s="51">
        <f>IFERROR(VLOOKUP(Таблица1[[#This Row],[Товар КОД6]],'Продажи Период СВОД'!$A$5:$C$410,2,0),)</f>
        <v>0</v>
      </c>
      <c r="AC287" s="129">
        <f>IFERROR(VLOOKUP(Таблица1[[#This Row],[Товар КОД6]],'Stock СВОД'!$A$5:$C$220,3,0),)</f>
        <v>4</v>
      </c>
      <c r="AD287" s="51">
        <f>IFERROR(VLOOKUP(Таблица1[[#This Row],[Товар КОД6]],'Продажи Период СВОД'!$A$5:$C$410,3,0),)</f>
        <v>0</v>
      </c>
      <c r="AE287" s="119">
        <f>Таблица1[[#This Row],[СТОК 1001]]+Таблица1[[#This Row],[СТОК 1002,]]</f>
        <v>4</v>
      </c>
      <c r="AF287" s="128"/>
      <c r="AG287" s="129"/>
      <c r="AH287" s="120">
        <f>Таблица1[[#This Row],[1002 заказ]]+Таблица1[[#This Row],[1001 заказ]]</f>
        <v>0</v>
      </c>
      <c r="AI287" s="57">
        <v>1</v>
      </c>
      <c r="AJ287" s="194"/>
      <c r="AK287" s="194"/>
      <c r="AL287" s="194">
        <f>Таблица1[[#This Row],[ФАКТ 1001]]+Таблица1[[#This Row],[ФАКТ 1002]]+Таблица1[[#This Row],[1001 заказ]]+Таблица1[[#This Row],[1002 заказ]]</f>
        <v>0</v>
      </c>
      <c r="AP287" s="3">
        <f>Таблица1[[#This Row],[Возврат 1002]]+Таблица1[[#This Row],[Возврат 1001]]</f>
        <v>0</v>
      </c>
      <c r="AQ28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288" spans="1:43" s="3" customFormat="1" ht="15.75" customHeight="1" x14ac:dyDescent="0.2">
      <c r="A288" s="23" t="s">
        <v>810</v>
      </c>
      <c r="B288" s="2">
        <v>408851</v>
      </c>
      <c r="C288" s="88" t="s">
        <v>271</v>
      </c>
      <c r="D288" s="23" t="s">
        <v>810</v>
      </c>
      <c r="E288" s="7">
        <v>408851</v>
      </c>
      <c r="F288" s="7" t="s">
        <v>26</v>
      </c>
      <c r="G288" s="8" t="s">
        <v>1107</v>
      </c>
      <c r="H288" s="5" t="s">
        <v>21</v>
      </c>
      <c r="I288" s="5">
        <v>4</v>
      </c>
      <c r="J288" s="5">
        <v>114.3</v>
      </c>
      <c r="K288" s="5">
        <v>15</v>
      </c>
      <c r="L288" s="5">
        <v>46</v>
      </c>
      <c r="M288" s="5">
        <v>67.099999999999994</v>
      </c>
      <c r="N288" s="5">
        <v>6.5</v>
      </c>
      <c r="O288" s="43" t="str">
        <f>CONCATENATE(Таблица1[[#This Row],[Отверстия]],"/",Таблица1[[#This Row],[PCD]])</f>
        <v>4/114,3</v>
      </c>
      <c r="P288" s="5" t="s">
        <v>272</v>
      </c>
      <c r="Q288" s="17" t="str">
        <f>CONCATENATE(Таблица1[[#This Row],[Отверстия]],"/",Таблица1[[#This Row],[PCD]],"/",Таблица1[[#This Row],[Диаметр]])</f>
        <v>4/114,3/15</v>
      </c>
      <c r="R28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4/114,3/15/46/67,1/6,5</v>
      </c>
      <c r="S28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4/114,3/15/46/67,1/6,5</v>
      </c>
      <c r="T288" s="58" t="s">
        <v>28</v>
      </c>
      <c r="U288" s="4">
        <v>4</v>
      </c>
      <c r="V288" s="35">
        <v>4</v>
      </c>
      <c r="W288" s="55" t="s">
        <v>2904</v>
      </c>
      <c r="X288" s="34">
        <v>3350</v>
      </c>
      <c r="Y288" s="161"/>
      <c r="Z288" s="34">
        <v>0</v>
      </c>
      <c r="AA288" s="51">
        <f>IFERROR(VLOOKUP(Таблица1[[#This Row],[Товар КОД6]],'Stock СВОД'!$A$5:$C$220,2,0),)</f>
        <v>0</v>
      </c>
      <c r="AB288" s="51">
        <f>IFERROR(VLOOKUP(Таблица1[[#This Row],[Товар КОД6]],'Продажи Период СВОД'!$A$5:$C$410,2,0),)</f>
        <v>0</v>
      </c>
      <c r="AC288" s="129">
        <f>IFERROR(VLOOKUP(Таблица1[[#This Row],[Товар КОД6]],'Stock СВОД'!$A$5:$C$220,3,0),)</f>
        <v>0</v>
      </c>
      <c r="AD288" s="51">
        <f>IFERROR(VLOOKUP(Таблица1[[#This Row],[Товар КОД6]],'Продажи Период СВОД'!$A$5:$C$410,3,0),)</f>
        <v>0</v>
      </c>
      <c r="AE288" s="119">
        <f>Таблица1[[#This Row],[СТОК 1001]]+Таблица1[[#This Row],[СТОК 1002,]]</f>
        <v>0</v>
      </c>
      <c r="AF288" s="128"/>
      <c r="AG288" s="129"/>
      <c r="AH288" s="120">
        <f>Таблица1[[#This Row],[1002 заказ]]+Таблица1[[#This Row],[1001 заказ]]</f>
        <v>0</v>
      </c>
      <c r="AI288" s="57">
        <v>1</v>
      </c>
      <c r="AJ288" s="194"/>
      <c r="AK288" s="194"/>
      <c r="AL288" s="194">
        <f>Таблица1[[#This Row],[ФАКТ 1001]]+Таблица1[[#This Row],[ФАКТ 1002]]+Таблица1[[#This Row],[1001 заказ]]+Таблица1[[#This Row],[1002 заказ]]</f>
        <v>0</v>
      </c>
      <c r="AP288" s="3">
        <f>Таблица1[[#This Row],[Возврат 1002]]+Таблица1[[#This Row],[Возврат 1001]]</f>
        <v>0</v>
      </c>
      <c r="AQ28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89" spans="1:43" s="3" customFormat="1" ht="15.75" customHeight="1" x14ac:dyDescent="0.2">
      <c r="A289" s="23" t="s">
        <v>810</v>
      </c>
      <c r="B289" s="2">
        <v>759332</v>
      </c>
      <c r="C289" s="88" t="s">
        <v>275</v>
      </c>
      <c r="D289" s="23" t="s">
        <v>810</v>
      </c>
      <c r="E289" s="7">
        <v>759332</v>
      </c>
      <c r="F289" s="7" t="s">
        <v>107</v>
      </c>
      <c r="G289" s="8" t="s">
        <v>1097</v>
      </c>
      <c r="H289" s="5" t="s">
        <v>21</v>
      </c>
      <c r="I289" s="5">
        <v>4</v>
      </c>
      <c r="J289" s="5">
        <v>114.3</v>
      </c>
      <c r="K289" s="5">
        <v>15</v>
      </c>
      <c r="L289" s="5">
        <v>46</v>
      </c>
      <c r="M289" s="5">
        <v>67.099999999999994</v>
      </c>
      <c r="N289" s="5">
        <v>6.5</v>
      </c>
      <c r="O289" s="43" t="str">
        <f>CONCATENATE(Таблица1[[#This Row],[Отверстия]],"/",Таблица1[[#This Row],[PCD]])</f>
        <v>4/114,3</v>
      </c>
      <c r="P289" s="5" t="s">
        <v>276</v>
      </c>
      <c r="Q289" s="17" t="str">
        <f>CONCATENATE(Таблица1[[#This Row],[Отверстия]],"/",Таблица1[[#This Row],[PCD]],"/",Таблица1[[#This Row],[Диаметр]])</f>
        <v>4/114,3/15</v>
      </c>
      <c r="R28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4/114,3/15/46/67,1/6,5</v>
      </c>
      <c r="S28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4/114,3/15/46/67,1/6,5</v>
      </c>
      <c r="T289" s="58" t="s">
        <v>28</v>
      </c>
      <c r="U289" s="4">
        <v>4</v>
      </c>
      <c r="V289" s="35">
        <v>4</v>
      </c>
      <c r="W289" s="55" t="s">
        <v>2904</v>
      </c>
      <c r="X289" s="34">
        <v>3590</v>
      </c>
      <c r="Y289" s="161"/>
      <c r="Z289" s="34">
        <v>0</v>
      </c>
      <c r="AA289" s="51">
        <f>IFERROR(VLOOKUP(Таблица1[[#This Row],[Товар КОД6]],'Stock СВОД'!$A$5:$C$220,2,0),)</f>
        <v>0</v>
      </c>
      <c r="AB289" s="51">
        <f>IFERROR(VLOOKUP(Таблица1[[#This Row],[Товар КОД6]],'Продажи Период СВОД'!$A$5:$C$410,2,0),)</f>
        <v>0</v>
      </c>
      <c r="AC289" s="129">
        <f>IFERROR(VLOOKUP(Таблица1[[#This Row],[Товар КОД6]],'Stock СВОД'!$A$5:$C$220,3,0),)</f>
        <v>0</v>
      </c>
      <c r="AD289" s="51">
        <f>IFERROR(VLOOKUP(Таблица1[[#This Row],[Товар КОД6]],'Продажи Период СВОД'!$A$5:$C$410,3,0),)</f>
        <v>0</v>
      </c>
      <c r="AE289" s="119">
        <f>Таблица1[[#This Row],[СТОК 1001]]+Таблица1[[#This Row],[СТОК 1002,]]</f>
        <v>0</v>
      </c>
      <c r="AF289" s="128"/>
      <c r="AG289" s="129"/>
      <c r="AH289" s="120">
        <f>Таблица1[[#This Row],[1002 заказ]]+Таблица1[[#This Row],[1001 заказ]]</f>
        <v>0</v>
      </c>
      <c r="AI289" s="57">
        <v>1</v>
      </c>
      <c r="AJ289" s="194"/>
      <c r="AK289" s="194"/>
      <c r="AL289" s="194">
        <f>Таблица1[[#This Row],[ФАКТ 1001]]+Таблица1[[#This Row],[ФАКТ 1002]]+Таблица1[[#This Row],[1001 заказ]]+Таблица1[[#This Row],[1002 заказ]]</f>
        <v>0</v>
      </c>
      <c r="AP289" s="3">
        <f>Таблица1[[#This Row],[Возврат 1002]]+Таблица1[[#This Row],[Возврат 1001]]</f>
        <v>0</v>
      </c>
      <c r="AQ28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90" spans="1:43" s="3" customFormat="1" ht="15.75" customHeight="1" x14ac:dyDescent="0.2">
      <c r="A290" s="23" t="s">
        <v>810</v>
      </c>
      <c r="B290" s="2">
        <v>665944</v>
      </c>
      <c r="C290" s="88" t="s">
        <v>277</v>
      </c>
      <c r="D290" s="23" t="s">
        <v>810</v>
      </c>
      <c r="E290" s="7">
        <v>665944</v>
      </c>
      <c r="F290" s="7" t="s">
        <v>26</v>
      </c>
      <c r="G290" s="8" t="s">
        <v>1099</v>
      </c>
      <c r="H290" s="5" t="s">
        <v>21</v>
      </c>
      <c r="I290" s="5">
        <v>4</v>
      </c>
      <c r="J290" s="5">
        <v>114.3</v>
      </c>
      <c r="K290" s="5">
        <v>15</v>
      </c>
      <c r="L290" s="5">
        <v>46</v>
      </c>
      <c r="M290" s="5">
        <v>67.099999999999994</v>
      </c>
      <c r="N290" s="5">
        <v>6.5</v>
      </c>
      <c r="O290" s="43" t="str">
        <f>CONCATENATE(Таблица1[[#This Row],[Отверстия]],"/",Таблица1[[#This Row],[PCD]])</f>
        <v>4/114,3</v>
      </c>
      <c r="P290" s="5" t="s">
        <v>278</v>
      </c>
      <c r="Q290" s="17" t="str">
        <f>CONCATENATE(Таблица1[[#This Row],[Отверстия]],"/",Таблица1[[#This Row],[PCD]],"/",Таблица1[[#This Row],[Диаметр]])</f>
        <v>4/114,3/15</v>
      </c>
      <c r="R29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4/114,3/15/46/67,1/6,5</v>
      </c>
      <c r="S29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4/114,3/15/46/67,1/6,5</v>
      </c>
      <c r="T290" s="58" t="s">
        <v>28</v>
      </c>
      <c r="U290" s="4">
        <v>4</v>
      </c>
      <c r="V290" s="35">
        <v>4</v>
      </c>
      <c r="W290" s="55" t="s">
        <v>2904</v>
      </c>
      <c r="X290" s="34">
        <v>3350</v>
      </c>
      <c r="Y290" s="161"/>
      <c r="Z290" s="34">
        <v>0</v>
      </c>
      <c r="AA290" s="51">
        <f>IFERROR(VLOOKUP(Таблица1[[#This Row],[Товар КОД6]],'Stock СВОД'!$A$5:$C$220,2,0),)</f>
        <v>0</v>
      </c>
      <c r="AB290" s="51">
        <f>IFERROR(VLOOKUP(Таблица1[[#This Row],[Товар КОД6]],'Продажи Период СВОД'!$A$5:$C$410,2,0),)</f>
        <v>0</v>
      </c>
      <c r="AC290" s="129">
        <f>IFERROR(VLOOKUP(Таблица1[[#This Row],[Товар КОД6]],'Stock СВОД'!$A$5:$C$220,3,0),)</f>
        <v>0</v>
      </c>
      <c r="AD290" s="51">
        <f>IFERROR(VLOOKUP(Таблица1[[#This Row],[Товар КОД6]],'Продажи Период СВОД'!$A$5:$C$410,3,0),)</f>
        <v>0</v>
      </c>
      <c r="AE290" s="119">
        <f>Таблица1[[#This Row],[СТОК 1001]]+Таблица1[[#This Row],[СТОК 1002,]]</f>
        <v>0</v>
      </c>
      <c r="AF290" s="128"/>
      <c r="AG290" s="129"/>
      <c r="AH290" s="120">
        <f>Таблица1[[#This Row],[1002 заказ]]+Таблица1[[#This Row],[1001 заказ]]</f>
        <v>0</v>
      </c>
      <c r="AI290" s="57">
        <v>1</v>
      </c>
      <c r="AJ290" s="194"/>
      <c r="AK290" s="194"/>
      <c r="AL290" s="194">
        <f>Таблица1[[#This Row],[ФАКТ 1001]]+Таблица1[[#This Row],[ФАКТ 1002]]+Таблица1[[#This Row],[1001 заказ]]+Таблица1[[#This Row],[1002 заказ]]</f>
        <v>0</v>
      </c>
      <c r="AP290" s="3">
        <f>Таблица1[[#This Row],[Возврат 1002]]+Таблица1[[#This Row],[Возврат 1001]]</f>
        <v>0</v>
      </c>
      <c r="AQ29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91" spans="1:43" s="3" customFormat="1" ht="15.75" customHeight="1" x14ac:dyDescent="0.2">
      <c r="A291" s="23" t="s">
        <v>810</v>
      </c>
      <c r="B291" s="2">
        <v>938846</v>
      </c>
      <c r="C291" s="88" t="s">
        <v>3627</v>
      </c>
      <c r="D291" s="23" t="s">
        <v>810</v>
      </c>
      <c r="E291" s="7">
        <v>938846</v>
      </c>
      <c r="F291" s="7" t="s">
        <v>107</v>
      </c>
      <c r="G291" s="8" t="s">
        <v>1100</v>
      </c>
      <c r="H291" s="5" t="s">
        <v>21</v>
      </c>
      <c r="I291" s="5">
        <v>4</v>
      </c>
      <c r="J291" s="5">
        <v>114.3</v>
      </c>
      <c r="K291" s="5">
        <v>15</v>
      </c>
      <c r="L291" s="5">
        <v>46</v>
      </c>
      <c r="M291" s="5">
        <v>67.099999999999994</v>
      </c>
      <c r="N291" s="5">
        <v>6.5</v>
      </c>
      <c r="O291" s="43" t="str">
        <f>CONCATENATE(Таблица1[[#This Row],[Отверстия]],"/",Таблица1[[#This Row],[PCD]])</f>
        <v>4/114,3</v>
      </c>
      <c r="P291" s="5" t="s">
        <v>281</v>
      </c>
      <c r="Q291" s="17" t="str">
        <f>CONCATENATE(Таблица1[[#This Row],[Отверстия]],"/",Таблица1[[#This Row],[PCD]],"/",Таблица1[[#This Row],[Диаметр]])</f>
        <v>4/114,3/15</v>
      </c>
      <c r="R29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4/114,3/15/46/67,1/6,5</v>
      </c>
      <c r="S29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4/114,3/15/46/67,1/6,5</v>
      </c>
      <c r="T291" s="58" t="s">
        <v>28</v>
      </c>
      <c r="U291" s="4">
        <v>4</v>
      </c>
      <c r="V291" s="35">
        <v>4</v>
      </c>
      <c r="W291" s="55" t="s">
        <v>2904</v>
      </c>
      <c r="X291" s="34">
        <v>3590</v>
      </c>
      <c r="Y291" s="161"/>
      <c r="Z291" s="34">
        <v>0</v>
      </c>
      <c r="AA291" s="51">
        <f>IFERROR(VLOOKUP(Таблица1[[#This Row],[Товар КОД6]],'Stock СВОД'!$A$5:$C$220,2,0),)</f>
        <v>0</v>
      </c>
      <c r="AB291" s="51">
        <f>IFERROR(VLOOKUP(Таблица1[[#This Row],[Товар КОД6]],'Продажи Период СВОД'!$A$5:$C$410,2,0),)</f>
        <v>0</v>
      </c>
      <c r="AC291" s="129">
        <f>IFERROR(VLOOKUP(Таблица1[[#This Row],[Товар КОД6]],'Stock СВОД'!$A$5:$C$220,3,0),)</f>
        <v>0</v>
      </c>
      <c r="AD291" s="51">
        <f>IFERROR(VLOOKUP(Таблица1[[#This Row],[Товар КОД6]],'Продажи Период СВОД'!$A$5:$C$410,3,0),)</f>
        <v>0</v>
      </c>
      <c r="AE291" s="119">
        <f>Таблица1[[#This Row],[СТОК 1001]]+Таблица1[[#This Row],[СТОК 1002,]]</f>
        <v>0</v>
      </c>
      <c r="AF291" s="128"/>
      <c r="AG291" s="129"/>
      <c r="AH291" s="120">
        <f>Таблица1[[#This Row],[1002 заказ]]+Таблица1[[#This Row],[1001 заказ]]</f>
        <v>0</v>
      </c>
      <c r="AI291" s="57">
        <v>1</v>
      </c>
      <c r="AJ291" s="194"/>
      <c r="AK291" s="194"/>
      <c r="AL291" s="194">
        <f>Таблица1[[#This Row],[ФАКТ 1001]]+Таблица1[[#This Row],[ФАКТ 1002]]+Таблица1[[#This Row],[1001 заказ]]+Таблица1[[#This Row],[1002 заказ]]</f>
        <v>0</v>
      </c>
      <c r="AP291" s="3">
        <f>Таблица1[[#This Row],[Возврат 1002]]+Таблица1[[#This Row],[Возврат 1001]]</f>
        <v>0</v>
      </c>
      <c r="AQ29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92" spans="1:43" s="3" customFormat="1" ht="15.75" customHeight="1" x14ac:dyDescent="0.2">
      <c r="A292" s="23" t="s">
        <v>810</v>
      </c>
      <c r="B292" s="2">
        <v>408849</v>
      </c>
      <c r="C292" s="88" t="s">
        <v>1539</v>
      </c>
      <c r="D292" s="23" t="s">
        <v>810</v>
      </c>
      <c r="E292" s="7">
        <v>408849</v>
      </c>
      <c r="F292" s="7" t="s">
        <v>26</v>
      </c>
      <c r="G292" s="8" t="s">
        <v>1180</v>
      </c>
      <c r="H292" s="5" t="s">
        <v>21</v>
      </c>
      <c r="I292" s="5">
        <v>4</v>
      </c>
      <c r="J292" s="5">
        <v>114.3</v>
      </c>
      <c r="K292" s="5">
        <v>15</v>
      </c>
      <c r="L292" s="5">
        <v>46</v>
      </c>
      <c r="M292" s="5">
        <v>67.099999999999994</v>
      </c>
      <c r="N292" s="5">
        <v>6.5</v>
      </c>
      <c r="O292" s="43" t="str">
        <f>CONCATENATE(Таблица1[[#This Row],[Отверстия]],"/",Таблица1[[#This Row],[PCD]])</f>
        <v>4/114,3</v>
      </c>
      <c r="P292" s="5" t="s">
        <v>1538</v>
      </c>
      <c r="Q292" s="17" t="str">
        <f>CONCATENATE(Таблица1[[#This Row],[Отверстия]],"/",Таблица1[[#This Row],[PCD]],"/",Таблица1[[#This Row],[Диаметр]])</f>
        <v>4/114,3/15</v>
      </c>
      <c r="R29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4/114,3/15/46/67,1/6,5</v>
      </c>
      <c r="S29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4/114,3/15/46/67,1/6,5</v>
      </c>
      <c r="T292" s="58" t="s">
        <v>28</v>
      </c>
      <c r="U292" s="4">
        <v>4</v>
      </c>
      <c r="V292" s="35">
        <v>4</v>
      </c>
      <c r="W292" s="55" t="s">
        <v>2904</v>
      </c>
      <c r="X292" s="34">
        <v>3590</v>
      </c>
      <c r="Y292" s="161"/>
      <c r="Z292" s="34">
        <v>0</v>
      </c>
      <c r="AA292" s="51">
        <f>IFERROR(VLOOKUP(Таблица1[[#This Row],[Товар КОД6]],'Stock СВОД'!$A$5:$C$220,2,0),)</f>
        <v>0</v>
      </c>
      <c r="AB292" s="51">
        <f>IFERROR(VLOOKUP(Таблица1[[#This Row],[Товар КОД6]],'Продажи Период СВОД'!$A$5:$C$410,2,0),)</f>
        <v>0</v>
      </c>
      <c r="AC292" s="129">
        <f>IFERROR(VLOOKUP(Таблица1[[#This Row],[Товар КОД6]],'Stock СВОД'!$A$5:$C$220,3,0),)</f>
        <v>0</v>
      </c>
      <c r="AD292" s="51">
        <f>IFERROR(VLOOKUP(Таблица1[[#This Row],[Товар КОД6]],'Продажи Период СВОД'!$A$5:$C$410,3,0),)</f>
        <v>0</v>
      </c>
      <c r="AE292" s="119">
        <f>Таблица1[[#This Row],[СТОК 1001]]+Таблица1[[#This Row],[СТОК 1002,]]</f>
        <v>0</v>
      </c>
      <c r="AF292" s="128"/>
      <c r="AG292" s="129"/>
      <c r="AH292" s="120">
        <f>Таблица1[[#This Row],[1002 заказ]]+Таблица1[[#This Row],[1001 заказ]]</f>
        <v>0</v>
      </c>
      <c r="AI292" s="57">
        <v>1</v>
      </c>
      <c r="AJ292" s="194"/>
      <c r="AK292" s="194"/>
      <c r="AL292" s="194">
        <f>Таблица1[[#This Row],[ФАКТ 1001]]+Таблица1[[#This Row],[ФАКТ 1002]]+Таблица1[[#This Row],[1001 заказ]]+Таблица1[[#This Row],[1002 заказ]]</f>
        <v>0</v>
      </c>
      <c r="AP292" s="3">
        <f>Таблица1[[#This Row],[Возврат 1002]]+Таблица1[[#This Row],[Возврат 1001]]</f>
        <v>0</v>
      </c>
      <c r="AQ29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93" spans="1:43" s="3" customFormat="1" ht="15.75" customHeight="1" x14ac:dyDescent="0.2">
      <c r="A293" s="23" t="s">
        <v>810</v>
      </c>
      <c r="B293" s="2">
        <v>408852</v>
      </c>
      <c r="C293" s="88" t="s">
        <v>1541</v>
      </c>
      <c r="D293" s="23" t="s">
        <v>810</v>
      </c>
      <c r="E293" s="7">
        <v>408852</v>
      </c>
      <c r="F293" s="7" t="s">
        <v>26</v>
      </c>
      <c r="G293" s="8" t="s">
        <v>1108</v>
      </c>
      <c r="H293" s="5" t="s">
        <v>21</v>
      </c>
      <c r="I293" s="5">
        <v>4</v>
      </c>
      <c r="J293" s="5">
        <v>114.3</v>
      </c>
      <c r="K293" s="5">
        <v>15</v>
      </c>
      <c r="L293" s="5">
        <v>46</v>
      </c>
      <c r="M293" s="5">
        <v>67.099999999999994</v>
      </c>
      <c r="N293" s="5">
        <v>6.5</v>
      </c>
      <c r="O293" s="43" t="str">
        <f>CONCATENATE(Таблица1[[#This Row],[Отверстия]],"/",Таблица1[[#This Row],[PCD]])</f>
        <v>4/114,3</v>
      </c>
      <c r="P293" s="5" t="s">
        <v>1540</v>
      </c>
      <c r="Q293" s="17" t="str">
        <f>CONCATENATE(Таблица1[[#This Row],[Отверстия]],"/",Таблица1[[#This Row],[PCD]],"/",Таблица1[[#This Row],[Диаметр]])</f>
        <v>4/114,3/15</v>
      </c>
      <c r="R29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4/114,3/15/46/67,1/6,5</v>
      </c>
      <c r="S29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4/114,3/15/46/67,1/6,5</v>
      </c>
      <c r="T293" s="58" t="s">
        <v>28</v>
      </c>
      <c r="U293" s="4">
        <v>4</v>
      </c>
      <c r="V293" s="35">
        <v>4</v>
      </c>
      <c r="W293" s="55" t="s">
        <v>2904</v>
      </c>
      <c r="X293" s="34">
        <v>3350</v>
      </c>
      <c r="Y293" s="161"/>
      <c r="Z293" s="34">
        <v>0</v>
      </c>
      <c r="AA293" s="51">
        <f>IFERROR(VLOOKUP(Таблица1[[#This Row],[Товар КОД6]],'Stock СВОД'!$A$5:$C$220,2,0),)</f>
        <v>0</v>
      </c>
      <c r="AB293" s="51">
        <f>IFERROR(VLOOKUP(Таблица1[[#This Row],[Товар КОД6]],'Продажи Период СВОД'!$A$5:$C$410,2,0),)</f>
        <v>0</v>
      </c>
      <c r="AC293" s="129">
        <f>IFERROR(VLOOKUP(Таблица1[[#This Row],[Товар КОД6]],'Stock СВОД'!$A$5:$C$220,3,0),)</f>
        <v>0</v>
      </c>
      <c r="AD293" s="51">
        <f>IFERROR(VLOOKUP(Таблица1[[#This Row],[Товар КОД6]],'Продажи Период СВОД'!$A$5:$C$410,3,0),)</f>
        <v>0</v>
      </c>
      <c r="AE293" s="119">
        <f>Таблица1[[#This Row],[СТОК 1001]]+Таблица1[[#This Row],[СТОК 1002,]]</f>
        <v>0</v>
      </c>
      <c r="AF293" s="128"/>
      <c r="AG293" s="129"/>
      <c r="AH293" s="120">
        <f>Таблица1[[#This Row],[1002 заказ]]+Таблица1[[#This Row],[1001 заказ]]</f>
        <v>0</v>
      </c>
      <c r="AI293" s="57">
        <v>1</v>
      </c>
      <c r="AJ293" s="194"/>
      <c r="AK293" s="194"/>
      <c r="AL293" s="194">
        <f>Таблица1[[#This Row],[ФАКТ 1001]]+Таблица1[[#This Row],[ФАКТ 1002]]+Таблица1[[#This Row],[1001 заказ]]+Таблица1[[#This Row],[1002 заказ]]</f>
        <v>0</v>
      </c>
      <c r="AP293" s="3">
        <f>Таблица1[[#This Row],[Возврат 1002]]+Таблица1[[#This Row],[Возврат 1001]]</f>
        <v>0</v>
      </c>
      <c r="AQ29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94" spans="1:43" s="3" customFormat="1" ht="15.75" customHeight="1" x14ac:dyDescent="0.2">
      <c r="A294" s="23" t="s">
        <v>810</v>
      </c>
      <c r="B294" s="2">
        <v>661811</v>
      </c>
      <c r="C294" s="88" t="s">
        <v>2252</v>
      </c>
      <c r="D294" s="23" t="s">
        <v>810</v>
      </c>
      <c r="E294" s="7">
        <v>661811</v>
      </c>
      <c r="F294" s="7" t="s">
        <v>107</v>
      </c>
      <c r="G294" s="8" t="s">
        <v>1103</v>
      </c>
      <c r="H294" s="5" t="s">
        <v>21</v>
      </c>
      <c r="I294" s="5">
        <v>4</v>
      </c>
      <c r="J294" s="5">
        <v>114.3</v>
      </c>
      <c r="K294" s="5">
        <v>15</v>
      </c>
      <c r="L294" s="5">
        <v>46</v>
      </c>
      <c r="M294" s="5">
        <v>67.099999999999994</v>
      </c>
      <c r="N294" s="5">
        <v>6.5</v>
      </c>
      <c r="O294" s="43" t="str">
        <f>CONCATENATE(Таблица1[[#This Row],[Отверстия]],"/",Таблица1[[#This Row],[PCD]])</f>
        <v>4/114,3</v>
      </c>
      <c r="P294" s="5" t="s">
        <v>2251</v>
      </c>
      <c r="Q294" s="17" t="str">
        <f>CONCATENATE(Таблица1[[#This Row],[Отверстия]],"/",Таблица1[[#This Row],[PCD]],"/",Таблица1[[#This Row],[Диаметр]])</f>
        <v>4/114,3/15</v>
      </c>
      <c r="R29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4/114,3/15/46/67,1/6,5</v>
      </c>
      <c r="S29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4/114,3/15/46/67,1/6,5</v>
      </c>
      <c r="T294" s="58" t="s">
        <v>28</v>
      </c>
      <c r="U294" s="4">
        <v>4</v>
      </c>
      <c r="V294" s="35">
        <v>4</v>
      </c>
      <c r="W294" s="55" t="s">
        <v>2904</v>
      </c>
      <c r="X294" s="34">
        <v>3590</v>
      </c>
      <c r="Y294" s="161"/>
      <c r="Z294" s="34">
        <v>0</v>
      </c>
      <c r="AA294" s="51">
        <f>IFERROR(VLOOKUP(Таблица1[[#This Row],[Товар КОД6]],'Stock СВОД'!$A$5:$C$220,2,0),)</f>
        <v>0</v>
      </c>
      <c r="AB294" s="51">
        <f>IFERROR(VLOOKUP(Таблица1[[#This Row],[Товар КОД6]],'Продажи Период СВОД'!$A$5:$C$410,2,0),)</f>
        <v>0</v>
      </c>
      <c r="AC294" s="129">
        <f>IFERROR(VLOOKUP(Таблица1[[#This Row],[Товар КОД6]],'Stock СВОД'!$A$5:$C$220,3,0),)</f>
        <v>0</v>
      </c>
      <c r="AD294" s="51">
        <f>IFERROR(VLOOKUP(Таблица1[[#This Row],[Товар КОД6]],'Продажи Период СВОД'!$A$5:$C$410,3,0),)</f>
        <v>0</v>
      </c>
      <c r="AE294" s="119">
        <f>Таблица1[[#This Row],[СТОК 1001]]+Таблица1[[#This Row],[СТОК 1002,]]</f>
        <v>0</v>
      </c>
      <c r="AF294" s="128"/>
      <c r="AG294" s="129"/>
      <c r="AH294" s="120">
        <f>Таблица1[[#This Row],[1002 заказ]]+Таблица1[[#This Row],[1001 заказ]]</f>
        <v>0</v>
      </c>
      <c r="AI294" s="57">
        <v>1</v>
      </c>
      <c r="AJ294" s="194"/>
      <c r="AK294" s="194"/>
      <c r="AL294" s="194">
        <f>Таблица1[[#This Row],[ФАКТ 1001]]+Таблица1[[#This Row],[ФАКТ 1002]]+Таблица1[[#This Row],[1001 заказ]]+Таблица1[[#This Row],[1002 заказ]]</f>
        <v>0</v>
      </c>
      <c r="AP294" s="3">
        <f>Таблица1[[#This Row],[Возврат 1002]]+Таблица1[[#This Row],[Возврат 1001]]</f>
        <v>0</v>
      </c>
      <c r="AQ29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95" spans="1:43" s="3" customFormat="1" ht="15.75" customHeight="1" x14ac:dyDescent="0.2">
      <c r="A295" s="23" t="s">
        <v>810</v>
      </c>
      <c r="B295" s="2">
        <v>661812</v>
      </c>
      <c r="C295" s="88" t="s">
        <v>3628</v>
      </c>
      <c r="D295" s="23" t="s">
        <v>810</v>
      </c>
      <c r="E295" s="7">
        <v>661812</v>
      </c>
      <c r="F295" s="7" t="s">
        <v>107</v>
      </c>
      <c r="G295" s="8" t="s">
        <v>1107</v>
      </c>
      <c r="H295" s="5" t="s">
        <v>21</v>
      </c>
      <c r="I295" s="5">
        <v>4</v>
      </c>
      <c r="J295" s="5">
        <v>114.3</v>
      </c>
      <c r="K295" s="5">
        <v>15</v>
      </c>
      <c r="L295" s="5">
        <v>46</v>
      </c>
      <c r="M295" s="5">
        <v>67.099999999999994</v>
      </c>
      <c r="N295" s="5">
        <v>6.5</v>
      </c>
      <c r="O295" s="43" t="str">
        <f>CONCATENATE(Таблица1[[#This Row],[Отверстия]],"/",Таблица1[[#This Row],[PCD]])</f>
        <v>4/114,3</v>
      </c>
      <c r="P295" s="5" t="s">
        <v>2253</v>
      </c>
      <c r="Q295" s="17" t="str">
        <f>CONCATENATE(Таблица1[[#This Row],[Отверстия]],"/",Таблица1[[#This Row],[PCD]],"/",Таблица1[[#This Row],[Диаметр]])</f>
        <v>4/114,3/15</v>
      </c>
      <c r="R29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4/114,3/15/46/67,1/6,5</v>
      </c>
      <c r="S29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4/114,3/15/46/67,1/6,5</v>
      </c>
      <c r="T295" s="58" t="s">
        <v>28</v>
      </c>
      <c r="U295" s="4">
        <v>4</v>
      </c>
      <c r="V295" s="35">
        <v>4</v>
      </c>
      <c r="W295" s="55" t="s">
        <v>2904</v>
      </c>
      <c r="X295" s="34">
        <v>3350</v>
      </c>
      <c r="Y295" s="161"/>
      <c r="Z295" s="34">
        <v>0</v>
      </c>
      <c r="AA295" s="51">
        <f>IFERROR(VLOOKUP(Таблица1[[#This Row],[Товар КОД6]],'Stock СВОД'!$A$5:$C$220,2,0),)</f>
        <v>0</v>
      </c>
      <c r="AB295" s="51">
        <f>IFERROR(VLOOKUP(Таблица1[[#This Row],[Товар КОД6]],'Продажи Период СВОД'!$A$5:$C$410,2,0),)</f>
        <v>0</v>
      </c>
      <c r="AC295" s="129">
        <f>IFERROR(VLOOKUP(Таблица1[[#This Row],[Товар КОД6]],'Stock СВОД'!$A$5:$C$220,3,0),)</f>
        <v>0</v>
      </c>
      <c r="AD295" s="51">
        <f>IFERROR(VLOOKUP(Таблица1[[#This Row],[Товар КОД6]],'Продажи Период СВОД'!$A$5:$C$410,3,0),)</f>
        <v>0</v>
      </c>
      <c r="AE295" s="119">
        <f>Таблица1[[#This Row],[СТОК 1001]]+Таблица1[[#This Row],[СТОК 1002,]]</f>
        <v>0</v>
      </c>
      <c r="AF295" s="128"/>
      <c r="AG295" s="129"/>
      <c r="AH295" s="120">
        <f>Таблица1[[#This Row],[1002 заказ]]+Таблица1[[#This Row],[1001 заказ]]</f>
        <v>0</v>
      </c>
      <c r="AI295" s="57">
        <v>1</v>
      </c>
      <c r="AJ295" s="194"/>
      <c r="AK295" s="194"/>
      <c r="AL295" s="194">
        <f>Таблица1[[#This Row],[ФАКТ 1001]]+Таблица1[[#This Row],[ФАКТ 1002]]+Таблица1[[#This Row],[1001 заказ]]+Таблица1[[#This Row],[1002 заказ]]</f>
        <v>0</v>
      </c>
      <c r="AP295" s="3">
        <f>Таблица1[[#This Row],[Возврат 1002]]+Таблица1[[#This Row],[Возврат 1001]]</f>
        <v>0</v>
      </c>
      <c r="AQ29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96" spans="1:43" s="3" customFormat="1" ht="15.75" customHeight="1" x14ac:dyDescent="0.2">
      <c r="A296" s="23" t="s">
        <v>810</v>
      </c>
      <c r="B296" s="2">
        <v>661814</v>
      </c>
      <c r="C296" s="88" t="s">
        <v>2255</v>
      </c>
      <c r="D296" s="23" t="s">
        <v>810</v>
      </c>
      <c r="E296" s="7">
        <v>661814</v>
      </c>
      <c r="F296" s="7" t="s">
        <v>107</v>
      </c>
      <c r="G296" s="8" t="s">
        <v>1108</v>
      </c>
      <c r="H296" s="5" t="s">
        <v>21</v>
      </c>
      <c r="I296" s="5">
        <v>4</v>
      </c>
      <c r="J296" s="5">
        <v>114.3</v>
      </c>
      <c r="K296" s="5">
        <v>15</v>
      </c>
      <c r="L296" s="5">
        <v>46</v>
      </c>
      <c r="M296" s="5">
        <v>67.099999999999994</v>
      </c>
      <c r="N296" s="5">
        <v>6.5</v>
      </c>
      <c r="O296" s="43" t="str">
        <f>CONCATENATE(Таблица1[[#This Row],[Отверстия]],"/",Таблица1[[#This Row],[PCD]])</f>
        <v>4/114,3</v>
      </c>
      <c r="P296" s="5" t="s">
        <v>2254</v>
      </c>
      <c r="Q296" s="17" t="str">
        <f>CONCATENATE(Таблица1[[#This Row],[Отверстия]],"/",Таблица1[[#This Row],[PCD]],"/",Таблица1[[#This Row],[Диаметр]])</f>
        <v>4/114,3/15</v>
      </c>
      <c r="R29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4/114,3/15/46/67,1/6,5</v>
      </c>
      <c r="S29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4/114,3/15/46/67,1/6,5</v>
      </c>
      <c r="T296" s="58" t="s">
        <v>28</v>
      </c>
      <c r="U296" s="4">
        <v>4</v>
      </c>
      <c r="V296" s="35">
        <v>4</v>
      </c>
      <c r="W296" s="55" t="s">
        <v>2904</v>
      </c>
      <c r="X296" s="34">
        <v>3350</v>
      </c>
      <c r="Y296" s="161"/>
      <c r="Z296" s="34">
        <v>0</v>
      </c>
      <c r="AA296" s="51">
        <f>IFERROR(VLOOKUP(Таблица1[[#This Row],[Товар КОД6]],'Stock СВОД'!$A$5:$C$220,2,0),)</f>
        <v>0</v>
      </c>
      <c r="AB296" s="51">
        <f>IFERROR(VLOOKUP(Таблица1[[#This Row],[Товар КОД6]],'Продажи Период СВОД'!$A$5:$C$410,2,0),)</f>
        <v>0</v>
      </c>
      <c r="AC296" s="129">
        <f>IFERROR(VLOOKUP(Таблица1[[#This Row],[Товар КОД6]],'Stock СВОД'!$A$5:$C$220,3,0),)</f>
        <v>0</v>
      </c>
      <c r="AD296" s="51">
        <f>IFERROR(VLOOKUP(Таблица1[[#This Row],[Товар КОД6]],'Продажи Период СВОД'!$A$5:$C$410,3,0),)</f>
        <v>0</v>
      </c>
      <c r="AE296" s="119">
        <f>Таблица1[[#This Row],[СТОК 1001]]+Таблица1[[#This Row],[СТОК 1002,]]</f>
        <v>0</v>
      </c>
      <c r="AF296" s="128"/>
      <c r="AG296" s="129"/>
      <c r="AH296" s="120">
        <f>Таблица1[[#This Row],[1002 заказ]]+Таблица1[[#This Row],[1001 заказ]]</f>
        <v>0</v>
      </c>
      <c r="AI296" s="57">
        <v>1</v>
      </c>
      <c r="AJ296" s="194"/>
      <c r="AK296" s="194"/>
      <c r="AL296" s="194">
        <f>Таблица1[[#This Row],[ФАКТ 1001]]+Таблица1[[#This Row],[ФАКТ 1002]]+Таблица1[[#This Row],[1001 заказ]]+Таблица1[[#This Row],[1002 заказ]]</f>
        <v>0</v>
      </c>
      <c r="AP296" s="3">
        <f>Таблица1[[#This Row],[Возврат 1002]]+Таблица1[[#This Row],[Возврат 1001]]</f>
        <v>0</v>
      </c>
      <c r="AQ29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97" spans="1:43" s="3" customFormat="1" ht="15.75" customHeight="1" x14ac:dyDescent="0.2">
      <c r="A297" s="23" t="s">
        <v>810</v>
      </c>
      <c r="B297" s="2">
        <v>665961</v>
      </c>
      <c r="C297" s="88" t="s">
        <v>3629</v>
      </c>
      <c r="D297" s="23" t="s">
        <v>810</v>
      </c>
      <c r="E297" s="7">
        <v>665961</v>
      </c>
      <c r="F297" s="7" t="s">
        <v>107</v>
      </c>
      <c r="G297" s="8" t="s">
        <v>1099</v>
      </c>
      <c r="H297" s="5" t="s">
        <v>21</v>
      </c>
      <c r="I297" s="5">
        <v>4</v>
      </c>
      <c r="J297" s="5">
        <v>114.3</v>
      </c>
      <c r="K297" s="5">
        <v>15</v>
      </c>
      <c r="L297" s="5">
        <v>46</v>
      </c>
      <c r="M297" s="5">
        <v>67.099999999999994</v>
      </c>
      <c r="N297" s="5">
        <v>6.5</v>
      </c>
      <c r="O297" s="43" t="str">
        <f>CONCATENATE(Таблица1[[#This Row],[Отверстия]],"/",Таблица1[[#This Row],[PCD]])</f>
        <v>4/114,3</v>
      </c>
      <c r="P297" s="5" t="s">
        <v>2500</v>
      </c>
      <c r="Q297" s="17" t="str">
        <f>CONCATENATE(Таблица1[[#This Row],[Отверстия]],"/",Таблица1[[#This Row],[PCD]],"/",Таблица1[[#This Row],[Диаметр]])</f>
        <v>4/114,3/15</v>
      </c>
      <c r="R29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4/114,3/15/46/67,1/6,5</v>
      </c>
      <c r="S29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4/114,3/15/46/67,1/6,5</v>
      </c>
      <c r="T297" s="58" t="s">
        <v>28</v>
      </c>
      <c r="U297" s="4">
        <v>4</v>
      </c>
      <c r="V297" s="35">
        <v>4</v>
      </c>
      <c r="W297" s="55" t="s">
        <v>2904</v>
      </c>
      <c r="X297" s="34">
        <v>3350</v>
      </c>
      <c r="Y297" s="161"/>
      <c r="Z297" s="37">
        <v>0</v>
      </c>
      <c r="AA297" s="51">
        <f>IFERROR(VLOOKUP(Таблица1[[#This Row],[Товар КОД6]],'Stock СВОД'!$A$5:$C$220,2,0),)</f>
        <v>0</v>
      </c>
      <c r="AB297" s="51">
        <f>IFERROR(VLOOKUP(Таблица1[[#This Row],[Товар КОД6]],'Продажи Период СВОД'!$A$5:$C$410,2,0),)</f>
        <v>0</v>
      </c>
      <c r="AC297" s="129">
        <f>IFERROR(VLOOKUP(Таблица1[[#This Row],[Товар КОД6]],'Stock СВОД'!$A$5:$C$220,3,0),)</f>
        <v>0</v>
      </c>
      <c r="AD297" s="51">
        <f>IFERROR(VLOOKUP(Таблица1[[#This Row],[Товар КОД6]],'Продажи Период СВОД'!$A$5:$C$410,3,0),)</f>
        <v>0</v>
      </c>
      <c r="AE297" s="119">
        <f>Таблица1[[#This Row],[СТОК 1001]]+Таблица1[[#This Row],[СТОК 1002,]]</f>
        <v>0</v>
      </c>
      <c r="AF297" s="128"/>
      <c r="AG297" s="129"/>
      <c r="AH297" s="120">
        <f>Таблица1[[#This Row],[1002 заказ]]+Таблица1[[#This Row],[1001 заказ]]</f>
        <v>0</v>
      </c>
      <c r="AI297" s="57">
        <v>1</v>
      </c>
      <c r="AJ297" s="194"/>
      <c r="AK297" s="194"/>
      <c r="AL297" s="194">
        <f>Таблица1[[#This Row],[ФАКТ 1001]]+Таблица1[[#This Row],[ФАКТ 1002]]+Таблица1[[#This Row],[1001 заказ]]+Таблица1[[#This Row],[1002 заказ]]</f>
        <v>0</v>
      </c>
      <c r="AP297" s="3">
        <f>Таблица1[[#This Row],[Возврат 1002]]+Таблица1[[#This Row],[Возврат 1001]]</f>
        <v>0</v>
      </c>
      <c r="AQ29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98" spans="1:43" s="3" customFormat="1" ht="15.75" customHeight="1" x14ac:dyDescent="0.2">
      <c r="A298" s="23" t="s">
        <v>810</v>
      </c>
      <c r="B298" s="2">
        <v>408795</v>
      </c>
      <c r="C298" s="88" t="s">
        <v>55</v>
      </c>
      <c r="D298" s="23" t="s">
        <v>810</v>
      </c>
      <c r="E298" s="7">
        <v>408795</v>
      </c>
      <c r="F298" s="7" t="s">
        <v>38</v>
      </c>
      <c r="G298" s="8" t="s">
        <v>1097</v>
      </c>
      <c r="H298" s="5" t="s">
        <v>21</v>
      </c>
      <c r="I298" s="5">
        <v>4</v>
      </c>
      <c r="J298" s="5">
        <v>100</v>
      </c>
      <c r="K298" s="5">
        <v>14</v>
      </c>
      <c r="L298" s="5">
        <v>46</v>
      </c>
      <c r="M298" s="5">
        <v>54.1</v>
      </c>
      <c r="N298" s="5">
        <v>5.5</v>
      </c>
      <c r="O298" s="43" t="str">
        <f>CONCATENATE(Таблица1[[#This Row],[Отверстия]],"/",Таблица1[[#This Row],[PCD]])</f>
        <v>4/100</v>
      </c>
      <c r="P298" s="5" t="s">
        <v>56</v>
      </c>
      <c r="Q298" s="17" t="str">
        <f>CONCATENATE(Таблица1[[#This Row],[Отверстия]],"/",Таблица1[[#This Row],[PCD]],"/",Таблица1[[#This Row],[Диаметр]])</f>
        <v>4/100/14</v>
      </c>
      <c r="R29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4/100/14/46/54,1/5,5</v>
      </c>
      <c r="S29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4/100/14/46/54,1/5,5</v>
      </c>
      <c r="T298" s="58" t="s">
        <v>28</v>
      </c>
      <c r="U298" s="4">
        <v>4</v>
      </c>
      <c r="V298" s="35">
        <v>8</v>
      </c>
      <c r="W298" s="55" t="s">
        <v>2743</v>
      </c>
      <c r="X298" s="34">
        <v>3090</v>
      </c>
      <c r="Y298" s="161"/>
      <c r="Z298" s="34">
        <v>0</v>
      </c>
      <c r="AA298" s="51">
        <f>IFERROR(VLOOKUP(Таблица1[[#This Row],[Товар КОД6]],'Stock СВОД'!$A$5:$C$220,2,0),)</f>
        <v>0</v>
      </c>
      <c r="AB298" s="51">
        <f>IFERROR(VLOOKUP(Таблица1[[#This Row],[Товар КОД6]],'Продажи Период СВОД'!$A$5:$C$410,2,0),)</f>
        <v>0</v>
      </c>
      <c r="AC298" s="129">
        <f>IFERROR(VLOOKUP(Таблица1[[#This Row],[Товар КОД6]],'Stock СВОД'!$A$5:$C$220,3,0),)</f>
        <v>0</v>
      </c>
      <c r="AD298" s="51">
        <f>IFERROR(VLOOKUP(Таблица1[[#This Row],[Товар КОД6]],'Продажи Период СВОД'!$A$5:$C$410,3,0),)</f>
        <v>0</v>
      </c>
      <c r="AE298" s="119">
        <f>Таблица1[[#This Row],[СТОК 1001]]+Таблица1[[#This Row],[СТОК 1002,]]</f>
        <v>0</v>
      </c>
      <c r="AF298" s="128"/>
      <c r="AG298" s="129"/>
      <c r="AH298" s="120">
        <f>Таблица1[[#This Row],[1002 заказ]]+Таблица1[[#This Row],[1001 заказ]]</f>
        <v>0</v>
      </c>
      <c r="AI298" s="57">
        <v>1</v>
      </c>
      <c r="AJ298" s="194"/>
      <c r="AK298" s="194"/>
      <c r="AL298" s="194">
        <f>Таблица1[[#This Row],[ФАКТ 1001]]+Таблица1[[#This Row],[ФАКТ 1002]]+Таблица1[[#This Row],[1001 заказ]]+Таблица1[[#This Row],[1002 заказ]]</f>
        <v>0</v>
      </c>
      <c r="AP298" s="3">
        <f>Таблица1[[#This Row],[Возврат 1002]]+Таблица1[[#This Row],[Возврат 1001]]</f>
        <v>0</v>
      </c>
      <c r="AQ29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299" spans="1:43" s="3" customFormat="1" ht="15.75" customHeight="1" x14ac:dyDescent="0.2">
      <c r="A299" s="23" t="s">
        <v>810</v>
      </c>
      <c r="B299" s="2">
        <v>405618</v>
      </c>
      <c r="C299" s="88" t="s">
        <v>57</v>
      </c>
      <c r="D299" s="23" t="s">
        <v>810</v>
      </c>
      <c r="E299" s="7">
        <v>405618</v>
      </c>
      <c r="F299" s="7" t="s">
        <v>26</v>
      </c>
      <c r="G299" s="8" t="s">
        <v>2571</v>
      </c>
      <c r="H299" s="5" t="s">
        <v>21</v>
      </c>
      <c r="I299" s="5">
        <v>4</v>
      </c>
      <c r="J299" s="5">
        <v>100</v>
      </c>
      <c r="K299" s="5">
        <v>14</v>
      </c>
      <c r="L299" s="5">
        <v>46</v>
      </c>
      <c r="M299" s="5">
        <v>54.1</v>
      </c>
      <c r="N299" s="5">
        <v>5.5</v>
      </c>
      <c r="O299" s="43" t="str">
        <f>CONCATENATE(Таблица1[[#This Row],[Отверстия]],"/",Таблица1[[#This Row],[PCD]])</f>
        <v>4/100</v>
      </c>
      <c r="P299" s="5" t="s">
        <v>58</v>
      </c>
      <c r="Q299" s="17" t="str">
        <f>CONCATENATE(Таблица1[[#This Row],[Отверстия]],"/",Таблица1[[#This Row],[PCD]],"/",Таблица1[[#This Row],[Диаметр]])</f>
        <v>4/100/14</v>
      </c>
      <c r="R29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4/100/14/46/54,1/5,5</v>
      </c>
      <c r="S29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4/100/14/46/54,1/5,5</v>
      </c>
      <c r="T299" s="58" t="s">
        <v>28</v>
      </c>
      <c r="U299" s="4">
        <v>4</v>
      </c>
      <c r="V299" s="35">
        <v>8</v>
      </c>
      <c r="W299" s="55" t="s">
        <v>2743</v>
      </c>
      <c r="X299" s="34">
        <v>3090</v>
      </c>
      <c r="Y299" s="161"/>
      <c r="Z299" s="34">
        <v>0</v>
      </c>
      <c r="AA299" s="51">
        <f>IFERROR(VLOOKUP(Таблица1[[#This Row],[Товар КОД6]],'Stock СВОД'!$A$5:$C$220,2,0),)</f>
        <v>0</v>
      </c>
      <c r="AB299" s="51">
        <f>IFERROR(VLOOKUP(Таблица1[[#This Row],[Товар КОД6]],'Продажи Период СВОД'!$A$5:$C$410,2,0),)</f>
        <v>0</v>
      </c>
      <c r="AC299" s="129">
        <f>IFERROR(VLOOKUP(Таблица1[[#This Row],[Товар КОД6]],'Stock СВОД'!$A$5:$C$220,3,0),)</f>
        <v>0</v>
      </c>
      <c r="AD299" s="51">
        <f>IFERROR(VLOOKUP(Таблица1[[#This Row],[Товар КОД6]],'Продажи Период СВОД'!$A$5:$C$410,3,0),)</f>
        <v>0</v>
      </c>
      <c r="AE299" s="119">
        <f>Таблица1[[#This Row],[СТОК 1001]]+Таблица1[[#This Row],[СТОК 1002,]]</f>
        <v>0</v>
      </c>
      <c r="AF299" s="128"/>
      <c r="AG299" s="129"/>
      <c r="AH299" s="120">
        <f>Таблица1[[#This Row],[1002 заказ]]+Таблица1[[#This Row],[1001 заказ]]</f>
        <v>0</v>
      </c>
      <c r="AI299" s="57">
        <v>1</v>
      </c>
      <c r="AJ299" s="194"/>
      <c r="AK299" s="194"/>
      <c r="AL299" s="194">
        <f>Таблица1[[#This Row],[ФАКТ 1001]]+Таблица1[[#This Row],[ФАКТ 1002]]+Таблица1[[#This Row],[1001 заказ]]+Таблица1[[#This Row],[1002 заказ]]</f>
        <v>0</v>
      </c>
      <c r="AP299" s="3">
        <f>Таблица1[[#This Row],[Возврат 1002]]+Таблица1[[#This Row],[Возврат 1001]]</f>
        <v>0</v>
      </c>
      <c r="AQ29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00" spans="1:43" s="3" customFormat="1" ht="15.75" customHeight="1" x14ac:dyDescent="0.2">
      <c r="A300" s="23" t="s">
        <v>810</v>
      </c>
      <c r="B300" s="2">
        <v>661757</v>
      </c>
      <c r="C300" s="88" t="s">
        <v>3630</v>
      </c>
      <c r="D300" s="23" t="s">
        <v>810</v>
      </c>
      <c r="E300" s="7">
        <v>661757</v>
      </c>
      <c r="F300" s="7" t="s">
        <v>26</v>
      </c>
      <c r="G300" s="8" t="s">
        <v>1110</v>
      </c>
      <c r="H300" s="5" t="s">
        <v>21</v>
      </c>
      <c r="I300" s="5">
        <v>4</v>
      </c>
      <c r="J300" s="5">
        <v>100</v>
      </c>
      <c r="K300" s="5">
        <v>14</v>
      </c>
      <c r="L300" s="5">
        <v>46</v>
      </c>
      <c r="M300" s="5">
        <v>54.1</v>
      </c>
      <c r="N300" s="5">
        <v>5.5</v>
      </c>
      <c r="O300" s="43" t="str">
        <f>CONCATENATE(Таблица1[[#This Row],[Отверстия]],"/",Таблица1[[#This Row],[PCD]])</f>
        <v>4/100</v>
      </c>
      <c r="P300" s="5" t="s">
        <v>59</v>
      </c>
      <c r="Q300" s="17" t="str">
        <f>CONCATENATE(Таблица1[[#This Row],[Отверстия]],"/",Таблица1[[#This Row],[PCD]],"/",Таблица1[[#This Row],[Диаметр]])</f>
        <v>4/100/14</v>
      </c>
      <c r="R30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4/100/14/46/54,1/5,5</v>
      </c>
      <c r="S30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4/100/14/46/54,1/5,5</v>
      </c>
      <c r="T300" s="58" t="s">
        <v>28</v>
      </c>
      <c r="U300" s="4">
        <v>4</v>
      </c>
      <c r="V300" s="35">
        <v>8</v>
      </c>
      <c r="W300" s="55" t="s">
        <v>2743</v>
      </c>
      <c r="X300" s="34">
        <v>3090</v>
      </c>
      <c r="Y300" s="161"/>
      <c r="Z300" s="34">
        <v>0</v>
      </c>
      <c r="AA300" s="51">
        <f>IFERROR(VLOOKUP(Таблица1[[#This Row],[Товар КОД6]],'Stock СВОД'!$A$5:$C$220,2,0),)</f>
        <v>0</v>
      </c>
      <c r="AB300" s="51">
        <f>IFERROR(VLOOKUP(Таблица1[[#This Row],[Товар КОД6]],'Продажи Период СВОД'!$A$5:$C$410,2,0),)</f>
        <v>0</v>
      </c>
      <c r="AC300" s="129">
        <f>IFERROR(VLOOKUP(Таблица1[[#This Row],[Товар КОД6]],'Stock СВОД'!$A$5:$C$220,3,0),)</f>
        <v>0</v>
      </c>
      <c r="AD300" s="51">
        <f>IFERROR(VLOOKUP(Таблица1[[#This Row],[Товар КОД6]],'Продажи Период СВОД'!$A$5:$C$410,3,0),)</f>
        <v>0</v>
      </c>
      <c r="AE300" s="119">
        <f>Таблица1[[#This Row],[СТОК 1001]]+Таблица1[[#This Row],[СТОК 1002,]]</f>
        <v>0</v>
      </c>
      <c r="AF300" s="128"/>
      <c r="AG300" s="129"/>
      <c r="AH300" s="120">
        <f>Таблица1[[#This Row],[1002 заказ]]+Таблица1[[#This Row],[1001 заказ]]</f>
        <v>0</v>
      </c>
      <c r="AI300" s="57">
        <v>1</v>
      </c>
      <c r="AJ300" s="194"/>
      <c r="AK300" s="194"/>
      <c r="AL300" s="194">
        <f>Таблица1[[#This Row],[ФАКТ 1001]]+Таблица1[[#This Row],[ФАКТ 1002]]+Таблица1[[#This Row],[1001 заказ]]+Таблица1[[#This Row],[1002 заказ]]</f>
        <v>0</v>
      </c>
      <c r="AP300" s="3">
        <f>Таблица1[[#This Row],[Возврат 1002]]+Таблица1[[#This Row],[Возврат 1001]]</f>
        <v>0</v>
      </c>
      <c r="AQ30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01" spans="1:43" s="3" customFormat="1" ht="15.75" customHeight="1" x14ac:dyDescent="0.2">
      <c r="A301" s="23" t="s">
        <v>810</v>
      </c>
      <c r="B301" s="2">
        <v>665929</v>
      </c>
      <c r="C301" s="88" t="s">
        <v>60</v>
      </c>
      <c r="D301" s="23" t="s">
        <v>810</v>
      </c>
      <c r="E301" s="7">
        <v>665929</v>
      </c>
      <c r="F301" s="7" t="s">
        <v>26</v>
      </c>
      <c r="G301" s="8" t="s">
        <v>1099</v>
      </c>
      <c r="H301" s="5" t="s">
        <v>21</v>
      </c>
      <c r="I301" s="5">
        <v>4</v>
      </c>
      <c r="J301" s="5">
        <v>100</v>
      </c>
      <c r="K301" s="5">
        <v>14</v>
      </c>
      <c r="L301" s="5">
        <v>46</v>
      </c>
      <c r="M301" s="5">
        <v>54.1</v>
      </c>
      <c r="N301" s="5">
        <v>5.5</v>
      </c>
      <c r="O301" s="43" t="str">
        <f>CONCATENATE(Таблица1[[#This Row],[Отверстия]],"/",Таблица1[[#This Row],[PCD]])</f>
        <v>4/100</v>
      </c>
      <c r="P301" s="5" t="s">
        <v>61</v>
      </c>
      <c r="Q301" s="17" t="str">
        <f>CONCATENATE(Таблица1[[#This Row],[Отверстия]],"/",Таблица1[[#This Row],[PCD]],"/",Таблица1[[#This Row],[Диаметр]])</f>
        <v>4/100/14</v>
      </c>
      <c r="R30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4/100/14/46/54,1/5,5</v>
      </c>
      <c r="S30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4/100/14/46/54,1/5,5</v>
      </c>
      <c r="T301" s="58" t="s">
        <v>28</v>
      </c>
      <c r="U301" s="4">
        <v>4</v>
      </c>
      <c r="V301" s="35">
        <v>8</v>
      </c>
      <c r="W301" s="55" t="s">
        <v>2743</v>
      </c>
      <c r="X301" s="34">
        <v>2790</v>
      </c>
      <c r="Y301" s="161"/>
      <c r="Z301" s="34">
        <v>2189.9973999999997</v>
      </c>
      <c r="AA301" s="51">
        <f>IFERROR(VLOOKUP(Таблица1[[#This Row],[Товар КОД6]],'Stock СВОД'!$A$5:$C$220,2,0),)</f>
        <v>0</v>
      </c>
      <c r="AB301" s="51">
        <f>IFERROR(VLOOKUP(Таблица1[[#This Row],[Товар КОД6]],'Продажи Период СВОД'!$A$5:$C$410,2,0),)</f>
        <v>0</v>
      </c>
      <c r="AC301" s="129">
        <f>IFERROR(VLOOKUP(Таблица1[[#This Row],[Товар КОД6]],'Stock СВОД'!$A$5:$C$220,3,0),)</f>
        <v>0</v>
      </c>
      <c r="AD301" s="51">
        <f>IFERROR(VLOOKUP(Таблица1[[#This Row],[Товар КОД6]],'Продажи Период СВОД'!$A$5:$C$410,3,0),)</f>
        <v>0</v>
      </c>
      <c r="AE301" s="119">
        <f>Таблица1[[#This Row],[СТОК 1001]]+Таблица1[[#This Row],[СТОК 1002,]]</f>
        <v>0</v>
      </c>
      <c r="AF301" s="128"/>
      <c r="AG301" s="129"/>
      <c r="AH301" s="120">
        <f>Таблица1[[#This Row],[1002 заказ]]+Таблица1[[#This Row],[1001 заказ]]</f>
        <v>0</v>
      </c>
      <c r="AI301" s="57">
        <v>1</v>
      </c>
      <c r="AJ301" s="194"/>
      <c r="AK301" s="194"/>
      <c r="AL301" s="194">
        <f>Таблица1[[#This Row],[ФАКТ 1001]]+Таблица1[[#This Row],[ФАКТ 1002]]+Таблица1[[#This Row],[1001 заказ]]+Таблица1[[#This Row],[1002 заказ]]</f>
        <v>0</v>
      </c>
      <c r="AP301" s="3">
        <v>2315</v>
      </c>
      <c r="AQ30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02" spans="1:43" s="3" customFormat="1" ht="15.75" customHeight="1" x14ac:dyDescent="0.2">
      <c r="A302" s="23" t="s">
        <v>810</v>
      </c>
      <c r="B302" s="2">
        <v>408797</v>
      </c>
      <c r="C302" s="88" t="s">
        <v>62</v>
      </c>
      <c r="D302" s="23" t="s">
        <v>810</v>
      </c>
      <c r="E302" s="7">
        <v>408797</v>
      </c>
      <c r="F302" s="7" t="s">
        <v>38</v>
      </c>
      <c r="G302" s="8" t="s">
        <v>2571</v>
      </c>
      <c r="H302" s="5" t="s">
        <v>21</v>
      </c>
      <c r="I302" s="5">
        <v>4</v>
      </c>
      <c r="J302" s="5">
        <v>100</v>
      </c>
      <c r="K302" s="5">
        <v>14</v>
      </c>
      <c r="L302" s="5">
        <v>46</v>
      </c>
      <c r="M302" s="5">
        <v>54.1</v>
      </c>
      <c r="N302" s="5">
        <v>5.5</v>
      </c>
      <c r="O302" s="43" t="str">
        <f>CONCATENATE(Таблица1[[#This Row],[Отверстия]],"/",Таблица1[[#This Row],[PCD]])</f>
        <v>4/100</v>
      </c>
      <c r="P302" s="5" t="s">
        <v>63</v>
      </c>
      <c r="Q302" s="17" t="str">
        <f>CONCATENATE(Таблица1[[#This Row],[Отверстия]],"/",Таблица1[[#This Row],[PCD]],"/",Таблица1[[#This Row],[Диаметр]])</f>
        <v>4/100/14</v>
      </c>
      <c r="R30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4/100/14/46/54,1/5,5</v>
      </c>
      <c r="S30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4/100/14/46/54,1/5,5</v>
      </c>
      <c r="T302" s="58" t="s">
        <v>28</v>
      </c>
      <c r="U302" s="4">
        <v>4</v>
      </c>
      <c r="V302" s="35">
        <v>8</v>
      </c>
      <c r="W302" s="55" t="s">
        <v>2743</v>
      </c>
      <c r="X302" s="34">
        <v>3090</v>
      </c>
      <c r="Y302" s="161"/>
      <c r="Z302" s="34">
        <v>0</v>
      </c>
      <c r="AA302" s="51">
        <f>IFERROR(VLOOKUP(Таблица1[[#This Row],[Товар КОД6]],'Stock СВОД'!$A$5:$C$220,2,0),)</f>
        <v>0</v>
      </c>
      <c r="AB302" s="51">
        <f>IFERROR(VLOOKUP(Таблица1[[#This Row],[Товар КОД6]],'Продажи Период СВОД'!$A$5:$C$410,2,0),)</f>
        <v>0</v>
      </c>
      <c r="AC302" s="129">
        <f>IFERROR(VLOOKUP(Таблица1[[#This Row],[Товар КОД6]],'Stock СВОД'!$A$5:$C$220,3,0),)</f>
        <v>0</v>
      </c>
      <c r="AD302" s="51">
        <f>IFERROR(VLOOKUP(Таблица1[[#This Row],[Товар КОД6]],'Продажи Период СВОД'!$A$5:$C$410,3,0),)</f>
        <v>4</v>
      </c>
      <c r="AE302" s="125">
        <f>Таблица1[[#This Row],[СТОК 1001]]+Таблица1[[#This Row],[СТОК 1002,]]</f>
        <v>0</v>
      </c>
      <c r="AF302" s="128"/>
      <c r="AG302" s="129"/>
      <c r="AH302" s="123">
        <f>Таблица1[[#This Row],[1002 заказ]]+Таблица1[[#This Row],[1001 заказ]]</f>
        <v>0</v>
      </c>
      <c r="AI302" s="57">
        <v>1</v>
      </c>
      <c r="AJ302" s="194"/>
      <c r="AK302" s="194"/>
      <c r="AL302" s="194">
        <f>Таблица1[[#This Row],[ФАКТ 1001]]+Таблица1[[#This Row],[ФАКТ 1002]]+Таблица1[[#This Row],[1001 заказ]]+Таблица1[[#This Row],[1002 заказ]]</f>
        <v>0</v>
      </c>
      <c r="AP302" s="3">
        <f>Таблица1[[#This Row],[Возврат 1002]]+Таблица1[[#This Row],[Возврат 1001]]</f>
        <v>0</v>
      </c>
      <c r="AQ30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303" spans="1:43" s="3" customFormat="1" ht="15.75" hidden="1" customHeight="1" x14ac:dyDescent="0.2">
      <c r="A303" s="23" t="s">
        <v>810</v>
      </c>
      <c r="B303" s="2">
        <v>669853</v>
      </c>
      <c r="C303" s="88" t="s">
        <v>64</v>
      </c>
      <c r="D303" s="23" t="s">
        <v>810</v>
      </c>
      <c r="E303" s="7">
        <v>669853</v>
      </c>
      <c r="F303" s="7"/>
      <c r="G303" s="8"/>
      <c r="H303" s="5" t="s">
        <v>65</v>
      </c>
      <c r="I303" s="5">
        <v>4</v>
      </c>
      <c r="J303" s="5">
        <v>100</v>
      </c>
      <c r="K303" s="5">
        <v>14</v>
      </c>
      <c r="L303" s="5">
        <v>46</v>
      </c>
      <c r="M303" s="5">
        <v>54.1</v>
      </c>
      <c r="N303" s="5">
        <v>5.5</v>
      </c>
      <c r="O303" s="43" t="str">
        <f>CONCATENATE(Таблица1[[#This Row],[Отверстия]],"/",Таблица1[[#This Row],[PCD]])</f>
        <v>4/100</v>
      </c>
      <c r="P303" s="5" t="s">
        <v>66</v>
      </c>
      <c r="Q303" s="17" t="str">
        <f>CONCATENATE(Таблица1[[#This Row],[Отверстия]],"/",Таблица1[[#This Row],[PCD]],"/",Таблица1[[#This Row],[Диаметр]])</f>
        <v>4/100/14</v>
      </c>
      <c r="R30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4/100/14/46/54,1/5,5</v>
      </c>
      <c r="S30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4/100/14/46/54,1/5,5</v>
      </c>
      <c r="T303" s="58" t="s">
        <v>22</v>
      </c>
      <c r="U303" s="4"/>
      <c r="V303" s="35"/>
      <c r="W303" s="55" t="s">
        <v>2743</v>
      </c>
      <c r="X303" s="34">
        <v>2181</v>
      </c>
      <c r="Y303" s="161"/>
      <c r="Z303" s="34">
        <v>0</v>
      </c>
      <c r="AA303" s="51">
        <f>IFERROR(VLOOKUP(Таблица1[[#This Row],[Товар КОД6]],'Stock СВОД'!$A$5:$C$220,2,0),)</f>
        <v>0</v>
      </c>
      <c r="AB303" s="51">
        <f>IFERROR(VLOOKUP(Таблица1[[#This Row],[Товар КОД6]],'Продажи Период СВОД'!$A$5:$C$410,2,0),)</f>
        <v>0</v>
      </c>
      <c r="AC303" s="129">
        <f>IFERROR(VLOOKUP(Таблица1[[#This Row],[Товар КОД6]],'Stock СВОД'!$A$5:$C$220,3,0),)</f>
        <v>0</v>
      </c>
      <c r="AD303" s="51">
        <f>IFERROR(VLOOKUP(Таблица1[[#This Row],[Товар КОД6]],'Продажи Период СВОД'!$A$5:$C$410,3,0),)</f>
        <v>0</v>
      </c>
      <c r="AE303" s="119">
        <f>Таблица1[[#This Row],[СТОК 1001]]+Таблица1[[#This Row],[СТОК 1002,]]</f>
        <v>0</v>
      </c>
      <c r="AF303" s="128"/>
      <c r="AG303" s="129"/>
      <c r="AH303" s="120">
        <f>Таблица1[[#This Row],[1002 заказ]]+Таблица1[[#This Row],[1001 заказ]]</f>
        <v>0</v>
      </c>
      <c r="AI303" s="57">
        <v>1</v>
      </c>
      <c r="AJ303" s="57"/>
      <c r="AK303" s="57"/>
      <c r="AL303" s="57">
        <f>Таблица1[[#This Row],[ФАКТ 1001]]+Таблица1[[#This Row],[ФАКТ 1002]]+Таблица1[[#This Row],[1001 заказ]]+Таблица1[[#This Row],[1002 заказ]]</f>
        <v>0</v>
      </c>
      <c r="AP303" s="3">
        <f>Таблица1[[#This Row],[Возврат 1002]]+Таблица1[[#This Row],[Возврат 1001]]</f>
        <v>0</v>
      </c>
      <c r="AQ30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04" spans="1:43" s="3" customFormat="1" ht="15.75" customHeight="1" x14ac:dyDescent="0.2">
      <c r="A304" s="23" t="s">
        <v>810</v>
      </c>
      <c r="B304" s="2">
        <v>941599</v>
      </c>
      <c r="C304" s="88" t="s">
        <v>67</v>
      </c>
      <c r="D304" s="23" t="s">
        <v>810</v>
      </c>
      <c r="E304" s="7">
        <v>941599</v>
      </c>
      <c r="F304" s="7" t="s">
        <v>38</v>
      </c>
      <c r="G304" s="8" t="s">
        <v>1099</v>
      </c>
      <c r="H304" s="5" t="s">
        <v>21</v>
      </c>
      <c r="I304" s="5">
        <v>4</v>
      </c>
      <c r="J304" s="5">
        <v>100</v>
      </c>
      <c r="K304" s="5">
        <v>14</v>
      </c>
      <c r="L304" s="5">
        <v>46</v>
      </c>
      <c r="M304" s="5">
        <v>54.1</v>
      </c>
      <c r="N304" s="5">
        <v>5.5</v>
      </c>
      <c r="O304" s="43" t="str">
        <f>CONCATENATE(Таблица1[[#This Row],[Отверстия]],"/",Таблица1[[#This Row],[PCD]])</f>
        <v>4/100</v>
      </c>
      <c r="P304" s="5" t="s">
        <v>68</v>
      </c>
      <c r="Q304" s="17" t="str">
        <f>CONCATENATE(Таблица1[[#This Row],[Отверстия]],"/",Таблица1[[#This Row],[PCD]],"/",Таблица1[[#This Row],[Диаметр]])</f>
        <v>4/100/14</v>
      </c>
      <c r="R30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4/100/14/46/54,1/5,5</v>
      </c>
      <c r="S30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4/100/14/46/54,1/5,5</v>
      </c>
      <c r="T304" s="58" t="s">
        <v>28</v>
      </c>
      <c r="U304" s="4">
        <v>4</v>
      </c>
      <c r="V304" s="35">
        <v>8</v>
      </c>
      <c r="W304" s="55" t="s">
        <v>2743</v>
      </c>
      <c r="X304" s="34">
        <v>2790</v>
      </c>
      <c r="Y304" s="161"/>
      <c r="Z304" s="34">
        <v>0</v>
      </c>
      <c r="AA304" s="51">
        <f>IFERROR(VLOOKUP(Таблица1[[#This Row],[Товар КОД6]],'Stock СВОД'!$A$5:$C$220,2,0),)</f>
        <v>0</v>
      </c>
      <c r="AB304" s="51">
        <f>IFERROR(VLOOKUP(Таблица1[[#This Row],[Товар КОД6]],'Продажи Период СВОД'!$A$5:$C$410,2,0),)</f>
        <v>0</v>
      </c>
      <c r="AC304" s="129">
        <f>IFERROR(VLOOKUP(Таблица1[[#This Row],[Товар КОД6]],'Stock СВОД'!$A$5:$C$220,3,0),)</f>
        <v>0</v>
      </c>
      <c r="AD304" s="51">
        <f>IFERROR(VLOOKUP(Таблица1[[#This Row],[Товар КОД6]],'Продажи Период СВОД'!$A$5:$C$410,3,0),)</f>
        <v>0</v>
      </c>
      <c r="AE304" s="119">
        <f>Таблица1[[#This Row],[СТОК 1001]]+Таблица1[[#This Row],[СТОК 1002,]]</f>
        <v>0</v>
      </c>
      <c r="AF304" s="128"/>
      <c r="AG304" s="129"/>
      <c r="AH304" s="120">
        <f>Таблица1[[#This Row],[1002 заказ]]+Таблица1[[#This Row],[1001 заказ]]</f>
        <v>0</v>
      </c>
      <c r="AI304" s="57">
        <v>1</v>
      </c>
      <c r="AJ304" s="194"/>
      <c r="AK304" s="194"/>
      <c r="AL304" s="194">
        <f>Таблица1[[#This Row],[ФАКТ 1001]]+Таблица1[[#This Row],[ФАКТ 1002]]+Таблица1[[#This Row],[1001 заказ]]+Таблица1[[#This Row],[1002 заказ]]</f>
        <v>0</v>
      </c>
      <c r="AP304" s="3">
        <f>Таблица1[[#This Row],[Возврат 1002]]+Таблица1[[#This Row],[Возврат 1001]]</f>
        <v>0</v>
      </c>
      <c r="AQ30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05" spans="1:43" s="3" customFormat="1" ht="15.75" customHeight="1" x14ac:dyDescent="0.2">
      <c r="A305" s="23" t="s">
        <v>810</v>
      </c>
      <c r="B305" s="2">
        <v>939664</v>
      </c>
      <c r="C305" s="88" t="s">
        <v>69</v>
      </c>
      <c r="D305" s="23" t="s">
        <v>810</v>
      </c>
      <c r="E305" s="7">
        <v>939664</v>
      </c>
      <c r="F305" s="7" t="s">
        <v>26</v>
      </c>
      <c r="G305" s="8" t="s">
        <v>1109</v>
      </c>
      <c r="H305" s="5" t="s">
        <v>21</v>
      </c>
      <c r="I305" s="5">
        <v>4</v>
      </c>
      <c r="J305" s="5">
        <v>100</v>
      </c>
      <c r="K305" s="5">
        <v>14</v>
      </c>
      <c r="L305" s="5">
        <v>46</v>
      </c>
      <c r="M305" s="5">
        <v>54.1</v>
      </c>
      <c r="N305" s="5">
        <v>5.5</v>
      </c>
      <c r="O305" s="43" t="str">
        <f>CONCATENATE(Таблица1[[#This Row],[Отверстия]],"/",Таблица1[[#This Row],[PCD]])</f>
        <v>4/100</v>
      </c>
      <c r="P305" s="5" t="s">
        <v>70</v>
      </c>
      <c r="Q305" s="17" t="str">
        <f>CONCATENATE(Таблица1[[#This Row],[Отверстия]],"/",Таблица1[[#This Row],[PCD]],"/",Таблица1[[#This Row],[Диаметр]])</f>
        <v>4/100/14</v>
      </c>
      <c r="R30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4/100/14/46/54,1/5,5</v>
      </c>
      <c r="S30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4/100/14/46/54,1/5,5</v>
      </c>
      <c r="T305" s="58" t="s">
        <v>28</v>
      </c>
      <c r="U305" s="4">
        <v>4</v>
      </c>
      <c r="V305" s="35">
        <v>8</v>
      </c>
      <c r="W305" s="55" t="s">
        <v>2743</v>
      </c>
      <c r="X305" s="34">
        <v>2790</v>
      </c>
      <c r="Y305" s="161"/>
      <c r="Z305" s="34">
        <v>0</v>
      </c>
      <c r="AA305" s="51">
        <f>IFERROR(VLOOKUP(Таблица1[[#This Row],[Товар КОД6]],'Stock СВОД'!$A$5:$C$220,2,0),)</f>
        <v>0</v>
      </c>
      <c r="AB305" s="51">
        <f>IFERROR(VLOOKUP(Таблица1[[#This Row],[Товар КОД6]],'Продажи Период СВОД'!$A$5:$C$410,2,0),)</f>
        <v>0</v>
      </c>
      <c r="AC305" s="129">
        <f>IFERROR(VLOOKUP(Таблица1[[#This Row],[Товар КОД6]],'Stock СВОД'!$A$5:$C$220,3,0),)</f>
        <v>0</v>
      </c>
      <c r="AD305" s="51">
        <f>IFERROR(VLOOKUP(Таблица1[[#This Row],[Товар КОД6]],'Продажи Период СВОД'!$A$5:$C$410,3,0),)</f>
        <v>0</v>
      </c>
      <c r="AE305" s="119">
        <f>Таблица1[[#This Row],[СТОК 1001]]+Таблица1[[#This Row],[СТОК 1002,]]</f>
        <v>0</v>
      </c>
      <c r="AF305" s="128"/>
      <c r="AG305" s="129"/>
      <c r="AH305" s="120">
        <f>Таблица1[[#This Row],[1002 заказ]]+Таблица1[[#This Row],[1001 заказ]]</f>
        <v>0</v>
      </c>
      <c r="AI305" s="57">
        <v>1</v>
      </c>
      <c r="AJ305" s="194"/>
      <c r="AK305" s="194"/>
      <c r="AL305" s="194">
        <f>Таблица1[[#This Row],[ФАКТ 1001]]+Таблица1[[#This Row],[ФАКТ 1002]]+Таблица1[[#This Row],[1001 заказ]]+Таблица1[[#This Row],[1002 заказ]]</f>
        <v>0</v>
      </c>
      <c r="AP305" s="3">
        <f>Таблица1[[#This Row],[Возврат 1002]]+Таблица1[[#This Row],[Возврат 1001]]</f>
        <v>0</v>
      </c>
      <c r="AQ30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06" spans="1:43" s="3" customFormat="1" ht="15.75" customHeight="1" x14ac:dyDescent="0.2">
      <c r="A306" s="23" t="s">
        <v>810</v>
      </c>
      <c r="B306" s="2">
        <v>665907</v>
      </c>
      <c r="C306" s="88" t="s">
        <v>67</v>
      </c>
      <c r="D306" s="23" t="s">
        <v>810</v>
      </c>
      <c r="E306" s="7">
        <v>665907</v>
      </c>
      <c r="F306" s="7" t="s">
        <v>38</v>
      </c>
      <c r="G306" s="8" t="s">
        <v>1099</v>
      </c>
      <c r="H306" s="5" t="s">
        <v>21</v>
      </c>
      <c r="I306" s="5">
        <v>4</v>
      </c>
      <c r="J306" s="5">
        <v>100</v>
      </c>
      <c r="K306" s="5">
        <v>14</v>
      </c>
      <c r="L306" s="5">
        <v>46</v>
      </c>
      <c r="M306" s="5">
        <v>54.1</v>
      </c>
      <c r="N306" s="5">
        <v>5.5</v>
      </c>
      <c r="O306" s="43" t="str">
        <f>CONCATENATE(Таблица1[[#This Row],[Отверстия]],"/",Таблица1[[#This Row],[PCD]])</f>
        <v>4/100</v>
      </c>
      <c r="P306" s="5" t="s">
        <v>68</v>
      </c>
      <c r="Q306" s="17" t="str">
        <f>CONCATENATE(Таблица1[[#This Row],[Отверстия]],"/",Таблица1[[#This Row],[PCD]],"/",Таблица1[[#This Row],[Диаметр]])</f>
        <v>4/100/14</v>
      </c>
      <c r="R30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4/100/14/46/54,1/5,5</v>
      </c>
      <c r="S30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4/100/14/46/54,1/5,5</v>
      </c>
      <c r="T306" s="58" t="s">
        <v>28</v>
      </c>
      <c r="U306" s="4">
        <v>4</v>
      </c>
      <c r="V306" s="35">
        <v>8</v>
      </c>
      <c r="W306" s="55" t="s">
        <v>2743</v>
      </c>
      <c r="X306" s="34">
        <v>2790</v>
      </c>
      <c r="Y306" s="161"/>
      <c r="Z306" s="34">
        <v>0</v>
      </c>
      <c r="AA306" s="51">
        <f>IFERROR(VLOOKUP(Таблица1[[#This Row],[Товар КОД6]],'Stock СВОД'!$A$5:$C$220,2,0),)</f>
        <v>4</v>
      </c>
      <c r="AB306" s="51">
        <f>IFERROR(VLOOKUP(Таблица1[[#This Row],[Товар КОД6]],'Продажи Период СВОД'!$A$5:$C$410,2,0),)</f>
        <v>0</v>
      </c>
      <c r="AC306" s="129">
        <f>IFERROR(VLOOKUP(Таблица1[[#This Row],[Товар КОД6]],'Stock СВОД'!$A$5:$C$220,3,0),)</f>
        <v>0</v>
      </c>
      <c r="AD306" s="51">
        <f>IFERROR(VLOOKUP(Таблица1[[#This Row],[Товар КОД6]],'Продажи Период СВОД'!$A$5:$C$410,3,0),)</f>
        <v>0</v>
      </c>
      <c r="AE306" s="119">
        <f>Таблица1[[#This Row],[СТОК 1001]]+Таблица1[[#This Row],[СТОК 1002,]]</f>
        <v>4</v>
      </c>
      <c r="AF306" s="128"/>
      <c r="AG306" s="129"/>
      <c r="AH306" s="120">
        <f>Таблица1[[#This Row],[1002 заказ]]+Таблица1[[#This Row],[1001 заказ]]</f>
        <v>0</v>
      </c>
      <c r="AI306" s="57">
        <v>1</v>
      </c>
      <c r="AJ306" s="194"/>
      <c r="AK306" s="194"/>
      <c r="AL306" s="194">
        <f>Таблица1[[#This Row],[ФАКТ 1001]]+Таблица1[[#This Row],[ФАКТ 1002]]+Таблица1[[#This Row],[1001 заказ]]+Таблица1[[#This Row],[1002 заказ]]</f>
        <v>0</v>
      </c>
      <c r="AP306" s="3">
        <f>Таблица1[[#This Row],[Возврат 1002]]+Таблица1[[#This Row],[Возврат 1001]]</f>
        <v>0</v>
      </c>
      <c r="AQ30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307" spans="1:43" s="3" customFormat="1" ht="15.75" customHeight="1" x14ac:dyDescent="0.2">
      <c r="A307" s="23" t="s">
        <v>810</v>
      </c>
      <c r="B307" s="2">
        <v>408798</v>
      </c>
      <c r="C307" s="88" t="s">
        <v>1453</v>
      </c>
      <c r="D307" s="23" t="s">
        <v>810</v>
      </c>
      <c r="E307" s="7">
        <v>408798</v>
      </c>
      <c r="F307" s="7" t="s">
        <v>38</v>
      </c>
      <c r="G307" s="8" t="s">
        <v>1107</v>
      </c>
      <c r="H307" s="5" t="s">
        <v>21</v>
      </c>
      <c r="I307" s="5">
        <v>4</v>
      </c>
      <c r="J307" s="5">
        <v>100</v>
      </c>
      <c r="K307" s="5">
        <v>14</v>
      </c>
      <c r="L307" s="5">
        <v>46</v>
      </c>
      <c r="M307" s="5">
        <v>54.1</v>
      </c>
      <c r="N307" s="5">
        <v>5.5</v>
      </c>
      <c r="O307" s="43" t="str">
        <f>CONCATENATE(Таблица1[[#This Row],[Отверстия]],"/",Таблица1[[#This Row],[PCD]])</f>
        <v>4/100</v>
      </c>
      <c r="P307" s="5" t="s">
        <v>1452</v>
      </c>
      <c r="Q307" s="17" t="str">
        <f>CONCATENATE(Таблица1[[#This Row],[Отверстия]],"/",Таблица1[[#This Row],[PCD]],"/",Таблица1[[#This Row],[Диаметр]])</f>
        <v>4/100/14</v>
      </c>
      <c r="R30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4/100/14/46/54,1/5,5</v>
      </c>
      <c r="S30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4/100/14/46/54,1/5,5</v>
      </c>
      <c r="T307" s="58" t="s">
        <v>28</v>
      </c>
      <c r="U307" s="4">
        <v>4</v>
      </c>
      <c r="V307" s="35">
        <v>8</v>
      </c>
      <c r="W307" s="55" t="s">
        <v>2743</v>
      </c>
      <c r="X307" s="34">
        <v>2790</v>
      </c>
      <c r="Y307" s="161"/>
      <c r="Z307" s="34">
        <v>0</v>
      </c>
      <c r="AA307" s="51">
        <f>IFERROR(VLOOKUP(Таблица1[[#This Row],[Товар КОД6]],'Stock СВОД'!$A$5:$C$220,2,0),)</f>
        <v>0</v>
      </c>
      <c r="AB307" s="51">
        <f>IFERROR(VLOOKUP(Таблица1[[#This Row],[Товар КОД6]],'Продажи Период СВОД'!$A$5:$C$410,2,0),)</f>
        <v>0</v>
      </c>
      <c r="AC307" s="129">
        <f>IFERROR(VLOOKUP(Таблица1[[#This Row],[Товар КОД6]],'Stock СВОД'!$A$5:$C$220,3,0),)</f>
        <v>0</v>
      </c>
      <c r="AD307" s="51">
        <f>IFERROR(VLOOKUP(Таблица1[[#This Row],[Товар КОД6]],'Продажи Период СВОД'!$A$5:$C$410,3,0),)</f>
        <v>0</v>
      </c>
      <c r="AE307" s="119">
        <f>Таблица1[[#This Row],[СТОК 1001]]+Таблица1[[#This Row],[СТОК 1002,]]</f>
        <v>0</v>
      </c>
      <c r="AF307" s="128"/>
      <c r="AG307" s="129"/>
      <c r="AH307" s="120">
        <f>Таблица1[[#This Row],[1002 заказ]]+Таблица1[[#This Row],[1001 заказ]]</f>
        <v>0</v>
      </c>
      <c r="AI307" s="57">
        <v>1</v>
      </c>
      <c r="AJ307" s="194"/>
      <c r="AK307" s="194"/>
      <c r="AL307" s="194">
        <f>Таблица1[[#This Row],[ФАКТ 1001]]+Таблица1[[#This Row],[ФАКТ 1002]]+Таблица1[[#This Row],[1001 заказ]]+Таблица1[[#This Row],[1002 заказ]]</f>
        <v>0</v>
      </c>
      <c r="AP307" s="3">
        <f>Таблица1[[#This Row],[Возврат 1002]]+Таблица1[[#This Row],[Возврат 1001]]</f>
        <v>0</v>
      </c>
      <c r="AQ30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08" spans="1:43" s="3" customFormat="1" ht="15.75" customHeight="1" x14ac:dyDescent="0.2">
      <c r="A308" s="23" t="s">
        <v>810</v>
      </c>
      <c r="B308" s="2">
        <v>408799</v>
      </c>
      <c r="C308" s="88" t="s">
        <v>1455</v>
      </c>
      <c r="D308" s="23" t="s">
        <v>810</v>
      </c>
      <c r="E308" s="7">
        <v>408799</v>
      </c>
      <c r="F308" s="7" t="s">
        <v>38</v>
      </c>
      <c r="G308" s="8" t="s">
        <v>1108</v>
      </c>
      <c r="H308" s="5" t="s">
        <v>21</v>
      </c>
      <c r="I308" s="5">
        <v>4</v>
      </c>
      <c r="J308" s="5">
        <v>100</v>
      </c>
      <c r="K308" s="5">
        <v>14</v>
      </c>
      <c r="L308" s="5">
        <v>46</v>
      </c>
      <c r="M308" s="5">
        <v>54.1</v>
      </c>
      <c r="N308" s="5">
        <v>5.5</v>
      </c>
      <c r="O308" s="43" t="str">
        <f>CONCATENATE(Таблица1[[#This Row],[Отверстия]],"/",Таблица1[[#This Row],[PCD]])</f>
        <v>4/100</v>
      </c>
      <c r="P308" s="5" t="s">
        <v>1454</v>
      </c>
      <c r="Q308" s="17" t="str">
        <f>CONCATENATE(Таблица1[[#This Row],[Отверстия]],"/",Таблица1[[#This Row],[PCD]],"/",Таблица1[[#This Row],[Диаметр]])</f>
        <v>4/100/14</v>
      </c>
      <c r="R30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4/100/14/46/54,1/5,5</v>
      </c>
      <c r="S30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4/100/14/46/54,1/5,5</v>
      </c>
      <c r="T308" s="58" t="s">
        <v>28</v>
      </c>
      <c r="U308" s="4">
        <v>4</v>
      </c>
      <c r="V308" s="35">
        <v>8</v>
      </c>
      <c r="W308" s="55" t="s">
        <v>2743</v>
      </c>
      <c r="X308" s="34">
        <v>2790</v>
      </c>
      <c r="Y308" s="161"/>
      <c r="Z308" s="34">
        <v>0</v>
      </c>
      <c r="AA308" s="51">
        <f>IFERROR(VLOOKUP(Таблица1[[#This Row],[Товар КОД6]],'Stock СВОД'!$A$5:$C$220,2,0),)</f>
        <v>0</v>
      </c>
      <c r="AB308" s="51">
        <f>IFERROR(VLOOKUP(Таблица1[[#This Row],[Товар КОД6]],'Продажи Период СВОД'!$A$5:$C$410,2,0),)</f>
        <v>0</v>
      </c>
      <c r="AC308" s="129">
        <f>IFERROR(VLOOKUP(Таблица1[[#This Row],[Товар КОД6]],'Stock СВОД'!$A$5:$C$220,3,0),)</f>
        <v>0</v>
      </c>
      <c r="AD308" s="51">
        <f>IFERROR(VLOOKUP(Таблица1[[#This Row],[Товар КОД6]],'Продажи Период СВОД'!$A$5:$C$410,3,0),)</f>
        <v>0</v>
      </c>
      <c r="AE308" s="119">
        <f>Таблица1[[#This Row],[СТОК 1001]]+Таблица1[[#This Row],[СТОК 1002,]]</f>
        <v>0</v>
      </c>
      <c r="AF308" s="128"/>
      <c r="AG308" s="129"/>
      <c r="AH308" s="120">
        <f>Таблица1[[#This Row],[1002 заказ]]+Таблица1[[#This Row],[1001 заказ]]</f>
        <v>0</v>
      </c>
      <c r="AI308" s="57">
        <v>1</v>
      </c>
      <c r="AJ308" s="194"/>
      <c r="AK308" s="194"/>
      <c r="AL308" s="194">
        <f>Таблица1[[#This Row],[ФАКТ 1001]]+Таблица1[[#This Row],[ФАКТ 1002]]+Таблица1[[#This Row],[1001 заказ]]+Таблица1[[#This Row],[1002 заказ]]</f>
        <v>0</v>
      </c>
      <c r="AP308" s="3">
        <f>Таблица1[[#This Row],[Возврат 1002]]+Таблица1[[#This Row],[Возврат 1001]]</f>
        <v>0</v>
      </c>
      <c r="AQ30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09" spans="1:43" s="3" customFormat="1" ht="15.75" customHeight="1" x14ac:dyDescent="0.2">
      <c r="A309" s="23" t="s">
        <v>810</v>
      </c>
      <c r="B309" s="2">
        <v>661758</v>
      </c>
      <c r="C309" s="88" t="s">
        <v>3882</v>
      </c>
      <c r="D309" s="23" t="s">
        <v>810</v>
      </c>
      <c r="E309" s="7">
        <v>661758</v>
      </c>
      <c r="F309" s="7" t="s">
        <v>26</v>
      </c>
      <c r="G309" s="8" t="s">
        <v>1107</v>
      </c>
      <c r="H309" s="5" t="s">
        <v>21</v>
      </c>
      <c r="I309" s="5">
        <v>4</v>
      </c>
      <c r="J309" s="5">
        <v>100</v>
      </c>
      <c r="K309" s="5">
        <v>14</v>
      </c>
      <c r="L309" s="5">
        <v>46</v>
      </c>
      <c r="M309" s="5">
        <v>54.1</v>
      </c>
      <c r="N309" s="5">
        <v>5.5</v>
      </c>
      <c r="O309" s="43" t="str">
        <f>CONCATENATE(Таблица1[[#This Row],[Отверстия]],"/",Таблица1[[#This Row],[PCD]])</f>
        <v>4/100</v>
      </c>
      <c r="P309" s="5" t="s">
        <v>2185</v>
      </c>
      <c r="Q309" s="17" t="str">
        <f>CONCATENATE(Таблица1[[#This Row],[Отверстия]],"/",Таблица1[[#This Row],[PCD]],"/",Таблица1[[#This Row],[Диаметр]])</f>
        <v>4/100/14</v>
      </c>
      <c r="R30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4/100/14/46/54,1/5,5</v>
      </c>
      <c r="S30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4/100/14/46/54,1/5,5</v>
      </c>
      <c r="T309" s="58" t="s">
        <v>28</v>
      </c>
      <c r="U309" s="4">
        <v>4</v>
      </c>
      <c r="V309" s="35">
        <v>8</v>
      </c>
      <c r="W309" s="55" t="s">
        <v>2743</v>
      </c>
      <c r="X309" s="34">
        <v>2790</v>
      </c>
      <c r="Y309" s="161"/>
      <c r="Z309" s="34">
        <v>0</v>
      </c>
      <c r="AA309" s="51">
        <f>IFERROR(VLOOKUP(Таблица1[[#This Row],[Товар КОД6]],'Stock СВОД'!$A$5:$C$220,2,0),)</f>
        <v>0</v>
      </c>
      <c r="AB309" s="51">
        <f>IFERROR(VLOOKUP(Таблица1[[#This Row],[Товар КОД6]],'Продажи Период СВОД'!$A$5:$C$410,2,0),)</f>
        <v>0</v>
      </c>
      <c r="AC309" s="129">
        <f>IFERROR(VLOOKUP(Таблица1[[#This Row],[Товар КОД6]],'Stock СВОД'!$A$5:$C$220,3,0),)</f>
        <v>0</v>
      </c>
      <c r="AD309" s="51">
        <f>IFERROR(VLOOKUP(Таблица1[[#This Row],[Товар КОД6]],'Продажи Период СВОД'!$A$5:$C$410,3,0),)</f>
        <v>0</v>
      </c>
      <c r="AE309" s="119">
        <f>Таблица1[[#This Row],[СТОК 1001]]+Таблица1[[#This Row],[СТОК 1002,]]</f>
        <v>0</v>
      </c>
      <c r="AF309" s="128"/>
      <c r="AG309" s="129"/>
      <c r="AH309" s="120">
        <f>Таблица1[[#This Row],[1002 заказ]]+Таблица1[[#This Row],[1001 заказ]]</f>
        <v>0</v>
      </c>
      <c r="AI309" s="57">
        <v>1</v>
      </c>
      <c r="AJ309" s="194"/>
      <c r="AK309" s="194"/>
      <c r="AL309" s="194">
        <f>Таблица1[[#This Row],[ФАКТ 1001]]+Таблица1[[#This Row],[ФАКТ 1002]]+Таблица1[[#This Row],[1001 заказ]]+Таблица1[[#This Row],[1002 заказ]]</f>
        <v>0</v>
      </c>
      <c r="AP309" s="3">
        <f>Таблица1[[#This Row],[Возврат 1002]]+Таблица1[[#This Row],[Возврат 1001]]</f>
        <v>0</v>
      </c>
      <c r="AQ30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10" spans="1:43" s="3" customFormat="1" ht="15.75" customHeight="1" x14ac:dyDescent="0.2">
      <c r="A310" s="23" t="s">
        <v>810</v>
      </c>
      <c r="B310" s="2">
        <v>661759</v>
      </c>
      <c r="C310" s="88" t="s">
        <v>2187</v>
      </c>
      <c r="D310" s="23" t="s">
        <v>810</v>
      </c>
      <c r="E310" s="7">
        <v>661759</v>
      </c>
      <c r="F310" s="7" t="s">
        <v>26</v>
      </c>
      <c r="G310" s="8" t="s">
        <v>1180</v>
      </c>
      <c r="H310" s="5" t="s">
        <v>21</v>
      </c>
      <c r="I310" s="5">
        <v>4</v>
      </c>
      <c r="J310" s="5">
        <v>100</v>
      </c>
      <c r="K310" s="5">
        <v>14</v>
      </c>
      <c r="L310" s="5">
        <v>46</v>
      </c>
      <c r="M310" s="5">
        <v>54.1</v>
      </c>
      <c r="N310" s="5">
        <v>5.5</v>
      </c>
      <c r="O310" s="43" t="str">
        <f>CONCATENATE(Таблица1[[#This Row],[Отверстия]],"/",Таблица1[[#This Row],[PCD]])</f>
        <v>4/100</v>
      </c>
      <c r="P310" s="5" t="s">
        <v>2186</v>
      </c>
      <c r="Q310" s="17" t="str">
        <f>CONCATENATE(Таблица1[[#This Row],[Отверстия]],"/",Таблица1[[#This Row],[PCD]],"/",Таблица1[[#This Row],[Диаметр]])</f>
        <v>4/100/14</v>
      </c>
      <c r="R31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4/100/14/46/54,1/5,5</v>
      </c>
      <c r="S31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4/100/14/46/54,1/5,5</v>
      </c>
      <c r="T310" s="58" t="s">
        <v>28</v>
      </c>
      <c r="U310" s="4">
        <v>4</v>
      </c>
      <c r="V310" s="35">
        <v>8</v>
      </c>
      <c r="W310" s="55" t="s">
        <v>2743</v>
      </c>
      <c r="X310" s="34">
        <v>3090</v>
      </c>
      <c r="Y310" s="161"/>
      <c r="Z310" s="34">
        <v>0</v>
      </c>
      <c r="AA310" s="51">
        <f>IFERROR(VLOOKUP(Таблица1[[#This Row],[Товар КОД6]],'Stock СВОД'!$A$5:$C$220,2,0),)</f>
        <v>0</v>
      </c>
      <c r="AB310" s="51">
        <f>IFERROR(VLOOKUP(Таблица1[[#This Row],[Товар КОД6]],'Продажи Период СВОД'!$A$5:$C$410,2,0),)</f>
        <v>0</v>
      </c>
      <c r="AC310" s="129">
        <f>IFERROR(VLOOKUP(Таблица1[[#This Row],[Товар КОД6]],'Stock СВОД'!$A$5:$C$220,3,0),)</f>
        <v>0</v>
      </c>
      <c r="AD310" s="51">
        <f>IFERROR(VLOOKUP(Таблица1[[#This Row],[Товар КОД6]],'Продажи Период СВОД'!$A$5:$C$410,3,0),)</f>
        <v>0</v>
      </c>
      <c r="AE310" s="119">
        <f>Таблица1[[#This Row],[СТОК 1001]]+Таблица1[[#This Row],[СТОК 1002,]]</f>
        <v>0</v>
      </c>
      <c r="AF310" s="128"/>
      <c r="AG310" s="129"/>
      <c r="AH310" s="120">
        <f>Таблица1[[#This Row],[1002 заказ]]+Таблица1[[#This Row],[1001 заказ]]</f>
        <v>0</v>
      </c>
      <c r="AI310" s="57">
        <v>1</v>
      </c>
      <c r="AJ310" s="194">
        <v>2495</v>
      </c>
      <c r="AK310" s="194"/>
      <c r="AL310" s="194">
        <f>Таблица1[[#This Row],[ФАКТ 1001]]+Таблица1[[#This Row],[ФАКТ 1002]]+Таблица1[[#This Row],[1001 заказ]]+Таблица1[[#This Row],[1002 заказ]]</f>
        <v>2495</v>
      </c>
      <c r="AP310" s="3">
        <f>Таблица1[[#This Row],[Возврат 1002]]+Таблица1[[#This Row],[Возврат 1001]]</f>
        <v>0</v>
      </c>
      <c r="AQ31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11" spans="1:43" s="3" customFormat="1" ht="15.75" customHeight="1" x14ac:dyDescent="0.2">
      <c r="A311" s="23" t="s">
        <v>810</v>
      </c>
      <c r="B311" s="2">
        <v>661760</v>
      </c>
      <c r="C311" s="88" t="s">
        <v>2189</v>
      </c>
      <c r="D311" s="23" t="s">
        <v>810</v>
      </c>
      <c r="E311" s="7">
        <v>661760</v>
      </c>
      <c r="F311" s="7" t="s">
        <v>26</v>
      </c>
      <c r="G311" s="8" t="s">
        <v>1108</v>
      </c>
      <c r="H311" s="5" t="s">
        <v>21</v>
      </c>
      <c r="I311" s="5">
        <v>4</v>
      </c>
      <c r="J311" s="5">
        <v>100</v>
      </c>
      <c r="K311" s="5">
        <v>14</v>
      </c>
      <c r="L311" s="5">
        <v>46</v>
      </c>
      <c r="M311" s="5">
        <v>54.1</v>
      </c>
      <c r="N311" s="5">
        <v>5.5</v>
      </c>
      <c r="O311" s="43" t="str">
        <f>CONCATENATE(Таблица1[[#This Row],[Отверстия]],"/",Таблица1[[#This Row],[PCD]])</f>
        <v>4/100</v>
      </c>
      <c r="P311" s="5" t="s">
        <v>2188</v>
      </c>
      <c r="Q311" s="17" t="str">
        <f>CONCATENATE(Таблица1[[#This Row],[Отверстия]],"/",Таблица1[[#This Row],[PCD]],"/",Таблица1[[#This Row],[Диаметр]])</f>
        <v>4/100/14</v>
      </c>
      <c r="R31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4/100/14/46/54,1/5,5</v>
      </c>
      <c r="S31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4/100/14/46/54,1/5,5</v>
      </c>
      <c r="T311" s="58" t="s">
        <v>28</v>
      </c>
      <c r="U311" s="4">
        <v>4</v>
      </c>
      <c r="V311" s="35">
        <v>8</v>
      </c>
      <c r="W311" s="55" t="s">
        <v>2743</v>
      </c>
      <c r="X311" s="34">
        <v>2790</v>
      </c>
      <c r="Y311" s="161"/>
      <c r="Z311" s="34">
        <v>0</v>
      </c>
      <c r="AA311" s="51">
        <f>IFERROR(VLOOKUP(Таблица1[[#This Row],[Товар КОД6]],'Stock СВОД'!$A$5:$C$220,2,0),)</f>
        <v>0</v>
      </c>
      <c r="AB311" s="51">
        <f>IFERROR(VLOOKUP(Таблица1[[#This Row],[Товар КОД6]],'Продажи Период СВОД'!$A$5:$C$410,2,0),)</f>
        <v>0</v>
      </c>
      <c r="AC311" s="129">
        <f>IFERROR(VLOOKUP(Таблица1[[#This Row],[Товар КОД6]],'Stock СВОД'!$A$5:$C$220,3,0),)</f>
        <v>0</v>
      </c>
      <c r="AD311" s="51">
        <f>IFERROR(VLOOKUP(Таблица1[[#This Row],[Товар КОД6]],'Продажи Период СВОД'!$A$5:$C$410,3,0),)</f>
        <v>0</v>
      </c>
      <c r="AE311" s="119">
        <f>Таблица1[[#This Row],[СТОК 1001]]+Таблица1[[#This Row],[СТОК 1002,]]</f>
        <v>0</v>
      </c>
      <c r="AF311" s="128"/>
      <c r="AG311" s="129"/>
      <c r="AH311" s="120">
        <f>Таблица1[[#This Row],[1002 заказ]]+Таблица1[[#This Row],[1001 заказ]]</f>
        <v>0</v>
      </c>
      <c r="AI311" s="57">
        <v>1</v>
      </c>
      <c r="AJ311" s="194"/>
      <c r="AK311" s="194"/>
      <c r="AL311" s="194">
        <f>Таблица1[[#This Row],[ФАКТ 1001]]+Таблица1[[#This Row],[ФАКТ 1002]]+Таблица1[[#This Row],[1001 заказ]]+Таблица1[[#This Row],[1002 заказ]]</f>
        <v>0</v>
      </c>
      <c r="AP311" s="3">
        <f>Таблица1[[#This Row],[Возврат 1002]]+Таблица1[[#This Row],[Возврат 1001]]</f>
        <v>0</v>
      </c>
      <c r="AQ31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12" spans="1:43" s="3" customFormat="1" ht="15.75" customHeight="1" x14ac:dyDescent="0.2">
      <c r="A312" s="23" t="s">
        <v>810</v>
      </c>
      <c r="B312" s="2">
        <v>665908</v>
      </c>
      <c r="C312" s="88" t="s">
        <v>3631</v>
      </c>
      <c r="D312" s="23" t="s">
        <v>810</v>
      </c>
      <c r="E312" s="7">
        <v>665908</v>
      </c>
      <c r="F312" s="7" t="s">
        <v>38</v>
      </c>
      <c r="G312" s="8" t="s">
        <v>1103</v>
      </c>
      <c r="H312" s="5" t="s">
        <v>21</v>
      </c>
      <c r="I312" s="5">
        <v>4</v>
      </c>
      <c r="J312" s="5">
        <v>100</v>
      </c>
      <c r="K312" s="5">
        <v>14</v>
      </c>
      <c r="L312" s="5">
        <v>46</v>
      </c>
      <c r="M312" s="5">
        <v>54.1</v>
      </c>
      <c r="N312" s="5">
        <v>5.5</v>
      </c>
      <c r="O312" s="43" t="str">
        <f>CONCATENATE(Таблица1[[#This Row],[Отверстия]],"/",Таблица1[[#This Row],[PCD]])</f>
        <v>4/100</v>
      </c>
      <c r="P312" s="5" t="s">
        <v>2466</v>
      </c>
      <c r="Q312" s="17" t="str">
        <f>CONCATENATE(Таблица1[[#This Row],[Отверстия]],"/",Таблица1[[#This Row],[PCD]],"/",Таблица1[[#This Row],[Диаметр]])</f>
        <v>4/100/14</v>
      </c>
      <c r="R31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4/100/14/46/54,1/5,5</v>
      </c>
      <c r="S31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4/100/14/46/54,1/5,5</v>
      </c>
      <c r="T312" s="58" t="s">
        <v>28</v>
      </c>
      <c r="U312" s="4">
        <v>4</v>
      </c>
      <c r="V312" s="35">
        <v>8</v>
      </c>
      <c r="W312" s="55" t="s">
        <v>2743</v>
      </c>
      <c r="X312" s="34">
        <v>3090</v>
      </c>
      <c r="Y312" s="161"/>
      <c r="Z312" s="37">
        <v>0</v>
      </c>
      <c r="AA312" s="51">
        <f>IFERROR(VLOOKUP(Таблица1[[#This Row],[Товар КОД6]],'Stock СВОД'!$A$5:$C$220,2,0),)</f>
        <v>0</v>
      </c>
      <c r="AB312" s="51">
        <f>IFERROR(VLOOKUP(Таблица1[[#This Row],[Товар КОД6]],'Продажи Период СВОД'!$A$5:$C$410,2,0),)</f>
        <v>0</v>
      </c>
      <c r="AC312" s="129">
        <f>IFERROR(VLOOKUP(Таблица1[[#This Row],[Товар КОД6]],'Stock СВОД'!$A$5:$C$220,3,0),)</f>
        <v>0</v>
      </c>
      <c r="AD312" s="51">
        <f>IFERROR(VLOOKUP(Таблица1[[#This Row],[Товар КОД6]],'Продажи Период СВОД'!$A$5:$C$410,3,0),)</f>
        <v>0</v>
      </c>
      <c r="AE312" s="119">
        <f>Таблица1[[#This Row],[СТОК 1001]]+Таблица1[[#This Row],[СТОК 1002,]]</f>
        <v>0</v>
      </c>
      <c r="AF312" s="128"/>
      <c r="AG312" s="129"/>
      <c r="AH312" s="124">
        <f>Таблица1[[#This Row],[1002 заказ]]+Таблица1[[#This Row],[1001 заказ]]</f>
        <v>0</v>
      </c>
      <c r="AI312" s="57">
        <v>1</v>
      </c>
      <c r="AJ312" s="194"/>
      <c r="AK312" s="194"/>
      <c r="AL312" s="194">
        <f>Таблица1[[#This Row],[ФАКТ 1001]]+Таблица1[[#This Row],[ФАКТ 1002]]+Таблица1[[#This Row],[1001 заказ]]+Таблица1[[#This Row],[1002 заказ]]</f>
        <v>0</v>
      </c>
      <c r="AP312" s="3">
        <f>Таблица1[[#This Row],[Возврат 1002]]+Таблица1[[#This Row],[Возврат 1001]]</f>
        <v>0</v>
      </c>
      <c r="AQ31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13" spans="1:43" s="3" customFormat="1" ht="15.75" customHeight="1" x14ac:dyDescent="0.2">
      <c r="A313" s="23" t="s">
        <v>810</v>
      </c>
      <c r="B313" s="2">
        <v>675811</v>
      </c>
      <c r="C313" s="88" t="s">
        <v>146</v>
      </c>
      <c r="D313" s="23" t="s">
        <v>810</v>
      </c>
      <c r="E313" s="7">
        <v>675811</v>
      </c>
      <c r="F313" s="7" t="s">
        <v>38</v>
      </c>
      <c r="G313" s="8" t="s">
        <v>2571</v>
      </c>
      <c r="H313" s="5" t="s">
        <v>21</v>
      </c>
      <c r="I313" s="5">
        <v>4</v>
      </c>
      <c r="J313" s="5">
        <v>100</v>
      </c>
      <c r="K313" s="5">
        <v>15</v>
      </c>
      <c r="L313" s="5">
        <v>48</v>
      </c>
      <c r="M313" s="5">
        <v>54.1</v>
      </c>
      <c r="N313" s="5">
        <v>6</v>
      </c>
      <c r="O313" s="43" t="str">
        <f>CONCATENATE(Таблица1[[#This Row],[Отверстия]],"/",Таблица1[[#This Row],[PCD]])</f>
        <v>4/100</v>
      </c>
      <c r="P313" s="5" t="s">
        <v>147</v>
      </c>
      <c r="Q313" s="17" t="str">
        <f>CONCATENATE(Таблица1[[#This Row],[Отверстия]],"/",Таблица1[[#This Row],[PCD]],"/",Таблица1[[#This Row],[Диаметр]])</f>
        <v>4/100/15</v>
      </c>
      <c r="R31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</v>
      </c>
      <c r="S31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</v>
      </c>
      <c r="T313" s="58" t="s">
        <v>28</v>
      </c>
      <c r="U313" s="4">
        <v>12</v>
      </c>
      <c r="V313" s="35">
        <v>24</v>
      </c>
      <c r="W313" s="55" t="s">
        <v>2753</v>
      </c>
      <c r="X313" s="34">
        <v>3590</v>
      </c>
      <c r="Y313" s="161"/>
      <c r="Z313" s="34">
        <v>0</v>
      </c>
      <c r="AA313" s="51">
        <f>IFERROR(VLOOKUP(Таблица1[[#This Row],[Товар КОД6]],'Stock СВОД'!$A$5:$C$220,2,0),)</f>
        <v>0</v>
      </c>
      <c r="AB313" s="51">
        <f>IFERROR(VLOOKUP(Таблица1[[#This Row],[Товар КОД6]],'Продажи Период СВОД'!$A$5:$C$410,2,0),)</f>
        <v>0</v>
      </c>
      <c r="AC313" s="129">
        <f>IFERROR(VLOOKUP(Таблица1[[#This Row],[Товар КОД6]],'Stock СВОД'!$A$5:$C$220,3,0),)</f>
        <v>0</v>
      </c>
      <c r="AD313" s="51">
        <f>IFERROR(VLOOKUP(Таблица1[[#This Row],[Товар КОД6]],'Продажи Период СВОД'!$A$5:$C$410,3,0),)</f>
        <v>0</v>
      </c>
      <c r="AE313" s="119">
        <f>Таблица1[[#This Row],[СТОК 1001]]+Таблица1[[#This Row],[СТОК 1002,]]</f>
        <v>0</v>
      </c>
      <c r="AF313" s="128"/>
      <c r="AG313" s="129"/>
      <c r="AH313" s="120">
        <f>Таблица1[[#This Row],[1002 заказ]]+Таблица1[[#This Row],[1001 заказ]]</f>
        <v>0</v>
      </c>
      <c r="AI313" s="57">
        <v>1</v>
      </c>
      <c r="AJ313" s="194"/>
      <c r="AK313" s="194"/>
      <c r="AL313" s="194">
        <f>Таблица1[[#This Row],[ФАКТ 1001]]+Таблица1[[#This Row],[ФАКТ 1002]]+Таблица1[[#This Row],[1001 заказ]]+Таблица1[[#This Row],[1002 заказ]]</f>
        <v>0</v>
      </c>
      <c r="AP313" s="3">
        <f>Таблица1[[#This Row],[Возврат 1002]]+Таблица1[[#This Row],[Возврат 1001]]</f>
        <v>0</v>
      </c>
      <c r="AQ31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14" spans="1:43" s="3" customFormat="1" ht="15.75" customHeight="1" x14ac:dyDescent="0.2">
      <c r="A314" s="23" t="s">
        <v>810</v>
      </c>
      <c r="B314" s="2">
        <v>759255</v>
      </c>
      <c r="C314" s="88" t="s">
        <v>155</v>
      </c>
      <c r="D314" s="23" t="s">
        <v>810</v>
      </c>
      <c r="E314" s="7">
        <v>759255</v>
      </c>
      <c r="F314" s="7" t="s">
        <v>38</v>
      </c>
      <c r="G314" s="8" t="s">
        <v>2571</v>
      </c>
      <c r="H314" s="5" t="s">
        <v>21</v>
      </c>
      <c r="I314" s="5">
        <v>4</v>
      </c>
      <c r="J314" s="5">
        <v>100</v>
      </c>
      <c r="K314" s="5">
        <v>15</v>
      </c>
      <c r="L314" s="5">
        <v>48</v>
      </c>
      <c r="M314" s="5">
        <v>54.1</v>
      </c>
      <c r="N314" s="5">
        <v>6</v>
      </c>
      <c r="O314" s="43" t="str">
        <f>CONCATENATE(Таблица1[[#This Row],[Отверстия]],"/",Таблица1[[#This Row],[PCD]])</f>
        <v>4/100</v>
      </c>
      <c r="P314" s="5" t="s">
        <v>156</v>
      </c>
      <c r="Q314" s="17" t="str">
        <f>CONCATENATE(Таблица1[[#This Row],[Отверстия]],"/",Таблица1[[#This Row],[PCD]],"/",Таблица1[[#This Row],[Диаметр]])</f>
        <v>4/100/15</v>
      </c>
      <c r="R31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</v>
      </c>
      <c r="S31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</v>
      </c>
      <c r="T314" s="58" t="s">
        <v>28</v>
      </c>
      <c r="U314" s="4">
        <v>12</v>
      </c>
      <c r="V314" s="35">
        <v>24</v>
      </c>
      <c r="W314" s="55" t="s">
        <v>2753</v>
      </c>
      <c r="X314" s="34">
        <v>3590</v>
      </c>
      <c r="Y314" s="161"/>
      <c r="Z314" s="34">
        <v>2834.9971999999998</v>
      </c>
      <c r="AA314" s="51">
        <f>IFERROR(VLOOKUP(Таблица1[[#This Row],[Товар КОД6]],'Stock СВОД'!$A$5:$C$220,2,0),)</f>
        <v>0</v>
      </c>
      <c r="AB314" s="51">
        <f>IFERROR(VLOOKUP(Таблица1[[#This Row],[Товар КОД6]],'Продажи Период СВОД'!$A$5:$C$410,2,0),)</f>
        <v>4</v>
      </c>
      <c r="AC314" s="129">
        <f>IFERROR(VLOOKUP(Таблица1[[#This Row],[Товар КОД6]],'Stock СВОД'!$A$5:$C$220,3,0),)</f>
        <v>0</v>
      </c>
      <c r="AD314" s="51">
        <f>IFERROR(VLOOKUP(Таблица1[[#This Row],[Товар КОД6]],'Продажи Период СВОД'!$A$5:$C$410,3,0),)</f>
        <v>4</v>
      </c>
      <c r="AE314" s="119">
        <f>Таблица1[[#This Row],[СТОК 1001]]+Таблица1[[#This Row],[СТОК 1002,]]</f>
        <v>0</v>
      </c>
      <c r="AF314" s="128"/>
      <c r="AG314" s="129"/>
      <c r="AH314" s="120">
        <f>Таблица1[[#This Row],[1002 заказ]]+Таблица1[[#This Row],[1001 заказ]]</f>
        <v>0</v>
      </c>
      <c r="AI314" s="57">
        <v>1</v>
      </c>
      <c r="AJ314" s="194"/>
      <c r="AK314" s="194"/>
      <c r="AL314" s="194">
        <f>Таблица1[[#This Row],[ФАКТ 1001]]+Таблица1[[#This Row],[ФАКТ 1002]]+Таблица1[[#This Row],[1001 заказ]]+Таблица1[[#This Row],[1002 заказ]]</f>
        <v>0</v>
      </c>
      <c r="AP314" s="3">
        <f>Таблица1[[#This Row],[Возврат 1002]]+Таблица1[[#This Row],[Возврат 1001]]</f>
        <v>0</v>
      </c>
      <c r="AQ31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8</v>
      </c>
    </row>
    <row r="315" spans="1:43" s="3" customFormat="1" ht="15.75" customHeight="1" x14ac:dyDescent="0.2">
      <c r="A315" s="23" t="s">
        <v>810</v>
      </c>
      <c r="B315" s="2">
        <v>792953</v>
      </c>
      <c r="C315" s="88" t="s">
        <v>157</v>
      </c>
      <c r="D315" s="23" t="s">
        <v>810</v>
      </c>
      <c r="E315" s="7">
        <v>792953</v>
      </c>
      <c r="F315" s="7" t="s">
        <v>38</v>
      </c>
      <c r="G315" s="8" t="s">
        <v>1101</v>
      </c>
      <c r="H315" s="5" t="s">
        <v>21</v>
      </c>
      <c r="I315" s="5">
        <v>4</v>
      </c>
      <c r="J315" s="5">
        <v>100</v>
      </c>
      <c r="K315" s="5">
        <v>15</v>
      </c>
      <c r="L315" s="5">
        <v>48</v>
      </c>
      <c r="M315" s="5">
        <v>54.1</v>
      </c>
      <c r="N315" s="5">
        <v>6</v>
      </c>
      <c r="O315" s="43" t="str">
        <f>CONCATENATE(Таблица1[[#This Row],[Отверстия]],"/",Таблица1[[#This Row],[PCD]])</f>
        <v>4/100</v>
      </c>
      <c r="P315" s="5" t="s">
        <v>158</v>
      </c>
      <c r="Q315" s="17" t="str">
        <f>CONCATENATE(Таблица1[[#This Row],[Отверстия]],"/",Таблица1[[#This Row],[PCD]],"/",Таблица1[[#This Row],[Диаметр]])</f>
        <v>4/100/15</v>
      </c>
      <c r="R31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</v>
      </c>
      <c r="S31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</v>
      </c>
      <c r="T315" s="58" t="s">
        <v>28</v>
      </c>
      <c r="U315" s="4">
        <v>12</v>
      </c>
      <c r="V315" s="35">
        <v>24</v>
      </c>
      <c r="W315" s="55" t="s">
        <v>2753</v>
      </c>
      <c r="X315" s="34">
        <v>3350</v>
      </c>
      <c r="Y315" s="161"/>
      <c r="Z315" s="34">
        <v>0</v>
      </c>
      <c r="AA315" s="51">
        <f>IFERROR(VLOOKUP(Таблица1[[#This Row],[Товар КОД6]],'Stock СВОД'!$A$5:$C$220,2,0),)</f>
        <v>0</v>
      </c>
      <c r="AB315" s="51">
        <f>IFERROR(VLOOKUP(Таблица1[[#This Row],[Товар КОД6]],'Продажи Период СВОД'!$A$5:$C$410,2,0),)</f>
        <v>0</v>
      </c>
      <c r="AC315" s="129">
        <f>IFERROR(VLOOKUP(Таблица1[[#This Row],[Товар КОД6]],'Stock СВОД'!$A$5:$C$220,3,0),)</f>
        <v>0</v>
      </c>
      <c r="AD315" s="51">
        <f>IFERROR(VLOOKUP(Таблица1[[#This Row],[Товар КОД6]],'Продажи Период СВОД'!$A$5:$C$410,3,0),)</f>
        <v>0</v>
      </c>
      <c r="AE315" s="119">
        <f>Таблица1[[#This Row],[СТОК 1001]]+Таблица1[[#This Row],[СТОК 1002,]]</f>
        <v>0</v>
      </c>
      <c r="AF315" s="128"/>
      <c r="AG315" s="129"/>
      <c r="AH315" s="120">
        <f>Таблица1[[#This Row],[1002 заказ]]+Таблица1[[#This Row],[1001 заказ]]</f>
        <v>0</v>
      </c>
      <c r="AI315" s="57">
        <v>1</v>
      </c>
      <c r="AJ315" s="194"/>
      <c r="AK315" s="194"/>
      <c r="AL315" s="194">
        <f>Таблица1[[#This Row],[ФАКТ 1001]]+Таблица1[[#This Row],[ФАКТ 1002]]+Таблица1[[#This Row],[1001 заказ]]+Таблица1[[#This Row],[1002 заказ]]</f>
        <v>0</v>
      </c>
      <c r="AP315" s="3">
        <f>Таблица1[[#This Row],[Возврат 1002]]+Таблица1[[#This Row],[Возврат 1001]]</f>
        <v>0</v>
      </c>
      <c r="AQ31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16" spans="1:43" s="3" customFormat="1" ht="15.75" customHeight="1" x14ac:dyDescent="0.2">
      <c r="A316" s="23" t="s">
        <v>810</v>
      </c>
      <c r="B316" s="2">
        <v>820366</v>
      </c>
      <c r="C316" s="88" t="s">
        <v>159</v>
      </c>
      <c r="D316" s="23" t="s">
        <v>810</v>
      </c>
      <c r="E316" s="7">
        <v>820366</v>
      </c>
      <c r="F316" s="7" t="s">
        <v>38</v>
      </c>
      <c r="G316" s="8" t="s">
        <v>1099</v>
      </c>
      <c r="H316" s="5" t="s">
        <v>21</v>
      </c>
      <c r="I316" s="5">
        <v>4</v>
      </c>
      <c r="J316" s="5">
        <v>100</v>
      </c>
      <c r="K316" s="5">
        <v>15</v>
      </c>
      <c r="L316" s="5">
        <v>48</v>
      </c>
      <c r="M316" s="5">
        <v>54.1</v>
      </c>
      <c r="N316" s="5">
        <v>6</v>
      </c>
      <c r="O316" s="43" t="str">
        <f>CONCATENATE(Таблица1[[#This Row],[Отверстия]],"/",Таблица1[[#This Row],[PCD]])</f>
        <v>4/100</v>
      </c>
      <c r="P316" s="5" t="s">
        <v>160</v>
      </c>
      <c r="Q316" s="17" t="str">
        <f>CONCATENATE(Таблица1[[#This Row],[Отверстия]],"/",Таблица1[[#This Row],[PCD]],"/",Таблица1[[#This Row],[Диаметр]])</f>
        <v>4/100/15</v>
      </c>
      <c r="R31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</v>
      </c>
      <c r="S31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</v>
      </c>
      <c r="T316" s="58" t="s">
        <v>28</v>
      </c>
      <c r="U316" s="4">
        <v>12</v>
      </c>
      <c r="V316" s="35">
        <v>24</v>
      </c>
      <c r="W316" s="55" t="s">
        <v>2753</v>
      </c>
      <c r="X316" s="34">
        <v>3350</v>
      </c>
      <c r="Y316" s="161"/>
      <c r="Z316" s="34">
        <v>0</v>
      </c>
      <c r="AA316" s="51">
        <f>IFERROR(VLOOKUP(Таблица1[[#This Row],[Товар КОД6]],'Stock СВОД'!$A$5:$C$220,2,0),)</f>
        <v>0</v>
      </c>
      <c r="AB316" s="51">
        <f>IFERROR(VLOOKUP(Таблица1[[#This Row],[Товар КОД6]],'Продажи Период СВОД'!$A$5:$C$410,2,0),)</f>
        <v>0</v>
      </c>
      <c r="AC316" s="129">
        <f>IFERROR(VLOOKUP(Таблица1[[#This Row],[Товар КОД6]],'Stock СВОД'!$A$5:$C$220,3,0),)</f>
        <v>0</v>
      </c>
      <c r="AD316" s="51">
        <f>IFERROR(VLOOKUP(Таблица1[[#This Row],[Товар КОД6]],'Продажи Период СВОД'!$A$5:$C$410,3,0),)</f>
        <v>0</v>
      </c>
      <c r="AE316" s="125">
        <f>Таблица1[[#This Row],[СТОК 1001]]+Таблица1[[#This Row],[СТОК 1002,]]</f>
        <v>0</v>
      </c>
      <c r="AF316" s="128"/>
      <c r="AG316" s="129"/>
      <c r="AH316" s="120">
        <f>Таблица1[[#This Row],[1002 заказ]]+Таблица1[[#This Row],[1001 заказ]]</f>
        <v>0</v>
      </c>
      <c r="AI316" s="57">
        <v>1</v>
      </c>
      <c r="AJ316" s="194"/>
      <c r="AK316" s="194"/>
      <c r="AL316" s="194">
        <f>Таблица1[[#This Row],[ФАКТ 1001]]+Таблица1[[#This Row],[ФАКТ 1002]]+Таблица1[[#This Row],[1001 заказ]]+Таблица1[[#This Row],[1002 заказ]]</f>
        <v>0</v>
      </c>
      <c r="AP316" s="3">
        <f>Таблица1[[#This Row],[Возврат 1002]]+Таблица1[[#This Row],[Возврат 1001]]</f>
        <v>0</v>
      </c>
      <c r="AQ31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17" spans="1:43" s="3" customFormat="1" ht="15.75" customHeight="1" x14ac:dyDescent="0.2">
      <c r="A317" s="23" t="s">
        <v>810</v>
      </c>
      <c r="B317" s="2">
        <v>828791</v>
      </c>
      <c r="C317" s="88" t="s">
        <v>161</v>
      </c>
      <c r="D317" s="23" t="s">
        <v>810</v>
      </c>
      <c r="E317" s="7">
        <v>828791</v>
      </c>
      <c r="F317" s="7" t="s">
        <v>38</v>
      </c>
      <c r="G317" s="8" t="s">
        <v>1097</v>
      </c>
      <c r="H317" s="5" t="s">
        <v>21</v>
      </c>
      <c r="I317" s="5">
        <v>4</v>
      </c>
      <c r="J317" s="5">
        <v>100</v>
      </c>
      <c r="K317" s="5">
        <v>15</v>
      </c>
      <c r="L317" s="5">
        <v>48</v>
      </c>
      <c r="M317" s="5">
        <v>54.1</v>
      </c>
      <c r="N317" s="5">
        <v>6</v>
      </c>
      <c r="O317" s="43" t="str">
        <f>CONCATENATE(Таблица1[[#This Row],[Отверстия]],"/",Таблица1[[#This Row],[PCD]])</f>
        <v>4/100</v>
      </c>
      <c r="P317" s="5" t="s">
        <v>162</v>
      </c>
      <c r="Q317" s="17" t="str">
        <f>CONCATENATE(Таблица1[[#This Row],[Отверстия]],"/",Таблица1[[#This Row],[PCD]],"/",Таблица1[[#This Row],[Диаметр]])</f>
        <v>4/100/15</v>
      </c>
      <c r="R31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</v>
      </c>
      <c r="S31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</v>
      </c>
      <c r="T317" s="58" t="s">
        <v>28</v>
      </c>
      <c r="U317" s="4">
        <v>12</v>
      </c>
      <c r="V317" s="35">
        <v>24</v>
      </c>
      <c r="W317" s="55" t="s">
        <v>2753</v>
      </c>
      <c r="X317" s="34">
        <v>3350</v>
      </c>
      <c r="Y317" s="161"/>
      <c r="Z317" s="34">
        <v>0</v>
      </c>
      <c r="AA317" s="51">
        <f>IFERROR(VLOOKUP(Таблица1[[#This Row],[Товар КОД6]],'Stock СВОД'!$A$5:$C$220,2,0),)</f>
        <v>0</v>
      </c>
      <c r="AB317" s="51">
        <f>IFERROR(VLOOKUP(Таблица1[[#This Row],[Товар КОД6]],'Продажи Период СВОД'!$A$5:$C$410,2,0),)</f>
        <v>0</v>
      </c>
      <c r="AC317" s="129">
        <f>IFERROR(VLOOKUP(Таблица1[[#This Row],[Товар КОД6]],'Stock СВОД'!$A$5:$C$220,3,0),)</f>
        <v>0</v>
      </c>
      <c r="AD317" s="51">
        <f>IFERROR(VLOOKUP(Таблица1[[#This Row],[Товар КОД6]],'Продажи Период СВОД'!$A$5:$C$410,3,0),)</f>
        <v>0</v>
      </c>
      <c r="AE317" s="119">
        <f>Таблица1[[#This Row],[СТОК 1001]]+Таблица1[[#This Row],[СТОК 1002,]]</f>
        <v>0</v>
      </c>
      <c r="AF317" s="128"/>
      <c r="AG317" s="129"/>
      <c r="AH317" s="120">
        <f>Таблица1[[#This Row],[1002 заказ]]+Таблица1[[#This Row],[1001 заказ]]</f>
        <v>0</v>
      </c>
      <c r="AI317" s="57">
        <v>1</v>
      </c>
      <c r="AJ317" s="194"/>
      <c r="AK317" s="194"/>
      <c r="AL317" s="194">
        <f>Таблица1[[#This Row],[ФАКТ 1001]]+Таблица1[[#This Row],[ФАКТ 1002]]+Таблица1[[#This Row],[1001 заказ]]+Таблица1[[#This Row],[1002 заказ]]</f>
        <v>0</v>
      </c>
      <c r="AP317" s="3">
        <f>Таблица1[[#This Row],[Возврат 1002]]+Таблица1[[#This Row],[Возврат 1001]]</f>
        <v>0</v>
      </c>
      <c r="AQ31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18" spans="1:43" s="3" customFormat="1" ht="15.75" customHeight="1" x14ac:dyDescent="0.2">
      <c r="A318" s="23" t="s">
        <v>810</v>
      </c>
      <c r="B318" s="2">
        <v>830847</v>
      </c>
      <c r="C318" s="88" t="s">
        <v>163</v>
      </c>
      <c r="D318" s="23" t="s">
        <v>810</v>
      </c>
      <c r="E318" s="7">
        <v>830847</v>
      </c>
      <c r="F318" s="7" t="s">
        <v>107</v>
      </c>
      <c r="G318" s="8" t="s">
        <v>2571</v>
      </c>
      <c r="H318" s="5" t="s">
        <v>21</v>
      </c>
      <c r="I318" s="5">
        <v>4</v>
      </c>
      <c r="J318" s="5">
        <v>100</v>
      </c>
      <c r="K318" s="5">
        <v>15</v>
      </c>
      <c r="L318" s="5">
        <v>48</v>
      </c>
      <c r="M318" s="5">
        <v>54.1</v>
      </c>
      <c r="N318" s="5">
        <v>6</v>
      </c>
      <c r="O318" s="43" t="str">
        <f>CONCATENATE(Таблица1[[#This Row],[Отверстия]],"/",Таблица1[[#This Row],[PCD]])</f>
        <v>4/100</v>
      </c>
      <c r="P318" s="5" t="s">
        <v>164</v>
      </c>
      <c r="Q318" s="17" t="str">
        <f>CONCATENATE(Таблица1[[#This Row],[Отверстия]],"/",Таблица1[[#This Row],[PCD]],"/",Таблица1[[#This Row],[Диаметр]])</f>
        <v>4/100/15</v>
      </c>
      <c r="R31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</v>
      </c>
      <c r="S31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</v>
      </c>
      <c r="T318" s="58" t="s">
        <v>28</v>
      </c>
      <c r="U318" s="4">
        <v>12</v>
      </c>
      <c r="V318" s="35">
        <v>24</v>
      </c>
      <c r="W318" s="55" t="s">
        <v>2753</v>
      </c>
      <c r="X318" s="34">
        <v>3590</v>
      </c>
      <c r="Y318" s="161"/>
      <c r="Z318" s="34">
        <v>0</v>
      </c>
      <c r="AA318" s="51">
        <f>IFERROR(VLOOKUP(Таблица1[[#This Row],[Товар КОД6]],'Stock СВОД'!$A$5:$C$220,2,0),)</f>
        <v>0</v>
      </c>
      <c r="AB318" s="51">
        <f>IFERROR(VLOOKUP(Таблица1[[#This Row],[Товар КОД6]],'Продажи Период СВОД'!$A$5:$C$410,2,0),)</f>
        <v>0</v>
      </c>
      <c r="AC318" s="129">
        <f>IFERROR(VLOOKUP(Таблица1[[#This Row],[Товар КОД6]],'Stock СВОД'!$A$5:$C$220,3,0),)</f>
        <v>0</v>
      </c>
      <c r="AD318" s="51">
        <f>IFERROR(VLOOKUP(Таблица1[[#This Row],[Товар КОД6]],'Продажи Период СВОД'!$A$5:$C$410,3,0),)</f>
        <v>0</v>
      </c>
      <c r="AE318" s="119">
        <f>Таблица1[[#This Row],[СТОК 1001]]+Таблица1[[#This Row],[СТОК 1002,]]</f>
        <v>0</v>
      </c>
      <c r="AF318" s="128"/>
      <c r="AG318" s="129"/>
      <c r="AH318" s="120">
        <f>Таблица1[[#This Row],[1002 заказ]]+Таблица1[[#This Row],[1001 заказ]]</f>
        <v>0</v>
      </c>
      <c r="AI318" s="57">
        <v>1</v>
      </c>
      <c r="AJ318" s="194"/>
      <c r="AK318" s="194"/>
      <c r="AL318" s="194">
        <f>Таблица1[[#This Row],[ФАКТ 1001]]+Таблица1[[#This Row],[ФАКТ 1002]]+Таблица1[[#This Row],[1001 заказ]]+Таблица1[[#This Row],[1002 заказ]]</f>
        <v>0</v>
      </c>
      <c r="AP318" s="3">
        <f>Таблица1[[#This Row],[Возврат 1002]]+Таблица1[[#This Row],[Возврат 1001]]</f>
        <v>0</v>
      </c>
      <c r="AQ31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19" spans="1:43" s="3" customFormat="1" ht="15.75" hidden="1" customHeight="1" x14ac:dyDescent="0.2">
      <c r="A319" s="23" t="s">
        <v>810</v>
      </c>
      <c r="B319" s="2">
        <v>775591</v>
      </c>
      <c r="C319" s="88" t="s">
        <v>165</v>
      </c>
      <c r="D319" s="23" t="s">
        <v>810</v>
      </c>
      <c r="E319" s="7">
        <v>775591</v>
      </c>
      <c r="F319" s="7"/>
      <c r="G319" s="8"/>
      <c r="H319" s="5" t="s">
        <v>65</v>
      </c>
      <c r="I319" s="5">
        <v>4</v>
      </c>
      <c r="J319" s="5">
        <v>100</v>
      </c>
      <c r="K319" s="5">
        <v>15</v>
      </c>
      <c r="L319" s="5">
        <v>48</v>
      </c>
      <c r="M319" s="5">
        <v>54.1</v>
      </c>
      <c r="N319" s="5">
        <v>6</v>
      </c>
      <c r="O319" s="43" t="str">
        <f>CONCATENATE(Таблица1[[#This Row],[Отверстия]],"/",Таблица1[[#This Row],[PCD]])</f>
        <v>4/100</v>
      </c>
      <c r="P319" s="5" t="s">
        <v>166</v>
      </c>
      <c r="Q319" s="17" t="str">
        <f>CONCATENATE(Таблица1[[#This Row],[Отверстия]],"/",Таблица1[[#This Row],[PCD]],"/",Таблица1[[#This Row],[Диаметр]])</f>
        <v>4/100/15</v>
      </c>
      <c r="R31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</v>
      </c>
      <c r="S31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</v>
      </c>
      <c r="T319" s="58" t="s">
        <v>28</v>
      </c>
      <c r="U319" s="4">
        <v>12</v>
      </c>
      <c r="V319" s="35">
        <v>24</v>
      </c>
      <c r="W319" s="55" t="s">
        <v>2753</v>
      </c>
      <c r="X319" s="34">
        <v>2545</v>
      </c>
      <c r="Y319" s="161"/>
      <c r="Z319" s="34">
        <v>0</v>
      </c>
      <c r="AA319" s="51">
        <f>IFERROR(VLOOKUP(Таблица1[[#This Row],[Товар КОД6]],'Stock СВОД'!$A$5:$C$220,2,0),)</f>
        <v>0</v>
      </c>
      <c r="AB319" s="51">
        <f>IFERROR(VLOOKUP(Таблица1[[#This Row],[Товар КОД6]],'Продажи Период СВОД'!$A$5:$C$410,2,0),)</f>
        <v>0</v>
      </c>
      <c r="AC319" s="129">
        <f>IFERROR(VLOOKUP(Таблица1[[#This Row],[Товар КОД6]],'Stock СВОД'!$A$5:$C$220,3,0),)</f>
        <v>0</v>
      </c>
      <c r="AD319" s="51">
        <f>IFERROR(VLOOKUP(Таблица1[[#This Row],[Товар КОД6]],'Продажи Период СВОД'!$A$5:$C$410,3,0),)</f>
        <v>0</v>
      </c>
      <c r="AE319" s="119">
        <f>Таблица1[[#This Row],[СТОК 1001]]+Таблица1[[#This Row],[СТОК 1002,]]</f>
        <v>0</v>
      </c>
      <c r="AF319" s="128"/>
      <c r="AG319" s="129"/>
      <c r="AH319" s="120">
        <f>Таблица1[[#This Row],[1002 заказ]]+Таблица1[[#This Row],[1001 заказ]]</f>
        <v>0</v>
      </c>
      <c r="AI319" s="57">
        <v>1</v>
      </c>
      <c r="AJ319" s="57"/>
      <c r="AK319" s="57"/>
      <c r="AL319" s="57">
        <f>Таблица1[[#This Row],[ФАКТ 1001]]+Таблица1[[#This Row],[ФАКТ 1002]]+Таблица1[[#This Row],[1001 заказ]]+Таблица1[[#This Row],[1002 заказ]]</f>
        <v>0</v>
      </c>
      <c r="AP319" s="3">
        <f>Таблица1[[#This Row],[Возврат 1002]]+Таблица1[[#This Row],[Возврат 1001]]</f>
        <v>0</v>
      </c>
      <c r="AQ31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20" spans="1:43" s="3" customFormat="1" ht="15.75" hidden="1" customHeight="1" x14ac:dyDescent="0.2">
      <c r="A320" s="23" t="s">
        <v>810</v>
      </c>
      <c r="B320" s="2">
        <v>672866</v>
      </c>
      <c r="C320" s="88" t="s">
        <v>167</v>
      </c>
      <c r="D320" s="23" t="s">
        <v>810</v>
      </c>
      <c r="E320" s="7">
        <v>672866</v>
      </c>
      <c r="F320" s="7"/>
      <c r="G320" s="8"/>
      <c r="H320" s="5" t="s">
        <v>65</v>
      </c>
      <c r="I320" s="5">
        <v>4</v>
      </c>
      <c r="J320" s="5">
        <v>100</v>
      </c>
      <c r="K320" s="5">
        <v>15</v>
      </c>
      <c r="L320" s="5">
        <v>48</v>
      </c>
      <c r="M320" s="5">
        <v>54.1</v>
      </c>
      <c r="N320" s="5">
        <v>6</v>
      </c>
      <c r="O320" s="43" t="str">
        <f>CONCATENATE(Таблица1[[#This Row],[Отверстия]],"/",Таблица1[[#This Row],[PCD]])</f>
        <v>4/100</v>
      </c>
      <c r="P320" s="5" t="s">
        <v>168</v>
      </c>
      <c r="Q320" s="17" t="str">
        <f>CONCATENATE(Таблица1[[#This Row],[Отверстия]],"/",Таблица1[[#This Row],[PCD]],"/",Таблица1[[#This Row],[Диаметр]])</f>
        <v>4/100/15</v>
      </c>
      <c r="R32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</v>
      </c>
      <c r="S32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</v>
      </c>
      <c r="T320" s="58" t="s">
        <v>28</v>
      </c>
      <c r="U320" s="4">
        <v>12</v>
      </c>
      <c r="V320" s="35">
        <v>24</v>
      </c>
      <c r="W320" s="55" t="s">
        <v>2753</v>
      </c>
      <c r="X320" s="34">
        <v>2545</v>
      </c>
      <c r="Y320" s="161"/>
      <c r="Z320" s="34">
        <v>0</v>
      </c>
      <c r="AA320" s="51">
        <f>IFERROR(VLOOKUP(Таблица1[[#This Row],[Товар КОД6]],'Stock СВОД'!$A$5:$C$220,2,0),)</f>
        <v>0</v>
      </c>
      <c r="AB320" s="51">
        <f>IFERROR(VLOOKUP(Таблица1[[#This Row],[Товар КОД6]],'Продажи Период СВОД'!$A$5:$C$410,2,0),)</f>
        <v>0</v>
      </c>
      <c r="AC320" s="129">
        <f>IFERROR(VLOOKUP(Таблица1[[#This Row],[Товар КОД6]],'Stock СВОД'!$A$5:$C$220,3,0),)</f>
        <v>0</v>
      </c>
      <c r="AD320" s="51">
        <f>IFERROR(VLOOKUP(Таблица1[[#This Row],[Товар КОД6]],'Продажи Период СВОД'!$A$5:$C$410,3,0),)</f>
        <v>0</v>
      </c>
      <c r="AE320" s="119">
        <f>Таблица1[[#This Row],[СТОК 1001]]+Таблица1[[#This Row],[СТОК 1002,]]</f>
        <v>0</v>
      </c>
      <c r="AF320" s="128"/>
      <c r="AG320" s="129"/>
      <c r="AH320" s="120">
        <f>Таблица1[[#This Row],[1002 заказ]]+Таблица1[[#This Row],[1001 заказ]]</f>
        <v>0</v>
      </c>
      <c r="AI320" s="57">
        <v>1</v>
      </c>
      <c r="AJ320" s="57"/>
      <c r="AK320" s="57"/>
      <c r="AL320" s="57">
        <f>Таблица1[[#This Row],[ФАКТ 1001]]+Таблица1[[#This Row],[ФАКТ 1002]]+Таблица1[[#This Row],[1001 заказ]]+Таблица1[[#This Row],[1002 заказ]]</f>
        <v>0</v>
      </c>
      <c r="AP320" s="3">
        <f>Таблица1[[#This Row],[Возврат 1002]]+Таблица1[[#This Row],[Возврат 1001]]</f>
        <v>0</v>
      </c>
      <c r="AQ32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21" spans="1:43" s="3" customFormat="1" ht="15.75" hidden="1" customHeight="1" x14ac:dyDescent="0.2">
      <c r="A321" s="23" t="s">
        <v>810</v>
      </c>
      <c r="B321" s="2">
        <v>775592</v>
      </c>
      <c r="C321" s="88" t="s">
        <v>169</v>
      </c>
      <c r="D321" s="23" t="s">
        <v>810</v>
      </c>
      <c r="E321" s="7">
        <v>775592</v>
      </c>
      <c r="F321" s="7"/>
      <c r="G321" s="8"/>
      <c r="H321" s="5" t="s">
        <v>65</v>
      </c>
      <c r="I321" s="5">
        <v>4</v>
      </c>
      <c r="J321" s="5">
        <v>100</v>
      </c>
      <c r="K321" s="5">
        <v>15</v>
      </c>
      <c r="L321" s="5">
        <v>48</v>
      </c>
      <c r="M321" s="5">
        <v>54.1</v>
      </c>
      <c r="N321" s="5">
        <v>6</v>
      </c>
      <c r="O321" s="43" t="str">
        <f>CONCATENATE(Таблица1[[#This Row],[Отверстия]],"/",Таблица1[[#This Row],[PCD]])</f>
        <v>4/100</v>
      </c>
      <c r="P321" s="5" t="s">
        <v>170</v>
      </c>
      <c r="Q321" s="17" t="str">
        <f>CONCATENATE(Таблица1[[#This Row],[Отверстия]],"/",Таблица1[[#This Row],[PCD]],"/",Таблица1[[#This Row],[Диаметр]])</f>
        <v>4/100/15</v>
      </c>
      <c r="R32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</v>
      </c>
      <c r="S32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</v>
      </c>
      <c r="T321" s="58" t="s">
        <v>28</v>
      </c>
      <c r="U321" s="4">
        <v>12</v>
      </c>
      <c r="V321" s="35">
        <v>24</v>
      </c>
      <c r="W321" s="55" t="s">
        <v>2753</v>
      </c>
      <c r="X321" s="34">
        <v>2545</v>
      </c>
      <c r="Y321" s="161"/>
      <c r="Z321" s="34">
        <v>0</v>
      </c>
      <c r="AA321" s="51">
        <f>IFERROR(VLOOKUP(Таблица1[[#This Row],[Товар КОД6]],'Stock СВОД'!$A$5:$C$220,2,0),)</f>
        <v>0</v>
      </c>
      <c r="AB321" s="51">
        <f>IFERROR(VLOOKUP(Таблица1[[#This Row],[Товар КОД6]],'Продажи Период СВОД'!$A$5:$C$410,2,0),)</f>
        <v>0</v>
      </c>
      <c r="AC321" s="129">
        <f>IFERROR(VLOOKUP(Таблица1[[#This Row],[Товар КОД6]],'Stock СВОД'!$A$5:$C$220,3,0),)</f>
        <v>0</v>
      </c>
      <c r="AD321" s="51">
        <f>IFERROR(VLOOKUP(Таблица1[[#This Row],[Товар КОД6]],'Продажи Период СВОД'!$A$5:$C$410,3,0),)</f>
        <v>0</v>
      </c>
      <c r="AE321" s="119">
        <f>Таблица1[[#This Row],[СТОК 1001]]+Таблица1[[#This Row],[СТОК 1002,]]</f>
        <v>0</v>
      </c>
      <c r="AF321" s="128"/>
      <c r="AG321" s="129"/>
      <c r="AH321" s="120">
        <f>Таблица1[[#This Row],[1002 заказ]]+Таблица1[[#This Row],[1001 заказ]]</f>
        <v>0</v>
      </c>
      <c r="AI321" s="57">
        <v>1</v>
      </c>
      <c r="AJ321" s="57"/>
      <c r="AK321" s="57"/>
      <c r="AL321" s="57">
        <f>Таблица1[[#This Row],[ФАКТ 1001]]+Таблица1[[#This Row],[ФАКТ 1002]]+Таблица1[[#This Row],[1001 заказ]]+Таблица1[[#This Row],[1002 заказ]]</f>
        <v>0</v>
      </c>
      <c r="AP321" s="3">
        <f>Таблица1[[#This Row],[Возврат 1002]]+Таблица1[[#This Row],[Возврат 1001]]</f>
        <v>0</v>
      </c>
      <c r="AQ32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22" spans="1:43" s="3" customFormat="1" ht="15.75" customHeight="1" x14ac:dyDescent="0.2">
      <c r="A322" s="23" t="s">
        <v>810</v>
      </c>
      <c r="B322" s="2">
        <v>941621</v>
      </c>
      <c r="C322" s="88" t="s">
        <v>171</v>
      </c>
      <c r="D322" s="23" t="s">
        <v>810</v>
      </c>
      <c r="E322" s="7">
        <v>941621</v>
      </c>
      <c r="F322" s="7" t="s">
        <v>172</v>
      </c>
      <c r="G322" s="8" t="s">
        <v>2571</v>
      </c>
      <c r="H322" s="5" t="s">
        <v>21</v>
      </c>
      <c r="I322" s="5">
        <v>4</v>
      </c>
      <c r="J322" s="5">
        <v>100</v>
      </c>
      <c r="K322" s="5">
        <v>15</v>
      </c>
      <c r="L322" s="5">
        <v>48</v>
      </c>
      <c r="M322" s="5">
        <v>54.1</v>
      </c>
      <c r="N322" s="5">
        <v>6</v>
      </c>
      <c r="O322" s="43" t="str">
        <f>CONCATENATE(Таблица1[[#This Row],[Отверстия]],"/",Таблица1[[#This Row],[PCD]])</f>
        <v>4/100</v>
      </c>
      <c r="P322" s="5" t="s">
        <v>173</v>
      </c>
      <c r="Q322" s="17" t="str">
        <f>CONCATENATE(Таблица1[[#This Row],[Отверстия]],"/",Таблица1[[#This Row],[PCD]],"/",Таблица1[[#This Row],[Диаметр]])</f>
        <v>4/100/15</v>
      </c>
      <c r="R32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</v>
      </c>
      <c r="S32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</v>
      </c>
      <c r="T322" s="58" t="s">
        <v>28</v>
      </c>
      <c r="U322" s="4">
        <v>12</v>
      </c>
      <c r="V322" s="35">
        <v>24</v>
      </c>
      <c r="W322" s="55" t="s">
        <v>2753</v>
      </c>
      <c r="X322" s="34">
        <v>3590</v>
      </c>
      <c r="Y322" s="161"/>
      <c r="Z322" s="34">
        <v>0</v>
      </c>
      <c r="AA322" s="51">
        <f>IFERROR(VLOOKUP(Таблица1[[#This Row],[Товар КОД6]],'Stock СВОД'!$A$5:$C$220,2,0),)</f>
        <v>0</v>
      </c>
      <c r="AB322" s="51">
        <f>IFERROR(VLOOKUP(Таблица1[[#This Row],[Товар КОД6]],'Продажи Период СВОД'!$A$5:$C$410,2,0),)</f>
        <v>0</v>
      </c>
      <c r="AC322" s="129">
        <f>IFERROR(VLOOKUP(Таблица1[[#This Row],[Товар КОД6]],'Stock СВОД'!$A$5:$C$220,3,0),)</f>
        <v>0</v>
      </c>
      <c r="AD322" s="51">
        <f>IFERROR(VLOOKUP(Таблица1[[#This Row],[Товар КОД6]],'Продажи Период СВОД'!$A$5:$C$410,3,0),)</f>
        <v>0</v>
      </c>
      <c r="AE322" s="119">
        <f>Таблица1[[#This Row],[СТОК 1001]]+Таблица1[[#This Row],[СТОК 1002,]]</f>
        <v>0</v>
      </c>
      <c r="AF322" s="128"/>
      <c r="AG322" s="129"/>
      <c r="AH322" s="120">
        <f>Таблица1[[#This Row],[1002 заказ]]+Таблица1[[#This Row],[1001 заказ]]</f>
        <v>0</v>
      </c>
      <c r="AI322" s="57">
        <v>1</v>
      </c>
      <c r="AJ322" s="194"/>
      <c r="AK322" s="194"/>
      <c r="AL322" s="194">
        <f>Таблица1[[#This Row],[ФАКТ 1001]]+Таблица1[[#This Row],[ФАКТ 1002]]+Таблица1[[#This Row],[1001 заказ]]+Таблица1[[#This Row],[1002 заказ]]</f>
        <v>0</v>
      </c>
      <c r="AP322" s="3">
        <f>Таблица1[[#This Row],[Возврат 1002]]+Таблица1[[#This Row],[Возврат 1001]]</f>
        <v>0</v>
      </c>
      <c r="AQ32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23" spans="1:43" s="3" customFormat="1" ht="15.75" customHeight="1" x14ac:dyDescent="0.2">
      <c r="A323" s="23" t="s">
        <v>810</v>
      </c>
      <c r="B323" s="2">
        <v>948234</v>
      </c>
      <c r="C323" s="88" t="s">
        <v>178</v>
      </c>
      <c r="D323" s="23" t="s">
        <v>810</v>
      </c>
      <c r="E323" s="7">
        <v>948234</v>
      </c>
      <c r="F323" s="7" t="s">
        <v>172</v>
      </c>
      <c r="G323" s="8" t="s">
        <v>1098</v>
      </c>
      <c r="H323" s="5" t="s">
        <v>21</v>
      </c>
      <c r="I323" s="5">
        <v>4</v>
      </c>
      <c r="J323" s="5">
        <v>100</v>
      </c>
      <c r="K323" s="5">
        <v>15</v>
      </c>
      <c r="L323" s="5">
        <v>48</v>
      </c>
      <c r="M323" s="5">
        <v>54.1</v>
      </c>
      <c r="N323" s="5">
        <v>6</v>
      </c>
      <c r="O323" s="43" t="str">
        <f>CONCATENATE(Таблица1[[#This Row],[Отверстия]],"/",Таблица1[[#This Row],[PCD]])</f>
        <v>4/100</v>
      </c>
      <c r="P323" s="5" t="s">
        <v>179</v>
      </c>
      <c r="Q323" s="17" t="str">
        <f>CONCATENATE(Таблица1[[#This Row],[Отверстия]],"/",Таблица1[[#This Row],[PCD]],"/",Таблица1[[#This Row],[Диаметр]])</f>
        <v>4/100/15</v>
      </c>
      <c r="R32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</v>
      </c>
      <c r="S32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</v>
      </c>
      <c r="T323" s="58" t="s">
        <v>28</v>
      </c>
      <c r="U323" s="4">
        <v>12</v>
      </c>
      <c r="V323" s="35">
        <v>24</v>
      </c>
      <c r="W323" s="55" t="s">
        <v>2753</v>
      </c>
      <c r="X323" s="34">
        <v>3350</v>
      </c>
      <c r="Y323" s="161"/>
      <c r="Z323" s="34">
        <v>0</v>
      </c>
      <c r="AA323" s="51">
        <f>IFERROR(VLOOKUP(Таблица1[[#This Row],[Товар КОД6]],'Stock СВОД'!$A$5:$C$220,2,0),)</f>
        <v>0</v>
      </c>
      <c r="AB323" s="51">
        <f>IFERROR(VLOOKUP(Таблица1[[#This Row],[Товар КОД6]],'Продажи Период СВОД'!$A$5:$C$410,2,0),)</f>
        <v>0</v>
      </c>
      <c r="AC323" s="129">
        <f>IFERROR(VLOOKUP(Таблица1[[#This Row],[Товар КОД6]],'Stock СВОД'!$A$5:$C$220,3,0),)</f>
        <v>0</v>
      </c>
      <c r="AD323" s="51">
        <f>IFERROR(VLOOKUP(Таблица1[[#This Row],[Товар КОД6]],'Продажи Период СВОД'!$A$5:$C$410,3,0),)</f>
        <v>0</v>
      </c>
      <c r="AE323" s="119">
        <f>Таблица1[[#This Row],[СТОК 1001]]+Таблица1[[#This Row],[СТОК 1002,]]</f>
        <v>0</v>
      </c>
      <c r="AF323" s="128"/>
      <c r="AG323" s="129"/>
      <c r="AH323" s="120">
        <f>Таблица1[[#This Row],[1002 заказ]]+Таблица1[[#This Row],[1001 заказ]]</f>
        <v>0</v>
      </c>
      <c r="AI323" s="57">
        <v>1</v>
      </c>
      <c r="AJ323" s="194"/>
      <c r="AK323" s="194"/>
      <c r="AL323" s="194">
        <f>Таблица1[[#This Row],[ФАКТ 1001]]+Таблица1[[#This Row],[ФАКТ 1002]]+Таблица1[[#This Row],[1001 заказ]]+Таблица1[[#This Row],[1002 заказ]]</f>
        <v>0</v>
      </c>
      <c r="AP323" s="3">
        <f>Таблица1[[#This Row],[Возврат 1002]]+Таблица1[[#This Row],[Возврат 1001]]</f>
        <v>0</v>
      </c>
      <c r="AQ32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24" spans="1:43" s="3" customFormat="1" ht="15.75" customHeight="1" x14ac:dyDescent="0.2">
      <c r="A324" s="23" t="s">
        <v>810</v>
      </c>
      <c r="B324" s="2">
        <v>40146</v>
      </c>
      <c r="C324" s="88" t="s">
        <v>3986</v>
      </c>
      <c r="D324" s="23" t="s">
        <v>810</v>
      </c>
      <c r="E324" s="7">
        <v>40146</v>
      </c>
      <c r="F324" s="7" t="s">
        <v>3048</v>
      </c>
      <c r="G324" s="8" t="s">
        <v>1102</v>
      </c>
      <c r="H324" s="5" t="s">
        <v>21</v>
      </c>
      <c r="I324" s="5">
        <v>4</v>
      </c>
      <c r="J324" s="5">
        <v>100</v>
      </c>
      <c r="K324" s="5">
        <v>15</v>
      </c>
      <c r="L324" s="5">
        <v>48</v>
      </c>
      <c r="M324" s="5">
        <v>54.1</v>
      </c>
      <c r="N324" s="5">
        <v>6</v>
      </c>
      <c r="O324" s="43" t="str">
        <f>CONCATENATE(Таблица1[[#This Row],[Отверстия]],"/",Таблица1[[#This Row],[PCD]])</f>
        <v>4/100</v>
      </c>
      <c r="P324" s="5" t="s">
        <v>180</v>
      </c>
      <c r="Q324" s="17" t="str">
        <f>CONCATENATE(Таблица1[[#This Row],[Отверстия]],"/",Таблица1[[#This Row],[PCD]],"/",Таблица1[[#This Row],[Диаметр]])</f>
        <v>4/100/15</v>
      </c>
      <c r="R32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</v>
      </c>
      <c r="S32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</v>
      </c>
      <c r="T324" s="58" t="s">
        <v>28</v>
      </c>
      <c r="U324" s="4">
        <v>12</v>
      </c>
      <c r="V324" s="35">
        <v>24</v>
      </c>
      <c r="W324" s="55" t="s">
        <v>2753</v>
      </c>
      <c r="X324" s="34">
        <v>3590</v>
      </c>
      <c r="Y324" s="161"/>
      <c r="Z324" s="34">
        <v>2834.9971999999998</v>
      </c>
      <c r="AA324" s="51">
        <f>IFERROR(VLOOKUP(Таблица1[[#This Row],[Товар КОД6]],'Stock СВОД'!$A$5:$C$220,2,0),)</f>
        <v>4</v>
      </c>
      <c r="AB324" s="51">
        <f>IFERROR(VLOOKUP(Таблица1[[#This Row],[Товар КОД6]],'Продажи Период СВОД'!$A$5:$C$410,2,0),)</f>
        <v>0</v>
      </c>
      <c r="AC324" s="129">
        <f>IFERROR(VLOOKUP(Таблица1[[#This Row],[Товар КОД6]],'Stock СВОД'!$A$5:$C$220,3,0),)</f>
        <v>4</v>
      </c>
      <c r="AD324" s="51">
        <f>IFERROR(VLOOKUP(Таблица1[[#This Row],[Товар КОД6]],'Продажи Период СВОД'!$A$5:$C$410,3,0),)</f>
        <v>0</v>
      </c>
      <c r="AE324" s="119">
        <f>Таблица1[[#This Row],[СТОК 1001]]+Таблица1[[#This Row],[СТОК 1002,]]</f>
        <v>8</v>
      </c>
      <c r="AF324" s="128"/>
      <c r="AG324" s="129"/>
      <c r="AH324" s="120">
        <f>Таблица1[[#This Row],[1002 заказ]]+Таблица1[[#This Row],[1001 заказ]]</f>
        <v>0</v>
      </c>
      <c r="AI324" s="57">
        <v>1</v>
      </c>
      <c r="AJ324" s="194"/>
      <c r="AK324" s="194"/>
      <c r="AL324" s="194">
        <f>Таблица1[[#This Row],[ФАКТ 1001]]+Таблица1[[#This Row],[ФАКТ 1002]]+Таблица1[[#This Row],[1001 заказ]]+Таблица1[[#This Row],[1002 заказ]]</f>
        <v>0</v>
      </c>
      <c r="AP324" s="3">
        <v>2975</v>
      </c>
      <c r="AQ32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8</v>
      </c>
    </row>
    <row r="325" spans="1:43" s="3" customFormat="1" ht="15.75" customHeight="1" x14ac:dyDescent="0.2">
      <c r="A325" s="23" t="s">
        <v>810</v>
      </c>
      <c r="B325" s="2">
        <v>40147</v>
      </c>
      <c r="C325" s="88" t="s">
        <v>1001</v>
      </c>
      <c r="D325" s="23" t="s">
        <v>810</v>
      </c>
      <c r="E325" s="7">
        <v>40147</v>
      </c>
      <c r="F325" s="7" t="s">
        <v>3048</v>
      </c>
      <c r="G325" s="8" t="s">
        <v>1099</v>
      </c>
      <c r="H325" s="5" t="s">
        <v>21</v>
      </c>
      <c r="I325" s="5">
        <v>4</v>
      </c>
      <c r="J325" s="5">
        <v>100</v>
      </c>
      <c r="K325" s="5">
        <v>15</v>
      </c>
      <c r="L325" s="5">
        <v>48</v>
      </c>
      <c r="M325" s="5">
        <v>54.1</v>
      </c>
      <c r="N325" s="5">
        <v>6</v>
      </c>
      <c r="O325" s="43" t="str">
        <f>CONCATENATE(Таблица1[[#This Row],[Отверстия]],"/",Таблица1[[#This Row],[PCD]])</f>
        <v>4/100</v>
      </c>
      <c r="P325" s="5" t="s">
        <v>181</v>
      </c>
      <c r="Q325" s="17" t="str">
        <f>CONCATENATE(Таблица1[[#This Row],[Отверстия]],"/",Таблица1[[#This Row],[PCD]],"/",Таблица1[[#This Row],[Диаметр]])</f>
        <v>4/100/15</v>
      </c>
      <c r="R32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</v>
      </c>
      <c r="S32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</v>
      </c>
      <c r="T325" s="58" t="s">
        <v>28</v>
      </c>
      <c r="U325" s="4">
        <v>12</v>
      </c>
      <c r="V325" s="35">
        <v>24</v>
      </c>
      <c r="W325" s="55" t="s">
        <v>2753</v>
      </c>
      <c r="X325" s="34">
        <v>3350</v>
      </c>
      <c r="Y325" s="161"/>
      <c r="Z325" s="37">
        <v>2588.6112333333331</v>
      </c>
      <c r="AA325" s="51">
        <f>IFERROR(VLOOKUP(Таблица1[[#This Row],[Товар КОД6]],'Stock СВОД'!$A$5:$C$220,2,0),)</f>
        <v>12</v>
      </c>
      <c r="AB325" s="51">
        <f>IFERROR(VLOOKUP(Таблица1[[#This Row],[Товар КОД6]],'Продажи Период СВОД'!$A$5:$C$410,2,0),)</f>
        <v>0</v>
      </c>
      <c r="AC325" s="129">
        <f>IFERROR(VLOOKUP(Таблица1[[#This Row],[Товар КОД6]],'Stock СВОД'!$A$5:$C$220,3,0),)</f>
        <v>8</v>
      </c>
      <c r="AD325" s="51">
        <f>IFERROR(VLOOKUP(Таблица1[[#This Row],[Товар КОД6]],'Продажи Период СВОД'!$A$5:$C$410,3,0),)</f>
        <v>0</v>
      </c>
      <c r="AE325" s="119">
        <f>Таблица1[[#This Row],[СТОК 1001]]+Таблица1[[#This Row],[СТОК 1002,]]</f>
        <v>20</v>
      </c>
      <c r="AF325" s="128"/>
      <c r="AG325" s="129"/>
      <c r="AH325" s="120">
        <f>Таблица1[[#This Row],[1002 заказ]]+Таблица1[[#This Row],[1001 заказ]]</f>
        <v>0</v>
      </c>
      <c r="AI325" s="57">
        <v>1</v>
      </c>
      <c r="AJ325" s="194"/>
      <c r="AK325" s="194"/>
      <c r="AL325" s="194">
        <f>Таблица1[[#This Row],[ФАКТ 1001]]+Таблица1[[#This Row],[ФАКТ 1002]]+Таблица1[[#This Row],[1001 заказ]]+Таблица1[[#This Row],[1002 заказ]]</f>
        <v>0</v>
      </c>
      <c r="AP325" s="3">
        <f>Таблица1[[#This Row],[Возврат 1002]]+Таблица1[[#This Row],[Возврат 1001]]</f>
        <v>0</v>
      </c>
      <c r="AQ32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20</v>
      </c>
    </row>
    <row r="326" spans="1:43" s="3" customFormat="1" ht="15.75" hidden="1" customHeight="1" x14ac:dyDescent="0.2">
      <c r="A326" s="23" t="s">
        <v>810</v>
      </c>
      <c r="B326" s="2">
        <v>2039645</v>
      </c>
      <c r="C326" s="88" t="s">
        <v>1052</v>
      </c>
      <c r="D326" s="23" t="s">
        <v>810</v>
      </c>
      <c r="E326" s="7">
        <v>2039645</v>
      </c>
      <c r="F326" s="7"/>
      <c r="G326" s="8"/>
      <c r="H326" s="5" t="s">
        <v>1051</v>
      </c>
      <c r="I326" s="5">
        <v>4</v>
      </c>
      <c r="J326" s="5">
        <v>100</v>
      </c>
      <c r="K326" s="5">
        <v>15</v>
      </c>
      <c r="L326" s="5">
        <v>48</v>
      </c>
      <c r="M326" s="5">
        <v>54.1</v>
      </c>
      <c r="N326" s="5">
        <v>6</v>
      </c>
      <c r="O326" s="43" t="str">
        <f>CONCATENATE(Таблица1[[#This Row],[Отверстия]],"/",Таблица1[[#This Row],[PCD]])</f>
        <v>4/100</v>
      </c>
      <c r="P326" s="5" t="s">
        <v>1056</v>
      </c>
      <c r="Q326" s="17" t="str">
        <f>CONCATENATE(Таблица1[[#This Row],[Отверстия]],"/",Таблица1[[#This Row],[PCD]],"/",Таблица1[[#This Row],[Диаметр]])</f>
        <v>4/100/15</v>
      </c>
      <c r="R32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</v>
      </c>
      <c r="S32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</v>
      </c>
      <c r="T326" s="58" t="s">
        <v>28</v>
      </c>
      <c r="U326" s="4">
        <v>12</v>
      </c>
      <c r="V326" s="35">
        <v>24</v>
      </c>
      <c r="W326" s="55" t="s">
        <v>2753</v>
      </c>
      <c r="X326" s="34">
        <v>4227</v>
      </c>
      <c r="Y326" s="161"/>
      <c r="Z326" s="34">
        <v>0</v>
      </c>
      <c r="AA326" s="51">
        <f>IFERROR(VLOOKUP(Таблица1[[#This Row],[Товар КОД6]],'Stock СВОД'!$A$5:$C$220,2,0),)</f>
        <v>0</v>
      </c>
      <c r="AB326" s="51">
        <f>IFERROR(VLOOKUP(Таблица1[[#This Row],[Товар КОД6]],'Продажи Период СВОД'!$A$5:$C$410,2,0),)</f>
        <v>0</v>
      </c>
      <c r="AC326" s="129">
        <f>IFERROR(VLOOKUP(Таблица1[[#This Row],[Товар КОД6]],'Stock СВОД'!$A$5:$C$220,3,0),)</f>
        <v>0</v>
      </c>
      <c r="AD326" s="51">
        <f>IFERROR(VLOOKUP(Таблица1[[#This Row],[Товар КОД6]],'Продажи Период СВОД'!$A$5:$C$410,3,0),)</f>
        <v>0</v>
      </c>
      <c r="AE326" s="119">
        <f>Таблица1[[#This Row],[СТОК 1001]]+Таблица1[[#This Row],[СТОК 1002,]]</f>
        <v>0</v>
      </c>
      <c r="AF326" s="128"/>
      <c r="AG326" s="129"/>
      <c r="AH326" s="120">
        <f>Таблица1[[#This Row],[1002 заказ]]+Таблица1[[#This Row],[1001 заказ]]</f>
        <v>0</v>
      </c>
      <c r="AI326" s="57">
        <v>1</v>
      </c>
      <c r="AJ326" s="57"/>
      <c r="AK326" s="57"/>
      <c r="AL326" s="57">
        <f>Таблица1[[#This Row],[ФАКТ 1001]]+Таблица1[[#This Row],[ФАКТ 1002]]+Таблица1[[#This Row],[1001 заказ]]+Таблица1[[#This Row],[1002 заказ]]</f>
        <v>0</v>
      </c>
      <c r="AP326" s="3">
        <f>Таблица1[[#This Row],[Возврат 1002]]+Таблица1[[#This Row],[Возврат 1001]]</f>
        <v>0</v>
      </c>
      <c r="AQ32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27" spans="1:43" s="3" customFormat="1" ht="15.75" hidden="1" customHeight="1" x14ac:dyDescent="0.2">
      <c r="A327" s="23" t="s">
        <v>810</v>
      </c>
      <c r="B327" s="2">
        <v>2039646</v>
      </c>
      <c r="C327" s="88" t="s">
        <v>1053</v>
      </c>
      <c r="D327" s="23" t="s">
        <v>810</v>
      </c>
      <c r="E327" s="7">
        <v>2039646</v>
      </c>
      <c r="F327" s="7"/>
      <c r="G327" s="8"/>
      <c r="H327" s="5" t="s">
        <v>1051</v>
      </c>
      <c r="I327" s="5">
        <v>4</v>
      </c>
      <c r="J327" s="5">
        <v>100</v>
      </c>
      <c r="K327" s="5">
        <v>15</v>
      </c>
      <c r="L327" s="5">
        <v>48</v>
      </c>
      <c r="M327" s="5">
        <v>54.1</v>
      </c>
      <c r="N327" s="5">
        <v>6</v>
      </c>
      <c r="O327" s="43" t="str">
        <f>CONCATENATE(Таблица1[[#This Row],[Отверстия]],"/",Таблица1[[#This Row],[PCD]])</f>
        <v>4/100</v>
      </c>
      <c r="P327" s="5" t="s">
        <v>1057</v>
      </c>
      <c r="Q327" s="17" t="str">
        <f>CONCATENATE(Таблица1[[#This Row],[Отверстия]],"/",Таблица1[[#This Row],[PCD]],"/",Таблица1[[#This Row],[Диаметр]])</f>
        <v>4/100/15</v>
      </c>
      <c r="R32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</v>
      </c>
      <c r="S32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</v>
      </c>
      <c r="T327" s="58" t="s">
        <v>28</v>
      </c>
      <c r="U327" s="4">
        <v>12</v>
      </c>
      <c r="V327" s="35">
        <v>24</v>
      </c>
      <c r="W327" s="55" t="s">
        <v>2753</v>
      </c>
      <c r="X327" s="34">
        <v>4390</v>
      </c>
      <c r="Y327" s="161"/>
      <c r="Z327" s="34">
        <v>0</v>
      </c>
      <c r="AA327" s="51">
        <f>IFERROR(VLOOKUP(Таблица1[[#This Row],[Товар КОД6]],'Stock СВОД'!$A$5:$C$220,2,0),)</f>
        <v>0</v>
      </c>
      <c r="AB327" s="51">
        <f>IFERROR(VLOOKUP(Таблица1[[#This Row],[Товар КОД6]],'Продажи Период СВОД'!$A$5:$C$410,2,0),)</f>
        <v>0</v>
      </c>
      <c r="AC327" s="129">
        <f>IFERROR(VLOOKUP(Таблица1[[#This Row],[Товар КОД6]],'Stock СВОД'!$A$5:$C$220,3,0),)</f>
        <v>0</v>
      </c>
      <c r="AD327" s="51">
        <f>IFERROR(VLOOKUP(Таблица1[[#This Row],[Товар КОД6]],'Продажи Период СВОД'!$A$5:$C$410,3,0),)</f>
        <v>0</v>
      </c>
      <c r="AE327" s="119">
        <f>Таблица1[[#This Row],[СТОК 1001]]+Таблица1[[#This Row],[СТОК 1002,]]</f>
        <v>0</v>
      </c>
      <c r="AF327" s="128"/>
      <c r="AG327" s="129"/>
      <c r="AH327" s="120">
        <f>Таблица1[[#This Row],[1002 заказ]]+Таблица1[[#This Row],[1001 заказ]]</f>
        <v>0</v>
      </c>
      <c r="AI327" s="57">
        <v>1</v>
      </c>
      <c r="AJ327" s="57"/>
      <c r="AK327" s="57"/>
      <c r="AL327" s="57">
        <f>Таблица1[[#This Row],[ФАКТ 1001]]+Таблица1[[#This Row],[ФАКТ 1002]]+Таблица1[[#This Row],[1001 заказ]]+Таблица1[[#This Row],[1002 заказ]]</f>
        <v>0</v>
      </c>
      <c r="AP327" s="3">
        <f>Таблица1[[#This Row],[Возврат 1002]]+Таблица1[[#This Row],[Возврат 1001]]</f>
        <v>0</v>
      </c>
      <c r="AQ32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28" spans="1:43" s="3" customFormat="1" ht="15.75" hidden="1" customHeight="1" x14ac:dyDescent="0.2">
      <c r="A328" s="23" t="s">
        <v>810</v>
      </c>
      <c r="B328" s="2">
        <v>2039647</v>
      </c>
      <c r="C328" s="88" t="s">
        <v>1054</v>
      </c>
      <c r="D328" s="23" t="s">
        <v>810</v>
      </c>
      <c r="E328" s="7">
        <v>2039647</v>
      </c>
      <c r="F328" s="7"/>
      <c r="G328" s="8"/>
      <c r="H328" s="5" t="s">
        <v>1051</v>
      </c>
      <c r="I328" s="5">
        <v>4</v>
      </c>
      <c r="J328" s="5">
        <v>100</v>
      </c>
      <c r="K328" s="5">
        <v>15</v>
      </c>
      <c r="L328" s="5">
        <v>48</v>
      </c>
      <c r="M328" s="5">
        <v>54.1</v>
      </c>
      <c r="N328" s="5">
        <v>6</v>
      </c>
      <c r="O328" s="43" t="str">
        <f>CONCATENATE(Таблица1[[#This Row],[Отверстия]],"/",Таблица1[[#This Row],[PCD]])</f>
        <v>4/100</v>
      </c>
      <c r="P328" s="5" t="s">
        <v>1058</v>
      </c>
      <c r="Q328" s="17" t="str">
        <f>CONCATENATE(Таблица1[[#This Row],[Отверстия]],"/",Таблица1[[#This Row],[PCD]],"/",Таблица1[[#This Row],[Диаметр]])</f>
        <v>4/100/15</v>
      </c>
      <c r="R32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</v>
      </c>
      <c r="S32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</v>
      </c>
      <c r="T328" s="58" t="s">
        <v>28</v>
      </c>
      <c r="U328" s="4">
        <v>12</v>
      </c>
      <c r="V328" s="35">
        <v>24</v>
      </c>
      <c r="W328" s="55" t="s">
        <v>2753</v>
      </c>
      <c r="X328" s="34">
        <v>3935</v>
      </c>
      <c r="Y328" s="161"/>
      <c r="Z328" s="34">
        <v>0</v>
      </c>
      <c r="AA328" s="51">
        <f>IFERROR(VLOOKUP(Таблица1[[#This Row],[Товар КОД6]],'Stock СВОД'!$A$5:$C$220,2,0),)</f>
        <v>0</v>
      </c>
      <c r="AB328" s="51">
        <f>IFERROR(VLOOKUP(Таблица1[[#This Row],[Товар КОД6]],'Продажи Период СВОД'!$A$5:$C$410,2,0),)</f>
        <v>0</v>
      </c>
      <c r="AC328" s="129">
        <f>IFERROR(VLOOKUP(Таблица1[[#This Row],[Товар КОД6]],'Stock СВОД'!$A$5:$C$220,3,0),)</f>
        <v>0</v>
      </c>
      <c r="AD328" s="51">
        <f>IFERROR(VLOOKUP(Таблица1[[#This Row],[Товар КОД6]],'Продажи Период СВОД'!$A$5:$C$410,3,0),)</f>
        <v>0</v>
      </c>
      <c r="AE328" s="119">
        <f>Таблица1[[#This Row],[СТОК 1001]]+Таблица1[[#This Row],[СТОК 1002,]]</f>
        <v>0</v>
      </c>
      <c r="AF328" s="128"/>
      <c r="AG328" s="129"/>
      <c r="AH328" s="120">
        <f>Таблица1[[#This Row],[1002 заказ]]+Таблица1[[#This Row],[1001 заказ]]</f>
        <v>0</v>
      </c>
      <c r="AI328" s="57">
        <v>1</v>
      </c>
      <c r="AJ328" s="57"/>
      <c r="AK328" s="57"/>
      <c r="AL328" s="57">
        <f>Таблица1[[#This Row],[ФАКТ 1001]]+Таблица1[[#This Row],[ФАКТ 1002]]+Таблица1[[#This Row],[1001 заказ]]+Таблица1[[#This Row],[1002 заказ]]</f>
        <v>0</v>
      </c>
      <c r="AP328" s="3">
        <f>Таблица1[[#This Row],[Возврат 1002]]+Таблица1[[#This Row],[Возврат 1001]]</f>
        <v>0</v>
      </c>
      <c r="AQ32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29" spans="1:43" s="3" customFormat="1" ht="15.75" hidden="1" customHeight="1" x14ac:dyDescent="0.2">
      <c r="A329" s="23" t="s">
        <v>810</v>
      </c>
      <c r="B329" s="2">
        <v>2039648</v>
      </c>
      <c r="C329" s="88" t="s">
        <v>1055</v>
      </c>
      <c r="D329" s="23" t="s">
        <v>810</v>
      </c>
      <c r="E329" s="7">
        <v>2039648</v>
      </c>
      <c r="F329" s="7"/>
      <c r="G329" s="8"/>
      <c r="H329" s="5" t="s">
        <v>1051</v>
      </c>
      <c r="I329" s="5">
        <v>4</v>
      </c>
      <c r="J329" s="5">
        <v>100</v>
      </c>
      <c r="K329" s="5">
        <v>15</v>
      </c>
      <c r="L329" s="5">
        <v>48</v>
      </c>
      <c r="M329" s="5">
        <v>54.1</v>
      </c>
      <c r="N329" s="5">
        <v>6</v>
      </c>
      <c r="O329" s="43" t="str">
        <f>CONCATENATE(Таблица1[[#This Row],[Отверстия]],"/",Таблица1[[#This Row],[PCD]])</f>
        <v>4/100</v>
      </c>
      <c r="P329" s="5" t="s">
        <v>1059</v>
      </c>
      <c r="Q329" s="17" t="str">
        <f>CONCATENATE(Таблица1[[#This Row],[Отверстия]],"/",Таблица1[[#This Row],[PCD]],"/",Таблица1[[#This Row],[Диаметр]])</f>
        <v>4/100/15</v>
      </c>
      <c r="R32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</v>
      </c>
      <c r="S32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</v>
      </c>
      <c r="T329" s="58" t="s">
        <v>28</v>
      </c>
      <c r="U329" s="4">
        <v>12</v>
      </c>
      <c r="V329" s="35">
        <v>24</v>
      </c>
      <c r="W329" s="55" t="s">
        <v>2753</v>
      </c>
      <c r="X329" s="34">
        <v>3311</v>
      </c>
      <c r="Y329" s="161"/>
      <c r="Z329" s="34">
        <v>0</v>
      </c>
      <c r="AA329" s="51">
        <f>IFERROR(VLOOKUP(Таблица1[[#This Row],[Товар КОД6]],'Stock СВОД'!$A$5:$C$220,2,0),)</f>
        <v>0</v>
      </c>
      <c r="AB329" s="51">
        <f>IFERROR(VLOOKUP(Таблица1[[#This Row],[Товар КОД6]],'Продажи Период СВОД'!$A$5:$C$410,2,0),)</f>
        <v>0</v>
      </c>
      <c r="AC329" s="129">
        <f>IFERROR(VLOOKUP(Таблица1[[#This Row],[Товар КОД6]],'Stock СВОД'!$A$5:$C$220,3,0),)</f>
        <v>0</v>
      </c>
      <c r="AD329" s="51">
        <f>IFERROR(VLOOKUP(Таблица1[[#This Row],[Товар КОД6]],'Продажи Период СВОД'!$A$5:$C$410,3,0),)</f>
        <v>0</v>
      </c>
      <c r="AE329" s="119">
        <f>Таблица1[[#This Row],[СТОК 1001]]+Таблица1[[#This Row],[СТОК 1002,]]</f>
        <v>0</v>
      </c>
      <c r="AF329" s="128"/>
      <c r="AG329" s="129"/>
      <c r="AH329" s="120">
        <f>Таблица1[[#This Row],[1002 заказ]]+Таблица1[[#This Row],[1001 заказ]]</f>
        <v>0</v>
      </c>
      <c r="AI329" s="57">
        <v>1</v>
      </c>
      <c r="AJ329" s="57"/>
      <c r="AK329" s="57"/>
      <c r="AL329" s="57">
        <f>Таблица1[[#This Row],[ФАКТ 1001]]+Таблица1[[#This Row],[ФАКТ 1002]]+Таблица1[[#This Row],[1001 заказ]]+Таблица1[[#This Row],[1002 заказ]]</f>
        <v>0</v>
      </c>
      <c r="AP329" s="3">
        <f>Таблица1[[#This Row],[Возврат 1002]]+Таблица1[[#This Row],[Возврат 1001]]</f>
        <v>0</v>
      </c>
      <c r="AQ32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30" spans="1:43" s="3" customFormat="1" ht="15.75" customHeight="1" x14ac:dyDescent="0.2">
      <c r="A330" s="23" t="s">
        <v>810</v>
      </c>
      <c r="B330" s="2">
        <v>2041419</v>
      </c>
      <c r="C330" s="88" t="s">
        <v>985</v>
      </c>
      <c r="D330" s="23" t="s">
        <v>810</v>
      </c>
      <c r="E330" s="7">
        <v>2041419</v>
      </c>
      <c r="F330" s="7" t="s">
        <v>1094</v>
      </c>
      <c r="G330" s="8" t="s">
        <v>1102</v>
      </c>
      <c r="H330" s="5" t="s">
        <v>21</v>
      </c>
      <c r="I330" s="5">
        <v>4</v>
      </c>
      <c r="J330" s="5">
        <v>100</v>
      </c>
      <c r="K330" s="5">
        <v>15</v>
      </c>
      <c r="L330" s="5">
        <v>48</v>
      </c>
      <c r="M330" s="5">
        <v>54.1</v>
      </c>
      <c r="N330" s="5">
        <v>6</v>
      </c>
      <c r="O330" s="43" t="str">
        <f>CONCATENATE(Таблица1[[#This Row],[Отверстия]],"/",Таблица1[[#This Row],[PCD]])</f>
        <v>4/100</v>
      </c>
      <c r="P330" s="5" t="s">
        <v>1071</v>
      </c>
      <c r="Q330" s="17" t="str">
        <f>CONCATENATE(Таблица1[[#This Row],[Отверстия]],"/",Таблица1[[#This Row],[PCD]],"/",Таблица1[[#This Row],[Диаметр]])</f>
        <v>4/100/15</v>
      </c>
      <c r="R33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</v>
      </c>
      <c r="S33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</v>
      </c>
      <c r="T330" s="58" t="s">
        <v>28</v>
      </c>
      <c r="U330" s="4">
        <v>12</v>
      </c>
      <c r="V330" s="35">
        <v>24</v>
      </c>
      <c r="W330" s="55" t="s">
        <v>2753</v>
      </c>
      <c r="X330" s="34">
        <v>3350</v>
      </c>
      <c r="Y330" s="161"/>
      <c r="Z330" s="34">
        <v>0</v>
      </c>
      <c r="AA330" s="51">
        <f>IFERROR(VLOOKUP(Таблица1[[#This Row],[Товар КОД6]],'Stock СВОД'!$A$5:$C$220,2,0),)</f>
        <v>0</v>
      </c>
      <c r="AB330" s="51">
        <f>IFERROR(VLOOKUP(Таблица1[[#This Row],[Товар КОД6]],'Продажи Период СВОД'!$A$5:$C$410,2,0),)</f>
        <v>0</v>
      </c>
      <c r="AC330" s="129">
        <f>IFERROR(VLOOKUP(Таблица1[[#This Row],[Товар КОД6]],'Stock СВОД'!$A$5:$C$220,3,0),)</f>
        <v>0</v>
      </c>
      <c r="AD330" s="51">
        <f>IFERROR(VLOOKUP(Таблица1[[#This Row],[Товар КОД6]],'Продажи Период СВОД'!$A$5:$C$410,3,0),)</f>
        <v>0</v>
      </c>
      <c r="AE330" s="119">
        <f>Таблица1[[#This Row],[СТОК 1001]]+Таблица1[[#This Row],[СТОК 1002,]]</f>
        <v>0</v>
      </c>
      <c r="AF330" s="128"/>
      <c r="AG330" s="129"/>
      <c r="AH330" s="120">
        <f>Таблица1[[#This Row],[1002 заказ]]+Таблица1[[#This Row],[1001 заказ]]</f>
        <v>0</v>
      </c>
      <c r="AI330" s="57">
        <v>1</v>
      </c>
      <c r="AJ330" s="194"/>
      <c r="AK330" s="194"/>
      <c r="AL330" s="194">
        <f>Таблица1[[#This Row],[ФАКТ 1001]]+Таблица1[[#This Row],[ФАКТ 1002]]+Таблица1[[#This Row],[1001 заказ]]+Таблица1[[#This Row],[1002 заказ]]</f>
        <v>0</v>
      </c>
      <c r="AM330" s="87"/>
      <c r="AP330" s="3">
        <f>Таблица1[[#This Row],[Возврат 1002]]+Таблица1[[#This Row],[Возврат 1001]]</f>
        <v>0</v>
      </c>
      <c r="AQ33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31" spans="1:43" s="3" customFormat="1" ht="15.75" customHeight="1" x14ac:dyDescent="0.2">
      <c r="A331" s="23" t="s">
        <v>810</v>
      </c>
      <c r="B331" s="2">
        <v>405667</v>
      </c>
      <c r="C331" s="88" t="s">
        <v>1269</v>
      </c>
      <c r="D331" s="23" t="s">
        <v>810</v>
      </c>
      <c r="E331" s="7">
        <v>405667</v>
      </c>
      <c r="F331" s="7" t="s">
        <v>2574</v>
      </c>
      <c r="G331" s="8" t="s">
        <v>1180</v>
      </c>
      <c r="H331" s="5" t="s">
        <v>21</v>
      </c>
      <c r="I331" s="5">
        <v>4</v>
      </c>
      <c r="J331" s="5">
        <v>100</v>
      </c>
      <c r="K331" s="5">
        <v>15</v>
      </c>
      <c r="L331" s="44">
        <v>48</v>
      </c>
      <c r="M331" s="5">
        <v>54.1</v>
      </c>
      <c r="N331" s="5">
        <v>6</v>
      </c>
      <c r="O331" s="43" t="str">
        <f>CONCATENATE(Таблица1[[#This Row],[Отверстия]],"/",Таблица1[[#This Row],[PCD]])</f>
        <v>4/100</v>
      </c>
      <c r="P331" s="5" t="str">
        <f>Таблица1[[#This Row],[Универсальный размер]]&amp;" "&amp;Таблица1[[#This Row],[Код Поставщика]]</f>
        <v>4/100/15/48/54,1/6 56.19ПЛ</v>
      </c>
      <c r="Q331" s="17" t="str">
        <f>CONCATENATE(Таблица1[[#This Row],[Отверстия]],"/",Таблица1[[#This Row],[PCD]],"/",Таблица1[[#This Row],[Диаметр]])</f>
        <v>4/100/15</v>
      </c>
      <c r="R33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</v>
      </c>
      <c r="S33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</v>
      </c>
      <c r="T331" s="58" t="s">
        <v>28</v>
      </c>
      <c r="U331" s="4">
        <v>12</v>
      </c>
      <c r="V331" s="35">
        <v>24</v>
      </c>
      <c r="W331" s="55" t="s">
        <v>2753</v>
      </c>
      <c r="X331" s="34">
        <v>3350</v>
      </c>
      <c r="Y331" s="161"/>
      <c r="Z331" s="34">
        <v>0</v>
      </c>
      <c r="AA331" s="51">
        <f>IFERROR(VLOOKUP(Таблица1[[#This Row],[Товар КОД6]],'Stock СВОД'!$A$5:$C$220,2,0),)</f>
        <v>0</v>
      </c>
      <c r="AB331" s="51">
        <f>IFERROR(VLOOKUP(Таблица1[[#This Row],[Товар КОД6]],'Продажи Период СВОД'!$A$5:$C$410,2,0),)</f>
        <v>0</v>
      </c>
      <c r="AC331" s="129">
        <f>IFERROR(VLOOKUP(Таблица1[[#This Row],[Товар КОД6]],'Stock СВОД'!$A$5:$C$220,3,0),)</f>
        <v>0</v>
      </c>
      <c r="AD331" s="51">
        <f>IFERROR(VLOOKUP(Таблица1[[#This Row],[Товар КОД6]],'Продажи Период СВОД'!$A$5:$C$410,3,0),)</f>
        <v>0</v>
      </c>
      <c r="AE331" s="119">
        <f>Таблица1[[#This Row],[СТОК 1001]]+Таблица1[[#This Row],[СТОК 1002,]]</f>
        <v>0</v>
      </c>
      <c r="AF331" s="128"/>
      <c r="AG331" s="129"/>
      <c r="AH331" s="120">
        <f>Таблица1[[#This Row],[1002 заказ]]+Таблица1[[#This Row],[1001 заказ]]</f>
        <v>0</v>
      </c>
      <c r="AI331" s="57">
        <v>1</v>
      </c>
      <c r="AJ331" s="194"/>
      <c r="AK331" s="194"/>
      <c r="AL331" s="194">
        <f>Таблица1[[#This Row],[ФАКТ 1001]]+Таблица1[[#This Row],[ФАКТ 1002]]+Таблица1[[#This Row],[1001 заказ]]+Таблица1[[#This Row],[1002 заказ]]</f>
        <v>0</v>
      </c>
      <c r="AP331" s="3">
        <f>Таблица1[[#This Row],[Возврат 1002]]+Таблица1[[#This Row],[Возврат 1001]]</f>
        <v>0</v>
      </c>
      <c r="AQ33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32" spans="1:43" s="3" customFormat="1" ht="15.75" customHeight="1" x14ac:dyDescent="0.2">
      <c r="A332" s="23" t="s">
        <v>810</v>
      </c>
      <c r="B332" s="2">
        <v>661661</v>
      </c>
      <c r="C332" s="88" t="s">
        <v>2089</v>
      </c>
      <c r="D332" s="23" t="s">
        <v>810</v>
      </c>
      <c r="E332" s="7">
        <v>661661</v>
      </c>
      <c r="F332" s="7" t="s">
        <v>2574</v>
      </c>
      <c r="G332" s="8" t="s">
        <v>1106</v>
      </c>
      <c r="H332" s="5" t="s">
        <v>21</v>
      </c>
      <c r="I332" s="5">
        <v>4</v>
      </c>
      <c r="J332" s="5">
        <v>100</v>
      </c>
      <c r="K332" s="5">
        <v>15</v>
      </c>
      <c r="L332" s="44">
        <v>48</v>
      </c>
      <c r="M332" s="5">
        <v>54.1</v>
      </c>
      <c r="N332" s="5">
        <v>6</v>
      </c>
      <c r="O332" s="43" t="str">
        <f>CONCATENATE(Таблица1[[#This Row],[Отверстия]],"/",Таблица1[[#This Row],[PCD]])</f>
        <v>4/100</v>
      </c>
      <c r="P332" s="5" t="str">
        <f>Таблица1[[#This Row],[Универсальный размер]]&amp;" "&amp;Таблица1[[#This Row],[Код Поставщика]]</f>
        <v>4/100/15/48/54,1/6 56.19М</v>
      </c>
      <c r="Q332" s="17" t="str">
        <f>CONCATENATE(Таблица1[[#This Row],[Отверстия]],"/",Таблица1[[#This Row],[PCD]],"/",Таблица1[[#This Row],[Диаметр]])</f>
        <v>4/100/15</v>
      </c>
      <c r="R33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</v>
      </c>
      <c r="S33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</v>
      </c>
      <c r="T332" s="58" t="s">
        <v>28</v>
      </c>
      <c r="U332" s="4">
        <v>12</v>
      </c>
      <c r="V332" s="35">
        <v>24</v>
      </c>
      <c r="W332" s="55" t="s">
        <v>2753</v>
      </c>
      <c r="X332" s="34">
        <v>3350</v>
      </c>
      <c r="Y332" s="161"/>
      <c r="Z332" s="34">
        <v>0</v>
      </c>
      <c r="AA332" s="51">
        <f>IFERROR(VLOOKUP(Таблица1[[#This Row],[Товар КОД6]],'Stock СВОД'!$A$5:$C$220,2,0),)</f>
        <v>0</v>
      </c>
      <c r="AB332" s="51">
        <f>IFERROR(VLOOKUP(Таблица1[[#This Row],[Товар КОД6]],'Продажи Период СВОД'!$A$5:$C$410,2,0),)</f>
        <v>0</v>
      </c>
      <c r="AC332" s="129">
        <f>IFERROR(VLOOKUP(Таблица1[[#This Row],[Товар КОД6]],'Stock СВОД'!$A$5:$C$220,3,0),)</f>
        <v>0</v>
      </c>
      <c r="AD332" s="51">
        <f>IFERROR(VLOOKUP(Таблица1[[#This Row],[Товар КОД6]],'Продажи Период СВОД'!$A$5:$C$410,3,0),)</f>
        <v>0</v>
      </c>
      <c r="AE332" s="119">
        <f>Таблица1[[#This Row],[СТОК 1001]]+Таблица1[[#This Row],[СТОК 1002,]]</f>
        <v>0</v>
      </c>
      <c r="AF332" s="128"/>
      <c r="AG332" s="129"/>
      <c r="AH332" s="120">
        <f>Таблица1[[#This Row],[1002 заказ]]+Таблица1[[#This Row],[1001 заказ]]</f>
        <v>0</v>
      </c>
      <c r="AI332" s="57">
        <v>1</v>
      </c>
      <c r="AJ332" s="194"/>
      <c r="AK332" s="194"/>
      <c r="AL332" s="194">
        <f>Таблица1[[#This Row],[ФАКТ 1001]]+Таблица1[[#This Row],[ФАКТ 1002]]+Таблица1[[#This Row],[1001 заказ]]+Таблица1[[#This Row],[1002 заказ]]</f>
        <v>0</v>
      </c>
      <c r="AP332" s="3">
        <f>Таблица1[[#This Row],[Возврат 1002]]+Таблица1[[#This Row],[Возврат 1001]]</f>
        <v>0</v>
      </c>
      <c r="AQ33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33" spans="1:43" s="3" customFormat="1" ht="15.75" customHeight="1" x14ac:dyDescent="0.2">
      <c r="A333" s="23" t="s">
        <v>810</v>
      </c>
      <c r="B333" s="2">
        <v>661663</v>
      </c>
      <c r="C333" s="88" t="s">
        <v>3632</v>
      </c>
      <c r="D333" s="23" t="s">
        <v>810</v>
      </c>
      <c r="E333" s="7">
        <v>661663</v>
      </c>
      <c r="F333" s="7" t="s">
        <v>2574</v>
      </c>
      <c r="G333" s="8" t="s">
        <v>1099</v>
      </c>
      <c r="H333" s="5" t="s">
        <v>21</v>
      </c>
      <c r="I333" s="5">
        <v>4</v>
      </c>
      <c r="J333" s="5">
        <v>100</v>
      </c>
      <c r="K333" s="5">
        <v>15</v>
      </c>
      <c r="L333" s="44">
        <v>48</v>
      </c>
      <c r="M333" s="5">
        <v>54.1</v>
      </c>
      <c r="N333" s="5">
        <v>6</v>
      </c>
      <c r="O333" s="43" t="str">
        <f>CONCATENATE(Таблица1[[#This Row],[Отверстия]],"/",Таблица1[[#This Row],[PCD]])</f>
        <v>4/100</v>
      </c>
      <c r="P333" s="5" t="str">
        <f>Таблица1[[#This Row],[Универсальный размер]]&amp;" "&amp;Таблица1[[#This Row],[Код Поставщика]]</f>
        <v>4/100/15/48/54,1/6 56.19Н</v>
      </c>
      <c r="Q333" s="17" t="str">
        <f>CONCATENATE(Таблица1[[#This Row],[Отверстия]],"/",Таблица1[[#This Row],[PCD]],"/",Таблица1[[#This Row],[Диаметр]])</f>
        <v>4/100/15</v>
      </c>
      <c r="R33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</v>
      </c>
      <c r="S33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</v>
      </c>
      <c r="T333" s="58" t="s">
        <v>28</v>
      </c>
      <c r="U333" s="4">
        <v>12</v>
      </c>
      <c r="V333" s="35">
        <v>24</v>
      </c>
      <c r="W333" s="55" t="s">
        <v>2753</v>
      </c>
      <c r="X333" s="34">
        <v>3350</v>
      </c>
      <c r="Y333" s="161"/>
      <c r="Z333" s="37">
        <v>0</v>
      </c>
      <c r="AA333" s="51">
        <f>IFERROR(VLOOKUP(Таблица1[[#This Row],[Товар КОД6]],'Stock СВОД'!$A$5:$C$220,2,0),)</f>
        <v>0</v>
      </c>
      <c r="AB333" s="51">
        <f>IFERROR(VLOOKUP(Таблица1[[#This Row],[Товар КОД6]],'Продажи Период СВОД'!$A$5:$C$410,2,0),)</f>
        <v>0</v>
      </c>
      <c r="AC333" s="129">
        <f>IFERROR(VLOOKUP(Таблица1[[#This Row],[Товар КОД6]],'Stock СВОД'!$A$5:$C$220,3,0),)</f>
        <v>0</v>
      </c>
      <c r="AD333" s="51">
        <f>IFERROR(VLOOKUP(Таблица1[[#This Row],[Товар КОД6]],'Продажи Период СВОД'!$A$5:$C$410,3,0),)</f>
        <v>0</v>
      </c>
      <c r="AE333" s="119">
        <f>Таблица1[[#This Row],[СТОК 1001]]+Таблица1[[#This Row],[СТОК 1002,]]</f>
        <v>0</v>
      </c>
      <c r="AF333" s="128"/>
      <c r="AG333" s="129"/>
      <c r="AH333" s="120">
        <f>Таблица1[[#This Row],[1002 заказ]]+Таблица1[[#This Row],[1001 заказ]]</f>
        <v>0</v>
      </c>
      <c r="AI333" s="57">
        <v>1</v>
      </c>
      <c r="AJ333" s="194"/>
      <c r="AK333" s="194"/>
      <c r="AL333" s="194">
        <f>Таблица1[[#This Row],[ФАКТ 1001]]+Таблица1[[#This Row],[ФАКТ 1002]]+Таблица1[[#This Row],[1001 заказ]]+Таблица1[[#This Row],[1002 заказ]]</f>
        <v>0</v>
      </c>
      <c r="AP333" s="3">
        <f>Таблица1[[#This Row],[Возврат 1002]]+Таблица1[[#This Row],[Возврат 1001]]</f>
        <v>0</v>
      </c>
      <c r="AQ33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34" spans="1:43" s="3" customFormat="1" ht="15.75" customHeight="1" x14ac:dyDescent="0.2">
      <c r="A334" s="23" t="s">
        <v>810</v>
      </c>
      <c r="B334" s="2">
        <v>408773</v>
      </c>
      <c r="C334" s="88" t="s">
        <v>1423</v>
      </c>
      <c r="D334" s="23" t="s">
        <v>810</v>
      </c>
      <c r="E334" s="7">
        <v>408773</v>
      </c>
      <c r="F334" s="7" t="s">
        <v>38</v>
      </c>
      <c r="G334" s="8" t="s">
        <v>1180</v>
      </c>
      <c r="H334" s="5" t="s">
        <v>21</v>
      </c>
      <c r="I334" s="5">
        <v>4</v>
      </c>
      <c r="J334" s="5">
        <v>108</v>
      </c>
      <c r="K334" s="5">
        <v>14</v>
      </c>
      <c r="L334" s="5">
        <v>47.5</v>
      </c>
      <c r="M334" s="5">
        <v>63.4</v>
      </c>
      <c r="N334" s="5">
        <v>5.5</v>
      </c>
      <c r="O334" s="43" t="str">
        <f>CONCATENATE(Таблица1[[#This Row],[Отверстия]],"/",Таблица1[[#This Row],[PCD]])</f>
        <v>4/108</v>
      </c>
      <c r="P334" s="5" t="s">
        <v>1422</v>
      </c>
      <c r="Q334" s="17" t="str">
        <f>CONCATENATE(Таблица1[[#This Row],[Отверстия]],"/",Таблица1[[#This Row],[PCD]],"/",Таблица1[[#This Row],[Диаметр]])</f>
        <v>4/108/14</v>
      </c>
      <c r="R33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4/108/14/47,5/63,4/5,5</v>
      </c>
      <c r="S33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4/108/14/47,5/63,4/5,5</v>
      </c>
      <c r="T334" s="58" t="s">
        <v>22</v>
      </c>
      <c r="U334" s="4"/>
      <c r="V334" s="35"/>
      <c r="W334" s="55" t="s">
        <v>2829</v>
      </c>
      <c r="X334" s="34">
        <v>3090</v>
      </c>
      <c r="Y334" s="161"/>
      <c r="Z334" s="34">
        <v>0</v>
      </c>
      <c r="AA334" s="51">
        <f>IFERROR(VLOOKUP(Таблица1[[#This Row],[Товар КОД6]],'Stock СВОД'!$A$5:$C$220,2,0),)</f>
        <v>0</v>
      </c>
      <c r="AB334" s="51">
        <f>IFERROR(VLOOKUP(Таблица1[[#This Row],[Товар КОД6]],'Продажи Период СВОД'!$A$5:$C$410,2,0),)</f>
        <v>0</v>
      </c>
      <c r="AC334" s="129">
        <f>IFERROR(VLOOKUP(Таблица1[[#This Row],[Товар КОД6]],'Stock СВОД'!$A$5:$C$220,3,0),)</f>
        <v>0</v>
      </c>
      <c r="AD334" s="51">
        <f>IFERROR(VLOOKUP(Таблица1[[#This Row],[Товар КОД6]],'Продажи Период СВОД'!$A$5:$C$410,3,0),)</f>
        <v>0</v>
      </c>
      <c r="AE334" s="119">
        <f>Таблица1[[#This Row],[СТОК 1001]]+Таблица1[[#This Row],[СТОК 1002,]]</f>
        <v>0</v>
      </c>
      <c r="AF334" s="128"/>
      <c r="AG334" s="129"/>
      <c r="AH334" s="120">
        <f>Таблица1[[#This Row],[1002 заказ]]+Таблица1[[#This Row],[1001 заказ]]</f>
        <v>0</v>
      </c>
      <c r="AI334" s="57">
        <v>1</v>
      </c>
      <c r="AJ334" s="194"/>
      <c r="AK334" s="194"/>
      <c r="AL334" s="194">
        <f>Таблица1[[#This Row],[ФАКТ 1001]]+Таблица1[[#This Row],[ФАКТ 1002]]+Таблица1[[#This Row],[1001 заказ]]+Таблица1[[#This Row],[1002 заказ]]</f>
        <v>0</v>
      </c>
      <c r="AP334" s="3">
        <f>Таблица1[[#This Row],[Возврат 1002]]+Таблица1[[#This Row],[Возврат 1001]]</f>
        <v>0</v>
      </c>
      <c r="AQ33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35" spans="1:43" s="3" customFormat="1" ht="15.75" customHeight="1" x14ac:dyDescent="0.2">
      <c r="A335" s="23" t="s">
        <v>810</v>
      </c>
      <c r="B335" s="2">
        <v>408775</v>
      </c>
      <c r="C335" s="88" t="s">
        <v>1425</v>
      </c>
      <c r="D335" s="23" t="s">
        <v>810</v>
      </c>
      <c r="E335" s="7">
        <v>408775</v>
      </c>
      <c r="F335" s="7" t="s">
        <v>38</v>
      </c>
      <c r="G335" s="8" t="s">
        <v>2571</v>
      </c>
      <c r="H335" s="5" t="s">
        <v>21</v>
      </c>
      <c r="I335" s="5">
        <v>4</v>
      </c>
      <c r="J335" s="5">
        <v>108</v>
      </c>
      <c r="K335" s="5">
        <v>14</v>
      </c>
      <c r="L335" s="5">
        <v>47.5</v>
      </c>
      <c r="M335" s="5">
        <v>63.4</v>
      </c>
      <c r="N335" s="5">
        <v>5.5</v>
      </c>
      <c r="O335" s="43" t="str">
        <f>CONCATENATE(Таблица1[[#This Row],[Отверстия]],"/",Таблица1[[#This Row],[PCD]])</f>
        <v>4/108</v>
      </c>
      <c r="P335" s="5" t="s">
        <v>1424</v>
      </c>
      <c r="Q335" s="17" t="str">
        <f>CONCATENATE(Таблица1[[#This Row],[Отверстия]],"/",Таблица1[[#This Row],[PCD]],"/",Таблица1[[#This Row],[Диаметр]])</f>
        <v>4/108/14</v>
      </c>
      <c r="R33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4/108/14/47,5/63,4/5,5</v>
      </c>
      <c r="S33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4/108/14/47,5/63,4/5,5</v>
      </c>
      <c r="T335" s="58" t="s">
        <v>22</v>
      </c>
      <c r="U335" s="4"/>
      <c r="V335" s="35"/>
      <c r="W335" s="55" t="s">
        <v>2829</v>
      </c>
      <c r="X335" s="34">
        <v>3090</v>
      </c>
      <c r="Y335" s="161"/>
      <c r="Z335" s="34">
        <v>0</v>
      </c>
      <c r="AA335" s="51">
        <f>IFERROR(VLOOKUP(Таблица1[[#This Row],[Товар КОД6]],'Stock СВОД'!$A$5:$C$220,2,0),)</f>
        <v>0</v>
      </c>
      <c r="AB335" s="51">
        <f>IFERROR(VLOOKUP(Таблица1[[#This Row],[Товар КОД6]],'Продажи Период СВОД'!$A$5:$C$410,2,0),)</f>
        <v>0</v>
      </c>
      <c r="AC335" s="129">
        <f>IFERROR(VLOOKUP(Таблица1[[#This Row],[Товар КОД6]],'Stock СВОД'!$A$5:$C$220,3,0),)</f>
        <v>0</v>
      </c>
      <c r="AD335" s="51">
        <f>IFERROR(VLOOKUP(Таблица1[[#This Row],[Товар КОД6]],'Продажи Период СВОД'!$A$5:$C$410,3,0),)</f>
        <v>0</v>
      </c>
      <c r="AE335" s="119">
        <f>Таблица1[[#This Row],[СТОК 1001]]+Таблица1[[#This Row],[СТОК 1002,]]</f>
        <v>0</v>
      </c>
      <c r="AF335" s="128"/>
      <c r="AG335" s="129"/>
      <c r="AH335" s="120">
        <f>Таблица1[[#This Row],[1002 заказ]]+Таблица1[[#This Row],[1001 заказ]]</f>
        <v>0</v>
      </c>
      <c r="AI335" s="57">
        <v>1</v>
      </c>
      <c r="AJ335" s="194"/>
      <c r="AK335" s="194"/>
      <c r="AL335" s="194">
        <f>Таблица1[[#This Row],[ФАКТ 1001]]+Таблица1[[#This Row],[ФАКТ 1002]]+Таблица1[[#This Row],[1001 заказ]]+Таблица1[[#This Row],[1002 заказ]]</f>
        <v>0</v>
      </c>
      <c r="AP335" s="3">
        <f>Таблица1[[#This Row],[Возврат 1002]]+Таблица1[[#This Row],[Возврат 1001]]</f>
        <v>0</v>
      </c>
      <c r="AQ33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36" spans="1:43" s="3" customFormat="1" ht="15.75" customHeight="1" x14ac:dyDescent="0.2">
      <c r="A336" s="23" t="s">
        <v>810</v>
      </c>
      <c r="B336" s="2">
        <v>408776</v>
      </c>
      <c r="C336" s="88" t="s">
        <v>1427</v>
      </c>
      <c r="D336" s="23" t="s">
        <v>810</v>
      </c>
      <c r="E336" s="7">
        <v>408776</v>
      </c>
      <c r="F336" s="7" t="s">
        <v>38</v>
      </c>
      <c r="G336" s="8" t="s">
        <v>1107</v>
      </c>
      <c r="H336" s="5" t="s">
        <v>21</v>
      </c>
      <c r="I336" s="5">
        <v>4</v>
      </c>
      <c r="J336" s="5">
        <v>108</v>
      </c>
      <c r="K336" s="5">
        <v>14</v>
      </c>
      <c r="L336" s="5">
        <v>47.5</v>
      </c>
      <c r="M336" s="5">
        <v>63.4</v>
      </c>
      <c r="N336" s="5">
        <v>5.5</v>
      </c>
      <c r="O336" s="43" t="str">
        <f>CONCATENATE(Таблица1[[#This Row],[Отверстия]],"/",Таблица1[[#This Row],[PCD]])</f>
        <v>4/108</v>
      </c>
      <c r="P336" s="5" t="s">
        <v>1426</v>
      </c>
      <c r="Q336" s="17" t="str">
        <f>CONCATENATE(Таблица1[[#This Row],[Отверстия]],"/",Таблица1[[#This Row],[PCD]],"/",Таблица1[[#This Row],[Диаметр]])</f>
        <v>4/108/14</v>
      </c>
      <c r="R33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4/108/14/47,5/63,4/5,5</v>
      </c>
      <c r="S33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4/108/14/47,5/63,4/5,5</v>
      </c>
      <c r="T336" s="58" t="s">
        <v>22</v>
      </c>
      <c r="U336" s="4"/>
      <c r="V336" s="35"/>
      <c r="W336" s="55" t="s">
        <v>2829</v>
      </c>
      <c r="X336" s="34">
        <v>2790</v>
      </c>
      <c r="Y336" s="161"/>
      <c r="Z336" s="34">
        <v>0</v>
      </c>
      <c r="AA336" s="51">
        <f>IFERROR(VLOOKUP(Таблица1[[#This Row],[Товар КОД6]],'Stock СВОД'!$A$5:$C$220,2,0),)</f>
        <v>0</v>
      </c>
      <c r="AB336" s="51">
        <f>IFERROR(VLOOKUP(Таблица1[[#This Row],[Товар КОД6]],'Продажи Период СВОД'!$A$5:$C$410,2,0),)</f>
        <v>0</v>
      </c>
      <c r="AC336" s="129">
        <f>IFERROR(VLOOKUP(Таблица1[[#This Row],[Товар КОД6]],'Stock СВОД'!$A$5:$C$220,3,0),)</f>
        <v>0</v>
      </c>
      <c r="AD336" s="51">
        <f>IFERROR(VLOOKUP(Таблица1[[#This Row],[Товар КОД6]],'Продажи Период СВОД'!$A$5:$C$410,3,0),)</f>
        <v>0</v>
      </c>
      <c r="AE336" s="119">
        <f>Таблица1[[#This Row],[СТОК 1001]]+Таблица1[[#This Row],[СТОК 1002,]]</f>
        <v>0</v>
      </c>
      <c r="AF336" s="128"/>
      <c r="AG336" s="129"/>
      <c r="AH336" s="120">
        <f>Таблица1[[#This Row],[1002 заказ]]+Таблица1[[#This Row],[1001 заказ]]</f>
        <v>0</v>
      </c>
      <c r="AI336" s="57">
        <v>1</v>
      </c>
      <c r="AJ336" s="194"/>
      <c r="AK336" s="194"/>
      <c r="AL336" s="194">
        <f>Таблица1[[#This Row],[ФАКТ 1001]]+Таблица1[[#This Row],[ФАКТ 1002]]+Таблица1[[#This Row],[1001 заказ]]+Таблица1[[#This Row],[1002 заказ]]</f>
        <v>0</v>
      </c>
      <c r="AP336" s="3">
        <f>Таблица1[[#This Row],[Возврат 1002]]+Таблица1[[#This Row],[Возврат 1001]]</f>
        <v>0</v>
      </c>
      <c r="AQ33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37" spans="1:43" s="3" customFormat="1" ht="15.75" customHeight="1" x14ac:dyDescent="0.2">
      <c r="A337" s="23" t="s">
        <v>810</v>
      </c>
      <c r="B337" s="2">
        <v>408777</v>
      </c>
      <c r="C337" s="88" t="s">
        <v>1429</v>
      </c>
      <c r="D337" s="23" t="s">
        <v>810</v>
      </c>
      <c r="E337" s="7">
        <v>408777</v>
      </c>
      <c r="F337" s="7" t="s">
        <v>38</v>
      </c>
      <c r="G337" s="8" t="s">
        <v>1108</v>
      </c>
      <c r="H337" s="5" t="s">
        <v>21</v>
      </c>
      <c r="I337" s="5">
        <v>4</v>
      </c>
      <c r="J337" s="5">
        <v>108</v>
      </c>
      <c r="K337" s="5">
        <v>14</v>
      </c>
      <c r="L337" s="5">
        <v>47.5</v>
      </c>
      <c r="M337" s="5">
        <v>63.4</v>
      </c>
      <c r="N337" s="5">
        <v>5.5</v>
      </c>
      <c r="O337" s="43" t="str">
        <f>CONCATENATE(Таблица1[[#This Row],[Отверстия]],"/",Таблица1[[#This Row],[PCD]])</f>
        <v>4/108</v>
      </c>
      <c r="P337" s="5" t="s">
        <v>1428</v>
      </c>
      <c r="Q337" s="17" t="str">
        <f>CONCATENATE(Таблица1[[#This Row],[Отверстия]],"/",Таблица1[[#This Row],[PCD]],"/",Таблица1[[#This Row],[Диаметр]])</f>
        <v>4/108/14</v>
      </c>
      <c r="R33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4/108/14/47,5/63,4/5,5</v>
      </c>
      <c r="S33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4/108/14/47,5/63,4/5,5</v>
      </c>
      <c r="T337" s="58" t="s">
        <v>22</v>
      </c>
      <c r="U337" s="4"/>
      <c r="V337" s="35"/>
      <c r="W337" s="55" t="s">
        <v>2829</v>
      </c>
      <c r="X337" s="34">
        <v>2790</v>
      </c>
      <c r="Y337" s="161"/>
      <c r="Z337" s="34">
        <v>0</v>
      </c>
      <c r="AA337" s="51">
        <f>IFERROR(VLOOKUP(Таблица1[[#This Row],[Товар КОД6]],'Stock СВОД'!$A$5:$C$220,2,0),)</f>
        <v>0</v>
      </c>
      <c r="AB337" s="51">
        <f>IFERROR(VLOOKUP(Таблица1[[#This Row],[Товар КОД6]],'Продажи Период СВОД'!$A$5:$C$410,2,0),)</f>
        <v>0</v>
      </c>
      <c r="AC337" s="129">
        <f>IFERROR(VLOOKUP(Таблица1[[#This Row],[Товар КОД6]],'Stock СВОД'!$A$5:$C$220,3,0),)</f>
        <v>0</v>
      </c>
      <c r="AD337" s="51">
        <f>IFERROR(VLOOKUP(Таблица1[[#This Row],[Товар КОД6]],'Продажи Период СВОД'!$A$5:$C$410,3,0),)</f>
        <v>0</v>
      </c>
      <c r="AE337" s="119">
        <f>Таблица1[[#This Row],[СТОК 1001]]+Таблица1[[#This Row],[СТОК 1002,]]</f>
        <v>0</v>
      </c>
      <c r="AF337" s="128"/>
      <c r="AG337" s="129"/>
      <c r="AH337" s="120">
        <f>Таблица1[[#This Row],[1002 заказ]]+Таблица1[[#This Row],[1001 заказ]]</f>
        <v>0</v>
      </c>
      <c r="AI337" s="57">
        <v>1</v>
      </c>
      <c r="AJ337" s="194"/>
      <c r="AK337" s="194"/>
      <c r="AL337" s="194">
        <f>Таблица1[[#This Row],[ФАКТ 1001]]+Таблица1[[#This Row],[ФАКТ 1002]]+Таблица1[[#This Row],[1001 заказ]]+Таблица1[[#This Row],[1002 заказ]]</f>
        <v>0</v>
      </c>
      <c r="AP337" s="3">
        <f>Таблица1[[#This Row],[Возврат 1002]]+Таблица1[[#This Row],[Возврат 1001]]</f>
        <v>0</v>
      </c>
      <c r="AQ33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38" spans="1:43" s="3" customFormat="1" ht="15.75" customHeight="1" x14ac:dyDescent="0.2">
      <c r="A338" s="23" t="s">
        <v>810</v>
      </c>
      <c r="B338" s="2">
        <v>665896</v>
      </c>
      <c r="C338" s="88" t="s">
        <v>3633</v>
      </c>
      <c r="D338" s="23" t="s">
        <v>810</v>
      </c>
      <c r="E338" s="7">
        <v>665896</v>
      </c>
      <c r="F338" s="7" t="s">
        <v>38</v>
      </c>
      <c r="G338" s="8" t="s">
        <v>1099</v>
      </c>
      <c r="H338" s="5" t="s">
        <v>21</v>
      </c>
      <c r="I338" s="5">
        <v>4</v>
      </c>
      <c r="J338" s="5">
        <v>108</v>
      </c>
      <c r="K338" s="5">
        <v>14</v>
      </c>
      <c r="L338" s="5">
        <v>47.5</v>
      </c>
      <c r="M338" s="5">
        <v>63.4</v>
      </c>
      <c r="N338" s="5">
        <v>5.5</v>
      </c>
      <c r="O338" s="43" t="str">
        <f>CONCATENATE(Таблица1[[#This Row],[Отверстия]],"/",Таблица1[[#This Row],[PCD]])</f>
        <v>4/108</v>
      </c>
      <c r="P338" s="5" t="s">
        <v>2458</v>
      </c>
      <c r="Q338" s="17" t="str">
        <f>CONCATENATE(Таблица1[[#This Row],[Отверстия]],"/",Таблица1[[#This Row],[PCD]],"/",Таблица1[[#This Row],[Диаметр]])</f>
        <v>4/108/14</v>
      </c>
      <c r="R33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4/108/14/47,5/63,4/5,5</v>
      </c>
      <c r="S33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4/108/14/47,5/63,4/5,5</v>
      </c>
      <c r="T338" s="58" t="s">
        <v>22</v>
      </c>
      <c r="U338" s="4"/>
      <c r="V338" s="35"/>
      <c r="W338" s="55" t="s">
        <v>2829</v>
      </c>
      <c r="X338" s="34">
        <v>2790</v>
      </c>
      <c r="Y338" s="161"/>
      <c r="Z338" s="34">
        <v>0</v>
      </c>
      <c r="AA338" s="51">
        <f>IFERROR(VLOOKUP(Таблица1[[#This Row],[Товар КОД6]],'Stock СВОД'!$A$5:$C$220,2,0),)</f>
        <v>0</v>
      </c>
      <c r="AB338" s="51">
        <f>IFERROR(VLOOKUP(Таблица1[[#This Row],[Товар КОД6]],'Продажи Период СВОД'!$A$5:$C$410,2,0),)</f>
        <v>0</v>
      </c>
      <c r="AC338" s="129">
        <f>IFERROR(VLOOKUP(Таблица1[[#This Row],[Товар КОД6]],'Stock СВОД'!$A$5:$C$220,3,0),)</f>
        <v>0</v>
      </c>
      <c r="AD338" s="51">
        <f>IFERROR(VLOOKUP(Таблица1[[#This Row],[Товар КОД6]],'Продажи Период СВОД'!$A$5:$C$410,3,0),)</f>
        <v>0</v>
      </c>
      <c r="AE338" s="119">
        <f>Таблица1[[#This Row],[СТОК 1001]]+Таблица1[[#This Row],[СТОК 1002,]]</f>
        <v>0</v>
      </c>
      <c r="AF338" s="128"/>
      <c r="AG338" s="129"/>
      <c r="AH338" s="120">
        <f>Таблица1[[#This Row],[1002 заказ]]+Таблица1[[#This Row],[1001 заказ]]</f>
        <v>0</v>
      </c>
      <c r="AI338" s="57">
        <v>1</v>
      </c>
      <c r="AJ338" s="194"/>
      <c r="AK338" s="194"/>
      <c r="AL338" s="194">
        <f>Таблица1[[#This Row],[ФАКТ 1001]]+Таблица1[[#This Row],[ФАКТ 1002]]+Таблица1[[#This Row],[1001 заказ]]+Таблица1[[#This Row],[1002 заказ]]</f>
        <v>0</v>
      </c>
      <c r="AP338" s="3">
        <f>Таблица1[[#This Row],[Возврат 1002]]+Таблица1[[#This Row],[Возврат 1001]]</f>
        <v>0</v>
      </c>
      <c r="AQ33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39" spans="1:43" s="3" customFormat="1" ht="15.75" customHeight="1" x14ac:dyDescent="0.2">
      <c r="A339" s="23" t="s">
        <v>810</v>
      </c>
      <c r="B339" s="2">
        <v>665897</v>
      </c>
      <c r="C339" s="88" t="s">
        <v>3634</v>
      </c>
      <c r="D339" s="23" t="s">
        <v>810</v>
      </c>
      <c r="E339" s="7">
        <v>665897</v>
      </c>
      <c r="F339" s="7" t="s">
        <v>38</v>
      </c>
      <c r="G339" s="8" t="s">
        <v>1103</v>
      </c>
      <c r="H339" s="5" t="s">
        <v>21</v>
      </c>
      <c r="I339" s="5">
        <v>4</v>
      </c>
      <c r="J339" s="5">
        <v>108</v>
      </c>
      <c r="K339" s="5">
        <v>14</v>
      </c>
      <c r="L339" s="5">
        <v>47.5</v>
      </c>
      <c r="M339" s="5">
        <v>63.4</v>
      </c>
      <c r="N339" s="5">
        <v>5.5</v>
      </c>
      <c r="O339" s="43" t="str">
        <f>CONCATENATE(Таблица1[[#This Row],[Отверстия]],"/",Таблица1[[#This Row],[PCD]])</f>
        <v>4/108</v>
      </c>
      <c r="P339" s="5" t="s">
        <v>2459</v>
      </c>
      <c r="Q339" s="17" t="str">
        <f>CONCATENATE(Таблица1[[#This Row],[Отверстия]],"/",Таблица1[[#This Row],[PCD]],"/",Таблица1[[#This Row],[Диаметр]])</f>
        <v>4/108/14</v>
      </c>
      <c r="R33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4/108/14/47,5/63,4/5,5</v>
      </c>
      <c r="S33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4/108/14/47,5/63,4/5,5</v>
      </c>
      <c r="T339" s="58" t="s">
        <v>22</v>
      </c>
      <c r="U339" s="4"/>
      <c r="V339" s="35"/>
      <c r="W339" s="55" t="s">
        <v>2829</v>
      </c>
      <c r="X339" s="34">
        <v>3090</v>
      </c>
      <c r="Y339" s="161"/>
      <c r="Z339" s="34">
        <v>0</v>
      </c>
      <c r="AA339" s="51">
        <f>IFERROR(VLOOKUP(Таблица1[[#This Row],[Товар КОД6]],'Stock СВОД'!$A$5:$C$220,2,0),)</f>
        <v>0</v>
      </c>
      <c r="AB339" s="51">
        <f>IFERROR(VLOOKUP(Таблица1[[#This Row],[Товар КОД6]],'Продажи Период СВОД'!$A$5:$C$410,2,0),)</f>
        <v>0</v>
      </c>
      <c r="AC339" s="129">
        <f>IFERROR(VLOOKUP(Таблица1[[#This Row],[Товар КОД6]],'Stock СВОД'!$A$5:$C$220,3,0),)</f>
        <v>0</v>
      </c>
      <c r="AD339" s="51">
        <f>IFERROR(VLOOKUP(Таблица1[[#This Row],[Товар КОД6]],'Продажи Период СВОД'!$A$5:$C$410,3,0),)</f>
        <v>0</v>
      </c>
      <c r="AE339" s="119">
        <f>Таблица1[[#This Row],[СТОК 1001]]+Таблица1[[#This Row],[СТОК 1002,]]</f>
        <v>0</v>
      </c>
      <c r="AF339" s="128"/>
      <c r="AG339" s="129"/>
      <c r="AH339" s="120">
        <f>Таблица1[[#This Row],[1002 заказ]]+Таблица1[[#This Row],[1001 заказ]]</f>
        <v>0</v>
      </c>
      <c r="AI339" s="57">
        <v>1</v>
      </c>
      <c r="AJ339" s="194"/>
      <c r="AK339" s="194"/>
      <c r="AL339" s="194">
        <f>Таблица1[[#This Row],[ФАКТ 1001]]+Таблица1[[#This Row],[ФАКТ 1002]]+Таблица1[[#This Row],[1001 заказ]]+Таблица1[[#This Row],[1002 заказ]]</f>
        <v>0</v>
      </c>
      <c r="AP339" s="3">
        <f>Таблица1[[#This Row],[Возврат 1002]]+Таблица1[[#This Row],[Возврат 1001]]</f>
        <v>0</v>
      </c>
      <c r="AQ33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40" spans="1:43" s="3" customFormat="1" ht="15.75" customHeight="1" x14ac:dyDescent="0.2">
      <c r="A340" s="23" t="s">
        <v>810</v>
      </c>
      <c r="B340" s="2">
        <v>777720</v>
      </c>
      <c r="C340" s="88" t="s">
        <v>222</v>
      </c>
      <c r="D340" s="23" t="s">
        <v>810</v>
      </c>
      <c r="E340" s="7">
        <v>777720</v>
      </c>
      <c r="F340" s="7" t="s">
        <v>38</v>
      </c>
      <c r="G340" s="8" t="s">
        <v>1099</v>
      </c>
      <c r="H340" s="5" t="s">
        <v>21</v>
      </c>
      <c r="I340" s="5">
        <v>4</v>
      </c>
      <c r="J340" s="5">
        <v>108</v>
      </c>
      <c r="K340" s="5">
        <v>15</v>
      </c>
      <c r="L340" s="5">
        <v>52.5</v>
      </c>
      <c r="M340" s="5">
        <v>63.4</v>
      </c>
      <c r="N340" s="5">
        <v>6</v>
      </c>
      <c r="O340" s="43" t="str">
        <f>CONCATENATE(Таблица1[[#This Row],[Отверстия]],"/",Таблица1[[#This Row],[PCD]])</f>
        <v>4/108</v>
      </c>
      <c r="P340" s="5" t="s">
        <v>223</v>
      </c>
      <c r="Q340" s="17" t="str">
        <f>CONCATENATE(Таблица1[[#This Row],[Отверстия]],"/",Таблица1[[#This Row],[PCD]],"/",Таблица1[[#This Row],[Диаметр]])</f>
        <v>4/108/15</v>
      </c>
      <c r="R34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4/108/15/52,5/63,4/6</v>
      </c>
      <c r="S34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4/108/15/52,5/63,4/6</v>
      </c>
      <c r="T340" s="58" t="s">
        <v>28</v>
      </c>
      <c r="U340" s="2">
        <v>4</v>
      </c>
      <c r="V340" s="2">
        <v>4</v>
      </c>
      <c r="W340" s="55" t="s">
        <v>2758</v>
      </c>
      <c r="X340" s="34">
        <v>3350</v>
      </c>
      <c r="Y340" s="161"/>
      <c r="Z340" s="37">
        <v>2629.9957999999997</v>
      </c>
      <c r="AA340" s="51">
        <f>IFERROR(VLOOKUP(Таблица1[[#This Row],[Товар КОД6]],'Stock СВОД'!$A$5:$C$220,2,0),)</f>
        <v>4</v>
      </c>
      <c r="AB340" s="51">
        <f>IFERROR(VLOOKUP(Таблица1[[#This Row],[Товар КОД6]],'Продажи Период СВОД'!$A$5:$C$410,2,0),)</f>
        <v>0</v>
      </c>
      <c r="AC340" s="129">
        <f>IFERROR(VLOOKUP(Таблица1[[#This Row],[Товар КОД6]],'Stock СВОД'!$A$5:$C$220,3,0),)</f>
        <v>0</v>
      </c>
      <c r="AD340" s="51">
        <f>IFERROR(VLOOKUP(Таблица1[[#This Row],[Товар КОД6]],'Продажи Период СВОД'!$A$5:$C$410,3,0),)</f>
        <v>4</v>
      </c>
      <c r="AE340" s="119">
        <f>Таблица1[[#This Row],[СТОК 1001]]+Таблица1[[#This Row],[СТОК 1002,]]</f>
        <v>4</v>
      </c>
      <c r="AF340" s="128"/>
      <c r="AG340" s="129"/>
      <c r="AH340" s="120">
        <f>Таблица1[[#This Row],[1002 заказ]]+Таблица1[[#This Row],[1001 заказ]]</f>
        <v>0</v>
      </c>
      <c r="AI340" s="57">
        <v>1</v>
      </c>
      <c r="AJ340" s="194"/>
      <c r="AK340" s="194"/>
      <c r="AL340" s="194">
        <f>Таблица1[[#This Row],[ФАКТ 1001]]+Таблица1[[#This Row],[ФАКТ 1002]]+Таблица1[[#This Row],[1001 заказ]]+Таблица1[[#This Row],[1002 заказ]]</f>
        <v>0</v>
      </c>
      <c r="AP340" s="3">
        <f>Таблица1[[#This Row],[Возврат 1002]]+Таблица1[[#This Row],[Возврат 1001]]</f>
        <v>0</v>
      </c>
      <c r="AQ34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8</v>
      </c>
    </row>
    <row r="341" spans="1:43" s="3" customFormat="1" ht="15.75" customHeight="1" x14ac:dyDescent="0.2">
      <c r="A341" s="23" t="s">
        <v>810</v>
      </c>
      <c r="B341" s="2">
        <v>405628</v>
      </c>
      <c r="C341" s="88" t="s">
        <v>1207</v>
      </c>
      <c r="D341" s="23" t="s">
        <v>810</v>
      </c>
      <c r="E341" s="7">
        <v>405628</v>
      </c>
      <c r="F341" s="7" t="s">
        <v>2572</v>
      </c>
      <c r="G341" s="8" t="s">
        <v>1180</v>
      </c>
      <c r="H341" s="5" t="s">
        <v>21</v>
      </c>
      <c r="I341" s="5">
        <v>4</v>
      </c>
      <c r="J341" s="5">
        <v>108</v>
      </c>
      <c r="K341" s="5">
        <v>15</v>
      </c>
      <c r="L341" s="5">
        <v>52.5</v>
      </c>
      <c r="M341" s="5">
        <v>63.4</v>
      </c>
      <c r="N341" s="5">
        <v>6</v>
      </c>
      <c r="O341" s="43" t="str">
        <f>CONCATENATE(Таблица1[[#This Row],[Отверстия]],"/",Таблица1[[#This Row],[PCD]])</f>
        <v>4/108</v>
      </c>
      <c r="P341" s="5" t="s">
        <v>1206</v>
      </c>
      <c r="Q341" s="17" t="str">
        <f>CONCATENATE(Таблица1[[#This Row],[Отверстия]],"/",Таблица1[[#This Row],[PCD]],"/",Таблица1[[#This Row],[Диаметр]])</f>
        <v>4/108/15</v>
      </c>
      <c r="R34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4/108/15/52,5/63,4/6</v>
      </c>
      <c r="S34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4/108/15/52,5/63,4/6</v>
      </c>
      <c r="T341" s="58" t="s">
        <v>28</v>
      </c>
      <c r="U341" s="2">
        <v>4</v>
      </c>
      <c r="V341" s="2">
        <v>4</v>
      </c>
      <c r="W341" s="55" t="s">
        <v>2758</v>
      </c>
      <c r="X341" s="34">
        <v>3590</v>
      </c>
      <c r="Y341" s="161"/>
      <c r="Z341" s="34">
        <v>0</v>
      </c>
      <c r="AA341" s="51">
        <f>IFERROR(VLOOKUP(Таблица1[[#This Row],[Товар КОД6]],'Stock СВОД'!$A$5:$C$220,2,0),)</f>
        <v>0</v>
      </c>
      <c r="AB341" s="51">
        <f>IFERROR(VLOOKUP(Таблица1[[#This Row],[Товар КОД6]],'Продажи Период СВОД'!$A$5:$C$410,2,0),)</f>
        <v>0</v>
      </c>
      <c r="AC341" s="129">
        <f>IFERROR(VLOOKUP(Таблица1[[#This Row],[Товар КОД6]],'Stock СВОД'!$A$5:$C$220,3,0),)</f>
        <v>0</v>
      </c>
      <c r="AD341" s="51">
        <f>IFERROR(VLOOKUP(Таблица1[[#This Row],[Товар КОД6]],'Продажи Период СВОД'!$A$5:$C$410,3,0),)</f>
        <v>0</v>
      </c>
      <c r="AE341" s="119">
        <f>Таблица1[[#This Row],[СТОК 1001]]+Таблица1[[#This Row],[СТОК 1002,]]</f>
        <v>0</v>
      </c>
      <c r="AF341" s="128"/>
      <c r="AG341" s="129"/>
      <c r="AH341" s="120">
        <f>Таблица1[[#This Row],[1002 заказ]]+Таблица1[[#This Row],[1001 заказ]]</f>
        <v>0</v>
      </c>
      <c r="AI341" s="57">
        <v>1</v>
      </c>
      <c r="AJ341" s="194"/>
      <c r="AK341" s="194"/>
      <c r="AL341" s="194">
        <f>Таблица1[[#This Row],[ФАКТ 1001]]+Таблица1[[#This Row],[ФАКТ 1002]]+Таблица1[[#This Row],[1001 заказ]]+Таблица1[[#This Row],[1002 заказ]]</f>
        <v>0</v>
      </c>
      <c r="AP341" s="3">
        <f>Таблица1[[#This Row],[Возврат 1002]]+Таблица1[[#This Row],[Возврат 1001]]</f>
        <v>0</v>
      </c>
      <c r="AQ34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42" spans="1:43" s="3" customFormat="1" ht="15.75" customHeight="1" x14ac:dyDescent="0.2">
      <c r="A342" s="23" t="s">
        <v>810</v>
      </c>
      <c r="B342" s="2">
        <v>405654</v>
      </c>
      <c r="C342" s="88" t="s">
        <v>1248</v>
      </c>
      <c r="D342" s="23" t="s">
        <v>810</v>
      </c>
      <c r="E342" s="7">
        <v>405654</v>
      </c>
      <c r="F342" s="7" t="s">
        <v>2574</v>
      </c>
      <c r="G342" s="8" t="s">
        <v>1180</v>
      </c>
      <c r="H342" s="5" t="s">
        <v>21</v>
      </c>
      <c r="I342" s="5">
        <v>4</v>
      </c>
      <c r="J342" s="5">
        <v>108</v>
      </c>
      <c r="K342" s="5">
        <v>15</v>
      </c>
      <c r="L342" s="44">
        <v>52.5</v>
      </c>
      <c r="M342" s="5">
        <v>63.4</v>
      </c>
      <c r="N342" s="5">
        <v>6</v>
      </c>
      <c r="O342" s="43" t="str">
        <f>CONCATENATE(Таблица1[[#This Row],[Отверстия]],"/",Таблица1[[#This Row],[PCD]])</f>
        <v>4/108</v>
      </c>
      <c r="P342" s="5" t="str">
        <f>Таблица1[[#This Row],[Универсальный размер]]&amp;" "&amp;Таблица1[[#This Row],[Код Поставщика]]</f>
        <v>4/108/15/52,5/63,4/6 56.5ПЛ</v>
      </c>
      <c r="Q342" s="17" t="str">
        <f>CONCATENATE(Таблица1[[#This Row],[Отверстия]],"/",Таблица1[[#This Row],[PCD]],"/",Таблица1[[#This Row],[Диаметр]])</f>
        <v>4/108/15</v>
      </c>
      <c r="R34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4/108/15/52,5/63,4/6</v>
      </c>
      <c r="S34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4/108/15/52,5/63,4/6</v>
      </c>
      <c r="T342" s="58" t="s">
        <v>28</v>
      </c>
      <c r="U342" s="2">
        <v>4</v>
      </c>
      <c r="V342" s="2">
        <v>4</v>
      </c>
      <c r="W342" s="55" t="s">
        <v>2758</v>
      </c>
      <c r="X342" s="34">
        <v>3590</v>
      </c>
      <c r="Y342" s="161"/>
      <c r="Z342" s="34">
        <v>0</v>
      </c>
      <c r="AA342" s="51">
        <f>IFERROR(VLOOKUP(Таблица1[[#This Row],[Товар КОД6]],'Stock СВОД'!$A$5:$C$220,2,0),)</f>
        <v>0</v>
      </c>
      <c r="AB342" s="51">
        <f>IFERROR(VLOOKUP(Таблица1[[#This Row],[Товар КОД6]],'Продажи Период СВОД'!$A$5:$C$410,2,0),)</f>
        <v>0</v>
      </c>
      <c r="AC342" s="129">
        <f>IFERROR(VLOOKUP(Таблица1[[#This Row],[Товар КОД6]],'Stock СВОД'!$A$5:$C$220,3,0),)</f>
        <v>0</v>
      </c>
      <c r="AD342" s="51">
        <f>IFERROR(VLOOKUP(Таблица1[[#This Row],[Товар КОД6]],'Продажи Период СВОД'!$A$5:$C$410,3,0),)</f>
        <v>0</v>
      </c>
      <c r="AE342" s="119">
        <f>Таблица1[[#This Row],[СТОК 1001]]+Таблица1[[#This Row],[СТОК 1002,]]</f>
        <v>0</v>
      </c>
      <c r="AF342" s="128"/>
      <c r="AG342" s="129"/>
      <c r="AH342" s="120">
        <f>Таблица1[[#This Row],[1002 заказ]]+Таблица1[[#This Row],[1001 заказ]]</f>
        <v>0</v>
      </c>
      <c r="AI342" s="57">
        <v>1</v>
      </c>
      <c r="AJ342" s="194"/>
      <c r="AK342" s="194"/>
      <c r="AL342" s="194">
        <f>Таблица1[[#This Row],[ФАКТ 1001]]+Таблица1[[#This Row],[ФАКТ 1002]]+Таблица1[[#This Row],[1001 заказ]]+Таблица1[[#This Row],[1002 заказ]]</f>
        <v>0</v>
      </c>
      <c r="AP342" s="3">
        <f>Таблица1[[#This Row],[Возврат 1002]]+Таблица1[[#This Row],[Возврат 1001]]</f>
        <v>0</v>
      </c>
      <c r="AQ34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43" spans="1:43" s="3" customFormat="1" ht="15.75" customHeight="1" x14ac:dyDescent="0.2">
      <c r="A343" s="23" t="s">
        <v>810</v>
      </c>
      <c r="B343" s="2">
        <v>661519</v>
      </c>
      <c r="C343" s="88" t="s">
        <v>1936</v>
      </c>
      <c r="D343" s="23" t="s">
        <v>810</v>
      </c>
      <c r="E343" s="7">
        <v>661519</v>
      </c>
      <c r="F343" s="7" t="s">
        <v>2572</v>
      </c>
      <c r="G343" s="8" t="s">
        <v>1099</v>
      </c>
      <c r="H343" s="5" t="s">
        <v>21</v>
      </c>
      <c r="I343" s="5">
        <v>4</v>
      </c>
      <c r="J343" s="5">
        <v>108</v>
      </c>
      <c r="K343" s="5">
        <v>15</v>
      </c>
      <c r="L343" s="5">
        <v>52.5</v>
      </c>
      <c r="M343" s="5">
        <v>63.4</v>
      </c>
      <c r="N343" s="5">
        <v>6</v>
      </c>
      <c r="O343" s="43" t="str">
        <f>CONCATENATE(Таблица1[[#This Row],[Отверстия]],"/",Таблица1[[#This Row],[PCD]])</f>
        <v>4/108</v>
      </c>
      <c r="P343" s="5" t="s">
        <v>1935</v>
      </c>
      <c r="Q343" s="17" t="str">
        <f>CONCATENATE(Таблица1[[#This Row],[Отверстия]],"/",Таблица1[[#This Row],[PCD]],"/",Таблица1[[#This Row],[Диаметр]])</f>
        <v>4/108/15</v>
      </c>
      <c r="R34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4/108/15/52,5/63,4/6</v>
      </c>
      <c r="S34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4/108/15/52,5/63,4/6</v>
      </c>
      <c r="T343" s="58" t="s">
        <v>28</v>
      </c>
      <c r="U343" s="2">
        <v>4</v>
      </c>
      <c r="V343" s="2">
        <v>4</v>
      </c>
      <c r="W343" s="55" t="s">
        <v>2758</v>
      </c>
      <c r="X343" s="34">
        <v>3350</v>
      </c>
      <c r="Y343" s="161"/>
      <c r="Z343" s="34">
        <v>0</v>
      </c>
      <c r="AA343" s="51">
        <f>IFERROR(VLOOKUP(Таблица1[[#This Row],[Товар КОД6]],'Stock СВОД'!$A$5:$C$220,2,0),)</f>
        <v>0</v>
      </c>
      <c r="AB343" s="51">
        <f>IFERROR(VLOOKUP(Таблица1[[#This Row],[Товар КОД6]],'Продажи Период СВОД'!$A$5:$C$410,2,0),)</f>
        <v>0</v>
      </c>
      <c r="AC343" s="129">
        <f>IFERROR(VLOOKUP(Таблица1[[#This Row],[Товар КОД6]],'Stock СВОД'!$A$5:$C$220,3,0),)</f>
        <v>0</v>
      </c>
      <c r="AD343" s="51">
        <f>IFERROR(VLOOKUP(Таблица1[[#This Row],[Товар КОД6]],'Продажи Период СВОД'!$A$5:$C$410,3,0),)</f>
        <v>0</v>
      </c>
      <c r="AE343" s="119">
        <f>Таблица1[[#This Row],[СТОК 1001]]+Таблица1[[#This Row],[СТОК 1002,]]</f>
        <v>0</v>
      </c>
      <c r="AF343" s="128"/>
      <c r="AG343" s="129"/>
      <c r="AH343" s="120">
        <f>Таблица1[[#This Row],[1002 заказ]]+Таблица1[[#This Row],[1001 заказ]]</f>
        <v>0</v>
      </c>
      <c r="AI343" s="57">
        <v>1</v>
      </c>
      <c r="AJ343" s="194"/>
      <c r="AK343" s="194"/>
      <c r="AL343" s="194">
        <f>Таблица1[[#This Row],[ФАКТ 1001]]+Таблица1[[#This Row],[ФАКТ 1002]]+Таблица1[[#This Row],[1001 заказ]]+Таблица1[[#This Row],[1002 заказ]]</f>
        <v>0</v>
      </c>
      <c r="AP343" s="3">
        <f>Таблица1[[#This Row],[Возврат 1002]]+Таблица1[[#This Row],[Возврат 1001]]</f>
        <v>0</v>
      </c>
      <c r="AQ34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44" spans="1:43" s="3" customFormat="1" ht="15.75" customHeight="1" x14ac:dyDescent="0.2">
      <c r="A344" s="23" t="s">
        <v>810</v>
      </c>
      <c r="B344" s="2">
        <v>661672</v>
      </c>
      <c r="C344" s="88" t="s">
        <v>2099</v>
      </c>
      <c r="D344" s="23" t="s">
        <v>810</v>
      </c>
      <c r="E344" s="7">
        <v>661672</v>
      </c>
      <c r="F344" s="7" t="s">
        <v>2574</v>
      </c>
      <c r="G344" s="8" t="s">
        <v>1106</v>
      </c>
      <c r="H344" s="5" t="s">
        <v>21</v>
      </c>
      <c r="I344" s="5">
        <v>4</v>
      </c>
      <c r="J344" s="5">
        <v>108</v>
      </c>
      <c r="K344" s="5">
        <v>15</v>
      </c>
      <c r="L344" s="44">
        <v>52.5</v>
      </c>
      <c r="M344" s="5">
        <v>63.4</v>
      </c>
      <c r="N344" s="5">
        <v>6</v>
      </c>
      <c r="O344" s="43" t="str">
        <f>CONCATENATE(Таблица1[[#This Row],[Отверстия]],"/",Таблица1[[#This Row],[PCD]])</f>
        <v>4/108</v>
      </c>
      <c r="P344" s="5" t="str">
        <f>Таблица1[[#This Row],[Универсальный размер]]&amp;" "&amp;Таблица1[[#This Row],[Код Поставщика]]</f>
        <v>4/108/15/52,5/63,4/6 56.5М</v>
      </c>
      <c r="Q344" s="17" t="str">
        <f>CONCATENATE(Таблица1[[#This Row],[Отверстия]],"/",Таблица1[[#This Row],[PCD]],"/",Таблица1[[#This Row],[Диаметр]])</f>
        <v>4/108/15</v>
      </c>
      <c r="R34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4/108/15/52,5/63,4/6</v>
      </c>
      <c r="S34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4/108/15/52,5/63,4/6</v>
      </c>
      <c r="T344" s="58" t="s">
        <v>28</v>
      </c>
      <c r="U344" s="2">
        <v>4</v>
      </c>
      <c r="V344" s="2">
        <v>4</v>
      </c>
      <c r="W344" s="55" t="s">
        <v>2758</v>
      </c>
      <c r="X344" s="34">
        <v>3350</v>
      </c>
      <c r="Y344" s="161"/>
      <c r="Z344" s="34">
        <v>0</v>
      </c>
      <c r="AA344" s="51">
        <f>IFERROR(VLOOKUP(Таблица1[[#This Row],[Товар КОД6]],'Stock СВОД'!$A$5:$C$220,2,0),)</f>
        <v>0</v>
      </c>
      <c r="AB344" s="51">
        <f>IFERROR(VLOOKUP(Таблица1[[#This Row],[Товар КОД6]],'Продажи Период СВОД'!$A$5:$C$410,2,0),)</f>
        <v>0</v>
      </c>
      <c r="AC344" s="129">
        <f>IFERROR(VLOOKUP(Таблица1[[#This Row],[Товар КОД6]],'Stock СВОД'!$A$5:$C$220,3,0),)</f>
        <v>0</v>
      </c>
      <c r="AD344" s="51">
        <f>IFERROR(VLOOKUP(Таблица1[[#This Row],[Товар КОД6]],'Продажи Период СВОД'!$A$5:$C$410,3,0),)</f>
        <v>0</v>
      </c>
      <c r="AE344" s="119">
        <f>Таблица1[[#This Row],[СТОК 1001]]+Таблица1[[#This Row],[СТОК 1002,]]</f>
        <v>0</v>
      </c>
      <c r="AF344" s="128"/>
      <c r="AG344" s="129"/>
      <c r="AH344" s="120">
        <f>Таблица1[[#This Row],[1002 заказ]]+Таблица1[[#This Row],[1001 заказ]]</f>
        <v>0</v>
      </c>
      <c r="AI344" s="57">
        <v>1</v>
      </c>
      <c r="AJ344" s="194"/>
      <c r="AK344" s="194"/>
      <c r="AL344" s="194">
        <f>Таблица1[[#This Row],[ФАКТ 1001]]+Таблица1[[#This Row],[ФАКТ 1002]]+Таблица1[[#This Row],[1001 заказ]]+Таблица1[[#This Row],[1002 заказ]]</f>
        <v>0</v>
      </c>
      <c r="AP344" s="3">
        <f>Таблица1[[#This Row],[Возврат 1002]]+Таблица1[[#This Row],[Возврат 1001]]</f>
        <v>0</v>
      </c>
      <c r="AQ34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45" spans="1:43" s="3" customFormat="1" ht="15.75" customHeight="1" x14ac:dyDescent="0.2">
      <c r="A345" s="23" t="s">
        <v>810</v>
      </c>
      <c r="B345" s="2">
        <v>661674</v>
      </c>
      <c r="C345" s="88" t="s">
        <v>3635</v>
      </c>
      <c r="D345" s="23" t="s">
        <v>810</v>
      </c>
      <c r="E345" s="7">
        <v>661674</v>
      </c>
      <c r="F345" s="7" t="s">
        <v>2574</v>
      </c>
      <c r="G345" s="8" t="s">
        <v>1099</v>
      </c>
      <c r="H345" s="5" t="s">
        <v>21</v>
      </c>
      <c r="I345" s="5">
        <v>4</v>
      </c>
      <c r="J345" s="5">
        <v>108</v>
      </c>
      <c r="K345" s="5">
        <v>15</v>
      </c>
      <c r="L345" s="44">
        <v>52.5</v>
      </c>
      <c r="M345" s="5">
        <v>63.4</v>
      </c>
      <c r="N345" s="5">
        <v>6</v>
      </c>
      <c r="O345" s="43" t="str">
        <f>CONCATENATE(Таблица1[[#This Row],[Отверстия]],"/",Таблица1[[#This Row],[PCD]])</f>
        <v>4/108</v>
      </c>
      <c r="P345" s="5" t="str">
        <f>Таблица1[[#This Row],[Универсальный размер]]&amp;" "&amp;Таблица1[[#This Row],[Код Поставщика]]</f>
        <v>4/108/15/52,5/63,4/6 56.5Н</v>
      </c>
      <c r="Q345" s="17" t="str">
        <f>CONCATENATE(Таблица1[[#This Row],[Отверстия]],"/",Таблица1[[#This Row],[PCD]],"/",Таблица1[[#This Row],[Диаметр]])</f>
        <v>4/108/15</v>
      </c>
      <c r="R34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4/108/15/52,5/63,4/6</v>
      </c>
      <c r="S34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4/108/15/52,5/63,4/6</v>
      </c>
      <c r="T345" s="58" t="s">
        <v>28</v>
      </c>
      <c r="U345" s="2">
        <v>4</v>
      </c>
      <c r="V345" s="2">
        <v>4</v>
      </c>
      <c r="W345" s="55" t="s">
        <v>2758</v>
      </c>
      <c r="X345" s="34">
        <v>3350</v>
      </c>
      <c r="Y345" s="161"/>
      <c r="Z345" s="37">
        <v>0</v>
      </c>
      <c r="AA345" s="51">
        <f>IFERROR(VLOOKUP(Таблица1[[#This Row],[Товар КОД6]],'Stock СВОД'!$A$5:$C$220,2,0),)</f>
        <v>0</v>
      </c>
      <c r="AB345" s="51">
        <f>IFERROR(VLOOKUP(Таблица1[[#This Row],[Товар КОД6]],'Продажи Период СВОД'!$A$5:$C$410,2,0),)</f>
        <v>0</v>
      </c>
      <c r="AC345" s="129">
        <f>IFERROR(VLOOKUP(Таблица1[[#This Row],[Товар КОД6]],'Stock СВОД'!$A$5:$C$220,3,0),)</f>
        <v>0</v>
      </c>
      <c r="AD345" s="51">
        <f>IFERROR(VLOOKUP(Таблица1[[#This Row],[Товар КОД6]],'Продажи Период СВОД'!$A$5:$C$410,3,0),)</f>
        <v>0</v>
      </c>
      <c r="AE345" s="119">
        <f>Таблица1[[#This Row],[СТОК 1001]]+Таблица1[[#This Row],[СТОК 1002,]]</f>
        <v>0</v>
      </c>
      <c r="AF345" s="128"/>
      <c r="AG345" s="129"/>
      <c r="AH345" s="120">
        <f>Таблица1[[#This Row],[1002 заказ]]+Таблица1[[#This Row],[1001 заказ]]</f>
        <v>0</v>
      </c>
      <c r="AI345" s="57">
        <v>1</v>
      </c>
      <c r="AJ345" s="194"/>
      <c r="AK345" s="194"/>
      <c r="AL345" s="194">
        <f>Таблица1[[#This Row],[ФАКТ 1001]]+Таблица1[[#This Row],[ФАКТ 1002]]+Таблица1[[#This Row],[1001 заказ]]+Таблица1[[#This Row],[1002 заказ]]</f>
        <v>0</v>
      </c>
      <c r="AP345" s="3">
        <f>Таблица1[[#This Row],[Возврат 1002]]+Таблица1[[#This Row],[Возврат 1001]]</f>
        <v>0</v>
      </c>
      <c r="AQ34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46" spans="1:43" s="3" customFormat="1" ht="15.75" customHeight="1" x14ac:dyDescent="0.2">
      <c r="A346" s="23" t="s">
        <v>810</v>
      </c>
      <c r="B346" s="2">
        <v>405634</v>
      </c>
      <c r="C346" s="88" t="s">
        <v>1217</v>
      </c>
      <c r="D346" s="23" t="s">
        <v>810</v>
      </c>
      <c r="E346" s="7">
        <v>405634</v>
      </c>
      <c r="F346" s="7" t="s">
        <v>2572</v>
      </c>
      <c r="G346" s="8" t="s">
        <v>1180</v>
      </c>
      <c r="H346" s="5" t="s">
        <v>21</v>
      </c>
      <c r="I346" s="5">
        <v>4</v>
      </c>
      <c r="J346" s="5">
        <v>108</v>
      </c>
      <c r="K346" s="5">
        <v>15</v>
      </c>
      <c r="L346" s="5">
        <v>47.5</v>
      </c>
      <c r="M346" s="5">
        <v>63.4</v>
      </c>
      <c r="N346" s="5">
        <v>6</v>
      </c>
      <c r="O346" s="43" t="str">
        <f>CONCATENATE(Таблица1[[#This Row],[Отверстия]],"/",Таблица1[[#This Row],[PCD]])</f>
        <v>4/108</v>
      </c>
      <c r="P346" s="5" t="s">
        <v>1216</v>
      </c>
      <c r="Q346" s="17" t="str">
        <f>CONCATENATE(Таблица1[[#This Row],[Отверстия]],"/",Таблица1[[#This Row],[PCD]],"/",Таблица1[[#This Row],[Диаметр]])</f>
        <v>4/108/15</v>
      </c>
      <c r="R34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4/108/15/47,5/63,4/6</v>
      </c>
      <c r="S34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4/108/15/47,5/63,4/6</v>
      </c>
      <c r="T346" s="58" t="s">
        <v>22</v>
      </c>
      <c r="U346" s="4"/>
      <c r="V346" s="35"/>
      <c r="W346" s="55" t="s">
        <v>2833</v>
      </c>
      <c r="X346" s="34">
        <v>3590</v>
      </c>
      <c r="Y346" s="161"/>
      <c r="Z346" s="34">
        <v>0</v>
      </c>
      <c r="AA346" s="51">
        <f>IFERROR(VLOOKUP(Таблица1[[#This Row],[Товар КОД6]],'Stock СВОД'!$A$5:$C$220,2,0),)</f>
        <v>0</v>
      </c>
      <c r="AB346" s="51">
        <f>IFERROR(VLOOKUP(Таблица1[[#This Row],[Товар КОД6]],'Продажи Период СВОД'!$A$5:$C$410,2,0),)</f>
        <v>0</v>
      </c>
      <c r="AC346" s="129">
        <f>IFERROR(VLOOKUP(Таблица1[[#This Row],[Товар КОД6]],'Stock СВОД'!$A$5:$C$220,3,0),)</f>
        <v>0</v>
      </c>
      <c r="AD346" s="51">
        <f>IFERROR(VLOOKUP(Таблица1[[#This Row],[Товар КОД6]],'Продажи Период СВОД'!$A$5:$C$410,3,0),)</f>
        <v>0</v>
      </c>
      <c r="AE346" s="119">
        <f>Таблица1[[#This Row],[СТОК 1001]]+Таблица1[[#This Row],[СТОК 1002,]]</f>
        <v>0</v>
      </c>
      <c r="AF346" s="128"/>
      <c r="AG346" s="129"/>
      <c r="AH346" s="120">
        <f>Таблица1[[#This Row],[1002 заказ]]+Таблица1[[#This Row],[1001 заказ]]</f>
        <v>0</v>
      </c>
      <c r="AI346" s="57">
        <v>1</v>
      </c>
      <c r="AJ346" s="194"/>
      <c r="AK346" s="194"/>
      <c r="AL346" s="194">
        <f>Таблица1[[#This Row],[ФАКТ 1001]]+Таблица1[[#This Row],[ФАКТ 1002]]+Таблица1[[#This Row],[1001 заказ]]+Таблица1[[#This Row],[1002 заказ]]</f>
        <v>0</v>
      </c>
      <c r="AP346" s="3">
        <f>Таблица1[[#This Row],[Возврат 1002]]+Таблица1[[#This Row],[Возврат 1001]]</f>
        <v>0</v>
      </c>
      <c r="AQ34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47" spans="1:43" s="3" customFormat="1" ht="15.75" customHeight="1" x14ac:dyDescent="0.2">
      <c r="A347" s="23" t="s">
        <v>810</v>
      </c>
      <c r="B347" s="2">
        <v>405666</v>
      </c>
      <c r="C347" s="88" t="s">
        <v>1267</v>
      </c>
      <c r="D347" s="23" t="s">
        <v>810</v>
      </c>
      <c r="E347" s="7">
        <v>405666</v>
      </c>
      <c r="F347" s="7" t="s">
        <v>2574</v>
      </c>
      <c r="G347" s="8" t="s">
        <v>1180</v>
      </c>
      <c r="H347" s="5" t="s">
        <v>21</v>
      </c>
      <c r="I347" s="5">
        <v>4</v>
      </c>
      <c r="J347" s="5">
        <v>108</v>
      </c>
      <c r="K347" s="5">
        <v>15</v>
      </c>
      <c r="L347" s="44">
        <v>47.5</v>
      </c>
      <c r="M347" s="5">
        <v>63.4</v>
      </c>
      <c r="N347" s="5">
        <v>6</v>
      </c>
      <c r="O347" s="43" t="str">
        <f>CONCATENATE(Таблица1[[#This Row],[Отверстия]],"/",Таблица1[[#This Row],[PCD]])</f>
        <v>4/108</v>
      </c>
      <c r="P347" s="5" t="str">
        <f>Таблица1[[#This Row],[Универсальный размер]]&amp;" "&amp;Таблица1[[#This Row],[Код Поставщика]]</f>
        <v>4/108/15/47,5/63,4/6 56.18ПЛ</v>
      </c>
      <c r="Q347" s="17" t="str">
        <f>CONCATENATE(Таблица1[[#This Row],[Отверстия]],"/",Таблица1[[#This Row],[PCD]],"/",Таблица1[[#This Row],[Диаметр]])</f>
        <v>4/108/15</v>
      </c>
      <c r="R34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4/108/15/47,5/63,4/6</v>
      </c>
      <c r="S34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4/108/15/47,5/63,4/6</v>
      </c>
      <c r="T347" s="58" t="s">
        <v>22</v>
      </c>
      <c r="U347" s="4"/>
      <c r="V347" s="35"/>
      <c r="W347" s="55" t="s">
        <v>2833</v>
      </c>
      <c r="X347" s="34">
        <v>3590</v>
      </c>
      <c r="Y347" s="161"/>
      <c r="Z347" s="34">
        <v>0</v>
      </c>
      <c r="AA347" s="51">
        <f>IFERROR(VLOOKUP(Таблица1[[#This Row],[Товар КОД6]],'Stock СВОД'!$A$5:$C$220,2,0),)</f>
        <v>0</v>
      </c>
      <c r="AB347" s="51">
        <f>IFERROR(VLOOKUP(Таблица1[[#This Row],[Товар КОД6]],'Продажи Период СВОД'!$A$5:$C$410,2,0),)</f>
        <v>0</v>
      </c>
      <c r="AC347" s="129">
        <f>IFERROR(VLOOKUP(Таблица1[[#This Row],[Товар КОД6]],'Stock СВОД'!$A$5:$C$220,3,0),)</f>
        <v>0</v>
      </c>
      <c r="AD347" s="51">
        <f>IFERROR(VLOOKUP(Таблица1[[#This Row],[Товар КОД6]],'Продажи Период СВОД'!$A$5:$C$410,3,0),)</f>
        <v>0</v>
      </c>
      <c r="AE347" s="119">
        <f>Таблица1[[#This Row],[СТОК 1001]]+Таблица1[[#This Row],[СТОК 1002,]]</f>
        <v>0</v>
      </c>
      <c r="AF347" s="128"/>
      <c r="AG347" s="129"/>
      <c r="AH347" s="120">
        <f>Таблица1[[#This Row],[1002 заказ]]+Таблица1[[#This Row],[1001 заказ]]</f>
        <v>0</v>
      </c>
      <c r="AI347" s="57">
        <v>1</v>
      </c>
      <c r="AJ347" s="194"/>
      <c r="AK347" s="194"/>
      <c r="AL347" s="194">
        <f>Таблица1[[#This Row],[ФАКТ 1001]]+Таблица1[[#This Row],[ФАКТ 1002]]+Таблица1[[#This Row],[1001 заказ]]+Таблица1[[#This Row],[1002 заказ]]</f>
        <v>0</v>
      </c>
      <c r="AP347" s="3">
        <f>Таблица1[[#This Row],[Возврат 1002]]+Таблица1[[#This Row],[Возврат 1001]]</f>
        <v>0</v>
      </c>
      <c r="AQ34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48" spans="1:43" s="3" customFormat="1" ht="15.75" customHeight="1" x14ac:dyDescent="0.2">
      <c r="A348" s="23" t="s">
        <v>810</v>
      </c>
      <c r="B348" s="2">
        <v>661513</v>
      </c>
      <c r="C348" s="88" t="s">
        <v>1926</v>
      </c>
      <c r="D348" s="23" t="s">
        <v>810</v>
      </c>
      <c r="E348" s="7">
        <v>661513</v>
      </c>
      <c r="F348" s="7" t="s">
        <v>2572</v>
      </c>
      <c r="G348" s="8" t="s">
        <v>1099</v>
      </c>
      <c r="H348" s="5" t="s">
        <v>21</v>
      </c>
      <c r="I348" s="5">
        <v>4</v>
      </c>
      <c r="J348" s="5">
        <v>108</v>
      </c>
      <c r="K348" s="5">
        <v>15</v>
      </c>
      <c r="L348" s="5">
        <v>47.5</v>
      </c>
      <c r="M348" s="5">
        <v>63.4</v>
      </c>
      <c r="N348" s="5">
        <v>6</v>
      </c>
      <c r="O348" s="43" t="str">
        <f>CONCATENATE(Таблица1[[#This Row],[Отверстия]],"/",Таблица1[[#This Row],[PCD]])</f>
        <v>4/108</v>
      </c>
      <c r="P348" s="5" t="s">
        <v>1925</v>
      </c>
      <c r="Q348" s="17" t="str">
        <f>CONCATENATE(Таблица1[[#This Row],[Отверстия]],"/",Таблица1[[#This Row],[PCD]],"/",Таблица1[[#This Row],[Диаметр]])</f>
        <v>4/108/15</v>
      </c>
      <c r="R34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4/108/15/47,5/63,4/6</v>
      </c>
      <c r="S34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4/108/15/47,5/63,4/6</v>
      </c>
      <c r="T348" s="58" t="s">
        <v>22</v>
      </c>
      <c r="U348" s="4"/>
      <c r="V348" s="35"/>
      <c r="W348" s="55" t="s">
        <v>2833</v>
      </c>
      <c r="X348" s="34">
        <v>3350</v>
      </c>
      <c r="Y348" s="161"/>
      <c r="Z348" s="34">
        <v>0</v>
      </c>
      <c r="AA348" s="51">
        <f>IFERROR(VLOOKUP(Таблица1[[#This Row],[Товар КОД6]],'Stock СВОД'!$A$5:$C$220,2,0),)</f>
        <v>0</v>
      </c>
      <c r="AB348" s="51">
        <f>IFERROR(VLOOKUP(Таблица1[[#This Row],[Товар КОД6]],'Продажи Период СВОД'!$A$5:$C$410,2,0),)</f>
        <v>0</v>
      </c>
      <c r="AC348" s="129">
        <f>IFERROR(VLOOKUP(Таблица1[[#This Row],[Товар КОД6]],'Stock СВОД'!$A$5:$C$220,3,0),)</f>
        <v>0</v>
      </c>
      <c r="AD348" s="51">
        <f>IFERROR(VLOOKUP(Таблица1[[#This Row],[Товар КОД6]],'Продажи Период СВОД'!$A$5:$C$410,3,0),)</f>
        <v>0</v>
      </c>
      <c r="AE348" s="119">
        <f>Таблица1[[#This Row],[СТОК 1001]]+Таблица1[[#This Row],[СТОК 1002,]]</f>
        <v>0</v>
      </c>
      <c r="AF348" s="128"/>
      <c r="AG348" s="129"/>
      <c r="AH348" s="120">
        <f>Таблица1[[#This Row],[1002 заказ]]+Таблица1[[#This Row],[1001 заказ]]</f>
        <v>0</v>
      </c>
      <c r="AI348" s="57">
        <v>1</v>
      </c>
      <c r="AJ348" s="194"/>
      <c r="AK348" s="194"/>
      <c r="AL348" s="194">
        <f>Таблица1[[#This Row],[ФАКТ 1001]]+Таблица1[[#This Row],[ФАКТ 1002]]+Таблица1[[#This Row],[1001 заказ]]+Таблица1[[#This Row],[1002 заказ]]</f>
        <v>0</v>
      </c>
      <c r="AP348" s="3">
        <f>Таблица1[[#This Row],[Возврат 1002]]+Таблица1[[#This Row],[Возврат 1001]]</f>
        <v>0</v>
      </c>
      <c r="AQ34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49" spans="1:43" s="3" customFormat="1" ht="15.75" customHeight="1" x14ac:dyDescent="0.2">
      <c r="A349" s="23" t="s">
        <v>810</v>
      </c>
      <c r="B349" s="2">
        <v>661659</v>
      </c>
      <c r="C349" s="88" t="s">
        <v>2086</v>
      </c>
      <c r="D349" s="23" t="s">
        <v>810</v>
      </c>
      <c r="E349" s="7">
        <v>661659</v>
      </c>
      <c r="F349" s="7" t="s">
        <v>2574</v>
      </c>
      <c r="G349" s="8" t="s">
        <v>1106</v>
      </c>
      <c r="H349" s="5" t="s">
        <v>21</v>
      </c>
      <c r="I349" s="5">
        <v>4</v>
      </c>
      <c r="J349" s="5">
        <v>108</v>
      </c>
      <c r="K349" s="5">
        <v>15</v>
      </c>
      <c r="L349" s="44">
        <v>47.5</v>
      </c>
      <c r="M349" s="5">
        <v>63.4</v>
      </c>
      <c r="N349" s="5">
        <v>6</v>
      </c>
      <c r="O349" s="43" t="str">
        <f>CONCATENATE(Таблица1[[#This Row],[Отверстия]],"/",Таблица1[[#This Row],[PCD]])</f>
        <v>4/108</v>
      </c>
      <c r="P349" s="5" t="str">
        <f>Таблица1[[#This Row],[Универсальный размер]]&amp;" "&amp;Таблица1[[#This Row],[Код Поставщика]]</f>
        <v>4/108/15/47,5/63,4/6 56.18М</v>
      </c>
      <c r="Q349" s="17" t="str">
        <f>CONCATENATE(Таблица1[[#This Row],[Отверстия]],"/",Таблица1[[#This Row],[PCD]],"/",Таблица1[[#This Row],[Диаметр]])</f>
        <v>4/108/15</v>
      </c>
      <c r="R34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4/108/15/47,5/63,4/6</v>
      </c>
      <c r="S34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4/108/15/47,5/63,4/6</v>
      </c>
      <c r="T349" s="58" t="s">
        <v>22</v>
      </c>
      <c r="U349" s="4"/>
      <c r="V349" s="35"/>
      <c r="W349" s="55" t="s">
        <v>2833</v>
      </c>
      <c r="X349" s="34">
        <v>3350</v>
      </c>
      <c r="Y349" s="161"/>
      <c r="Z349" s="34">
        <v>0</v>
      </c>
      <c r="AA349" s="51">
        <f>IFERROR(VLOOKUP(Таблица1[[#This Row],[Товар КОД6]],'Stock СВОД'!$A$5:$C$220,2,0),)</f>
        <v>0</v>
      </c>
      <c r="AB349" s="51">
        <f>IFERROR(VLOOKUP(Таблица1[[#This Row],[Товар КОД6]],'Продажи Период СВОД'!$A$5:$C$410,2,0),)</f>
        <v>0</v>
      </c>
      <c r="AC349" s="129">
        <f>IFERROR(VLOOKUP(Таблица1[[#This Row],[Товар КОД6]],'Stock СВОД'!$A$5:$C$220,3,0),)</f>
        <v>0</v>
      </c>
      <c r="AD349" s="51">
        <f>IFERROR(VLOOKUP(Таблица1[[#This Row],[Товар КОД6]],'Продажи Период СВОД'!$A$5:$C$410,3,0),)</f>
        <v>0</v>
      </c>
      <c r="AE349" s="119">
        <f>Таблица1[[#This Row],[СТОК 1001]]+Таблица1[[#This Row],[СТОК 1002,]]</f>
        <v>0</v>
      </c>
      <c r="AF349" s="128"/>
      <c r="AG349" s="129"/>
      <c r="AH349" s="120">
        <f>Таблица1[[#This Row],[1002 заказ]]+Таблица1[[#This Row],[1001 заказ]]</f>
        <v>0</v>
      </c>
      <c r="AI349" s="57">
        <v>1</v>
      </c>
      <c r="AJ349" s="194"/>
      <c r="AK349" s="194"/>
      <c r="AL349" s="194">
        <f>Таблица1[[#This Row],[ФАКТ 1001]]+Таблица1[[#This Row],[ФАКТ 1002]]+Таблица1[[#This Row],[1001 заказ]]+Таблица1[[#This Row],[1002 заказ]]</f>
        <v>0</v>
      </c>
      <c r="AP349" s="3">
        <f>Таблица1[[#This Row],[Возврат 1002]]+Таблица1[[#This Row],[Возврат 1001]]</f>
        <v>0</v>
      </c>
      <c r="AQ34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50" spans="1:43" s="3" customFormat="1" ht="15.75" customHeight="1" x14ac:dyDescent="0.2">
      <c r="A350" s="23" t="s">
        <v>810</v>
      </c>
      <c r="B350" s="2">
        <v>661660</v>
      </c>
      <c r="C350" s="88" t="s">
        <v>3636</v>
      </c>
      <c r="D350" s="23" t="s">
        <v>810</v>
      </c>
      <c r="E350" s="7">
        <v>661660</v>
      </c>
      <c r="F350" s="7" t="s">
        <v>2574</v>
      </c>
      <c r="G350" s="8" t="s">
        <v>1099</v>
      </c>
      <c r="H350" s="5" t="s">
        <v>21</v>
      </c>
      <c r="I350" s="5">
        <v>4</v>
      </c>
      <c r="J350" s="5">
        <v>108</v>
      </c>
      <c r="K350" s="5">
        <v>15</v>
      </c>
      <c r="L350" s="44">
        <v>47.5</v>
      </c>
      <c r="M350" s="5">
        <v>63.4</v>
      </c>
      <c r="N350" s="5">
        <v>6</v>
      </c>
      <c r="O350" s="43" t="str">
        <f>CONCATENATE(Таблица1[[#This Row],[Отверстия]],"/",Таблица1[[#This Row],[PCD]])</f>
        <v>4/108</v>
      </c>
      <c r="P350" s="5" t="str">
        <f>Таблица1[[#This Row],[Универсальный размер]]&amp;" "&amp;Таблица1[[#This Row],[Код Поставщика]]</f>
        <v>4/108/15/47,5/63,4/6 56.18Н</v>
      </c>
      <c r="Q350" s="17" t="str">
        <f>CONCATENATE(Таблица1[[#This Row],[Отверстия]],"/",Таблица1[[#This Row],[PCD]],"/",Таблица1[[#This Row],[Диаметр]])</f>
        <v>4/108/15</v>
      </c>
      <c r="R35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4/108/15/47,5/63,4/6</v>
      </c>
      <c r="S35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4/108/15/47,5/63,4/6</v>
      </c>
      <c r="T350" s="58" t="s">
        <v>22</v>
      </c>
      <c r="U350" s="4"/>
      <c r="V350" s="35"/>
      <c r="W350" s="55" t="s">
        <v>2833</v>
      </c>
      <c r="X350" s="34">
        <v>3350</v>
      </c>
      <c r="Y350" s="161"/>
      <c r="Z350" s="37">
        <v>0</v>
      </c>
      <c r="AA350" s="51">
        <f>IFERROR(VLOOKUP(Таблица1[[#This Row],[Товар КОД6]],'Stock СВОД'!$A$5:$C$220,2,0),)</f>
        <v>0</v>
      </c>
      <c r="AB350" s="51">
        <f>IFERROR(VLOOKUP(Таблица1[[#This Row],[Товар КОД6]],'Продажи Период СВОД'!$A$5:$C$410,2,0),)</f>
        <v>0</v>
      </c>
      <c r="AC350" s="129">
        <f>IFERROR(VLOOKUP(Таблица1[[#This Row],[Товар КОД6]],'Stock СВОД'!$A$5:$C$220,3,0),)</f>
        <v>0</v>
      </c>
      <c r="AD350" s="51">
        <f>IFERROR(VLOOKUP(Таблица1[[#This Row],[Товар КОД6]],'Продажи Период СВОД'!$A$5:$C$410,3,0),)</f>
        <v>0</v>
      </c>
      <c r="AE350" s="119">
        <f>Таблица1[[#This Row],[СТОК 1001]]+Таблица1[[#This Row],[СТОК 1002,]]</f>
        <v>0</v>
      </c>
      <c r="AF350" s="128"/>
      <c r="AG350" s="129"/>
      <c r="AH350" s="120">
        <f>Таблица1[[#This Row],[1002 заказ]]+Таблица1[[#This Row],[1001 заказ]]</f>
        <v>0</v>
      </c>
      <c r="AI350" s="57">
        <v>1</v>
      </c>
      <c r="AJ350" s="194"/>
      <c r="AK350" s="194"/>
      <c r="AL350" s="194">
        <f>Таблица1[[#This Row],[ФАКТ 1001]]+Таблица1[[#This Row],[ФАКТ 1002]]+Таблица1[[#This Row],[1001 заказ]]+Таблица1[[#This Row],[1002 заказ]]</f>
        <v>0</v>
      </c>
      <c r="AP350" s="3">
        <f>Таблица1[[#This Row],[Возврат 1002]]+Таблица1[[#This Row],[Возврат 1001]]</f>
        <v>0</v>
      </c>
      <c r="AQ35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51" spans="1:43" s="3" customFormat="1" ht="15.75" customHeight="1" x14ac:dyDescent="0.2">
      <c r="A351" s="23" t="s">
        <v>810</v>
      </c>
      <c r="B351" s="2">
        <v>408894</v>
      </c>
      <c r="C351" s="88" t="s">
        <v>1593</v>
      </c>
      <c r="D351" s="23" t="s">
        <v>810</v>
      </c>
      <c r="E351" s="7">
        <v>408894</v>
      </c>
      <c r="F351" s="7" t="s">
        <v>26</v>
      </c>
      <c r="G351" s="8" t="s">
        <v>1180</v>
      </c>
      <c r="H351" s="5" t="s">
        <v>21</v>
      </c>
      <c r="I351" s="5">
        <v>4</v>
      </c>
      <c r="J351" s="5">
        <v>108</v>
      </c>
      <c r="K351" s="5">
        <v>15</v>
      </c>
      <c r="L351" s="5">
        <v>47.5</v>
      </c>
      <c r="M351" s="5">
        <v>63.4</v>
      </c>
      <c r="N351" s="5">
        <v>6.5</v>
      </c>
      <c r="O351" s="43" t="str">
        <f>CONCATENATE(Таблица1[[#This Row],[Отверстия]],"/",Таблица1[[#This Row],[PCD]])</f>
        <v>4/108</v>
      </c>
      <c r="P351" s="5" t="s">
        <v>1592</v>
      </c>
      <c r="Q351" s="17" t="str">
        <f>CONCATENATE(Таблица1[[#This Row],[Отверстия]],"/",Таблица1[[#This Row],[PCD]],"/",Таблица1[[#This Row],[Диаметр]])</f>
        <v>4/108/15</v>
      </c>
      <c r="R35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4/108/15/47,5/63,4/6,5</v>
      </c>
      <c r="S35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4/108/15/47,5/63,4/6,5</v>
      </c>
      <c r="T351" s="58" t="s">
        <v>22</v>
      </c>
      <c r="U351" s="4"/>
      <c r="V351" s="35"/>
      <c r="W351" s="55" t="s">
        <v>2834</v>
      </c>
      <c r="X351" s="34">
        <v>3590</v>
      </c>
      <c r="Y351" s="161"/>
      <c r="Z351" s="34">
        <v>0</v>
      </c>
      <c r="AA351" s="51">
        <f>IFERROR(VLOOKUP(Таблица1[[#This Row],[Товар КОД6]],'Stock СВОД'!$A$5:$C$220,2,0),)</f>
        <v>0</v>
      </c>
      <c r="AB351" s="51">
        <f>IFERROR(VLOOKUP(Таблица1[[#This Row],[Товар КОД6]],'Продажи Период СВОД'!$A$5:$C$410,2,0),)</f>
        <v>0</v>
      </c>
      <c r="AC351" s="129">
        <f>IFERROR(VLOOKUP(Таблица1[[#This Row],[Товар КОД6]],'Stock СВОД'!$A$5:$C$220,3,0),)</f>
        <v>0</v>
      </c>
      <c r="AD351" s="51">
        <f>IFERROR(VLOOKUP(Таблица1[[#This Row],[Товар КОД6]],'Продажи Период СВОД'!$A$5:$C$410,3,0),)</f>
        <v>0</v>
      </c>
      <c r="AE351" s="119">
        <f>Таблица1[[#This Row],[СТОК 1001]]+Таблица1[[#This Row],[СТОК 1002,]]</f>
        <v>0</v>
      </c>
      <c r="AF351" s="128"/>
      <c r="AG351" s="129"/>
      <c r="AH351" s="120">
        <f>Таблица1[[#This Row],[1002 заказ]]+Таблица1[[#This Row],[1001 заказ]]</f>
        <v>0</v>
      </c>
      <c r="AI351" s="57">
        <v>1</v>
      </c>
      <c r="AJ351" s="194"/>
      <c r="AK351" s="194"/>
      <c r="AL351" s="194">
        <f>Таблица1[[#This Row],[ФАКТ 1001]]+Таблица1[[#This Row],[ФАКТ 1002]]+Таблица1[[#This Row],[1001 заказ]]+Таблица1[[#This Row],[1002 заказ]]</f>
        <v>0</v>
      </c>
      <c r="AP351" s="3">
        <f>Таблица1[[#This Row],[Возврат 1002]]+Таблица1[[#This Row],[Возврат 1001]]</f>
        <v>0</v>
      </c>
      <c r="AQ35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52" spans="1:43" s="3" customFormat="1" ht="15.75" customHeight="1" x14ac:dyDescent="0.2">
      <c r="A352" s="23" t="s">
        <v>810</v>
      </c>
      <c r="B352" s="2">
        <v>408895</v>
      </c>
      <c r="C352" s="88" t="s">
        <v>1595</v>
      </c>
      <c r="D352" s="23" t="s">
        <v>810</v>
      </c>
      <c r="E352" s="7">
        <v>408895</v>
      </c>
      <c r="F352" s="7" t="s">
        <v>26</v>
      </c>
      <c r="G352" s="8" t="s">
        <v>2571</v>
      </c>
      <c r="H352" s="5" t="s">
        <v>21</v>
      </c>
      <c r="I352" s="5">
        <v>4</v>
      </c>
      <c r="J352" s="5">
        <v>108</v>
      </c>
      <c r="K352" s="5">
        <v>15</v>
      </c>
      <c r="L352" s="5">
        <v>47.5</v>
      </c>
      <c r="M352" s="5">
        <v>63.4</v>
      </c>
      <c r="N352" s="5">
        <v>6.5</v>
      </c>
      <c r="O352" s="43" t="str">
        <f>CONCATENATE(Таблица1[[#This Row],[Отверстия]],"/",Таблица1[[#This Row],[PCD]])</f>
        <v>4/108</v>
      </c>
      <c r="P352" s="5" t="s">
        <v>1594</v>
      </c>
      <c r="Q352" s="17" t="str">
        <f>CONCATENATE(Таблица1[[#This Row],[Отверстия]],"/",Таблица1[[#This Row],[PCD]],"/",Таблица1[[#This Row],[Диаметр]])</f>
        <v>4/108/15</v>
      </c>
      <c r="R35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4/108/15/47,5/63,4/6,5</v>
      </c>
      <c r="S35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4/108/15/47,5/63,4/6,5</v>
      </c>
      <c r="T352" s="58" t="s">
        <v>22</v>
      </c>
      <c r="U352" s="4"/>
      <c r="V352" s="35"/>
      <c r="W352" s="55" t="s">
        <v>2834</v>
      </c>
      <c r="X352" s="34">
        <v>3590</v>
      </c>
      <c r="Y352" s="161"/>
      <c r="Z352" s="34">
        <v>0</v>
      </c>
      <c r="AA352" s="51">
        <f>IFERROR(VLOOKUP(Таблица1[[#This Row],[Товар КОД6]],'Stock СВОД'!$A$5:$C$220,2,0),)</f>
        <v>0</v>
      </c>
      <c r="AB352" s="51">
        <f>IFERROR(VLOOKUP(Таблица1[[#This Row],[Товар КОД6]],'Продажи Период СВОД'!$A$5:$C$410,2,0),)</f>
        <v>0</v>
      </c>
      <c r="AC352" s="129">
        <f>IFERROR(VLOOKUP(Таблица1[[#This Row],[Товар КОД6]],'Stock СВОД'!$A$5:$C$220,3,0),)</f>
        <v>0</v>
      </c>
      <c r="AD352" s="51">
        <f>IFERROR(VLOOKUP(Таблица1[[#This Row],[Товар КОД6]],'Продажи Период СВОД'!$A$5:$C$410,3,0),)</f>
        <v>0</v>
      </c>
      <c r="AE352" s="119">
        <f>Таблица1[[#This Row],[СТОК 1001]]+Таблица1[[#This Row],[СТОК 1002,]]</f>
        <v>0</v>
      </c>
      <c r="AF352" s="128"/>
      <c r="AG352" s="129"/>
      <c r="AH352" s="120">
        <f>Таблица1[[#This Row],[1002 заказ]]+Таблица1[[#This Row],[1001 заказ]]</f>
        <v>0</v>
      </c>
      <c r="AI352" s="57">
        <v>1</v>
      </c>
      <c r="AJ352" s="194"/>
      <c r="AK352" s="194"/>
      <c r="AL352" s="194">
        <f>Таблица1[[#This Row],[ФАКТ 1001]]+Таблица1[[#This Row],[ФАКТ 1002]]+Таблица1[[#This Row],[1001 заказ]]+Таблица1[[#This Row],[1002 заказ]]</f>
        <v>0</v>
      </c>
      <c r="AP352" s="3">
        <f>Таблица1[[#This Row],[Возврат 1002]]+Таблица1[[#This Row],[Возврат 1001]]</f>
        <v>0</v>
      </c>
      <c r="AQ35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53" spans="1:43" s="3" customFormat="1" ht="15.75" customHeight="1" x14ac:dyDescent="0.2">
      <c r="A353" s="23" t="s">
        <v>810</v>
      </c>
      <c r="B353" s="2">
        <v>408896</v>
      </c>
      <c r="C353" s="88" t="s">
        <v>1597</v>
      </c>
      <c r="D353" s="23" t="s">
        <v>810</v>
      </c>
      <c r="E353" s="7">
        <v>408896</v>
      </c>
      <c r="F353" s="7" t="s">
        <v>26</v>
      </c>
      <c r="G353" s="8" t="s">
        <v>1107</v>
      </c>
      <c r="H353" s="5" t="s">
        <v>21</v>
      </c>
      <c r="I353" s="5">
        <v>4</v>
      </c>
      <c r="J353" s="5">
        <v>108</v>
      </c>
      <c r="K353" s="5">
        <v>15</v>
      </c>
      <c r="L353" s="5">
        <v>47.5</v>
      </c>
      <c r="M353" s="5">
        <v>63.4</v>
      </c>
      <c r="N353" s="5">
        <v>6.5</v>
      </c>
      <c r="O353" s="43" t="str">
        <f>CONCATENATE(Таблица1[[#This Row],[Отверстия]],"/",Таблица1[[#This Row],[PCD]])</f>
        <v>4/108</v>
      </c>
      <c r="P353" s="5" t="s">
        <v>1596</v>
      </c>
      <c r="Q353" s="17" t="str">
        <f>CONCATENATE(Таблица1[[#This Row],[Отверстия]],"/",Таблица1[[#This Row],[PCD]],"/",Таблица1[[#This Row],[Диаметр]])</f>
        <v>4/108/15</v>
      </c>
      <c r="R35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4/108/15/47,5/63,4/6,5</v>
      </c>
      <c r="S35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4/108/15/47,5/63,4/6,5</v>
      </c>
      <c r="T353" s="58" t="s">
        <v>22</v>
      </c>
      <c r="U353" s="4"/>
      <c r="V353" s="35"/>
      <c r="W353" s="55" t="s">
        <v>2834</v>
      </c>
      <c r="X353" s="34">
        <v>3350</v>
      </c>
      <c r="Y353" s="161"/>
      <c r="Z353" s="34">
        <v>0</v>
      </c>
      <c r="AA353" s="51">
        <f>IFERROR(VLOOKUP(Таблица1[[#This Row],[Товар КОД6]],'Stock СВОД'!$A$5:$C$220,2,0),)</f>
        <v>0</v>
      </c>
      <c r="AB353" s="51">
        <f>IFERROR(VLOOKUP(Таблица1[[#This Row],[Товар КОД6]],'Продажи Период СВОД'!$A$5:$C$410,2,0),)</f>
        <v>0</v>
      </c>
      <c r="AC353" s="129">
        <f>IFERROR(VLOOKUP(Таблица1[[#This Row],[Товар КОД6]],'Stock СВОД'!$A$5:$C$220,3,0),)</f>
        <v>0</v>
      </c>
      <c r="AD353" s="51">
        <f>IFERROR(VLOOKUP(Таблица1[[#This Row],[Товар КОД6]],'Продажи Период СВОД'!$A$5:$C$410,3,0),)</f>
        <v>0</v>
      </c>
      <c r="AE353" s="119">
        <f>Таблица1[[#This Row],[СТОК 1001]]+Таблица1[[#This Row],[СТОК 1002,]]</f>
        <v>0</v>
      </c>
      <c r="AF353" s="128"/>
      <c r="AG353" s="129"/>
      <c r="AH353" s="120">
        <f>Таблица1[[#This Row],[1002 заказ]]+Таблица1[[#This Row],[1001 заказ]]</f>
        <v>0</v>
      </c>
      <c r="AI353" s="57">
        <v>1</v>
      </c>
      <c r="AJ353" s="194"/>
      <c r="AK353" s="194"/>
      <c r="AL353" s="194">
        <f>Таблица1[[#This Row],[ФАКТ 1001]]+Таблица1[[#This Row],[ФАКТ 1002]]+Таблица1[[#This Row],[1001 заказ]]+Таблица1[[#This Row],[1002 заказ]]</f>
        <v>0</v>
      </c>
      <c r="AP353" s="3">
        <f>Таблица1[[#This Row],[Возврат 1002]]+Таблица1[[#This Row],[Возврат 1001]]</f>
        <v>0</v>
      </c>
      <c r="AQ35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54" spans="1:43" s="3" customFormat="1" ht="15.75" customHeight="1" x14ac:dyDescent="0.2">
      <c r="A354" s="23" t="s">
        <v>810</v>
      </c>
      <c r="B354" s="2">
        <v>408897</v>
      </c>
      <c r="C354" s="88" t="s">
        <v>1599</v>
      </c>
      <c r="D354" s="23" t="s">
        <v>810</v>
      </c>
      <c r="E354" s="7">
        <v>408897</v>
      </c>
      <c r="F354" s="7" t="s">
        <v>26</v>
      </c>
      <c r="G354" s="8" t="s">
        <v>1108</v>
      </c>
      <c r="H354" s="5" t="s">
        <v>21</v>
      </c>
      <c r="I354" s="5">
        <v>4</v>
      </c>
      <c r="J354" s="5">
        <v>108</v>
      </c>
      <c r="K354" s="5">
        <v>15</v>
      </c>
      <c r="L354" s="5">
        <v>47.5</v>
      </c>
      <c r="M354" s="5">
        <v>63.4</v>
      </c>
      <c r="N354" s="5">
        <v>6.5</v>
      </c>
      <c r="O354" s="43" t="str">
        <f>CONCATENATE(Таблица1[[#This Row],[Отверстия]],"/",Таблица1[[#This Row],[PCD]])</f>
        <v>4/108</v>
      </c>
      <c r="P354" s="5" t="s">
        <v>1598</v>
      </c>
      <c r="Q354" s="17" t="str">
        <f>CONCATENATE(Таблица1[[#This Row],[Отверстия]],"/",Таблица1[[#This Row],[PCD]],"/",Таблица1[[#This Row],[Диаметр]])</f>
        <v>4/108/15</v>
      </c>
      <c r="R35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4/108/15/47,5/63,4/6,5</v>
      </c>
      <c r="S35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4/108/15/47,5/63,4/6,5</v>
      </c>
      <c r="T354" s="58" t="s">
        <v>22</v>
      </c>
      <c r="U354" s="4"/>
      <c r="V354" s="35"/>
      <c r="W354" s="55" t="s">
        <v>2834</v>
      </c>
      <c r="X354" s="34">
        <v>3350</v>
      </c>
      <c r="Y354" s="161"/>
      <c r="Z354" s="34">
        <v>0</v>
      </c>
      <c r="AA354" s="51">
        <f>IFERROR(VLOOKUP(Таблица1[[#This Row],[Товар КОД6]],'Stock СВОД'!$A$5:$C$220,2,0),)</f>
        <v>0</v>
      </c>
      <c r="AB354" s="51">
        <f>IFERROR(VLOOKUP(Таблица1[[#This Row],[Товар КОД6]],'Продажи Период СВОД'!$A$5:$C$410,2,0),)</f>
        <v>0</v>
      </c>
      <c r="AC354" s="129">
        <f>IFERROR(VLOOKUP(Таблица1[[#This Row],[Товар КОД6]],'Stock СВОД'!$A$5:$C$220,3,0),)</f>
        <v>0</v>
      </c>
      <c r="AD354" s="51">
        <f>IFERROR(VLOOKUP(Таблица1[[#This Row],[Товар КОД6]],'Продажи Период СВОД'!$A$5:$C$410,3,0),)</f>
        <v>0</v>
      </c>
      <c r="AE354" s="119">
        <f>Таблица1[[#This Row],[СТОК 1001]]+Таблица1[[#This Row],[СТОК 1002,]]</f>
        <v>0</v>
      </c>
      <c r="AF354" s="128"/>
      <c r="AG354" s="129"/>
      <c r="AH354" s="120">
        <f>Таблица1[[#This Row],[1002 заказ]]+Таблица1[[#This Row],[1001 заказ]]</f>
        <v>0</v>
      </c>
      <c r="AI354" s="57">
        <v>1</v>
      </c>
      <c r="AJ354" s="194"/>
      <c r="AK354" s="194"/>
      <c r="AL354" s="194">
        <f>Таблица1[[#This Row],[ФАКТ 1001]]+Таблица1[[#This Row],[ФАКТ 1002]]+Таблица1[[#This Row],[1001 заказ]]+Таблица1[[#This Row],[1002 заказ]]</f>
        <v>0</v>
      </c>
      <c r="AP354" s="3">
        <f>Таблица1[[#This Row],[Возврат 1002]]+Таблица1[[#This Row],[Возврат 1001]]</f>
        <v>0</v>
      </c>
      <c r="AQ35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55" spans="1:43" s="3" customFormat="1" ht="15.75" customHeight="1" x14ac:dyDescent="0.2">
      <c r="A355" s="23" t="s">
        <v>810</v>
      </c>
      <c r="B355" s="2">
        <v>665955</v>
      </c>
      <c r="C355" s="88" t="s">
        <v>3637</v>
      </c>
      <c r="D355" s="23" t="s">
        <v>810</v>
      </c>
      <c r="E355" s="7">
        <v>665955</v>
      </c>
      <c r="F355" s="7" t="s">
        <v>26</v>
      </c>
      <c r="G355" s="8" t="s">
        <v>1099</v>
      </c>
      <c r="H355" s="5" t="s">
        <v>21</v>
      </c>
      <c r="I355" s="5">
        <v>4</v>
      </c>
      <c r="J355" s="5">
        <v>108</v>
      </c>
      <c r="K355" s="5">
        <v>15</v>
      </c>
      <c r="L355" s="5">
        <v>47.5</v>
      </c>
      <c r="M355" s="5">
        <v>63.4</v>
      </c>
      <c r="N355" s="5">
        <v>6.5</v>
      </c>
      <c r="O355" s="43" t="str">
        <f>CONCATENATE(Таблица1[[#This Row],[Отверстия]],"/",Таблица1[[#This Row],[PCD]])</f>
        <v>4/108</v>
      </c>
      <c r="P355" s="5" t="s">
        <v>2497</v>
      </c>
      <c r="Q355" s="17" t="str">
        <f>CONCATENATE(Таблица1[[#This Row],[Отверстия]],"/",Таблица1[[#This Row],[PCD]],"/",Таблица1[[#This Row],[Диаметр]])</f>
        <v>4/108/15</v>
      </c>
      <c r="R35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4/108/15/47,5/63,4/6,5</v>
      </c>
      <c r="S35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4/108/15/47,5/63,4/6,5</v>
      </c>
      <c r="T355" s="58" t="s">
        <v>22</v>
      </c>
      <c r="U355" s="4"/>
      <c r="V355" s="35"/>
      <c r="W355" s="55" t="s">
        <v>2834</v>
      </c>
      <c r="X355" s="34">
        <v>3350</v>
      </c>
      <c r="Y355" s="161"/>
      <c r="Z355" s="37">
        <v>0</v>
      </c>
      <c r="AA355" s="51">
        <f>IFERROR(VLOOKUP(Таблица1[[#This Row],[Товар КОД6]],'Stock СВОД'!$A$5:$C$220,2,0),)</f>
        <v>0</v>
      </c>
      <c r="AB355" s="51">
        <f>IFERROR(VLOOKUP(Таблица1[[#This Row],[Товар КОД6]],'Продажи Период СВОД'!$A$5:$C$410,2,0),)</f>
        <v>0</v>
      </c>
      <c r="AC355" s="129">
        <f>IFERROR(VLOOKUP(Таблица1[[#This Row],[Товар КОД6]],'Stock СВОД'!$A$5:$C$220,3,0),)</f>
        <v>0</v>
      </c>
      <c r="AD355" s="51">
        <f>IFERROR(VLOOKUP(Таблица1[[#This Row],[Товар КОД6]],'Продажи Период СВОД'!$A$5:$C$410,3,0),)</f>
        <v>0</v>
      </c>
      <c r="AE355" s="119">
        <f>Таблица1[[#This Row],[СТОК 1001]]+Таблица1[[#This Row],[СТОК 1002,]]</f>
        <v>0</v>
      </c>
      <c r="AF355" s="128"/>
      <c r="AG355" s="129"/>
      <c r="AH355" s="120">
        <f>Таблица1[[#This Row],[1002 заказ]]+Таблица1[[#This Row],[1001 заказ]]</f>
        <v>0</v>
      </c>
      <c r="AI355" s="57">
        <v>1</v>
      </c>
      <c r="AJ355" s="194"/>
      <c r="AK355" s="194"/>
      <c r="AL355" s="194">
        <f>Таблица1[[#This Row],[ФАКТ 1001]]+Таблица1[[#This Row],[ФАКТ 1002]]+Таблица1[[#This Row],[1001 заказ]]+Таблица1[[#This Row],[1002 заказ]]</f>
        <v>0</v>
      </c>
      <c r="AP355" s="3">
        <f>Таблица1[[#This Row],[Возврат 1002]]+Таблица1[[#This Row],[Возврат 1001]]</f>
        <v>0</v>
      </c>
      <c r="AQ35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56" spans="1:43" s="3" customFormat="1" ht="15.75" customHeight="1" x14ac:dyDescent="0.2">
      <c r="A356" s="23" t="s">
        <v>810</v>
      </c>
      <c r="B356" s="2">
        <v>675806</v>
      </c>
      <c r="C356" s="88" t="s">
        <v>265</v>
      </c>
      <c r="D356" s="23" t="s">
        <v>810</v>
      </c>
      <c r="E356" s="7">
        <v>675806</v>
      </c>
      <c r="F356" s="7" t="s">
        <v>38</v>
      </c>
      <c r="G356" s="8" t="s">
        <v>1099</v>
      </c>
      <c r="H356" s="5" t="s">
        <v>21</v>
      </c>
      <c r="I356" s="5">
        <v>4</v>
      </c>
      <c r="J356" s="5">
        <v>114.3</v>
      </c>
      <c r="K356" s="5">
        <v>15</v>
      </c>
      <c r="L356" s="5">
        <v>46</v>
      </c>
      <c r="M356" s="5">
        <v>67.099999999999994</v>
      </c>
      <c r="N356" s="5">
        <v>6</v>
      </c>
      <c r="O356" s="43" t="str">
        <f>CONCATENATE(Таблица1[[#This Row],[Отверстия]],"/",Таблица1[[#This Row],[PCD]])</f>
        <v>4/114,3</v>
      </c>
      <c r="P356" s="5" t="s">
        <v>266</v>
      </c>
      <c r="Q356" s="17" t="str">
        <f>CONCATENATE(Таблица1[[#This Row],[Отверстия]],"/",Таблица1[[#This Row],[PCD]],"/",Таблица1[[#This Row],[Диаметр]])</f>
        <v>4/114,3/15</v>
      </c>
      <c r="R35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4/114,3/15/46/67,1/6</v>
      </c>
      <c r="S35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4/114,3/15/46/67,1/6</v>
      </c>
      <c r="T356" s="58" t="s">
        <v>28</v>
      </c>
      <c r="U356" s="4">
        <v>4</v>
      </c>
      <c r="V356" s="35">
        <v>4</v>
      </c>
      <c r="W356" s="55" t="s">
        <v>2763</v>
      </c>
      <c r="X356" s="34">
        <v>3350</v>
      </c>
      <c r="Y356" s="161"/>
      <c r="Z356" s="34">
        <v>0</v>
      </c>
      <c r="AA356" s="51">
        <f>IFERROR(VLOOKUP(Таблица1[[#This Row],[Товар КОД6]],'Stock СВОД'!$A$5:$C$220,2,0),)</f>
        <v>0</v>
      </c>
      <c r="AB356" s="51">
        <f>IFERROR(VLOOKUP(Таблица1[[#This Row],[Товар КОД6]],'Продажи Период СВОД'!$A$5:$C$410,2,0),)</f>
        <v>0</v>
      </c>
      <c r="AC356" s="129">
        <f>IFERROR(VLOOKUP(Таблица1[[#This Row],[Товар КОД6]],'Stock СВОД'!$A$5:$C$220,3,0),)</f>
        <v>0</v>
      </c>
      <c r="AD356" s="51">
        <f>IFERROR(VLOOKUP(Таблица1[[#This Row],[Товар КОД6]],'Продажи Период СВОД'!$A$5:$C$410,3,0),)</f>
        <v>0</v>
      </c>
      <c r="AE356" s="119">
        <f>Таблица1[[#This Row],[СТОК 1001]]+Таблица1[[#This Row],[СТОК 1002,]]</f>
        <v>0</v>
      </c>
      <c r="AF356" s="128"/>
      <c r="AG356" s="129"/>
      <c r="AH356" s="120">
        <f>Таблица1[[#This Row],[1002 заказ]]+Таблица1[[#This Row],[1001 заказ]]</f>
        <v>0</v>
      </c>
      <c r="AI356" s="57">
        <v>1</v>
      </c>
      <c r="AJ356" s="194"/>
      <c r="AK356" s="194"/>
      <c r="AL356" s="194">
        <f>Таблица1[[#This Row],[ФАКТ 1001]]+Таблица1[[#This Row],[ФАКТ 1002]]+Таблица1[[#This Row],[1001 заказ]]+Таблица1[[#This Row],[1002 заказ]]</f>
        <v>0</v>
      </c>
      <c r="AP356" s="3">
        <f>Таблица1[[#This Row],[Возврат 1002]]+Таблица1[[#This Row],[Возврат 1001]]</f>
        <v>0</v>
      </c>
      <c r="AQ35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57" spans="1:43" s="3" customFormat="1" ht="15.75" customHeight="1" x14ac:dyDescent="0.2">
      <c r="A357" s="23" t="s">
        <v>810</v>
      </c>
      <c r="B357" s="2">
        <v>758613</v>
      </c>
      <c r="C357" s="88" t="s">
        <v>273</v>
      </c>
      <c r="D357" s="23" t="s">
        <v>810</v>
      </c>
      <c r="E357" s="7">
        <v>758613</v>
      </c>
      <c r="F357" s="7" t="s">
        <v>38</v>
      </c>
      <c r="G357" s="8" t="s">
        <v>1099</v>
      </c>
      <c r="H357" s="5" t="s">
        <v>21</v>
      </c>
      <c r="I357" s="5">
        <v>4</v>
      </c>
      <c r="J357" s="5">
        <v>114.3</v>
      </c>
      <c r="K357" s="5">
        <v>15</v>
      </c>
      <c r="L357" s="5">
        <v>46</v>
      </c>
      <c r="M357" s="5">
        <v>67.099999999999994</v>
      </c>
      <c r="N357" s="5">
        <v>6</v>
      </c>
      <c r="O357" s="43" t="str">
        <f>CONCATENATE(Таблица1[[#This Row],[Отверстия]],"/",Таблица1[[#This Row],[PCD]])</f>
        <v>4/114,3</v>
      </c>
      <c r="P357" s="5" t="s">
        <v>274</v>
      </c>
      <c r="Q357" s="17" t="str">
        <f>CONCATENATE(Таблица1[[#This Row],[Отверстия]],"/",Таблица1[[#This Row],[PCD]],"/",Таблица1[[#This Row],[Диаметр]])</f>
        <v>4/114,3/15</v>
      </c>
      <c r="R35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4/114,3/15/46/67,1/6</v>
      </c>
      <c r="S35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4/114,3/15/46/67,1/6</v>
      </c>
      <c r="T357" s="58" t="s">
        <v>28</v>
      </c>
      <c r="U357" s="4">
        <v>4</v>
      </c>
      <c r="V357" s="35">
        <v>4</v>
      </c>
      <c r="W357" s="55" t="s">
        <v>2763</v>
      </c>
      <c r="X357" s="34">
        <v>3350</v>
      </c>
      <c r="Y357" s="161"/>
      <c r="Z357" s="34">
        <v>2629.9957999999997</v>
      </c>
      <c r="AA357" s="51">
        <f>IFERROR(VLOOKUP(Таблица1[[#This Row],[Товар КОД6]],'Stock СВОД'!$A$5:$C$220,2,0),)</f>
        <v>0</v>
      </c>
      <c r="AB357" s="51">
        <f>IFERROR(VLOOKUP(Таблица1[[#This Row],[Товар КОД6]],'Продажи Период СВОД'!$A$5:$C$410,2,0),)</f>
        <v>0</v>
      </c>
      <c r="AC357" s="129">
        <f>IFERROR(VLOOKUP(Таблица1[[#This Row],[Товар КОД6]],'Stock СВОД'!$A$5:$C$220,3,0),)</f>
        <v>4</v>
      </c>
      <c r="AD357" s="51">
        <f>IFERROR(VLOOKUP(Таблица1[[#This Row],[Товар КОД6]],'Продажи Период СВОД'!$A$5:$C$410,3,0),)</f>
        <v>0</v>
      </c>
      <c r="AE357" s="119">
        <f>Таблица1[[#This Row],[СТОК 1001]]+Таблица1[[#This Row],[СТОК 1002,]]</f>
        <v>4</v>
      </c>
      <c r="AF357" s="128"/>
      <c r="AG357" s="129"/>
      <c r="AH357" s="120">
        <f>Таблица1[[#This Row],[1002 заказ]]+Таблица1[[#This Row],[1001 заказ]]</f>
        <v>0</v>
      </c>
      <c r="AI357" s="57">
        <v>1</v>
      </c>
      <c r="AJ357" s="194"/>
      <c r="AK357" s="194"/>
      <c r="AL357" s="194">
        <f>Таблица1[[#This Row],[ФАКТ 1001]]+Таблица1[[#This Row],[ФАКТ 1002]]+Таблица1[[#This Row],[1001 заказ]]+Таблица1[[#This Row],[1002 заказ]]</f>
        <v>0</v>
      </c>
      <c r="AP357" s="3">
        <f>Таблица1[[#This Row],[Возврат 1002]]+Таблица1[[#This Row],[Возврат 1001]]</f>
        <v>0</v>
      </c>
      <c r="AQ35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358" spans="1:43" s="3" customFormat="1" ht="15.75" hidden="1" customHeight="1" x14ac:dyDescent="0.2">
      <c r="A358" s="23" t="s">
        <v>810</v>
      </c>
      <c r="B358" s="2">
        <v>672619</v>
      </c>
      <c r="C358" s="88" t="s">
        <v>279</v>
      </c>
      <c r="D358" s="23" t="s">
        <v>810</v>
      </c>
      <c r="E358" s="7">
        <v>672619</v>
      </c>
      <c r="F358" s="7"/>
      <c r="G358" s="8"/>
      <c r="H358" s="5" t="s">
        <v>65</v>
      </c>
      <c r="I358" s="5">
        <v>4</v>
      </c>
      <c r="J358" s="5">
        <v>114.3</v>
      </c>
      <c r="K358" s="5">
        <v>15</v>
      </c>
      <c r="L358" s="5">
        <v>46</v>
      </c>
      <c r="M358" s="5">
        <v>67.099999999999994</v>
      </c>
      <c r="N358" s="5">
        <v>6</v>
      </c>
      <c r="O358" s="43" t="str">
        <f>CONCATENATE(Таблица1[[#This Row],[Отверстия]],"/",Таблица1[[#This Row],[PCD]])</f>
        <v>4/114,3</v>
      </c>
      <c r="P358" s="5" t="s">
        <v>280</v>
      </c>
      <c r="Q358" s="17" t="str">
        <f>CONCATENATE(Таблица1[[#This Row],[Отверстия]],"/",Таблица1[[#This Row],[PCD]],"/",Таблица1[[#This Row],[Диаметр]])</f>
        <v>4/114,3/15</v>
      </c>
      <c r="R35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4/114,3/15/46/67,1/6</v>
      </c>
      <c r="S35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4/114,3/15/46/67,1/6</v>
      </c>
      <c r="T358" s="58" t="s">
        <v>28</v>
      </c>
      <c r="U358" s="4">
        <v>4</v>
      </c>
      <c r="V358" s="35">
        <v>4</v>
      </c>
      <c r="W358" s="55" t="s">
        <v>2763</v>
      </c>
      <c r="X358" s="34">
        <v>2794</v>
      </c>
      <c r="Y358" s="161"/>
      <c r="Z358" s="34">
        <v>0</v>
      </c>
      <c r="AA358" s="51">
        <f>IFERROR(VLOOKUP(Таблица1[[#This Row],[Товар КОД6]],'Stock СВОД'!$A$5:$C$220,2,0),)</f>
        <v>0</v>
      </c>
      <c r="AB358" s="51">
        <f>IFERROR(VLOOKUP(Таблица1[[#This Row],[Товар КОД6]],'Продажи Период СВОД'!$A$5:$C$410,2,0),)</f>
        <v>0</v>
      </c>
      <c r="AC358" s="129">
        <f>IFERROR(VLOOKUP(Таблица1[[#This Row],[Товар КОД6]],'Stock СВОД'!$A$5:$C$220,3,0),)</f>
        <v>0</v>
      </c>
      <c r="AD358" s="51">
        <f>IFERROR(VLOOKUP(Таблица1[[#This Row],[Товар КОД6]],'Продажи Период СВОД'!$A$5:$C$410,3,0),)</f>
        <v>0</v>
      </c>
      <c r="AE358" s="119">
        <f>Таблица1[[#This Row],[СТОК 1001]]+Таблица1[[#This Row],[СТОК 1002,]]</f>
        <v>0</v>
      </c>
      <c r="AF358" s="128"/>
      <c r="AG358" s="129"/>
      <c r="AH358" s="120">
        <f>Таблица1[[#This Row],[1002 заказ]]+Таблица1[[#This Row],[1001 заказ]]</f>
        <v>0</v>
      </c>
      <c r="AI358" s="57">
        <v>1</v>
      </c>
      <c r="AJ358" s="57"/>
      <c r="AK358" s="57"/>
      <c r="AL358" s="57">
        <f>Таблица1[[#This Row],[ФАКТ 1001]]+Таблица1[[#This Row],[ФАКТ 1002]]+Таблица1[[#This Row],[1001 заказ]]+Таблица1[[#This Row],[1002 заказ]]</f>
        <v>0</v>
      </c>
      <c r="AP358" s="3">
        <f>Таблица1[[#This Row],[Возврат 1002]]+Таблица1[[#This Row],[Возврат 1001]]</f>
        <v>0</v>
      </c>
      <c r="AQ35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59" spans="1:43" s="3" customFormat="1" ht="15.75" customHeight="1" x14ac:dyDescent="0.2">
      <c r="A359" s="23" t="s">
        <v>810</v>
      </c>
      <c r="B359" s="2">
        <v>939666</v>
      </c>
      <c r="C359" s="88" t="s">
        <v>282</v>
      </c>
      <c r="D359" s="23" t="s">
        <v>810</v>
      </c>
      <c r="E359" s="7">
        <v>939666</v>
      </c>
      <c r="F359" s="7" t="s">
        <v>38</v>
      </c>
      <c r="G359" s="8" t="s">
        <v>1107</v>
      </c>
      <c r="H359" s="5" t="s">
        <v>21</v>
      </c>
      <c r="I359" s="5">
        <v>4</v>
      </c>
      <c r="J359" s="5">
        <v>114.3</v>
      </c>
      <c r="K359" s="5">
        <v>15</v>
      </c>
      <c r="L359" s="5">
        <v>46</v>
      </c>
      <c r="M359" s="5">
        <v>67.099999999999994</v>
      </c>
      <c r="N359" s="5">
        <v>6</v>
      </c>
      <c r="O359" s="43" t="str">
        <f>CONCATENATE(Таблица1[[#This Row],[Отверстия]],"/",Таблица1[[#This Row],[PCD]])</f>
        <v>4/114,3</v>
      </c>
      <c r="P359" s="5" t="s">
        <v>283</v>
      </c>
      <c r="Q359" s="17" t="str">
        <f>CONCATENATE(Таблица1[[#This Row],[Отверстия]],"/",Таблица1[[#This Row],[PCD]],"/",Таблица1[[#This Row],[Диаметр]])</f>
        <v>4/114,3/15</v>
      </c>
      <c r="R35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4/114,3/15/46/67,1/6</v>
      </c>
      <c r="S35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4/114,3/15/46/67,1/6</v>
      </c>
      <c r="T359" s="58" t="s">
        <v>28</v>
      </c>
      <c r="U359" s="4">
        <v>4</v>
      </c>
      <c r="V359" s="35">
        <v>4</v>
      </c>
      <c r="W359" s="55" t="s">
        <v>2763</v>
      </c>
      <c r="X359" s="34">
        <v>3350</v>
      </c>
      <c r="Y359" s="161"/>
      <c r="Z359" s="37">
        <v>0</v>
      </c>
      <c r="AA359" s="51">
        <f>IFERROR(VLOOKUP(Таблица1[[#This Row],[Товар КОД6]],'Stock СВОД'!$A$5:$C$220,2,0),)</f>
        <v>0</v>
      </c>
      <c r="AB359" s="51">
        <f>IFERROR(VLOOKUP(Таблица1[[#This Row],[Товар КОД6]],'Продажи Период СВОД'!$A$5:$C$410,2,0),)</f>
        <v>0</v>
      </c>
      <c r="AC359" s="129">
        <f>IFERROR(VLOOKUP(Таблица1[[#This Row],[Товар КОД6]],'Stock СВОД'!$A$5:$C$220,3,0),)</f>
        <v>0</v>
      </c>
      <c r="AD359" s="51">
        <f>IFERROR(VLOOKUP(Таблица1[[#This Row],[Товар КОД6]],'Продажи Период СВОД'!$A$5:$C$410,3,0),)</f>
        <v>0</v>
      </c>
      <c r="AE359" s="119">
        <f>Таблица1[[#This Row],[СТОК 1001]]+Таблица1[[#This Row],[СТОК 1002,]]</f>
        <v>0</v>
      </c>
      <c r="AF359" s="128"/>
      <c r="AG359" s="129"/>
      <c r="AH359" s="120">
        <f>Таблица1[[#This Row],[1002 заказ]]+Таблица1[[#This Row],[1001 заказ]]</f>
        <v>0</v>
      </c>
      <c r="AI359" s="57">
        <v>1</v>
      </c>
      <c r="AJ359" s="194"/>
      <c r="AK359" s="194"/>
      <c r="AL359" s="194">
        <f>Таблица1[[#This Row],[ФАКТ 1001]]+Таблица1[[#This Row],[ФАКТ 1002]]+Таблица1[[#This Row],[1001 заказ]]+Таблица1[[#This Row],[1002 заказ]]</f>
        <v>0</v>
      </c>
      <c r="AP359" s="3">
        <f>Таблица1[[#This Row],[Возврат 1002]]+Таблица1[[#This Row],[Возврат 1001]]</f>
        <v>0</v>
      </c>
      <c r="AQ35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60" spans="1:43" s="3" customFormat="1" ht="15.75" customHeight="1" x14ac:dyDescent="0.2">
      <c r="A360" s="23" t="s">
        <v>810</v>
      </c>
      <c r="B360" s="2">
        <v>2065049</v>
      </c>
      <c r="C360" s="88" t="s">
        <v>1083</v>
      </c>
      <c r="D360" s="23" t="s">
        <v>810</v>
      </c>
      <c r="E360" s="7">
        <v>2065049</v>
      </c>
      <c r="F360" s="7" t="s">
        <v>172</v>
      </c>
      <c r="G360" s="8" t="s">
        <v>2571</v>
      </c>
      <c r="H360" s="5" t="s">
        <v>21</v>
      </c>
      <c r="I360" s="5">
        <v>4</v>
      </c>
      <c r="J360" s="5">
        <v>114.3</v>
      </c>
      <c r="K360" s="5">
        <v>15</v>
      </c>
      <c r="L360" s="5">
        <v>46</v>
      </c>
      <c r="M360" s="5">
        <v>67.099999999999994</v>
      </c>
      <c r="N360" s="5">
        <v>6</v>
      </c>
      <c r="O360" s="43" t="str">
        <f>CONCATENATE(Таблица1[[#This Row],[Отверстия]],"/",Таблица1[[#This Row],[PCD]])</f>
        <v>4/114,3</v>
      </c>
      <c r="P360" s="5" t="s">
        <v>1084</v>
      </c>
      <c r="Q360" s="17" t="str">
        <f>CONCATENATE(Таблица1[[#This Row],[Отверстия]],"/",Таблица1[[#This Row],[PCD]],"/",Таблица1[[#This Row],[Диаметр]])</f>
        <v>4/114,3/15</v>
      </c>
      <c r="R36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4/114,3/15/46/67,1/6</v>
      </c>
      <c r="S36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4/114,3/15/46/67,1/6</v>
      </c>
      <c r="T360" s="58" t="s">
        <v>28</v>
      </c>
      <c r="U360" s="4">
        <v>4</v>
      </c>
      <c r="V360" s="35">
        <v>4</v>
      </c>
      <c r="W360" s="55" t="s">
        <v>2763</v>
      </c>
      <c r="X360" s="34">
        <v>3590</v>
      </c>
      <c r="Y360" s="161"/>
      <c r="Z360" s="34">
        <v>0</v>
      </c>
      <c r="AA360" s="51">
        <f>IFERROR(VLOOKUP(Таблица1[[#This Row],[Товар КОД6]],'Stock СВОД'!$A$5:$C$220,2,0),)</f>
        <v>0</v>
      </c>
      <c r="AB360" s="51">
        <f>IFERROR(VLOOKUP(Таблица1[[#This Row],[Товар КОД6]],'Продажи Период СВОД'!$A$5:$C$410,2,0),)</f>
        <v>0</v>
      </c>
      <c r="AC360" s="129">
        <f>IFERROR(VLOOKUP(Таблица1[[#This Row],[Товар КОД6]],'Stock СВОД'!$A$5:$C$220,3,0),)</f>
        <v>0</v>
      </c>
      <c r="AD360" s="51">
        <f>IFERROR(VLOOKUP(Таблица1[[#This Row],[Товар КОД6]],'Продажи Период СВОД'!$A$5:$C$410,3,0),)</f>
        <v>0</v>
      </c>
      <c r="AE360" s="119">
        <f>Таблица1[[#This Row],[СТОК 1001]]+Таблица1[[#This Row],[СТОК 1002,]]</f>
        <v>0</v>
      </c>
      <c r="AF360" s="128"/>
      <c r="AG360" s="129"/>
      <c r="AH360" s="120">
        <f>Таблица1[[#This Row],[1002 заказ]]+Таблица1[[#This Row],[1001 заказ]]</f>
        <v>0</v>
      </c>
      <c r="AI360" s="57">
        <v>1</v>
      </c>
      <c r="AJ360" s="194"/>
      <c r="AK360" s="194"/>
      <c r="AL360" s="194">
        <f>Таблица1[[#This Row],[ФАКТ 1001]]+Таблица1[[#This Row],[ФАКТ 1002]]+Таблица1[[#This Row],[1001 заказ]]+Таблица1[[#This Row],[1002 заказ]]</f>
        <v>0</v>
      </c>
      <c r="AO360" s="3">
        <v>2</v>
      </c>
      <c r="AP360" s="3">
        <f>Таблица1[[#This Row],[Возврат 1002]]+Таблица1[[#This Row],[Возврат 1001]]</f>
        <v>2</v>
      </c>
      <c r="AQ36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61" spans="1:43" s="3" customFormat="1" ht="15.75" customHeight="1" x14ac:dyDescent="0.2">
      <c r="A361" s="23" t="s">
        <v>810</v>
      </c>
      <c r="B361" s="2">
        <v>2065050</v>
      </c>
      <c r="C361" s="88" t="s">
        <v>1085</v>
      </c>
      <c r="D361" s="23" t="s">
        <v>810</v>
      </c>
      <c r="E361" s="7">
        <v>2065050</v>
      </c>
      <c r="F361" s="7" t="s">
        <v>172</v>
      </c>
      <c r="G361" s="8" t="s">
        <v>1098</v>
      </c>
      <c r="H361" s="5" t="s">
        <v>21</v>
      </c>
      <c r="I361" s="5">
        <v>4</v>
      </c>
      <c r="J361" s="5">
        <v>114.3</v>
      </c>
      <c r="K361" s="5">
        <v>15</v>
      </c>
      <c r="L361" s="5">
        <v>46</v>
      </c>
      <c r="M361" s="5">
        <v>67.099999999999994</v>
      </c>
      <c r="N361" s="5">
        <v>6</v>
      </c>
      <c r="O361" s="43" t="str">
        <f>CONCATENATE(Таблица1[[#This Row],[Отверстия]],"/",Таблица1[[#This Row],[PCD]])</f>
        <v>4/114,3</v>
      </c>
      <c r="P361" s="5" t="s">
        <v>1086</v>
      </c>
      <c r="Q361" s="17" t="str">
        <f>CONCATENATE(Таблица1[[#This Row],[Отверстия]],"/",Таблица1[[#This Row],[PCD]],"/",Таблица1[[#This Row],[Диаметр]])</f>
        <v>4/114,3/15</v>
      </c>
      <c r="R36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4/114,3/15/46/67,1/6</v>
      </c>
      <c r="S36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4/114,3/15/46/67,1/6</v>
      </c>
      <c r="T361" s="58" t="s">
        <v>28</v>
      </c>
      <c r="U361" s="4">
        <v>4</v>
      </c>
      <c r="V361" s="35">
        <v>4</v>
      </c>
      <c r="W361" s="55" t="s">
        <v>2763</v>
      </c>
      <c r="X361" s="34">
        <v>3350</v>
      </c>
      <c r="Y361" s="161"/>
      <c r="Z361" s="34">
        <v>0</v>
      </c>
      <c r="AA361" s="51">
        <f>IFERROR(VLOOKUP(Таблица1[[#This Row],[Товар КОД6]],'Stock СВОД'!$A$5:$C$220,2,0),)</f>
        <v>0</v>
      </c>
      <c r="AB361" s="51">
        <f>IFERROR(VLOOKUP(Таблица1[[#This Row],[Товар КОД6]],'Продажи Период СВОД'!$A$5:$C$410,2,0),)</f>
        <v>0</v>
      </c>
      <c r="AC361" s="129">
        <f>IFERROR(VLOOKUP(Таблица1[[#This Row],[Товар КОД6]],'Stock СВОД'!$A$5:$C$220,3,0),)</f>
        <v>0</v>
      </c>
      <c r="AD361" s="51">
        <f>IFERROR(VLOOKUP(Таблица1[[#This Row],[Товар КОД6]],'Продажи Период СВОД'!$A$5:$C$410,3,0),)</f>
        <v>0</v>
      </c>
      <c r="AE361" s="119">
        <f>Таблица1[[#This Row],[СТОК 1001]]+Таблица1[[#This Row],[СТОК 1002,]]</f>
        <v>0</v>
      </c>
      <c r="AF361" s="128"/>
      <c r="AG361" s="129"/>
      <c r="AH361" s="120">
        <f>Таблица1[[#This Row],[1002 заказ]]+Таблица1[[#This Row],[1001 заказ]]</f>
        <v>0</v>
      </c>
      <c r="AI361" s="57">
        <v>1</v>
      </c>
      <c r="AJ361" s="194"/>
      <c r="AK361" s="194"/>
      <c r="AL361" s="194">
        <f>Таблица1[[#This Row],[ФАКТ 1001]]+Таблица1[[#This Row],[ФАКТ 1002]]+Таблица1[[#This Row],[1001 заказ]]+Таблица1[[#This Row],[1002 заказ]]</f>
        <v>0</v>
      </c>
      <c r="AP361" s="3">
        <f>Таблица1[[#This Row],[Возврат 1002]]+Таблица1[[#This Row],[Возврат 1001]]</f>
        <v>0</v>
      </c>
      <c r="AQ36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62" spans="1:43" s="3" customFormat="1" ht="15.75" customHeight="1" x14ac:dyDescent="0.2">
      <c r="A362" s="23" t="s">
        <v>810</v>
      </c>
      <c r="B362" s="2">
        <v>405627</v>
      </c>
      <c r="C362" s="88" t="s">
        <v>1205</v>
      </c>
      <c r="D362" s="23" t="s">
        <v>810</v>
      </c>
      <c r="E362" s="7">
        <v>405627</v>
      </c>
      <c r="F362" s="7" t="s">
        <v>2572</v>
      </c>
      <c r="G362" s="8" t="s">
        <v>1180</v>
      </c>
      <c r="H362" s="5" t="s">
        <v>21</v>
      </c>
      <c r="I362" s="5">
        <v>4</v>
      </c>
      <c r="J362" s="5">
        <v>114.3</v>
      </c>
      <c r="K362" s="5">
        <v>15</v>
      </c>
      <c r="L362" s="5">
        <v>46</v>
      </c>
      <c r="M362" s="5">
        <v>67.099999999999994</v>
      </c>
      <c r="N362" s="5">
        <v>6</v>
      </c>
      <c r="O362" s="43" t="str">
        <f>CONCATENATE(Таблица1[[#This Row],[Отверстия]],"/",Таблица1[[#This Row],[PCD]])</f>
        <v>4/114,3</v>
      </c>
      <c r="P362" s="5" t="s">
        <v>1204</v>
      </c>
      <c r="Q362" s="17" t="str">
        <f>CONCATENATE(Таблица1[[#This Row],[Отверстия]],"/",Таблица1[[#This Row],[PCD]],"/",Таблица1[[#This Row],[Диаметр]])</f>
        <v>4/114,3/15</v>
      </c>
      <c r="R36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4/114,3/15/46/67,1/6</v>
      </c>
      <c r="S36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4/114,3/15/46/67,1/6</v>
      </c>
      <c r="T362" s="58" t="s">
        <v>28</v>
      </c>
      <c r="U362" s="4">
        <v>4</v>
      </c>
      <c r="V362" s="35">
        <v>4</v>
      </c>
      <c r="W362" s="55" t="s">
        <v>2763</v>
      </c>
      <c r="X362" s="34">
        <v>3590</v>
      </c>
      <c r="Y362" s="161"/>
      <c r="Z362" s="34">
        <v>0</v>
      </c>
      <c r="AA362" s="51">
        <f>IFERROR(VLOOKUP(Таблица1[[#This Row],[Товар КОД6]],'Stock СВОД'!$A$5:$C$220,2,0),)</f>
        <v>0</v>
      </c>
      <c r="AB362" s="51">
        <f>IFERROR(VLOOKUP(Таблица1[[#This Row],[Товар КОД6]],'Продажи Период СВОД'!$A$5:$C$410,2,0),)</f>
        <v>0</v>
      </c>
      <c r="AC362" s="129">
        <f>IFERROR(VLOOKUP(Таблица1[[#This Row],[Товар КОД6]],'Stock СВОД'!$A$5:$C$220,3,0),)</f>
        <v>0</v>
      </c>
      <c r="AD362" s="51">
        <f>IFERROR(VLOOKUP(Таблица1[[#This Row],[Товар КОД6]],'Продажи Период СВОД'!$A$5:$C$410,3,0),)</f>
        <v>0</v>
      </c>
      <c r="AE362" s="119">
        <f>Таблица1[[#This Row],[СТОК 1001]]+Таблица1[[#This Row],[СТОК 1002,]]</f>
        <v>0</v>
      </c>
      <c r="AF362" s="128"/>
      <c r="AG362" s="129"/>
      <c r="AH362" s="120">
        <f>Таблица1[[#This Row],[1002 заказ]]+Таблица1[[#This Row],[1001 заказ]]</f>
        <v>0</v>
      </c>
      <c r="AI362" s="57">
        <v>1</v>
      </c>
      <c r="AJ362" s="194"/>
      <c r="AK362" s="194"/>
      <c r="AL362" s="194">
        <f>Таблица1[[#This Row],[ФАКТ 1001]]+Таблица1[[#This Row],[ФАКТ 1002]]+Таблица1[[#This Row],[1001 заказ]]+Таблица1[[#This Row],[1002 заказ]]</f>
        <v>0</v>
      </c>
      <c r="AP362" s="3">
        <f>Таблица1[[#This Row],[Возврат 1002]]+Таблица1[[#This Row],[Возврат 1001]]</f>
        <v>0</v>
      </c>
      <c r="AQ36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63" spans="1:43" s="3" customFormat="1" ht="15.75" customHeight="1" x14ac:dyDescent="0.2">
      <c r="A363" s="23" t="s">
        <v>810</v>
      </c>
      <c r="B363" s="2">
        <v>405653</v>
      </c>
      <c r="C363" s="88" t="s">
        <v>1246</v>
      </c>
      <c r="D363" s="23" t="s">
        <v>810</v>
      </c>
      <c r="E363" s="7">
        <v>405653</v>
      </c>
      <c r="F363" s="7" t="s">
        <v>2574</v>
      </c>
      <c r="G363" s="8" t="s">
        <v>1180</v>
      </c>
      <c r="H363" s="5" t="s">
        <v>21</v>
      </c>
      <c r="I363" s="5">
        <v>4</v>
      </c>
      <c r="J363" s="5">
        <v>114.3</v>
      </c>
      <c r="K363" s="5">
        <v>15</v>
      </c>
      <c r="L363" s="44">
        <v>46</v>
      </c>
      <c r="M363" s="5">
        <v>67.099999999999994</v>
      </c>
      <c r="N363" s="5">
        <v>6</v>
      </c>
      <c r="O363" s="43" t="str">
        <f>CONCATENATE(Таблица1[[#This Row],[Отверстия]],"/",Таблица1[[#This Row],[PCD]])</f>
        <v>4/114,3</v>
      </c>
      <c r="P363" s="5" t="str">
        <f>Таблица1[[#This Row],[Универсальный размер]]&amp;" "&amp;Таблица1[[#This Row],[Код Поставщика]]</f>
        <v>4/114,3/15/46/67,1/6 56.4ПЛ</v>
      </c>
      <c r="Q363" s="17" t="str">
        <f>CONCATENATE(Таблица1[[#This Row],[Отверстия]],"/",Таблица1[[#This Row],[PCD]],"/",Таблица1[[#This Row],[Диаметр]])</f>
        <v>4/114,3/15</v>
      </c>
      <c r="R36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4/114,3/15/46/67,1/6</v>
      </c>
      <c r="S36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4/114,3/15/46/67,1/6</v>
      </c>
      <c r="T363" s="58" t="s">
        <v>28</v>
      </c>
      <c r="U363" s="4">
        <v>4</v>
      </c>
      <c r="V363" s="35">
        <v>4</v>
      </c>
      <c r="W363" s="55" t="s">
        <v>2763</v>
      </c>
      <c r="X363" s="34">
        <v>3590</v>
      </c>
      <c r="Y363" s="161"/>
      <c r="Z363" s="34">
        <v>0</v>
      </c>
      <c r="AA363" s="51">
        <f>IFERROR(VLOOKUP(Таблица1[[#This Row],[Товар КОД6]],'Stock СВОД'!$A$5:$C$220,2,0),)</f>
        <v>0</v>
      </c>
      <c r="AB363" s="51">
        <f>IFERROR(VLOOKUP(Таблица1[[#This Row],[Товар КОД6]],'Продажи Период СВОД'!$A$5:$C$410,2,0),)</f>
        <v>0</v>
      </c>
      <c r="AC363" s="129">
        <f>IFERROR(VLOOKUP(Таблица1[[#This Row],[Товар КОД6]],'Stock СВОД'!$A$5:$C$220,3,0),)</f>
        <v>0</v>
      </c>
      <c r="AD363" s="51">
        <f>IFERROR(VLOOKUP(Таблица1[[#This Row],[Товар КОД6]],'Продажи Период СВОД'!$A$5:$C$410,3,0),)</f>
        <v>0</v>
      </c>
      <c r="AE363" s="119">
        <f>Таблица1[[#This Row],[СТОК 1001]]+Таблица1[[#This Row],[СТОК 1002,]]</f>
        <v>0</v>
      </c>
      <c r="AF363" s="128"/>
      <c r="AG363" s="129"/>
      <c r="AH363" s="120">
        <f>Таблица1[[#This Row],[1002 заказ]]+Таблица1[[#This Row],[1001 заказ]]</f>
        <v>0</v>
      </c>
      <c r="AI363" s="57">
        <v>1</v>
      </c>
      <c r="AJ363" s="194"/>
      <c r="AK363" s="194"/>
      <c r="AL363" s="194">
        <f>Таблица1[[#This Row],[ФАКТ 1001]]+Таблица1[[#This Row],[ФАКТ 1002]]+Таблица1[[#This Row],[1001 заказ]]+Таблица1[[#This Row],[1002 заказ]]</f>
        <v>0</v>
      </c>
      <c r="AP363" s="3">
        <f>Таблица1[[#This Row],[Возврат 1002]]+Таблица1[[#This Row],[Возврат 1001]]</f>
        <v>0</v>
      </c>
      <c r="AQ36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64" spans="1:43" s="3" customFormat="1" ht="15.75" customHeight="1" x14ac:dyDescent="0.2">
      <c r="A364" s="23" t="s">
        <v>810</v>
      </c>
      <c r="B364" s="2">
        <v>661518</v>
      </c>
      <c r="C364" s="88" t="s">
        <v>1934</v>
      </c>
      <c r="D364" s="23" t="s">
        <v>810</v>
      </c>
      <c r="E364" s="7">
        <v>661518</v>
      </c>
      <c r="F364" s="7" t="s">
        <v>2572</v>
      </c>
      <c r="G364" s="8" t="s">
        <v>1099</v>
      </c>
      <c r="H364" s="5" t="s">
        <v>21</v>
      </c>
      <c r="I364" s="5">
        <v>4</v>
      </c>
      <c r="J364" s="5">
        <v>114.3</v>
      </c>
      <c r="K364" s="5">
        <v>15</v>
      </c>
      <c r="L364" s="5">
        <v>46</v>
      </c>
      <c r="M364" s="5">
        <v>67.099999999999994</v>
      </c>
      <c r="N364" s="5">
        <v>6</v>
      </c>
      <c r="O364" s="43" t="str">
        <f>CONCATENATE(Таблица1[[#This Row],[Отверстия]],"/",Таблица1[[#This Row],[PCD]])</f>
        <v>4/114,3</v>
      </c>
      <c r="P364" s="5" t="s">
        <v>1933</v>
      </c>
      <c r="Q364" s="17" t="str">
        <f>CONCATENATE(Таблица1[[#This Row],[Отверстия]],"/",Таблица1[[#This Row],[PCD]],"/",Таблица1[[#This Row],[Диаметр]])</f>
        <v>4/114,3/15</v>
      </c>
      <c r="R36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4/114,3/15/46/67,1/6</v>
      </c>
      <c r="S36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4/114,3/15/46/67,1/6</v>
      </c>
      <c r="T364" s="58" t="s">
        <v>28</v>
      </c>
      <c r="U364" s="4">
        <v>4</v>
      </c>
      <c r="V364" s="35">
        <v>4</v>
      </c>
      <c r="W364" s="55" t="s">
        <v>2763</v>
      </c>
      <c r="X364" s="34">
        <v>3350</v>
      </c>
      <c r="Y364" s="161"/>
      <c r="Z364" s="34">
        <v>0</v>
      </c>
      <c r="AA364" s="51">
        <f>IFERROR(VLOOKUP(Таблица1[[#This Row],[Товар КОД6]],'Stock СВОД'!$A$5:$C$220,2,0),)</f>
        <v>0</v>
      </c>
      <c r="AB364" s="51">
        <f>IFERROR(VLOOKUP(Таблица1[[#This Row],[Товар КОД6]],'Продажи Период СВОД'!$A$5:$C$410,2,0),)</f>
        <v>0</v>
      </c>
      <c r="AC364" s="129">
        <f>IFERROR(VLOOKUP(Таблица1[[#This Row],[Товар КОД6]],'Stock СВОД'!$A$5:$C$220,3,0),)</f>
        <v>0</v>
      </c>
      <c r="AD364" s="51">
        <f>IFERROR(VLOOKUP(Таблица1[[#This Row],[Товар КОД6]],'Продажи Период СВОД'!$A$5:$C$410,3,0),)</f>
        <v>0</v>
      </c>
      <c r="AE364" s="119">
        <f>Таблица1[[#This Row],[СТОК 1001]]+Таблица1[[#This Row],[СТОК 1002,]]</f>
        <v>0</v>
      </c>
      <c r="AF364" s="128"/>
      <c r="AG364" s="129"/>
      <c r="AH364" s="120">
        <f>Таблица1[[#This Row],[1002 заказ]]+Таблица1[[#This Row],[1001 заказ]]</f>
        <v>0</v>
      </c>
      <c r="AI364" s="57">
        <v>1</v>
      </c>
      <c r="AJ364" s="194"/>
      <c r="AK364" s="194"/>
      <c r="AL364" s="194">
        <f>Таблица1[[#This Row],[ФАКТ 1001]]+Таблица1[[#This Row],[ФАКТ 1002]]+Таблица1[[#This Row],[1001 заказ]]+Таблица1[[#This Row],[1002 заказ]]</f>
        <v>0</v>
      </c>
      <c r="AP364" s="3">
        <f>Таблица1[[#This Row],[Возврат 1002]]+Таблица1[[#This Row],[Возврат 1001]]</f>
        <v>0</v>
      </c>
      <c r="AQ36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65" spans="1:43" s="3" customFormat="1" ht="15.75" customHeight="1" x14ac:dyDescent="0.2">
      <c r="A365" s="23" t="s">
        <v>810</v>
      </c>
      <c r="B365" s="2">
        <v>661670</v>
      </c>
      <c r="C365" s="88" t="s">
        <v>2096</v>
      </c>
      <c r="D365" s="23" t="s">
        <v>810</v>
      </c>
      <c r="E365" s="7">
        <v>661670</v>
      </c>
      <c r="F365" s="7" t="s">
        <v>2574</v>
      </c>
      <c r="G365" s="8" t="s">
        <v>1106</v>
      </c>
      <c r="H365" s="5" t="s">
        <v>21</v>
      </c>
      <c r="I365" s="5">
        <v>4</v>
      </c>
      <c r="J365" s="5">
        <v>114.3</v>
      </c>
      <c r="K365" s="5">
        <v>15</v>
      </c>
      <c r="L365" s="44">
        <v>46</v>
      </c>
      <c r="M365" s="5">
        <v>67.099999999999994</v>
      </c>
      <c r="N365" s="5">
        <v>6</v>
      </c>
      <c r="O365" s="43" t="str">
        <f>CONCATENATE(Таблица1[[#This Row],[Отверстия]],"/",Таблица1[[#This Row],[PCD]])</f>
        <v>4/114,3</v>
      </c>
      <c r="P365" s="5" t="str">
        <f>Таблица1[[#This Row],[Универсальный размер]]&amp;" "&amp;Таблица1[[#This Row],[Код Поставщика]]</f>
        <v>4/114,3/15/46/67,1/6 56.4М</v>
      </c>
      <c r="Q365" s="17" t="str">
        <f>CONCATENATE(Таблица1[[#This Row],[Отверстия]],"/",Таблица1[[#This Row],[PCD]],"/",Таблица1[[#This Row],[Диаметр]])</f>
        <v>4/114,3/15</v>
      </c>
      <c r="R36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4/114,3/15/46/67,1/6</v>
      </c>
      <c r="S36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4/114,3/15/46/67,1/6</v>
      </c>
      <c r="T365" s="58" t="s">
        <v>28</v>
      </c>
      <c r="U365" s="4">
        <v>4</v>
      </c>
      <c r="V365" s="35">
        <v>4</v>
      </c>
      <c r="W365" s="55" t="s">
        <v>2763</v>
      </c>
      <c r="X365" s="34">
        <v>3350</v>
      </c>
      <c r="Y365" s="161"/>
      <c r="Z365" s="34">
        <v>0</v>
      </c>
      <c r="AA365" s="51">
        <f>IFERROR(VLOOKUP(Таблица1[[#This Row],[Товар КОД6]],'Stock СВОД'!$A$5:$C$220,2,0),)</f>
        <v>0</v>
      </c>
      <c r="AB365" s="51">
        <f>IFERROR(VLOOKUP(Таблица1[[#This Row],[Товар КОД6]],'Продажи Период СВОД'!$A$5:$C$410,2,0),)</f>
        <v>0</v>
      </c>
      <c r="AC365" s="129">
        <f>IFERROR(VLOOKUP(Таблица1[[#This Row],[Товар КОД6]],'Stock СВОД'!$A$5:$C$220,3,0),)</f>
        <v>0</v>
      </c>
      <c r="AD365" s="51">
        <f>IFERROR(VLOOKUP(Таблица1[[#This Row],[Товар КОД6]],'Продажи Период СВОД'!$A$5:$C$410,3,0),)</f>
        <v>0</v>
      </c>
      <c r="AE365" s="119">
        <f>Таблица1[[#This Row],[СТОК 1001]]+Таблица1[[#This Row],[СТОК 1002,]]</f>
        <v>0</v>
      </c>
      <c r="AF365" s="128"/>
      <c r="AG365" s="129"/>
      <c r="AH365" s="120">
        <f>Таблица1[[#This Row],[1002 заказ]]+Таблица1[[#This Row],[1001 заказ]]</f>
        <v>0</v>
      </c>
      <c r="AI365" s="57">
        <v>1</v>
      </c>
      <c r="AJ365" s="194"/>
      <c r="AK365" s="194"/>
      <c r="AL365" s="194">
        <f>Таблица1[[#This Row],[ФАКТ 1001]]+Таблица1[[#This Row],[ФАКТ 1002]]+Таблица1[[#This Row],[1001 заказ]]+Таблица1[[#This Row],[1002 заказ]]</f>
        <v>0</v>
      </c>
      <c r="AP365" s="3">
        <f>Таблица1[[#This Row],[Возврат 1002]]+Таблица1[[#This Row],[Возврат 1001]]</f>
        <v>0</v>
      </c>
      <c r="AQ36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66" spans="1:43" s="3" customFormat="1" ht="15.75" customHeight="1" x14ac:dyDescent="0.2">
      <c r="A366" s="23" t="s">
        <v>810</v>
      </c>
      <c r="B366" s="2">
        <v>661671</v>
      </c>
      <c r="C366" s="88" t="s">
        <v>3638</v>
      </c>
      <c r="D366" s="23" t="s">
        <v>810</v>
      </c>
      <c r="E366" s="7">
        <v>661671</v>
      </c>
      <c r="F366" s="7" t="s">
        <v>2574</v>
      </c>
      <c r="G366" s="8" t="s">
        <v>1099</v>
      </c>
      <c r="H366" s="5" t="s">
        <v>21</v>
      </c>
      <c r="I366" s="5">
        <v>4</v>
      </c>
      <c r="J366" s="5">
        <v>114.3</v>
      </c>
      <c r="K366" s="5">
        <v>15</v>
      </c>
      <c r="L366" s="44">
        <v>46</v>
      </c>
      <c r="M366" s="5">
        <v>67.099999999999994</v>
      </c>
      <c r="N366" s="5">
        <v>6</v>
      </c>
      <c r="O366" s="43" t="str">
        <f>CONCATENATE(Таблица1[[#This Row],[Отверстия]],"/",Таблица1[[#This Row],[PCD]])</f>
        <v>4/114,3</v>
      </c>
      <c r="P366" s="5" t="str">
        <f>Таблица1[[#This Row],[Универсальный размер]]&amp;" "&amp;Таблица1[[#This Row],[Код Поставщика]]</f>
        <v>4/114,3/15/46/67,1/6 56.4Н</v>
      </c>
      <c r="Q366" s="17" t="str">
        <f>CONCATENATE(Таблица1[[#This Row],[Отверстия]],"/",Таблица1[[#This Row],[PCD]],"/",Таблица1[[#This Row],[Диаметр]])</f>
        <v>4/114,3/15</v>
      </c>
      <c r="R36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4/114,3/15/46/67,1/6</v>
      </c>
      <c r="S36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4/114,3/15/46/67,1/6</v>
      </c>
      <c r="T366" s="58" t="s">
        <v>28</v>
      </c>
      <c r="U366" s="4">
        <v>4</v>
      </c>
      <c r="V366" s="35">
        <v>4</v>
      </c>
      <c r="W366" s="55" t="s">
        <v>2763</v>
      </c>
      <c r="X366" s="34">
        <v>3350</v>
      </c>
      <c r="Y366" s="161"/>
      <c r="Z366" s="37">
        <v>0</v>
      </c>
      <c r="AA366" s="51">
        <f>IFERROR(VLOOKUP(Таблица1[[#This Row],[Товар КОД6]],'Stock СВОД'!$A$5:$C$220,2,0),)</f>
        <v>0</v>
      </c>
      <c r="AB366" s="51">
        <f>IFERROR(VLOOKUP(Таблица1[[#This Row],[Товар КОД6]],'Продажи Период СВОД'!$A$5:$C$410,2,0),)</f>
        <v>0</v>
      </c>
      <c r="AC366" s="129">
        <f>IFERROR(VLOOKUP(Таблица1[[#This Row],[Товар КОД6]],'Stock СВОД'!$A$5:$C$220,3,0),)</f>
        <v>0</v>
      </c>
      <c r="AD366" s="51">
        <f>IFERROR(VLOOKUP(Таблица1[[#This Row],[Товар КОД6]],'Продажи Период СВОД'!$A$5:$C$410,3,0),)</f>
        <v>0</v>
      </c>
      <c r="AE366" s="119">
        <f>Таблица1[[#This Row],[СТОК 1001]]+Таблица1[[#This Row],[СТОК 1002,]]</f>
        <v>0</v>
      </c>
      <c r="AF366" s="128"/>
      <c r="AG366" s="129"/>
      <c r="AH366" s="120">
        <f>Таблица1[[#This Row],[1002 заказ]]+Таблица1[[#This Row],[1001 заказ]]</f>
        <v>0</v>
      </c>
      <c r="AI366" s="57">
        <v>1</v>
      </c>
      <c r="AJ366" s="194"/>
      <c r="AK366" s="194"/>
      <c r="AL366" s="194">
        <f>Таблица1[[#This Row],[ФАКТ 1001]]+Таблица1[[#This Row],[ФАКТ 1002]]+Таблица1[[#This Row],[1001 заказ]]+Таблица1[[#This Row],[1002 заказ]]</f>
        <v>0</v>
      </c>
      <c r="AP366" s="3">
        <f>Таблица1[[#This Row],[Возврат 1002]]+Таблица1[[#This Row],[Возврат 1001]]</f>
        <v>0</v>
      </c>
      <c r="AQ36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67" spans="1:43" s="3" customFormat="1" ht="15.75" customHeight="1" x14ac:dyDescent="0.2">
      <c r="A367" s="23" t="s">
        <v>810</v>
      </c>
      <c r="B367" s="2">
        <v>405619</v>
      </c>
      <c r="C367" s="88" t="s">
        <v>23</v>
      </c>
      <c r="D367" s="23" t="s">
        <v>810</v>
      </c>
      <c r="E367" s="7">
        <v>405619</v>
      </c>
      <c r="F367" s="7" t="s">
        <v>26</v>
      </c>
      <c r="G367" s="8" t="s">
        <v>2571</v>
      </c>
      <c r="H367" s="5" t="s">
        <v>21</v>
      </c>
      <c r="I367" s="5">
        <v>4</v>
      </c>
      <c r="J367" s="5">
        <v>100</v>
      </c>
      <c r="K367" s="5">
        <v>14</v>
      </c>
      <c r="L367" s="5">
        <v>38</v>
      </c>
      <c r="M367" s="5">
        <v>57.1</v>
      </c>
      <c r="N367" s="5">
        <v>5.5</v>
      </c>
      <c r="O367" s="43" t="str">
        <f>CONCATENATE(Таблица1[[#This Row],[Отверстия]],"/",Таблица1[[#This Row],[PCD]])</f>
        <v>4/100</v>
      </c>
      <c r="P367" s="5" t="s">
        <v>24</v>
      </c>
      <c r="Q367" s="17" t="str">
        <f>CONCATENATE(Таблица1[[#This Row],[Отверстия]],"/",Таблица1[[#This Row],[PCD]],"/",Таблица1[[#This Row],[Диаметр]])</f>
        <v>4/100/14</v>
      </c>
      <c r="R36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4/100/14/38/57,1/5,5</v>
      </c>
      <c r="S36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4/100/14/38/57,1/5,5</v>
      </c>
      <c r="T367" s="58" t="s">
        <v>22</v>
      </c>
      <c r="U367" s="4"/>
      <c r="V367" s="35"/>
      <c r="W367" s="55" t="s">
        <v>2805</v>
      </c>
      <c r="X367" s="34">
        <v>3090</v>
      </c>
      <c r="Y367" s="161"/>
      <c r="Z367" s="34">
        <v>0</v>
      </c>
      <c r="AA367" s="51">
        <f>IFERROR(VLOOKUP(Таблица1[[#This Row],[Товар КОД6]],'Stock СВОД'!$A$5:$C$220,2,0),)</f>
        <v>0</v>
      </c>
      <c r="AB367" s="51">
        <f>IFERROR(VLOOKUP(Таблица1[[#This Row],[Товар КОД6]],'Продажи Период СВОД'!$A$5:$C$410,2,0),)</f>
        <v>0</v>
      </c>
      <c r="AC367" s="129">
        <f>IFERROR(VLOOKUP(Таблица1[[#This Row],[Товар КОД6]],'Stock СВОД'!$A$5:$C$220,3,0),)</f>
        <v>0</v>
      </c>
      <c r="AD367" s="51">
        <f>IFERROR(VLOOKUP(Таблица1[[#This Row],[Товар КОД6]],'Продажи Период СВОД'!$A$5:$C$410,3,0),)</f>
        <v>0</v>
      </c>
      <c r="AE367" s="119">
        <f>Таблица1[[#This Row],[СТОК 1001]]+Таблица1[[#This Row],[СТОК 1002,]]</f>
        <v>0</v>
      </c>
      <c r="AF367" s="128"/>
      <c r="AG367" s="129"/>
      <c r="AH367" s="120">
        <f>Таблица1[[#This Row],[1002 заказ]]+Таблица1[[#This Row],[1001 заказ]]</f>
        <v>0</v>
      </c>
      <c r="AI367" s="57">
        <v>1</v>
      </c>
      <c r="AJ367" s="194"/>
      <c r="AK367" s="194"/>
      <c r="AL367" s="194">
        <f>Таблица1[[#This Row],[ФАКТ 1001]]+Таблица1[[#This Row],[ФАКТ 1002]]+Таблица1[[#This Row],[1001 заказ]]+Таблица1[[#This Row],[1002 заказ]]</f>
        <v>0</v>
      </c>
      <c r="AP367" s="3">
        <f>Таблица1[[#This Row],[Возврат 1002]]+Таблица1[[#This Row],[Возврат 1001]]</f>
        <v>0</v>
      </c>
      <c r="AQ36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68" spans="1:43" s="3" customFormat="1" ht="15.75" customHeight="1" x14ac:dyDescent="0.2">
      <c r="A368" s="23" t="s">
        <v>810</v>
      </c>
      <c r="B368" s="2">
        <v>408805</v>
      </c>
      <c r="C368" s="88" t="s">
        <v>1465</v>
      </c>
      <c r="D368" s="23" t="s">
        <v>810</v>
      </c>
      <c r="E368" s="7">
        <v>408805</v>
      </c>
      <c r="F368" s="7" t="s">
        <v>38</v>
      </c>
      <c r="G368" s="8" t="s">
        <v>1097</v>
      </c>
      <c r="H368" s="5" t="s">
        <v>21</v>
      </c>
      <c r="I368" s="5">
        <v>4</v>
      </c>
      <c r="J368" s="5">
        <v>100</v>
      </c>
      <c r="K368" s="5">
        <v>14</v>
      </c>
      <c r="L368" s="5">
        <v>38</v>
      </c>
      <c r="M368" s="5">
        <v>57.1</v>
      </c>
      <c r="N368" s="5">
        <v>5.5</v>
      </c>
      <c r="O368" s="43" t="str">
        <f>CONCATENATE(Таблица1[[#This Row],[Отверстия]],"/",Таблица1[[#This Row],[PCD]])</f>
        <v>4/100</v>
      </c>
      <c r="P368" s="5" t="s">
        <v>1464</v>
      </c>
      <c r="Q368" s="17" t="str">
        <f>CONCATENATE(Таблица1[[#This Row],[Отверстия]],"/",Таблица1[[#This Row],[PCD]],"/",Таблица1[[#This Row],[Диаметр]])</f>
        <v>4/100/14</v>
      </c>
      <c r="R36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4/100/14/38/57,1/5,5</v>
      </c>
      <c r="S36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4/100/14/38/57,1/5,5</v>
      </c>
      <c r="T368" s="58" t="s">
        <v>22</v>
      </c>
      <c r="U368" s="4"/>
      <c r="V368" s="35"/>
      <c r="W368" s="55" t="s">
        <v>2805</v>
      </c>
      <c r="X368" s="34">
        <v>3090</v>
      </c>
      <c r="Y368" s="161"/>
      <c r="Z368" s="34">
        <v>0</v>
      </c>
      <c r="AA368" s="51">
        <f>IFERROR(VLOOKUP(Таблица1[[#This Row],[Товар КОД6]],'Stock СВОД'!$A$5:$C$220,2,0),)</f>
        <v>0</v>
      </c>
      <c r="AB368" s="51">
        <f>IFERROR(VLOOKUP(Таблица1[[#This Row],[Товар КОД6]],'Продажи Период СВОД'!$A$5:$C$410,2,0),)</f>
        <v>0</v>
      </c>
      <c r="AC368" s="129">
        <f>IFERROR(VLOOKUP(Таблица1[[#This Row],[Товар КОД6]],'Stock СВОД'!$A$5:$C$220,3,0),)</f>
        <v>0</v>
      </c>
      <c r="AD368" s="51">
        <f>IFERROR(VLOOKUP(Таблица1[[#This Row],[Товар КОД6]],'Продажи Период СВОД'!$A$5:$C$410,3,0),)</f>
        <v>0</v>
      </c>
      <c r="AE368" s="119">
        <f>Таблица1[[#This Row],[СТОК 1001]]+Таблица1[[#This Row],[СТОК 1002,]]</f>
        <v>0</v>
      </c>
      <c r="AF368" s="128"/>
      <c r="AG368" s="129"/>
      <c r="AH368" s="120">
        <f>Таблица1[[#This Row],[1002 заказ]]+Таблица1[[#This Row],[1001 заказ]]</f>
        <v>0</v>
      </c>
      <c r="AI368" s="57">
        <v>1</v>
      </c>
      <c r="AJ368" s="194"/>
      <c r="AK368" s="194"/>
      <c r="AL368" s="194">
        <f>Таблица1[[#This Row],[ФАКТ 1001]]+Таблица1[[#This Row],[ФАКТ 1002]]+Таблица1[[#This Row],[1001 заказ]]+Таблица1[[#This Row],[1002 заказ]]</f>
        <v>0</v>
      </c>
      <c r="AP368" s="3">
        <f>Таблица1[[#This Row],[Возврат 1002]]+Таблица1[[#This Row],[Возврат 1001]]</f>
        <v>0</v>
      </c>
      <c r="AQ36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69" spans="1:43" s="3" customFormat="1" ht="15.75" customHeight="1" x14ac:dyDescent="0.2">
      <c r="A369" s="23" t="s">
        <v>810</v>
      </c>
      <c r="B369" s="2">
        <v>408806</v>
      </c>
      <c r="C369" s="88" t="s">
        <v>1467</v>
      </c>
      <c r="D369" s="23" t="s">
        <v>810</v>
      </c>
      <c r="E369" s="7">
        <v>408806</v>
      </c>
      <c r="F369" s="7" t="s">
        <v>38</v>
      </c>
      <c r="G369" s="8" t="s">
        <v>2571</v>
      </c>
      <c r="H369" s="5" t="s">
        <v>21</v>
      </c>
      <c r="I369" s="5">
        <v>4</v>
      </c>
      <c r="J369" s="5">
        <v>100</v>
      </c>
      <c r="K369" s="5">
        <v>14</v>
      </c>
      <c r="L369" s="5">
        <v>38</v>
      </c>
      <c r="M369" s="5">
        <v>57.1</v>
      </c>
      <c r="N369" s="5">
        <v>5.5</v>
      </c>
      <c r="O369" s="43" t="str">
        <f>CONCATENATE(Таблица1[[#This Row],[Отверстия]],"/",Таблица1[[#This Row],[PCD]])</f>
        <v>4/100</v>
      </c>
      <c r="P369" s="5" t="s">
        <v>1466</v>
      </c>
      <c r="Q369" s="17" t="str">
        <f>CONCATENATE(Таблица1[[#This Row],[Отверстия]],"/",Таблица1[[#This Row],[PCD]],"/",Таблица1[[#This Row],[Диаметр]])</f>
        <v>4/100/14</v>
      </c>
      <c r="R36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4/100/14/38/57,1/5,5</v>
      </c>
      <c r="S36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4/100/14/38/57,1/5,5</v>
      </c>
      <c r="T369" s="58" t="s">
        <v>22</v>
      </c>
      <c r="U369" s="4"/>
      <c r="V369" s="35"/>
      <c r="W369" s="55" t="s">
        <v>2805</v>
      </c>
      <c r="X369" s="34">
        <v>3090</v>
      </c>
      <c r="Y369" s="161"/>
      <c r="Z369" s="34">
        <v>0</v>
      </c>
      <c r="AA369" s="51">
        <f>IFERROR(VLOOKUP(Таблица1[[#This Row],[Товар КОД6]],'Stock СВОД'!$A$5:$C$220,2,0),)</f>
        <v>0</v>
      </c>
      <c r="AB369" s="51">
        <f>IFERROR(VLOOKUP(Таблица1[[#This Row],[Товар КОД6]],'Продажи Период СВОД'!$A$5:$C$410,2,0),)</f>
        <v>0</v>
      </c>
      <c r="AC369" s="129">
        <f>IFERROR(VLOOKUP(Таблица1[[#This Row],[Товар КОД6]],'Stock СВОД'!$A$5:$C$220,3,0),)</f>
        <v>0</v>
      </c>
      <c r="AD369" s="51">
        <f>IFERROR(VLOOKUP(Таблица1[[#This Row],[Товар КОД6]],'Продажи Период СВОД'!$A$5:$C$410,3,0),)</f>
        <v>0</v>
      </c>
      <c r="AE369" s="119">
        <f>Таблица1[[#This Row],[СТОК 1001]]+Таблица1[[#This Row],[СТОК 1002,]]</f>
        <v>0</v>
      </c>
      <c r="AF369" s="128"/>
      <c r="AG369" s="129"/>
      <c r="AH369" s="120">
        <f>Таблица1[[#This Row],[1002 заказ]]+Таблица1[[#This Row],[1001 заказ]]</f>
        <v>0</v>
      </c>
      <c r="AI369" s="57">
        <v>1</v>
      </c>
      <c r="AJ369" s="194"/>
      <c r="AK369" s="194"/>
      <c r="AL369" s="194">
        <f>Таблица1[[#This Row],[ФАКТ 1001]]+Таблица1[[#This Row],[ФАКТ 1002]]+Таблица1[[#This Row],[1001 заказ]]+Таблица1[[#This Row],[1002 заказ]]</f>
        <v>0</v>
      </c>
      <c r="AP369" s="3">
        <f>Таблица1[[#This Row],[Возврат 1002]]+Таблица1[[#This Row],[Возврат 1001]]</f>
        <v>0</v>
      </c>
      <c r="AQ36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70" spans="1:43" s="3" customFormat="1" ht="15.75" customHeight="1" x14ac:dyDescent="0.2">
      <c r="A370" s="23" t="s">
        <v>810</v>
      </c>
      <c r="B370" s="2">
        <v>408807</v>
      </c>
      <c r="C370" s="88" t="s">
        <v>1469</v>
      </c>
      <c r="D370" s="23" t="s">
        <v>810</v>
      </c>
      <c r="E370" s="7">
        <v>408807</v>
      </c>
      <c r="F370" s="7" t="s">
        <v>38</v>
      </c>
      <c r="G370" s="8" t="s">
        <v>1107</v>
      </c>
      <c r="H370" s="5" t="s">
        <v>21</v>
      </c>
      <c r="I370" s="5">
        <v>4</v>
      </c>
      <c r="J370" s="5">
        <v>100</v>
      </c>
      <c r="K370" s="5">
        <v>14</v>
      </c>
      <c r="L370" s="5">
        <v>38</v>
      </c>
      <c r="M370" s="5">
        <v>57.1</v>
      </c>
      <c r="N370" s="5">
        <v>5.5</v>
      </c>
      <c r="O370" s="43" t="str">
        <f>CONCATENATE(Таблица1[[#This Row],[Отверстия]],"/",Таблица1[[#This Row],[PCD]])</f>
        <v>4/100</v>
      </c>
      <c r="P370" s="5" t="s">
        <v>1468</v>
      </c>
      <c r="Q370" s="17" t="str">
        <f>CONCATENATE(Таблица1[[#This Row],[Отверстия]],"/",Таблица1[[#This Row],[PCD]],"/",Таблица1[[#This Row],[Диаметр]])</f>
        <v>4/100/14</v>
      </c>
      <c r="R37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4/100/14/38/57,1/5,5</v>
      </c>
      <c r="S37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4/100/14/38/57,1/5,5</v>
      </c>
      <c r="T370" s="58" t="s">
        <v>22</v>
      </c>
      <c r="U370" s="4"/>
      <c r="V370" s="35"/>
      <c r="W370" s="55" t="s">
        <v>2805</v>
      </c>
      <c r="X370" s="34">
        <v>2790</v>
      </c>
      <c r="Y370" s="161"/>
      <c r="Z370" s="34">
        <v>0</v>
      </c>
      <c r="AA370" s="51">
        <f>IFERROR(VLOOKUP(Таблица1[[#This Row],[Товар КОД6]],'Stock СВОД'!$A$5:$C$220,2,0),)</f>
        <v>0</v>
      </c>
      <c r="AB370" s="51">
        <f>IFERROR(VLOOKUP(Таблица1[[#This Row],[Товар КОД6]],'Продажи Период СВОД'!$A$5:$C$410,2,0),)</f>
        <v>0</v>
      </c>
      <c r="AC370" s="129">
        <f>IFERROR(VLOOKUP(Таблица1[[#This Row],[Товар КОД6]],'Stock СВОД'!$A$5:$C$220,3,0),)</f>
        <v>0</v>
      </c>
      <c r="AD370" s="51">
        <f>IFERROR(VLOOKUP(Таблица1[[#This Row],[Товар КОД6]],'Продажи Период СВОД'!$A$5:$C$410,3,0),)</f>
        <v>0</v>
      </c>
      <c r="AE370" s="119">
        <f>Таблица1[[#This Row],[СТОК 1001]]+Таблица1[[#This Row],[СТОК 1002,]]</f>
        <v>0</v>
      </c>
      <c r="AF370" s="128"/>
      <c r="AG370" s="129"/>
      <c r="AH370" s="120">
        <f>Таблица1[[#This Row],[1002 заказ]]+Таблица1[[#This Row],[1001 заказ]]</f>
        <v>0</v>
      </c>
      <c r="AI370" s="57">
        <v>1</v>
      </c>
      <c r="AJ370" s="194"/>
      <c r="AK370" s="194"/>
      <c r="AL370" s="194">
        <f>Таблица1[[#This Row],[ФАКТ 1001]]+Таблица1[[#This Row],[ФАКТ 1002]]+Таблица1[[#This Row],[1001 заказ]]+Таблица1[[#This Row],[1002 заказ]]</f>
        <v>0</v>
      </c>
      <c r="AP370" s="3">
        <f>Таблица1[[#This Row],[Возврат 1002]]+Таблица1[[#This Row],[Возврат 1001]]</f>
        <v>0</v>
      </c>
      <c r="AQ37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71" spans="1:43" s="3" customFormat="1" ht="15.75" customHeight="1" x14ac:dyDescent="0.2">
      <c r="A371" s="23" t="s">
        <v>810</v>
      </c>
      <c r="B371" s="2">
        <v>408808</v>
      </c>
      <c r="C371" s="88" t="s">
        <v>1471</v>
      </c>
      <c r="D371" s="23" t="s">
        <v>810</v>
      </c>
      <c r="E371" s="7">
        <v>408808</v>
      </c>
      <c r="F371" s="7" t="s">
        <v>38</v>
      </c>
      <c r="G371" s="8" t="s">
        <v>1108</v>
      </c>
      <c r="H371" s="5" t="s">
        <v>21</v>
      </c>
      <c r="I371" s="5">
        <v>4</v>
      </c>
      <c r="J371" s="5">
        <v>100</v>
      </c>
      <c r="K371" s="5">
        <v>14</v>
      </c>
      <c r="L371" s="5">
        <v>38</v>
      </c>
      <c r="M371" s="5">
        <v>57.1</v>
      </c>
      <c r="N371" s="5">
        <v>5.5</v>
      </c>
      <c r="O371" s="43" t="str">
        <f>CONCATENATE(Таблица1[[#This Row],[Отверстия]],"/",Таблица1[[#This Row],[PCD]])</f>
        <v>4/100</v>
      </c>
      <c r="P371" s="5" t="s">
        <v>1470</v>
      </c>
      <c r="Q371" s="17" t="str">
        <f>CONCATENATE(Таблица1[[#This Row],[Отверстия]],"/",Таблица1[[#This Row],[PCD]],"/",Таблица1[[#This Row],[Диаметр]])</f>
        <v>4/100/14</v>
      </c>
      <c r="R37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4/100/14/38/57,1/5,5</v>
      </c>
      <c r="S37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4/100/14/38/57,1/5,5</v>
      </c>
      <c r="T371" s="58" t="s">
        <v>22</v>
      </c>
      <c r="U371" s="4"/>
      <c r="V371" s="35"/>
      <c r="W371" s="55" t="s">
        <v>2805</v>
      </c>
      <c r="X371" s="34">
        <v>2790</v>
      </c>
      <c r="Y371" s="161"/>
      <c r="Z371" s="34">
        <v>0</v>
      </c>
      <c r="AA371" s="51">
        <f>IFERROR(VLOOKUP(Таблица1[[#This Row],[Товар КОД6]],'Stock СВОД'!$A$5:$C$220,2,0),)</f>
        <v>0</v>
      </c>
      <c r="AB371" s="51">
        <f>IFERROR(VLOOKUP(Таблица1[[#This Row],[Товар КОД6]],'Продажи Период СВОД'!$A$5:$C$410,2,0),)</f>
        <v>0</v>
      </c>
      <c r="AC371" s="129">
        <f>IFERROR(VLOOKUP(Таблица1[[#This Row],[Товар КОД6]],'Stock СВОД'!$A$5:$C$220,3,0),)</f>
        <v>0</v>
      </c>
      <c r="AD371" s="51">
        <f>IFERROR(VLOOKUP(Таблица1[[#This Row],[Товар КОД6]],'Продажи Период СВОД'!$A$5:$C$410,3,0),)</f>
        <v>0</v>
      </c>
      <c r="AE371" s="119">
        <f>Таблица1[[#This Row],[СТОК 1001]]+Таблица1[[#This Row],[СТОК 1002,]]</f>
        <v>0</v>
      </c>
      <c r="AF371" s="128"/>
      <c r="AG371" s="129"/>
      <c r="AH371" s="120">
        <f>Таблица1[[#This Row],[1002 заказ]]+Таблица1[[#This Row],[1001 заказ]]</f>
        <v>0</v>
      </c>
      <c r="AI371" s="57">
        <v>1</v>
      </c>
      <c r="AJ371" s="194"/>
      <c r="AK371" s="194"/>
      <c r="AL371" s="194">
        <f>Таблица1[[#This Row],[ФАКТ 1001]]+Таблица1[[#This Row],[ФАКТ 1002]]+Таблица1[[#This Row],[1001 заказ]]+Таблица1[[#This Row],[1002 заказ]]</f>
        <v>0</v>
      </c>
      <c r="AP371" s="3">
        <f>Таблица1[[#This Row],[Возврат 1002]]+Таблица1[[#This Row],[Возврат 1001]]</f>
        <v>0</v>
      </c>
      <c r="AQ37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72" spans="1:43" s="3" customFormat="1" ht="15.75" customHeight="1" x14ac:dyDescent="0.2">
      <c r="A372" s="23" t="s">
        <v>810</v>
      </c>
      <c r="B372" s="2">
        <v>661761</v>
      </c>
      <c r="C372" s="88" t="s">
        <v>3639</v>
      </c>
      <c r="D372" s="23" t="s">
        <v>810</v>
      </c>
      <c r="E372" s="7">
        <v>661761</v>
      </c>
      <c r="F372" s="7" t="s">
        <v>26</v>
      </c>
      <c r="G372" s="8" t="s">
        <v>1103</v>
      </c>
      <c r="H372" s="5" t="s">
        <v>21</v>
      </c>
      <c r="I372" s="5">
        <v>4</v>
      </c>
      <c r="J372" s="5">
        <v>100</v>
      </c>
      <c r="K372" s="5">
        <v>14</v>
      </c>
      <c r="L372" s="5">
        <v>38</v>
      </c>
      <c r="M372" s="5">
        <v>57.1</v>
      </c>
      <c r="N372" s="5">
        <v>5.5</v>
      </c>
      <c r="O372" s="43" t="str">
        <f>CONCATENATE(Таблица1[[#This Row],[Отверстия]],"/",Таблица1[[#This Row],[PCD]])</f>
        <v>4/100</v>
      </c>
      <c r="P372" s="5" t="s">
        <v>2190</v>
      </c>
      <c r="Q372" s="17" t="str">
        <f>CONCATENATE(Таблица1[[#This Row],[Отверстия]],"/",Таблица1[[#This Row],[PCD]],"/",Таблица1[[#This Row],[Диаметр]])</f>
        <v>4/100/14</v>
      </c>
      <c r="R37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4/100/14/38/57,1/5,5</v>
      </c>
      <c r="S37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4/100/14/38/57,1/5,5</v>
      </c>
      <c r="T372" s="58" t="s">
        <v>22</v>
      </c>
      <c r="U372" s="4"/>
      <c r="V372" s="35"/>
      <c r="W372" s="55" t="s">
        <v>2805</v>
      </c>
      <c r="X372" s="34">
        <v>3090</v>
      </c>
      <c r="Y372" s="161"/>
      <c r="Z372" s="34">
        <v>0</v>
      </c>
      <c r="AA372" s="51">
        <f>IFERROR(VLOOKUP(Таблица1[[#This Row],[Товар КОД6]],'Stock СВОД'!$A$5:$C$220,2,0),)</f>
        <v>0</v>
      </c>
      <c r="AB372" s="51">
        <f>IFERROR(VLOOKUP(Таблица1[[#This Row],[Товар КОД6]],'Продажи Период СВОД'!$A$5:$C$410,2,0),)</f>
        <v>0</v>
      </c>
      <c r="AC372" s="129">
        <f>IFERROR(VLOOKUP(Таблица1[[#This Row],[Товар КОД6]],'Stock СВОД'!$A$5:$C$220,3,0),)</f>
        <v>0</v>
      </c>
      <c r="AD372" s="51">
        <f>IFERROR(VLOOKUP(Таблица1[[#This Row],[Товар КОД6]],'Продажи Период СВОД'!$A$5:$C$410,3,0),)</f>
        <v>0</v>
      </c>
      <c r="AE372" s="119">
        <f>Таблица1[[#This Row],[СТОК 1001]]+Таблица1[[#This Row],[СТОК 1002,]]</f>
        <v>0</v>
      </c>
      <c r="AF372" s="128"/>
      <c r="AG372" s="129"/>
      <c r="AH372" s="316">
        <f>Таблица1[[#This Row],[1002 заказ]]+Таблица1[[#This Row],[1001 заказ]]</f>
        <v>0</v>
      </c>
      <c r="AI372" s="57">
        <v>1</v>
      </c>
      <c r="AJ372" s="194"/>
      <c r="AK372" s="194"/>
      <c r="AL372" s="194">
        <f>Таблица1[[#This Row],[ФАКТ 1001]]+Таблица1[[#This Row],[ФАКТ 1002]]+Таблица1[[#This Row],[1001 заказ]]+Таблица1[[#This Row],[1002 заказ]]</f>
        <v>0</v>
      </c>
      <c r="AP372" s="3">
        <f>Таблица1[[#This Row],[Возврат 1002]]+Таблица1[[#This Row],[Возврат 1001]]</f>
        <v>0</v>
      </c>
      <c r="AQ37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73" spans="1:43" s="3" customFormat="1" ht="15.75" customHeight="1" x14ac:dyDescent="0.2">
      <c r="A373" s="23" t="s">
        <v>810</v>
      </c>
      <c r="B373" s="2">
        <v>661762</v>
      </c>
      <c r="C373" s="88" t="s">
        <v>3883</v>
      </c>
      <c r="D373" s="23" t="s">
        <v>810</v>
      </c>
      <c r="E373" s="7">
        <v>661762</v>
      </c>
      <c r="F373" s="7" t="s">
        <v>26</v>
      </c>
      <c r="G373" s="8" t="s">
        <v>1107</v>
      </c>
      <c r="H373" s="5" t="s">
        <v>21</v>
      </c>
      <c r="I373" s="5">
        <v>4</v>
      </c>
      <c r="J373" s="5">
        <v>100</v>
      </c>
      <c r="K373" s="5">
        <v>14</v>
      </c>
      <c r="L373" s="5">
        <v>38</v>
      </c>
      <c r="M373" s="5">
        <v>57.1</v>
      </c>
      <c r="N373" s="5">
        <v>5.5</v>
      </c>
      <c r="O373" s="43" t="str">
        <f>CONCATENATE(Таблица1[[#This Row],[Отверстия]],"/",Таблица1[[#This Row],[PCD]])</f>
        <v>4/100</v>
      </c>
      <c r="P373" s="5" t="s">
        <v>2191</v>
      </c>
      <c r="Q373" s="17" t="str">
        <f>CONCATENATE(Таблица1[[#This Row],[Отверстия]],"/",Таблица1[[#This Row],[PCD]],"/",Таблица1[[#This Row],[Диаметр]])</f>
        <v>4/100/14</v>
      </c>
      <c r="R37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4/100/14/38/57,1/5,5</v>
      </c>
      <c r="S37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4/100/14/38/57,1/5,5</v>
      </c>
      <c r="T373" s="58" t="s">
        <v>22</v>
      </c>
      <c r="U373" s="4"/>
      <c r="V373" s="35"/>
      <c r="W373" s="55" t="s">
        <v>2805</v>
      </c>
      <c r="X373" s="34">
        <v>2790</v>
      </c>
      <c r="Y373" s="161"/>
      <c r="Z373" s="34">
        <v>0</v>
      </c>
      <c r="AA373" s="51">
        <f>IFERROR(VLOOKUP(Таблица1[[#This Row],[Товар КОД6]],'Stock СВОД'!$A$5:$C$220,2,0),)</f>
        <v>0</v>
      </c>
      <c r="AB373" s="51">
        <f>IFERROR(VLOOKUP(Таблица1[[#This Row],[Товар КОД6]],'Продажи Период СВОД'!$A$5:$C$410,2,0),)</f>
        <v>0</v>
      </c>
      <c r="AC373" s="129">
        <f>IFERROR(VLOOKUP(Таблица1[[#This Row],[Товар КОД6]],'Stock СВОД'!$A$5:$C$220,3,0),)</f>
        <v>0</v>
      </c>
      <c r="AD373" s="51">
        <f>IFERROR(VLOOKUP(Таблица1[[#This Row],[Товар КОД6]],'Продажи Период СВОД'!$A$5:$C$410,3,0),)</f>
        <v>0</v>
      </c>
      <c r="AE373" s="119">
        <f>Таблица1[[#This Row],[СТОК 1001]]+Таблица1[[#This Row],[СТОК 1002,]]</f>
        <v>0</v>
      </c>
      <c r="AF373" s="128"/>
      <c r="AG373" s="129"/>
      <c r="AH373" s="120">
        <f>Таблица1[[#This Row],[1002 заказ]]+Таблица1[[#This Row],[1001 заказ]]</f>
        <v>0</v>
      </c>
      <c r="AI373" s="57">
        <v>1</v>
      </c>
      <c r="AJ373" s="194"/>
      <c r="AK373" s="194"/>
      <c r="AL373" s="194">
        <f>Таблица1[[#This Row],[ФАКТ 1001]]+Таблица1[[#This Row],[ФАКТ 1002]]+Таблица1[[#This Row],[1001 заказ]]+Таблица1[[#This Row],[1002 заказ]]</f>
        <v>0</v>
      </c>
      <c r="AP373" s="3">
        <f>Таблица1[[#This Row],[Возврат 1002]]+Таблица1[[#This Row],[Возврат 1001]]</f>
        <v>0</v>
      </c>
      <c r="AQ37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74" spans="1:43" s="3" customFormat="1" ht="15.75" customHeight="1" x14ac:dyDescent="0.2">
      <c r="A374" s="23" t="s">
        <v>810</v>
      </c>
      <c r="B374" s="2">
        <v>661763</v>
      </c>
      <c r="C374" s="88" t="s">
        <v>2193</v>
      </c>
      <c r="D374" s="23" t="s">
        <v>810</v>
      </c>
      <c r="E374" s="7">
        <v>661763</v>
      </c>
      <c r="F374" s="7" t="s">
        <v>26</v>
      </c>
      <c r="G374" s="8" t="s">
        <v>1097</v>
      </c>
      <c r="H374" s="5" t="s">
        <v>21</v>
      </c>
      <c r="I374" s="5">
        <v>4</v>
      </c>
      <c r="J374" s="5">
        <v>100</v>
      </c>
      <c r="K374" s="5">
        <v>14</v>
      </c>
      <c r="L374" s="5">
        <v>38</v>
      </c>
      <c r="M374" s="5">
        <v>57.1</v>
      </c>
      <c r="N374" s="5">
        <v>5.5</v>
      </c>
      <c r="O374" s="43" t="str">
        <f>CONCATENATE(Таблица1[[#This Row],[Отверстия]],"/",Таблица1[[#This Row],[PCD]])</f>
        <v>4/100</v>
      </c>
      <c r="P374" s="5" t="s">
        <v>2192</v>
      </c>
      <c r="Q374" s="17" t="str">
        <f>CONCATENATE(Таблица1[[#This Row],[Отверстия]],"/",Таблица1[[#This Row],[PCD]],"/",Таблица1[[#This Row],[Диаметр]])</f>
        <v>4/100/14</v>
      </c>
      <c r="R37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4/100/14/38/57,1/5,5</v>
      </c>
      <c r="S37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4/100/14/38/57,1/5,5</v>
      </c>
      <c r="T374" s="58" t="s">
        <v>22</v>
      </c>
      <c r="U374" s="4"/>
      <c r="V374" s="35"/>
      <c r="W374" s="55" t="s">
        <v>2805</v>
      </c>
      <c r="X374" s="34">
        <v>3090</v>
      </c>
      <c r="Y374" s="161"/>
      <c r="Z374" s="34">
        <v>0</v>
      </c>
      <c r="AA374" s="51">
        <f>IFERROR(VLOOKUP(Таблица1[[#This Row],[Товар КОД6]],'Stock СВОД'!$A$5:$C$220,2,0),)</f>
        <v>0</v>
      </c>
      <c r="AB374" s="51">
        <f>IFERROR(VLOOKUP(Таблица1[[#This Row],[Товар КОД6]],'Продажи Период СВОД'!$A$5:$C$410,2,0),)</f>
        <v>0</v>
      </c>
      <c r="AC374" s="129">
        <f>IFERROR(VLOOKUP(Таблица1[[#This Row],[Товар КОД6]],'Stock СВОД'!$A$5:$C$220,3,0),)</f>
        <v>0</v>
      </c>
      <c r="AD374" s="51">
        <f>IFERROR(VLOOKUP(Таблица1[[#This Row],[Товар КОД6]],'Продажи Период СВОД'!$A$5:$C$410,3,0),)</f>
        <v>0</v>
      </c>
      <c r="AE374" s="119">
        <f>Таблица1[[#This Row],[СТОК 1001]]+Таблица1[[#This Row],[СТОК 1002,]]</f>
        <v>0</v>
      </c>
      <c r="AF374" s="128"/>
      <c r="AG374" s="129"/>
      <c r="AH374" s="120">
        <f>Таблица1[[#This Row],[1002 заказ]]+Таблица1[[#This Row],[1001 заказ]]</f>
        <v>0</v>
      </c>
      <c r="AI374" s="57">
        <v>1</v>
      </c>
      <c r="AJ374" s="194"/>
      <c r="AK374" s="194"/>
      <c r="AL374" s="194">
        <f>Таблица1[[#This Row],[ФАКТ 1001]]+Таблица1[[#This Row],[ФАКТ 1002]]+Таблица1[[#This Row],[1001 заказ]]+Таблица1[[#This Row],[1002 заказ]]</f>
        <v>0</v>
      </c>
      <c r="AP374" s="3">
        <f>Таблица1[[#This Row],[Возврат 1002]]+Таблица1[[#This Row],[Возврат 1001]]</f>
        <v>0</v>
      </c>
      <c r="AQ37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75" spans="1:43" s="3" customFormat="1" ht="15.75" customHeight="1" x14ac:dyDescent="0.2">
      <c r="A375" s="23" t="s">
        <v>810</v>
      </c>
      <c r="B375" s="2">
        <v>661764</v>
      </c>
      <c r="C375" s="88" t="s">
        <v>2195</v>
      </c>
      <c r="D375" s="23" t="s">
        <v>810</v>
      </c>
      <c r="E375" s="7">
        <v>661764</v>
      </c>
      <c r="F375" s="7" t="s">
        <v>26</v>
      </c>
      <c r="G375" s="8" t="s">
        <v>1108</v>
      </c>
      <c r="H375" s="5" t="s">
        <v>21</v>
      </c>
      <c r="I375" s="5">
        <v>4</v>
      </c>
      <c r="J375" s="5">
        <v>100</v>
      </c>
      <c r="K375" s="5">
        <v>14</v>
      </c>
      <c r="L375" s="5">
        <v>38</v>
      </c>
      <c r="M375" s="5">
        <v>57.1</v>
      </c>
      <c r="N375" s="5">
        <v>5.5</v>
      </c>
      <c r="O375" s="43" t="str">
        <f>CONCATENATE(Таблица1[[#This Row],[Отверстия]],"/",Таблица1[[#This Row],[PCD]])</f>
        <v>4/100</v>
      </c>
      <c r="P375" s="5" t="s">
        <v>2194</v>
      </c>
      <c r="Q375" s="17" t="str">
        <f>CONCATENATE(Таблица1[[#This Row],[Отверстия]],"/",Таблица1[[#This Row],[PCD]],"/",Таблица1[[#This Row],[Диаметр]])</f>
        <v>4/100/14</v>
      </c>
      <c r="R37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4/100/14/38/57,1/5,5</v>
      </c>
      <c r="S37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4/100/14/38/57,1/5,5</v>
      </c>
      <c r="T375" s="58" t="s">
        <v>22</v>
      </c>
      <c r="U375" s="4"/>
      <c r="V375" s="35"/>
      <c r="W375" s="55" t="s">
        <v>2805</v>
      </c>
      <c r="X375" s="34">
        <v>2790</v>
      </c>
      <c r="Y375" s="161"/>
      <c r="Z375" s="34">
        <v>0</v>
      </c>
      <c r="AA375" s="51">
        <f>IFERROR(VLOOKUP(Таблица1[[#This Row],[Товар КОД6]],'Stock СВОД'!$A$5:$C$220,2,0),)</f>
        <v>0</v>
      </c>
      <c r="AB375" s="51">
        <f>IFERROR(VLOOKUP(Таблица1[[#This Row],[Товар КОД6]],'Продажи Период СВОД'!$A$5:$C$410,2,0),)</f>
        <v>0</v>
      </c>
      <c r="AC375" s="129">
        <f>IFERROR(VLOOKUP(Таблица1[[#This Row],[Товар КОД6]],'Stock СВОД'!$A$5:$C$220,3,0),)</f>
        <v>0</v>
      </c>
      <c r="AD375" s="51">
        <f>IFERROR(VLOOKUP(Таблица1[[#This Row],[Товар КОД6]],'Продажи Период СВОД'!$A$5:$C$410,3,0),)</f>
        <v>0</v>
      </c>
      <c r="AE375" s="119">
        <f>Таблица1[[#This Row],[СТОК 1001]]+Таблица1[[#This Row],[СТОК 1002,]]</f>
        <v>0</v>
      </c>
      <c r="AF375" s="128"/>
      <c r="AG375" s="129"/>
      <c r="AH375" s="120">
        <f>Таблица1[[#This Row],[1002 заказ]]+Таблица1[[#This Row],[1001 заказ]]</f>
        <v>0</v>
      </c>
      <c r="AI375" s="57">
        <v>1</v>
      </c>
      <c r="AJ375" s="194"/>
      <c r="AK375" s="194"/>
      <c r="AL375" s="194">
        <f>Таблица1[[#This Row],[ФАКТ 1001]]+Таблица1[[#This Row],[ФАКТ 1002]]+Таблица1[[#This Row],[1001 заказ]]+Таблица1[[#This Row],[1002 заказ]]</f>
        <v>0</v>
      </c>
      <c r="AP375" s="3">
        <f>Таблица1[[#This Row],[Возврат 1002]]+Таблица1[[#This Row],[Возврат 1001]]</f>
        <v>0</v>
      </c>
      <c r="AQ37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76" spans="1:43" s="3" customFormat="1" ht="15.75" customHeight="1" x14ac:dyDescent="0.2">
      <c r="A376" s="23" t="s">
        <v>810</v>
      </c>
      <c r="B376" s="2">
        <v>665912</v>
      </c>
      <c r="C376" s="88" t="s">
        <v>3640</v>
      </c>
      <c r="D376" s="23" t="s">
        <v>810</v>
      </c>
      <c r="E376" s="7">
        <v>665912</v>
      </c>
      <c r="F376" s="7" t="s">
        <v>38</v>
      </c>
      <c r="G376" s="8" t="s">
        <v>1099</v>
      </c>
      <c r="H376" s="5" t="s">
        <v>21</v>
      </c>
      <c r="I376" s="5">
        <v>4</v>
      </c>
      <c r="J376" s="5">
        <v>100</v>
      </c>
      <c r="K376" s="5">
        <v>14</v>
      </c>
      <c r="L376" s="5">
        <v>38</v>
      </c>
      <c r="M376" s="5">
        <v>57.1</v>
      </c>
      <c r="N376" s="5">
        <v>5.5</v>
      </c>
      <c r="O376" s="43" t="str">
        <f>CONCATENATE(Таблица1[[#This Row],[Отверстия]],"/",Таблица1[[#This Row],[PCD]])</f>
        <v>4/100</v>
      </c>
      <c r="P376" s="5" t="s">
        <v>2469</v>
      </c>
      <c r="Q376" s="17" t="str">
        <f>CONCATENATE(Таблица1[[#This Row],[Отверстия]],"/",Таблица1[[#This Row],[PCD]],"/",Таблица1[[#This Row],[Диаметр]])</f>
        <v>4/100/14</v>
      </c>
      <c r="R37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4/100/14/38/57,1/5,5</v>
      </c>
      <c r="S37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4/100/14/38/57,1/5,5</v>
      </c>
      <c r="T376" s="58" t="s">
        <v>22</v>
      </c>
      <c r="U376" s="4"/>
      <c r="V376" s="35"/>
      <c r="W376" s="55" t="s">
        <v>2805</v>
      </c>
      <c r="X376" s="34">
        <v>2790</v>
      </c>
      <c r="Y376" s="161"/>
      <c r="Z376" s="34">
        <v>0</v>
      </c>
      <c r="AA376" s="51">
        <f>IFERROR(VLOOKUP(Таблица1[[#This Row],[Товар КОД6]],'Stock СВОД'!$A$5:$C$220,2,0),)</f>
        <v>0</v>
      </c>
      <c r="AB376" s="51">
        <f>IFERROR(VLOOKUP(Таблица1[[#This Row],[Товар КОД6]],'Продажи Период СВОД'!$A$5:$C$410,2,0),)</f>
        <v>0</v>
      </c>
      <c r="AC376" s="129">
        <f>IFERROR(VLOOKUP(Таблица1[[#This Row],[Товар КОД6]],'Stock СВОД'!$A$5:$C$220,3,0),)</f>
        <v>0</v>
      </c>
      <c r="AD376" s="51">
        <f>IFERROR(VLOOKUP(Таблица1[[#This Row],[Товар КОД6]],'Продажи Период СВОД'!$A$5:$C$410,3,0),)</f>
        <v>0</v>
      </c>
      <c r="AE376" s="119">
        <f>Таблица1[[#This Row],[СТОК 1001]]+Таблица1[[#This Row],[СТОК 1002,]]</f>
        <v>0</v>
      </c>
      <c r="AF376" s="128"/>
      <c r="AG376" s="129"/>
      <c r="AH376" s="120">
        <f>Таблица1[[#This Row],[1002 заказ]]+Таблица1[[#This Row],[1001 заказ]]</f>
        <v>0</v>
      </c>
      <c r="AI376" s="57">
        <v>1</v>
      </c>
      <c r="AJ376" s="194"/>
      <c r="AK376" s="194"/>
      <c r="AL376" s="194">
        <f>Таблица1[[#This Row],[ФАКТ 1001]]+Таблица1[[#This Row],[ФАКТ 1002]]+Таблица1[[#This Row],[1001 заказ]]+Таблица1[[#This Row],[1002 заказ]]</f>
        <v>0</v>
      </c>
      <c r="AP376" s="3">
        <f>Таблица1[[#This Row],[Возврат 1002]]+Таблица1[[#This Row],[Возврат 1001]]</f>
        <v>0</v>
      </c>
      <c r="AQ37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77" spans="1:43" s="3" customFormat="1" ht="15.75" customHeight="1" x14ac:dyDescent="0.2">
      <c r="A377" s="23" t="s">
        <v>810</v>
      </c>
      <c r="B377" s="2">
        <v>665913</v>
      </c>
      <c r="C377" s="88" t="s">
        <v>3641</v>
      </c>
      <c r="D377" s="23" t="s">
        <v>810</v>
      </c>
      <c r="E377" s="7">
        <v>665913</v>
      </c>
      <c r="F377" s="7" t="s">
        <v>38</v>
      </c>
      <c r="G377" s="8" t="s">
        <v>1103</v>
      </c>
      <c r="H377" s="5" t="s">
        <v>21</v>
      </c>
      <c r="I377" s="5">
        <v>4</v>
      </c>
      <c r="J377" s="5">
        <v>100</v>
      </c>
      <c r="K377" s="5">
        <v>14</v>
      </c>
      <c r="L377" s="5">
        <v>38</v>
      </c>
      <c r="M377" s="5">
        <v>57.1</v>
      </c>
      <c r="N377" s="5">
        <v>5.5</v>
      </c>
      <c r="O377" s="43" t="str">
        <f>CONCATENATE(Таблица1[[#This Row],[Отверстия]],"/",Таблица1[[#This Row],[PCD]])</f>
        <v>4/100</v>
      </c>
      <c r="P377" s="5" t="s">
        <v>2470</v>
      </c>
      <c r="Q377" s="17" t="str">
        <f>CONCATENATE(Таблица1[[#This Row],[Отверстия]],"/",Таблица1[[#This Row],[PCD]],"/",Таблица1[[#This Row],[Диаметр]])</f>
        <v>4/100/14</v>
      </c>
      <c r="R37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4/100/14/38/57,1/5,5</v>
      </c>
      <c r="S37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4/100/14/38/57,1/5,5</v>
      </c>
      <c r="T377" s="58" t="s">
        <v>22</v>
      </c>
      <c r="U377" s="4"/>
      <c r="V377" s="35"/>
      <c r="W377" s="55" t="s">
        <v>2805</v>
      </c>
      <c r="X377" s="34">
        <v>3090</v>
      </c>
      <c r="Y377" s="161"/>
      <c r="Z377" s="34">
        <v>0</v>
      </c>
      <c r="AA377" s="51">
        <f>IFERROR(VLOOKUP(Таблица1[[#This Row],[Товар КОД6]],'Stock СВОД'!$A$5:$C$220,2,0),)</f>
        <v>0</v>
      </c>
      <c r="AB377" s="51">
        <f>IFERROR(VLOOKUP(Таблица1[[#This Row],[Товар КОД6]],'Продажи Период СВОД'!$A$5:$C$410,2,0),)</f>
        <v>0</v>
      </c>
      <c r="AC377" s="129">
        <f>IFERROR(VLOOKUP(Таблица1[[#This Row],[Товар КОД6]],'Stock СВОД'!$A$5:$C$220,3,0),)</f>
        <v>0</v>
      </c>
      <c r="AD377" s="51">
        <f>IFERROR(VLOOKUP(Таблица1[[#This Row],[Товар КОД6]],'Продажи Период СВОД'!$A$5:$C$410,3,0),)</f>
        <v>0</v>
      </c>
      <c r="AE377" s="119">
        <f>Таблица1[[#This Row],[СТОК 1001]]+Таблица1[[#This Row],[СТОК 1002,]]</f>
        <v>0</v>
      </c>
      <c r="AF377" s="128"/>
      <c r="AG377" s="129"/>
      <c r="AH377" s="120">
        <f>Таблица1[[#This Row],[1002 заказ]]+Таблица1[[#This Row],[1001 заказ]]</f>
        <v>0</v>
      </c>
      <c r="AI377" s="57">
        <v>1</v>
      </c>
      <c r="AJ377" s="194"/>
      <c r="AK377" s="194"/>
      <c r="AL377" s="194">
        <f>Таблица1[[#This Row],[ФАКТ 1001]]+Таблица1[[#This Row],[ФАКТ 1002]]+Таблица1[[#This Row],[1001 заказ]]+Таблица1[[#This Row],[1002 заказ]]</f>
        <v>0</v>
      </c>
      <c r="AP377" s="3">
        <f>Таблица1[[#This Row],[Возврат 1002]]+Таблица1[[#This Row],[Возврат 1001]]</f>
        <v>0</v>
      </c>
      <c r="AQ37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78" spans="1:43" s="3" customFormat="1" ht="15.75" customHeight="1" x14ac:dyDescent="0.2">
      <c r="A378" s="23" t="s">
        <v>810</v>
      </c>
      <c r="B378" s="2">
        <v>665930</v>
      </c>
      <c r="C378" s="88" t="s">
        <v>3642</v>
      </c>
      <c r="D378" s="23" t="s">
        <v>810</v>
      </c>
      <c r="E378" s="7">
        <v>665930</v>
      </c>
      <c r="F378" s="7" t="s">
        <v>26</v>
      </c>
      <c r="G378" s="8" t="s">
        <v>1099</v>
      </c>
      <c r="H378" s="5" t="s">
        <v>21</v>
      </c>
      <c r="I378" s="5">
        <v>4</v>
      </c>
      <c r="J378" s="5">
        <v>100</v>
      </c>
      <c r="K378" s="5">
        <v>14</v>
      </c>
      <c r="L378" s="5">
        <v>38</v>
      </c>
      <c r="M378" s="5">
        <v>57.1</v>
      </c>
      <c r="N378" s="5">
        <v>5.5</v>
      </c>
      <c r="O378" s="43" t="str">
        <f>CONCATENATE(Таблица1[[#This Row],[Отверстия]],"/",Таблица1[[#This Row],[PCD]])</f>
        <v>4/100</v>
      </c>
      <c r="P378" s="5" t="s">
        <v>2482</v>
      </c>
      <c r="Q378" s="17" t="str">
        <f>CONCATENATE(Таблица1[[#This Row],[Отверстия]],"/",Таблица1[[#This Row],[PCD]],"/",Таблица1[[#This Row],[Диаметр]])</f>
        <v>4/100/14</v>
      </c>
      <c r="R37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4/100/14/38/57,1/5,5</v>
      </c>
      <c r="S37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4/100/14/38/57,1/5,5</v>
      </c>
      <c r="T378" s="58" t="s">
        <v>22</v>
      </c>
      <c r="U378" s="4"/>
      <c r="V378" s="35"/>
      <c r="W378" s="55" t="s">
        <v>2805</v>
      </c>
      <c r="X378" s="34">
        <v>2790</v>
      </c>
      <c r="Y378" s="161"/>
      <c r="Z378" s="34">
        <v>0</v>
      </c>
      <c r="AA378" s="51">
        <f>IFERROR(VLOOKUP(Таблица1[[#This Row],[Товар КОД6]],'Stock СВОД'!$A$5:$C$220,2,0),)</f>
        <v>0</v>
      </c>
      <c r="AB378" s="51">
        <f>IFERROR(VLOOKUP(Таблица1[[#This Row],[Товар КОД6]],'Продажи Период СВОД'!$A$5:$C$410,2,0),)</f>
        <v>0</v>
      </c>
      <c r="AC378" s="129">
        <f>IFERROR(VLOOKUP(Таблица1[[#This Row],[Товар КОД6]],'Stock СВОД'!$A$5:$C$220,3,0),)</f>
        <v>0</v>
      </c>
      <c r="AD378" s="51">
        <f>IFERROR(VLOOKUP(Таблица1[[#This Row],[Товар КОД6]],'Продажи Период СВОД'!$A$5:$C$410,3,0),)</f>
        <v>0</v>
      </c>
      <c r="AE378" s="119">
        <f>Таблица1[[#This Row],[СТОК 1001]]+Таблица1[[#This Row],[СТОК 1002,]]</f>
        <v>0</v>
      </c>
      <c r="AF378" s="128"/>
      <c r="AG378" s="129"/>
      <c r="AH378" s="120">
        <f>Таблица1[[#This Row],[1002 заказ]]+Таблица1[[#This Row],[1001 заказ]]</f>
        <v>0</v>
      </c>
      <c r="AI378" s="57">
        <v>1</v>
      </c>
      <c r="AJ378" s="194"/>
      <c r="AK378" s="194"/>
      <c r="AL378" s="194">
        <f>Таблица1[[#This Row],[ФАКТ 1001]]+Таблица1[[#This Row],[ФАКТ 1002]]+Таблица1[[#This Row],[1001 заказ]]+Таблица1[[#This Row],[1002 заказ]]</f>
        <v>0</v>
      </c>
      <c r="AP378" s="3">
        <f>Таблица1[[#This Row],[Возврат 1002]]+Таблица1[[#This Row],[Возврат 1001]]</f>
        <v>0</v>
      </c>
      <c r="AQ37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79" spans="1:43" s="3" customFormat="1" ht="15.75" customHeight="1" x14ac:dyDescent="0.2">
      <c r="A379" s="23" t="s">
        <v>810</v>
      </c>
      <c r="B379" s="2">
        <v>405620</v>
      </c>
      <c r="C379" s="88" t="s">
        <v>1194</v>
      </c>
      <c r="D379" s="23" t="s">
        <v>810</v>
      </c>
      <c r="E379" s="7">
        <v>405620</v>
      </c>
      <c r="F379" s="7" t="s">
        <v>4620</v>
      </c>
      <c r="G379" s="8" t="s">
        <v>1180</v>
      </c>
      <c r="H379" s="5" t="s">
        <v>21</v>
      </c>
      <c r="I379" s="5">
        <v>4</v>
      </c>
      <c r="J379" s="5">
        <v>100</v>
      </c>
      <c r="K379" s="5">
        <v>15</v>
      </c>
      <c r="L379" s="5">
        <v>38</v>
      </c>
      <c r="M379" s="5">
        <v>67.099999999999994</v>
      </c>
      <c r="N379" s="5">
        <v>6</v>
      </c>
      <c r="O379" s="43" t="str">
        <f>CONCATENATE(Таблица1[[#This Row],[Отверстия]],"/",Таблица1[[#This Row],[PCD]])</f>
        <v>4/100</v>
      </c>
      <c r="P379" s="5" t="s">
        <v>1193</v>
      </c>
      <c r="Q379" s="17" t="str">
        <f>CONCATENATE(Таблица1[[#This Row],[Отверстия]],"/",Таблица1[[#This Row],[PCD]],"/",Таблица1[[#This Row],[Диаметр]])</f>
        <v>4/100/15</v>
      </c>
      <c r="R37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4/100/15/38/67,1/6</v>
      </c>
      <c r="S37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4/100/15/38/67,1/6</v>
      </c>
      <c r="T379" s="58" t="s">
        <v>22</v>
      </c>
      <c r="U379" s="4"/>
      <c r="V379" s="35"/>
      <c r="W379" s="55" t="s">
        <v>2811</v>
      </c>
      <c r="X379" s="34">
        <v>3590</v>
      </c>
      <c r="Y379" s="161"/>
      <c r="Z379" s="34">
        <v>0</v>
      </c>
      <c r="AA379" s="51">
        <f>IFERROR(VLOOKUP(Таблица1[[#This Row],[Товар КОД6]],'Stock СВОД'!$A$5:$C$220,2,0),)</f>
        <v>0</v>
      </c>
      <c r="AB379" s="51">
        <f>IFERROR(VLOOKUP(Таблица1[[#This Row],[Товар КОД6]],'Продажи Период СВОД'!$A$5:$C$410,2,0),)</f>
        <v>0</v>
      </c>
      <c r="AC379" s="129">
        <f>IFERROR(VLOOKUP(Таблица1[[#This Row],[Товар КОД6]],'Stock СВОД'!$A$5:$C$220,3,0),)</f>
        <v>0</v>
      </c>
      <c r="AD379" s="51">
        <f>IFERROR(VLOOKUP(Таблица1[[#This Row],[Товар КОД6]],'Продажи Период СВОД'!$A$5:$C$410,3,0),)</f>
        <v>0</v>
      </c>
      <c r="AE379" s="119">
        <f>Таблица1[[#This Row],[СТОК 1001]]+Таблица1[[#This Row],[СТОК 1002,]]</f>
        <v>0</v>
      </c>
      <c r="AF379" s="128"/>
      <c r="AG379" s="129"/>
      <c r="AH379" s="120">
        <f>Таблица1[[#This Row],[1002 заказ]]+Таблица1[[#This Row],[1001 заказ]]</f>
        <v>0</v>
      </c>
      <c r="AI379" s="57">
        <v>1</v>
      </c>
      <c r="AJ379" s="194"/>
      <c r="AK379" s="194"/>
      <c r="AL379" s="194">
        <f>Таблица1[[#This Row],[ФАКТ 1001]]+Таблица1[[#This Row],[ФАКТ 1002]]+Таблица1[[#This Row],[1001 заказ]]+Таблица1[[#This Row],[1002 заказ]]</f>
        <v>0</v>
      </c>
      <c r="AP379" s="3">
        <f>Таблица1[[#This Row],[Возврат 1002]]+Таблица1[[#This Row],[Возврат 1001]]</f>
        <v>0</v>
      </c>
      <c r="AQ37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80" spans="1:43" s="3" customFormat="1" ht="15.75" customHeight="1" x14ac:dyDescent="0.2">
      <c r="A380" s="23" t="s">
        <v>810</v>
      </c>
      <c r="B380" s="2">
        <v>661506</v>
      </c>
      <c r="C380" s="88" t="s">
        <v>1915</v>
      </c>
      <c r="D380" s="23" t="s">
        <v>810</v>
      </c>
      <c r="E380" s="7">
        <v>661506</v>
      </c>
      <c r="F380" s="7" t="s">
        <v>4620</v>
      </c>
      <c r="G380" s="8" t="s">
        <v>1099</v>
      </c>
      <c r="H380" s="5" t="s">
        <v>21</v>
      </c>
      <c r="I380" s="5">
        <v>4</v>
      </c>
      <c r="J380" s="5">
        <v>100</v>
      </c>
      <c r="K380" s="5">
        <v>15</v>
      </c>
      <c r="L380" s="5">
        <v>38</v>
      </c>
      <c r="M380" s="5">
        <v>67.099999999999994</v>
      </c>
      <c r="N380" s="5">
        <v>6</v>
      </c>
      <c r="O380" s="43" t="str">
        <f>CONCATENATE(Таблица1[[#This Row],[Отверстия]],"/",Таблица1[[#This Row],[PCD]])</f>
        <v>4/100</v>
      </c>
      <c r="P380" s="5" t="s">
        <v>1914</v>
      </c>
      <c r="Q380" s="17" t="str">
        <f>CONCATENATE(Таблица1[[#This Row],[Отверстия]],"/",Таблица1[[#This Row],[PCD]],"/",Таблица1[[#This Row],[Диаметр]])</f>
        <v>4/100/15</v>
      </c>
      <c r="R38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4/100/15/38/67,1/6</v>
      </c>
      <c r="S38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4/100/15/38/67,1/6</v>
      </c>
      <c r="T380" s="58" t="s">
        <v>22</v>
      </c>
      <c r="U380" s="4"/>
      <c r="V380" s="35"/>
      <c r="W380" s="55" t="s">
        <v>2811</v>
      </c>
      <c r="X380" s="34">
        <v>3350</v>
      </c>
      <c r="Y380" s="161"/>
      <c r="Z380" s="37">
        <v>0</v>
      </c>
      <c r="AA380" s="51">
        <f>IFERROR(VLOOKUP(Таблица1[[#This Row],[Товар КОД6]],'Stock СВОД'!$A$5:$C$220,2,0),)</f>
        <v>0</v>
      </c>
      <c r="AB380" s="51">
        <f>IFERROR(VLOOKUP(Таблица1[[#This Row],[Товар КОД6]],'Продажи Период СВОД'!$A$5:$C$410,2,0),)</f>
        <v>0</v>
      </c>
      <c r="AC380" s="129">
        <f>IFERROR(VLOOKUP(Таблица1[[#This Row],[Товар КОД6]],'Stock СВОД'!$A$5:$C$220,3,0),)</f>
        <v>0</v>
      </c>
      <c r="AD380" s="51">
        <f>IFERROR(VLOOKUP(Таблица1[[#This Row],[Товар КОД6]],'Продажи Период СВОД'!$A$5:$C$410,3,0),)</f>
        <v>0</v>
      </c>
      <c r="AE380" s="119">
        <f>Таблица1[[#This Row],[СТОК 1001]]+Таблица1[[#This Row],[СТОК 1002,]]</f>
        <v>0</v>
      </c>
      <c r="AF380" s="128"/>
      <c r="AG380" s="129"/>
      <c r="AH380" s="120">
        <f>Таблица1[[#This Row],[1002 заказ]]+Таблица1[[#This Row],[1001 заказ]]</f>
        <v>0</v>
      </c>
      <c r="AI380" s="57">
        <v>1</v>
      </c>
      <c r="AJ380" s="194"/>
      <c r="AK380" s="194"/>
      <c r="AL380" s="194">
        <f>Таблица1[[#This Row],[ФАКТ 1001]]+Таблица1[[#This Row],[ФАКТ 1002]]+Таблица1[[#This Row],[1001 заказ]]+Таблица1[[#This Row],[1002 заказ]]</f>
        <v>0</v>
      </c>
      <c r="AP380" s="3">
        <f>Таблица1[[#This Row],[Возврат 1002]]+Таблица1[[#This Row],[Возврат 1001]]</f>
        <v>0</v>
      </c>
      <c r="AQ38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81" spans="1:43" s="3" customFormat="1" ht="15.75" customHeight="1" x14ac:dyDescent="0.2">
      <c r="A381" s="23" t="s">
        <v>810</v>
      </c>
      <c r="B381" s="2">
        <v>665953</v>
      </c>
      <c r="C381" s="88" t="s">
        <v>3643</v>
      </c>
      <c r="D381" s="23" t="s">
        <v>810</v>
      </c>
      <c r="E381" s="7">
        <v>665953</v>
      </c>
      <c r="F381" s="7" t="s">
        <v>26</v>
      </c>
      <c r="G381" s="8" t="s">
        <v>1099</v>
      </c>
      <c r="H381" s="5" t="s">
        <v>21</v>
      </c>
      <c r="I381" s="5">
        <v>4</v>
      </c>
      <c r="J381" s="5">
        <v>100</v>
      </c>
      <c r="K381" s="5">
        <v>15</v>
      </c>
      <c r="L381" s="5">
        <v>45</v>
      </c>
      <c r="M381" s="5">
        <v>56.6</v>
      </c>
      <c r="N381" s="5">
        <v>6.5</v>
      </c>
      <c r="O381" s="43" t="str">
        <f>CONCATENATE(Таблица1[[#This Row],[Отверстия]],"/",Таблица1[[#This Row],[PCD]])</f>
        <v>4/100</v>
      </c>
      <c r="P381" s="5" t="s">
        <v>103</v>
      </c>
      <c r="Q381" s="17" t="str">
        <f>CONCATENATE(Таблица1[[#This Row],[Отверстия]],"/",Таблица1[[#This Row],[PCD]],"/",Таблица1[[#This Row],[Диаметр]])</f>
        <v>4/100/15</v>
      </c>
      <c r="R38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4/100/15/45/56,6/6,5</v>
      </c>
      <c r="S38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4/100/15/45/56,6/6,5</v>
      </c>
      <c r="T381" s="58" t="s">
        <v>28</v>
      </c>
      <c r="U381" s="4">
        <v>4</v>
      </c>
      <c r="V381" s="35">
        <v>8</v>
      </c>
      <c r="W381" s="55" t="s">
        <v>2820</v>
      </c>
      <c r="X381" s="34">
        <v>3350</v>
      </c>
      <c r="Y381" s="161"/>
      <c r="Z381" s="34">
        <v>0</v>
      </c>
      <c r="AA381" s="51">
        <f>IFERROR(VLOOKUP(Таблица1[[#This Row],[Товар КОД6]],'Stock СВОД'!$A$5:$C$220,2,0),)</f>
        <v>0</v>
      </c>
      <c r="AB381" s="51">
        <f>IFERROR(VLOOKUP(Таблица1[[#This Row],[Товар КОД6]],'Продажи Период СВОД'!$A$5:$C$410,2,0),)</f>
        <v>0</v>
      </c>
      <c r="AC381" s="129">
        <f>IFERROR(VLOOKUP(Таблица1[[#This Row],[Товар КОД6]],'Stock СВОД'!$A$5:$C$220,3,0),)</f>
        <v>0</v>
      </c>
      <c r="AD381" s="51">
        <f>IFERROR(VLOOKUP(Таблица1[[#This Row],[Товар КОД6]],'Продажи Период СВОД'!$A$5:$C$410,3,0),)</f>
        <v>0</v>
      </c>
      <c r="AE381" s="119">
        <f>Таблица1[[#This Row],[СТОК 1001]]+Таблица1[[#This Row],[СТОК 1002,]]</f>
        <v>0</v>
      </c>
      <c r="AF381" s="128"/>
      <c r="AG381" s="129"/>
      <c r="AH381" s="120">
        <f>Таблица1[[#This Row],[1002 заказ]]+Таблица1[[#This Row],[1001 заказ]]</f>
        <v>0</v>
      </c>
      <c r="AI381" s="57">
        <v>1</v>
      </c>
      <c r="AJ381" s="194"/>
      <c r="AK381" s="194"/>
      <c r="AL381" s="194">
        <f>Таблица1[[#This Row],[ФАКТ 1001]]+Таблица1[[#This Row],[ФАКТ 1002]]+Таблица1[[#This Row],[1001 заказ]]+Таблица1[[#This Row],[1002 заказ]]</f>
        <v>0</v>
      </c>
      <c r="AP381" s="3">
        <f>Таблица1[[#This Row],[Возврат 1002]]+Таблица1[[#This Row],[Возврат 1001]]</f>
        <v>0</v>
      </c>
      <c r="AQ38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82" spans="1:43" s="3" customFormat="1" ht="15.75" customHeight="1" x14ac:dyDescent="0.2">
      <c r="A382" s="23" t="s">
        <v>810</v>
      </c>
      <c r="B382" s="2">
        <v>408890</v>
      </c>
      <c r="C382" s="88" t="s">
        <v>104</v>
      </c>
      <c r="D382" s="23" t="s">
        <v>810</v>
      </c>
      <c r="E382" s="7">
        <v>408890</v>
      </c>
      <c r="F382" s="7" t="s">
        <v>26</v>
      </c>
      <c r="G382" s="8" t="s">
        <v>2571</v>
      </c>
      <c r="H382" s="5" t="s">
        <v>21</v>
      </c>
      <c r="I382" s="5">
        <v>4</v>
      </c>
      <c r="J382" s="5">
        <v>100</v>
      </c>
      <c r="K382" s="5">
        <v>15</v>
      </c>
      <c r="L382" s="5">
        <v>45</v>
      </c>
      <c r="M382" s="5">
        <v>56.6</v>
      </c>
      <c r="N382" s="5">
        <v>6.5</v>
      </c>
      <c r="O382" s="43" t="str">
        <f>CONCATENATE(Таблица1[[#This Row],[Отверстия]],"/",Таблица1[[#This Row],[PCD]])</f>
        <v>4/100</v>
      </c>
      <c r="P382" s="5" t="s">
        <v>105</v>
      </c>
      <c r="Q382" s="17" t="str">
        <f>CONCATENATE(Таблица1[[#This Row],[Отверстия]],"/",Таблица1[[#This Row],[PCD]],"/",Таблица1[[#This Row],[Диаметр]])</f>
        <v>4/100/15</v>
      </c>
      <c r="R38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4/100/15/45/56,6/6,5</v>
      </c>
      <c r="S38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4/100/15/45/56,6/6,5</v>
      </c>
      <c r="T382" s="58" t="s">
        <v>28</v>
      </c>
      <c r="U382" s="4">
        <v>4</v>
      </c>
      <c r="V382" s="35">
        <v>8</v>
      </c>
      <c r="W382" s="55" t="s">
        <v>2820</v>
      </c>
      <c r="X382" s="34">
        <v>3590</v>
      </c>
      <c r="Y382" s="161"/>
      <c r="Z382" s="34">
        <v>0</v>
      </c>
      <c r="AA382" s="51">
        <f>IFERROR(VLOOKUP(Таблица1[[#This Row],[Товар КОД6]],'Stock СВОД'!$A$5:$C$220,2,0),)</f>
        <v>0</v>
      </c>
      <c r="AB382" s="51">
        <f>IFERROR(VLOOKUP(Таблица1[[#This Row],[Товар КОД6]],'Продажи Период СВОД'!$A$5:$C$410,2,0),)</f>
        <v>0</v>
      </c>
      <c r="AC382" s="129">
        <f>IFERROR(VLOOKUP(Таблица1[[#This Row],[Товар КОД6]],'Stock СВОД'!$A$5:$C$220,3,0),)</f>
        <v>0</v>
      </c>
      <c r="AD382" s="51">
        <f>IFERROR(VLOOKUP(Таблица1[[#This Row],[Товар КОД6]],'Продажи Период СВОД'!$A$5:$C$410,3,0),)</f>
        <v>0</v>
      </c>
      <c r="AE382" s="125">
        <f>Таблица1[[#This Row],[СТОК 1001]]+Таблица1[[#This Row],[СТОК 1002,]]</f>
        <v>0</v>
      </c>
      <c r="AF382" s="128"/>
      <c r="AG382" s="129"/>
      <c r="AH382" s="120">
        <f>Таблица1[[#This Row],[1002 заказ]]+Таблица1[[#This Row],[1001 заказ]]</f>
        <v>0</v>
      </c>
      <c r="AI382" s="57">
        <v>1</v>
      </c>
      <c r="AJ382" s="194"/>
      <c r="AK382" s="194"/>
      <c r="AL382" s="194">
        <f>Таблица1[[#This Row],[ФАКТ 1001]]+Таблица1[[#This Row],[ФАКТ 1002]]+Таблица1[[#This Row],[1001 заказ]]+Таблица1[[#This Row],[1002 заказ]]</f>
        <v>0</v>
      </c>
      <c r="AP382" s="3">
        <f>Таблица1[[#This Row],[Возврат 1002]]+Таблица1[[#This Row],[Возврат 1001]]</f>
        <v>0</v>
      </c>
      <c r="AQ38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83" spans="1:43" s="3" customFormat="1" ht="15.75" customHeight="1" x14ac:dyDescent="0.2">
      <c r="A383" s="23" t="s">
        <v>810</v>
      </c>
      <c r="B383" s="2">
        <v>405678</v>
      </c>
      <c r="C383" s="88" t="s">
        <v>106</v>
      </c>
      <c r="D383" s="23" t="s">
        <v>810</v>
      </c>
      <c r="E383" s="7">
        <v>405678</v>
      </c>
      <c r="F383" s="7" t="s">
        <v>107</v>
      </c>
      <c r="G383" s="8" t="s">
        <v>2571</v>
      </c>
      <c r="H383" s="5" t="s">
        <v>21</v>
      </c>
      <c r="I383" s="5">
        <v>4</v>
      </c>
      <c r="J383" s="5">
        <v>100</v>
      </c>
      <c r="K383" s="5">
        <v>15</v>
      </c>
      <c r="L383" s="5">
        <v>45</v>
      </c>
      <c r="M383" s="5">
        <v>56.6</v>
      </c>
      <c r="N383" s="5">
        <v>6.5</v>
      </c>
      <c r="O383" s="43" t="str">
        <f>CONCATENATE(Таблица1[[#This Row],[Отверстия]],"/",Таблица1[[#This Row],[PCD]])</f>
        <v>4/100</v>
      </c>
      <c r="P383" s="5" t="s">
        <v>108</v>
      </c>
      <c r="Q383" s="17" t="str">
        <f>CONCATENATE(Таблица1[[#This Row],[Отверстия]],"/",Таблица1[[#This Row],[PCD]],"/",Таблица1[[#This Row],[Диаметр]])</f>
        <v>4/100/15</v>
      </c>
      <c r="R38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4/100/15/45/56,6/6,5</v>
      </c>
      <c r="S38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4/100/15/45/56,6/6,5</v>
      </c>
      <c r="T383" s="58" t="s">
        <v>28</v>
      </c>
      <c r="U383" s="4">
        <v>4</v>
      </c>
      <c r="V383" s="35">
        <v>8</v>
      </c>
      <c r="W383" s="55" t="s">
        <v>2820</v>
      </c>
      <c r="X383" s="34">
        <v>3590</v>
      </c>
      <c r="Y383" s="161"/>
      <c r="Z383" s="34">
        <v>2837.9486750000001</v>
      </c>
      <c r="AA383" s="51">
        <f>IFERROR(VLOOKUP(Таблица1[[#This Row],[Товар КОД6]],'Stock СВОД'!$A$5:$C$220,2,0),)</f>
        <v>4</v>
      </c>
      <c r="AB383" s="51">
        <f>IFERROR(VLOOKUP(Таблица1[[#This Row],[Товар КОД6]],'Продажи Период СВОД'!$A$5:$C$410,2,0),)</f>
        <v>0</v>
      </c>
      <c r="AC383" s="129">
        <f>IFERROR(VLOOKUP(Таблица1[[#This Row],[Товар КОД6]],'Stock СВОД'!$A$5:$C$220,3,0),)</f>
        <v>0</v>
      </c>
      <c r="AD383" s="51">
        <f>IFERROR(VLOOKUP(Таблица1[[#This Row],[Товар КОД6]],'Продажи Период СВОД'!$A$5:$C$410,3,0),)</f>
        <v>0</v>
      </c>
      <c r="AE383" s="119">
        <f>Таблица1[[#This Row],[СТОК 1001]]+Таблица1[[#This Row],[СТОК 1002,]]</f>
        <v>4</v>
      </c>
      <c r="AF383" s="128"/>
      <c r="AG383" s="129"/>
      <c r="AH383" s="120">
        <f>Таблица1[[#This Row],[1002 заказ]]+Таблица1[[#This Row],[1001 заказ]]</f>
        <v>0</v>
      </c>
      <c r="AI383" s="57">
        <v>1</v>
      </c>
      <c r="AJ383" s="194"/>
      <c r="AK383" s="194"/>
      <c r="AL383" s="194">
        <f>Таблица1[[#This Row],[ФАКТ 1001]]+Таблица1[[#This Row],[ФАКТ 1002]]+Таблица1[[#This Row],[1001 заказ]]+Таблица1[[#This Row],[1002 заказ]]</f>
        <v>0</v>
      </c>
      <c r="AP383" s="3">
        <f>Таблица1[[#This Row],[Возврат 1002]]+Таблица1[[#This Row],[Возврат 1001]]</f>
        <v>0</v>
      </c>
      <c r="AQ38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384" spans="1:43" s="3" customFormat="1" ht="15.75" customHeight="1" x14ac:dyDescent="0.2">
      <c r="A384" s="23" t="s">
        <v>810</v>
      </c>
      <c r="B384" s="2">
        <v>408889</v>
      </c>
      <c r="C384" s="88" t="s">
        <v>109</v>
      </c>
      <c r="D384" s="23" t="s">
        <v>810</v>
      </c>
      <c r="E384" s="7">
        <v>408889</v>
      </c>
      <c r="F384" s="7" t="s">
        <v>26</v>
      </c>
      <c r="G384" s="8" t="s">
        <v>1097</v>
      </c>
      <c r="H384" s="5" t="s">
        <v>21</v>
      </c>
      <c r="I384" s="5">
        <v>4</v>
      </c>
      <c r="J384" s="5">
        <v>100</v>
      </c>
      <c r="K384" s="5">
        <v>15</v>
      </c>
      <c r="L384" s="5">
        <v>45</v>
      </c>
      <c r="M384" s="5">
        <v>56.6</v>
      </c>
      <c r="N384" s="5">
        <v>6.5</v>
      </c>
      <c r="O384" s="43" t="str">
        <f>CONCATENATE(Таблица1[[#This Row],[Отверстия]],"/",Таблица1[[#This Row],[PCD]])</f>
        <v>4/100</v>
      </c>
      <c r="P384" s="5" t="s">
        <v>110</v>
      </c>
      <c r="Q384" s="17" t="str">
        <f>CONCATENATE(Таблица1[[#This Row],[Отверстия]],"/",Таблица1[[#This Row],[PCD]],"/",Таблица1[[#This Row],[Диаметр]])</f>
        <v>4/100/15</v>
      </c>
      <c r="R38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4/100/15/45/56,6/6,5</v>
      </c>
      <c r="S38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4/100/15/45/56,6/6,5</v>
      </c>
      <c r="T384" s="58" t="s">
        <v>28</v>
      </c>
      <c r="U384" s="4">
        <v>4</v>
      </c>
      <c r="V384" s="35">
        <v>8</v>
      </c>
      <c r="W384" s="55" t="s">
        <v>2820</v>
      </c>
      <c r="X384" s="34">
        <v>3590</v>
      </c>
      <c r="Y384" s="161"/>
      <c r="Z384" s="34">
        <v>2564.9895999999994</v>
      </c>
      <c r="AA384" s="51">
        <f>IFERROR(VLOOKUP(Таблица1[[#This Row],[Товар КОД6]],'Stock СВОД'!$A$5:$C$220,2,0),)</f>
        <v>0</v>
      </c>
      <c r="AB384" s="51">
        <f>IFERROR(VLOOKUP(Таблица1[[#This Row],[Товар КОД6]],'Продажи Период СВОД'!$A$5:$C$410,2,0),)</f>
        <v>0</v>
      </c>
      <c r="AC384" s="129">
        <f>IFERROR(VLOOKUP(Таблица1[[#This Row],[Товар КОД6]],'Stock СВОД'!$A$5:$C$220,3,0),)</f>
        <v>0</v>
      </c>
      <c r="AD384" s="51">
        <f>IFERROR(VLOOKUP(Таблица1[[#This Row],[Товар КОД6]],'Продажи Период СВОД'!$A$5:$C$410,3,0),)</f>
        <v>0</v>
      </c>
      <c r="AE384" s="119">
        <f>Таблица1[[#This Row],[СТОК 1001]]+Таблица1[[#This Row],[СТОК 1002,]]</f>
        <v>0</v>
      </c>
      <c r="AF384" s="128"/>
      <c r="AG384" s="129"/>
      <c r="AH384" s="120">
        <f>Таблица1[[#This Row],[1002 заказ]]+Таблица1[[#This Row],[1001 заказ]]</f>
        <v>0</v>
      </c>
      <c r="AI384" s="57">
        <v>1</v>
      </c>
      <c r="AJ384" s="194"/>
      <c r="AK384" s="194"/>
      <c r="AL384" s="194">
        <f>Таблица1[[#This Row],[ФАКТ 1001]]+Таблица1[[#This Row],[ФАКТ 1002]]+Таблица1[[#This Row],[1001 заказ]]+Таблица1[[#This Row],[1002 заказ]]</f>
        <v>0</v>
      </c>
      <c r="AP384" s="3">
        <f>Таблица1[[#This Row],[Возврат 1002]]+Таблица1[[#This Row],[Возврат 1001]]</f>
        <v>0</v>
      </c>
      <c r="AQ38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85" spans="1:43" s="3" customFormat="1" ht="15.75" customHeight="1" x14ac:dyDescent="0.2">
      <c r="A385" s="23" t="s">
        <v>810</v>
      </c>
      <c r="B385" s="2">
        <v>2065052</v>
      </c>
      <c r="C385" s="88" t="s">
        <v>1089</v>
      </c>
      <c r="D385" s="23" t="s">
        <v>810</v>
      </c>
      <c r="E385" s="7">
        <v>2065052</v>
      </c>
      <c r="F385" s="7" t="s">
        <v>107</v>
      </c>
      <c r="G385" s="8" t="s">
        <v>1097</v>
      </c>
      <c r="H385" s="5" t="s">
        <v>21</v>
      </c>
      <c r="I385" s="5">
        <v>4</v>
      </c>
      <c r="J385" s="5">
        <v>100</v>
      </c>
      <c r="K385" s="5">
        <v>15</v>
      </c>
      <c r="L385" s="5">
        <v>45</v>
      </c>
      <c r="M385" s="5">
        <v>56.6</v>
      </c>
      <c r="N385" s="5">
        <v>6.5</v>
      </c>
      <c r="O385" s="43" t="str">
        <f>CONCATENATE(Таблица1[[#This Row],[Отверстия]],"/",Таблица1[[#This Row],[PCD]])</f>
        <v>4/100</v>
      </c>
      <c r="P385" s="5" t="s">
        <v>1090</v>
      </c>
      <c r="Q385" s="17" t="str">
        <f>CONCATENATE(Таблица1[[#This Row],[Отверстия]],"/",Таблица1[[#This Row],[PCD]],"/",Таблица1[[#This Row],[Диаметр]])</f>
        <v>4/100/15</v>
      </c>
      <c r="R38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4/100/15/45/56,6/6,5</v>
      </c>
      <c r="S38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4/100/15/45/56,6/6,5</v>
      </c>
      <c r="T385" s="58" t="s">
        <v>28</v>
      </c>
      <c r="U385" s="4">
        <v>4</v>
      </c>
      <c r="V385" s="35">
        <v>8</v>
      </c>
      <c r="W385" s="55" t="s">
        <v>2820</v>
      </c>
      <c r="X385" s="34">
        <v>3590</v>
      </c>
      <c r="Y385" s="161"/>
      <c r="Z385" s="34">
        <v>0</v>
      </c>
      <c r="AA385" s="51">
        <f>IFERROR(VLOOKUP(Таблица1[[#This Row],[Товар КОД6]],'Stock СВОД'!$A$5:$C$220,2,0),)</f>
        <v>0</v>
      </c>
      <c r="AB385" s="51">
        <f>IFERROR(VLOOKUP(Таблица1[[#This Row],[Товар КОД6]],'Продажи Период СВОД'!$A$5:$C$410,2,0),)</f>
        <v>0</v>
      </c>
      <c r="AC385" s="129">
        <f>IFERROR(VLOOKUP(Таблица1[[#This Row],[Товар КОД6]],'Stock СВОД'!$A$5:$C$220,3,0),)</f>
        <v>0</v>
      </c>
      <c r="AD385" s="51">
        <f>IFERROR(VLOOKUP(Таблица1[[#This Row],[Товар КОД6]],'Продажи Период СВОД'!$A$5:$C$410,3,0),)</f>
        <v>0</v>
      </c>
      <c r="AE385" s="119">
        <f>Таблица1[[#This Row],[СТОК 1001]]+Таблица1[[#This Row],[СТОК 1002,]]</f>
        <v>0</v>
      </c>
      <c r="AF385" s="128"/>
      <c r="AG385" s="129"/>
      <c r="AH385" s="120">
        <f>Таблица1[[#This Row],[1002 заказ]]+Таблица1[[#This Row],[1001 заказ]]</f>
        <v>0</v>
      </c>
      <c r="AI385" s="57">
        <v>1</v>
      </c>
      <c r="AJ385" s="194"/>
      <c r="AK385" s="194"/>
      <c r="AL385" s="194">
        <f>Таблица1[[#This Row],[ФАКТ 1001]]+Таблица1[[#This Row],[ФАКТ 1002]]+Таблица1[[#This Row],[1001 заказ]]+Таблица1[[#This Row],[1002 заказ]]</f>
        <v>0</v>
      </c>
      <c r="AP385" s="3">
        <f>Таблица1[[#This Row],[Возврат 1002]]+Таблица1[[#This Row],[Возврат 1001]]</f>
        <v>0</v>
      </c>
      <c r="AQ38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86" spans="1:43" s="3" customFormat="1" ht="15.75" customHeight="1" x14ac:dyDescent="0.2">
      <c r="A386" s="23" t="s">
        <v>810</v>
      </c>
      <c r="B386" s="2">
        <v>408891</v>
      </c>
      <c r="C386" s="88" t="s">
        <v>1589</v>
      </c>
      <c r="D386" s="23" t="s">
        <v>810</v>
      </c>
      <c r="E386" s="7">
        <v>408891</v>
      </c>
      <c r="F386" s="7" t="s">
        <v>26</v>
      </c>
      <c r="G386" s="8" t="s">
        <v>1107</v>
      </c>
      <c r="H386" s="5" t="s">
        <v>21</v>
      </c>
      <c r="I386" s="5">
        <v>4</v>
      </c>
      <c r="J386" s="5">
        <v>100</v>
      </c>
      <c r="K386" s="5">
        <v>15</v>
      </c>
      <c r="L386" s="5">
        <v>45</v>
      </c>
      <c r="M386" s="5">
        <v>56.6</v>
      </c>
      <c r="N386" s="5">
        <v>6.5</v>
      </c>
      <c r="O386" s="43" t="str">
        <f>CONCATENATE(Таблица1[[#This Row],[Отверстия]],"/",Таблица1[[#This Row],[PCD]])</f>
        <v>4/100</v>
      </c>
      <c r="P386" s="5" t="s">
        <v>1588</v>
      </c>
      <c r="Q386" s="17" t="str">
        <f>CONCATENATE(Таблица1[[#This Row],[Отверстия]],"/",Таблица1[[#This Row],[PCD]],"/",Таблица1[[#This Row],[Диаметр]])</f>
        <v>4/100/15</v>
      </c>
      <c r="R38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4/100/15/45/56,6/6,5</v>
      </c>
      <c r="S38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4/100/15/45/56,6/6,5</v>
      </c>
      <c r="T386" s="58" t="s">
        <v>28</v>
      </c>
      <c r="U386" s="4">
        <v>4</v>
      </c>
      <c r="V386" s="35">
        <v>8</v>
      </c>
      <c r="W386" s="55" t="s">
        <v>2820</v>
      </c>
      <c r="X386" s="34">
        <v>3350</v>
      </c>
      <c r="Y386" s="161"/>
      <c r="Z386" s="34">
        <v>0</v>
      </c>
      <c r="AA386" s="51">
        <f>IFERROR(VLOOKUP(Таблица1[[#This Row],[Товар КОД6]],'Stock СВОД'!$A$5:$C$220,2,0),)</f>
        <v>0</v>
      </c>
      <c r="AB386" s="51">
        <f>IFERROR(VLOOKUP(Таблица1[[#This Row],[Товар КОД6]],'Продажи Период СВОД'!$A$5:$C$410,2,0),)</f>
        <v>0</v>
      </c>
      <c r="AC386" s="129">
        <f>IFERROR(VLOOKUP(Таблица1[[#This Row],[Товар КОД6]],'Stock СВОД'!$A$5:$C$220,3,0),)</f>
        <v>0</v>
      </c>
      <c r="AD386" s="51">
        <f>IFERROR(VLOOKUP(Таблица1[[#This Row],[Товар КОД6]],'Продажи Период СВОД'!$A$5:$C$410,3,0),)</f>
        <v>0</v>
      </c>
      <c r="AE386" s="119">
        <f>Таблица1[[#This Row],[СТОК 1001]]+Таблица1[[#This Row],[СТОК 1002,]]</f>
        <v>0</v>
      </c>
      <c r="AF386" s="128"/>
      <c r="AG386" s="129"/>
      <c r="AH386" s="120">
        <f>Таблица1[[#This Row],[1002 заказ]]+Таблица1[[#This Row],[1001 заказ]]</f>
        <v>0</v>
      </c>
      <c r="AI386" s="57">
        <v>1</v>
      </c>
      <c r="AJ386" s="194"/>
      <c r="AK386" s="194"/>
      <c r="AL386" s="194">
        <f>Таблица1[[#This Row],[ФАКТ 1001]]+Таблица1[[#This Row],[ФАКТ 1002]]+Таблица1[[#This Row],[1001 заказ]]+Таблица1[[#This Row],[1002 заказ]]</f>
        <v>0</v>
      </c>
      <c r="AP386" s="3">
        <f>Таблица1[[#This Row],[Возврат 1002]]+Таблица1[[#This Row],[Возврат 1001]]</f>
        <v>0</v>
      </c>
      <c r="AQ38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87" spans="1:43" s="3" customFormat="1" ht="15.75" customHeight="1" x14ac:dyDescent="0.2">
      <c r="A387" s="23" t="s">
        <v>810</v>
      </c>
      <c r="B387" s="2">
        <v>408893</v>
      </c>
      <c r="C387" s="88" t="s">
        <v>1591</v>
      </c>
      <c r="D387" s="23" t="s">
        <v>810</v>
      </c>
      <c r="E387" s="7">
        <v>408893</v>
      </c>
      <c r="F387" s="7" t="s">
        <v>26</v>
      </c>
      <c r="G387" s="8" t="s">
        <v>1108</v>
      </c>
      <c r="H387" s="5" t="s">
        <v>21</v>
      </c>
      <c r="I387" s="5">
        <v>4</v>
      </c>
      <c r="J387" s="5">
        <v>100</v>
      </c>
      <c r="K387" s="5">
        <v>15</v>
      </c>
      <c r="L387" s="5">
        <v>45</v>
      </c>
      <c r="M387" s="5">
        <v>56.6</v>
      </c>
      <c r="N387" s="5">
        <v>6.5</v>
      </c>
      <c r="O387" s="43" t="str">
        <f>CONCATENATE(Таблица1[[#This Row],[Отверстия]],"/",Таблица1[[#This Row],[PCD]])</f>
        <v>4/100</v>
      </c>
      <c r="P387" s="5" t="s">
        <v>1590</v>
      </c>
      <c r="Q387" s="17" t="str">
        <f>CONCATENATE(Таблица1[[#This Row],[Отверстия]],"/",Таблица1[[#This Row],[PCD]],"/",Таблица1[[#This Row],[Диаметр]])</f>
        <v>4/100/15</v>
      </c>
      <c r="R38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4/100/15/45/56,6/6,5</v>
      </c>
      <c r="S38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4/100/15/45/56,6/6,5</v>
      </c>
      <c r="T387" s="58" t="s">
        <v>28</v>
      </c>
      <c r="U387" s="4">
        <v>4</v>
      </c>
      <c r="V387" s="35">
        <v>8</v>
      </c>
      <c r="W387" s="55" t="s">
        <v>2820</v>
      </c>
      <c r="X387" s="34">
        <v>3350</v>
      </c>
      <c r="Y387" s="161"/>
      <c r="Z387" s="34">
        <v>0</v>
      </c>
      <c r="AA387" s="51">
        <f>IFERROR(VLOOKUP(Таблица1[[#This Row],[Товар КОД6]],'Stock СВОД'!$A$5:$C$220,2,0),)</f>
        <v>0</v>
      </c>
      <c r="AB387" s="51">
        <f>IFERROR(VLOOKUP(Таблица1[[#This Row],[Товар КОД6]],'Продажи Период СВОД'!$A$5:$C$410,2,0),)</f>
        <v>0</v>
      </c>
      <c r="AC387" s="129">
        <f>IFERROR(VLOOKUP(Таблица1[[#This Row],[Товар КОД6]],'Stock СВОД'!$A$5:$C$220,3,0),)</f>
        <v>0</v>
      </c>
      <c r="AD387" s="51">
        <f>IFERROR(VLOOKUP(Таблица1[[#This Row],[Товар КОД6]],'Продажи Период СВОД'!$A$5:$C$410,3,0),)</f>
        <v>0</v>
      </c>
      <c r="AE387" s="119">
        <f>Таблица1[[#This Row],[СТОК 1001]]+Таблица1[[#This Row],[СТОК 1002,]]</f>
        <v>0</v>
      </c>
      <c r="AF387" s="128"/>
      <c r="AG387" s="129"/>
      <c r="AH387" s="120">
        <f>Таблица1[[#This Row],[1002 заказ]]+Таблица1[[#This Row],[1001 заказ]]</f>
        <v>0</v>
      </c>
      <c r="AI387" s="57">
        <v>1</v>
      </c>
      <c r="AJ387" s="194"/>
      <c r="AK387" s="194"/>
      <c r="AL387" s="194">
        <f>Таблица1[[#This Row],[ФАКТ 1001]]+Таблица1[[#This Row],[ФАКТ 1002]]+Таблица1[[#This Row],[1001 заказ]]+Таблица1[[#This Row],[1002 заказ]]</f>
        <v>0</v>
      </c>
      <c r="AP387" s="3">
        <f>Таблица1[[#This Row],[Возврат 1002]]+Таблица1[[#This Row],[Возврат 1001]]</f>
        <v>0</v>
      </c>
      <c r="AQ38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88" spans="1:43" s="3" customFormat="1" ht="15.75" customHeight="1" x14ac:dyDescent="0.2">
      <c r="A388" s="23" t="s">
        <v>810</v>
      </c>
      <c r="B388" s="2">
        <v>661801</v>
      </c>
      <c r="C388" s="88" t="s">
        <v>3644</v>
      </c>
      <c r="D388" s="23" t="s">
        <v>810</v>
      </c>
      <c r="E388" s="7">
        <v>661801</v>
      </c>
      <c r="F388" s="7" t="s">
        <v>107</v>
      </c>
      <c r="G388" s="8" t="s">
        <v>1103</v>
      </c>
      <c r="H388" s="5" t="s">
        <v>21</v>
      </c>
      <c r="I388" s="5">
        <v>4</v>
      </c>
      <c r="J388" s="5">
        <v>100</v>
      </c>
      <c r="K388" s="5">
        <v>15</v>
      </c>
      <c r="L388" s="5">
        <v>45</v>
      </c>
      <c r="M388" s="5">
        <v>56.6</v>
      </c>
      <c r="N388" s="5">
        <v>6.5</v>
      </c>
      <c r="O388" s="43" t="str">
        <f>CONCATENATE(Таблица1[[#This Row],[Отверстия]],"/",Таблица1[[#This Row],[PCD]])</f>
        <v>4/100</v>
      </c>
      <c r="P388" s="5" t="s">
        <v>2236</v>
      </c>
      <c r="Q388" s="17" t="str">
        <f>CONCATENATE(Таблица1[[#This Row],[Отверстия]],"/",Таблица1[[#This Row],[PCD]],"/",Таблица1[[#This Row],[Диаметр]])</f>
        <v>4/100/15</v>
      </c>
      <c r="R38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4/100/15/45/56,6/6,5</v>
      </c>
      <c r="S38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4/100/15/45/56,6/6,5</v>
      </c>
      <c r="T388" s="58" t="s">
        <v>28</v>
      </c>
      <c r="U388" s="4">
        <v>4</v>
      </c>
      <c r="V388" s="35">
        <v>8</v>
      </c>
      <c r="W388" s="55" t="s">
        <v>2820</v>
      </c>
      <c r="X388" s="34">
        <v>3590</v>
      </c>
      <c r="Y388" s="161"/>
      <c r="Z388" s="34">
        <v>0</v>
      </c>
      <c r="AA388" s="51">
        <f>IFERROR(VLOOKUP(Таблица1[[#This Row],[Товар КОД6]],'Stock СВОД'!$A$5:$C$220,2,0),)</f>
        <v>0</v>
      </c>
      <c r="AB388" s="51">
        <f>IFERROR(VLOOKUP(Таблица1[[#This Row],[Товар КОД6]],'Продажи Период СВОД'!$A$5:$C$410,2,0),)</f>
        <v>0</v>
      </c>
      <c r="AC388" s="129">
        <f>IFERROR(VLOOKUP(Таблица1[[#This Row],[Товар КОД6]],'Stock СВОД'!$A$5:$C$220,3,0),)</f>
        <v>0</v>
      </c>
      <c r="AD388" s="51">
        <f>IFERROR(VLOOKUP(Таблица1[[#This Row],[Товар КОД6]],'Продажи Период СВОД'!$A$5:$C$410,3,0),)</f>
        <v>0</v>
      </c>
      <c r="AE388" s="119">
        <f>Таблица1[[#This Row],[СТОК 1001]]+Таблица1[[#This Row],[СТОК 1002,]]</f>
        <v>0</v>
      </c>
      <c r="AF388" s="128"/>
      <c r="AG388" s="129"/>
      <c r="AH388" s="120">
        <f>Таблица1[[#This Row],[1002 заказ]]+Таблица1[[#This Row],[1001 заказ]]</f>
        <v>0</v>
      </c>
      <c r="AI388" s="57">
        <v>1</v>
      </c>
      <c r="AJ388" s="194"/>
      <c r="AK388" s="194"/>
      <c r="AL388" s="194">
        <f>Таблица1[[#This Row],[ФАКТ 1001]]+Таблица1[[#This Row],[ФАКТ 1002]]+Таблица1[[#This Row],[1001 заказ]]+Таблица1[[#This Row],[1002 заказ]]</f>
        <v>0</v>
      </c>
      <c r="AP388" s="3">
        <f>Таблица1[[#This Row],[Возврат 1002]]+Таблица1[[#This Row],[Возврат 1001]]</f>
        <v>0</v>
      </c>
      <c r="AQ38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89" spans="1:43" s="3" customFormat="1" ht="15.75" customHeight="1" x14ac:dyDescent="0.2">
      <c r="A389" s="23" t="s">
        <v>810</v>
      </c>
      <c r="B389" s="2">
        <v>661803</v>
      </c>
      <c r="C389" s="88" t="s">
        <v>3884</v>
      </c>
      <c r="D389" s="23" t="s">
        <v>810</v>
      </c>
      <c r="E389" s="7">
        <v>661803</v>
      </c>
      <c r="F389" s="7" t="s">
        <v>107</v>
      </c>
      <c r="G389" s="8" t="s">
        <v>1107</v>
      </c>
      <c r="H389" s="5" t="s">
        <v>21</v>
      </c>
      <c r="I389" s="5">
        <v>4</v>
      </c>
      <c r="J389" s="5">
        <v>100</v>
      </c>
      <c r="K389" s="5">
        <v>15</v>
      </c>
      <c r="L389" s="5">
        <v>45</v>
      </c>
      <c r="M389" s="5">
        <v>56.6</v>
      </c>
      <c r="N389" s="5">
        <v>6.5</v>
      </c>
      <c r="O389" s="43" t="str">
        <f>CONCATENATE(Таблица1[[#This Row],[Отверстия]],"/",Таблица1[[#This Row],[PCD]])</f>
        <v>4/100</v>
      </c>
      <c r="P389" s="5" t="s">
        <v>2237</v>
      </c>
      <c r="Q389" s="17" t="str">
        <f>CONCATENATE(Таблица1[[#This Row],[Отверстия]],"/",Таблица1[[#This Row],[PCD]],"/",Таблица1[[#This Row],[Диаметр]])</f>
        <v>4/100/15</v>
      </c>
      <c r="R38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4/100/15/45/56,6/6,5</v>
      </c>
      <c r="S38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4/100/15/45/56,6/6,5</v>
      </c>
      <c r="T389" s="58" t="s">
        <v>28</v>
      </c>
      <c r="U389" s="4">
        <v>4</v>
      </c>
      <c r="V389" s="35">
        <v>8</v>
      </c>
      <c r="W389" s="55" t="s">
        <v>2820</v>
      </c>
      <c r="X389" s="34">
        <v>3350</v>
      </c>
      <c r="Y389" s="161"/>
      <c r="Z389" s="34">
        <v>0</v>
      </c>
      <c r="AA389" s="51">
        <f>IFERROR(VLOOKUP(Таблица1[[#This Row],[Товар КОД6]],'Stock СВОД'!$A$5:$C$220,2,0),)</f>
        <v>0</v>
      </c>
      <c r="AB389" s="51">
        <f>IFERROR(VLOOKUP(Таблица1[[#This Row],[Товар КОД6]],'Продажи Период СВОД'!$A$5:$C$410,2,0),)</f>
        <v>0</v>
      </c>
      <c r="AC389" s="129">
        <f>IFERROR(VLOOKUP(Таблица1[[#This Row],[Товар КОД6]],'Stock СВОД'!$A$5:$C$220,3,0),)</f>
        <v>0</v>
      </c>
      <c r="AD389" s="51">
        <f>IFERROR(VLOOKUP(Таблица1[[#This Row],[Товар КОД6]],'Продажи Период СВОД'!$A$5:$C$410,3,0),)</f>
        <v>0</v>
      </c>
      <c r="AE389" s="119">
        <f>Таблица1[[#This Row],[СТОК 1001]]+Таблица1[[#This Row],[СТОК 1002,]]</f>
        <v>0</v>
      </c>
      <c r="AF389" s="128"/>
      <c r="AG389" s="129"/>
      <c r="AH389" s="120">
        <f>Таблица1[[#This Row],[1002 заказ]]+Таблица1[[#This Row],[1001 заказ]]</f>
        <v>0</v>
      </c>
      <c r="AI389" s="57">
        <v>1</v>
      </c>
      <c r="AJ389" s="194"/>
      <c r="AK389" s="194"/>
      <c r="AL389" s="194">
        <f>Таблица1[[#This Row],[ФАКТ 1001]]+Таблица1[[#This Row],[ФАКТ 1002]]+Таблица1[[#This Row],[1001 заказ]]+Таблица1[[#This Row],[1002 заказ]]</f>
        <v>0</v>
      </c>
      <c r="AP389" s="3">
        <f>Таблица1[[#This Row],[Возврат 1002]]+Таблица1[[#This Row],[Возврат 1001]]</f>
        <v>0</v>
      </c>
      <c r="AQ38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90" spans="1:43" s="3" customFormat="1" ht="15.75" customHeight="1" x14ac:dyDescent="0.2">
      <c r="A390" s="23" t="s">
        <v>810</v>
      </c>
      <c r="B390" s="2">
        <v>661804</v>
      </c>
      <c r="C390" s="88" t="s">
        <v>2239</v>
      </c>
      <c r="D390" s="23" t="s">
        <v>810</v>
      </c>
      <c r="E390" s="7">
        <v>661804</v>
      </c>
      <c r="F390" s="7" t="s">
        <v>107</v>
      </c>
      <c r="G390" s="8" t="s">
        <v>1108</v>
      </c>
      <c r="H390" s="5" t="s">
        <v>21</v>
      </c>
      <c r="I390" s="5">
        <v>4</v>
      </c>
      <c r="J390" s="5">
        <v>100</v>
      </c>
      <c r="K390" s="5">
        <v>15</v>
      </c>
      <c r="L390" s="5">
        <v>45</v>
      </c>
      <c r="M390" s="5">
        <v>56.6</v>
      </c>
      <c r="N390" s="5">
        <v>6.5</v>
      </c>
      <c r="O390" s="43" t="str">
        <f>CONCATENATE(Таблица1[[#This Row],[Отверстия]],"/",Таблица1[[#This Row],[PCD]])</f>
        <v>4/100</v>
      </c>
      <c r="P390" s="5" t="s">
        <v>2238</v>
      </c>
      <c r="Q390" s="17" t="str">
        <f>CONCATENATE(Таблица1[[#This Row],[Отверстия]],"/",Таблица1[[#This Row],[PCD]],"/",Таблица1[[#This Row],[Диаметр]])</f>
        <v>4/100/15</v>
      </c>
      <c r="R39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4/100/15/45/56,6/6,5</v>
      </c>
      <c r="S39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4/100/15/45/56,6/6,5</v>
      </c>
      <c r="T390" s="58" t="s">
        <v>28</v>
      </c>
      <c r="U390" s="4">
        <v>4</v>
      </c>
      <c r="V390" s="35">
        <v>8</v>
      </c>
      <c r="W390" s="55" t="s">
        <v>2820</v>
      </c>
      <c r="X390" s="34">
        <v>3350</v>
      </c>
      <c r="Y390" s="161"/>
      <c r="Z390" s="34">
        <v>0</v>
      </c>
      <c r="AA390" s="51">
        <f>IFERROR(VLOOKUP(Таблица1[[#This Row],[Товар КОД6]],'Stock СВОД'!$A$5:$C$220,2,0),)</f>
        <v>0</v>
      </c>
      <c r="AB390" s="51">
        <f>IFERROR(VLOOKUP(Таблица1[[#This Row],[Товар КОД6]],'Продажи Период СВОД'!$A$5:$C$410,2,0),)</f>
        <v>0</v>
      </c>
      <c r="AC390" s="129">
        <f>IFERROR(VLOOKUP(Таблица1[[#This Row],[Товар КОД6]],'Stock СВОД'!$A$5:$C$220,3,0),)</f>
        <v>0</v>
      </c>
      <c r="AD390" s="51">
        <f>IFERROR(VLOOKUP(Таблица1[[#This Row],[Товар КОД6]],'Продажи Период СВОД'!$A$5:$C$410,3,0),)</f>
        <v>0</v>
      </c>
      <c r="AE390" s="119">
        <f>Таблица1[[#This Row],[СТОК 1001]]+Таблица1[[#This Row],[СТОК 1002,]]</f>
        <v>0</v>
      </c>
      <c r="AF390" s="128"/>
      <c r="AG390" s="129"/>
      <c r="AH390" s="120">
        <f>Таблица1[[#This Row],[1002 заказ]]+Таблица1[[#This Row],[1001 заказ]]</f>
        <v>0</v>
      </c>
      <c r="AI390" s="57">
        <v>1</v>
      </c>
      <c r="AJ390" s="194"/>
      <c r="AK390" s="194"/>
      <c r="AL390" s="194">
        <f>Таблица1[[#This Row],[ФАКТ 1001]]+Таблица1[[#This Row],[ФАКТ 1002]]+Таблица1[[#This Row],[1001 заказ]]+Таблица1[[#This Row],[1002 заказ]]</f>
        <v>0</v>
      </c>
      <c r="AP390" s="3">
        <f>Таблица1[[#This Row],[Возврат 1002]]+Таблица1[[#This Row],[Возврат 1001]]</f>
        <v>0</v>
      </c>
      <c r="AQ39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91" spans="1:43" s="3" customFormat="1" ht="15.75" customHeight="1" x14ac:dyDescent="0.2">
      <c r="A391" s="23" t="s">
        <v>810</v>
      </c>
      <c r="B391" s="2">
        <v>665966</v>
      </c>
      <c r="C391" s="88" t="s">
        <v>3645</v>
      </c>
      <c r="D391" s="23" t="s">
        <v>810</v>
      </c>
      <c r="E391" s="7">
        <v>665966</v>
      </c>
      <c r="F391" s="7" t="s">
        <v>107</v>
      </c>
      <c r="G391" s="8" t="s">
        <v>1099</v>
      </c>
      <c r="H391" s="5" t="s">
        <v>21</v>
      </c>
      <c r="I391" s="5">
        <v>4</v>
      </c>
      <c r="J391" s="5">
        <v>100</v>
      </c>
      <c r="K391" s="5">
        <v>15</v>
      </c>
      <c r="L391" s="5">
        <v>45</v>
      </c>
      <c r="M391" s="5">
        <v>56.6</v>
      </c>
      <c r="N391" s="5">
        <v>6.5</v>
      </c>
      <c r="O391" s="43" t="str">
        <f>CONCATENATE(Таблица1[[#This Row],[Отверстия]],"/",Таблица1[[#This Row],[PCD]])</f>
        <v>4/100</v>
      </c>
      <c r="P391" s="5" t="s">
        <v>2502</v>
      </c>
      <c r="Q391" s="17" t="str">
        <f>CONCATENATE(Таблица1[[#This Row],[Отверстия]],"/",Таблица1[[#This Row],[PCD]],"/",Таблица1[[#This Row],[Диаметр]])</f>
        <v>4/100/15</v>
      </c>
      <c r="R39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4/100/15/45/56,6/6,5</v>
      </c>
      <c r="S39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4/100/15/45/56,6/6,5</v>
      </c>
      <c r="T391" s="58" t="s">
        <v>28</v>
      </c>
      <c r="U391" s="4">
        <v>4</v>
      </c>
      <c r="V391" s="35">
        <v>8</v>
      </c>
      <c r="W391" s="55" t="s">
        <v>2820</v>
      </c>
      <c r="X391" s="34">
        <v>3350</v>
      </c>
      <c r="Y391" s="161"/>
      <c r="Z391" s="34">
        <v>2502.4908999999998</v>
      </c>
      <c r="AA391" s="51">
        <f>IFERROR(VLOOKUP(Таблица1[[#This Row],[Товар КОД6]],'Stock СВОД'!$A$5:$C$220,2,0),)</f>
        <v>4</v>
      </c>
      <c r="AB391" s="51">
        <f>IFERROR(VLOOKUP(Таблица1[[#This Row],[Товар КОД6]],'Продажи Период СВОД'!$A$5:$C$410,2,0),)</f>
        <v>0</v>
      </c>
      <c r="AC391" s="129">
        <f>IFERROR(VLOOKUP(Таблица1[[#This Row],[Товар КОД6]],'Stock СВОД'!$A$5:$C$220,3,0),)</f>
        <v>2</v>
      </c>
      <c r="AD391" s="51">
        <f>IFERROR(VLOOKUP(Таблица1[[#This Row],[Товар КОД6]],'Продажи Период СВОД'!$A$5:$C$410,3,0),)</f>
        <v>0</v>
      </c>
      <c r="AE391" s="119">
        <f>Таблица1[[#This Row],[СТОК 1001]]+Таблица1[[#This Row],[СТОК 1002,]]</f>
        <v>6</v>
      </c>
      <c r="AF391" s="128"/>
      <c r="AG391" s="129"/>
      <c r="AH391" s="120">
        <f>Таблица1[[#This Row],[1002 заказ]]+Таблица1[[#This Row],[1001 заказ]]</f>
        <v>0</v>
      </c>
      <c r="AI391" s="57">
        <v>1</v>
      </c>
      <c r="AJ391" s="194"/>
      <c r="AK391" s="194"/>
      <c r="AL391" s="194">
        <f>Таблица1[[#This Row],[ФАКТ 1001]]+Таблица1[[#This Row],[ФАКТ 1002]]+Таблица1[[#This Row],[1001 заказ]]+Таблица1[[#This Row],[1002 заказ]]</f>
        <v>0</v>
      </c>
      <c r="AP391" s="3">
        <f>Таблица1[[#This Row],[Возврат 1002]]+Таблица1[[#This Row],[Возврат 1001]]</f>
        <v>0</v>
      </c>
      <c r="AQ39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6</v>
      </c>
    </row>
    <row r="392" spans="1:43" s="3" customFormat="1" ht="15.75" customHeight="1" x14ac:dyDescent="0.2">
      <c r="A392" s="23" t="s">
        <v>810</v>
      </c>
      <c r="B392" s="2">
        <v>405332</v>
      </c>
      <c r="C392" s="88" t="s">
        <v>25</v>
      </c>
      <c r="D392" s="23" t="s">
        <v>810</v>
      </c>
      <c r="E392" s="7">
        <v>405332</v>
      </c>
      <c r="F392" s="7" t="s">
        <v>26</v>
      </c>
      <c r="G392" s="8" t="s">
        <v>2571</v>
      </c>
      <c r="H392" s="5" t="s">
        <v>21</v>
      </c>
      <c r="I392" s="5">
        <v>4</v>
      </c>
      <c r="J392" s="5">
        <v>100</v>
      </c>
      <c r="K392" s="5">
        <v>14</v>
      </c>
      <c r="L392" s="5">
        <v>43</v>
      </c>
      <c r="M392" s="5">
        <v>60.1</v>
      </c>
      <c r="N392" s="5">
        <v>5.5</v>
      </c>
      <c r="O392" s="43" t="str">
        <f>CONCATENATE(Таблица1[[#This Row],[Отверстия]],"/",Таблица1[[#This Row],[PCD]])</f>
        <v>4/100</v>
      </c>
      <c r="P392" s="5" t="s">
        <v>27</v>
      </c>
      <c r="Q392" s="43" t="str">
        <f>CONCATENATE(Таблица1[[#This Row],[Отверстия]],"/",Таблица1[[#This Row],[PCD]],"/",Таблица1[[#This Row],[Диаметр]])</f>
        <v>4/100/14</v>
      </c>
      <c r="R39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4/100/14/43/60,1/5,5</v>
      </c>
      <c r="S39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4/100/14/43/60,1/5,5</v>
      </c>
      <c r="T392" s="58" t="s">
        <v>28</v>
      </c>
      <c r="U392" s="4">
        <v>4</v>
      </c>
      <c r="V392" s="35">
        <v>4</v>
      </c>
      <c r="W392" s="55" t="s">
        <v>2746</v>
      </c>
      <c r="X392" s="34">
        <v>3090</v>
      </c>
      <c r="Y392" s="161"/>
      <c r="Z392" s="34">
        <v>0</v>
      </c>
      <c r="AA392" s="51">
        <f>IFERROR(VLOOKUP(Таблица1[[#This Row],[Товар КОД6]],'Stock СВОД'!$A$5:$C$220,2,0),)</f>
        <v>0</v>
      </c>
      <c r="AB392" s="51">
        <f>IFERROR(VLOOKUP(Таблица1[[#This Row],[Товар КОД6]],'Продажи Период СВОД'!$A$5:$C$410,2,0),)</f>
        <v>0</v>
      </c>
      <c r="AC392" s="129">
        <f>IFERROR(VLOOKUP(Таблица1[[#This Row],[Товар КОД6]],'Stock СВОД'!$A$5:$C$220,3,0),)</f>
        <v>0</v>
      </c>
      <c r="AD392" s="51">
        <f>IFERROR(VLOOKUP(Таблица1[[#This Row],[Товар КОД6]],'Продажи Период СВОД'!$A$5:$C$410,3,0),)</f>
        <v>0</v>
      </c>
      <c r="AE392" s="119">
        <f>Таблица1[[#This Row],[СТОК 1001]]+Таблица1[[#This Row],[СТОК 1002,]]</f>
        <v>0</v>
      </c>
      <c r="AF392" s="128"/>
      <c r="AG392" s="129"/>
      <c r="AH392" s="120">
        <f>Таблица1[[#This Row],[1002 заказ]]+Таблица1[[#This Row],[1001 заказ]]</f>
        <v>0</v>
      </c>
      <c r="AI392" s="57">
        <v>1</v>
      </c>
      <c r="AJ392" s="194"/>
      <c r="AK392" s="194"/>
      <c r="AL392" s="194">
        <f>Таблица1[[#This Row],[ФАКТ 1001]]+Таблица1[[#This Row],[ФАКТ 1002]]+Таблица1[[#This Row],[1001 заказ]]+Таблица1[[#This Row],[1002 заказ]]</f>
        <v>0</v>
      </c>
      <c r="AP392" s="3">
        <f>Таблица1[[#This Row],[Возврат 1002]]+Таблица1[[#This Row],[Возврат 1001]]</f>
        <v>0</v>
      </c>
      <c r="AQ39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93" spans="1:43" s="3" customFormat="1" ht="15.75" customHeight="1" x14ac:dyDescent="0.2">
      <c r="A393" s="23" t="s">
        <v>810</v>
      </c>
      <c r="B393" s="2">
        <v>661901</v>
      </c>
      <c r="C393" s="88" t="s">
        <v>3885</v>
      </c>
      <c r="D393" s="23" t="s">
        <v>810</v>
      </c>
      <c r="E393" s="7">
        <v>661901</v>
      </c>
      <c r="F393" s="7" t="s">
        <v>26</v>
      </c>
      <c r="G393" s="8" t="s">
        <v>1099</v>
      </c>
      <c r="H393" s="5" t="s">
        <v>21</v>
      </c>
      <c r="I393" s="5">
        <v>4</v>
      </c>
      <c r="J393" s="5">
        <v>100</v>
      </c>
      <c r="K393" s="5">
        <v>14</v>
      </c>
      <c r="L393" s="5">
        <v>43</v>
      </c>
      <c r="M393" s="5">
        <v>60.1</v>
      </c>
      <c r="N393" s="5">
        <v>5.5</v>
      </c>
      <c r="O393" s="43" t="str">
        <f>CONCATENATE(Таблица1[[#This Row],[Отверстия]],"/",Таблица1[[#This Row],[PCD]])</f>
        <v>4/100</v>
      </c>
      <c r="P393" s="5" t="s">
        <v>29</v>
      </c>
      <c r="Q393" s="43" t="str">
        <f>CONCATENATE(Таблица1[[#This Row],[Отверстия]],"/",Таблица1[[#This Row],[PCD]],"/",Таблица1[[#This Row],[Диаметр]])</f>
        <v>4/100/14</v>
      </c>
      <c r="R39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4/100/14/43/60,1/5,5</v>
      </c>
      <c r="S39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4/100/14/43/60,1/5,5</v>
      </c>
      <c r="T393" s="58" t="s">
        <v>28</v>
      </c>
      <c r="U393" s="4">
        <v>4</v>
      </c>
      <c r="V393" s="35">
        <v>4</v>
      </c>
      <c r="W393" s="55" t="s">
        <v>2746</v>
      </c>
      <c r="X393" s="34">
        <v>2790</v>
      </c>
      <c r="Y393" s="161"/>
      <c r="Z393" s="34">
        <v>0</v>
      </c>
      <c r="AA393" s="51">
        <f>IFERROR(VLOOKUP(Таблица1[[#This Row],[Товар КОД6]],'Stock СВОД'!$A$5:$C$220,2,0),)</f>
        <v>0</v>
      </c>
      <c r="AB393" s="51">
        <f>IFERROR(VLOOKUP(Таблица1[[#This Row],[Товар КОД6]],'Продажи Период СВОД'!$A$5:$C$410,2,0),)</f>
        <v>0</v>
      </c>
      <c r="AC393" s="129">
        <f>IFERROR(VLOOKUP(Таблица1[[#This Row],[Товар КОД6]],'Stock СВОД'!$A$5:$C$220,3,0),)</f>
        <v>0</v>
      </c>
      <c r="AD393" s="51">
        <f>IFERROR(VLOOKUP(Таблица1[[#This Row],[Товар КОД6]],'Продажи Период СВОД'!$A$5:$C$410,3,0),)</f>
        <v>0</v>
      </c>
      <c r="AE393" s="119">
        <f>Таблица1[[#This Row],[СТОК 1001]]+Таблица1[[#This Row],[СТОК 1002,]]</f>
        <v>0</v>
      </c>
      <c r="AF393" s="128"/>
      <c r="AG393" s="129"/>
      <c r="AH393" s="120">
        <f>Таблица1[[#This Row],[1002 заказ]]+Таблица1[[#This Row],[1001 заказ]]</f>
        <v>0</v>
      </c>
      <c r="AI393" s="57">
        <v>1</v>
      </c>
      <c r="AJ393" s="194"/>
      <c r="AK393" s="194"/>
      <c r="AL393" s="194">
        <f>Таблица1[[#This Row],[ФАКТ 1001]]+Таблица1[[#This Row],[ФАКТ 1002]]+Таблица1[[#This Row],[1001 заказ]]+Таблица1[[#This Row],[1002 заказ]]</f>
        <v>0</v>
      </c>
      <c r="AP393" s="3">
        <f>Таблица1[[#This Row],[Возврат 1002]]+Таблица1[[#This Row],[Возврат 1001]]</f>
        <v>0</v>
      </c>
      <c r="AQ39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94" spans="1:43" s="3" customFormat="1" ht="15.75" customHeight="1" x14ac:dyDescent="0.2">
      <c r="A394" s="23" t="s">
        <v>810</v>
      </c>
      <c r="B394" s="2">
        <v>408761</v>
      </c>
      <c r="C394" s="88" t="s">
        <v>30</v>
      </c>
      <c r="D394" s="23" t="s">
        <v>810</v>
      </c>
      <c r="E394" s="7">
        <v>408761</v>
      </c>
      <c r="F394" s="7" t="s">
        <v>38</v>
      </c>
      <c r="G394" s="8" t="s">
        <v>2571</v>
      </c>
      <c r="H394" s="5" t="s">
        <v>21</v>
      </c>
      <c r="I394" s="5">
        <v>4</v>
      </c>
      <c r="J394" s="5">
        <v>100</v>
      </c>
      <c r="K394" s="5">
        <v>14</v>
      </c>
      <c r="L394" s="5">
        <v>43</v>
      </c>
      <c r="M394" s="5">
        <v>60.1</v>
      </c>
      <c r="N394" s="5">
        <v>5.5</v>
      </c>
      <c r="O394" s="43" t="str">
        <f>CONCATENATE(Таблица1[[#This Row],[Отверстия]],"/",Таблица1[[#This Row],[PCD]])</f>
        <v>4/100</v>
      </c>
      <c r="P394" s="5" t="s">
        <v>31</v>
      </c>
      <c r="Q394" s="43" t="str">
        <f>CONCATENATE(Таблица1[[#This Row],[Отверстия]],"/",Таблица1[[#This Row],[PCD]],"/",Таблица1[[#This Row],[Диаметр]])</f>
        <v>4/100/14</v>
      </c>
      <c r="R39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4/100/14/43/60,1/5,5</v>
      </c>
      <c r="S39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4/100/14/43/60,1/5,5</v>
      </c>
      <c r="T394" s="58" t="s">
        <v>28</v>
      </c>
      <c r="U394" s="4">
        <v>4</v>
      </c>
      <c r="V394" s="35">
        <v>4</v>
      </c>
      <c r="W394" s="55" t="s">
        <v>2746</v>
      </c>
      <c r="X394" s="34">
        <v>3090</v>
      </c>
      <c r="Y394" s="161"/>
      <c r="Z394" s="34">
        <v>2110.0052000000001</v>
      </c>
      <c r="AA394" s="51">
        <f>IFERROR(VLOOKUP(Таблица1[[#This Row],[Товар КОД6]],'Stock СВОД'!$A$5:$C$220,2,0),)</f>
        <v>4</v>
      </c>
      <c r="AB394" s="51">
        <f>IFERROR(VLOOKUP(Таблица1[[#This Row],[Товар КОД6]],'Продажи Период СВОД'!$A$5:$C$410,2,0),)</f>
        <v>0</v>
      </c>
      <c r="AC394" s="129">
        <f>IFERROR(VLOOKUP(Таблица1[[#This Row],[Товар КОД6]],'Stock СВОД'!$A$5:$C$220,3,0),)</f>
        <v>0</v>
      </c>
      <c r="AD394" s="51">
        <f>IFERROR(VLOOKUP(Таблица1[[#This Row],[Товар КОД6]],'Продажи Период СВОД'!$A$5:$C$410,3,0),)</f>
        <v>4</v>
      </c>
      <c r="AE394" s="119">
        <f>Таблица1[[#This Row],[СТОК 1001]]+Таблица1[[#This Row],[СТОК 1002,]]</f>
        <v>4</v>
      </c>
      <c r="AF394" s="128"/>
      <c r="AG394" s="129"/>
      <c r="AH394" s="120">
        <f>Таблица1[[#This Row],[1002 заказ]]+Таблица1[[#This Row],[1001 заказ]]</f>
        <v>0</v>
      </c>
      <c r="AI394" s="57">
        <v>1</v>
      </c>
      <c r="AJ394" s="194"/>
      <c r="AK394" s="194"/>
      <c r="AL394" s="194">
        <f>Таблица1[[#This Row],[ФАКТ 1001]]+Таблица1[[#This Row],[ФАКТ 1002]]+Таблица1[[#This Row],[1001 заказ]]+Таблица1[[#This Row],[1002 заказ]]</f>
        <v>0</v>
      </c>
      <c r="AP394" s="3">
        <v>2495</v>
      </c>
      <c r="AQ39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8</v>
      </c>
    </row>
    <row r="395" spans="1:43" s="3" customFormat="1" ht="15.75" customHeight="1" x14ac:dyDescent="0.2">
      <c r="A395" s="23" t="s">
        <v>810</v>
      </c>
      <c r="B395" s="2">
        <v>408760</v>
      </c>
      <c r="C395" s="88" t="s">
        <v>32</v>
      </c>
      <c r="D395" s="23" t="s">
        <v>810</v>
      </c>
      <c r="E395" s="7">
        <v>408760</v>
      </c>
      <c r="F395" s="7" t="s">
        <v>38</v>
      </c>
      <c r="G395" s="8" t="s">
        <v>1097</v>
      </c>
      <c r="H395" s="5" t="s">
        <v>21</v>
      </c>
      <c r="I395" s="5">
        <v>4</v>
      </c>
      <c r="J395" s="5">
        <v>100</v>
      </c>
      <c r="K395" s="5">
        <v>14</v>
      </c>
      <c r="L395" s="5">
        <v>43</v>
      </c>
      <c r="M395" s="5">
        <v>60.1</v>
      </c>
      <c r="N395" s="5">
        <v>5.5</v>
      </c>
      <c r="O395" s="43" t="str">
        <f>CONCATENATE(Таблица1[[#This Row],[Отверстия]],"/",Таблица1[[#This Row],[PCD]])</f>
        <v>4/100</v>
      </c>
      <c r="P395" s="5" t="s">
        <v>33</v>
      </c>
      <c r="Q395" s="43" t="str">
        <f>CONCATENATE(Таблица1[[#This Row],[Отверстия]],"/",Таблица1[[#This Row],[PCD]],"/",Таблица1[[#This Row],[Диаметр]])</f>
        <v>4/100/14</v>
      </c>
      <c r="R39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4/100/14/43/60,1/5,5</v>
      </c>
      <c r="S39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4/100/14/43/60,1/5,5</v>
      </c>
      <c r="T395" s="58" t="s">
        <v>28</v>
      </c>
      <c r="U395" s="4">
        <v>4</v>
      </c>
      <c r="V395" s="35">
        <v>4</v>
      </c>
      <c r="W395" s="55" t="s">
        <v>2746</v>
      </c>
      <c r="X395" s="34">
        <v>3090</v>
      </c>
      <c r="Y395" s="161"/>
      <c r="Z395" s="34">
        <v>2184.9942000000001</v>
      </c>
      <c r="AA395" s="51">
        <f>IFERROR(VLOOKUP(Таблица1[[#This Row],[Товар КОД6]],'Stock СВОД'!$A$5:$C$220,2,0),)</f>
        <v>4</v>
      </c>
      <c r="AB395" s="51">
        <f>IFERROR(VLOOKUP(Таблица1[[#This Row],[Товар КОД6]],'Продажи Период СВОД'!$A$5:$C$410,2,0),)</f>
        <v>0</v>
      </c>
      <c r="AC395" s="129">
        <f>IFERROR(VLOOKUP(Таблица1[[#This Row],[Товар КОД6]],'Stock СВОД'!$A$5:$C$220,3,0),)</f>
        <v>0</v>
      </c>
      <c r="AD395" s="51">
        <f>IFERROR(VLOOKUP(Таблица1[[#This Row],[Товар КОД6]],'Продажи Период СВОД'!$A$5:$C$410,3,0),)</f>
        <v>0</v>
      </c>
      <c r="AE395" s="119">
        <f>Таблица1[[#This Row],[СТОК 1001]]+Таблица1[[#This Row],[СТОК 1002,]]</f>
        <v>4</v>
      </c>
      <c r="AF395" s="128"/>
      <c r="AG395" s="129"/>
      <c r="AH395" s="120">
        <f>Таблица1[[#This Row],[1002 заказ]]+Таблица1[[#This Row],[1001 заказ]]</f>
        <v>0</v>
      </c>
      <c r="AI395" s="57">
        <v>1</v>
      </c>
      <c r="AJ395" s="194"/>
      <c r="AK395" s="194"/>
      <c r="AL395" s="194">
        <f>Таблица1[[#This Row],[ФАКТ 1001]]+Таблица1[[#This Row],[ФАКТ 1002]]+Таблица1[[#This Row],[1001 заказ]]+Таблица1[[#This Row],[1002 заказ]]</f>
        <v>0</v>
      </c>
      <c r="AP395" s="3">
        <f>Таблица1[[#This Row],[Возврат 1002]]+Таблица1[[#This Row],[Возврат 1001]]</f>
        <v>0</v>
      </c>
      <c r="AQ39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396" spans="1:43" s="3" customFormat="1" ht="15.75" customHeight="1" x14ac:dyDescent="0.2">
      <c r="A396" s="23" t="s">
        <v>810</v>
      </c>
      <c r="B396" s="2">
        <v>665890</v>
      </c>
      <c r="C396" s="88" t="s">
        <v>3646</v>
      </c>
      <c r="D396" s="23" t="s">
        <v>810</v>
      </c>
      <c r="E396" s="7">
        <v>665890</v>
      </c>
      <c r="F396" s="7" t="s">
        <v>38</v>
      </c>
      <c r="G396" s="8" t="s">
        <v>1099</v>
      </c>
      <c r="H396" s="5" t="s">
        <v>21</v>
      </c>
      <c r="I396" s="5">
        <v>4</v>
      </c>
      <c r="J396" s="5">
        <v>100</v>
      </c>
      <c r="K396" s="5">
        <v>14</v>
      </c>
      <c r="L396" s="5">
        <v>43</v>
      </c>
      <c r="M396" s="5">
        <v>60.1</v>
      </c>
      <c r="N396" s="5">
        <v>5.5</v>
      </c>
      <c r="O396" s="43" t="str">
        <f>CONCATENATE(Таблица1[[#This Row],[Отверстия]],"/",Таблица1[[#This Row],[PCD]])</f>
        <v>4/100</v>
      </c>
      <c r="P396" s="5" t="s">
        <v>34</v>
      </c>
      <c r="Q396" s="43" t="str">
        <f>CONCATENATE(Таблица1[[#This Row],[Отверстия]],"/",Таблица1[[#This Row],[PCD]],"/",Таблица1[[#This Row],[Диаметр]])</f>
        <v>4/100/14</v>
      </c>
      <c r="R39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4/100/14/43/60,1/5,5</v>
      </c>
      <c r="S39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4/100/14/43/60,1/5,5</v>
      </c>
      <c r="T396" s="58" t="s">
        <v>28</v>
      </c>
      <c r="U396" s="4">
        <v>4</v>
      </c>
      <c r="V396" s="35">
        <v>4</v>
      </c>
      <c r="W396" s="55" t="s">
        <v>2746</v>
      </c>
      <c r="X396" s="34">
        <v>2790</v>
      </c>
      <c r="Y396" s="161"/>
      <c r="Z396" s="34">
        <v>0</v>
      </c>
      <c r="AA396" s="51">
        <f>IFERROR(VLOOKUP(Таблица1[[#This Row],[Товар КОД6]],'Stock СВОД'!$A$5:$C$220,2,0),)</f>
        <v>0</v>
      </c>
      <c r="AB396" s="51">
        <f>IFERROR(VLOOKUP(Таблица1[[#This Row],[Товар КОД6]],'Продажи Период СВОД'!$A$5:$C$410,2,0),)</f>
        <v>0</v>
      </c>
      <c r="AC396" s="129">
        <f>IFERROR(VLOOKUP(Таблица1[[#This Row],[Товар КОД6]],'Stock СВОД'!$A$5:$C$220,3,0),)</f>
        <v>4</v>
      </c>
      <c r="AD396" s="51">
        <f>IFERROR(VLOOKUP(Таблица1[[#This Row],[Товар КОД6]],'Продажи Период СВОД'!$A$5:$C$410,3,0),)</f>
        <v>0</v>
      </c>
      <c r="AE396" s="119">
        <f>Таблица1[[#This Row],[СТОК 1001]]+Таблица1[[#This Row],[СТОК 1002,]]</f>
        <v>4</v>
      </c>
      <c r="AF396" s="128"/>
      <c r="AG396" s="129"/>
      <c r="AH396" s="120">
        <f>Таблица1[[#This Row],[1002 заказ]]+Таблица1[[#This Row],[1001 заказ]]</f>
        <v>0</v>
      </c>
      <c r="AI396" s="57">
        <v>1</v>
      </c>
      <c r="AJ396" s="194"/>
      <c r="AK396" s="194"/>
      <c r="AL396" s="194">
        <f>Таблица1[[#This Row],[ФАКТ 1001]]+Таблица1[[#This Row],[ФАКТ 1002]]+Таблица1[[#This Row],[1001 заказ]]+Таблица1[[#This Row],[1002 заказ]]</f>
        <v>0</v>
      </c>
      <c r="AP396" s="3">
        <f>Таблица1[[#This Row],[Возврат 1002]]+Таблица1[[#This Row],[Возврат 1001]]</f>
        <v>0</v>
      </c>
      <c r="AQ39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397" spans="1:43" s="3" customFormat="1" ht="15.75" customHeight="1" x14ac:dyDescent="0.2">
      <c r="A397" s="23" t="s">
        <v>810</v>
      </c>
      <c r="B397" s="2">
        <v>792951</v>
      </c>
      <c r="C397" s="88" t="s">
        <v>35</v>
      </c>
      <c r="D397" s="23" t="s">
        <v>810</v>
      </c>
      <c r="E397" s="7">
        <v>792951</v>
      </c>
      <c r="F397" s="7" t="s">
        <v>26</v>
      </c>
      <c r="G397" s="8" t="s">
        <v>1100</v>
      </c>
      <c r="H397" s="5" t="s">
        <v>21</v>
      </c>
      <c r="I397" s="5">
        <v>4</v>
      </c>
      <c r="J397" s="5">
        <v>100</v>
      </c>
      <c r="K397" s="5">
        <v>14</v>
      </c>
      <c r="L397" s="5">
        <v>43</v>
      </c>
      <c r="M397" s="5">
        <v>60.1</v>
      </c>
      <c r="N397" s="5">
        <v>5.5</v>
      </c>
      <c r="O397" s="43" t="str">
        <f>CONCATENATE(Таблица1[[#This Row],[Отверстия]],"/",Таблица1[[#This Row],[PCD]])</f>
        <v>4/100</v>
      </c>
      <c r="P397" s="5" t="s">
        <v>36</v>
      </c>
      <c r="Q397" s="43" t="str">
        <f>CONCATENATE(Таблица1[[#This Row],[Отверстия]],"/",Таблица1[[#This Row],[PCD]],"/",Таблица1[[#This Row],[Диаметр]])</f>
        <v>4/100/14</v>
      </c>
      <c r="R39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4/100/14/43/60,1/5,5</v>
      </c>
      <c r="S39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4/100/14/43/60,1/5,5</v>
      </c>
      <c r="T397" s="58" t="s">
        <v>28</v>
      </c>
      <c r="U397" s="4">
        <v>4</v>
      </c>
      <c r="V397" s="35">
        <v>4</v>
      </c>
      <c r="W397" s="55" t="s">
        <v>2746</v>
      </c>
      <c r="X397" s="34">
        <v>3090</v>
      </c>
      <c r="Y397" s="161"/>
      <c r="Z397" s="34">
        <v>0</v>
      </c>
      <c r="AA397" s="51">
        <f>IFERROR(VLOOKUP(Таблица1[[#This Row],[Товар КОД6]],'Stock СВОД'!$A$5:$C$220,2,0),)</f>
        <v>0</v>
      </c>
      <c r="AB397" s="51">
        <f>IFERROR(VLOOKUP(Таблица1[[#This Row],[Товар КОД6]],'Продажи Период СВОД'!$A$5:$C$410,2,0),)</f>
        <v>0</v>
      </c>
      <c r="AC397" s="129">
        <f>IFERROR(VLOOKUP(Таблица1[[#This Row],[Товар КОД6]],'Stock СВОД'!$A$5:$C$220,3,0),)</f>
        <v>0</v>
      </c>
      <c r="AD397" s="51">
        <f>IFERROR(VLOOKUP(Таблица1[[#This Row],[Товар КОД6]],'Продажи Период СВОД'!$A$5:$C$410,3,0),)</f>
        <v>0</v>
      </c>
      <c r="AE397" s="119">
        <f>Таблица1[[#This Row],[СТОК 1001]]+Таблица1[[#This Row],[СТОК 1002,]]</f>
        <v>0</v>
      </c>
      <c r="AF397" s="128"/>
      <c r="AG397" s="129"/>
      <c r="AH397" s="120">
        <f>Таблица1[[#This Row],[1002 заказ]]+Таблица1[[#This Row],[1001 заказ]]</f>
        <v>0</v>
      </c>
      <c r="AI397" s="57">
        <v>1</v>
      </c>
      <c r="AJ397" s="194"/>
      <c r="AK397" s="194"/>
      <c r="AL397" s="194">
        <f>Таблица1[[#This Row],[ФАКТ 1001]]+Таблица1[[#This Row],[ФАКТ 1002]]+Таблица1[[#This Row],[1001 заказ]]+Таблица1[[#This Row],[1002 заказ]]</f>
        <v>0</v>
      </c>
      <c r="AP397" s="3">
        <f>Таблица1[[#This Row],[Возврат 1002]]+Таблица1[[#This Row],[Возврат 1001]]</f>
        <v>0</v>
      </c>
      <c r="AQ39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98" spans="1:43" s="3" customFormat="1" ht="15.75" customHeight="1" x14ac:dyDescent="0.2">
      <c r="A398" s="23" t="s">
        <v>810</v>
      </c>
      <c r="B398" s="2">
        <v>895872</v>
      </c>
      <c r="C398" s="88" t="s">
        <v>37</v>
      </c>
      <c r="D398" s="23" t="s">
        <v>810</v>
      </c>
      <c r="E398" s="7">
        <v>895872</v>
      </c>
      <c r="F398" s="7" t="s">
        <v>38</v>
      </c>
      <c r="G398" s="8" t="s">
        <v>1101</v>
      </c>
      <c r="H398" s="5" t="s">
        <v>21</v>
      </c>
      <c r="I398" s="5">
        <v>4</v>
      </c>
      <c r="J398" s="5">
        <v>100</v>
      </c>
      <c r="K398" s="5">
        <v>14</v>
      </c>
      <c r="L398" s="5">
        <v>43</v>
      </c>
      <c r="M398" s="5">
        <v>60.1</v>
      </c>
      <c r="N398" s="5">
        <v>5.5</v>
      </c>
      <c r="O398" s="43" t="str">
        <f>CONCATENATE(Таблица1[[#This Row],[Отверстия]],"/",Таблица1[[#This Row],[PCD]])</f>
        <v>4/100</v>
      </c>
      <c r="P398" s="5" t="s">
        <v>39</v>
      </c>
      <c r="Q398" s="43" t="str">
        <f>CONCATENATE(Таблица1[[#This Row],[Отверстия]],"/",Таблица1[[#This Row],[PCD]],"/",Таблица1[[#This Row],[Диаметр]])</f>
        <v>4/100/14</v>
      </c>
      <c r="R39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4/100/14/43/60,1/5,5</v>
      </c>
      <c r="S39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4/100/14/43/60,1/5,5</v>
      </c>
      <c r="T398" s="58" t="s">
        <v>28</v>
      </c>
      <c r="U398" s="4">
        <v>4</v>
      </c>
      <c r="V398" s="35">
        <v>4</v>
      </c>
      <c r="W398" s="55" t="s">
        <v>2746</v>
      </c>
      <c r="X398" s="34">
        <v>3090</v>
      </c>
      <c r="Y398" s="161"/>
      <c r="Z398" s="34">
        <v>0</v>
      </c>
      <c r="AA398" s="51">
        <f>IFERROR(VLOOKUP(Таблица1[[#This Row],[Товар КОД6]],'Stock СВОД'!$A$5:$C$220,2,0),)</f>
        <v>0</v>
      </c>
      <c r="AB398" s="51">
        <f>IFERROR(VLOOKUP(Таблица1[[#This Row],[Товар КОД6]],'Продажи Период СВОД'!$A$5:$C$410,2,0),)</f>
        <v>0</v>
      </c>
      <c r="AC398" s="129">
        <f>IFERROR(VLOOKUP(Таблица1[[#This Row],[Товар КОД6]],'Stock СВОД'!$A$5:$C$220,3,0),)</f>
        <v>0</v>
      </c>
      <c r="AD398" s="51">
        <f>IFERROR(VLOOKUP(Таблица1[[#This Row],[Товар КОД6]],'Продажи Период СВОД'!$A$5:$C$410,3,0),)</f>
        <v>0</v>
      </c>
      <c r="AE398" s="119">
        <f>Таблица1[[#This Row],[СТОК 1001]]+Таблица1[[#This Row],[СТОК 1002,]]</f>
        <v>0</v>
      </c>
      <c r="AF398" s="128"/>
      <c r="AG398" s="129"/>
      <c r="AH398" s="120">
        <f>Таблица1[[#This Row],[1002 заказ]]+Таблица1[[#This Row],[1001 заказ]]</f>
        <v>0</v>
      </c>
      <c r="AI398" s="57">
        <v>1</v>
      </c>
      <c r="AJ398" s="194"/>
      <c r="AK398" s="194"/>
      <c r="AL398" s="194">
        <f>Таблица1[[#This Row],[ФАКТ 1001]]+Таблица1[[#This Row],[ФАКТ 1002]]+Таблица1[[#This Row],[1001 заказ]]+Таблица1[[#This Row],[1002 заказ]]</f>
        <v>0</v>
      </c>
      <c r="AP398" s="3">
        <f>Таблица1[[#This Row],[Возврат 1002]]+Таблица1[[#This Row],[Возврат 1001]]</f>
        <v>0</v>
      </c>
      <c r="AQ39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399" spans="1:43" s="3" customFormat="1" ht="15.75" customHeight="1" x14ac:dyDescent="0.2">
      <c r="A399" s="23" t="s">
        <v>810</v>
      </c>
      <c r="B399" s="2">
        <v>941598</v>
      </c>
      <c r="C399" s="88" t="s">
        <v>40</v>
      </c>
      <c r="D399" s="23" t="s">
        <v>810</v>
      </c>
      <c r="E399" s="7">
        <v>941598</v>
      </c>
      <c r="F399" s="7" t="s">
        <v>38</v>
      </c>
      <c r="G399" s="8" t="s">
        <v>1099</v>
      </c>
      <c r="H399" s="5" t="s">
        <v>21</v>
      </c>
      <c r="I399" s="5">
        <v>4</v>
      </c>
      <c r="J399" s="5">
        <v>100</v>
      </c>
      <c r="K399" s="5">
        <v>14</v>
      </c>
      <c r="L399" s="5">
        <v>43</v>
      </c>
      <c r="M399" s="5">
        <v>60.1</v>
      </c>
      <c r="N399" s="5">
        <v>5.5</v>
      </c>
      <c r="O399" s="43" t="str">
        <f>CONCATENATE(Таблица1[[#This Row],[Отверстия]],"/",Таблица1[[#This Row],[PCD]])</f>
        <v>4/100</v>
      </c>
      <c r="P399" s="5" t="s">
        <v>41</v>
      </c>
      <c r="Q399" s="43" t="str">
        <f>CONCATENATE(Таблица1[[#This Row],[Отверстия]],"/",Таблица1[[#This Row],[PCD]],"/",Таблица1[[#This Row],[Диаметр]])</f>
        <v>4/100/14</v>
      </c>
      <c r="R39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4/100/14/43/60,1/5,5</v>
      </c>
      <c r="S39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4/100/14/43/60,1/5,5</v>
      </c>
      <c r="T399" s="58" t="s">
        <v>28</v>
      </c>
      <c r="U399" s="4">
        <v>4</v>
      </c>
      <c r="V399" s="35">
        <v>4</v>
      </c>
      <c r="W399" s="55" t="s">
        <v>2746</v>
      </c>
      <c r="X399" s="34">
        <v>2790</v>
      </c>
      <c r="Y399" s="161"/>
      <c r="Z399" s="34">
        <v>0</v>
      </c>
      <c r="AA399" s="51">
        <f>IFERROR(VLOOKUP(Таблица1[[#This Row],[Товар КОД6]],'Stock СВОД'!$A$5:$C$220,2,0),)</f>
        <v>0</v>
      </c>
      <c r="AB399" s="51">
        <f>IFERROR(VLOOKUP(Таблица1[[#This Row],[Товар КОД6]],'Продажи Период СВОД'!$A$5:$C$410,2,0),)</f>
        <v>0</v>
      </c>
      <c r="AC399" s="129">
        <f>IFERROR(VLOOKUP(Таблица1[[#This Row],[Товар КОД6]],'Stock СВОД'!$A$5:$C$220,3,0),)</f>
        <v>0</v>
      </c>
      <c r="AD399" s="51">
        <f>IFERROR(VLOOKUP(Таблица1[[#This Row],[Товар КОД6]],'Продажи Период СВОД'!$A$5:$C$410,3,0),)</f>
        <v>0</v>
      </c>
      <c r="AE399" s="119">
        <f>Таблица1[[#This Row],[СТОК 1001]]+Таблица1[[#This Row],[СТОК 1002,]]</f>
        <v>0</v>
      </c>
      <c r="AF399" s="128"/>
      <c r="AG399" s="129"/>
      <c r="AH399" s="120">
        <f>Таблица1[[#This Row],[1002 заказ]]+Таблица1[[#This Row],[1001 заказ]]</f>
        <v>0</v>
      </c>
      <c r="AI399" s="57">
        <v>1</v>
      </c>
      <c r="AJ399" s="194"/>
      <c r="AK399" s="194"/>
      <c r="AL399" s="194">
        <f>Таблица1[[#This Row],[ФАКТ 1001]]+Таблица1[[#This Row],[ФАКТ 1002]]+Таблица1[[#This Row],[1001 заказ]]+Таблица1[[#This Row],[1002 заказ]]</f>
        <v>0</v>
      </c>
      <c r="AP399" s="3">
        <f>Таблица1[[#This Row],[Возврат 1002]]+Таблица1[[#This Row],[Возврат 1001]]</f>
        <v>0</v>
      </c>
      <c r="AQ39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00" spans="1:43" s="3" customFormat="1" ht="15.75" customHeight="1" x14ac:dyDescent="0.2">
      <c r="A400" s="23" t="s">
        <v>810</v>
      </c>
      <c r="B400" s="2">
        <v>941618</v>
      </c>
      <c r="C400" s="88" t="s">
        <v>42</v>
      </c>
      <c r="D400" s="23" t="s">
        <v>810</v>
      </c>
      <c r="E400" s="7">
        <v>941618</v>
      </c>
      <c r="F400" s="7" t="s">
        <v>26</v>
      </c>
      <c r="G400" s="8" t="s">
        <v>1100</v>
      </c>
      <c r="H400" s="5" t="s">
        <v>21</v>
      </c>
      <c r="I400" s="5">
        <v>4</v>
      </c>
      <c r="J400" s="5">
        <v>100</v>
      </c>
      <c r="K400" s="5">
        <v>14</v>
      </c>
      <c r="L400" s="5">
        <v>43</v>
      </c>
      <c r="M400" s="5">
        <v>60.1</v>
      </c>
      <c r="N400" s="5">
        <v>5.5</v>
      </c>
      <c r="O400" s="43" t="str">
        <f>CONCATENATE(Таблица1[[#This Row],[Отверстия]],"/",Таблица1[[#This Row],[PCD]])</f>
        <v>4/100</v>
      </c>
      <c r="P400" s="5" t="s">
        <v>36</v>
      </c>
      <c r="Q400" s="43" t="str">
        <f>CONCATENATE(Таблица1[[#This Row],[Отверстия]],"/",Таблица1[[#This Row],[PCD]],"/",Таблица1[[#This Row],[Диаметр]])</f>
        <v>4/100/14</v>
      </c>
      <c r="R40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4/100/14/43/60,1/5,5</v>
      </c>
      <c r="S40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4/100/14/43/60,1/5,5</v>
      </c>
      <c r="T400" s="58" t="s">
        <v>28</v>
      </c>
      <c r="U400" s="4">
        <v>4</v>
      </c>
      <c r="V400" s="35">
        <v>4</v>
      </c>
      <c r="W400" s="55" t="s">
        <v>2746</v>
      </c>
      <c r="X400" s="34">
        <v>3090</v>
      </c>
      <c r="Y400" s="161"/>
      <c r="Z400" s="37">
        <v>0</v>
      </c>
      <c r="AA400" s="51">
        <f>IFERROR(VLOOKUP(Таблица1[[#This Row],[Товар КОД6]],'Stock СВОД'!$A$5:$C$220,2,0),)</f>
        <v>0</v>
      </c>
      <c r="AB400" s="51">
        <f>IFERROR(VLOOKUP(Таблица1[[#This Row],[Товар КОД6]],'Продажи Период СВОД'!$A$5:$C$410,2,0),)</f>
        <v>0</v>
      </c>
      <c r="AC400" s="129">
        <f>IFERROR(VLOOKUP(Таблица1[[#This Row],[Товар КОД6]],'Stock СВОД'!$A$5:$C$220,3,0),)</f>
        <v>0</v>
      </c>
      <c r="AD400" s="51">
        <f>IFERROR(VLOOKUP(Таблица1[[#This Row],[Товар КОД6]],'Продажи Период СВОД'!$A$5:$C$410,3,0),)</f>
        <v>0</v>
      </c>
      <c r="AE400" s="119">
        <f>Таблица1[[#This Row],[СТОК 1001]]+Таблица1[[#This Row],[СТОК 1002,]]</f>
        <v>0</v>
      </c>
      <c r="AF400" s="128"/>
      <c r="AG400" s="129"/>
      <c r="AH400" s="120">
        <f>Таблица1[[#This Row],[1002 заказ]]+Таблица1[[#This Row],[1001 заказ]]</f>
        <v>0</v>
      </c>
      <c r="AI400" s="57">
        <v>1</v>
      </c>
      <c r="AJ400" s="194"/>
      <c r="AK400" s="194"/>
      <c r="AL400" s="194">
        <f>Таблица1[[#This Row],[ФАКТ 1001]]+Таблица1[[#This Row],[ФАКТ 1002]]+Таблица1[[#This Row],[1001 заказ]]+Таблица1[[#This Row],[1002 заказ]]</f>
        <v>0</v>
      </c>
      <c r="AP400" s="3">
        <f>Таблица1[[#This Row],[Возврат 1002]]+Таблица1[[#This Row],[Возврат 1001]]</f>
        <v>0</v>
      </c>
      <c r="AQ40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01" spans="1:43" s="3" customFormat="1" ht="15.75" customHeight="1" x14ac:dyDescent="0.2">
      <c r="A401" s="23" t="s">
        <v>810</v>
      </c>
      <c r="B401" s="2">
        <v>408762</v>
      </c>
      <c r="C401" s="88" t="s">
        <v>1405</v>
      </c>
      <c r="D401" s="23" t="s">
        <v>810</v>
      </c>
      <c r="E401" s="7">
        <v>408762</v>
      </c>
      <c r="F401" s="7" t="s">
        <v>38</v>
      </c>
      <c r="G401" s="8" t="s">
        <v>1107</v>
      </c>
      <c r="H401" s="5" t="s">
        <v>21</v>
      </c>
      <c r="I401" s="5">
        <v>4</v>
      </c>
      <c r="J401" s="5">
        <v>100</v>
      </c>
      <c r="K401" s="5">
        <v>14</v>
      </c>
      <c r="L401" s="5">
        <v>43</v>
      </c>
      <c r="M401" s="5">
        <v>60.1</v>
      </c>
      <c r="N401" s="5">
        <v>5.5</v>
      </c>
      <c r="O401" s="43" t="str">
        <f>CONCATENATE(Таблица1[[#This Row],[Отверстия]],"/",Таблица1[[#This Row],[PCD]])</f>
        <v>4/100</v>
      </c>
      <c r="P401" s="5" t="s">
        <v>1404</v>
      </c>
      <c r="Q401" s="43" t="str">
        <f>CONCATENATE(Таблица1[[#This Row],[Отверстия]],"/",Таблица1[[#This Row],[PCD]],"/",Таблица1[[#This Row],[Диаметр]])</f>
        <v>4/100/14</v>
      </c>
      <c r="R40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4/100/14/43/60,1/5,5</v>
      </c>
      <c r="S40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4/100/14/43/60,1/5,5</v>
      </c>
      <c r="T401" s="58" t="s">
        <v>28</v>
      </c>
      <c r="U401" s="4">
        <v>4</v>
      </c>
      <c r="V401" s="35">
        <v>4</v>
      </c>
      <c r="W401" s="55" t="s">
        <v>2746</v>
      </c>
      <c r="X401" s="34">
        <v>2790</v>
      </c>
      <c r="Y401" s="161"/>
      <c r="Z401" s="34">
        <v>0</v>
      </c>
      <c r="AA401" s="51">
        <f>IFERROR(VLOOKUP(Таблица1[[#This Row],[Товар КОД6]],'Stock СВОД'!$A$5:$C$220,2,0),)</f>
        <v>0</v>
      </c>
      <c r="AB401" s="51">
        <f>IFERROR(VLOOKUP(Таблица1[[#This Row],[Товар КОД6]],'Продажи Период СВОД'!$A$5:$C$410,2,0),)</f>
        <v>0</v>
      </c>
      <c r="AC401" s="129">
        <f>IFERROR(VLOOKUP(Таблица1[[#This Row],[Товар КОД6]],'Stock СВОД'!$A$5:$C$220,3,0),)</f>
        <v>0</v>
      </c>
      <c r="AD401" s="51">
        <f>IFERROR(VLOOKUP(Таблица1[[#This Row],[Товар КОД6]],'Продажи Период СВОД'!$A$5:$C$410,3,0),)</f>
        <v>0</v>
      </c>
      <c r="AE401" s="119">
        <f>Таблица1[[#This Row],[СТОК 1001]]+Таблица1[[#This Row],[СТОК 1002,]]</f>
        <v>0</v>
      </c>
      <c r="AF401" s="128"/>
      <c r="AG401" s="129"/>
      <c r="AH401" s="120">
        <f>Таблица1[[#This Row],[1002 заказ]]+Таблица1[[#This Row],[1001 заказ]]</f>
        <v>0</v>
      </c>
      <c r="AI401" s="57">
        <v>1</v>
      </c>
      <c r="AJ401" s="194"/>
      <c r="AK401" s="194"/>
      <c r="AL401" s="194">
        <f>Таблица1[[#This Row],[ФАКТ 1001]]+Таблица1[[#This Row],[ФАКТ 1002]]+Таблица1[[#This Row],[1001 заказ]]+Таблица1[[#This Row],[1002 заказ]]</f>
        <v>0</v>
      </c>
      <c r="AP401" s="3">
        <f>Таблица1[[#This Row],[Возврат 1002]]+Таблица1[[#This Row],[Возврат 1001]]</f>
        <v>0</v>
      </c>
      <c r="AQ40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02" spans="1:43" s="3" customFormat="1" ht="15.75" customHeight="1" x14ac:dyDescent="0.2">
      <c r="A402" s="23" t="s">
        <v>810</v>
      </c>
      <c r="B402" s="2">
        <v>408764</v>
      </c>
      <c r="C402" s="88" t="s">
        <v>1407</v>
      </c>
      <c r="D402" s="23" t="s">
        <v>810</v>
      </c>
      <c r="E402" s="7">
        <v>408764</v>
      </c>
      <c r="F402" s="7" t="s">
        <v>38</v>
      </c>
      <c r="G402" s="8" t="s">
        <v>1108</v>
      </c>
      <c r="H402" s="5" t="s">
        <v>21</v>
      </c>
      <c r="I402" s="5">
        <v>4</v>
      </c>
      <c r="J402" s="5">
        <v>100</v>
      </c>
      <c r="K402" s="5">
        <v>14</v>
      </c>
      <c r="L402" s="5">
        <v>43</v>
      </c>
      <c r="M402" s="5">
        <v>60.1</v>
      </c>
      <c r="N402" s="5">
        <v>5.5</v>
      </c>
      <c r="O402" s="43" t="str">
        <f>CONCATENATE(Таблица1[[#This Row],[Отверстия]],"/",Таблица1[[#This Row],[PCD]])</f>
        <v>4/100</v>
      </c>
      <c r="P402" s="5" t="s">
        <v>1406</v>
      </c>
      <c r="Q402" s="43" t="str">
        <f>CONCATENATE(Таблица1[[#This Row],[Отверстия]],"/",Таблица1[[#This Row],[PCD]],"/",Таблица1[[#This Row],[Диаметр]])</f>
        <v>4/100/14</v>
      </c>
      <c r="R40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4/100/14/43/60,1/5,5</v>
      </c>
      <c r="S40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4/100/14/43/60,1/5,5</v>
      </c>
      <c r="T402" s="58" t="s">
        <v>28</v>
      </c>
      <c r="U402" s="4">
        <v>4</v>
      </c>
      <c r="V402" s="35">
        <v>4</v>
      </c>
      <c r="W402" s="55" t="s">
        <v>2746</v>
      </c>
      <c r="X402" s="34">
        <v>2790</v>
      </c>
      <c r="Y402" s="161"/>
      <c r="Z402" s="34">
        <v>0</v>
      </c>
      <c r="AA402" s="51">
        <f>IFERROR(VLOOKUP(Таблица1[[#This Row],[Товар КОД6]],'Stock СВОД'!$A$5:$C$220,2,0),)</f>
        <v>0</v>
      </c>
      <c r="AB402" s="51">
        <f>IFERROR(VLOOKUP(Таблица1[[#This Row],[Товар КОД6]],'Продажи Период СВОД'!$A$5:$C$410,2,0),)</f>
        <v>0</v>
      </c>
      <c r="AC402" s="129">
        <f>IFERROR(VLOOKUP(Таблица1[[#This Row],[Товар КОД6]],'Stock СВОД'!$A$5:$C$220,3,0),)</f>
        <v>0</v>
      </c>
      <c r="AD402" s="51">
        <f>IFERROR(VLOOKUP(Таблица1[[#This Row],[Товар КОД6]],'Продажи Период СВОД'!$A$5:$C$410,3,0),)</f>
        <v>0</v>
      </c>
      <c r="AE402" s="119">
        <f>Таблица1[[#This Row],[СТОК 1001]]+Таблица1[[#This Row],[СТОК 1002,]]</f>
        <v>0</v>
      </c>
      <c r="AF402" s="128"/>
      <c r="AG402" s="129"/>
      <c r="AH402" s="120">
        <f>Таблица1[[#This Row],[1002 заказ]]+Таблица1[[#This Row],[1001 заказ]]</f>
        <v>0</v>
      </c>
      <c r="AI402" s="57">
        <v>1</v>
      </c>
      <c r="AJ402" s="194"/>
      <c r="AK402" s="194"/>
      <c r="AL402" s="194">
        <f>Таблица1[[#This Row],[ФАКТ 1001]]+Таблица1[[#This Row],[ФАКТ 1002]]+Таблица1[[#This Row],[1001 заказ]]+Таблица1[[#This Row],[1002 заказ]]</f>
        <v>0</v>
      </c>
      <c r="AP402" s="3">
        <f>Таблица1[[#This Row],[Возврат 1002]]+Таблица1[[#This Row],[Возврат 1001]]</f>
        <v>0</v>
      </c>
      <c r="AQ40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03" spans="1:43" s="3" customFormat="1" ht="15.75" customHeight="1" x14ac:dyDescent="0.2">
      <c r="A403" s="23" t="s">
        <v>810</v>
      </c>
      <c r="B403" s="2">
        <v>661774</v>
      </c>
      <c r="C403" s="88" t="s">
        <v>3647</v>
      </c>
      <c r="D403" s="23" t="s">
        <v>810</v>
      </c>
      <c r="E403" s="7">
        <v>661774</v>
      </c>
      <c r="F403" s="7" t="s">
        <v>26</v>
      </c>
      <c r="G403" s="8" t="s">
        <v>1103</v>
      </c>
      <c r="H403" s="5" t="s">
        <v>21</v>
      </c>
      <c r="I403" s="5">
        <v>4</v>
      </c>
      <c r="J403" s="5">
        <v>100</v>
      </c>
      <c r="K403" s="5">
        <v>14</v>
      </c>
      <c r="L403" s="5">
        <v>43</v>
      </c>
      <c r="M403" s="5">
        <v>60.1</v>
      </c>
      <c r="N403" s="5">
        <v>5.5</v>
      </c>
      <c r="O403" s="43" t="str">
        <f>CONCATENATE(Таблица1[[#This Row],[Отверстия]],"/",Таблица1[[#This Row],[PCD]])</f>
        <v>4/100</v>
      </c>
      <c r="P403" s="5" t="s">
        <v>2205</v>
      </c>
      <c r="Q403" s="43" t="str">
        <f>CONCATENATE(Таблица1[[#This Row],[Отверстия]],"/",Таблица1[[#This Row],[PCD]],"/",Таблица1[[#This Row],[Диаметр]])</f>
        <v>4/100/14</v>
      </c>
      <c r="R40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4/100/14/43/60,1/5,5</v>
      </c>
      <c r="S40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4/100/14/43/60,1/5,5</v>
      </c>
      <c r="T403" s="58" t="s">
        <v>28</v>
      </c>
      <c r="U403" s="4">
        <v>4</v>
      </c>
      <c r="V403" s="35">
        <v>4</v>
      </c>
      <c r="W403" s="55" t="s">
        <v>2746</v>
      </c>
      <c r="X403" s="34">
        <v>3090</v>
      </c>
      <c r="Y403" s="161"/>
      <c r="Z403" s="34">
        <v>0</v>
      </c>
      <c r="AA403" s="51">
        <f>IFERROR(VLOOKUP(Таблица1[[#This Row],[Товар КОД6]],'Stock СВОД'!$A$5:$C$220,2,0),)</f>
        <v>0</v>
      </c>
      <c r="AB403" s="51">
        <f>IFERROR(VLOOKUP(Таблица1[[#This Row],[Товар КОД6]],'Продажи Период СВОД'!$A$5:$C$410,2,0),)</f>
        <v>0</v>
      </c>
      <c r="AC403" s="129">
        <f>IFERROR(VLOOKUP(Таблица1[[#This Row],[Товар КОД6]],'Stock СВОД'!$A$5:$C$220,3,0),)</f>
        <v>0</v>
      </c>
      <c r="AD403" s="51">
        <f>IFERROR(VLOOKUP(Таблица1[[#This Row],[Товар КОД6]],'Продажи Период СВОД'!$A$5:$C$410,3,0),)</f>
        <v>0</v>
      </c>
      <c r="AE403" s="119">
        <f>Таблица1[[#This Row],[СТОК 1001]]+Таблица1[[#This Row],[СТОК 1002,]]</f>
        <v>0</v>
      </c>
      <c r="AF403" s="128"/>
      <c r="AG403" s="129"/>
      <c r="AH403" s="120">
        <f>Таблица1[[#This Row],[1002 заказ]]+Таблица1[[#This Row],[1001 заказ]]</f>
        <v>0</v>
      </c>
      <c r="AI403" s="57">
        <v>1</v>
      </c>
      <c r="AJ403" s="194"/>
      <c r="AK403" s="194"/>
      <c r="AL403" s="194">
        <f>Таблица1[[#This Row],[ФАКТ 1001]]+Таблица1[[#This Row],[ФАКТ 1002]]+Таблица1[[#This Row],[1001 заказ]]+Таблица1[[#This Row],[1002 заказ]]</f>
        <v>0</v>
      </c>
      <c r="AP403" s="3">
        <f>Таблица1[[#This Row],[Возврат 1002]]+Таблица1[[#This Row],[Возврат 1001]]</f>
        <v>0</v>
      </c>
      <c r="AQ40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04" spans="1:43" s="3" customFormat="1" ht="15.75" customHeight="1" x14ac:dyDescent="0.2">
      <c r="A404" s="23" t="s">
        <v>810</v>
      </c>
      <c r="B404" s="2">
        <v>661775</v>
      </c>
      <c r="C404" s="88" t="s">
        <v>3886</v>
      </c>
      <c r="D404" s="23" t="s">
        <v>810</v>
      </c>
      <c r="E404" s="7">
        <v>661775</v>
      </c>
      <c r="F404" s="7" t="s">
        <v>26</v>
      </c>
      <c r="G404" s="8" t="s">
        <v>1107</v>
      </c>
      <c r="H404" s="5" t="s">
        <v>21</v>
      </c>
      <c r="I404" s="5">
        <v>4</v>
      </c>
      <c r="J404" s="5">
        <v>100</v>
      </c>
      <c r="K404" s="5">
        <v>14</v>
      </c>
      <c r="L404" s="5">
        <v>43</v>
      </c>
      <c r="M404" s="5">
        <v>60.1</v>
      </c>
      <c r="N404" s="5">
        <v>5.5</v>
      </c>
      <c r="O404" s="43" t="str">
        <f>CONCATENATE(Таблица1[[#This Row],[Отверстия]],"/",Таблица1[[#This Row],[PCD]])</f>
        <v>4/100</v>
      </c>
      <c r="P404" s="5" t="s">
        <v>2206</v>
      </c>
      <c r="Q404" s="43" t="str">
        <f>CONCATENATE(Таблица1[[#This Row],[Отверстия]],"/",Таблица1[[#This Row],[PCD]],"/",Таблица1[[#This Row],[Диаметр]])</f>
        <v>4/100/14</v>
      </c>
      <c r="R40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4/100/14/43/60,1/5,5</v>
      </c>
      <c r="S40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4/100/14/43/60,1/5,5</v>
      </c>
      <c r="T404" s="58" t="s">
        <v>28</v>
      </c>
      <c r="U404" s="4">
        <v>4</v>
      </c>
      <c r="V404" s="35">
        <v>4</v>
      </c>
      <c r="W404" s="55" t="s">
        <v>2746</v>
      </c>
      <c r="X404" s="34">
        <v>2790</v>
      </c>
      <c r="Y404" s="161"/>
      <c r="Z404" s="34">
        <v>0</v>
      </c>
      <c r="AA404" s="51">
        <f>IFERROR(VLOOKUP(Таблица1[[#This Row],[Товар КОД6]],'Stock СВОД'!$A$5:$C$220,2,0),)</f>
        <v>0</v>
      </c>
      <c r="AB404" s="51">
        <f>IFERROR(VLOOKUP(Таблица1[[#This Row],[Товар КОД6]],'Продажи Период СВОД'!$A$5:$C$410,2,0),)</f>
        <v>0</v>
      </c>
      <c r="AC404" s="129">
        <f>IFERROR(VLOOKUP(Таблица1[[#This Row],[Товар КОД6]],'Stock СВОД'!$A$5:$C$220,3,0),)</f>
        <v>0</v>
      </c>
      <c r="AD404" s="51">
        <f>IFERROR(VLOOKUP(Таблица1[[#This Row],[Товар КОД6]],'Продажи Период СВОД'!$A$5:$C$410,3,0),)</f>
        <v>0</v>
      </c>
      <c r="AE404" s="119">
        <f>Таблица1[[#This Row],[СТОК 1001]]+Таблица1[[#This Row],[СТОК 1002,]]</f>
        <v>0</v>
      </c>
      <c r="AF404" s="128"/>
      <c r="AG404" s="129"/>
      <c r="AH404" s="120">
        <f>Таблица1[[#This Row],[1002 заказ]]+Таблица1[[#This Row],[1001 заказ]]</f>
        <v>0</v>
      </c>
      <c r="AI404" s="57">
        <v>1</v>
      </c>
      <c r="AJ404" s="194"/>
      <c r="AK404" s="194"/>
      <c r="AL404" s="194">
        <f>Таблица1[[#This Row],[ФАКТ 1001]]+Таблица1[[#This Row],[ФАКТ 1002]]+Таблица1[[#This Row],[1001 заказ]]+Таблица1[[#This Row],[1002 заказ]]</f>
        <v>0</v>
      </c>
      <c r="AP404" s="3">
        <f>Таблица1[[#This Row],[Возврат 1002]]+Таблица1[[#This Row],[Возврат 1001]]</f>
        <v>0</v>
      </c>
      <c r="AQ40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05" spans="1:43" s="3" customFormat="1" ht="15.75" customHeight="1" x14ac:dyDescent="0.2">
      <c r="A405" s="23" t="s">
        <v>810</v>
      </c>
      <c r="B405" s="2">
        <v>661777</v>
      </c>
      <c r="C405" s="88" t="s">
        <v>2208</v>
      </c>
      <c r="D405" s="23" t="s">
        <v>810</v>
      </c>
      <c r="E405" s="7">
        <v>661777</v>
      </c>
      <c r="F405" s="7" t="s">
        <v>26</v>
      </c>
      <c r="G405" s="8" t="s">
        <v>1180</v>
      </c>
      <c r="H405" s="5" t="s">
        <v>21</v>
      </c>
      <c r="I405" s="5">
        <v>4</v>
      </c>
      <c r="J405" s="5">
        <v>100</v>
      </c>
      <c r="K405" s="5">
        <v>14</v>
      </c>
      <c r="L405" s="5">
        <v>43</v>
      </c>
      <c r="M405" s="5">
        <v>60.1</v>
      </c>
      <c r="N405" s="5">
        <v>5.5</v>
      </c>
      <c r="O405" s="43" t="str">
        <f>CONCATENATE(Таблица1[[#This Row],[Отверстия]],"/",Таблица1[[#This Row],[PCD]])</f>
        <v>4/100</v>
      </c>
      <c r="P405" s="5" t="s">
        <v>2207</v>
      </c>
      <c r="Q405" s="43" t="str">
        <f>CONCATENATE(Таблица1[[#This Row],[Отверстия]],"/",Таблица1[[#This Row],[PCD]],"/",Таблица1[[#This Row],[Диаметр]])</f>
        <v>4/100/14</v>
      </c>
      <c r="R40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4/100/14/43/60,1/5,5</v>
      </c>
      <c r="S40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4/100/14/43/60,1/5,5</v>
      </c>
      <c r="T405" s="58" t="s">
        <v>28</v>
      </c>
      <c r="U405" s="4">
        <v>4</v>
      </c>
      <c r="V405" s="35">
        <v>4</v>
      </c>
      <c r="W405" s="55" t="s">
        <v>2746</v>
      </c>
      <c r="X405" s="34">
        <v>3090</v>
      </c>
      <c r="Y405" s="161"/>
      <c r="Z405" s="34">
        <v>0</v>
      </c>
      <c r="AA405" s="51">
        <f>IFERROR(VLOOKUP(Таблица1[[#This Row],[Товар КОД6]],'Stock СВОД'!$A$5:$C$220,2,0),)</f>
        <v>0</v>
      </c>
      <c r="AB405" s="51">
        <f>IFERROR(VLOOKUP(Таблица1[[#This Row],[Товар КОД6]],'Продажи Период СВОД'!$A$5:$C$410,2,0),)</f>
        <v>0</v>
      </c>
      <c r="AC405" s="129">
        <f>IFERROR(VLOOKUP(Таблица1[[#This Row],[Товар КОД6]],'Stock СВОД'!$A$5:$C$220,3,0),)</f>
        <v>0</v>
      </c>
      <c r="AD405" s="51">
        <f>IFERROR(VLOOKUP(Таблица1[[#This Row],[Товар КОД6]],'Продажи Период СВОД'!$A$5:$C$410,3,0),)</f>
        <v>0</v>
      </c>
      <c r="AE405" s="119">
        <f>Таблица1[[#This Row],[СТОК 1001]]+Таблица1[[#This Row],[СТОК 1002,]]</f>
        <v>0</v>
      </c>
      <c r="AF405" s="128"/>
      <c r="AG405" s="129"/>
      <c r="AH405" s="120">
        <f>Таблица1[[#This Row],[1002 заказ]]+Таблица1[[#This Row],[1001 заказ]]</f>
        <v>0</v>
      </c>
      <c r="AI405" s="57">
        <v>1</v>
      </c>
      <c r="AJ405" s="194"/>
      <c r="AK405" s="194"/>
      <c r="AL405" s="194">
        <f>Таблица1[[#This Row],[ФАКТ 1001]]+Таблица1[[#This Row],[ФАКТ 1002]]+Таблица1[[#This Row],[1001 заказ]]+Таблица1[[#This Row],[1002 заказ]]</f>
        <v>0</v>
      </c>
      <c r="AP405" s="3">
        <f>Таблица1[[#This Row],[Возврат 1002]]+Таблица1[[#This Row],[Возврат 1001]]</f>
        <v>0</v>
      </c>
      <c r="AQ40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06" spans="1:43" s="3" customFormat="1" ht="15.75" customHeight="1" x14ac:dyDescent="0.2">
      <c r="A406" s="23" t="s">
        <v>810</v>
      </c>
      <c r="B406" s="2">
        <v>661778</v>
      </c>
      <c r="C406" s="88" t="s">
        <v>2210</v>
      </c>
      <c r="D406" s="23" t="s">
        <v>810</v>
      </c>
      <c r="E406" s="7">
        <v>661778</v>
      </c>
      <c r="F406" s="7" t="s">
        <v>26</v>
      </c>
      <c r="G406" s="8" t="s">
        <v>1108</v>
      </c>
      <c r="H406" s="5" t="s">
        <v>21</v>
      </c>
      <c r="I406" s="5">
        <v>4</v>
      </c>
      <c r="J406" s="5">
        <v>100</v>
      </c>
      <c r="K406" s="5">
        <v>14</v>
      </c>
      <c r="L406" s="5">
        <v>43</v>
      </c>
      <c r="M406" s="5">
        <v>60.1</v>
      </c>
      <c r="N406" s="5">
        <v>5.5</v>
      </c>
      <c r="O406" s="43" t="str">
        <f>CONCATENATE(Таблица1[[#This Row],[Отверстия]],"/",Таблица1[[#This Row],[PCD]])</f>
        <v>4/100</v>
      </c>
      <c r="P406" s="5" t="s">
        <v>2209</v>
      </c>
      <c r="Q406" s="43" t="str">
        <f>CONCATENATE(Таблица1[[#This Row],[Отверстия]],"/",Таблица1[[#This Row],[PCD]],"/",Таблица1[[#This Row],[Диаметр]])</f>
        <v>4/100/14</v>
      </c>
      <c r="R40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4/100/14/43/60,1/5,5</v>
      </c>
      <c r="S40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4/100/14/43/60,1/5,5</v>
      </c>
      <c r="T406" s="58" t="s">
        <v>28</v>
      </c>
      <c r="U406" s="4">
        <v>4</v>
      </c>
      <c r="V406" s="35">
        <v>4</v>
      </c>
      <c r="W406" s="55" t="s">
        <v>2746</v>
      </c>
      <c r="X406" s="34">
        <v>2790</v>
      </c>
      <c r="Y406" s="161"/>
      <c r="Z406" s="34">
        <v>0</v>
      </c>
      <c r="AA406" s="51">
        <f>IFERROR(VLOOKUP(Таблица1[[#This Row],[Товар КОД6]],'Stock СВОД'!$A$5:$C$220,2,0),)</f>
        <v>0</v>
      </c>
      <c r="AB406" s="51">
        <f>IFERROR(VLOOKUP(Таблица1[[#This Row],[Товар КОД6]],'Продажи Период СВОД'!$A$5:$C$410,2,0),)</f>
        <v>0</v>
      </c>
      <c r="AC406" s="129">
        <f>IFERROR(VLOOKUP(Таблица1[[#This Row],[Товар КОД6]],'Stock СВОД'!$A$5:$C$220,3,0),)</f>
        <v>0</v>
      </c>
      <c r="AD406" s="51">
        <f>IFERROR(VLOOKUP(Таблица1[[#This Row],[Товар КОД6]],'Продажи Период СВОД'!$A$5:$C$410,3,0),)</f>
        <v>0</v>
      </c>
      <c r="AE406" s="119">
        <f>Таблица1[[#This Row],[СТОК 1001]]+Таблица1[[#This Row],[СТОК 1002,]]</f>
        <v>0</v>
      </c>
      <c r="AF406" s="128"/>
      <c r="AG406" s="129"/>
      <c r="AH406" s="120">
        <f>Таблица1[[#This Row],[1002 заказ]]+Таблица1[[#This Row],[1001 заказ]]</f>
        <v>0</v>
      </c>
      <c r="AI406" s="57">
        <v>1</v>
      </c>
      <c r="AJ406" s="194"/>
      <c r="AK406" s="194"/>
      <c r="AL406" s="194">
        <f>Таблица1[[#This Row],[ФАКТ 1001]]+Таблица1[[#This Row],[ФАКТ 1002]]+Таблица1[[#This Row],[1001 заказ]]+Таблица1[[#This Row],[1002 заказ]]</f>
        <v>0</v>
      </c>
      <c r="AP406" s="3">
        <f>Таблица1[[#This Row],[Возврат 1002]]+Таблица1[[#This Row],[Возврат 1001]]</f>
        <v>0</v>
      </c>
      <c r="AQ40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07" spans="1:43" s="3" customFormat="1" ht="15.75" customHeight="1" x14ac:dyDescent="0.2">
      <c r="A407" s="23" t="s">
        <v>810</v>
      </c>
      <c r="B407" s="2">
        <v>665891</v>
      </c>
      <c r="C407" s="88" t="s">
        <v>3648</v>
      </c>
      <c r="D407" s="23" t="s">
        <v>810</v>
      </c>
      <c r="E407" s="7">
        <v>665891</v>
      </c>
      <c r="F407" s="7" t="s">
        <v>38</v>
      </c>
      <c r="G407" s="8" t="s">
        <v>1103</v>
      </c>
      <c r="H407" s="5" t="s">
        <v>21</v>
      </c>
      <c r="I407" s="5">
        <v>4</v>
      </c>
      <c r="J407" s="5">
        <v>100</v>
      </c>
      <c r="K407" s="5">
        <v>14</v>
      </c>
      <c r="L407" s="5">
        <v>43</v>
      </c>
      <c r="M407" s="5">
        <v>60.1</v>
      </c>
      <c r="N407" s="5">
        <v>5.5</v>
      </c>
      <c r="O407" s="43" t="str">
        <f>CONCATENATE(Таблица1[[#This Row],[Отверстия]],"/",Таблица1[[#This Row],[PCD]])</f>
        <v>4/100</v>
      </c>
      <c r="P407" s="5" t="s">
        <v>2454</v>
      </c>
      <c r="Q407" s="43" t="str">
        <f>CONCATENATE(Таблица1[[#This Row],[Отверстия]],"/",Таблица1[[#This Row],[PCD]],"/",Таблица1[[#This Row],[Диаметр]])</f>
        <v>4/100/14</v>
      </c>
      <c r="R40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4/100/14/43/60,1/5,5</v>
      </c>
      <c r="S40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4/100/14/43/60,1/5,5</v>
      </c>
      <c r="T407" s="58" t="s">
        <v>28</v>
      </c>
      <c r="U407" s="4">
        <v>4</v>
      </c>
      <c r="V407" s="35">
        <v>4</v>
      </c>
      <c r="W407" s="55" t="s">
        <v>2746</v>
      </c>
      <c r="X407" s="34">
        <v>3090</v>
      </c>
      <c r="Y407" s="161"/>
      <c r="Z407" s="37">
        <v>0</v>
      </c>
      <c r="AA407" s="51">
        <f>IFERROR(VLOOKUP(Таблица1[[#This Row],[Товар КОД6]],'Stock СВОД'!$A$5:$C$220,2,0),)</f>
        <v>0</v>
      </c>
      <c r="AB407" s="51">
        <f>IFERROR(VLOOKUP(Таблица1[[#This Row],[Товар КОД6]],'Продажи Период СВОД'!$A$5:$C$410,2,0),)</f>
        <v>0</v>
      </c>
      <c r="AC407" s="129">
        <f>IFERROR(VLOOKUP(Таблица1[[#This Row],[Товар КОД6]],'Stock СВОД'!$A$5:$C$220,3,0),)</f>
        <v>0</v>
      </c>
      <c r="AD407" s="51">
        <f>IFERROR(VLOOKUP(Таблица1[[#This Row],[Товар КОД6]],'Продажи Период СВОД'!$A$5:$C$410,3,0),)</f>
        <v>0</v>
      </c>
      <c r="AE407" s="119">
        <f>Таблица1[[#This Row],[СТОК 1001]]+Таблица1[[#This Row],[СТОК 1002,]]</f>
        <v>0</v>
      </c>
      <c r="AF407" s="128"/>
      <c r="AG407" s="129"/>
      <c r="AH407" s="124">
        <f>Таблица1[[#This Row],[1002 заказ]]+Таблица1[[#This Row],[1001 заказ]]</f>
        <v>0</v>
      </c>
      <c r="AI407" s="57">
        <v>1</v>
      </c>
      <c r="AJ407" s="194"/>
      <c r="AK407" s="194"/>
      <c r="AL407" s="194">
        <f>Таблица1[[#This Row],[ФАКТ 1001]]+Таблица1[[#This Row],[ФАКТ 1002]]+Таблица1[[#This Row],[1001 заказ]]+Таблица1[[#This Row],[1002 заказ]]</f>
        <v>0</v>
      </c>
      <c r="AP407" s="3">
        <f>Таблица1[[#This Row],[Возврат 1002]]+Таблица1[[#This Row],[Возврат 1001]]</f>
        <v>0</v>
      </c>
      <c r="AQ40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08" spans="1:43" s="3" customFormat="1" ht="15.75" customHeight="1" x14ac:dyDescent="0.2">
      <c r="A408" s="23" t="s">
        <v>810</v>
      </c>
      <c r="B408" s="2">
        <v>661902</v>
      </c>
      <c r="C408" s="88" t="s">
        <v>183</v>
      </c>
      <c r="D408" s="23" t="s">
        <v>810</v>
      </c>
      <c r="E408" s="7">
        <v>661902</v>
      </c>
      <c r="F408" s="7" t="s">
        <v>107</v>
      </c>
      <c r="G408" s="8" t="s">
        <v>1099</v>
      </c>
      <c r="H408" s="5" t="s">
        <v>21</v>
      </c>
      <c r="I408" s="5">
        <v>4</v>
      </c>
      <c r="J408" s="5">
        <v>100</v>
      </c>
      <c r="K408" s="5">
        <v>15</v>
      </c>
      <c r="L408" s="5">
        <v>50</v>
      </c>
      <c r="M408" s="5">
        <v>60.1</v>
      </c>
      <c r="N408" s="5">
        <v>6.5</v>
      </c>
      <c r="O408" s="43" t="str">
        <f>CONCATENATE(Таблица1[[#This Row],[Отверстия]],"/",Таблица1[[#This Row],[PCD]])</f>
        <v>4/100</v>
      </c>
      <c r="P408" s="5" t="s">
        <v>184</v>
      </c>
      <c r="Q408" s="17" t="str">
        <f>CONCATENATE(Таблица1[[#This Row],[Отверстия]],"/",Таблица1[[#This Row],[PCD]],"/",Таблица1[[#This Row],[Диаметр]])</f>
        <v>4/100/15</v>
      </c>
      <c r="R40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4/100/15/50/60,1/6,5</v>
      </c>
      <c r="S40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4/100/15/50/60,1/6,5</v>
      </c>
      <c r="T408" s="58" t="s">
        <v>28</v>
      </c>
      <c r="U408" s="4">
        <v>8</v>
      </c>
      <c r="V408" s="35">
        <v>8</v>
      </c>
      <c r="W408" s="55" t="s">
        <v>2825</v>
      </c>
      <c r="X408" s="34">
        <v>3350</v>
      </c>
      <c r="Y408" s="161"/>
      <c r="Z408" s="34">
        <v>2635.4709999999995</v>
      </c>
      <c r="AA408" s="51">
        <f>IFERROR(VLOOKUP(Таблица1[[#This Row],[Товар КОД6]],'Stock СВОД'!$A$5:$C$220,2,0),)</f>
        <v>4</v>
      </c>
      <c r="AB408" s="51">
        <f>IFERROR(VLOOKUP(Таблица1[[#This Row],[Товар КОД6]],'Продажи Период СВОД'!$A$5:$C$410,2,0),)</f>
        <v>0</v>
      </c>
      <c r="AC408" s="129">
        <f>IFERROR(VLOOKUP(Таблица1[[#This Row],[Товар КОД6]],'Stock СВОД'!$A$5:$C$220,3,0),)</f>
        <v>0</v>
      </c>
      <c r="AD408" s="51">
        <f>IFERROR(VLOOKUP(Таблица1[[#This Row],[Товар КОД6]],'Продажи Период СВОД'!$A$5:$C$410,3,0),)</f>
        <v>0</v>
      </c>
      <c r="AE408" s="119">
        <f>Таблица1[[#This Row],[СТОК 1001]]+Таблица1[[#This Row],[СТОК 1002,]]</f>
        <v>4</v>
      </c>
      <c r="AF408" s="128"/>
      <c r="AG408" s="129"/>
      <c r="AH408" s="120">
        <f>Таблица1[[#This Row],[1002 заказ]]+Таблица1[[#This Row],[1001 заказ]]</f>
        <v>0</v>
      </c>
      <c r="AI408" s="57">
        <v>1</v>
      </c>
      <c r="AJ408" s="194"/>
      <c r="AK408" s="194"/>
      <c r="AL408" s="194">
        <f>Таблица1[[#This Row],[ФАКТ 1001]]+Таблица1[[#This Row],[ФАКТ 1002]]+Таблица1[[#This Row],[1001 заказ]]+Таблица1[[#This Row],[1002 заказ]]</f>
        <v>0</v>
      </c>
      <c r="AP408" s="3">
        <f>Таблица1[[#This Row],[Возврат 1002]]+Таблица1[[#This Row],[Возврат 1001]]</f>
        <v>0</v>
      </c>
      <c r="AQ40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409" spans="1:43" s="3" customFormat="1" ht="15.75" customHeight="1" x14ac:dyDescent="0.2">
      <c r="A409" s="23" t="s">
        <v>810</v>
      </c>
      <c r="B409" s="2">
        <v>665741</v>
      </c>
      <c r="C409" s="88" t="s">
        <v>3887</v>
      </c>
      <c r="D409" s="23" t="s">
        <v>810</v>
      </c>
      <c r="E409" s="7">
        <v>665741</v>
      </c>
      <c r="F409" s="7" t="s">
        <v>107</v>
      </c>
      <c r="G409" s="8" t="s">
        <v>1107</v>
      </c>
      <c r="H409" s="5" t="s">
        <v>21</v>
      </c>
      <c r="I409" s="5">
        <v>4</v>
      </c>
      <c r="J409" s="5">
        <v>100</v>
      </c>
      <c r="K409" s="5">
        <v>15</v>
      </c>
      <c r="L409" s="5">
        <v>50</v>
      </c>
      <c r="M409" s="5">
        <v>60.1</v>
      </c>
      <c r="N409" s="5">
        <v>6.5</v>
      </c>
      <c r="O409" s="43" t="str">
        <f>CONCATENATE(Таблица1[[#This Row],[Отверстия]],"/",Таблица1[[#This Row],[PCD]])</f>
        <v>4/100</v>
      </c>
      <c r="P409" s="5" t="s">
        <v>185</v>
      </c>
      <c r="Q409" s="17" t="str">
        <f>CONCATENATE(Таблица1[[#This Row],[Отверстия]],"/",Таблица1[[#This Row],[PCD]],"/",Таблица1[[#This Row],[Диаметр]])</f>
        <v>4/100/15</v>
      </c>
      <c r="R40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4/100/15/50/60,1/6,5</v>
      </c>
      <c r="S40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4/100/15/50/60,1/6,5</v>
      </c>
      <c r="T409" s="58" t="s">
        <v>28</v>
      </c>
      <c r="U409" s="4">
        <v>8</v>
      </c>
      <c r="V409" s="35">
        <v>8</v>
      </c>
      <c r="W409" s="55" t="s">
        <v>2825</v>
      </c>
      <c r="X409" s="34">
        <v>3350</v>
      </c>
      <c r="Y409" s="161"/>
      <c r="Z409" s="34">
        <v>0</v>
      </c>
      <c r="AA409" s="51">
        <f>IFERROR(VLOOKUP(Таблица1[[#This Row],[Товар КОД6]],'Stock СВОД'!$A$5:$C$220,2,0),)</f>
        <v>0</v>
      </c>
      <c r="AB409" s="51">
        <f>IFERROR(VLOOKUP(Таблица1[[#This Row],[Товар КОД6]],'Продажи Период СВОД'!$A$5:$C$410,2,0),)</f>
        <v>0</v>
      </c>
      <c r="AC409" s="129">
        <f>IFERROR(VLOOKUP(Таблица1[[#This Row],[Товар КОД6]],'Stock СВОД'!$A$5:$C$220,3,0),)</f>
        <v>0</v>
      </c>
      <c r="AD409" s="51">
        <f>IFERROR(VLOOKUP(Таблица1[[#This Row],[Товар КОД6]],'Продажи Период СВОД'!$A$5:$C$410,3,0),)</f>
        <v>0</v>
      </c>
      <c r="AE409" s="119">
        <f>Таблица1[[#This Row],[СТОК 1001]]+Таблица1[[#This Row],[СТОК 1002,]]</f>
        <v>0</v>
      </c>
      <c r="AF409" s="128"/>
      <c r="AG409" s="129"/>
      <c r="AH409" s="120">
        <f>Таблица1[[#This Row],[1002 заказ]]+Таблица1[[#This Row],[1001 заказ]]</f>
        <v>0</v>
      </c>
      <c r="AI409" s="57">
        <v>1</v>
      </c>
      <c r="AJ409" s="194"/>
      <c r="AK409" s="194"/>
      <c r="AL409" s="194">
        <f>Таблица1[[#This Row],[ФАКТ 1001]]+Таблица1[[#This Row],[ФАКТ 1002]]+Таблица1[[#This Row],[1001 заказ]]+Таблица1[[#This Row],[1002 заказ]]</f>
        <v>0</v>
      </c>
      <c r="AP409" s="3">
        <f>Таблица1[[#This Row],[Возврат 1002]]+Таблица1[[#This Row],[Возврат 1001]]</f>
        <v>0</v>
      </c>
      <c r="AQ40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10" spans="1:43" s="3" customFormat="1" ht="15.75" customHeight="1" x14ac:dyDescent="0.2">
      <c r="A410" s="23" t="s">
        <v>810</v>
      </c>
      <c r="B410" s="2">
        <v>665963</v>
      </c>
      <c r="C410" s="88" t="s">
        <v>186</v>
      </c>
      <c r="D410" s="23" t="s">
        <v>810</v>
      </c>
      <c r="E410" s="7">
        <v>665963</v>
      </c>
      <c r="F410" s="7" t="s">
        <v>107</v>
      </c>
      <c r="G410" s="8" t="s">
        <v>2571</v>
      </c>
      <c r="H410" s="5" t="s">
        <v>21</v>
      </c>
      <c r="I410" s="5">
        <v>4</v>
      </c>
      <c r="J410" s="5">
        <v>100</v>
      </c>
      <c r="K410" s="5">
        <v>15</v>
      </c>
      <c r="L410" s="5">
        <v>50</v>
      </c>
      <c r="M410" s="5">
        <v>60.1</v>
      </c>
      <c r="N410" s="5">
        <v>6.5</v>
      </c>
      <c r="O410" s="43" t="str">
        <f>CONCATENATE(Таблица1[[#This Row],[Отверстия]],"/",Таблица1[[#This Row],[PCD]])</f>
        <v>4/100</v>
      </c>
      <c r="P410" s="5" t="s">
        <v>187</v>
      </c>
      <c r="Q410" s="17" t="str">
        <f>CONCATENATE(Таблица1[[#This Row],[Отверстия]],"/",Таблица1[[#This Row],[PCD]],"/",Таблица1[[#This Row],[Диаметр]])</f>
        <v>4/100/15</v>
      </c>
      <c r="R41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4/100/15/50/60,1/6,5</v>
      </c>
      <c r="S41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4/100/15/50/60,1/6,5</v>
      </c>
      <c r="T410" s="58" t="s">
        <v>28</v>
      </c>
      <c r="U410" s="4">
        <v>8</v>
      </c>
      <c r="V410" s="35">
        <v>8</v>
      </c>
      <c r="W410" s="55" t="s">
        <v>2825</v>
      </c>
      <c r="X410" s="34">
        <v>3590</v>
      </c>
      <c r="Y410" s="161"/>
      <c r="Z410" s="34">
        <v>2840.9001499999999</v>
      </c>
      <c r="AA410" s="51">
        <f>IFERROR(VLOOKUP(Таблица1[[#This Row],[Товар КОД6]],'Stock СВОД'!$A$5:$C$220,2,0),)</f>
        <v>4</v>
      </c>
      <c r="AB410" s="51">
        <f>IFERROR(VLOOKUP(Таблица1[[#This Row],[Товар КОД6]],'Продажи Период СВОД'!$A$5:$C$410,2,0),)</f>
        <v>0</v>
      </c>
      <c r="AC410" s="129">
        <f>IFERROR(VLOOKUP(Таблица1[[#This Row],[Товар КОД6]],'Stock СВОД'!$A$5:$C$220,3,0),)</f>
        <v>0</v>
      </c>
      <c r="AD410" s="51">
        <f>IFERROR(VLOOKUP(Таблица1[[#This Row],[Товар КОД6]],'Продажи Период СВОД'!$A$5:$C$410,3,0),)</f>
        <v>0</v>
      </c>
      <c r="AE410" s="119">
        <f>Таблица1[[#This Row],[СТОК 1001]]+Таблица1[[#This Row],[СТОК 1002,]]</f>
        <v>4</v>
      </c>
      <c r="AF410" s="128"/>
      <c r="AG410" s="129"/>
      <c r="AH410" s="120">
        <f>Таблица1[[#This Row],[1002 заказ]]+Таблица1[[#This Row],[1001 заказ]]</f>
        <v>0</v>
      </c>
      <c r="AI410" s="57">
        <v>1</v>
      </c>
      <c r="AJ410" s="194"/>
      <c r="AK410" s="194"/>
      <c r="AL410" s="194">
        <f>Таблица1[[#This Row],[ФАКТ 1001]]+Таблица1[[#This Row],[ФАКТ 1002]]+Таблица1[[#This Row],[1001 заказ]]+Таблица1[[#This Row],[1002 заказ]]</f>
        <v>0</v>
      </c>
      <c r="AP410" s="3">
        <f>Таблица1[[#This Row],[Возврат 1002]]+Таблица1[[#This Row],[Возврат 1001]]</f>
        <v>0</v>
      </c>
      <c r="AQ41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411" spans="1:43" s="3" customFormat="1" ht="15.75" customHeight="1" x14ac:dyDescent="0.2">
      <c r="A411" s="23" t="s">
        <v>810</v>
      </c>
      <c r="B411" s="2">
        <v>408862</v>
      </c>
      <c r="C411" s="88" t="s">
        <v>190</v>
      </c>
      <c r="D411" s="23" t="s">
        <v>810</v>
      </c>
      <c r="E411" s="7">
        <v>408862</v>
      </c>
      <c r="F411" s="7" t="s">
        <v>26</v>
      </c>
      <c r="G411" s="8" t="s">
        <v>1097</v>
      </c>
      <c r="H411" s="5" t="s">
        <v>21</v>
      </c>
      <c r="I411" s="5">
        <v>4</v>
      </c>
      <c r="J411" s="5">
        <v>100</v>
      </c>
      <c r="K411" s="5">
        <v>15</v>
      </c>
      <c r="L411" s="5">
        <v>50</v>
      </c>
      <c r="M411" s="5">
        <v>60.1</v>
      </c>
      <c r="N411" s="5">
        <v>6.5</v>
      </c>
      <c r="O411" s="43" t="str">
        <f>CONCATENATE(Таблица1[[#This Row],[Отверстия]],"/",Таблица1[[#This Row],[PCD]])</f>
        <v>4/100</v>
      </c>
      <c r="P411" s="5" t="s">
        <v>191</v>
      </c>
      <c r="Q411" s="17" t="str">
        <f>CONCATENATE(Таблица1[[#This Row],[Отверстия]],"/",Таблица1[[#This Row],[PCD]],"/",Таблица1[[#This Row],[Диаметр]])</f>
        <v>4/100/15</v>
      </c>
      <c r="R41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4/100/15/50/60,1/6,5</v>
      </c>
      <c r="S41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4/100/15/50/60,1/6,5</v>
      </c>
      <c r="T411" s="58" t="s">
        <v>28</v>
      </c>
      <c r="U411" s="4">
        <v>8</v>
      </c>
      <c r="V411" s="35">
        <v>8</v>
      </c>
      <c r="W411" s="55" t="s">
        <v>2825</v>
      </c>
      <c r="X411" s="34">
        <v>3590</v>
      </c>
      <c r="Y411" s="161"/>
      <c r="Z411" s="34">
        <v>0</v>
      </c>
      <c r="AA411" s="51">
        <f>IFERROR(VLOOKUP(Таблица1[[#This Row],[Товар КОД6]],'Stock СВОД'!$A$5:$C$220,2,0),)</f>
        <v>0</v>
      </c>
      <c r="AB411" s="51">
        <f>IFERROR(VLOOKUP(Таблица1[[#This Row],[Товар КОД6]],'Продажи Период СВОД'!$A$5:$C$410,2,0),)</f>
        <v>0</v>
      </c>
      <c r="AC411" s="129">
        <f>IFERROR(VLOOKUP(Таблица1[[#This Row],[Товар КОД6]],'Stock СВОД'!$A$5:$C$220,3,0),)</f>
        <v>0</v>
      </c>
      <c r="AD411" s="51">
        <f>IFERROR(VLOOKUP(Таблица1[[#This Row],[Товар КОД6]],'Продажи Период СВОД'!$A$5:$C$410,3,0),)</f>
        <v>0</v>
      </c>
      <c r="AE411" s="119">
        <f>Таблица1[[#This Row],[СТОК 1001]]+Таблица1[[#This Row],[СТОК 1002,]]</f>
        <v>0</v>
      </c>
      <c r="AF411" s="128"/>
      <c r="AG411" s="129"/>
      <c r="AH411" s="120">
        <f>Таблица1[[#This Row],[1002 заказ]]+Таблица1[[#This Row],[1001 заказ]]</f>
        <v>0</v>
      </c>
      <c r="AI411" s="57">
        <v>1</v>
      </c>
      <c r="AJ411" s="194"/>
      <c r="AK411" s="194"/>
      <c r="AL411" s="194">
        <f>Таблица1[[#This Row],[ФАКТ 1001]]+Таблица1[[#This Row],[ФАКТ 1002]]+Таблица1[[#This Row],[1001 заказ]]+Таблица1[[#This Row],[1002 заказ]]</f>
        <v>0</v>
      </c>
      <c r="AP411" s="3">
        <f>Таблица1[[#This Row],[Возврат 1002]]+Таблица1[[#This Row],[Возврат 1001]]</f>
        <v>0</v>
      </c>
      <c r="AQ41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12" spans="1:43" s="3" customFormat="1" ht="15.75" customHeight="1" x14ac:dyDescent="0.2">
      <c r="A412" s="23" t="s">
        <v>810</v>
      </c>
      <c r="B412" s="2">
        <v>665947</v>
      </c>
      <c r="C412" s="88" t="s">
        <v>3649</v>
      </c>
      <c r="D412" s="23" t="s">
        <v>810</v>
      </c>
      <c r="E412" s="7">
        <v>665947</v>
      </c>
      <c r="F412" s="7" t="s">
        <v>26</v>
      </c>
      <c r="G412" s="8" t="s">
        <v>1099</v>
      </c>
      <c r="H412" s="5" t="s">
        <v>21</v>
      </c>
      <c r="I412" s="5">
        <v>4</v>
      </c>
      <c r="J412" s="5">
        <v>100</v>
      </c>
      <c r="K412" s="5">
        <v>15</v>
      </c>
      <c r="L412" s="5">
        <v>50</v>
      </c>
      <c r="M412" s="5">
        <v>60.1</v>
      </c>
      <c r="N412" s="5">
        <v>6.5</v>
      </c>
      <c r="O412" s="43" t="str">
        <f>CONCATENATE(Таблица1[[#This Row],[Отверстия]],"/",Таблица1[[#This Row],[PCD]])</f>
        <v>4/100</v>
      </c>
      <c r="P412" s="5" t="s">
        <v>1135</v>
      </c>
      <c r="Q412" s="17" t="str">
        <f>CONCATENATE(Таблица1[[#This Row],[Отверстия]],"/",Таблица1[[#This Row],[PCD]],"/",Таблица1[[#This Row],[Диаметр]])</f>
        <v>4/100/15</v>
      </c>
      <c r="R41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4/100/15/50/60,1/6,5</v>
      </c>
      <c r="S41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4/100/15/50/60,1/6,5</v>
      </c>
      <c r="T412" s="58" t="s">
        <v>28</v>
      </c>
      <c r="U412" s="4">
        <v>8</v>
      </c>
      <c r="V412" s="35">
        <v>8</v>
      </c>
      <c r="W412" s="55" t="s">
        <v>2825</v>
      </c>
      <c r="X412" s="34">
        <v>3350</v>
      </c>
      <c r="Y412" s="161"/>
      <c r="Z412" s="34">
        <v>0</v>
      </c>
      <c r="AA412" s="51">
        <f>IFERROR(VLOOKUP(Таблица1[[#This Row],[Товар КОД6]],'Stock СВОД'!$A$5:$C$220,2,0),)</f>
        <v>0</v>
      </c>
      <c r="AB412" s="51">
        <f>IFERROR(VLOOKUP(Таблица1[[#This Row],[Товар КОД6]],'Продажи Период СВОД'!$A$5:$C$410,2,0),)</f>
        <v>0</v>
      </c>
      <c r="AC412" s="129">
        <f>IFERROR(VLOOKUP(Таблица1[[#This Row],[Товар КОД6]],'Stock СВОД'!$A$5:$C$220,3,0),)</f>
        <v>0</v>
      </c>
      <c r="AD412" s="51">
        <f>IFERROR(VLOOKUP(Таблица1[[#This Row],[Товар КОД6]],'Продажи Период СВОД'!$A$5:$C$410,3,0),)</f>
        <v>0</v>
      </c>
      <c r="AE412" s="119">
        <f>Таблица1[[#This Row],[СТОК 1001]]+Таблица1[[#This Row],[СТОК 1002,]]</f>
        <v>0</v>
      </c>
      <c r="AF412" s="128"/>
      <c r="AG412" s="129"/>
      <c r="AH412" s="120">
        <f>Таблица1[[#This Row],[1002 заказ]]+Таблица1[[#This Row],[1001 заказ]]</f>
        <v>0</v>
      </c>
      <c r="AI412" s="57">
        <v>1</v>
      </c>
      <c r="AJ412" s="194"/>
      <c r="AK412" s="194"/>
      <c r="AL412" s="194">
        <f>Таблица1[[#This Row],[ФАКТ 1001]]+Таблица1[[#This Row],[ФАКТ 1002]]+Таблица1[[#This Row],[1001 заказ]]+Таблица1[[#This Row],[1002 заказ]]</f>
        <v>0</v>
      </c>
      <c r="AP412" s="3">
        <f>Таблица1[[#This Row],[Возврат 1002]]+Таблица1[[#This Row],[Возврат 1001]]</f>
        <v>0</v>
      </c>
      <c r="AQ41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13" spans="1:43" s="3" customFormat="1" ht="15.75" customHeight="1" x14ac:dyDescent="0.2">
      <c r="A413" s="23" t="s">
        <v>810</v>
      </c>
      <c r="B413" s="2">
        <v>903563</v>
      </c>
      <c r="C413" s="88" t="s">
        <v>194</v>
      </c>
      <c r="D413" s="23" t="s">
        <v>810</v>
      </c>
      <c r="E413" s="7">
        <v>903563</v>
      </c>
      <c r="F413" s="7" t="s">
        <v>107</v>
      </c>
      <c r="G413" s="8" t="s">
        <v>1100</v>
      </c>
      <c r="H413" s="5" t="s">
        <v>21</v>
      </c>
      <c r="I413" s="5">
        <v>4</v>
      </c>
      <c r="J413" s="5">
        <v>100</v>
      </c>
      <c r="K413" s="5">
        <v>15</v>
      </c>
      <c r="L413" s="5">
        <v>50</v>
      </c>
      <c r="M413" s="5">
        <v>60.1</v>
      </c>
      <c r="N413" s="5">
        <v>6.5</v>
      </c>
      <c r="O413" s="43" t="str">
        <f>CONCATENATE(Таблица1[[#This Row],[Отверстия]],"/",Таблица1[[#This Row],[PCD]])</f>
        <v>4/100</v>
      </c>
      <c r="P413" s="5" t="s">
        <v>195</v>
      </c>
      <c r="Q413" s="17" t="str">
        <f>CONCATENATE(Таблица1[[#This Row],[Отверстия]],"/",Таблица1[[#This Row],[PCD]],"/",Таблица1[[#This Row],[Диаметр]])</f>
        <v>4/100/15</v>
      </c>
      <c r="R41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4/100/15/50/60,1/6,5</v>
      </c>
      <c r="S41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4/100/15/50/60,1/6,5</v>
      </c>
      <c r="T413" s="58" t="s">
        <v>28</v>
      </c>
      <c r="U413" s="4">
        <v>8</v>
      </c>
      <c r="V413" s="35">
        <v>8</v>
      </c>
      <c r="W413" s="55" t="s">
        <v>2825</v>
      </c>
      <c r="X413" s="34">
        <v>3590</v>
      </c>
      <c r="Y413" s="161"/>
      <c r="Z413" s="34">
        <v>0</v>
      </c>
      <c r="AA413" s="51">
        <f>IFERROR(VLOOKUP(Таблица1[[#This Row],[Товар КОД6]],'Stock СВОД'!$A$5:$C$220,2,0),)</f>
        <v>0</v>
      </c>
      <c r="AB413" s="51">
        <f>IFERROR(VLOOKUP(Таблица1[[#This Row],[Товар КОД6]],'Продажи Период СВОД'!$A$5:$C$410,2,0),)</f>
        <v>0</v>
      </c>
      <c r="AC413" s="129">
        <f>IFERROR(VLOOKUP(Таблица1[[#This Row],[Товар КОД6]],'Stock СВОД'!$A$5:$C$220,3,0),)</f>
        <v>0</v>
      </c>
      <c r="AD413" s="51">
        <f>IFERROR(VLOOKUP(Таблица1[[#This Row],[Товар КОД6]],'Продажи Период СВОД'!$A$5:$C$410,3,0),)</f>
        <v>0</v>
      </c>
      <c r="AE413" s="119">
        <f>Таблица1[[#This Row],[СТОК 1001]]+Таблица1[[#This Row],[СТОК 1002,]]</f>
        <v>0</v>
      </c>
      <c r="AF413" s="128"/>
      <c r="AG413" s="129"/>
      <c r="AH413" s="120">
        <f>Таблица1[[#This Row],[1002 заказ]]+Таблица1[[#This Row],[1001 заказ]]</f>
        <v>0</v>
      </c>
      <c r="AI413" s="57">
        <v>1</v>
      </c>
      <c r="AJ413" s="194"/>
      <c r="AK413" s="194"/>
      <c r="AL413" s="194">
        <f>Таблица1[[#This Row],[ФАКТ 1001]]+Таблица1[[#This Row],[ФАКТ 1002]]+Таблица1[[#This Row],[1001 заказ]]+Таблица1[[#This Row],[1002 заказ]]</f>
        <v>0</v>
      </c>
      <c r="AP413" s="3">
        <f>Таблица1[[#This Row],[Возврат 1002]]+Таблица1[[#This Row],[Возврат 1001]]</f>
        <v>0</v>
      </c>
      <c r="AQ41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14" spans="1:43" s="3" customFormat="1" ht="15.75" customHeight="1" x14ac:dyDescent="0.2">
      <c r="A414" s="23" t="s">
        <v>810</v>
      </c>
      <c r="B414" s="2">
        <v>408863</v>
      </c>
      <c r="C414" s="88" t="s">
        <v>1168</v>
      </c>
      <c r="D414" s="23" t="s">
        <v>810</v>
      </c>
      <c r="E414" s="7">
        <v>408863</v>
      </c>
      <c r="F414" s="7" t="s">
        <v>26</v>
      </c>
      <c r="G414" s="8" t="s">
        <v>2571</v>
      </c>
      <c r="H414" s="5" t="s">
        <v>1002</v>
      </c>
      <c r="I414" s="5">
        <v>4</v>
      </c>
      <c r="J414" s="5">
        <v>100</v>
      </c>
      <c r="K414" s="5">
        <v>15</v>
      </c>
      <c r="L414" s="5">
        <v>50</v>
      </c>
      <c r="M414" s="5">
        <v>60.1</v>
      </c>
      <c r="N414" s="5">
        <v>6.5</v>
      </c>
      <c r="O414" s="43" t="str">
        <f>CONCATENATE(Таблица1[[#This Row],[Отверстия]],"/",Таблица1[[#This Row],[PCD]])</f>
        <v>4/100</v>
      </c>
      <c r="P414" s="5" t="s">
        <v>1159</v>
      </c>
      <c r="Q414" s="17" t="str">
        <f>CONCATENATE(Таблица1[[#This Row],[Отверстия]],"/",Таблица1[[#This Row],[PCD]],"/",Таблица1[[#This Row],[Диаметр]])</f>
        <v>4/100/15</v>
      </c>
      <c r="R41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4/100/15/50/60,1/6,5</v>
      </c>
      <c r="S41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4/100/15/50/60,1/6,5</v>
      </c>
      <c r="T414" s="58" t="s">
        <v>28</v>
      </c>
      <c r="U414" s="4">
        <v>8</v>
      </c>
      <c r="V414" s="35">
        <v>8</v>
      </c>
      <c r="W414" s="55" t="s">
        <v>2825</v>
      </c>
      <c r="X414" s="34">
        <v>3590</v>
      </c>
      <c r="Y414" s="161"/>
      <c r="Z414" s="34">
        <v>0</v>
      </c>
      <c r="AA414" s="51">
        <f>IFERROR(VLOOKUP(Таблица1[[#This Row],[Товар КОД6]],'Stock СВОД'!$A$5:$C$220,2,0),)</f>
        <v>0</v>
      </c>
      <c r="AB414" s="51">
        <f>IFERROR(VLOOKUP(Таблица1[[#This Row],[Товар КОД6]],'Продажи Период СВОД'!$A$5:$C$410,2,0),)</f>
        <v>0</v>
      </c>
      <c r="AC414" s="129">
        <f>IFERROR(VLOOKUP(Таблица1[[#This Row],[Товар КОД6]],'Stock СВОД'!$A$5:$C$220,3,0),)</f>
        <v>0</v>
      </c>
      <c r="AD414" s="51">
        <f>IFERROR(VLOOKUP(Таблица1[[#This Row],[Товар КОД6]],'Продажи Период СВОД'!$A$5:$C$410,3,0),)</f>
        <v>0</v>
      </c>
      <c r="AE414" s="119">
        <f>Таблица1[[#This Row],[СТОК 1001]]+Таблица1[[#This Row],[СТОК 1002,]]</f>
        <v>0</v>
      </c>
      <c r="AF414" s="128"/>
      <c r="AG414" s="129"/>
      <c r="AH414" s="120">
        <f>Таблица1[[#This Row],[1002 заказ]]+Таблица1[[#This Row],[1001 заказ]]</f>
        <v>0</v>
      </c>
      <c r="AI414" s="57">
        <v>1</v>
      </c>
      <c r="AJ414" s="194"/>
      <c r="AK414" s="194"/>
      <c r="AL414" s="194">
        <f>Таблица1[[#This Row],[ФАКТ 1001]]+Таблица1[[#This Row],[ФАКТ 1002]]+Таблица1[[#This Row],[1001 заказ]]+Таблица1[[#This Row],[1002 заказ]]</f>
        <v>0</v>
      </c>
      <c r="AP414" s="3">
        <f>Таблица1[[#This Row],[Возврат 1002]]+Таблица1[[#This Row],[Возврат 1001]]</f>
        <v>0</v>
      </c>
      <c r="AQ41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15" spans="1:43" s="3" customFormat="1" ht="15.75" customHeight="1" x14ac:dyDescent="0.2">
      <c r="A415" s="23" t="s">
        <v>810</v>
      </c>
      <c r="B415" s="2">
        <v>408864</v>
      </c>
      <c r="C415" s="88" t="s">
        <v>1557</v>
      </c>
      <c r="D415" s="23" t="s">
        <v>810</v>
      </c>
      <c r="E415" s="7">
        <v>408864</v>
      </c>
      <c r="F415" s="7" t="s">
        <v>26</v>
      </c>
      <c r="G415" s="8" t="s">
        <v>1107</v>
      </c>
      <c r="H415" s="5" t="s">
        <v>21</v>
      </c>
      <c r="I415" s="5">
        <v>4</v>
      </c>
      <c r="J415" s="5">
        <v>100</v>
      </c>
      <c r="K415" s="5">
        <v>15</v>
      </c>
      <c r="L415" s="5">
        <v>50</v>
      </c>
      <c r="M415" s="5">
        <v>60.1</v>
      </c>
      <c r="N415" s="5">
        <v>6.5</v>
      </c>
      <c r="O415" s="43" t="str">
        <f>CONCATENATE(Таблица1[[#This Row],[Отверстия]],"/",Таблица1[[#This Row],[PCD]])</f>
        <v>4/100</v>
      </c>
      <c r="P415" s="5" t="s">
        <v>1556</v>
      </c>
      <c r="Q415" s="17" t="str">
        <f>CONCATENATE(Таблица1[[#This Row],[Отверстия]],"/",Таблица1[[#This Row],[PCD]],"/",Таблица1[[#This Row],[Диаметр]])</f>
        <v>4/100/15</v>
      </c>
      <c r="R41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4/100/15/50/60,1/6,5</v>
      </c>
      <c r="S41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4/100/15/50/60,1/6,5</v>
      </c>
      <c r="T415" s="58" t="s">
        <v>28</v>
      </c>
      <c r="U415" s="4">
        <v>8</v>
      </c>
      <c r="V415" s="35">
        <v>8</v>
      </c>
      <c r="W415" s="55" t="s">
        <v>2825</v>
      </c>
      <c r="X415" s="34">
        <v>3350</v>
      </c>
      <c r="Y415" s="161"/>
      <c r="Z415" s="34">
        <v>0</v>
      </c>
      <c r="AA415" s="51">
        <f>IFERROR(VLOOKUP(Таблица1[[#This Row],[Товар КОД6]],'Stock СВОД'!$A$5:$C$220,2,0),)</f>
        <v>0</v>
      </c>
      <c r="AB415" s="51">
        <f>IFERROR(VLOOKUP(Таблица1[[#This Row],[Товар КОД6]],'Продажи Период СВОД'!$A$5:$C$410,2,0),)</f>
        <v>0</v>
      </c>
      <c r="AC415" s="129">
        <f>IFERROR(VLOOKUP(Таблица1[[#This Row],[Товар КОД6]],'Stock СВОД'!$A$5:$C$220,3,0),)</f>
        <v>0</v>
      </c>
      <c r="AD415" s="51">
        <f>IFERROR(VLOOKUP(Таблица1[[#This Row],[Товар КОД6]],'Продажи Период СВОД'!$A$5:$C$410,3,0),)</f>
        <v>0</v>
      </c>
      <c r="AE415" s="119">
        <f>Таблица1[[#This Row],[СТОК 1001]]+Таблица1[[#This Row],[СТОК 1002,]]</f>
        <v>0</v>
      </c>
      <c r="AF415" s="128"/>
      <c r="AG415" s="129"/>
      <c r="AH415" s="120">
        <f>Таблица1[[#This Row],[1002 заказ]]+Таблица1[[#This Row],[1001 заказ]]</f>
        <v>0</v>
      </c>
      <c r="AI415" s="57">
        <v>1</v>
      </c>
      <c r="AJ415" s="194"/>
      <c r="AK415" s="194"/>
      <c r="AL415" s="194">
        <f>Таблица1[[#This Row],[ФАКТ 1001]]+Таблица1[[#This Row],[ФАКТ 1002]]+Таблица1[[#This Row],[1001 заказ]]+Таблица1[[#This Row],[1002 заказ]]</f>
        <v>0</v>
      </c>
      <c r="AP415" s="3">
        <f>Таблица1[[#This Row],[Возврат 1002]]+Таблица1[[#This Row],[Возврат 1001]]</f>
        <v>0</v>
      </c>
      <c r="AQ41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16" spans="1:43" s="3" customFormat="1" ht="15.75" customHeight="1" x14ac:dyDescent="0.2">
      <c r="A416" s="23" t="s">
        <v>810</v>
      </c>
      <c r="B416" s="2">
        <v>408865</v>
      </c>
      <c r="C416" s="88" t="s">
        <v>1559</v>
      </c>
      <c r="D416" s="23" t="s">
        <v>810</v>
      </c>
      <c r="E416" s="7">
        <v>408865</v>
      </c>
      <c r="F416" s="7" t="s">
        <v>26</v>
      </c>
      <c r="G416" s="8" t="s">
        <v>1108</v>
      </c>
      <c r="H416" s="5" t="s">
        <v>21</v>
      </c>
      <c r="I416" s="5">
        <v>4</v>
      </c>
      <c r="J416" s="5">
        <v>100</v>
      </c>
      <c r="K416" s="5">
        <v>15</v>
      </c>
      <c r="L416" s="5">
        <v>50</v>
      </c>
      <c r="M416" s="5">
        <v>60.1</v>
      </c>
      <c r="N416" s="5">
        <v>6.5</v>
      </c>
      <c r="O416" s="43" t="str">
        <f>CONCATENATE(Таблица1[[#This Row],[Отверстия]],"/",Таблица1[[#This Row],[PCD]])</f>
        <v>4/100</v>
      </c>
      <c r="P416" s="5" t="s">
        <v>1558</v>
      </c>
      <c r="Q416" s="17" t="str">
        <f>CONCATENATE(Таблица1[[#This Row],[Отверстия]],"/",Таблица1[[#This Row],[PCD]],"/",Таблица1[[#This Row],[Диаметр]])</f>
        <v>4/100/15</v>
      </c>
      <c r="R41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4/100/15/50/60,1/6,5</v>
      </c>
      <c r="S41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4/100/15/50/60,1/6,5</v>
      </c>
      <c r="T416" s="58" t="s">
        <v>28</v>
      </c>
      <c r="U416" s="4">
        <v>8</v>
      </c>
      <c r="V416" s="35">
        <v>8</v>
      </c>
      <c r="W416" s="55" t="s">
        <v>2825</v>
      </c>
      <c r="X416" s="34">
        <v>3350</v>
      </c>
      <c r="Y416" s="161"/>
      <c r="Z416" s="34">
        <v>0</v>
      </c>
      <c r="AA416" s="51">
        <f>IFERROR(VLOOKUP(Таблица1[[#This Row],[Товар КОД6]],'Stock СВОД'!$A$5:$C$220,2,0),)</f>
        <v>0</v>
      </c>
      <c r="AB416" s="51">
        <f>IFERROR(VLOOKUP(Таблица1[[#This Row],[Товар КОД6]],'Продажи Период СВОД'!$A$5:$C$410,2,0),)</f>
        <v>0</v>
      </c>
      <c r="AC416" s="129">
        <f>IFERROR(VLOOKUP(Таблица1[[#This Row],[Товар КОД6]],'Stock СВОД'!$A$5:$C$220,3,0),)</f>
        <v>0</v>
      </c>
      <c r="AD416" s="51">
        <f>IFERROR(VLOOKUP(Таблица1[[#This Row],[Товар КОД6]],'Продажи Период СВОД'!$A$5:$C$410,3,0),)</f>
        <v>0</v>
      </c>
      <c r="AE416" s="119">
        <f>Таблица1[[#This Row],[СТОК 1001]]+Таблица1[[#This Row],[СТОК 1002,]]</f>
        <v>0</v>
      </c>
      <c r="AF416" s="128"/>
      <c r="AG416" s="129"/>
      <c r="AH416" s="120">
        <f>Таблица1[[#This Row],[1002 заказ]]+Таблица1[[#This Row],[1001 заказ]]</f>
        <v>0</v>
      </c>
      <c r="AI416" s="57">
        <v>1</v>
      </c>
      <c r="AJ416" s="194"/>
      <c r="AK416" s="194"/>
      <c r="AL416" s="194">
        <f>Таблица1[[#This Row],[ФАКТ 1001]]+Таблица1[[#This Row],[ФАКТ 1002]]+Таблица1[[#This Row],[1001 заказ]]+Таблица1[[#This Row],[1002 заказ]]</f>
        <v>0</v>
      </c>
      <c r="AP416" s="3">
        <f>Таблица1[[#This Row],[Возврат 1002]]+Таблица1[[#This Row],[Возврат 1001]]</f>
        <v>0</v>
      </c>
      <c r="AQ41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17" spans="1:43" s="3" customFormat="1" ht="15.75" customHeight="1" x14ac:dyDescent="0.2">
      <c r="A417" s="23" t="s">
        <v>810</v>
      </c>
      <c r="B417" s="2">
        <v>661818</v>
      </c>
      <c r="C417" s="88" t="s">
        <v>3995</v>
      </c>
      <c r="D417" s="23" t="s">
        <v>810</v>
      </c>
      <c r="E417" s="7">
        <v>661818</v>
      </c>
      <c r="F417" s="7" t="s">
        <v>3275</v>
      </c>
      <c r="G417" s="8" t="s">
        <v>1099</v>
      </c>
      <c r="H417" s="5" t="s">
        <v>21</v>
      </c>
      <c r="I417" s="5">
        <v>4</v>
      </c>
      <c r="J417" s="5">
        <v>100</v>
      </c>
      <c r="K417" s="5">
        <v>15</v>
      </c>
      <c r="L417" s="5">
        <v>50</v>
      </c>
      <c r="M417" s="5">
        <v>60.1</v>
      </c>
      <c r="N417" s="5">
        <v>6.5</v>
      </c>
      <c r="O417" s="43" t="str">
        <f>CONCATENATE(Таблица1[[#This Row],[Отверстия]],"/",Таблица1[[#This Row],[PCD]])</f>
        <v>4/100</v>
      </c>
      <c r="P417" s="5" t="s">
        <v>3280</v>
      </c>
      <c r="Q417" s="17" t="str">
        <f>CONCATENATE(Таблица1[[#This Row],[Отверстия]],"/",Таблица1[[#This Row],[PCD]],"/",Таблица1[[#This Row],[Диаметр]])</f>
        <v>4/100/15</v>
      </c>
      <c r="R41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4/100/15/50/60,1/6,5</v>
      </c>
      <c r="S41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4/100/15/50/60,1/6,5</v>
      </c>
      <c r="T417" s="58" t="s">
        <v>28</v>
      </c>
      <c r="U417" s="4">
        <v>8</v>
      </c>
      <c r="V417" s="35">
        <v>8</v>
      </c>
      <c r="W417" s="55" t="s">
        <v>2825</v>
      </c>
      <c r="X417" s="34">
        <v>3350</v>
      </c>
      <c r="Y417" s="161"/>
      <c r="Z417" s="34">
        <v>2629.9957999999997</v>
      </c>
      <c r="AA417" s="51">
        <f>IFERROR(VLOOKUP(Таблица1[[#This Row],[Товар КОД6]],'Stock СВОД'!$A$5:$C$220,2,0),)</f>
        <v>4</v>
      </c>
      <c r="AB417" s="51">
        <f>IFERROR(VLOOKUP(Таблица1[[#This Row],[Товар КОД6]],'Продажи Период СВОД'!$A$5:$C$410,2,0),)</f>
        <v>0</v>
      </c>
      <c r="AC417" s="129">
        <f>IFERROR(VLOOKUP(Таблица1[[#This Row],[Товар КОД6]],'Stock СВОД'!$A$5:$C$220,3,0),)</f>
        <v>4</v>
      </c>
      <c r="AD417" s="51">
        <f>IFERROR(VLOOKUP(Таблица1[[#This Row],[Товар КОД6]],'Продажи Период СВОД'!$A$5:$C$410,3,0),)</f>
        <v>4</v>
      </c>
      <c r="AE417" s="119">
        <f>Таблица1[[#This Row],[СТОК 1001]]+Таблица1[[#This Row],[СТОК 1002,]]</f>
        <v>8</v>
      </c>
      <c r="AF417" s="128"/>
      <c r="AG417" s="129"/>
      <c r="AH417" s="120">
        <f>Таблица1[[#This Row],[1002 заказ]]+Таблица1[[#This Row],[1001 заказ]]</f>
        <v>0</v>
      </c>
      <c r="AI417" s="57">
        <v>1</v>
      </c>
      <c r="AJ417" s="194"/>
      <c r="AK417" s="194"/>
      <c r="AL417" s="194">
        <f>Таблица1[[#This Row],[ФАКТ 1001]]+Таблица1[[#This Row],[ФАКТ 1002]]+Таблица1[[#This Row],[1001 заказ]]+Таблица1[[#This Row],[1002 заказ]]</f>
        <v>0</v>
      </c>
      <c r="AO417" s="3">
        <v>2760</v>
      </c>
      <c r="AP417" s="3">
        <f>Таблица1[[#This Row],[Возврат 1002]]+Таблица1[[#This Row],[Возврат 1001]]</f>
        <v>2760</v>
      </c>
      <c r="AQ41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12</v>
      </c>
    </row>
    <row r="418" spans="1:43" s="3" customFormat="1" ht="15.75" customHeight="1" x14ac:dyDescent="0.2">
      <c r="A418" s="23" t="s">
        <v>810</v>
      </c>
      <c r="B418" s="2">
        <v>665740</v>
      </c>
      <c r="C418" s="88" t="s">
        <v>3278</v>
      </c>
      <c r="D418" s="23" t="s">
        <v>810</v>
      </c>
      <c r="E418" s="7">
        <v>665740</v>
      </c>
      <c r="F418" s="7" t="s">
        <v>3275</v>
      </c>
      <c r="G418" s="8" t="s">
        <v>2571</v>
      </c>
      <c r="H418" s="5" t="s">
        <v>21</v>
      </c>
      <c r="I418" s="5">
        <v>4</v>
      </c>
      <c r="J418" s="5">
        <v>100</v>
      </c>
      <c r="K418" s="5">
        <v>15</v>
      </c>
      <c r="L418" s="5">
        <v>50</v>
      </c>
      <c r="M418" s="5">
        <v>60.1</v>
      </c>
      <c r="N418" s="5">
        <v>6.5</v>
      </c>
      <c r="O418" s="43" t="str">
        <f>CONCATENATE(Таблица1[[#This Row],[Отверстия]],"/",Таблица1[[#This Row],[PCD]])</f>
        <v>4/100</v>
      </c>
      <c r="P418" s="5" t="s">
        <v>3279</v>
      </c>
      <c r="Q418" s="17" t="str">
        <f>CONCATENATE(Таблица1[[#This Row],[Отверстия]],"/",Таблица1[[#This Row],[PCD]],"/",Таблица1[[#This Row],[Диаметр]])</f>
        <v>4/100/15</v>
      </c>
      <c r="R41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4/100/15/50/60,1/6,5</v>
      </c>
      <c r="S41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4/100/15/50/60,1/6,5</v>
      </c>
      <c r="T418" s="58" t="s">
        <v>28</v>
      </c>
      <c r="U418" s="4">
        <v>8</v>
      </c>
      <c r="V418" s="35">
        <v>8</v>
      </c>
      <c r="W418" s="55" t="s">
        <v>2825</v>
      </c>
      <c r="X418" s="34">
        <v>3590</v>
      </c>
      <c r="Y418" s="161"/>
      <c r="Z418" s="37">
        <v>0</v>
      </c>
      <c r="AA418" s="51">
        <f>IFERROR(VLOOKUP(Таблица1[[#This Row],[Товар КОД6]],'Stock СВОД'!$A$5:$C$220,2,0),)</f>
        <v>0</v>
      </c>
      <c r="AB418" s="51">
        <f>IFERROR(VLOOKUP(Таблица1[[#This Row],[Товар КОД6]],'Продажи Период СВОД'!$A$5:$C$410,2,0),)</f>
        <v>0</v>
      </c>
      <c r="AC418" s="129">
        <f>IFERROR(VLOOKUP(Таблица1[[#This Row],[Товар КОД6]],'Stock СВОД'!$A$5:$C$220,3,0),)</f>
        <v>0</v>
      </c>
      <c r="AD418" s="51">
        <f>IFERROR(VLOOKUP(Таблица1[[#This Row],[Товар КОД6]],'Продажи Период СВОД'!$A$5:$C$410,3,0),)</f>
        <v>0</v>
      </c>
      <c r="AE418" s="119">
        <f>Таблица1[[#This Row],[СТОК 1001]]+Таблица1[[#This Row],[СТОК 1002,]]</f>
        <v>0</v>
      </c>
      <c r="AF418" s="128"/>
      <c r="AG418" s="129"/>
      <c r="AH418" s="120">
        <f>Таблица1[[#This Row],[1002 заказ]]+Таблица1[[#This Row],[1001 заказ]]</f>
        <v>0</v>
      </c>
      <c r="AI418" s="57">
        <v>1</v>
      </c>
      <c r="AJ418" s="194"/>
      <c r="AK418" s="194"/>
      <c r="AL418" s="194">
        <f>Таблица1[[#This Row],[ФАКТ 1001]]+Таблица1[[#This Row],[ФАКТ 1002]]+Таблица1[[#This Row],[1001 заказ]]+Таблица1[[#This Row],[1002 заказ]]</f>
        <v>0</v>
      </c>
      <c r="AP418" s="3">
        <f>Таблица1[[#This Row],[Возврат 1002]]+Таблица1[[#This Row],[Возврат 1001]]</f>
        <v>0</v>
      </c>
      <c r="AQ41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19" spans="1:43" s="3" customFormat="1" ht="15.75" hidden="1" customHeight="1" x14ac:dyDescent="0.2">
      <c r="A419" s="23" t="s">
        <v>810</v>
      </c>
      <c r="B419" s="2">
        <v>670675</v>
      </c>
      <c r="C419" s="88" t="s">
        <v>577</v>
      </c>
      <c r="D419" s="23" t="s">
        <v>810</v>
      </c>
      <c r="E419" s="7">
        <v>670675</v>
      </c>
      <c r="F419" s="7"/>
      <c r="G419" s="8"/>
      <c r="H419" s="5" t="s">
        <v>65</v>
      </c>
      <c r="I419" s="4">
        <v>5</v>
      </c>
      <c r="J419" s="4">
        <v>114.3</v>
      </c>
      <c r="K419" s="4">
        <v>16</v>
      </c>
      <c r="L419" s="4">
        <v>38</v>
      </c>
      <c r="M419" s="4">
        <v>67.099999999999994</v>
      </c>
      <c r="N419" s="4">
        <v>6.5</v>
      </c>
      <c r="O419" s="43" t="str">
        <f>CONCATENATE(Таблица1[[#This Row],[Отверстия]],"/",Таблица1[[#This Row],[PCD]])</f>
        <v>5/114,3</v>
      </c>
      <c r="P419" s="5" t="s">
        <v>578</v>
      </c>
      <c r="Q419" s="17" t="str">
        <f>CONCATENATE(Таблица1[[#This Row],[Отверстия]],"/",Таблица1[[#This Row],[PCD]],"/",Таблица1[[#This Row],[Диаметр]])</f>
        <v>5/114,3/16</v>
      </c>
      <c r="R41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5/114,3/16/38/67,1/6,5</v>
      </c>
      <c r="S41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5/114,3/16/38/67,1/6,5</v>
      </c>
      <c r="T419" s="58" t="s">
        <v>22</v>
      </c>
      <c r="U419" s="4"/>
      <c r="V419" s="35"/>
      <c r="W419" s="55" t="s">
        <v>2726</v>
      </c>
      <c r="X419" s="34">
        <v>3671</v>
      </c>
      <c r="Y419" s="161"/>
      <c r="Z419" s="37">
        <v>0</v>
      </c>
      <c r="AA419" s="51">
        <f>IFERROR(VLOOKUP(Таблица1[[#This Row],[Товар КОД6]],'Stock СВОД'!$A$5:$C$220,2,0),)</f>
        <v>0</v>
      </c>
      <c r="AB419" s="51">
        <f>IFERROR(VLOOKUP(Таблица1[[#This Row],[Товар КОД6]],'Продажи Период СВОД'!$A$5:$C$410,2,0),)</f>
        <v>0</v>
      </c>
      <c r="AC419" s="129">
        <f>IFERROR(VLOOKUP(Таблица1[[#This Row],[Товар КОД6]],'Stock СВОД'!$A$5:$C$220,3,0),)</f>
        <v>0</v>
      </c>
      <c r="AD419" s="51">
        <f>IFERROR(VLOOKUP(Таблица1[[#This Row],[Товар КОД6]],'Продажи Период СВОД'!$A$5:$C$410,3,0),)</f>
        <v>0</v>
      </c>
      <c r="AE419" s="119">
        <f>Таблица1[[#This Row],[СТОК 1001]]+Таблица1[[#This Row],[СТОК 1002,]]</f>
        <v>0</v>
      </c>
      <c r="AF419" s="128"/>
      <c r="AG419" s="129"/>
      <c r="AH419" s="120">
        <f>Таблица1[[#This Row],[1002 заказ]]+Таблица1[[#This Row],[1001 заказ]]</f>
        <v>0</v>
      </c>
      <c r="AI419" s="57">
        <v>1</v>
      </c>
      <c r="AJ419" s="57"/>
      <c r="AK419" s="57"/>
      <c r="AL419" s="57">
        <f>Таблица1[[#This Row],[ФАКТ 1001]]+Таблица1[[#This Row],[ФАКТ 1002]]+Таблица1[[#This Row],[1001 заказ]]+Таблица1[[#This Row],[1002 заказ]]</f>
        <v>0</v>
      </c>
      <c r="AP419" s="3">
        <f>Таблица1[[#This Row],[Возврат 1002]]+Таблица1[[#This Row],[Возврат 1001]]</f>
        <v>0</v>
      </c>
      <c r="AQ41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20" spans="1:43" s="3" customFormat="1" ht="15.75" customHeight="1" x14ac:dyDescent="0.2">
      <c r="A420" s="23" t="s">
        <v>810</v>
      </c>
      <c r="B420" s="2">
        <v>662536</v>
      </c>
      <c r="C420" s="88" t="s">
        <v>3650</v>
      </c>
      <c r="D420" s="23" t="s">
        <v>810</v>
      </c>
      <c r="E420" s="7">
        <v>662536</v>
      </c>
      <c r="F420" s="7" t="s">
        <v>204</v>
      </c>
      <c r="G420" s="8" t="s">
        <v>1099</v>
      </c>
      <c r="H420" s="5" t="s">
        <v>21</v>
      </c>
      <c r="I420" s="5">
        <v>4</v>
      </c>
      <c r="J420" s="5">
        <v>108</v>
      </c>
      <c r="K420" s="5">
        <v>16</v>
      </c>
      <c r="L420" s="5">
        <v>26</v>
      </c>
      <c r="M420" s="5">
        <v>65.099999999999994</v>
      </c>
      <c r="N420" s="5">
        <v>6.5</v>
      </c>
      <c r="O420" s="43" t="str">
        <f>CONCATENATE(Таблица1[[#This Row],[Отверстия]],"/",Таблица1[[#This Row],[PCD]])</f>
        <v>4/108</v>
      </c>
      <c r="P420" s="5" t="s">
        <v>224</v>
      </c>
      <c r="Q420" s="17" t="str">
        <f>CONCATENATE(Таблица1[[#This Row],[Отверстия]],"/",Таблица1[[#This Row],[PCD]],"/",Таблица1[[#This Row],[Диаметр]])</f>
        <v>4/108/16</v>
      </c>
      <c r="R42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4/108/16/26/65,1/6,5</v>
      </c>
      <c r="S42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4/108/16/26/65,1/6,5</v>
      </c>
      <c r="T420" s="58" t="s">
        <v>28</v>
      </c>
      <c r="U420" s="4">
        <v>4</v>
      </c>
      <c r="V420" s="35">
        <v>4</v>
      </c>
      <c r="W420" s="55" t="s">
        <v>2835</v>
      </c>
      <c r="X420" s="34">
        <v>3990</v>
      </c>
      <c r="Y420" s="161"/>
      <c r="Z420" s="34">
        <v>0</v>
      </c>
      <c r="AA420" s="51">
        <f>IFERROR(VLOOKUP(Таблица1[[#This Row],[Товар КОД6]],'Stock СВОД'!$A$5:$C$220,2,0),)</f>
        <v>4</v>
      </c>
      <c r="AB420" s="51">
        <f>IFERROR(VLOOKUP(Таблица1[[#This Row],[Товар КОД6]],'Продажи Период СВОД'!$A$5:$C$410,2,0),)</f>
        <v>0</v>
      </c>
      <c r="AC420" s="129">
        <f>IFERROR(VLOOKUP(Таблица1[[#This Row],[Товар КОД6]],'Stock СВОД'!$A$5:$C$220,3,0),)</f>
        <v>4</v>
      </c>
      <c r="AD420" s="51">
        <f>IFERROR(VLOOKUP(Таблица1[[#This Row],[Товар КОД6]],'Продажи Период СВОД'!$A$5:$C$410,3,0),)</f>
        <v>0</v>
      </c>
      <c r="AE420" s="119">
        <f>Таблица1[[#This Row],[СТОК 1001]]+Таблица1[[#This Row],[СТОК 1002,]]</f>
        <v>8</v>
      </c>
      <c r="AF420" s="128"/>
      <c r="AG420" s="129"/>
      <c r="AH420" s="120">
        <f>Таблица1[[#This Row],[1002 заказ]]+Таблица1[[#This Row],[1001 заказ]]</f>
        <v>0</v>
      </c>
      <c r="AI420" s="57">
        <v>1</v>
      </c>
      <c r="AJ420" s="194"/>
      <c r="AK420" s="194"/>
      <c r="AL420" s="194">
        <f>Таблица1[[#This Row],[ФАКТ 1001]]+Таблица1[[#This Row],[ФАКТ 1002]]+Таблица1[[#This Row],[1001 заказ]]+Таблица1[[#This Row],[1002 заказ]]</f>
        <v>0</v>
      </c>
      <c r="AP420" s="3">
        <f>Таблица1[[#This Row],[Возврат 1002]]+Таблица1[[#This Row],[Возврат 1001]]</f>
        <v>0</v>
      </c>
      <c r="AQ42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8</v>
      </c>
    </row>
    <row r="421" spans="1:43" s="3" customFormat="1" ht="15.75" customHeight="1" x14ac:dyDescent="0.2">
      <c r="A421" s="23" t="s">
        <v>810</v>
      </c>
      <c r="B421" s="2">
        <v>408963</v>
      </c>
      <c r="C421" s="88" t="s">
        <v>225</v>
      </c>
      <c r="D421" s="23" t="s">
        <v>810</v>
      </c>
      <c r="E421" s="7">
        <v>408963</v>
      </c>
      <c r="F421" s="7" t="s">
        <v>204</v>
      </c>
      <c r="G421" s="8" t="s">
        <v>1107</v>
      </c>
      <c r="H421" s="5" t="s">
        <v>21</v>
      </c>
      <c r="I421" s="5">
        <v>4</v>
      </c>
      <c r="J421" s="5">
        <v>108</v>
      </c>
      <c r="K421" s="5">
        <v>16</v>
      </c>
      <c r="L421" s="5">
        <v>26</v>
      </c>
      <c r="M421" s="5">
        <v>65.099999999999994</v>
      </c>
      <c r="N421" s="5">
        <v>6.5</v>
      </c>
      <c r="O421" s="43" t="str">
        <f>CONCATENATE(Таблица1[[#This Row],[Отверстия]],"/",Таблица1[[#This Row],[PCD]])</f>
        <v>4/108</v>
      </c>
      <c r="P421" s="5" t="s">
        <v>226</v>
      </c>
      <c r="Q421" s="17" t="str">
        <f>CONCATENATE(Таблица1[[#This Row],[Отверстия]],"/",Таблица1[[#This Row],[PCD]],"/",Таблица1[[#This Row],[Диаметр]])</f>
        <v>4/108/16</v>
      </c>
      <c r="R42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4/108/16/26/65,1/6,5</v>
      </c>
      <c r="S42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4/108/16/26/65,1/6,5</v>
      </c>
      <c r="T421" s="58" t="s">
        <v>28</v>
      </c>
      <c r="U421" s="4">
        <v>4</v>
      </c>
      <c r="V421" s="35">
        <v>4</v>
      </c>
      <c r="W421" s="55" t="s">
        <v>2835</v>
      </c>
      <c r="X421" s="34">
        <v>3990</v>
      </c>
      <c r="Y421" s="161"/>
      <c r="Z421" s="34">
        <v>0</v>
      </c>
      <c r="AA421" s="51">
        <f>IFERROR(VLOOKUP(Таблица1[[#This Row],[Товар КОД6]],'Stock СВОД'!$A$5:$C$220,2,0),)</f>
        <v>0</v>
      </c>
      <c r="AB421" s="51">
        <f>IFERROR(VLOOKUP(Таблица1[[#This Row],[Товар КОД6]],'Продажи Период СВОД'!$A$5:$C$410,2,0),)</f>
        <v>0</v>
      </c>
      <c r="AC421" s="129">
        <f>IFERROR(VLOOKUP(Таблица1[[#This Row],[Товар КОД6]],'Stock СВОД'!$A$5:$C$220,3,0),)</f>
        <v>0</v>
      </c>
      <c r="AD421" s="51">
        <f>IFERROR(VLOOKUP(Таблица1[[#This Row],[Товар КОД6]],'Продажи Период СВОД'!$A$5:$C$410,3,0),)</f>
        <v>0</v>
      </c>
      <c r="AE421" s="119">
        <f>Таблица1[[#This Row],[СТОК 1001]]+Таблица1[[#This Row],[СТОК 1002,]]</f>
        <v>0</v>
      </c>
      <c r="AF421" s="128"/>
      <c r="AG421" s="129"/>
      <c r="AH421" s="120">
        <f>Таблица1[[#This Row],[1002 заказ]]+Таблица1[[#This Row],[1001 заказ]]</f>
        <v>0</v>
      </c>
      <c r="AI421" s="57">
        <v>1</v>
      </c>
      <c r="AJ421" s="194"/>
      <c r="AK421" s="194"/>
      <c r="AL421" s="194">
        <f>Таблица1[[#This Row],[ФАКТ 1001]]+Таблица1[[#This Row],[ФАКТ 1002]]+Таблица1[[#This Row],[1001 заказ]]+Таблица1[[#This Row],[1002 заказ]]</f>
        <v>0</v>
      </c>
      <c r="AP421" s="3">
        <f>Таблица1[[#This Row],[Возврат 1002]]+Таблица1[[#This Row],[Возврат 1001]]</f>
        <v>0</v>
      </c>
      <c r="AQ42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22" spans="1:43" s="3" customFormat="1" ht="15.75" customHeight="1" x14ac:dyDescent="0.2">
      <c r="A422" s="23" t="s">
        <v>810</v>
      </c>
      <c r="B422" s="2">
        <v>408960</v>
      </c>
      <c r="C422" s="88" t="s">
        <v>1666</v>
      </c>
      <c r="D422" s="23" t="s">
        <v>810</v>
      </c>
      <c r="E422" s="7">
        <v>408960</v>
      </c>
      <c r="F422" s="7" t="s">
        <v>2576</v>
      </c>
      <c r="G422" s="8" t="s">
        <v>1180</v>
      </c>
      <c r="H422" s="5" t="s">
        <v>21</v>
      </c>
      <c r="I422" s="5">
        <v>4</v>
      </c>
      <c r="J422" s="5">
        <v>108</v>
      </c>
      <c r="K422" s="5">
        <v>16</v>
      </c>
      <c r="L422" s="5">
        <v>26</v>
      </c>
      <c r="M422" s="5">
        <v>65.099999999999994</v>
      </c>
      <c r="N422" s="5">
        <v>6.5</v>
      </c>
      <c r="O422" s="43" t="str">
        <f>CONCATENATE(Таблица1[[#This Row],[Отверстия]],"/",Таблица1[[#This Row],[PCD]])</f>
        <v>4/108</v>
      </c>
      <c r="P422" s="5" t="s">
        <v>1665</v>
      </c>
      <c r="Q422" s="17" t="str">
        <f>CONCATENATE(Таблица1[[#This Row],[Отверстия]],"/",Таблица1[[#This Row],[PCD]],"/",Таблица1[[#This Row],[Диаметр]])</f>
        <v>4/108/16</v>
      </c>
      <c r="R42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4/108/16/26/65,1/6,5</v>
      </c>
      <c r="S42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4/108/16/26/65,1/6,5</v>
      </c>
      <c r="T422" s="58" t="s">
        <v>28</v>
      </c>
      <c r="U422" s="4">
        <v>4</v>
      </c>
      <c r="V422" s="35">
        <v>4</v>
      </c>
      <c r="W422" s="55" t="s">
        <v>2835</v>
      </c>
      <c r="X422" s="34">
        <v>4250</v>
      </c>
      <c r="Y422" s="161"/>
      <c r="Z422" s="34">
        <v>0</v>
      </c>
      <c r="AA422" s="51">
        <f>IFERROR(VLOOKUP(Таблица1[[#This Row],[Товар КОД6]],'Stock СВОД'!$A$5:$C$220,2,0),)</f>
        <v>0</v>
      </c>
      <c r="AB422" s="51">
        <f>IFERROR(VLOOKUP(Таблица1[[#This Row],[Товар КОД6]],'Продажи Период СВОД'!$A$5:$C$410,2,0),)</f>
        <v>0</v>
      </c>
      <c r="AC422" s="129">
        <f>IFERROR(VLOOKUP(Таблица1[[#This Row],[Товар КОД6]],'Stock СВОД'!$A$5:$C$220,3,0),)</f>
        <v>0</v>
      </c>
      <c r="AD422" s="51">
        <f>IFERROR(VLOOKUP(Таблица1[[#This Row],[Товар КОД6]],'Продажи Период СВОД'!$A$5:$C$410,3,0),)</f>
        <v>0</v>
      </c>
      <c r="AE422" s="119">
        <f>Таблица1[[#This Row],[СТОК 1001]]+Таблица1[[#This Row],[СТОК 1002,]]</f>
        <v>0</v>
      </c>
      <c r="AF422" s="128"/>
      <c r="AG422" s="129"/>
      <c r="AH422" s="120">
        <f>Таблица1[[#This Row],[1002 заказ]]+Таблица1[[#This Row],[1001 заказ]]</f>
        <v>0</v>
      </c>
      <c r="AI422" s="57">
        <v>1</v>
      </c>
      <c r="AJ422" s="194"/>
      <c r="AK422" s="194"/>
      <c r="AL422" s="194">
        <f>Таблица1[[#This Row],[ФАКТ 1001]]+Таблица1[[#This Row],[ФАКТ 1002]]+Таблица1[[#This Row],[1001 заказ]]+Таблица1[[#This Row],[1002 заказ]]</f>
        <v>0</v>
      </c>
      <c r="AP422" s="3">
        <f>Таблица1[[#This Row],[Возврат 1002]]+Таблица1[[#This Row],[Возврат 1001]]</f>
        <v>0</v>
      </c>
      <c r="AQ42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23" spans="1:43" s="3" customFormat="1" ht="15.75" customHeight="1" x14ac:dyDescent="0.2">
      <c r="A423" s="23" t="s">
        <v>810</v>
      </c>
      <c r="B423" s="2">
        <v>408961</v>
      </c>
      <c r="C423" s="88" t="s">
        <v>1668</v>
      </c>
      <c r="D423" s="23" t="s">
        <v>810</v>
      </c>
      <c r="E423" s="7">
        <v>408961</v>
      </c>
      <c r="F423" s="7" t="s">
        <v>2576</v>
      </c>
      <c r="G423" s="8" t="s">
        <v>2571</v>
      </c>
      <c r="H423" s="5" t="s">
        <v>21</v>
      </c>
      <c r="I423" s="5">
        <v>4</v>
      </c>
      <c r="J423" s="5">
        <v>108</v>
      </c>
      <c r="K423" s="5">
        <v>16</v>
      </c>
      <c r="L423" s="5">
        <v>26</v>
      </c>
      <c r="M423" s="5">
        <v>65.099999999999994</v>
      </c>
      <c r="N423" s="5">
        <v>6.5</v>
      </c>
      <c r="O423" s="43" t="str">
        <f>CONCATENATE(Таблица1[[#This Row],[Отверстия]],"/",Таблица1[[#This Row],[PCD]])</f>
        <v>4/108</v>
      </c>
      <c r="P423" s="5" t="s">
        <v>1667</v>
      </c>
      <c r="Q423" s="17" t="str">
        <f>CONCATENATE(Таблица1[[#This Row],[Отверстия]],"/",Таблица1[[#This Row],[PCD]],"/",Таблица1[[#This Row],[Диаметр]])</f>
        <v>4/108/16</v>
      </c>
      <c r="R42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4/108/16/26/65,1/6,5</v>
      </c>
      <c r="S42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4/108/16/26/65,1/6,5</v>
      </c>
      <c r="T423" s="58" t="s">
        <v>28</v>
      </c>
      <c r="U423" s="4">
        <v>4</v>
      </c>
      <c r="V423" s="35">
        <v>4</v>
      </c>
      <c r="W423" s="55" t="s">
        <v>2835</v>
      </c>
      <c r="X423" s="34">
        <v>4250</v>
      </c>
      <c r="Y423" s="161"/>
      <c r="Z423" s="34">
        <v>0</v>
      </c>
      <c r="AA423" s="51">
        <f>IFERROR(VLOOKUP(Таблица1[[#This Row],[Товар КОД6]],'Stock СВОД'!$A$5:$C$220,2,0),)</f>
        <v>0</v>
      </c>
      <c r="AB423" s="51">
        <f>IFERROR(VLOOKUP(Таблица1[[#This Row],[Товар КОД6]],'Продажи Период СВОД'!$A$5:$C$410,2,0),)</f>
        <v>0</v>
      </c>
      <c r="AC423" s="129">
        <f>IFERROR(VLOOKUP(Таблица1[[#This Row],[Товар КОД6]],'Stock СВОД'!$A$5:$C$220,3,0),)</f>
        <v>0</v>
      </c>
      <c r="AD423" s="51">
        <f>IFERROR(VLOOKUP(Таблица1[[#This Row],[Товар КОД6]],'Продажи Период СВОД'!$A$5:$C$410,3,0),)</f>
        <v>0</v>
      </c>
      <c r="AE423" s="119">
        <f>Таблица1[[#This Row],[СТОК 1001]]+Таблица1[[#This Row],[СТОК 1002,]]</f>
        <v>0</v>
      </c>
      <c r="AF423" s="128"/>
      <c r="AG423" s="129"/>
      <c r="AH423" s="120">
        <f>Таблица1[[#This Row],[1002 заказ]]+Таблица1[[#This Row],[1001 заказ]]</f>
        <v>0</v>
      </c>
      <c r="AI423" s="57">
        <v>1</v>
      </c>
      <c r="AJ423" s="194"/>
      <c r="AK423" s="194"/>
      <c r="AL423" s="194">
        <f>Таблица1[[#This Row],[ФАКТ 1001]]+Таблица1[[#This Row],[ФАКТ 1002]]+Таблица1[[#This Row],[1001 заказ]]+Таблица1[[#This Row],[1002 заказ]]</f>
        <v>0</v>
      </c>
      <c r="AP423" s="3">
        <f>Таблица1[[#This Row],[Возврат 1002]]+Таблица1[[#This Row],[Возврат 1001]]</f>
        <v>0</v>
      </c>
      <c r="AQ42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24" spans="1:43" s="3" customFormat="1" ht="15.75" customHeight="1" x14ac:dyDescent="0.2">
      <c r="A424" s="23" t="s">
        <v>810</v>
      </c>
      <c r="B424" s="2">
        <v>408964</v>
      </c>
      <c r="C424" s="88" t="s">
        <v>1670</v>
      </c>
      <c r="D424" s="23" t="s">
        <v>810</v>
      </c>
      <c r="E424" s="7">
        <v>408964</v>
      </c>
      <c r="F424" s="7" t="s">
        <v>2576</v>
      </c>
      <c r="G424" s="8" t="s">
        <v>1108</v>
      </c>
      <c r="H424" s="5" t="s">
        <v>21</v>
      </c>
      <c r="I424" s="5">
        <v>4</v>
      </c>
      <c r="J424" s="5">
        <v>108</v>
      </c>
      <c r="K424" s="5">
        <v>16</v>
      </c>
      <c r="L424" s="5">
        <v>26</v>
      </c>
      <c r="M424" s="5">
        <v>65.099999999999994</v>
      </c>
      <c r="N424" s="5">
        <v>6.5</v>
      </c>
      <c r="O424" s="43" t="str">
        <f>CONCATENATE(Таблица1[[#This Row],[Отверстия]],"/",Таблица1[[#This Row],[PCD]])</f>
        <v>4/108</v>
      </c>
      <c r="P424" s="5" t="s">
        <v>1669</v>
      </c>
      <c r="Q424" s="17" t="str">
        <f>CONCATENATE(Таблица1[[#This Row],[Отверстия]],"/",Таблица1[[#This Row],[PCD]],"/",Таблица1[[#This Row],[Диаметр]])</f>
        <v>4/108/16</v>
      </c>
      <c r="R42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4/108/16/26/65,1/6,5</v>
      </c>
      <c r="S42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4/108/16/26/65,1/6,5</v>
      </c>
      <c r="T424" s="58" t="s">
        <v>28</v>
      </c>
      <c r="U424" s="4">
        <v>4</v>
      </c>
      <c r="V424" s="35">
        <v>4</v>
      </c>
      <c r="W424" s="55" t="s">
        <v>2835</v>
      </c>
      <c r="X424" s="34">
        <v>3990</v>
      </c>
      <c r="Y424" s="161"/>
      <c r="Z424" s="34">
        <v>0</v>
      </c>
      <c r="AA424" s="51">
        <f>IFERROR(VLOOKUP(Таблица1[[#This Row],[Товар КОД6]],'Stock СВОД'!$A$5:$C$220,2,0),)</f>
        <v>0</v>
      </c>
      <c r="AB424" s="51">
        <f>IFERROR(VLOOKUP(Таблица1[[#This Row],[Товар КОД6]],'Продажи Период СВОД'!$A$5:$C$410,2,0),)</f>
        <v>0</v>
      </c>
      <c r="AC424" s="129">
        <f>IFERROR(VLOOKUP(Таблица1[[#This Row],[Товар КОД6]],'Stock СВОД'!$A$5:$C$220,3,0),)</f>
        <v>0</v>
      </c>
      <c r="AD424" s="51">
        <f>IFERROR(VLOOKUP(Таблица1[[#This Row],[Товар КОД6]],'Продажи Период СВОД'!$A$5:$C$410,3,0),)</f>
        <v>0</v>
      </c>
      <c r="AE424" s="119">
        <f>Таблица1[[#This Row],[СТОК 1001]]+Таблица1[[#This Row],[СТОК 1002,]]</f>
        <v>0</v>
      </c>
      <c r="AF424" s="128"/>
      <c r="AG424" s="129"/>
      <c r="AH424" s="120">
        <f>Таблица1[[#This Row],[1002 заказ]]+Таблица1[[#This Row],[1001 заказ]]</f>
        <v>0</v>
      </c>
      <c r="AI424" s="57">
        <v>1</v>
      </c>
      <c r="AJ424" s="194"/>
      <c r="AK424" s="194"/>
      <c r="AL424" s="194">
        <f>Таблица1[[#This Row],[ФАКТ 1001]]+Таблица1[[#This Row],[ФАКТ 1002]]+Таблица1[[#This Row],[1001 заказ]]+Таблица1[[#This Row],[1002 заказ]]</f>
        <v>0</v>
      </c>
      <c r="AP424" s="3">
        <f>Таблица1[[#This Row],[Возврат 1002]]+Таблица1[[#This Row],[Возврат 1001]]</f>
        <v>0</v>
      </c>
      <c r="AQ42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25" spans="1:43" s="3" customFormat="1" ht="15.75" customHeight="1" x14ac:dyDescent="0.2">
      <c r="A425" s="23" t="s">
        <v>810</v>
      </c>
      <c r="B425" s="2">
        <v>665986</v>
      </c>
      <c r="C425" s="88" t="s">
        <v>3651</v>
      </c>
      <c r="D425" s="23" t="s">
        <v>810</v>
      </c>
      <c r="E425" s="7">
        <v>665986</v>
      </c>
      <c r="F425" s="7" t="s">
        <v>2576</v>
      </c>
      <c r="G425" s="8" t="s">
        <v>1103</v>
      </c>
      <c r="H425" s="5" t="s">
        <v>21</v>
      </c>
      <c r="I425" s="5">
        <v>4</v>
      </c>
      <c r="J425" s="5">
        <v>108</v>
      </c>
      <c r="K425" s="5">
        <v>16</v>
      </c>
      <c r="L425" s="5">
        <v>26</v>
      </c>
      <c r="M425" s="5">
        <v>65.099999999999994</v>
      </c>
      <c r="N425" s="5">
        <v>6.5</v>
      </c>
      <c r="O425" s="43" t="str">
        <f>CONCATENATE(Таблица1[[#This Row],[Отверстия]],"/",Таблица1[[#This Row],[PCD]])</f>
        <v>4/108</v>
      </c>
      <c r="P425" s="5" t="s">
        <v>2513</v>
      </c>
      <c r="Q425" s="17" t="str">
        <f>CONCATENATE(Таблица1[[#This Row],[Отверстия]],"/",Таблица1[[#This Row],[PCD]],"/",Таблица1[[#This Row],[Диаметр]])</f>
        <v>4/108/16</v>
      </c>
      <c r="R42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4/108/16/26/65,1/6,5</v>
      </c>
      <c r="S42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4/108/16/26/65,1/6,5</v>
      </c>
      <c r="T425" s="58" t="s">
        <v>28</v>
      </c>
      <c r="U425" s="4">
        <v>4</v>
      </c>
      <c r="V425" s="35">
        <v>4</v>
      </c>
      <c r="W425" s="55" t="s">
        <v>2835</v>
      </c>
      <c r="X425" s="34">
        <v>4250</v>
      </c>
      <c r="Y425" s="161"/>
      <c r="Z425" s="34">
        <v>0</v>
      </c>
      <c r="AA425" s="51">
        <f>IFERROR(VLOOKUP(Таблица1[[#This Row],[Товар КОД6]],'Stock СВОД'!$A$5:$C$220,2,0),)</f>
        <v>0</v>
      </c>
      <c r="AB425" s="51">
        <f>IFERROR(VLOOKUP(Таблица1[[#This Row],[Товар КОД6]],'Продажи Период СВОД'!$A$5:$C$410,2,0),)</f>
        <v>0</v>
      </c>
      <c r="AC425" s="129">
        <f>IFERROR(VLOOKUP(Таблица1[[#This Row],[Товар КОД6]],'Stock СВОД'!$A$5:$C$220,3,0),)</f>
        <v>0</v>
      </c>
      <c r="AD425" s="51">
        <f>IFERROR(VLOOKUP(Таблица1[[#This Row],[Товар КОД6]],'Продажи Период СВОД'!$A$5:$C$410,3,0),)</f>
        <v>0</v>
      </c>
      <c r="AE425" s="119">
        <f>Таблица1[[#This Row],[СТОК 1001]]+Таблица1[[#This Row],[СТОК 1002,]]</f>
        <v>0</v>
      </c>
      <c r="AF425" s="128"/>
      <c r="AG425" s="129"/>
      <c r="AH425" s="120">
        <f>Таблица1[[#This Row],[1002 заказ]]+Таблица1[[#This Row],[1001 заказ]]</f>
        <v>0</v>
      </c>
      <c r="AI425" s="57">
        <v>1</v>
      </c>
      <c r="AJ425" s="194"/>
      <c r="AK425" s="194"/>
      <c r="AL425" s="194">
        <f>Таблица1[[#This Row],[ФАКТ 1001]]+Таблица1[[#This Row],[ФАКТ 1002]]+Таблица1[[#This Row],[1001 заказ]]+Таблица1[[#This Row],[1002 заказ]]</f>
        <v>0</v>
      </c>
      <c r="AP425" s="3">
        <f>Таблица1[[#This Row],[Возврат 1002]]+Таблица1[[#This Row],[Возврат 1001]]</f>
        <v>0</v>
      </c>
      <c r="AQ42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26" spans="1:43" s="3" customFormat="1" ht="15.75" customHeight="1" x14ac:dyDescent="0.2">
      <c r="A426" s="23" t="s">
        <v>810</v>
      </c>
      <c r="B426" s="2">
        <v>818799</v>
      </c>
      <c r="C426" s="88" t="s">
        <v>2557</v>
      </c>
      <c r="D426" s="23" t="s">
        <v>810</v>
      </c>
      <c r="E426" s="7">
        <v>818799</v>
      </c>
      <c r="F426" s="7" t="s">
        <v>172</v>
      </c>
      <c r="G426" s="8" t="s">
        <v>1098</v>
      </c>
      <c r="H426" s="5" t="s">
        <v>21</v>
      </c>
      <c r="I426" s="5">
        <v>4</v>
      </c>
      <c r="J426" s="5">
        <v>108</v>
      </c>
      <c r="K426" s="5">
        <v>16</v>
      </c>
      <c r="L426" s="5">
        <v>26</v>
      </c>
      <c r="M426" s="5">
        <v>65.099999999999994</v>
      </c>
      <c r="N426" s="5">
        <v>6.5</v>
      </c>
      <c r="O426" s="43" t="str">
        <f>CONCATENATE(Таблица1[[#This Row],[Отверстия]],"/",Таблица1[[#This Row],[PCD]])</f>
        <v>4/108</v>
      </c>
      <c r="P426" s="5" t="s">
        <v>2556</v>
      </c>
      <c r="Q426" s="17" t="str">
        <f>CONCATENATE(Таблица1[[#This Row],[Отверстия]],"/",Таблица1[[#This Row],[PCD]],"/",Таблица1[[#This Row],[Диаметр]])</f>
        <v>4/108/16</v>
      </c>
      <c r="R42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4/108/16/26/65,1/6,5</v>
      </c>
      <c r="S42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4/108/16/26/65,1/6,5</v>
      </c>
      <c r="T426" s="58" t="s">
        <v>28</v>
      </c>
      <c r="U426" s="4">
        <v>4</v>
      </c>
      <c r="V426" s="35">
        <v>4</v>
      </c>
      <c r="W426" s="83" t="s">
        <v>2835</v>
      </c>
      <c r="X426" s="34">
        <v>3990</v>
      </c>
      <c r="Y426" s="161"/>
      <c r="Z426" s="34">
        <v>0</v>
      </c>
      <c r="AA426" s="51">
        <f>IFERROR(VLOOKUP(Таблица1[[#This Row],[Товар КОД6]],'Stock СВОД'!$A$5:$C$220,2,0),)</f>
        <v>0</v>
      </c>
      <c r="AB426" s="51">
        <f>IFERROR(VLOOKUP(Таблица1[[#This Row],[Товар КОД6]],'Продажи Период СВОД'!$A$5:$C$410,2,0),)</f>
        <v>0</v>
      </c>
      <c r="AC426" s="129">
        <f>IFERROR(VLOOKUP(Таблица1[[#This Row],[Товар КОД6]],'Stock СВОД'!$A$5:$C$220,3,0),)</f>
        <v>0</v>
      </c>
      <c r="AD426" s="51">
        <f>IFERROR(VLOOKUP(Таблица1[[#This Row],[Товар КОД6]],'Продажи Период СВОД'!$A$5:$C$410,3,0),)</f>
        <v>0</v>
      </c>
      <c r="AE426" s="119">
        <f>Таблица1[[#This Row],[СТОК 1001]]+Таблица1[[#This Row],[СТОК 1002,]]</f>
        <v>0</v>
      </c>
      <c r="AF426" s="128"/>
      <c r="AG426" s="129"/>
      <c r="AH426" s="120">
        <f>Таблица1[[#This Row],[1002 заказ]]+Таблица1[[#This Row],[1001 заказ]]</f>
        <v>0</v>
      </c>
      <c r="AI426" s="57">
        <v>1</v>
      </c>
      <c r="AJ426" s="194"/>
      <c r="AK426" s="194"/>
      <c r="AL426" s="194">
        <f>Таблица1[[#This Row],[ФАКТ 1001]]+Таблица1[[#This Row],[ФАКТ 1002]]+Таблица1[[#This Row],[1001 заказ]]+Таблица1[[#This Row],[1002 заказ]]</f>
        <v>0</v>
      </c>
      <c r="AP426" s="3">
        <f>Таблица1[[#This Row],[Возврат 1002]]+Таблица1[[#This Row],[Возврат 1001]]</f>
        <v>0</v>
      </c>
      <c r="AQ42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27" spans="1:43" s="3" customFormat="1" ht="15.75" customHeight="1" x14ac:dyDescent="0.2">
      <c r="A427" s="23" t="s">
        <v>810</v>
      </c>
      <c r="B427" s="2">
        <v>665698</v>
      </c>
      <c r="C427" s="88" t="s">
        <v>3652</v>
      </c>
      <c r="D427" s="23" t="s">
        <v>810</v>
      </c>
      <c r="E427" s="7">
        <v>665698</v>
      </c>
      <c r="F427" s="7" t="s">
        <v>38</v>
      </c>
      <c r="G427" s="8" t="s">
        <v>1106</v>
      </c>
      <c r="H427" s="5" t="s">
        <v>21</v>
      </c>
      <c r="I427" s="5">
        <v>4</v>
      </c>
      <c r="J427" s="5">
        <v>108</v>
      </c>
      <c r="K427" s="5">
        <v>14</v>
      </c>
      <c r="L427" s="5">
        <v>24</v>
      </c>
      <c r="M427" s="5">
        <v>65.099999999999994</v>
      </c>
      <c r="N427" s="5">
        <v>5.5</v>
      </c>
      <c r="O427" s="43" t="str">
        <f>CONCATENATE(Таблица1[[#This Row],[Отверстия]],"/",Таблица1[[#This Row],[PCD]])</f>
        <v>4/108</v>
      </c>
      <c r="P427" s="5" t="s">
        <v>209</v>
      </c>
      <c r="Q427" s="17" t="str">
        <f>CONCATENATE(Таблица1[[#This Row],[Отверстия]],"/",Таблица1[[#This Row],[PCD]],"/",Таблица1[[#This Row],[Диаметр]])</f>
        <v>4/108/14</v>
      </c>
      <c r="R42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4/108/14/24/65,1/5,5</v>
      </c>
      <c r="S42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4/108/14/24/65,1/5,5</v>
      </c>
      <c r="T427" s="58" t="s">
        <v>22</v>
      </c>
      <c r="U427" s="4"/>
      <c r="V427" s="35"/>
      <c r="W427" s="83" t="s">
        <v>2827</v>
      </c>
      <c r="X427" s="34">
        <v>2790</v>
      </c>
      <c r="Y427" s="161"/>
      <c r="Z427" s="34">
        <v>0</v>
      </c>
      <c r="AA427" s="51">
        <f>IFERROR(VLOOKUP(Таблица1[[#This Row],[Товар КОД6]],'Stock СВОД'!$A$5:$C$220,2,0),)</f>
        <v>0</v>
      </c>
      <c r="AB427" s="51">
        <f>IFERROR(VLOOKUP(Таблица1[[#This Row],[Товар КОД6]],'Продажи Период СВОД'!$A$5:$C$410,2,0),)</f>
        <v>0</v>
      </c>
      <c r="AC427" s="129">
        <f>IFERROR(VLOOKUP(Таблица1[[#This Row],[Товар КОД6]],'Stock СВОД'!$A$5:$C$220,3,0),)</f>
        <v>0</v>
      </c>
      <c r="AD427" s="51">
        <f>IFERROR(VLOOKUP(Таблица1[[#This Row],[Товар КОД6]],'Продажи Период СВОД'!$A$5:$C$410,3,0),)</f>
        <v>0</v>
      </c>
      <c r="AE427" s="119">
        <f>Таблица1[[#This Row],[СТОК 1001]]+Таблица1[[#This Row],[СТОК 1002,]]</f>
        <v>0</v>
      </c>
      <c r="AF427" s="128"/>
      <c r="AG427" s="129"/>
      <c r="AH427" s="120">
        <f>Таблица1[[#This Row],[1002 заказ]]+Таблица1[[#This Row],[1001 заказ]]</f>
        <v>0</v>
      </c>
      <c r="AI427" s="57">
        <v>1</v>
      </c>
      <c r="AJ427" s="194"/>
      <c r="AK427" s="194"/>
      <c r="AL427" s="194">
        <f>Таблица1[[#This Row],[ФАКТ 1001]]+Таблица1[[#This Row],[ФАКТ 1002]]+Таблица1[[#This Row],[1001 заказ]]+Таблица1[[#This Row],[1002 заказ]]</f>
        <v>0</v>
      </c>
      <c r="AP427" s="3">
        <f>Таблица1[[#This Row],[Возврат 1002]]+Таблица1[[#This Row],[Возврат 1001]]</f>
        <v>0</v>
      </c>
      <c r="AQ42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28" spans="1:43" s="3" customFormat="1" ht="15.75" customHeight="1" x14ac:dyDescent="0.2">
      <c r="A428" s="23" t="s">
        <v>810</v>
      </c>
      <c r="B428" s="2">
        <v>408809</v>
      </c>
      <c r="C428" s="88" t="s">
        <v>210</v>
      </c>
      <c r="D428" s="23" t="s">
        <v>810</v>
      </c>
      <c r="E428" s="7">
        <v>408809</v>
      </c>
      <c r="F428" s="7" t="s">
        <v>38</v>
      </c>
      <c r="G428" s="8" t="s">
        <v>1097</v>
      </c>
      <c r="H428" s="5" t="s">
        <v>21</v>
      </c>
      <c r="I428" s="5">
        <v>4</v>
      </c>
      <c r="J428" s="5">
        <v>108</v>
      </c>
      <c r="K428" s="5">
        <v>14</v>
      </c>
      <c r="L428" s="5">
        <v>24</v>
      </c>
      <c r="M428" s="5">
        <v>65.099999999999994</v>
      </c>
      <c r="N428" s="5">
        <v>5.5</v>
      </c>
      <c r="O428" s="43" t="str">
        <f>CONCATENATE(Таблица1[[#This Row],[Отверстия]],"/",Таблица1[[#This Row],[PCD]])</f>
        <v>4/108</v>
      </c>
      <c r="P428" s="5" t="s">
        <v>211</v>
      </c>
      <c r="Q428" s="17" t="str">
        <f>CONCATENATE(Таблица1[[#This Row],[Отверстия]],"/",Таблица1[[#This Row],[PCD]],"/",Таблица1[[#This Row],[Диаметр]])</f>
        <v>4/108/14</v>
      </c>
      <c r="R42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4/108/14/24/65,1/5,5</v>
      </c>
      <c r="S42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4/108/14/24/65,1/5,5</v>
      </c>
      <c r="T428" s="58" t="s">
        <v>22</v>
      </c>
      <c r="U428" s="4"/>
      <c r="V428" s="35"/>
      <c r="W428" s="83" t="s">
        <v>2827</v>
      </c>
      <c r="X428" s="34">
        <v>3090</v>
      </c>
      <c r="Y428" s="161"/>
      <c r="Z428" s="34">
        <v>0</v>
      </c>
      <c r="AA428" s="51">
        <f>IFERROR(VLOOKUP(Таблица1[[#This Row],[Товар КОД6]],'Stock СВОД'!$A$5:$C$220,2,0),)</f>
        <v>0</v>
      </c>
      <c r="AB428" s="51">
        <f>IFERROR(VLOOKUP(Таблица1[[#This Row],[Товар КОД6]],'Продажи Период СВОД'!$A$5:$C$410,2,0),)</f>
        <v>0</v>
      </c>
      <c r="AC428" s="129">
        <f>IFERROR(VLOOKUP(Таблица1[[#This Row],[Товар КОД6]],'Stock СВОД'!$A$5:$C$220,3,0),)</f>
        <v>0</v>
      </c>
      <c r="AD428" s="51">
        <f>IFERROR(VLOOKUP(Таблица1[[#This Row],[Товар КОД6]],'Продажи Период СВОД'!$A$5:$C$410,3,0),)</f>
        <v>0</v>
      </c>
      <c r="AE428" s="119">
        <f>Таблица1[[#This Row],[СТОК 1001]]+Таблица1[[#This Row],[СТОК 1002,]]</f>
        <v>0</v>
      </c>
      <c r="AF428" s="128"/>
      <c r="AG428" s="129"/>
      <c r="AH428" s="120">
        <f>Таблица1[[#This Row],[1002 заказ]]+Таблица1[[#This Row],[1001 заказ]]</f>
        <v>0</v>
      </c>
      <c r="AI428" s="57">
        <v>1</v>
      </c>
      <c r="AJ428" s="194"/>
      <c r="AK428" s="194"/>
      <c r="AL428" s="194">
        <f>Таблица1[[#This Row],[ФАКТ 1001]]+Таблица1[[#This Row],[ФАКТ 1002]]+Таблица1[[#This Row],[1001 заказ]]+Таблица1[[#This Row],[1002 заказ]]</f>
        <v>0</v>
      </c>
      <c r="AP428" s="3">
        <f>Таблица1[[#This Row],[Возврат 1002]]+Таблица1[[#This Row],[Возврат 1001]]</f>
        <v>0</v>
      </c>
      <c r="AQ42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29" spans="1:43" s="3" customFormat="1" ht="15.75" customHeight="1" x14ac:dyDescent="0.2">
      <c r="A429" s="23" t="s">
        <v>810</v>
      </c>
      <c r="B429" s="2">
        <v>665914</v>
      </c>
      <c r="C429" s="88" t="s">
        <v>212</v>
      </c>
      <c r="D429" s="23" t="s">
        <v>810</v>
      </c>
      <c r="E429" s="7">
        <v>665914</v>
      </c>
      <c r="F429" s="7" t="s">
        <v>38</v>
      </c>
      <c r="G429" s="8" t="s">
        <v>1099</v>
      </c>
      <c r="H429" s="5" t="s">
        <v>21</v>
      </c>
      <c r="I429" s="5">
        <v>4</v>
      </c>
      <c r="J429" s="5">
        <v>108</v>
      </c>
      <c r="K429" s="5">
        <v>14</v>
      </c>
      <c r="L429" s="5">
        <v>24</v>
      </c>
      <c r="M429" s="5">
        <v>65.099999999999994</v>
      </c>
      <c r="N429" s="5">
        <v>5.5</v>
      </c>
      <c r="O429" s="43" t="str">
        <f>CONCATENATE(Таблица1[[#This Row],[Отверстия]],"/",Таблица1[[#This Row],[PCD]])</f>
        <v>4/108</v>
      </c>
      <c r="P429" s="5" t="s">
        <v>213</v>
      </c>
      <c r="Q429" s="17" t="str">
        <f>CONCATENATE(Таблица1[[#This Row],[Отверстия]],"/",Таблица1[[#This Row],[PCD]],"/",Таблица1[[#This Row],[Диаметр]])</f>
        <v>4/108/14</v>
      </c>
      <c r="R42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4/108/14/24/65,1/5,5</v>
      </c>
      <c r="S42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4/108/14/24/65,1/5,5</v>
      </c>
      <c r="T429" s="58" t="s">
        <v>22</v>
      </c>
      <c r="U429" s="4"/>
      <c r="V429" s="35"/>
      <c r="W429" s="83" t="s">
        <v>2827</v>
      </c>
      <c r="X429" s="34">
        <v>2790</v>
      </c>
      <c r="Y429" s="161"/>
      <c r="Z429" s="34">
        <v>0</v>
      </c>
      <c r="AA429" s="51">
        <f>IFERROR(VLOOKUP(Таблица1[[#This Row],[Товар КОД6]],'Stock СВОД'!$A$5:$C$220,2,0),)</f>
        <v>0</v>
      </c>
      <c r="AB429" s="51">
        <f>IFERROR(VLOOKUP(Таблица1[[#This Row],[Товар КОД6]],'Продажи Период СВОД'!$A$5:$C$410,2,0),)</f>
        <v>0</v>
      </c>
      <c r="AC429" s="129">
        <f>IFERROR(VLOOKUP(Таблица1[[#This Row],[Товар КОД6]],'Stock СВОД'!$A$5:$C$220,3,0),)</f>
        <v>0</v>
      </c>
      <c r="AD429" s="51">
        <f>IFERROR(VLOOKUP(Таблица1[[#This Row],[Товар КОД6]],'Продажи Период СВОД'!$A$5:$C$410,3,0),)</f>
        <v>0</v>
      </c>
      <c r="AE429" s="119">
        <f>Таблица1[[#This Row],[СТОК 1001]]+Таблица1[[#This Row],[СТОК 1002,]]</f>
        <v>0</v>
      </c>
      <c r="AF429" s="128"/>
      <c r="AG429" s="129"/>
      <c r="AH429" s="120">
        <f>Таблица1[[#This Row],[1002 заказ]]+Таблица1[[#This Row],[1001 заказ]]</f>
        <v>0</v>
      </c>
      <c r="AI429" s="57">
        <v>1</v>
      </c>
      <c r="AJ429" s="194"/>
      <c r="AK429" s="194"/>
      <c r="AL429" s="194">
        <f>Таблица1[[#This Row],[ФАКТ 1001]]+Таблица1[[#This Row],[ФАКТ 1002]]+Таблица1[[#This Row],[1001 заказ]]+Таблица1[[#This Row],[1002 заказ]]</f>
        <v>0</v>
      </c>
      <c r="AP429" s="3">
        <f>Таблица1[[#This Row],[Возврат 1002]]+Таблица1[[#This Row],[Возврат 1001]]</f>
        <v>0</v>
      </c>
      <c r="AQ42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30" spans="1:43" s="3" customFormat="1" ht="15.75" customHeight="1" x14ac:dyDescent="0.2">
      <c r="A430" s="23" t="s">
        <v>810</v>
      </c>
      <c r="B430" s="2">
        <v>408810</v>
      </c>
      <c r="C430" s="88" t="s">
        <v>1473</v>
      </c>
      <c r="D430" s="23" t="s">
        <v>810</v>
      </c>
      <c r="E430" s="7">
        <v>408810</v>
      </c>
      <c r="F430" s="7" t="s">
        <v>38</v>
      </c>
      <c r="G430" s="8" t="s">
        <v>2571</v>
      </c>
      <c r="H430" s="5" t="s">
        <v>21</v>
      </c>
      <c r="I430" s="5">
        <v>4</v>
      </c>
      <c r="J430" s="5">
        <v>108</v>
      </c>
      <c r="K430" s="5">
        <v>14</v>
      </c>
      <c r="L430" s="5">
        <v>24</v>
      </c>
      <c r="M430" s="5">
        <v>65.099999999999994</v>
      </c>
      <c r="N430" s="5">
        <v>5.5</v>
      </c>
      <c r="O430" s="43" t="str">
        <f>CONCATENATE(Таблица1[[#This Row],[Отверстия]],"/",Таблица1[[#This Row],[PCD]])</f>
        <v>4/108</v>
      </c>
      <c r="P430" s="5" t="s">
        <v>1472</v>
      </c>
      <c r="Q430" s="17" t="str">
        <f>CONCATENATE(Таблица1[[#This Row],[Отверстия]],"/",Таблица1[[#This Row],[PCD]],"/",Таблица1[[#This Row],[Диаметр]])</f>
        <v>4/108/14</v>
      </c>
      <c r="R43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4/108/14/24/65,1/5,5</v>
      </c>
      <c r="S43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4/108/14/24/65,1/5,5</v>
      </c>
      <c r="T430" s="58" t="s">
        <v>22</v>
      </c>
      <c r="U430" s="4"/>
      <c r="V430" s="35"/>
      <c r="W430" s="83" t="s">
        <v>2827</v>
      </c>
      <c r="X430" s="34">
        <v>3090</v>
      </c>
      <c r="Y430" s="161"/>
      <c r="Z430" s="34">
        <v>0</v>
      </c>
      <c r="AA430" s="51">
        <f>IFERROR(VLOOKUP(Таблица1[[#This Row],[Товар КОД6]],'Stock СВОД'!$A$5:$C$220,2,0),)</f>
        <v>0</v>
      </c>
      <c r="AB430" s="51">
        <f>IFERROR(VLOOKUP(Таблица1[[#This Row],[Товар КОД6]],'Продажи Период СВОД'!$A$5:$C$410,2,0),)</f>
        <v>0</v>
      </c>
      <c r="AC430" s="129">
        <f>IFERROR(VLOOKUP(Таблица1[[#This Row],[Товар КОД6]],'Stock СВОД'!$A$5:$C$220,3,0),)</f>
        <v>0</v>
      </c>
      <c r="AD430" s="51">
        <f>IFERROR(VLOOKUP(Таблица1[[#This Row],[Товар КОД6]],'Продажи Период СВОД'!$A$5:$C$410,3,0),)</f>
        <v>0</v>
      </c>
      <c r="AE430" s="119">
        <f>Таблица1[[#This Row],[СТОК 1001]]+Таблица1[[#This Row],[СТОК 1002,]]</f>
        <v>0</v>
      </c>
      <c r="AF430" s="128"/>
      <c r="AG430" s="129"/>
      <c r="AH430" s="120">
        <f>Таблица1[[#This Row],[1002 заказ]]+Таблица1[[#This Row],[1001 заказ]]</f>
        <v>0</v>
      </c>
      <c r="AI430" s="57">
        <v>1</v>
      </c>
      <c r="AJ430" s="194"/>
      <c r="AK430" s="194"/>
      <c r="AL430" s="194">
        <f>Таблица1[[#This Row],[ФАКТ 1001]]+Таблица1[[#This Row],[ФАКТ 1002]]+Таблица1[[#This Row],[1001 заказ]]+Таблица1[[#This Row],[1002 заказ]]</f>
        <v>0</v>
      </c>
      <c r="AP430" s="3">
        <f>Таблица1[[#This Row],[Возврат 1002]]+Таблица1[[#This Row],[Возврат 1001]]</f>
        <v>0</v>
      </c>
      <c r="AQ43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31" spans="1:43" s="3" customFormat="1" ht="15.75" customHeight="1" x14ac:dyDescent="0.2">
      <c r="A431" s="23" t="s">
        <v>810</v>
      </c>
      <c r="B431" s="2">
        <v>408812</v>
      </c>
      <c r="C431" s="88" t="s">
        <v>1475</v>
      </c>
      <c r="D431" s="23" t="s">
        <v>810</v>
      </c>
      <c r="E431" s="7">
        <v>408812</v>
      </c>
      <c r="F431" s="7" t="s">
        <v>38</v>
      </c>
      <c r="G431" s="8" t="s">
        <v>1107</v>
      </c>
      <c r="H431" s="5" t="s">
        <v>21</v>
      </c>
      <c r="I431" s="5">
        <v>4</v>
      </c>
      <c r="J431" s="5">
        <v>108</v>
      </c>
      <c r="K431" s="5">
        <v>14</v>
      </c>
      <c r="L431" s="5">
        <v>24</v>
      </c>
      <c r="M431" s="5">
        <v>65.099999999999994</v>
      </c>
      <c r="N431" s="5">
        <v>5.5</v>
      </c>
      <c r="O431" s="43" t="str">
        <f>CONCATENATE(Таблица1[[#This Row],[Отверстия]],"/",Таблица1[[#This Row],[PCD]])</f>
        <v>4/108</v>
      </c>
      <c r="P431" s="5" t="s">
        <v>1474</v>
      </c>
      <c r="Q431" s="17" t="str">
        <f>CONCATENATE(Таблица1[[#This Row],[Отверстия]],"/",Таблица1[[#This Row],[PCD]],"/",Таблица1[[#This Row],[Диаметр]])</f>
        <v>4/108/14</v>
      </c>
      <c r="R43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4/108/14/24/65,1/5,5</v>
      </c>
      <c r="S43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4/108/14/24/65,1/5,5</v>
      </c>
      <c r="T431" s="58" t="s">
        <v>22</v>
      </c>
      <c r="U431" s="4"/>
      <c r="V431" s="35"/>
      <c r="W431" s="83" t="s">
        <v>2827</v>
      </c>
      <c r="X431" s="34">
        <v>2790</v>
      </c>
      <c r="Y431" s="161"/>
      <c r="Z431" s="34">
        <v>0</v>
      </c>
      <c r="AA431" s="51">
        <f>IFERROR(VLOOKUP(Таблица1[[#This Row],[Товар КОД6]],'Stock СВОД'!$A$5:$C$220,2,0),)</f>
        <v>0</v>
      </c>
      <c r="AB431" s="51">
        <f>IFERROR(VLOOKUP(Таблица1[[#This Row],[Товар КОД6]],'Продажи Период СВОД'!$A$5:$C$410,2,0),)</f>
        <v>0</v>
      </c>
      <c r="AC431" s="129">
        <f>IFERROR(VLOOKUP(Таблица1[[#This Row],[Товар КОД6]],'Stock СВОД'!$A$5:$C$220,3,0),)</f>
        <v>0</v>
      </c>
      <c r="AD431" s="51">
        <f>IFERROR(VLOOKUP(Таблица1[[#This Row],[Товар КОД6]],'Продажи Период СВОД'!$A$5:$C$410,3,0),)</f>
        <v>0</v>
      </c>
      <c r="AE431" s="119">
        <f>Таблица1[[#This Row],[СТОК 1001]]+Таблица1[[#This Row],[СТОК 1002,]]</f>
        <v>0</v>
      </c>
      <c r="AF431" s="128"/>
      <c r="AG431" s="129"/>
      <c r="AH431" s="120">
        <f>Таблица1[[#This Row],[1002 заказ]]+Таблица1[[#This Row],[1001 заказ]]</f>
        <v>0</v>
      </c>
      <c r="AI431" s="57">
        <v>1</v>
      </c>
      <c r="AJ431" s="194"/>
      <c r="AK431" s="194"/>
      <c r="AL431" s="194">
        <f>Таблица1[[#This Row],[ФАКТ 1001]]+Таблица1[[#This Row],[ФАКТ 1002]]+Таблица1[[#This Row],[1001 заказ]]+Таблица1[[#This Row],[1002 заказ]]</f>
        <v>0</v>
      </c>
      <c r="AP431" s="3">
        <f>Таблица1[[#This Row],[Возврат 1002]]+Таблица1[[#This Row],[Возврат 1001]]</f>
        <v>0</v>
      </c>
      <c r="AQ43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32" spans="1:43" s="3" customFormat="1" ht="15.75" customHeight="1" x14ac:dyDescent="0.2">
      <c r="A432" s="23" t="s">
        <v>810</v>
      </c>
      <c r="B432" s="2">
        <v>408813</v>
      </c>
      <c r="C432" s="88" t="s">
        <v>1477</v>
      </c>
      <c r="D432" s="23" t="s">
        <v>810</v>
      </c>
      <c r="E432" s="7">
        <v>408813</v>
      </c>
      <c r="F432" s="7" t="s">
        <v>38</v>
      </c>
      <c r="G432" s="8" t="s">
        <v>1108</v>
      </c>
      <c r="H432" s="5" t="s">
        <v>21</v>
      </c>
      <c r="I432" s="5">
        <v>4</v>
      </c>
      <c r="J432" s="5">
        <v>108</v>
      </c>
      <c r="K432" s="5">
        <v>14</v>
      </c>
      <c r="L432" s="5">
        <v>24</v>
      </c>
      <c r="M432" s="5">
        <v>65.099999999999994</v>
      </c>
      <c r="N432" s="5">
        <v>5.5</v>
      </c>
      <c r="O432" s="43" t="str">
        <f>CONCATENATE(Таблица1[[#This Row],[Отверстия]],"/",Таблица1[[#This Row],[PCD]])</f>
        <v>4/108</v>
      </c>
      <c r="P432" s="5" t="s">
        <v>1476</v>
      </c>
      <c r="Q432" s="17" t="str">
        <f>CONCATENATE(Таблица1[[#This Row],[Отверстия]],"/",Таблица1[[#This Row],[PCD]],"/",Таблица1[[#This Row],[Диаметр]])</f>
        <v>4/108/14</v>
      </c>
      <c r="R43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4/108/14/24/65,1/5,5</v>
      </c>
      <c r="S43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4/108/14/24/65,1/5,5</v>
      </c>
      <c r="T432" s="58" t="s">
        <v>22</v>
      </c>
      <c r="U432" s="4"/>
      <c r="V432" s="35"/>
      <c r="W432" s="83" t="s">
        <v>2827</v>
      </c>
      <c r="X432" s="34">
        <v>2790</v>
      </c>
      <c r="Y432" s="161"/>
      <c r="Z432" s="34">
        <v>0</v>
      </c>
      <c r="AA432" s="51">
        <f>IFERROR(VLOOKUP(Таблица1[[#This Row],[Товар КОД6]],'Stock СВОД'!$A$5:$C$220,2,0),)</f>
        <v>0</v>
      </c>
      <c r="AB432" s="51">
        <f>IFERROR(VLOOKUP(Таблица1[[#This Row],[Товар КОД6]],'Продажи Период СВОД'!$A$5:$C$410,2,0),)</f>
        <v>0</v>
      </c>
      <c r="AC432" s="129">
        <f>IFERROR(VLOOKUP(Таблица1[[#This Row],[Товар КОД6]],'Stock СВОД'!$A$5:$C$220,3,0),)</f>
        <v>0</v>
      </c>
      <c r="AD432" s="51">
        <f>IFERROR(VLOOKUP(Таблица1[[#This Row],[Товар КОД6]],'Продажи Период СВОД'!$A$5:$C$410,3,0),)</f>
        <v>0</v>
      </c>
      <c r="AE432" s="119">
        <f>Таблица1[[#This Row],[СТОК 1001]]+Таблица1[[#This Row],[СТОК 1002,]]</f>
        <v>0</v>
      </c>
      <c r="AF432" s="128"/>
      <c r="AG432" s="129"/>
      <c r="AH432" s="120">
        <f>Таблица1[[#This Row],[1002 заказ]]+Таблица1[[#This Row],[1001 заказ]]</f>
        <v>0</v>
      </c>
      <c r="AI432" s="57">
        <v>1</v>
      </c>
      <c r="AJ432" s="194"/>
      <c r="AK432" s="194"/>
      <c r="AL432" s="194">
        <f>Таблица1[[#This Row],[ФАКТ 1001]]+Таблица1[[#This Row],[ФАКТ 1002]]+Таблица1[[#This Row],[1001 заказ]]+Таблица1[[#This Row],[1002 заказ]]</f>
        <v>0</v>
      </c>
      <c r="AP432" s="3">
        <f>Таблица1[[#This Row],[Возврат 1002]]+Таблица1[[#This Row],[Возврат 1001]]</f>
        <v>0</v>
      </c>
      <c r="AQ43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33" spans="1:43" s="3" customFormat="1" ht="15.75" customHeight="1" x14ac:dyDescent="0.2">
      <c r="A433" s="23" t="s">
        <v>810</v>
      </c>
      <c r="B433" s="2">
        <v>665915</v>
      </c>
      <c r="C433" s="88" t="s">
        <v>3653</v>
      </c>
      <c r="D433" s="23" t="s">
        <v>810</v>
      </c>
      <c r="E433" s="7">
        <v>665915</v>
      </c>
      <c r="F433" s="7" t="s">
        <v>38</v>
      </c>
      <c r="G433" s="8" t="s">
        <v>1103</v>
      </c>
      <c r="H433" s="5" t="s">
        <v>21</v>
      </c>
      <c r="I433" s="5">
        <v>4</v>
      </c>
      <c r="J433" s="5">
        <v>108</v>
      </c>
      <c r="K433" s="5">
        <v>14</v>
      </c>
      <c r="L433" s="5">
        <v>24</v>
      </c>
      <c r="M433" s="5">
        <v>65.099999999999994</v>
      </c>
      <c r="N433" s="5">
        <v>5.5</v>
      </c>
      <c r="O433" s="43" t="str">
        <f>CONCATENATE(Таблица1[[#This Row],[Отверстия]],"/",Таблица1[[#This Row],[PCD]])</f>
        <v>4/108</v>
      </c>
      <c r="P433" s="5" t="s">
        <v>2471</v>
      </c>
      <c r="Q433" s="17" t="str">
        <f>CONCATENATE(Таблица1[[#This Row],[Отверстия]],"/",Таблица1[[#This Row],[PCD]],"/",Таблица1[[#This Row],[Диаметр]])</f>
        <v>4/108/14</v>
      </c>
      <c r="R43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4/108/14/24/65,1/5,5</v>
      </c>
      <c r="S43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4/108/14/24/65,1/5,5</v>
      </c>
      <c r="T433" s="58" t="s">
        <v>22</v>
      </c>
      <c r="U433" s="4"/>
      <c r="V433" s="35"/>
      <c r="W433" s="55" t="s">
        <v>2827</v>
      </c>
      <c r="X433" s="34">
        <v>3090</v>
      </c>
      <c r="Y433" s="161"/>
      <c r="Z433" s="34">
        <v>0</v>
      </c>
      <c r="AA433" s="51">
        <f>IFERROR(VLOOKUP(Таблица1[[#This Row],[Товар КОД6]],'Stock СВОД'!$A$5:$C$220,2,0),)</f>
        <v>0</v>
      </c>
      <c r="AB433" s="51">
        <f>IFERROR(VLOOKUP(Таблица1[[#This Row],[Товар КОД6]],'Продажи Период СВОД'!$A$5:$C$410,2,0),)</f>
        <v>0</v>
      </c>
      <c r="AC433" s="129">
        <f>IFERROR(VLOOKUP(Таблица1[[#This Row],[Товар КОД6]],'Stock СВОД'!$A$5:$C$220,3,0),)</f>
        <v>0</v>
      </c>
      <c r="AD433" s="51">
        <f>IFERROR(VLOOKUP(Таблица1[[#This Row],[Товар КОД6]],'Продажи Период СВОД'!$A$5:$C$410,3,0),)</f>
        <v>0</v>
      </c>
      <c r="AE433" s="119">
        <f>Таблица1[[#This Row],[СТОК 1001]]+Таблица1[[#This Row],[СТОК 1002,]]</f>
        <v>0</v>
      </c>
      <c r="AF433" s="128"/>
      <c r="AG433" s="129"/>
      <c r="AH433" s="120">
        <f>Таблица1[[#This Row],[1002 заказ]]+Таблица1[[#This Row],[1001 заказ]]</f>
        <v>0</v>
      </c>
      <c r="AI433" s="57">
        <v>1</v>
      </c>
      <c r="AJ433" s="194"/>
      <c r="AK433" s="194"/>
      <c r="AL433" s="194">
        <f>Таблица1[[#This Row],[ФАКТ 1001]]+Таблица1[[#This Row],[ФАКТ 1002]]+Таблица1[[#This Row],[1001 заказ]]+Таблица1[[#This Row],[1002 заказ]]</f>
        <v>0</v>
      </c>
      <c r="AP433" s="3">
        <f>Таблица1[[#This Row],[Возврат 1002]]+Таблица1[[#This Row],[Возврат 1001]]</f>
        <v>0</v>
      </c>
      <c r="AQ43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34" spans="1:43" s="3" customFormat="1" ht="15.75" customHeight="1" x14ac:dyDescent="0.2">
      <c r="A434" s="23" t="s">
        <v>810</v>
      </c>
      <c r="B434" s="2">
        <v>661650</v>
      </c>
      <c r="C434" s="88" t="s">
        <v>2074</v>
      </c>
      <c r="D434" s="23" t="s">
        <v>810</v>
      </c>
      <c r="E434" s="7">
        <v>661650</v>
      </c>
      <c r="F434" s="7" t="s">
        <v>2574</v>
      </c>
      <c r="G434" s="8" t="s">
        <v>1106</v>
      </c>
      <c r="H434" s="5" t="s">
        <v>21</v>
      </c>
      <c r="I434" s="5">
        <v>4</v>
      </c>
      <c r="J434" s="5">
        <v>108</v>
      </c>
      <c r="K434" s="5">
        <v>15</v>
      </c>
      <c r="L434" s="44">
        <v>27</v>
      </c>
      <c r="M434" s="5">
        <v>65.099999999999994</v>
      </c>
      <c r="N434" s="5">
        <v>6</v>
      </c>
      <c r="O434" s="43" t="str">
        <f>CONCATENATE(Таблица1[[#This Row],[Отверстия]],"/",Таблица1[[#This Row],[PCD]])</f>
        <v>4/108</v>
      </c>
      <c r="P434" s="5" t="str">
        <f>Таблица1[[#This Row],[Универсальный размер]]&amp;" "&amp;Таблица1[[#This Row],[Код Поставщика]]</f>
        <v>4/108/15/27/65,1/6 56.12М</v>
      </c>
      <c r="Q434" s="17" t="str">
        <f>CONCATENATE(Таблица1[[#This Row],[Отверстия]],"/",Таблица1[[#This Row],[PCD]],"/",Таблица1[[#This Row],[Диаметр]])</f>
        <v>4/108/15</v>
      </c>
      <c r="R43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4/108/15/27/65,1/6</v>
      </c>
      <c r="S43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4/108/15/27/65,1/6</v>
      </c>
      <c r="T434" s="58" t="s">
        <v>22</v>
      </c>
      <c r="U434" s="4"/>
      <c r="V434" s="35"/>
      <c r="W434" s="55" t="s">
        <v>2830</v>
      </c>
      <c r="X434" s="34">
        <v>3350</v>
      </c>
      <c r="Y434" s="161"/>
      <c r="Z434" s="34">
        <v>0</v>
      </c>
      <c r="AA434" s="51">
        <f>IFERROR(VLOOKUP(Таблица1[[#This Row],[Товар КОД6]],'Stock СВОД'!$A$5:$C$220,2,0),)</f>
        <v>0</v>
      </c>
      <c r="AB434" s="51">
        <f>IFERROR(VLOOKUP(Таблица1[[#This Row],[Товар КОД6]],'Продажи Период СВОД'!$A$5:$C$410,2,0),)</f>
        <v>0</v>
      </c>
      <c r="AC434" s="129">
        <f>IFERROR(VLOOKUP(Таблица1[[#This Row],[Товар КОД6]],'Stock СВОД'!$A$5:$C$220,3,0),)</f>
        <v>0</v>
      </c>
      <c r="AD434" s="51">
        <f>IFERROR(VLOOKUP(Таблица1[[#This Row],[Товар КОД6]],'Продажи Период СВОД'!$A$5:$C$410,3,0),)</f>
        <v>0</v>
      </c>
      <c r="AE434" s="119">
        <f>Таблица1[[#This Row],[СТОК 1001]]+Таблица1[[#This Row],[СТОК 1002,]]</f>
        <v>0</v>
      </c>
      <c r="AF434" s="128"/>
      <c r="AG434" s="129"/>
      <c r="AH434" s="120">
        <f>Таблица1[[#This Row],[1002 заказ]]+Таблица1[[#This Row],[1001 заказ]]</f>
        <v>0</v>
      </c>
      <c r="AI434" s="57">
        <v>1</v>
      </c>
      <c r="AJ434" s="194"/>
      <c r="AK434" s="194"/>
      <c r="AL434" s="194">
        <f>Таблица1[[#This Row],[ФАКТ 1001]]+Таблица1[[#This Row],[ФАКТ 1002]]+Таблица1[[#This Row],[1001 заказ]]+Таблица1[[#This Row],[1002 заказ]]</f>
        <v>0</v>
      </c>
      <c r="AP434" s="3">
        <f>Таблица1[[#This Row],[Возврат 1002]]+Таблица1[[#This Row],[Возврат 1001]]</f>
        <v>0</v>
      </c>
      <c r="AQ43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35" spans="1:43" s="3" customFormat="1" ht="15.75" customHeight="1" x14ac:dyDescent="0.2">
      <c r="A435" s="23" t="s">
        <v>810</v>
      </c>
      <c r="B435" s="2">
        <v>661652</v>
      </c>
      <c r="C435" s="88" t="s">
        <v>3654</v>
      </c>
      <c r="D435" s="23" t="s">
        <v>810</v>
      </c>
      <c r="E435" s="7">
        <v>661652</v>
      </c>
      <c r="F435" s="7" t="s">
        <v>2574</v>
      </c>
      <c r="G435" s="8" t="s">
        <v>1099</v>
      </c>
      <c r="H435" s="5" t="s">
        <v>21</v>
      </c>
      <c r="I435" s="5">
        <v>4</v>
      </c>
      <c r="J435" s="5">
        <v>108</v>
      </c>
      <c r="K435" s="5">
        <v>15</v>
      </c>
      <c r="L435" s="44">
        <v>27</v>
      </c>
      <c r="M435" s="5">
        <v>65.099999999999994</v>
      </c>
      <c r="N435" s="5">
        <v>6</v>
      </c>
      <c r="O435" s="43" t="str">
        <f>CONCATENATE(Таблица1[[#This Row],[Отверстия]],"/",Таблица1[[#This Row],[PCD]])</f>
        <v>4/108</v>
      </c>
      <c r="P435" s="5" t="str">
        <f>Таблица1[[#This Row],[Универсальный размер]]&amp;" "&amp;Таблица1[[#This Row],[Код Поставщика]]</f>
        <v>4/108/15/27/65,1/6 56.12Н</v>
      </c>
      <c r="Q435" s="17" t="str">
        <f>CONCATENATE(Таблица1[[#This Row],[Отверстия]],"/",Таблица1[[#This Row],[PCD]],"/",Таблица1[[#This Row],[Диаметр]])</f>
        <v>4/108/15</v>
      </c>
      <c r="R43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4/108/15/27/65,1/6</v>
      </c>
      <c r="S43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4/108/15/27/65,1/6</v>
      </c>
      <c r="T435" s="58" t="s">
        <v>22</v>
      </c>
      <c r="U435" s="4"/>
      <c r="V435" s="35"/>
      <c r="W435" s="55" t="s">
        <v>2830</v>
      </c>
      <c r="X435" s="34">
        <v>3350</v>
      </c>
      <c r="Y435" s="161"/>
      <c r="Z435" s="34">
        <v>0</v>
      </c>
      <c r="AA435" s="51">
        <f>IFERROR(VLOOKUP(Таблица1[[#This Row],[Товар КОД6]],'Stock СВОД'!$A$5:$C$220,2,0),)</f>
        <v>0</v>
      </c>
      <c r="AB435" s="51">
        <f>IFERROR(VLOOKUP(Таблица1[[#This Row],[Товар КОД6]],'Продажи Период СВОД'!$A$5:$C$410,2,0),)</f>
        <v>0</v>
      </c>
      <c r="AC435" s="129">
        <f>IFERROR(VLOOKUP(Таблица1[[#This Row],[Товар КОД6]],'Stock СВОД'!$A$5:$C$220,3,0),)</f>
        <v>0</v>
      </c>
      <c r="AD435" s="51">
        <f>IFERROR(VLOOKUP(Таблица1[[#This Row],[Товар КОД6]],'Продажи Период СВОД'!$A$5:$C$410,3,0),)</f>
        <v>0</v>
      </c>
      <c r="AE435" s="119">
        <f>Таблица1[[#This Row],[СТОК 1001]]+Таблица1[[#This Row],[СТОК 1002,]]</f>
        <v>0</v>
      </c>
      <c r="AF435" s="128"/>
      <c r="AG435" s="129"/>
      <c r="AH435" s="120">
        <f>Таблица1[[#This Row],[1002 заказ]]+Таблица1[[#This Row],[1001 заказ]]</f>
        <v>0</v>
      </c>
      <c r="AI435" s="57">
        <v>1</v>
      </c>
      <c r="AJ435" s="194"/>
      <c r="AK435" s="194"/>
      <c r="AL435" s="194">
        <f>Таблица1[[#This Row],[ФАКТ 1001]]+Таблица1[[#This Row],[ФАКТ 1002]]+Таблица1[[#This Row],[1001 заказ]]+Таблица1[[#This Row],[1002 заказ]]</f>
        <v>0</v>
      </c>
      <c r="AP435" s="3">
        <f>Таблица1[[#This Row],[Возврат 1002]]+Таблица1[[#This Row],[Возврат 1001]]</f>
        <v>0</v>
      </c>
      <c r="AQ43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36" spans="1:43" s="3" customFormat="1" ht="15.75" customHeight="1" x14ac:dyDescent="0.2">
      <c r="A436" s="23" t="s">
        <v>810</v>
      </c>
      <c r="B436" s="2">
        <v>675809</v>
      </c>
      <c r="C436" s="88" t="s">
        <v>2550</v>
      </c>
      <c r="D436" s="23" t="s">
        <v>810</v>
      </c>
      <c r="E436" s="7">
        <v>675809</v>
      </c>
      <c r="F436" s="7" t="s">
        <v>38</v>
      </c>
      <c r="G436" s="8" t="s">
        <v>2571</v>
      </c>
      <c r="H436" s="5" t="s">
        <v>21</v>
      </c>
      <c r="I436" s="5">
        <v>4</v>
      </c>
      <c r="J436" s="5">
        <v>108</v>
      </c>
      <c r="K436" s="5">
        <v>15</v>
      </c>
      <c r="L436" s="5">
        <v>27</v>
      </c>
      <c r="M436" s="5">
        <v>65.099999999999994</v>
      </c>
      <c r="N436" s="5">
        <v>6</v>
      </c>
      <c r="O436" s="43" t="str">
        <f>CONCATENATE(Таблица1[[#This Row],[Отверстия]],"/",Таблица1[[#This Row],[PCD]])</f>
        <v>4/108</v>
      </c>
      <c r="P436" s="5" t="s">
        <v>2549</v>
      </c>
      <c r="Q436" s="17" t="str">
        <f>CONCATENATE(Таблица1[[#This Row],[Отверстия]],"/",Таблица1[[#This Row],[PCD]],"/",Таблица1[[#This Row],[Диаметр]])</f>
        <v>4/108/15</v>
      </c>
      <c r="R43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4/108/15/27/65,1/6</v>
      </c>
      <c r="S43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4/108/15/27/65,1/6</v>
      </c>
      <c r="T436" s="58" t="s">
        <v>22</v>
      </c>
      <c r="U436" s="4"/>
      <c r="V436" s="35"/>
      <c r="W436" s="55" t="s">
        <v>2830</v>
      </c>
      <c r="X436" s="34">
        <v>3590</v>
      </c>
      <c r="Y436" s="161"/>
      <c r="Z436" s="34">
        <v>0</v>
      </c>
      <c r="AA436" s="51">
        <f>IFERROR(VLOOKUP(Таблица1[[#This Row],[Товар КОД6]],'Stock СВОД'!$A$5:$C$220,2,0),)</f>
        <v>0</v>
      </c>
      <c r="AB436" s="51">
        <f>IFERROR(VLOOKUP(Таблица1[[#This Row],[Товар КОД6]],'Продажи Период СВОД'!$A$5:$C$410,2,0),)</f>
        <v>0</v>
      </c>
      <c r="AC436" s="129">
        <f>IFERROR(VLOOKUP(Таблица1[[#This Row],[Товар КОД6]],'Stock СВОД'!$A$5:$C$220,3,0),)</f>
        <v>0</v>
      </c>
      <c r="AD436" s="51">
        <f>IFERROR(VLOOKUP(Таблица1[[#This Row],[Товар КОД6]],'Продажи Период СВОД'!$A$5:$C$410,3,0),)</f>
        <v>0</v>
      </c>
      <c r="AE436" s="119">
        <f>Таблица1[[#This Row],[СТОК 1001]]+Таблица1[[#This Row],[СТОК 1002,]]</f>
        <v>0</v>
      </c>
      <c r="AF436" s="128"/>
      <c r="AG436" s="129"/>
      <c r="AH436" s="120">
        <f>Таблица1[[#This Row],[1002 заказ]]+Таблица1[[#This Row],[1001 заказ]]</f>
        <v>0</v>
      </c>
      <c r="AI436" s="57">
        <v>1</v>
      </c>
      <c r="AJ436" s="194"/>
      <c r="AK436" s="194"/>
      <c r="AL436" s="194">
        <f>Таблица1[[#This Row],[ФАКТ 1001]]+Таблица1[[#This Row],[ФАКТ 1002]]+Таблица1[[#This Row],[1001 заказ]]+Таблица1[[#This Row],[1002 заказ]]</f>
        <v>0</v>
      </c>
      <c r="AP436" s="3">
        <f>Таблица1[[#This Row],[Возврат 1002]]+Таблица1[[#This Row],[Возврат 1001]]</f>
        <v>0</v>
      </c>
      <c r="AQ43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37" spans="1:43" s="3" customFormat="1" ht="15.75" customHeight="1" x14ac:dyDescent="0.2">
      <c r="A437" s="23" t="s">
        <v>810</v>
      </c>
      <c r="B437" s="2">
        <v>675810</v>
      </c>
      <c r="C437" s="88" t="s">
        <v>3655</v>
      </c>
      <c r="D437" s="23" t="s">
        <v>810</v>
      </c>
      <c r="E437" s="7">
        <v>675810</v>
      </c>
      <c r="F437" s="7" t="s">
        <v>38</v>
      </c>
      <c r="G437" s="8" t="s">
        <v>1099</v>
      </c>
      <c r="H437" s="5" t="s">
        <v>21</v>
      </c>
      <c r="I437" s="5">
        <v>4</v>
      </c>
      <c r="J437" s="5">
        <v>108</v>
      </c>
      <c r="K437" s="5">
        <v>15</v>
      </c>
      <c r="L437" s="5">
        <v>27</v>
      </c>
      <c r="M437" s="5">
        <v>65.099999999999994</v>
      </c>
      <c r="N437" s="5">
        <v>6</v>
      </c>
      <c r="O437" s="43" t="str">
        <f>CONCATENATE(Таблица1[[#This Row],[Отверстия]],"/",Таблица1[[#This Row],[PCD]])</f>
        <v>4/108</v>
      </c>
      <c r="P437" s="5" t="s">
        <v>2551</v>
      </c>
      <c r="Q437" s="17" t="str">
        <f>CONCATENATE(Таблица1[[#This Row],[Отверстия]],"/",Таблица1[[#This Row],[PCD]],"/",Таблица1[[#This Row],[Диаметр]])</f>
        <v>4/108/15</v>
      </c>
      <c r="R43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4/108/15/27/65,1/6</v>
      </c>
      <c r="S43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4/108/15/27/65,1/6</v>
      </c>
      <c r="T437" s="58" t="s">
        <v>22</v>
      </c>
      <c r="U437" s="4"/>
      <c r="V437" s="35"/>
      <c r="W437" s="55" t="s">
        <v>2830</v>
      </c>
      <c r="X437" s="34">
        <v>3350</v>
      </c>
      <c r="Y437" s="161"/>
      <c r="Z437" s="34">
        <v>0</v>
      </c>
      <c r="AA437" s="51">
        <f>IFERROR(VLOOKUP(Таблица1[[#This Row],[Товар КОД6]],'Stock СВОД'!$A$5:$C$220,2,0),)</f>
        <v>0</v>
      </c>
      <c r="AB437" s="51">
        <f>IFERROR(VLOOKUP(Таблица1[[#This Row],[Товар КОД6]],'Продажи Период СВОД'!$A$5:$C$410,2,0),)</f>
        <v>0</v>
      </c>
      <c r="AC437" s="129">
        <f>IFERROR(VLOOKUP(Таблица1[[#This Row],[Товар КОД6]],'Stock СВОД'!$A$5:$C$220,3,0),)</f>
        <v>0</v>
      </c>
      <c r="AD437" s="51">
        <f>IFERROR(VLOOKUP(Таблица1[[#This Row],[Товар КОД6]],'Продажи Период СВОД'!$A$5:$C$410,3,0),)</f>
        <v>0</v>
      </c>
      <c r="AE437" s="119">
        <f>Таблица1[[#This Row],[СТОК 1001]]+Таблица1[[#This Row],[СТОК 1002,]]</f>
        <v>0</v>
      </c>
      <c r="AF437" s="128"/>
      <c r="AG437" s="129"/>
      <c r="AH437" s="120">
        <f>Таблица1[[#This Row],[1002 заказ]]+Таблица1[[#This Row],[1001 заказ]]</f>
        <v>0</v>
      </c>
      <c r="AI437" s="57">
        <v>1</v>
      </c>
      <c r="AJ437" s="194"/>
      <c r="AK437" s="194"/>
      <c r="AL437" s="194">
        <f>Таблица1[[#This Row],[ФАКТ 1001]]+Таблица1[[#This Row],[ФАКТ 1002]]+Таблица1[[#This Row],[1001 заказ]]+Таблица1[[#This Row],[1002 заказ]]</f>
        <v>0</v>
      </c>
      <c r="AP437" s="3">
        <f>Таблица1[[#This Row],[Возврат 1002]]+Таблица1[[#This Row],[Возврат 1001]]</f>
        <v>0</v>
      </c>
      <c r="AQ43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38" spans="1:43" s="3" customFormat="1" ht="15.75" customHeight="1" x14ac:dyDescent="0.2">
      <c r="A438" s="23" t="s">
        <v>810</v>
      </c>
      <c r="B438" s="2">
        <v>405662</v>
      </c>
      <c r="C438" s="88" t="s">
        <v>1259</v>
      </c>
      <c r="D438" s="23" t="s">
        <v>810</v>
      </c>
      <c r="E438" s="7">
        <v>405662</v>
      </c>
      <c r="F438" s="7" t="s">
        <v>2574</v>
      </c>
      <c r="G438" s="8" t="s">
        <v>1180</v>
      </c>
      <c r="H438" s="5" t="s">
        <v>21</v>
      </c>
      <c r="I438" s="5">
        <v>4</v>
      </c>
      <c r="J438" s="5">
        <v>108</v>
      </c>
      <c r="K438" s="5">
        <v>15</v>
      </c>
      <c r="L438" s="44">
        <v>27</v>
      </c>
      <c r="M438" s="5">
        <v>65.099999999999994</v>
      </c>
      <c r="N438" s="5">
        <v>6</v>
      </c>
      <c r="O438" s="43" t="str">
        <f>CONCATENATE(Таблица1[[#This Row],[Отверстия]],"/",Таблица1[[#This Row],[PCD]])</f>
        <v>4/108</v>
      </c>
      <c r="P438" s="5" t="str">
        <f>Таблица1[[#This Row],[Универсальный размер]]&amp;" "&amp;Таблица1[[#This Row],[Код Поставщика]]</f>
        <v>4/108/15/27/65,1/6 56.12ПЛ</v>
      </c>
      <c r="Q438" s="17" t="str">
        <f>CONCATENATE(Таблица1[[#This Row],[Отверстия]],"/",Таблица1[[#This Row],[PCD]],"/",Таблица1[[#This Row],[Диаметр]])</f>
        <v>4/108/15</v>
      </c>
      <c r="R43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4/108/15/27/65,1/6</v>
      </c>
      <c r="S43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4/108/15/27/65,1/6</v>
      </c>
      <c r="T438" s="58" t="s">
        <v>22</v>
      </c>
      <c r="U438" s="4"/>
      <c r="V438" s="35"/>
      <c r="W438" s="55" t="s">
        <v>2831</v>
      </c>
      <c r="X438" s="34">
        <v>3590</v>
      </c>
      <c r="Y438" s="161"/>
      <c r="Z438" s="34">
        <v>0</v>
      </c>
      <c r="AA438" s="51">
        <f>IFERROR(VLOOKUP(Таблица1[[#This Row],[Товар КОД6]],'Stock СВОД'!$A$5:$C$220,2,0),)</f>
        <v>0</v>
      </c>
      <c r="AB438" s="51">
        <f>IFERROR(VLOOKUP(Таблица1[[#This Row],[Товар КОД6]],'Продажи Период СВОД'!$A$5:$C$410,2,0),)</f>
        <v>0</v>
      </c>
      <c r="AC438" s="129">
        <f>IFERROR(VLOOKUP(Таблица1[[#This Row],[Товар КОД6]],'Stock СВОД'!$A$5:$C$220,3,0),)</f>
        <v>0</v>
      </c>
      <c r="AD438" s="51">
        <f>IFERROR(VLOOKUP(Таблица1[[#This Row],[Товар КОД6]],'Продажи Период СВОД'!$A$5:$C$410,3,0),)</f>
        <v>0</v>
      </c>
      <c r="AE438" s="119">
        <f>Таблица1[[#This Row],[СТОК 1001]]+Таблица1[[#This Row],[СТОК 1002,]]</f>
        <v>0</v>
      </c>
      <c r="AF438" s="128"/>
      <c r="AG438" s="129"/>
      <c r="AH438" s="120">
        <f>Таблица1[[#This Row],[1002 заказ]]+Таблица1[[#This Row],[1001 заказ]]</f>
        <v>0</v>
      </c>
      <c r="AI438" s="57">
        <v>1</v>
      </c>
      <c r="AJ438" s="194"/>
      <c r="AK438" s="194"/>
      <c r="AL438" s="194">
        <f>Таблица1[[#This Row],[ФАКТ 1001]]+Таблица1[[#This Row],[ФАКТ 1002]]+Таблица1[[#This Row],[1001 заказ]]+Таблица1[[#This Row],[1002 заказ]]</f>
        <v>0</v>
      </c>
      <c r="AP438" s="3">
        <f>Таблица1[[#This Row],[Возврат 1002]]+Таблица1[[#This Row],[Возврат 1001]]</f>
        <v>0</v>
      </c>
      <c r="AQ43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39" spans="1:43" s="3" customFormat="1" ht="15.75" customHeight="1" x14ac:dyDescent="0.2">
      <c r="A439" s="23" t="s">
        <v>810</v>
      </c>
      <c r="B439" s="2">
        <v>661782</v>
      </c>
      <c r="C439" s="88" t="s">
        <v>214</v>
      </c>
      <c r="D439" s="23" t="s">
        <v>810</v>
      </c>
      <c r="E439" s="7">
        <v>661782</v>
      </c>
      <c r="F439" s="7" t="s">
        <v>107</v>
      </c>
      <c r="G439" s="8" t="s">
        <v>1097</v>
      </c>
      <c r="H439" s="5" t="s">
        <v>21</v>
      </c>
      <c r="I439" s="5">
        <v>4</v>
      </c>
      <c r="J439" s="5">
        <v>108</v>
      </c>
      <c r="K439" s="5">
        <v>15</v>
      </c>
      <c r="L439" s="5">
        <v>27</v>
      </c>
      <c r="M439" s="5">
        <v>65.099999999999994</v>
      </c>
      <c r="N439" s="5">
        <v>6.5</v>
      </c>
      <c r="O439" s="43" t="str">
        <f>CONCATENATE(Таблица1[[#This Row],[Отверстия]],"/",Таблица1[[#This Row],[PCD]])</f>
        <v>4/108</v>
      </c>
      <c r="P439" s="5" t="s">
        <v>215</v>
      </c>
      <c r="Q439" s="17" t="str">
        <f>CONCATENATE(Таблица1[[#This Row],[Отверстия]],"/",Таблица1[[#This Row],[PCD]],"/",Таблица1[[#This Row],[Диаметр]])</f>
        <v>4/108/15</v>
      </c>
      <c r="R43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4/108/15/27/65,1/6,5</v>
      </c>
      <c r="S43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4/108/15/27/65,1/6,5</v>
      </c>
      <c r="T439" s="58" t="s">
        <v>28</v>
      </c>
      <c r="U439" s="4">
        <v>4</v>
      </c>
      <c r="V439" s="35">
        <v>4</v>
      </c>
      <c r="W439" s="55" t="s">
        <v>2832</v>
      </c>
      <c r="X439" s="34">
        <v>3590</v>
      </c>
      <c r="Y439" s="161"/>
      <c r="Z439" s="34">
        <v>0</v>
      </c>
      <c r="AA439" s="51">
        <f>IFERROR(VLOOKUP(Таблица1[[#This Row],[Товар КОД6]],'Stock СВОД'!$A$5:$C$220,2,0),)</f>
        <v>0</v>
      </c>
      <c r="AB439" s="51">
        <f>IFERROR(VLOOKUP(Таблица1[[#This Row],[Товар КОД6]],'Продажи Период СВОД'!$A$5:$C$410,2,0),)</f>
        <v>0</v>
      </c>
      <c r="AC439" s="129">
        <f>IFERROR(VLOOKUP(Таблица1[[#This Row],[Товар КОД6]],'Stock СВОД'!$A$5:$C$220,3,0),)</f>
        <v>0</v>
      </c>
      <c r="AD439" s="51">
        <f>IFERROR(VLOOKUP(Таблица1[[#This Row],[Товар КОД6]],'Продажи Период СВОД'!$A$5:$C$410,3,0),)</f>
        <v>0</v>
      </c>
      <c r="AE439" s="119">
        <f>Таблица1[[#This Row],[СТОК 1001]]+Таблица1[[#This Row],[СТОК 1002,]]</f>
        <v>0</v>
      </c>
      <c r="AF439" s="128"/>
      <c r="AG439" s="129"/>
      <c r="AH439" s="120">
        <f>Таблица1[[#This Row],[1002 заказ]]+Таблица1[[#This Row],[1001 заказ]]</f>
        <v>0</v>
      </c>
      <c r="AI439" s="57">
        <v>1</v>
      </c>
      <c r="AJ439" s="194"/>
      <c r="AK439" s="194"/>
      <c r="AL439" s="194">
        <f>Таблица1[[#This Row],[ФАКТ 1001]]+Таблица1[[#This Row],[ФАКТ 1002]]+Таблица1[[#This Row],[1001 заказ]]+Таблица1[[#This Row],[1002 заказ]]</f>
        <v>0</v>
      </c>
      <c r="AP439" s="3">
        <f>Таблица1[[#This Row],[Возврат 1002]]+Таблица1[[#This Row],[Возврат 1001]]</f>
        <v>0</v>
      </c>
      <c r="AQ43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40" spans="1:43" s="3" customFormat="1" ht="15.75" customHeight="1" x14ac:dyDescent="0.2">
      <c r="A440" s="23" t="s">
        <v>810</v>
      </c>
      <c r="B440" s="2">
        <v>408877</v>
      </c>
      <c r="C440" s="88" t="s">
        <v>216</v>
      </c>
      <c r="D440" s="23" t="s">
        <v>810</v>
      </c>
      <c r="E440" s="7">
        <v>408877</v>
      </c>
      <c r="F440" s="7" t="s">
        <v>26</v>
      </c>
      <c r="G440" s="8" t="s">
        <v>2571</v>
      </c>
      <c r="H440" s="5" t="s">
        <v>21</v>
      </c>
      <c r="I440" s="5">
        <v>4</v>
      </c>
      <c r="J440" s="5">
        <v>108</v>
      </c>
      <c r="K440" s="5">
        <v>15</v>
      </c>
      <c r="L440" s="5">
        <v>27</v>
      </c>
      <c r="M440" s="5">
        <v>65.099999999999994</v>
      </c>
      <c r="N440" s="5">
        <v>6.5</v>
      </c>
      <c r="O440" s="43" t="str">
        <f>CONCATENATE(Таблица1[[#This Row],[Отверстия]],"/",Таблица1[[#This Row],[PCD]])</f>
        <v>4/108</v>
      </c>
      <c r="P440" s="5" t="s">
        <v>217</v>
      </c>
      <c r="Q440" s="17" t="str">
        <f>CONCATENATE(Таблица1[[#This Row],[Отверстия]],"/",Таблица1[[#This Row],[PCD]],"/",Таблица1[[#This Row],[Диаметр]])</f>
        <v>4/108/15</v>
      </c>
      <c r="R44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4/108/15/27/65,1/6,5</v>
      </c>
      <c r="S44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4/108/15/27/65,1/6,5</v>
      </c>
      <c r="T440" s="58" t="s">
        <v>28</v>
      </c>
      <c r="U440" s="4">
        <v>4</v>
      </c>
      <c r="V440" s="35">
        <v>4</v>
      </c>
      <c r="W440" s="55" t="s">
        <v>2832</v>
      </c>
      <c r="X440" s="34">
        <v>3590</v>
      </c>
      <c r="Y440" s="161"/>
      <c r="Z440" s="34">
        <v>2684.9955999999997</v>
      </c>
      <c r="AA440" s="51">
        <f>IFERROR(VLOOKUP(Таблица1[[#This Row],[Товар КОД6]],'Stock СВОД'!$A$5:$C$220,2,0),)</f>
        <v>4</v>
      </c>
      <c r="AB440" s="51">
        <f>IFERROR(VLOOKUP(Таблица1[[#This Row],[Товар КОД6]],'Продажи Период СВОД'!$A$5:$C$410,2,0),)</f>
        <v>0</v>
      </c>
      <c r="AC440" s="129">
        <f>IFERROR(VLOOKUP(Таблица1[[#This Row],[Товар КОД6]],'Stock СВОД'!$A$5:$C$220,3,0),)</f>
        <v>4</v>
      </c>
      <c r="AD440" s="51">
        <f>IFERROR(VLOOKUP(Таблица1[[#This Row],[Товар КОД6]],'Продажи Период СВОД'!$A$5:$C$410,3,0),)</f>
        <v>0</v>
      </c>
      <c r="AE440" s="119">
        <f>Таблица1[[#This Row],[СТОК 1001]]+Таблица1[[#This Row],[СТОК 1002,]]</f>
        <v>8</v>
      </c>
      <c r="AF440" s="128"/>
      <c r="AG440" s="129"/>
      <c r="AH440" s="120">
        <f>Таблица1[[#This Row],[1002 заказ]]+Таблица1[[#This Row],[1001 заказ]]</f>
        <v>0</v>
      </c>
      <c r="AI440" s="57">
        <v>1</v>
      </c>
      <c r="AJ440" s="194"/>
      <c r="AK440" s="194"/>
      <c r="AL440" s="194">
        <f>Таблица1[[#This Row],[ФАКТ 1001]]+Таблица1[[#This Row],[ФАКТ 1002]]+Таблица1[[#This Row],[1001 заказ]]+Таблица1[[#This Row],[1002 заказ]]</f>
        <v>0</v>
      </c>
      <c r="AP440" s="3">
        <v>2975</v>
      </c>
      <c r="AQ44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8</v>
      </c>
    </row>
    <row r="441" spans="1:43" s="3" customFormat="1" ht="15.75" customHeight="1" x14ac:dyDescent="0.2">
      <c r="A441" s="23" t="s">
        <v>810</v>
      </c>
      <c r="B441" s="2">
        <v>405671</v>
      </c>
      <c r="C441" s="88" t="s">
        <v>1274</v>
      </c>
      <c r="D441" s="23" t="s">
        <v>810</v>
      </c>
      <c r="E441" s="7">
        <v>405671</v>
      </c>
      <c r="F441" s="7" t="s">
        <v>107</v>
      </c>
      <c r="G441" s="8" t="s">
        <v>2571</v>
      </c>
      <c r="H441" s="5" t="s">
        <v>21</v>
      </c>
      <c r="I441" s="5">
        <v>4</v>
      </c>
      <c r="J441" s="5">
        <v>108</v>
      </c>
      <c r="K441" s="5">
        <v>15</v>
      </c>
      <c r="L441" s="5">
        <v>27</v>
      </c>
      <c r="M441" s="5">
        <v>65.099999999999994</v>
      </c>
      <c r="N441" s="5">
        <v>6.5</v>
      </c>
      <c r="O441" s="43" t="str">
        <f>CONCATENATE(Таблица1[[#This Row],[Отверстия]],"/",Таблица1[[#This Row],[PCD]])</f>
        <v>4/108</v>
      </c>
      <c r="P441" s="5" t="s">
        <v>1273</v>
      </c>
      <c r="Q441" s="17" t="str">
        <f>CONCATENATE(Таблица1[[#This Row],[Отверстия]],"/",Таблица1[[#This Row],[PCD]],"/",Таблица1[[#This Row],[Диаметр]])</f>
        <v>4/108/15</v>
      </c>
      <c r="R44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4/108/15/27/65,1/6,5</v>
      </c>
      <c r="S44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4/108/15/27/65,1/6,5</v>
      </c>
      <c r="T441" s="58" t="s">
        <v>28</v>
      </c>
      <c r="U441" s="4">
        <v>4</v>
      </c>
      <c r="V441" s="35">
        <v>4</v>
      </c>
      <c r="W441" s="55" t="s">
        <v>2832</v>
      </c>
      <c r="X441" s="34">
        <v>3590</v>
      </c>
      <c r="Y441" s="161"/>
      <c r="Z441" s="34">
        <v>0</v>
      </c>
      <c r="AA441" s="51">
        <f>IFERROR(VLOOKUP(Таблица1[[#This Row],[Товар КОД6]],'Stock СВОД'!$A$5:$C$220,2,0),)</f>
        <v>0</v>
      </c>
      <c r="AB441" s="51">
        <f>IFERROR(VLOOKUP(Таблица1[[#This Row],[Товар КОД6]],'Продажи Период СВОД'!$A$5:$C$410,2,0),)</f>
        <v>0</v>
      </c>
      <c r="AC441" s="129">
        <f>IFERROR(VLOOKUP(Таблица1[[#This Row],[Товар КОД6]],'Stock СВОД'!$A$5:$C$220,3,0),)</f>
        <v>4</v>
      </c>
      <c r="AD441" s="51">
        <f>IFERROR(VLOOKUP(Таблица1[[#This Row],[Товар КОД6]],'Продажи Период СВОД'!$A$5:$C$410,3,0),)</f>
        <v>0</v>
      </c>
      <c r="AE441" s="119">
        <f>Таблица1[[#This Row],[СТОК 1001]]+Таблица1[[#This Row],[СТОК 1002,]]</f>
        <v>4</v>
      </c>
      <c r="AF441" s="128"/>
      <c r="AG441" s="129"/>
      <c r="AH441" s="120">
        <f>Таблица1[[#This Row],[1002 заказ]]+Таблица1[[#This Row],[1001 заказ]]</f>
        <v>0</v>
      </c>
      <c r="AI441" s="57">
        <v>1</v>
      </c>
      <c r="AJ441" s="194"/>
      <c r="AK441" s="194"/>
      <c r="AL441" s="194">
        <f>Таблица1[[#This Row],[ФАКТ 1001]]+Таблица1[[#This Row],[ФАКТ 1002]]+Таблица1[[#This Row],[1001 заказ]]+Таблица1[[#This Row],[1002 заказ]]</f>
        <v>0</v>
      </c>
      <c r="AP441" s="3">
        <v>2975</v>
      </c>
      <c r="AQ44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442" spans="1:43" s="3" customFormat="1" ht="15.75" customHeight="1" x14ac:dyDescent="0.2">
      <c r="A442" s="23" t="s">
        <v>810</v>
      </c>
      <c r="B442" s="2">
        <v>408876</v>
      </c>
      <c r="C442" s="88" t="s">
        <v>1571</v>
      </c>
      <c r="D442" s="23" t="s">
        <v>810</v>
      </c>
      <c r="E442" s="7">
        <v>408876</v>
      </c>
      <c r="F442" s="7" t="s">
        <v>26</v>
      </c>
      <c r="G442" s="8" t="s">
        <v>1180</v>
      </c>
      <c r="H442" s="5" t="s">
        <v>21</v>
      </c>
      <c r="I442" s="5">
        <v>4</v>
      </c>
      <c r="J442" s="5">
        <v>108</v>
      </c>
      <c r="K442" s="5">
        <v>15</v>
      </c>
      <c r="L442" s="5">
        <v>27</v>
      </c>
      <c r="M442" s="5">
        <v>65.099999999999994</v>
      </c>
      <c r="N442" s="5">
        <v>6.5</v>
      </c>
      <c r="O442" s="43" t="str">
        <f>CONCATENATE(Таблица1[[#This Row],[Отверстия]],"/",Таблица1[[#This Row],[PCD]])</f>
        <v>4/108</v>
      </c>
      <c r="P442" s="5" t="s">
        <v>1570</v>
      </c>
      <c r="Q442" s="17" t="str">
        <f>CONCATENATE(Таблица1[[#This Row],[Отверстия]],"/",Таблица1[[#This Row],[PCD]],"/",Таблица1[[#This Row],[Диаметр]])</f>
        <v>4/108/15</v>
      </c>
      <c r="R44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4/108/15/27/65,1/6,5</v>
      </c>
      <c r="S44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4/108/15/27/65,1/6,5</v>
      </c>
      <c r="T442" s="58" t="s">
        <v>28</v>
      </c>
      <c r="U442" s="4">
        <v>4</v>
      </c>
      <c r="V442" s="35">
        <v>4</v>
      </c>
      <c r="W442" s="55" t="s">
        <v>2832</v>
      </c>
      <c r="X442" s="34">
        <v>3590</v>
      </c>
      <c r="Y442" s="161"/>
      <c r="Z442" s="34">
        <v>0</v>
      </c>
      <c r="AA442" s="51">
        <f>IFERROR(VLOOKUP(Таблица1[[#This Row],[Товар КОД6]],'Stock СВОД'!$A$5:$C$220,2,0),)</f>
        <v>0</v>
      </c>
      <c r="AB442" s="51">
        <f>IFERROR(VLOOKUP(Таблица1[[#This Row],[Товар КОД6]],'Продажи Период СВОД'!$A$5:$C$410,2,0),)</f>
        <v>0</v>
      </c>
      <c r="AC442" s="129">
        <f>IFERROR(VLOOKUP(Таблица1[[#This Row],[Товар КОД6]],'Stock СВОД'!$A$5:$C$220,3,0),)</f>
        <v>0</v>
      </c>
      <c r="AD442" s="51">
        <f>IFERROR(VLOOKUP(Таблица1[[#This Row],[Товар КОД6]],'Продажи Период СВОД'!$A$5:$C$410,3,0),)</f>
        <v>0</v>
      </c>
      <c r="AE442" s="119">
        <f>Таблица1[[#This Row],[СТОК 1001]]+Таблица1[[#This Row],[СТОК 1002,]]</f>
        <v>0</v>
      </c>
      <c r="AF442" s="128"/>
      <c r="AG442" s="129"/>
      <c r="AH442" s="120">
        <f>Таблица1[[#This Row],[1002 заказ]]+Таблица1[[#This Row],[1001 заказ]]</f>
        <v>0</v>
      </c>
      <c r="AI442" s="57">
        <v>1</v>
      </c>
      <c r="AJ442" s="194"/>
      <c r="AK442" s="194"/>
      <c r="AL442" s="194">
        <f>Таблица1[[#This Row],[ФАКТ 1001]]+Таблица1[[#This Row],[ФАКТ 1002]]+Таблица1[[#This Row],[1001 заказ]]+Таблица1[[#This Row],[1002 заказ]]</f>
        <v>0</v>
      </c>
      <c r="AP442" s="3">
        <f>Таблица1[[#This Row],[Возврат 1002]]+Таблица1[[#This Row],[Возврат 1001]]</f>
        <v>0</v>
      </c>
      <c r="AQ44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43" spans="1:43" s="3" customFormat="1" ht="15.75" customHeight="1" x14ac:dyDescent="0.2">
      <c r="A443" s="23" t="s">
        <v>810</v>
      </c>
      <c r="B443" s="2">
        <v>408878</v>
      </c>
      <c r="C443" s="88" t="s">
        <v>1573</v>
      </c>
      <c r="D443" s="23" t="s">
        <v>810</v>
      </c>
      <c r="E443" s="7">
        <v>408878</v>
      </c>
      <c r="F443" s="7" t="s">
        <v>26</v>
      </c>
      <c r="G443" s="8" t="s">
        <v>1107</v>
      </c>
      <c r="H443" s="5" t="s">
        <v>21</v>
      </c>
      <c r="I443" s="5">
        <v>4</v>
      </c>
      <c r="J443" s="5">
        <v>108</v>
      </c>
      <c r="K443" s="5">
        <v>15</v>
      </c>
      <c r="L443" s="5">
        <v>27</v>
      </c>
      <c r="M443" s="5">
        <v>65.099999999999994</v>
      </c>
      <c r="N443" s="5">
        <v>6.5</v>
      </c>
      <c r="O443" s="43" t="str">
        <f>CONCATENATE(Таблица1[[#This Row],[Отверстия]],"/",Таблица1[[#This Row],[PCD]])</f>
        <v>4/108</v>
      </c>
      <c r="P443" s="5" t="s">
        <v>1572</v>
      </c>
      <c r="Q443" s="17" t="str">
        <f>CONCATENATE(Таблица1[[#This Row],[Отверстия]],"/",Таблица1[[#This Row],[PCD]],"/",Таблица1[[#This Row],[Диаметр]])</f>
        <v>4/108/15</v>
      </c>
      <c r="R44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4/108/15/27/65,1/6,5</v>
      </c>
      <c r="S44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4/108/15/27/65,1/6,5</v>
      </c>
      <c r="T443" s="58" t="s">
        <v>28</v>
      </c>
      <c r="U443" s="4">
        <v>4</v>
      </c>
      <c r="V443" s="35">
        <v>4</v>
      </c>
      <c r="W443" s="55" t="s">
        <v>2832</v>
      </c>
      <c r="X443" s="34">
        <v>3350</v>
      </c>
      <c r="Y443" s="161"/>
      <c r="Z443" s="34">
        <v>0</v>
      </c>
      <c r="AA443" s="51">
        <f>IFERROR(VLOOKUP(Таблица1[[#This Row],[Товар КОД6]],'Stock СВОД'!$A$5:$C$220,2,0),)</f>
        <v>0</v>
      </c>
      <c r="AB443" s="51">
        <f>IFERROR(VLOOKUP(Таблица1[[#This Row],[Товар КОД6]],'Продажи Период СВОД'!$A$5:$C$410,2,0),)</f>
        <v>0</v>
      </c>
      <c r="AC443" s="129">
        <f>IFERROR(VLOOKUP(Таблица1[[#This Row],[Товар КОД6]],'Stock СВОД'!$A$5:$C$220,3,0),)</f>
        <v>0</v>
      </c>
      <c r="AD443" s="51">
        <f>IFERROR(VLOOKUP(Таблица1[[#This Row],[Товар КОД6]],'Продажи Период СВОД'!$A$5:$C$410,3,0),)</f>
        <v>0</v>
      </c>
      <c r="AE443" s="119">
        <f>Таблица1[[#This Row],[СТОК 1001]]+Таблица1[[#This Row],[СТОК 1002,]]</f>
        <v>0</v>
      </c>
      <c r="AF443" s="128"/>
      <c r="AG443" s="129"/>
      <c r="AH443" s="120">
        <f>Таблица1[[#This Row],[1002 заказ]]+Таблица1[[#This Row],[1001 заказ]]</f>
        <v>0</v>
      </c>
      <c r="AI443" s="57">
        <v>1</v>
      </c>
      <c r="AJ443" s="194"/>
      <c r="AK443" s="194"/>
      <c r="AL443" s="194">
        <f>Таблица1[[#This Row],[ФАКТ 1001]]+Таблица1[[#This Row],[ФАКТ 1002]]+Таблица1[[#This Row],[1001 заказ]]+Таблица1[[#This Row],[1002 заказ]]</f>
        <v>0</v>
      </c>
      <c r="AP443" s="3">
        <f>Таблица1[[#This Row],[Возврат 1002]]+Таблица1[[#This Row],[Возврат 1001]]</f>
        <v>0</v>
      </c>
      <c r="AQ44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44" spans="1:43" s="3" customFormat="1" ht="15.75" customHeight="1" x14ac:dyDescent="0.2">
      <c r="A444" s="23" t="s">
        <v>810</v>
      </c>
      <c r="B444" s="2">
        <v>408879</v>
      </c>
      <c r="C444" s="88" t="s">
        <v>1575</v>
      </c>
      <c r="D444" s="23" t="s">
        <v>810</v>
      </c>
      <c r="E444" s="7">
        <v>408879</v>
      </c>
      <c r="F444" s="7" t="s">
        <v>26</v>
      </c>
      <c r="G444" s="8" t="s">
        <v>1108</v>
      </c>
      <c r="H444" s="5" t="s">
        <v>21</v>
      </c>
      <c r="I444" s="5">
        <v>4</v>
      </c>
      <c r="J444" s="5">
        <v>108</v>
      </c>
      <c r="K444" s="5">
        <v>15</v>
      </c>
      <c r="L444" s="5">
        <v>27</v>
      </c>
      <c r="M444" s="5">
        <v>65.099999999999994</v>
      </c>
      <c r="N444" s="5">
        <v>6.5</v>
      </c>
      <c r="O444" s="43" t="str">
        <f>CONCATENATE(Таблица1[[#This Row],[Отверстия]],"/",Таблица1[[#This Row],[PCD]])</f>
        <v>4/108</v>
      </c>
      <c r="P444" s="5" t="s">
        <v>1574</v>
      </c>
      <c r="Q444" s="17" t="str">
        <f>CONCATENATE(Таблица1[[#This Row],[Отверстия]],"/",Таблица1[[#This Row],[PCD]],"/",Таблица1[[#This Row],[Диаметр]])</f>
        <v>4/108/15</v>
      </c>
      <c r="R44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4/108/15/27/65,1/6,5</v>
      </c>
      <c r="S44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4/108/15/27/65,1/6,5</v>
      </c>
      <c r="T444" s="58" t="s">
        <v>28</v>
      </c>
      <c r="U444" s="4">
        <v>4</v>
      </c>
      <c r="V444" s="35">
        <v>4</v>
      </c>
      <c r="W444" s="55" t="s">
        <v>2832</v>
      </c>
      <c r="X444" s="34">
        <v>3350</v>
      </c>
      <c r="Y444" s="161"/>
      <c r="Z444" s="34">
        <v>0</v>
      </c>
      <c r="AA444" s="51">
        <f>IFERROR(VLOOKUP(Таблица1[[#This Row],[Товар КОД6]],'Stock СВОД'!$A$5:$C$220,2,0),)</f>
        <v>0</v>
      </c>
      <c r="AB444" s="51">
        <f>IFERROR(VLOOKUP(Таблица1[[#This Row],[Товар КОД6]],'Продажи Период СВОД'!$A$5:$C$410,2,0),)</f>
        <v>0</v>
      </c>
      <c r="AC444" s="129">
        <f>IFERROR(VLOOKUP(Таблица1[[#This Row],[Товар КОД6]],'Stock СВОД'!$A$5:$C$220,3,0),)</f>
        <v>0</v>
      </c>
      <c r="AD444" s="51">
        <f>IFERROR(VLOOKUP(Таблица1[[#This Row],[Товар КОД6]],'Продажи Период СВОД'!$A$5:$C$410,3,0),)</f>
        <v>0</v>
      </c>
      <c r="AE444" s="119">
        <f>Таблица1[[#This Row],[СТОК 1001]]+Таблица1[[#This Row],[СТОК 1002,]]</f>
        <v>0</v>
      </c>
      <c r="AF444" s="128"/>
      <c r="AG444" s="129"/>
      <c r="AH444" s="120">
        <f>Таблица1[[#This Row],[1002 заказ]]+Таблица1[[#This Row],[1001 заказ]]</f>
        <v>0</v>
      </c>
      <c r="AI444" s="57">
        <v>1</v>
      </c>
      <c r="AJ444" s="194"/>
      <c r="AK444" s="194"/>
      <c r="AL444" s="194">
        <f>Таблица1[[#This Row],[ФАКТ 1001]]+Таблица1[[#This Row],[ФАКТ 1002]]+Таблица1[[#This Row],[1001 заказ]]+Таблица1[[#This Row],[1002 заказ]]</f>
        <v>0</v>
      </c>
      <c r="AP444" s="3">
        <f>Таблица1[[#This Row],[Возврат 1002]]+Таблица1[[#This Row],[Возврат 1001]]</f>
        <v>0</v>
      </c>
      <c r="AQ44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45" spans="1:43" s="3" customFormat="1" ht="15.75" customHeight="1" x14ac:dyDescent="0.2">
      <c r="A445" s="23" t="s">
        <v>810</v>
      </c>
      <c r="B445" s="2">
        <v>661779</v>
      </c>
      <c r="C445" s="88" t="s">
        <v>3656</v>
      </c>
      <c r="D445" s="23" t="s">
        <v>810</v>
      </c>
      <c r="E445" s="7">
        <v>661779</v>
      </c>
      <c r="F445" s="7" t="s">
        <v>107</v>
      </c>
      <c r="G445" s="8" t="s">
        <v>1103</v>
      </c>
      <c r="H445" s="5" t="s">
        <v>21</v>
      </c>
      <c r="I445" s="5">
        <v>4</v>
      </c>
      <c r="J445" s="5">
        <v>108</v>
      </c>
      <c r="K445" s="5">
        <v>15</v>
      </c>
      <c r="L445" s="5">
        <v>27</v>
      </c>
      <c r="M445" s="5">
        <v>65.099999999999994</v>
      </c>
      <c r="N445" s="5">
        <v>6.5</v>
      </c>
      <c r="O445" s="43" t="str">
        <f>CONCATENATE(Таблица1[[#This Row],[Отверстия]],"/",Таблица1[[#This Row],[PCD]])</f>
        <v>4/108</v>
      </c>
      <c r="P445" s="5" t="s">
        <v>2211</v>
      </c>
      <c r="Q445" s="17" t="str">
        <f>CONCATENATE(Таблица1[[#This Row],[Отверстия]],"/",Таблица1[[#This Row],[PCD]],"/",Таблица1[[#This Row],[Диаметр]])</f>
        <v>4/108/15</v>
      </c>
      <c r="R44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4/108/15/27/65,1/6,5</v>
      </c>
      <c r="S44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4/108/15/27/65,1/6,5</v>
      </c>
      <c r="T445" s="58" t="s">
        <v>28</v>
      </c>
      <c r="U445" s="4">
        <v>4</v>
      </c>
      <c r="V445" s="35">
        <v>4</v>
      </c>
      <c r="W445" s="55" t="s">
        <v>2832</v>
      </c>
      <c r="X445" s="34">
        <v>3590</v>
      </c>
      <c r="Y445" s="161"/>
      <c r="Z445" s="34">
        <v>0</v>
      </c>
      <c r="AA445" s="51">
        <f>IFERROR(VLOOKUP(Таблица1[[#This Row],[Товар КОД6]],'Stock СВОД'!$A$5:$C$220,2,0),)</f>
        <v>0</v>
      </c>
      <c r="AB445" s="51">
        <f>IFERROR(VLOOKUP(Таблица1[[#This Row],[Товар КОД6]],'Продажи Период СВОД'!$A$5:$C$410,2,0),)</f>
        <v>0</v>
      </c>
      <c r="AC445" s="129">
        <f>IFERROR(VLOOKUP(Таблица1[[#This Row],[Товар КОД6]],'Stock СВОД'!$A$5:$C$220,3,0),)</f>
        <v>0</v>
      </c>
      <c r="AD445" s="51">
        <f>IFERROR(VLOOKUP(Таблица1[[#This Row],[Товар КОД6]],'Продажи Период СВОД'!$A$5:$C$410,3,0),)</f>
        <v>0</v>
      </c>
      <c r="AE445" s="119">
        <f>Таблица1[[#This Row],[СТОК 1001]]+Таблица1[[#This Row],[СТОК 1002,]]</f>
        <v>0</v>
      </c>
      <c r="AF445" s="128"/>
      <c r="AG445" s="129"/>
      <c r="AH445" s="120">
        <f>Таблица1[[#This Row],[1002 заказ]]+Таблица1[[#This Row],[1001 заказ]]</f>
        <v>0</v>
      </c>
      <c r="AI445" s="57">
        <v>1</v>
      </c>
      <c r="AJ445" s="194"/>
      <c r="AK445" s="194"/>
      <c r="AL445" s="194">
        <f>Таблица1[[#This Row],[ФАКТ 1001]]+Таблица1[[#This Row],[ФАКТ 1002]]+Таблица1[[#This Row],[1001 заказ]]+Таблица1[[#This Row],[1002 заказ]]</f>
        <v>0</v>
      </c>
      <c r="AP445" s="3">
        <f>Таблица1[[#This Row],[Возврат 1002]]+Таблица1[[#This Row],[Возврат 1001]]</f>
        <v>0</v>
      </c>
      <c r="AQ44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46" spans="1:43" s="3" customFormat="1" ht="15.75" customHeight="1" x14ac:dyDescent="0.2">
      <c r="A446" s="23" t="s">
        <v>810</v>
      </c>
      <c r="B446" s="2">
        <v>661781</v>
      </c>
      <c r="C446" s="88" t="s">
        <v>3888</v>
      </c>
      <c r="D446" s="23" t="s">
        <v>810</v>
      </c>
      <c r="E446" s="7">
        <v>661781</v>
      </c>
      <c r="F446" s="7" t="s">
        <v>107</v>
      </c>
      <c r="G446" s="8" t="s">
        <v>1107</v>
      </c>
      <c r="H446" s="5" t="s">
        <v>21</v>
      </c>
      <c r="I446" s="5">
        <v>4</v>
      </c>
      <c r="J446" s="5">
        <v>108</v>
      </c>
      <c r="K446" s="5">
        <v>15</v>
      </c>
      <c r="L446" s="5">
        <v>27</v>
      </c>
      <c r="M446" s="5">
        <v>65.099999999999994</v>
      </c>
      <c r="N446" s="5">
        <v>6.5</v>
      </c>
      <c r="O446" s="43" t="str">
        <f>CONCATENATE(Таблица1[[#This Row],[Отверстия]],"/",Таблица1[[#This Row],[PCD]])</f>
        <v>4/108</v>
      </c>
      <c r="P446" s="5" t="s">
        <v>2212</v>
      </c>
      <c r="Q446" s="17" t="str">
        <f>CONCATENATE(Таблица1[[#This Row],[Отверстия]],"/",Таблица1[[#This Row],[PCD]],"/",Таблица1[[#This Row],[Диаметр]])</f>
        <v>4/108/15</v>
      </c>
      <c r="R44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4/108/15/27/65,1/6,5</v>
      </c>
      <c r="S44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4/108/15/27/65,1/6,5</v>
      </c>
      <c r="T446" s="58" t="s">
        <v>28</v>
      </c>
      <c r="U446" s="4">
        <v>4</v>
      </c>
      <c r="V446" s="35">
        <v>4</v>
      </c>
      <c r="W446" s="55" t="s">
        <v>2832</v>
      </c>
      <c r="X446" s="34">
        <v>3350</v>
      </c>
      <c r="Y446" s="161"/>
      <c r="Z446" s="34">
        <v>0</v>
      </c>
      <c r="AA446" s="51">
        <f>IFERROR(VLOOKUP(Таблица1[[#This Row],[Товар КОД6]],'Stock СВОД'!$A$5:$C$220,2,0),)</f>
        <v>0</v>
      </c>
      <c r="AB446" s="51">
        <f>IFERROR(VLOOKUP(Таблица1[[#This Row],[Товар КОД6]],'Продажи Период СВОД'!$A$5:$C$410,2,0),)</f>
        <v>0</v>
      </c>
      <c r="AC446" s="129">
        <f>IFERROR(VLOOKUP(Таблица1[[#This Row],[Товар КОД6]],'Stock СВОД'!$A$5:$C$220,3,0),)</f>
        <v>0</v>
      </c>
      <c r="AD446" s="51">
        <f>IFERROR(VLOOKUP(Таблица1[[#This Row],[Товар КОД6]],'Продажи Период СВОД'!$A$5:$C$410,3,0),)</f>
        <v>0</v>
      </c>
      <c r="AE446" s="119">
        <f>Таблица1[[#This Row],[СТОК 1001]]+Таблица1[[#This Row],[СТОК 1002,]]</f>
        <v>0</v>
      </c>
      <c r="AF446" s="128"/>
      <c r="AG446" s="129"/>
      <c r="AH446" s="120">
        <f>Таблица1[[#This Row],[1002 заказ]]+Таблица1[[#This Row],[1001 заказ]]</f>
        <v>0</v>
      </c>
      <c r="AI446" s="57">
        <v>1</v>
      </c>
      <c r="AJ446" s="194"/>
      <c r="AK446" s="194"/>
      <c r="AL446" s="194">
        <f>Таблица1[[#This Row],[ФАКТ 1001]]+Таблица1[[#This Row],[ФАКТ 1002]]+Таблица1[[#This Row],[1001 заказ]]+Таблица1[[#This Row],[1002 заказ]]</f>
        <v>0</v>
      </c>
      <c r="AP446" s="3">
        <f>Таблица1[[#This Row],[Возврат 1002]]+Таблица1[[#This Row],[Возврат 1001]]</f>
        <v>0</v>
      </c>
      <c r="AQ44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47" spans="1:43" s="3" customFormat="1" ht="15.75" customHeight="1" x14ac:dyDescent="0.2">
      <c r="A447" s="23" t="s">
        <v>810</v>
      </c>
      <c r="B447" s="2">
        <v>661783</v>
      </c>
      <c r="C447" s="88" t="s">
        <v>2214</v>
      </c>
      <c r="D447" s="23" t="s">
        <v>810</v>
      </c>
      <c r="E447" s="7">
        <v>661783</v>
      </c>
      <c r="F447" s="7" t="s">
        <v>107</v>
      </c>
      <c r="G447" s="8" t="s">
        <v>1108</v>
      </c>
      <c r="H447" s="5" t="s">
        <v>21</v>
      </c>
      <c r="I447" s="5">
        <v>4</v>
      </c>
      <c r="J447" s="5">
        <v>108</v>
      </c>
      <c r="K447" s="5">
        <v>15</v>
      </c>
      <c r="L447" s="5">
        <v>27</v>
      </c>
      <c r="M447" s="5">
        <v>65.099999999999994</v>
      </c>
      <c r="N447" s="5">
        <v>6.5</v>
      </c>
      <c r="O447" s="43" t="str">
        <f>CONCATENATE(Таблица1[[#This Row],[Отверстия]],"/",Таблица1[[#This Row],[PCD]])</f>
        <v>4/108</v>
      </c>
      <c r="P447" s="5" t="s">
        <v>2213</v>
      </c>
      <c r="Q447" s="17" t="str">
        <f>CONCATENATE(Таблица1[[#This Row],[Отверстия]],"/",Таблица1[[#This Row],[PCD]],"/",Таблица1[[#This Row],[Диаметр]])</f>
        <v>4/108/15</v>
      </c>
      <c r="R44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4/108/15/27/65,1/6,5</v>
      </c>
      <c r="S44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4/108/15/27/65,1/6,5</v>
      </c>
      <c r="T447" s="58" t="s">
        <v>28</v>
      </c>
      <c r="U447" s="4">
        <v>4</v>
      </c>
      <c r="V447" s="35">
        <v>4</v>
      </c>
      <c r="W447" s="55" t="s">
        <v>2832</v>
      </c>
      <c r="X447" s="34">
        <v>3350</v>
      </c>
      <c r="Y447" s="161"/>
      <c r="Z447" s="34">
        <v>0</v>
      </c>
      <c r="AA447" s="51">
        <f>IFERROR(VLOOKUP(Таблица1[[#This Row],[Товар КОД6]],'Stock СВОД'!$A$5:$C$220,2,0),)</f>
        <v>0</v>
      </c>
      <c r="AB447" s="51">
        <f>IFERROR(VLOOKUP(Таблица1[[#This Row],[Товар КОД6]],'Продажи Период СВОД'!$A$5:$C$410,2,0),)</f>
        <v>0</v>
      </c>
      <c r="AC447" s="129">
        <f>IFERROR(VLOOKUP(Таблица1[[#This Row],[Товар КОД6]],'Stock СВОД'!$A$5:$C$220,3,0),)</f>
        <v>0</v>
      </c>
      <c r="AD447" s="51">
        <f>IFERROR(VLOOKUP(Таблица1[[#This Row],[Товар КОД6]],'Продажи Период СВОД'!$A$5:$C$410,3,0),)</f>
        <v>0</v>
      </c>
      <c r="AE447" s="119">
        <f>Таблица1[[#This Row],[СТОК 1001]]+Таблица1[[#This Row],[СТОК 1002,]]</f>
        <v>0</v>
      </c>
      <c r="AF447" s="128"/>
      <c r="AG447" s="129"/>
      <c r="AH447" s="120">
        <f>Таблица1[[#This Row],[1002 заказ]]+Таблица1[[#This Row],[1001 заказ]]</f>
        <v>0</v>
      </c>
      <c r="AI447" s="57">
        <v>1</v>
      </c>
      <c r="AJ447" s="194"/>
      <c r="AK447" s="194"/>
      <c r="AL447" s="194">
        <f>Таблица1[[#This Row],[ФАКТ 1001]]+Таблица1[[#This Row],[ФАКТ 1002]]+Таблица1[[#This Row],[1001 заказ]]+Таблица1[[#This Row],[1002 заказ]]</f>
        <v>0</v>
      </c>
      <c r="AP447" s="3">
        <f>Таблица1[[#This Row],[Возврат 1002]]+Таблица1[[#This Row],[Возврат 1001]]</f>
        <v>0</v>
      </c>
      <c r="AQ44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48" spans="1:43" s="3" customFormat="1" ht="15.75" customHeight="1" x14ac:dyDescent="0.2">
      <c r="A448" s="23" t="s">
        <v>810</v>
      </c>
      <c r="B448" s="2">
        <v>665950</v>
      </c>
      <c r="C448" s="88" t="s">
        <v>3657</v>
      </c>
      <c r="D448" s="23" t="s">
        <v>810</v>
      </c>
      <c r="E448" s="7">
        <v>665950</v>
      </c>
      <c r="F448" s="7" t="s">
        <v>26</v>
      </c>
      <c r="G448" s="8" t="s">
        <v>1099</v>
      </c>
      <c r="H448" s="5" t="s">
        <v>21</v>
      </c>
      <c r="I448" s="5">
        <v>4</v>
      </c>
      <c r="J448" s="5">
        <v>108</v>
      </c>
      <c r="K448" s="5">
        <v>15</v>
      </c>
      <c r="L448" s="5">
        <v>27</v>
      </c>
      <c r="M448" s="5">
        <v>65.099999999999994</v>
      </c>
      <c r="N448" s="5">
        <v>6.5</v>
      </c>
      <c r="O448" s="43" t="str">
        <f>CONCATENATE(Таблица1[[#This Row],[Отверстия]],"/",Таблица1[[#This Row],[PCD]])</f>
        <v>4/108</v>
      </c>
      <c r="P448" s="5" t="s">
        <v>2495</v>
      </c>
      <c r="Q448" s="17" t="str">
        <f>CONCATENATE(Таблица1[[#This Row],[Отверстия]],"/",Таблица1[[#This Row],[PCD]],"/",Таблица1[[#This Row],[Диаметр]])</f>
        <v>4/108/15</v>
      </c>
      <c r="R44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4/108/15/27/65,1/6,5</v>
      </c>
      <c r="S44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4/108/15/27/65,1/6,5</v>
      </c>
      <c r="T448" s="58" t="s">
        <v>28</v>
      </c>
      <c r="U448" s="4">
        <v>4</v>
      </c>
      <c r="V448" s="35">
        <v>4</v>
      </c>
      <c r="W448" s="55" t="s">
        <v>2832</v>
      </c>
      <c r="X448" s="34">
        <v>3350</v>
      </c>
      <c r="Y448" s="161"/>
      <c r="Z448" s="34">
        <v>0</v>
      </c>
      <c r="AA448" s="51">
        <f>IFERROR(VLOOKUP(Таблица1[[#This Row],[Товар КОД6]],'Stock СВОД'!$A$5:$C$220,2,0),)</f>
        <v>0</v>
      </c>
      <c r="AB448" s="51">
        <f>IFERROR(VLOOKUP(Таблица1[[#This Row],[Товар КОД6]],'Продажи Период СВОД'!$A$5:$C$410,2,0),)</f>
        <v>0</v>
      </c>
      <c r="AC448" s="129">
        <f>IFERROR(VLOOKUP(Таблица1[[#This Row],[Товар КОД6]],'Stock СВОД'!$A$5:$C$220,3,0),)</f>
        <v>0</v>
      </c>
      <c r="AD448" s="51">
        <f>IFERROR(VLOOKUP(Таблица1[[#This Row],[Товар КОД6]],'Продажи Период СВОД'!$A$5:$C$410,3,0),)</f>
        <v>0</v>
      </c>
      <c r="AE448" s="119">
        <f>Таблица1[[#This Row],[СТОК 1001]]+Таблица1[[#This Row],[СТОК 1002,]]</f>
        <v>0</v>
      </c>
      <c r="AF448" s="128"/>
      <c r="AG448" s="129"/>
      <c r="AH448" s="120">
        <f>Таблица1[[#This Row],[1002 заказ]]+Таблица1[[#This Row],[1001 заказ]]</f>
        <v>0</v>
      </c>
      <c r="AI448" s="57">
        <v>1</v>
      </c>
      <c r="AJ448" s="194"/>
      <c r="AK448" s="194"/>
      <c r="AL448" s="194">
        <f>Таблица1[[#This Row],[ФАКТ 1001]]+Таблица1[[#This Row],[ФАКТ 1002]]+Таблица1[[#This Row],[1001 заказ]]+Таблица1[[#This Row],[1002 заказ]]</f>
        <v>0</v>
      </c>
      <c r="AP448" s="3">
        <f>Таблица1[[#This Row],[Возврат 1002]]+Таблица1[[#This Row],[Возврат 1001]]</f>
        <v>0</v>
      </c>
      <c r="AQ44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49" spans="1:43" s="3" customFormat="1" ht="15.75" customHeight="1" x14ac:dyDescent="0.2">
      <c r="A449" s="23" t="s">
        <v>810</v>
      </c>
      <c r="B449" s="2">
        <v>665959</v>
      </c>
      <c r="C449" s="88" t="s">
        <v>3658</v>
      </c>
      <c r="D449" s="23" t="s">
        <v>810</v>
      </c>
      <c r="E449" s="7">
        <v>665959</v>
      </c>
      <c r="F449" s="7" t="s">
        <v>107</v>
      </c>
      <c r="G449" s="8" t="s">
        <v>1099</v>
      </c>
      <c r="H449" s="5" t="s">
        <v>21</v>
      </c>
      <c r="I449" s="5">
        <v>4</v>
      </c>
      <c r="J449" s="5">
        <v>108</v>
      </c>
      <c r="K449" s="5">
        <v>15</v>
      </c>
      <c r="L449" s="5">
        <v>27</v>
      </c>
      <c r="M449" s="5">
        <v>65.099999999999994</v>
      </c>
      <c r="N449" s="5">
        <v>6.5</v>
      </c>
      <c r="O449" s="43" t="str">
        <f>CONCATENATE(Таблица1[[#This Row],[Отверстия]],"/",Таблица1[[#This Row],[PCD]])</f>
        <v>4/108</v>
      </c>
      <c r="P449" s="5" t="s">
        <v>2499</v>
      </c>
      <c r="Q449" s="17" t="str">
        <f>CONCATENATE(Таблица1[[#This Row],[Отверстия]],"/",Таблица1[[#This Row],[PCD]],"/",Таблица1[[#This Row],[Диаметр]])</f>
        <v>4/108/15</v>
      </c>
      <c r="R44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4/108/15/27/65,1/6,5</v>
      </c>
      <c r="S44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4/108/15/27/65,1/6,5</v>
      </c>
      <c r="T449" s="58" t="s">
        <v>28</v>
      </c>
      <c r="U449" s="4">
        <v>4</v>
      </c>
      <c r="V449" s="35">
        <v>4</v>
      </c>
      <c r="W449" s="55" t="s">
        <v>2832</v>
      </c>
      <c r="X449" s="34">
        <v>3350</v>
      </c>
      <c r="Y449" s="161"/>
      <c r="Z449" s="37">
        <v>0</v>
      </c>
      <c r="AA449" s="51">
        <f>IFERROR(VLOOKUP(Таблица1[[#This Row],[Товар КОД6]],'Stock СВОД'!$A$5:$C$220,2,0),)</f>
        <v>0</v>
      </c>
      <c r="AB449" s="51">
        <f>IFERROR(VLOOKUP(Таблица1[[#This Row],[Товар КОД6]],'Продажи Период СВОД'!$A$5:$C$410,2,0),)</f>
        <v>0</v>
      </c>
      <c r="AC449" s="129">
        <f>IFERROR(VLOOKUP(Таблица1[[#This Row],[Товар КОД6]],'Stock СВОД'!$A$5:$C$220,3,0),)</f>
        <v>0</v>
      </c>
      <c r="AD449" s="51">
        <f>IFERROR(VLOOKUP(Таблица1[[#This Row],[Товар КОД6]],'Продажи Период СВОД'!$A$5:$C$410,3,0),)</f>
        <v>0</v>
      </c>
      <c r="AE449" s="119">
        <f>Таблица1[[#This Row],[СТОК 1001]]+Таблица1[[#This Row],[СТОК 1002,]]</f>
        <v>0</v>
      </c>
      <c r="AF449" s="128"/>
      <c r="AG449" s="129"/>
      <c r="AH449" s="120">
        <f>Таблица1[[#This Row],[1002 заказ]]+Таблица1[[#This Row],[1001 заказ]]</f>
        <v>0</v>
      </c>
      <c r="AI449" s="57">
        <v>1</v>
      </c>
      <c r="AJ449" s="194"/>
      <c r="AK449" s="194"/>
      <c r="AL449" s="194">
        <f>Таблица1[[#This Row],[ФАКТ 1001]]+Таблица1[[#This Row],[ФАКТ 1002]]+Таблица1[[#This Row],[1001 заказ]]+Таблица1[[#This Row],[1002 заказ]]</f>
        <v>0</v>
      </c>
      <c r="AP449" s="3">
        <f>Таблица1[[#This Row],[Возврат 1002]]+Таблица1[[#This Row],[Возврат 1001]]</f>
        <v>0</v>
      </c>
      <c r="AQ44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50" spans="1:43" s="3" customFormat="1" ht="15.75" customHeight="1" x14ac:dyDescent="0.2">
      <c r="A450" s="23" t="s">
        <v>810</v>
      </c>
      <c r="B450" s="2">
        <v>408801</v>
      </c>
      <c r="C450" s="88" t="s">
        <v>1457</v>
      </c>
      <c r="D450" s="23" t="s">
        <v>810</v>
      </c>
      <c r="E450" s="7">
        <v>408801</v>
      </c>
      <c r="F450" s="7" t="s">
        <v>38</v>
      </c>
      <c r="G450" s="8" t="s">
        <v>1180</v>
      </c>
      <c r="H450" s="5" t="s">
        <v>21</v>
      </c>
      <c r="I450" s="5">
        <v>4</v>
      </c>
      <c r="J450" s="5">
        <v>108</v>
      </c>
      <c r="K450" s="5">
        <v>14</v>
      </c>
      <c r="L450" s="5">
        <v>34</v>
      </c>
      <c r="M450" s="5">
        <v>65.099999999999994</v>
      </c>
      <c r="N450" s="5">
        <v>5.5</v>
      </c>
      <c r="O450" s="43" t="str">
        <f>CONCATENATE(Таблица1[[#This Row],[Отверстия]],"/",Таблица1[[#This Row],[PCD]])</f>
        <v>4/108</v>
      </c>
      <c r="P450" s="5" t="s">
        <v>1456</v>
      </c>
      <c r="Q450" s="17" t="str">
        <f>CONCATENATE(Таблица1[[#This Row],[Отверстия]],"/",Таблица1[[#This Row],[PCD]],"/",Таблица1[[#This Row],[Диаметр]])</f>
        <v>4/108/14</v>
      </c>
      <c r="R45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4/108/14/34/65,1/5,5</v>
      </c>
      <c r="S45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4/108/14/34/65,1/5,5</v>
      </c>
      <c r="T450" s="58" t="s">
        <v>22</v>
      </c>
      <c r="U450" s="4"/>
      <c r="V450" s="35"/>
      <c r="W450" s="55" t="s">
        <v>2828</v>
      </c>
      <c r="X450" s="34">
        <v>3090</v>
      </c>
      <c r="Y450" s="161"/>
      <c r="Z450" s="34">
        <v>0</v>
      </c>
      <c r="AA450" s="51">
        <f>IFERROR(VLOOKUP(Таблица1[[#This Row],[Товар КОД6]],'Stock СВОД'!$A$5:$C$220,2,0),)</f>
        <v>0</v>
      </c>
      <c r="AB450" s="51">
        <f>IFERROR(VLOOKUP(Таблица1[[#This Row],[Товар КОД6]],'Продажи Период СВОД'!$A$5:$C$410,2,0),)</f>
        <v>0</v>
      </c>
      <c r="AC450" s="129">
        <f>IFERROR(VLOOKUP(Таблица1[[#This Row],[Товар КОД6]],'Stock СВОД'!$A$5:$C$220,3,0),)</f>
        <v>0</v>
      </c>
      <c r="AD450" s="51">
        <f>IFERROR(VLOOKUP(Таблица1[[#This Row],[Товар КОД6]],'Продажи Период СВОД'!$A$5:$C$410,3,0),)</f>
        <v>0</v>
      </c>
      <c r="AE450" s="119">
        <f>Таблица1[[#This Row],[СТОК 1001]]+Таблица1[[#This Row],[СТОК 1002,]]</f>
        <v>0</v>
      </c>
      <c r="AF450" s="128"/>
      <c r="AG450" s="129"/>
      <c r="AH450" s="120">
        <f>Таблица1[[#This Row],[1002 заказ]]+Таблица1[[#This Row],[1001 заказ]]</f>
        <v>0</v>
      </c>
      <c r="AI450" s="57">
        <v>1</v>
      </c>
      <c r="AJ450" s="194"/>
      <c r="AK450" s="194"/>
      <c r="AL450" s="194">
        <f>Таблица1[[#This Row],[ФАКТ 1001]]+Таблица1[[#This Row],[ФАКТ 1002]]+Таблица1[[#This Row],[1001 заказ]]+Таблица1[[#This Row],[1002 заказ]]</f>
        <v>0</v>
      </c>
      <c r="AP450" s="3">
        <f>Таблица1[[#This Row],[Возврат 1002]]+Таблица1[[#This Row],[Возврат 1001]]</f>
        <v>0</v>
      </c>
      <c r="AQ45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51" spans="1:43" s="3" customFormat="1" ht="15.75" customHeight="1" x14ac:dyDescent="0.2">
      <c r="A451" s="23" t="s">
        <v>810</v>
      </c>
      <c r="B451" s="2">
        <v>408802</v>
      </c>
      <c r="C451" s="88" t="s">
        <v>1459</v>
      </c>
      <c r="D451" s="23" t="s">
        <v>810</v>
      </c>
      <c r="E451" s="7">
        <v>408802</v>
      </c>
      <c r="F451" s="7" t="s">
        <v>38</v>
      </c>
      <c r="G451" s="8" t="s">
        <v>2571</v>
      </c>
      <c r="H451" s="5" t="s">
        <v>21</v>
      </c>
      <c r="I451" s="5">
        <v>4</v>
      </c>
      <c r="J451" s="5">
        <v>108</v>
      </c>
      <c r="K451" s="5">
        <v>14</v>
      </c>
      <c r="L451" s="5">
        <v>34</v>
      </c>
      <c r="M451" s="5">
        <v>65.099999999999994</v>
      </c>
      <c r="N451" s="5">
        <v>5.5</v>
      </c>
      <c r="O451" s="43" t="str">
        <f>CONCATENATE(Таблица1[[#This Row],[Отверстия]],"/",Таблица1[[#This Row],[PCD]])</f>
        <v>4/108</v>
      </c>
      <c r="P451" s="5" t="s">
        <v>1458</v>
      </c>
      <c r="Q451" s="17" t="str">
        <f>CONCATENATE(Таблица1[[#This Row],[Отверстия]],"/",Таблица1[[#This Row],[PCD]],"/",Таблица1[[#This Row],[Диаметр]])</f>
        <v>4/108/14</v>
      </c>
      <c r="R45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4/108/14/34/65,1/5,5</v>
      </c>
      <c r="S45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4/108/14/34/65,1/5,5</v>
      </c>
      <c r="T451" s="58" t="s">
        <v>22</v>
      </c>
      <c r="U451" s="4"/>
      <c r="V451" s="35"/>
      <c r="W451" s="55" t="s">
        <v>2828</v>
      </c>
      <c r="X451" s="34">
        <v>3090</v>
      </c>
      <c r="Y451" s="161"/>
      <c r="Z451" s="34">
        <v>0</v>
      </c>
      <c r="AA451" s="51">
        <f>IFERROR(VLOOKUP(Таблица1[[#This Row],[Товар КОД6]],'Stock СВОД'!$A$5:$C$220,2,0),)</f>
        <v>0</v>
      </c>
      <c r="AB451" s="51">
        <f>IFERROR(VLOOKUP(Таблица1[[#This Row],[Товар КОД6]],'Продажи Период СВОД'!$A$5:$C$410,2,0),)</f>
        <v>0</v>
      </c>
      <c r="AC451" s="129">
        <f>IFERROR(VLOOKUP(Таблица1[[#This Row],[Товар КОД6]],'Stock СВОД'!$A$5:$C$220,3,0),)</f>
        <v>0</v>
      </c>
      <c r="AD451" s="51">
        <f>IFERROR(VLOOKUP(Таблица1[[#This Row],[Товар КОД6]],'Продажи Период СВОД'!$A$5:$C$410,3,0),)</f>
        <v>0</v>
      </c>
      <c r="AE451" s="119">
        <f>Таблица1[[#This Row],[СТОК 1001]]+Таблица1[[#This Row],[СТОК 1002,]]</f>
        <v>0</v>
      </c>
      <c r="AF451" s="128"/>
      <c r="AG451" s="129"/>
      <c r="AH451" s="120">
        <f>Таблица1[[#This Row],[1002 заказ]]+Таблица1[[#This Row],[1001 заказ]]</f>
        <v>0</v>
      </c>
      <c r="AI451" s="57">
        <v>1</v>
      </c>
      <c r="AJ451" s="194"/>
      <c r="AK451" s="194"/>
      <c r="AL451" s="194">
        <f>Таблица1[[#This Row],[ФАКТ 1001]]+Таблица1[[#This Row],[ФАКТ 1002]]+Таблица1[[#This Row],[1001 заказ]]+Таблица1[[#This Row],[1002 заказ]]</f>
        <v>0</v>
      </c>
      <c r="AP451" s="3">
        <f>Таблица1[[#This Row],[Возврат 1002]]+Таблица1[[#This Row],[Возврат 1001]]</f>
        <v>0</v>
      </c>
      <c r="AQ45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52" spans="1:43" s="3" customFormat="1" ht="15.75" customHeight="1" x14ac:dyDescent="0.2">
      <c r="A452" s="23" t="s">
        <v>810</v>
      </c>
      <c r="B452" s="2">
        <v>408803</v>
      </c>
      <c r="C452" s="88" t="s">
        <v>1461</v>
      </c>
      <c r="D452" s="23" t="s">
        <v>810</v>
      </c>
      <c r="E452" s="7">
        <v>408803</v>
      </c>
      <c r="F452" s="7" t="s">
        <v>38</v>
      </c>
      <c r="G452" s="8" t="s">
        <v>1107</v>
      </c>
      <c r="H452" s="5" t="s">
        <v>21</v>
      </c>
      <c r="I452" s="5">
        <v>4</v>
      </c>
      <c r="J452" s="5">
        <v>108</v>
      </c>
      <c r="K452" s="5">
        <v>14</v>
      </c>
      <c r="L452" s="5">
        <v>34</v>
      </c>
      <c r="M452" s="5">
        <v>65.099999999999994</v>
      </c>
      <c r="N452" s="5">
        <v>5.5</v>
      </c>
      <c r="O452" s="43" t="str">
        <f>CONCATENATE(Таблица1[[#This Row],[Отверстия]],"/",Таблица1[[#This Row],[PCD]])</f>
        <v>4/108</v>
      </c>
      <c r="P452" s="5" t="s">
        <v>1460</v>
      </c>
      <c r="Q452" s="17" t="str">
        <f>CONCATENATE(Таблица1[[#This Row],[Отверстия]],"/",Таблица1[[#This Row],[PCD]],"/",Таблица1[[#This Row],[Диаметр]])</f>
        <v>4/108/14</v>
      </c>
      <c r="R45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4/108/14/34/65,1/5,5</v>
      </c>
      <c r="S45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4/108/14/34/65,1/5,5</v>
      </c>
      <c r="T452" s="58" t="s">
        <v>22</v>
      </c>
      <c r="U452" s="4"/>
      <c r="V452" s="35"/>
      <c r="W452" s="55" t="s">
        <v>2828</v>
      </c>
      <c r="X452" s="34">
        <v>2790</v>
      </c>
      <c r="Y452" s="161"/>
      <c r="Z452" s="34">
        <v>0</v>
      </c>
      <c r="AA452" s="51">
        <f>IFERROR(VLOOKUP(Таблица1[[#This Row],[Товар КОД6]],'Stock СВОД'!$A$5:$C$220,2,0),)</f>
        <v>0</v>
      </c>
      <c r="AB452" s="51">
        <f>IFERROR(VLOOKUP(Таблица1[[#This Row],[Товар КОД6]],'Продажи Период СВОД'!$A$5:$C$410,2,0),)</f>
        <v>0</v>
      </c>
      <c r="AC452" s="129">
        <f>IFERROR(VLOOKUP(Таблица1[[#This Row],[Товар КОД6]],'Stock СВОД'!$A$5:$C$220,3,0),)</f>
        <v>0</v>
      </c>
      <c r="AD452" s="51">
        <f>IFERROR(VLOOKUP(Таблица1[[#This Row],[Товар КОД6]],'Продажи Период СВОД'!$A$5:$C$410,3,0),)</f>
        <v>0</v>
      </c>
      <c r="AE452" s="119">
        <f>Таблица1[[#This Row],[СТОК 1001]]+Таблица1[[#This Row],[СТОК 1002,]]</f>
        <v>0</v>
      </c>
      <c r="AF452" s="128"/>
      <c r="AG452" s="129"/>
      <c r="AH452" s="120">
        <f>Таблица1[[#This Row],[1002 заказ]]+Таблица1[[#This Row],[1001 заказ]]</f>
        <v>0</v>
      </c>
      <c r="AI452" s="57">
        <v>1</v>
      </c>
      <c r="AJ452" s="194"/>
      <c r="AK452" s="194"/>
      <c r="AL452" s="194">
        <f>Таблица1[[#This Row],[ФАКТ 1001]]+Таблица1[[#This Row],[ФАКТ 1002]]+Таблица1[[#This Row],[1001 заказ]]+Таблица1[[#This Row],[1002 заказ]]</f>
        <v>0</v>
      </c>
      <c r="AP452" s="3">
        <f>Таблица1[[#This Row],[Возврат 1002]]+Таблица1[[#This Row],[Возврат 1001]]</f>
        <v>0</v>
      </c>
      <c r="AQ45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53" spans="1:43" s="3" customFormat="1" ht="15.75" customHeight="1" x14ac:dyDescent="0.2">
      <c r="A453" s="23" t="s">
        <v>810</v>
      </c>
      <c r="B453" s="2">
        <v>408804</v>
      </c>
      <c r="C453" s="88" t="s">
        <v>1463</v>
      </c>
      <c r="D453" s="23" t="s">
        <v>810</v>
      </c>
      <c r="E453" s="7">
        <v>408804</v>
      </c>
      <c r="F453" s="7" t="s">
        <v>38</v>
      </c>
      <c r="G453" s="8" t="s">
        <v>1108</v>
      </c>
      <c r="H453" s="5" t="s">
        <v>21</v>
      </c>
      <c r="I453" s="5">
        <v>4</v>
      </c>
      <c r="J453" s="5">
        <v>108</v>
      </c>
      <c r="K453" s="5">
        <v>14</v>
      </c>
      <c r="L453" s="5">
        <v>34</v>
      </c>
      <c r="M453" s="5">
        <v>65.099999999999994</v>
      </c>
      <c r="N453" s="5">
        <v>5.5</v>
      </c>
      <c r="O453" s="43" t="str">
        <f>CONCATENATE(Таблица1[[#This Row],[Отверстия]],"/",Таблица1[[#This Row],[PCD]])</f>
        <v>4/108</v>
      </c>
      <c r="P453" s="5" t="s">
        <v>1462</v>
      </c>
      <c r="Q453" s="17" t="str">
        <f>CONCATENATE(Таблица1[[#This Row],[Отверстия]],"/",Таблица1[[#This Row],[PCD]],"/",Таблица1[[#This Row],[Диаметр]])</f>
        <v>4/108/14</v>
      </c>
      <c r="R45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4/108/14/34/65,1/5,5</v>
      </c>
      <c r="S45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4/108/14/34/65,1/5,5</v>
      </c>
      <c r="T453" s="58" t="s">
        <v>22</v>
      </c>
      <c r="U453" s="4"/>
      <c r="V453" s="35"/>
      <c r="W453" s="55" t="s">
        <v>2828</v>
      </c>
      <c r="X453" s="34">
        <v>2790</v>
      </c>
      <c r="Y453" s="161"/>
      <c r="Z453" s="34">
        <v>0</v>
      </c>
      <c r="AA453" s="51">
        <f>IFERROR(VLOOKUP(Таблица1[[#This Row],[Товар КОД6]],'Stock СВОД'!$A$5:$C$220,2,0),)</f>
        <v>0</v>
      </c>
      <c r="AB453" s="51">
        <f>IFERROR(VLOOKUP(Таблица1[[#This Row],[Товар КОД6]],'Продажи Период СВОД'!$A$5:$C$410,2,0),)</f>
        <v>0</v>
      </c>
      <c r="AC453" s="129">
        <f>IFERROR(VLOOKUP(Таблица1[[#This Row],[Товар КОД6]],'Stock СВОД'!$A$5:$C$220,3,0),)</f>
        <v>0</v>
      </c>
      <c r="AD453" s="51">
        <f>IFERROR(VLOOKUP(Таблица1[[#This Row],[Товар КОД6]],'Продажи Период СВОД'!$A$5:$C$410,3,0),)</f>
        <v>0</v>
      </c>
      <c r="AE453" s="119">
        <f>Таблица1[[#This Row],[СТОК 1001]]+Таблица1[[#This Row],[СТОК 1002,]]</f>
        <v>0</v>
      </c>
      <c r="AF453" s="128"/>
      <c r="AG453" s="129"/>
      <c r="AH453" s="120">
        <f>Таблица1[[#This Row],[1002 заказ]]+Таблица1[[#This Row],[1001 заказ]]</f>
        <v>0</v>
      </c>
      <c r="AI453" s="57">
        <v>1</v>
      </c>
      <c r="AJ453" s="194"/>
      <c r="AK453" s="194"/>
      <c r="AL453" s="194">
        <f>Таблица1[[#This Row],[ФАКТ 1001]]+Таблица1[[#This Row],[ФАКТ 1002]]+Таблица1[[#This Row],[1001 заказ]]+Таблица1[[#This Row],[1002 заказ]]</f>
        <v>0</v>
      </c>
      <c r="AP453" s="3">
        <f>Таблица1[[#This Row],[Возврат 1002]]+Таблица1[[#This Row],[Возврат 1001]]</f>
        <v>0</v>
      </c>
      <c r="AQ45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54" spans="1:43" s="3" customFormat="1" ht="15.75" customHeight="1" x14ac:dyDescent="0.2">
      <c r="A454" s="23" t="s">
        <v>810</v>
      </c>
      <c r="B454" s="2">
        <v>665909</v>
      </c>
      <c r="C454" s="88" t="s">
        <v>3659</v>
      </c>
      <c r="D454" s="23" t="s">
        <v>810</v>
      </c>
      <c r="E454" s="7">
        <v>665909</v>
      </c>
      <c r="F454" s="7" t="s">
        <v>38</v>
      </c>
      <c r="G454" s="8" t="s">
        <v>1099</v>
      </c>
      <c r="H454" s="5" t="s">
        <v>21</v>
      </c>
      <c r="I454" s="5">
        <v>4</v>
      </c>
      <c r="J454" s="5">
        <v>108</v>
      </c>
      <c r="K454" s="5">
        <v>14</v>
      </c>
      <c r="L454" s="5">
        <v>34</v>
      </c>
      <c r="M454" s="5">
        <v>65.099999999999994</v>
      </c>
      <c r="N454" s="5">
        <v>5.5</v>
      </c>
      <c r="O454" s="43" t="str">
        <f>CONCATENATE(Таблица1[[#This Row],[Отверстия]],"/",Таблица1[[#This Row],[PCD]])</f>
        <v>4/108</v>
      </c>
      <c r="P454" s="5" t="s">
        <v>2467</v>
      </c>
      <c r="Q454" s="17" t="str">
        <f>CONCATENATE(Таблица1[[#This Row],[Отверстия]],"/",Таблица1[[#This Row],[PCD]],"/",Таблица1[[#This Row],[Диаметр]])</f>
        <v>4/108/14</v>
      </c>
      <c r="R45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4/108/14/34/65,1/5,5</v>
      </c>
      <c r="S45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4/108/14/34/65,1/5,5</v>
      </c>
      <c r="T454" s="58" t="s">
        <v>22</v>
      </c>
      <c r="U454" s="4"/>
      <c r="V454" s="35"/>
      <c r="W454" s="55" t="s">
        <v>2828</v>
      </c>
      <c r="X454" s="34">
        <v>2790</v>
      </c>
      <c r="Y454" s="161"/>
      <c r="Z454" s="34">
        <v>0</v>
      </c>
      <c r="AA454" s="51">
        <f>IFERROR(VLOOKUP(Таблица1[[#This Row],[Товар КОД6]],'Stock СВОД'!$A$5:$C$220,2,0),)</f>
        <v>0</v>
      </c>
      <c r="AB454" s="51">
        <f>IFERROR(VLOOKUP(Таблица1[[#This Row],[Товар КОД6]],'Продажи Период СВОД'!$A$5:$C$410,2,0),)</f>
        <v>0</v>
      </c>
      <c r="AC454" s="129">
        <f>IFERROR(VLOOKUP(Таблица1[[#This Row],[Товар КОД6]],'Stock СВОД'!$A$5:$C$220,3,0),)</f>
        <v>0</v>
      </c>
      <c r="AD454" s="51">
        <f>IFERROR(VLOOKUP(Таблица1[[#This Row],[Товар КОД6]],'Продажи Период СВОД'!$A$5:$C$410,3,0),)</f>
        <v>0</v>
      </c>
      <c r="AE454" s="119">
        <f>Таблица1[[#This Row],[СТОК 1001]]+Таблица1[[#This Row],[СТОК 1002,]]</f>
        <v>0</v>
      </c>
      <c r="AF454" s="128"/>
      <c r="AG454" s="129"/>
      <c r="AH454" s="120">
        <f>Таблица1[[#This Row],[1002 заказ]]+Таблица1[[#This Row],[1001 заказ]]</f>
        <v>0</v>
      </c>
      <c r="AI454" s="57">
        <v>1</v>
      </c>
      <c r="AJ454" s="194"/>
      <c r="AK454" s="194"/>
      <c r="AL454" s="194">
        <f>Таблица1[[#This Row],[ФАКТ 1001]]+Таблица1[[#This Row],[ФАКТ 1002]]+Таблица1[[#This Row],[1001 заказ]]+Таблица1[[#This Row],[1002 заказ]]</f>
        <v>0</v>
      </c>
      <c r="AP454" s="3">
        <f>Таблица1[[#This Row],[Возврат 1002]]+Таблица1[[#This Row],[Возврат 1001]]</f>
        <v>0</v>
      </c>
      <c r="AQ45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55" spans="1:43" s="3" customFormat="1" ht="15.75" customHeight="1" x14ac:dyDescent="0.2">
      <c r="A455" s="23" t="s">
        <v>810</v>
      </c>
      <c r="B455" s="2">
        <v>665911</v>
      </c>
      <c r="C455" s="88" t="s">
        <v>3660</v>
      </c>
      <c r="D455" s="23" t="s">
        <v>810</v>
      </c>
      <c r="E455" s="7">
        <v>665911</v>
      </c>
      <c r="F455" s="7" t="s">
        <v>38</v>
      </c>
      <c r="G455" s="8" t="s">
        <v>1103</v>
      </c>
      <c r="H455" s="5" t="s">
        <v>21</v>
      </c>
      <c r="I455" s="5">
        <v>4</v>
      </c>
      <c r="J455" s="5">
        <v>108</v>
      </c>
      <c r="K455" s="5">
        <v>14</v>
      </c>
      <c r="L455" s="5">
        <v>34</v>
      </c>
      <c r="M455" s="5">
        <v>65.099999999999994</v>
      </c>
      <c r="N455" s="5">
        <v>5.5</v>
      </c>
      <c r="O455" s="43" t="str">
        <f>CONCATENATE(Таблица1[[#This Row],[Отверстия]],"/",Таблица1[[#This Row],[PCD]])</f>
        <v>4/108</v>
      </c>
      <c r="P455" s="5" t="s">
        <v>2468</v>
      </c>
      <c r="Q455" s="17" t="str">
        <f>CONCATENATE(Таблица1[[#This Row],[Отверстия]],"/",Таблица1[[#This Row],[PCD]],"/",Таблица1[[#This Row],[Диаметр]])</f>
        <v>4/108/14</v>
      </c>
      <c r="R45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4/108/14/34/65,1/5,5</v>
      </c>
      <c r="S45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4/108/14/34/65,1/5,5</v>
      </c>
      <c r="T455" s="58" t="s">
        <v>22</v>
      </c>
      <c r="U455" s="4"/>
      <c r="V455" s="35"/>
      <c r="W455" s="55" t="s">
        <v>2828</v>
      </c>
      <c r="X455" s="34">
        <v>3090</v>
      </c>
      <c r="Y455" s="161"/>
      <c r="Z455" s="37">
        <v>0</v>
      </c>
      <c r="AA455" s="51">
        <f>IFERROR(VLOOKUP(Таблица1[[#This Row],[Товар КОД6]],'Stock СВОД'!$A$5:$C$220,2,0),)</f>
        <v>0</v>
      </c>
      <c r="AB455" s="51">
        <f>IFERROR(VLOOKUP(Таблица1[[#This Row],[Товар КОД6]],'Продажи Период СВОД'!$A$5:$C$410,2,0),)</f>
        <v>0</v>
      </c>
      <c r="AC455" s="129">
        <f>IFERROR(VLOOKUP(Таблица1[[#This Row],[Товар КОД6]],'Stock СВОД'!$A$5:$C$220,3,0),)</f>
        <v>0</v>
      </c>
      <c r="AD455" s="51">
        <f>IFERROR(VLOOKUP(Таблица1[[#This Row],[Товар КОД6]],'Продажи Период СВОД'!$A$5:$C$410,3,0),)</f>
        <v>0</v>
      </c>
      <c r="AE455" s="119">
        <f>Таблица1[[#This Row],[СТОК 1001]]+Таблица1[[#This Row],[СТОК 1002,]]</f>
        <v>0</v>
      </c>
      <c r="AF455" s="128"/>
      <c r="AG455" s="129"/>
      <c r="AH455" s="120">
        <f>Таблица1[[#This Row],[1002 заказ]]+Таблица1[[#This Row],[1001 заказ]]</f>
        <v>0</v>
      </c>
      <c r="AI455" s="57">
        <v>1</v>
      </c>
      <c r="AJ455" s="194"/>
      <c r="AK455" s="194"/>
      <c r="AL455" s="194">
        <f>Таблица1[[#This Row],[ФАКТ 1001]]+Таблица1[[#This Row],[ФАКТ 1002]]+Таблица1[[#This Row],[1001 заказ]]+Таблица1[[#This Row],[1002 заказ]]</f>
        <v>0</v>
      </c>
      <c r="AP455" s="3">
        <f>Таблица1[[#This Row],[Возврат 1002]]+Таблица1[[#This Row],[Возврат 1001]]</f>
        <v>0</v>
      </c>
      <c r="AQ45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56" spans="1:43" s="3" customFormat="1" ht="15.75" customHeight="1" x14ac:dyDescent="0.2">
      <c r="A456" s="23" t="s">
        <v>810</v>
      </c>
      <c r="B456" s="2">
        <v>661551</v>
      </c>
      <c r="C456" s="88" t="s">
        <v>1164</v>
      </c>
      <c r="D456" s="23" t="s">
        <v>810</v>
      </c>
      <c r="E456" s="7">
        <v>661551</v>
      </c>
      <c r="F456" s="7" t="s">
        <v>2574</v>
      </c>
      <c r="G456" s="8" t="s">
        <v>1099</v>
      </c>
      <c r="H456" s="5" t="s">
        <v>1002</v>
      </c>
      <c r="I456" s="5">
        <v>5</v>
      </c>
      <c r="J456" s="5">
        <v>114.3</v>
      </c>
      <c r="K456" s="5">
        <v>15</v>
      </c>
      <c r="L456" s="44">
        <v>46</v>
      </c>
      <c r="M456" s="5">
        <v>67.099999999999994</v>
      </c>
      <c r="N456" s="5">
        <v>6</v>
      </c>
      <c r="O456" s="43" t="str">
        <f>CONCATENATE(Таблица1[[#This Row],[Отверстия]],"/",Таблица1[[#This Row],[PCD]])</f>
        <v>5/114,3</v>
      </c>
      <c r="P456" s="5" t="str">
        <f>Таблица1[[#This Row],[Универсальный размер]]&amp;" "&amp;Таблица1[[#This Row],[Код Поставщика]]</f>
        <v>5/114,3/15/46/67,1/6 51.6Н</v>
      </c>
      <c r="Q456" s="17" t="str">
        <f>CONCATENATE(Таблица1[[#This Row],[Отверстия]],"/",Таблица1[[#This Row],[PCD]],"/",Таблица1[[#This Row],[Диаметр]])</f>
        <v>5/114,3/15</v>
      </c>
      <c r="R45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5/114,3/15/46/67,1/6</v>
      </c>
      <c r="S45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5/114,3/15/46/67,1/6</v>
      </c>
      <c r="T456" s="58" t="s">
        <v>28</v>
      </c>
      <c r="U456" s="4">
        <v>4</v>
      </c>
      <c r="V456" s="35">
        <v>4</v>
      </c>
      <c r="W456" s="55" t="s">
        <v>2775</v>
      </c>
      <c r="X456" s="34">
        <v>3350</v>
      </c>
      <c r="Y456" s="161"/>
      <c r="Z456" s="34">
        <v>0</v>
      </c>
      <c r="AA456" s="51">
        <f>IFERROR(VLOOKUP(Таблица1[[#This Row],[Товар КОД6]],'Stock СВОД'!$A$5:$C$220,2,0),)</f>
        <v>0</v>
      </c>
      <c r="AB456" s="51">
        <f>IFERROR(VLOOKUP(Таблица1[[#This Row],[Товар КОД6]],'Продажи Период СВОД'!$A$5:$C$410,2,0),)</f>
        <v>0</v>
      </c>
      <c r="AC456" s="129">
        <f>IFERROR(VLOOKUP(Таблица1[[#This Row],[Товар КОД6]],'Stock СВОД'!$A$5:$C$220,3,0),)</f>
        <v>0</v>
      </c>
      <c r="AD456" s="51">
        <f>IFERROR(VLOOKUP(Таблица1[[#This Row],[Товар КОД6]],'Продажи Период СВОД'!$A$5:$C$410,3,0),)</f>
        <v>0</v>
      </c>
      <c r="AE456" s="119">
        <f>Таблица1[[#This Row],[СТОК 1001]]+Таблица1[[#This Row],[СТОК 1002,]]</f>
        <v>0</v>
      </c>
      <c r="AF456" s="128"/>
      <c r="AG456" s="129"/>
      <c r="AH456" s="120">
        <f>Таблица1[[#This Row],[1002 заказ]]+Таблица1[[#This Row],[1001 заказ]]</f>
        <v>0</v>
      </c>
      <c r="AI456" s="57">
        <v>1</v>
      </c>
      <c r="AJ456" s="194"/>
      <c r="AK456" s="194"/>
      <c r="AL456" s="194">
        <f>Таблица1[[#This Row],[ФАКТ 1001]]+Таблица1[[#This Row],[ФАКТ 1002]]+Таблица1[[#This Row],[1001 заказ]]+Таблица1[[#This Row],[1002 заказ]]</f>
        <v>0</v>
      </c>
      <c r="AP456" s="3">
        <f>Таблица1[[#This Row],[Возврат 1002]]+Таблица1[[#This Row],[Возврат 1001]]</f>
        <v>0</v>
      </c>
      <c r="AQ45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57" spans="1:43" s="3" customFormat="1" ht="15.75" customHeight="1" x14ac:dyDescent="0.2">
      <c r="A457" s="23" t="s">
        <v>810</v>
      </c>
      <c r="B457" s="2">
        <v>405642</v>
      </c>
      <c r="C457" s="88" t="s">
        <v>1232</v>
      </c>
      <c r="D457" s="23" t="s">
        <v>810</v>
      </c>
      <c r="E457" s="7">
        <v>405642</v>
      </c>
      <c r="F457" s="7" t="s">
        <v>2574</v>
      </c>
      <c r="G457" s="8" t="s">
        <v>1180</v>
      </c>
      <c r="H457" s="5" t="s">
        <v>21</v>
      </c>
      <c r="I457" s="5">
        <v>5</v>
      </c>
      <c r="J457" s="5">
        <v>114.3</v>
      </c>
      <c r="K457" s="5">
        <v>15</v>
      </c>
      <c r="L457" s="44">
        <v>46</v>
      </c>
      <c r="M457" s="5">
        <v>67.099999999999994</v>
      </c>
      <c r="N457" s="5">
        <v>6</v>
      </c>
      <c r="O457" s="43" t="str">
        <f>CONCATENATE(Таблица1[[#This Row],[Отверстия]],"/",Таблица1[[#This Row],[PCD]])</f>
        <v>5/114,3</v>
      </c>
      <c r="P457" s="5" t="str">
        <f>Таблица1[[#This Row],[Универсальный размер]]&amp;" "&amp;Таблица1[[#This Row],[Код Поставщика]]</f>
        <v>5/114,3/15/46/67,1/6 51.6ПЛ</v>
      </c>
      <c r="Q457" s="17" t="str">
        <f>CONCATENATE(Таблица1[[#This Row],[Отверстия]],"/",Таблица1[[#This Row],[PCD]],"/",Таблица1[[#This Row],[Диаметр]])</f>
        <v>5/114,3/15</v>
      </c>
      <c r="R45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5/114,3/15/46/67,1/6</v>
      </c>
      <c r="S45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5/114,3/15/46/67,1/6</v>
      </c>
      <c r="T457" s="58" t="s">
        <v>28</v>
      </c>
      <c r="U457" s="4">
        <v>4</v>
      </c>
      <c r="V457" s="35">
        <v>4</v>
      </c>
      <c r="W457" s="55" t="s">
        <v>2775</v>
      </c>
      <c r="X457" s="34">
        <v>3590</v>
      </c>
      <c r="Y457" s="161"/>
      <c r="Z457" s="34">
        <v>0</v>
      </c>
      <c r="AA457" s="51">
        <f>IFERROR(VLOOKUP(Таблица1[[#This Row],[Товар КОД6]],'Stock СВОД'!$A$5:$C$220,2,0),)</f>
        <v>0</v>
      </c>
      <c r="AB457" s="51">
        <f>IFERROR(VLOOKUP(Таблица1[[#This Row],[Товар КОД6]],'Продажи Период СВОД'!$A$5:$C$410,2,0),)</f>
        <v>0</v>
      </c>
      <c r="AC457" s="129">
        <f>IFERROR(VLOOKUP(Таблица1[[#This Row],[Товар КОД6]],'Stock СВОД'!$A$5:$C$220,3,0),)</f>
        <v>0</v>
      </c>
      <c r="AD457" s="51">
        <f>IFERROR(VLOOKUP(Таблица1[[#This Row],[Товар КОД6]],'Продажи Период СВОД'!$A$5:$C$410,3,0),)</f>
        <v>0</v>
      </c>
      <c r="AE457" s="119">
        <f>Таблица1[[#This Row],[СТОК 1001]]+Таблица1[[#This Row],[СТОК 1002,]]</f>
        <v>0</v>
      </c>
      <c r="AF457" s="128"/>
      <c r="AG457" s="129"/>
      <c r="AH457" s="120">
        <f>Таблица1[[#This Row],[1002 заказ]]+Таблица1[[#This Row],[1001 заказ]]</f>
        <v>0</v>
      </c>
      <c r="AI457" s="57">
        <v>1</v>
      </c>
      <c r="AJ457" s="194"/>
      <c r="AK457" s="194"/>
      <c r="AL457" s="194">
        <f>Таблица1[[#This Row],[ФАКТ 1001]]+Таблица1[[#This Row],[ФАКТ 1002]]+Таблица1[[#This Row],[1001 заказ]]+Таблица1[[#This Row],[1002 заказ]]</f>
        <v>0</v>
      </c>
      <c r="AP457" s="3">
        <f>Таблица1[[#This Row],[Возврат 1002]]+Таблица1[[#This Row],[Возврат 1001]]</f>
        <v>0</v>
      </c>
      <c r="AQ45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58" spans="1:43" s="3" customFormat="1" ht="15.75" customHeight="1" x14ac:dyDescent="0.2">
      <c r="A458" s="23" t="s">
        <v>810</v>
      </c>
      <c r="B458" s="2">
        <v>661550</v>
      </c>
      <c r="C458" s="88" t="s">
        <v>1977</v>
      </c>
      <c r="D458" s="23" t="s">
        <v>810</v>
      </c>
      <c r="E458" s="7">
        <v>661550</v>
      </c>
      <c r="F458" s="7" t="s">
        <v>2574</v>
      </c>
      <c r="G458" s="8" t="s">
        <v>1106</v>
      </c>
      <c r="H458" s="5" t="s">
        <v>21</v>
      </c>
      <c r="I458" s="5">
        <v>5</v>
      </c>
      <c r="J458" s="5">
        <v>114.3</v>
      </c>
      <c r="K458" s="5">
        <v>15</v>
      </c>
      <c r="L458" s="44">
        <v>46</v>
      </c>
      <c r="M458" s="5">
        <v>67.099999999999994</v>
      </c>
      <c r="N458" s="5">
        <v>6</v>
      </c>
      <c r="O458" s="43" t="str">
        <f>CONCATENATE(Таблица1[[#This Row],[Отверстия]],"/",Таблица1[[#This Row],[PCD]])</f>
        <v>5/114,3</v>
      </c>
      <c r="P458" s="5" t="str">
        <f>Таблица1[[#This Row],[Универсальный размер]]&amp;" "&amp;Таблица1[[#This Row],[Код Поставщика]]</f>
        <v>5/114,3/15/46/67,1/6 51.6М</v>
      </c>
      <c r="Q458" s="17" t="str">
        <f>CONCATENATE(Таблица1[[#This Row],[Отверстия]],"/",Таблица1[[#This Row],[PCD]],"/",Таблица1[[#This Row],[Диаметр]])</f>
        <v>5/114,3/15</v>
      </c>
      <c r="R45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5/114,3/15/46/67,1/6</v>
      </c>
      <c r="S45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5/114,3/15/46/67,1/6</v>
      </c>
      <c r="T458" s="58" t="s">
        <v>28</v>
      </c>
      <c r="U458" s="4">
        <v>4</v>
      </c>
      <c r="V458" s="35">
        <v>4</v>
      </c>
      <c r="W458" s="55" t="s">
        <v>2775</v>
      </c>
      <c r="X458" s="34">
        <v>3350</v>
      </c>
      <c r="Y458" s="161"/>
      <c r="Z458" s="34">
        <v>0</v>
      </c>
      <c r="AA458" s="51">
        <f>IFERROR(VLOOKUP(Таблица1[[#This Row],[Товар КОД6]],'Stock СВОД'!$A$5:$C$220,2,0),)</f>
        <v>0</v>
      </c>
      <c r="AB458" s="51">
        <f>IFERROR(VLOOKUP(Таблица1[[#This Row],[Товар КОД6]],'Продажи Период СВОД'!$A$5:$C$410,2,0),)</f>
        <v>0</v>
      </c>
      <c r="AC458" s="129">
        <f>IFERROR(VLOOKUP(Таблица1[[#This Row],[Товар КОД6]],'Stock СВОД'!$A$5:$C$220,3,0),)</f>
        <v>0</v>
      </c>
      <c r="AD458" s="51">
        <f>IFERROR(VLOOKUP(Таблица1[[#This Row],[Товар КОД6]],'Продажи Период СВОД'!$A$5:$C$410,3,0),)</f>
        <v>0</v>
      </c>
      <c r="AE458" s="119">
        <f>Таблица1[[#This Row],[СТОК 1001]]+Таблица1[[#This Row],[СТОК 1002,]]</f>
        <v>0</v>
      </c>
      <c r="AF458" s="128"/>
      <c r="AG458" s="129"/>
      <c r="AH458" s="120">
        <f>Таблица1[[#This Row],[1002 заказ]]+Таблица1[[#This Row],[1001 заказ]]</f>
        <v>0</v>
      </c>
      <c r="AI458" s="57">
        <v>1</v>
      </c>
      <c r="AJ458" s="194"/>
      <c r="AK458" s="194"/>
      <c r="AL458" s="194">
        <f>Таблица1[[#This Row],[ФАКТ 1001]]+Таблица1[[#This Row],[ФАКТ 1002]]+Таблица1[[#This Row],[1001 заказ]]+Таблица1[[#This Row],[1002 заказ]]</f>
        <v>0</v>
      </c>
      <c r="AP458" s="3">
        <f>Таблица1[[#This Row],[Возврат 1002]]+Таблица1[[#This Row],[Возврат 1001]]</f>
        <v>0</v>
      </c>
      <c r="AQ45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59" spans="1:43" s="3" customFormat="1" ht="15.75" customHeight="1" x14ac:dyDescent="0.2">
      <c r="A459" s="23" t="s">
        <v>810</v>
      </c>
      <c r="B459" s="2">
        <v>405633</v>
      </c>
      <c r="C459" s="88" t="s">
        <v>1215</v>
      </c>
      <c r="D459" s="23" t="s">
        <v>810</v>
      </c>
      <c r="E459" s="7">
        <v>405633</v>
      </c>
      <c r="F459" s="7" t="s">
        <v>2572</v>
      </c>
      <c r="G459" s="8" t="s">
        <v>1180</v>
      </c>
      <c r="H459" s="5" t="s">
        <v>21</v>
      </c>
      <c r="I459" s="5">
        <v>4</v>
      </c>
      <c r="J459" s="5">
        <v>100</v>
      </c>
      <c r="K459" s="5">
        <v>15</v>
      </c>
      <c r="L459" s="5">
        <v>45</v>
      </c>
      <c r="M459" s="5">
        <v>56.6</v>
      </c>
      <c r="N459" s="5">
        <v>6</v>
      </c>
      <c r="O459" s="43" t="str">
        <f>CONCATENATE(Таблица1[[#This Row],[Отверстия]],"/",Таблица1[[#This Row],[PCD]])</f>
        <v>4/100</v>
      </c>
      <c r="P459" s="5" t="s">
        <v>1214</v>
      </c>
      <c r="Q459" s="17" t="str">
        <f>CONCATENATE(Таблица1[[#This Row],[Отверстия]],"/",Таблица1[[#This Row],[PCD]],"/",Таблица1[[#This Row],[Диаметр]])</f>
        <v>4/100/15</v>
      </c>
      <c r="R45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4/100/15/45/56,6/6</v>
      </c>
      <c r="S45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4/100/15/45/56,6/6</v>
      </c>
      <c r="T459" s="58" t="s">
        <v>2903</v>
      </c>
      <c r="U459" s="4">
        <v>0</v>
      </c>
      <c r="V459" s="35">
        <v>0</v>
      </c>
      <c r="W459" s="55" t="s">
        <v>2819</v>
      </c>
      <c r="X459" s="34">
        <v>3590</v>
      </c>
      <c r="Y459" s="161"/>
      <c r="Z459" s="34">
        <v>0</v>
      </c>
      <c r="AA459" s="51">
        <f>IFERROR(VLOOKUP(Таблица1[[#This Row],[Товар КОД6]],'Stock СВОД'!$A$5:$C$220,2,0),)</f>
        <v>0</v>
      </c>
      <c r="AB459" s="51">
        <f>IFERROR(VLOOKUP(Таблица1[[#This Row],[Товар КОД6]],'Продажи Период СВОД'!$A$5:$C$410,2,0),)</f>
        <v>0</v>
      </c>
      <c r="AC459" s="129">
        <f>IFERROR(VLOOKUP(Таблица1[[#This Row],[Товар КОД6]],'Stock СВОД'!$A$5:$C$220,3,0),)</f>
        <v>0</v>
      </c>
      <c r="AD459" s="51">
        <f>IFERROR(VLOOKUP(Таблица1[[#This Row],[Товар КОД6]],'Продажи Период СВОД'!$A$5:$C$410,3,0),)</f>
        <v>0</v>
      </c>
      <c r="AE459" s="119">
        <f>Таблица1[[#This Row],[СТОК 1001]]+Таблица1[[#This Row],[СТОК 1002,]]</f>
        <v>0</v>
      </c>
      <c r="AF459" s="128"/>
      <c r="AG459" s="129"/>
      <c r="AH459" s="120">
        <f>Таблица1[[#This Row],[1002 заказ]]+Таблица1[[#This Row],[1001 заказ]]</f>
        <v>0</v>
      </c>
      <c r="AI459" s="57">
        <v>1</v>
      </c>
      <c r="AJ459" s="194"/>
      <c r="AK459" s="194"/>
      <c r="AL459" s="194">
        <f>Таблица1[[#This Row],[ФАКТ 1001]]+Таблица1[[#This Row],[ФАКТ 1002]]+Таблица1[[#This Row],[1001 заказ]]+Таблица1[[#This Row],[1002 заказ]]</f>
        <v>0</v>
      </c>
      <c r="AP459" s="3">
        <f>Таблица1[[#This Row],[Возврат 1002]]+Таблица1[[#This Row],[Возврат 1001]]</f>
        <v>0</v>
      </c>
      <c r="AQ45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60" spans="1:43" s="3" customFormat="1" ht="15.75" customHeight="1" x14ac:dyDescent="0.2">
      <c r="A460" s="23" t="s">
        <v>810</v>
      </c>
      <c r="B460" s="2">
        <v>405665</v>
      </c>
      <c r="C460" s="88" t="s">
        <v>1265</v>
      </c>
      <c r="D460" s="23" t="s">
        <v>810</v>
      </c>
      <c r="E460" s="7">
        <v>405665</v>
      </c>
      <c r="F460" s="7" t="s">
        <v>2574</v>
      </c>
      <c r="G460" s="8" t="s">
        <v>1180</v>
      </c>
      <c r="H460" s="5" t="s">
        <v>21</v>
      </c>
      <c r="I460" s="5">
        <v>4</v>
      </c>
      <c r="J460" s="5">
        <v>100</v>
      </c>
      <c r="K460" s="5">
        <v>15</v>
      </c>
      <c r="L460" s="44">
        <v>45</v>
      </c>
      <c r="M460" s="5">
        <v>56.6</v>
      </c>
      <c r="N460" s="5">
        <v>6</v>
      </c>
      <c r="O460" s="43" t="str">
        <f>CONCATENATE(Таблица1[[#This Row],[Отверстия]],"/",Таблица1[[#This Row],[PCD]])</f>
        <v>4/100</v>
      </c>
      <c r="P460" s="5" t="str">
        <f>Таблица1[[#This Row],[Универсальный размер]]&amp;" "&amp;Таблица1[[#This Row],[Код Поставщика]]</f>
        <v>4/100/15/45/56,6/6 56.17ПЛ</v>
      </c>
      <c r="Q460" s="17" t="str">
        <f>CONCATENATE(Таблица1[[#This Row],[Отверстия]],"/",Таблица1[[#This Row],[PCD]],"/",Таблица1[[#This Row],[Диаметр]])</f>
        <v>4/100/15</v>
      </c>
      <c r="R46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4/100/15/45/56,6/6</v>
      </c>
      <c r="S46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4/100/15/45/56,6/6</v>
      </c>
      <c r="T460" s="58" t="s">
        <v>2903</v>
      </c>
      <c r="U460" s="4">
        <v>0</v>
      </c>
      <c r="V460" s="35">
        <v>0</v>
      </c>
      <c r="W460" s="55" t="s">
        <v>2819</v>
      </c>
      <c r="X460" s="34">
        <v>3590</v>
      </c>
      <c r="Y460" s="161"/>
      <c r="Z460" s="34">
        <v>0</v>
      </c>
      <c r="AA460" s="51">
        <f>IFERROR(VLOOKUP(Таблица1[[#This Row],[Товар КОД6]],'Stock СВОД'!$A$5:$C$220,2,0),)</f>
        <v>0</v>
      </c>
      <c r="AB460" s="51">
        <f>IFERROR(VLOOKUP(Таблица1[[#This Row],[Товар КОД6]],'Продажи Период СВОД'!$A$5:$C$410,2,0),)</f>
        <v>0</v>
      </c>
      <c r="AC460" s="129">
        <f>IFERROR(VLOOKUP(Таблица1[[#This Row],[Товар КОД6]],'Stock СВОД'!$A$5:$C$220,3,0),)</f>
        <v>0</v>
      </c>
      <c r="AD460" s="51">
        <f>IFERROR(VLOOKUP(Таблица1[[#This Row],[Товар КОД6]],'Продажи Период СВОД'!$A$5:$C$410,3,0),)</f>
        <v>0</v>
      </c>
      <c r="AE460" s="119">
        <f>Таблица1[[#This Row],[СТОК 1001]]+Таблица1[[#This Row],[СТОК 1002,]]</f>
        <v>0</v>
      </c>
      <c r="AF460" s="128"/>
      <c r="AG460" s="129"/>
      <c r="AH460" s="120">
        <f>Таблица1[[#This Row],[1002 заказ]]+Таблица1[[#This Row],[1001 заказ]]</f>
        <v>0</v>
      </c>
      <c r="AI460" s="57">
        <v>1</v>
      </c>
      <c r="AJ460" s="194"/>
      <c r="AK460" s="194"/>
      <c r="AL460" s="194">
        <f>Таблица1[[#This Row],[ФАКТ 1001]]+Таблица1[[#This Row],[ФАКТ 1002]]+Таблица1[[#This Row],[1001 заказ]]+Таблица1[[#This Row],[1002 заказ]]</f>
        <v>0</v>
      </c>
      <c r="AP460" s="3">
        <f>Таблица1[[#This Row],[Возврат 1002]]+Таблица1[[#This Row],[Возврат 1001]]</f>
        <v>0</v>
      </c>
      <c r="AQ46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61" spans="1:43" s="3" customFormat="1" ht="15.75" customHeight="1" x14ac:dyDescent="0.2">
      <c r="A461" s="23" t="s">
        <v>810</v>
      </c>
      <c r="B461" s="2">
        <v>661512</v>
      </c>
      <c r="C461" s="88" t="s">
        <v>1924</v>
      </c>
      <c r="D461" s="23" t="s">
        <v>810</v>
      </c>
      <c r="E461" s="7">
        <v>661512</v>
      </c>
      <c r="F461" s="7" t="s">
        <v>2572</v>
      </c>
      <c r="G461" s="8" t="s">
        <v>1099</v>
      </c>
      <c r="H461" s="5" t="s">
        <v>21</v>
      </c>
      <c r="I461" s="5">
        <v>4</v>
      </c>
      <c r="J461" s="5">
        <v>100</v>
      </c>
      <c r="K461" s="5">
        <v>15</v>
      </c>
      <c r="L461" s="5">
        <v>45</v>
      </c>
      <c r="M461" s="5">
        <v>56.6</v>
      </c>
      <c r="N461" s="5">
        <v>6</v>
      </c>
      <c r="O461" s="43" t="str">
        <f>CONCATENATE(Таблица1[[#This Row],[Отверстия]],"/",Таблица1[[#This Row],[PCD]])</f>
        <v>4/100</v>
      </c>
      <c r="P461" s="5" t="s">
        <v>1923</v>
      </c>
      <c r="Q461" s="17" t="str">
        <f>CONCATENATE(Таблица1[[#This Row],[Отверстия]],"/",Таблица1[[#This Row],[PCD]],"/",Таблица1[[#This Row],[Диаметр]])</f>
        <v>4/100/15</v>
      </c>
      <c r="R46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4/100/15/45/56,6/6</v>
      </c>
      <c r="S46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4/100/15/45/56,6/6</v>
      </c>
      <c r="T461" s="58" t="s">
        <v>2903</v>
      </c>
      <c r="U461" s="4">
        <v>0</v>
      </c>
      <c r="V461" s="35">
        <v>0</v>
      </c>
      <c r="W461" s="55" t="s">
        <v>2819</v>
      </c>
      <c r="X461" s="34">
        <v>3350</v>
      </c>
      <c r="Y461" s="161"/>
      <c r="Z461" s="34">
        <v>0</v>
      </c>
      <c r="AA461" s="51">
        <f>IFERROR(VLOOKUP(Таблица1[[#This Row],[Товар КОД6]],'Stock СВОД'!$A$5:$C$220,2,0),)</f>
        <v>0</v>
      </c>
      <c r="AB461" s="51">
        <f>IFERROR(VLOOKUP(Таблица1[[#This Row],[Товар КОД6]],'Продажи Период СВОД'!$A$5:$C$410,2,0),)</f>
        <v>0</v>
      </c>
      <c r="AC461" s="129">
        <f>IFERROR(VLOOKUP(Таблица1[[#This Row],[Товар КОД6]],'Stock СВОД'!$A$5:$C$220,3,0),)</f>
        <v>0</v>
      </c>
      <c r="AD461" s="51">
        <f>IFERROR(VLOOKUP(Таблица1[[#This Row],[Товар КОД6]],'Продажи Период СВОД'!$A$5:$C$410,3,0),)</f>
        <v>0</v>
      </c>
      <c r="AE461" s="119">
        <f>Таблица1[[#This Row],[СТОК 1001]]+Таблица1[[#This Row],[СТОК 1002,]]</f>
        <v>0</v>
      </c>
      <c r="AF461" s="128"/>
      <c r="AG461" s="129"/>
      <c r="AH461" s="120">
        <f>Таблица1[[#This Row],[1002 заказ]]+Таблица1[[#This Row],[1001 заказ]]</f>
        <v>0</v>
      </c>
      <c r="AI461" s="57">
        <v>1</v>
      </c>
      <c r="AJ461" s="194"/>
      <c r="AK461" s="194"/>
      <c r="AL461" s="194">
        <f>Таблица1[[#This Row],[ФАКТ 1001]]+Таблица1[[#This Row],[ФАКТ 1002]]+Таблица1[[#This Row],[1001 заказ]]+Таблица1[[#This Row],[1002 заказ]]</f>
        <v>0</v>
      </c>
      <c r="AP461" s="3">
        <f>Таблица1[[#This Row],[Возврат 1002]]+Таблица1[[#This Row],[Возврат 1001]]</f>
        <v>0</v>
      </c>
      <c r="AQ46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62" spans="1:43" s="3" customFormat="1" ht="15.75" customHeight="1" x14ac:dyDescent="0.2">
      <c r="A462" s="23" t="s">
        <v>810</v>
      </c>
      <c r="B462" s="2">
        <v>661657</v>
      </c>
      <c r="C462" s="88" t="s">
        <v>2083</v>
      </c>
      <c r="D462" s="23" t="s">
        <v>810</v>
      </c>
      <c r="E462" s="7">
        <v>661657</v>
      </c>
      <c r="F462" s="7" t="s">
        <v>2574</v>
      </c>
      <c r="G462" s="8" t="s">
        <v>1106</v>
      </c>
      <c r="H462" s="5" t="s">
        <v>21</v>
      </c>
      <c r="I462" s="5">
        <v>4</v>
      </c>
      <c r="J462" s="5">
        <v>100</v>
      </c>
      <c r="K462" s="5">
        <v>15</v>
      </c>
      <c r="L462" s="44">
        <v>45</v>
      </c>
      <c r="M462" s="5">
        <v>56.6</v>
      </c>
      <c r="N462" s="5">
        <v>6</v>
      </c>
      <c r="O462" s="43" t="str">
        <f>CONCATENATE(Таблица1[[#This Row],[Отверстия]],"/",Таблица1[[#This Row],[PCD]])</f>
        <v>4/100</v>
      </c>
      <c r="P462" s="5" t="str">
        <f>Таблица1[[#This Row],[Универсальный размер]]&amp;" "&amp;Таблица1[[#This Row],[Код Поставщика]]</f>
        <v>4/100/15/45/56,6/6 56.17М</v>
      </c>
      <c r="Q462" s="17" t="str">
        <f>CONCATENATE(Таблица1[[#This Row],[Отверстия]],"/",Таблица1[[#This Row],[PCD]],"/",Таблица1[[#This Row],[Диаметр]])</f>
        <v>4/100/15</v>
      </c>
      <c r="R46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4/100/15/45/56,6/6</v>
      </c>
      <c r="S46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4/100/15/45/56,6/6</v>
      </c>
      <c r="T462" s="58" t="s">
        <v>2903</v>
      </c>
      <c r="U462" s="4">
        <v>0</v>
      </c>
      <c r="V462" s="35">
        <v>0</v>
      </c>
      <c r="W462" s="55" t="s">
        <v>2819</v>
      </c>
      <c r="X462" s="34">
        <v>3350</v>
      </c>
      <c r="Y462" s="161"/>
      <c r="Z462" s="34">
        <v>0</v>
      </c>
      <c r="AA462" s="51">
        <f>IFERROR(VLOOKUP(Таблица1[[#This Row],[Товар КОД6]],'Stock СВОД'!$A$5:$C$220,2,0),)</f>
        <v>0</v>
      </c>
      <c r="AB462" s="51">
        <f>IFERROR(VLOOKUP(Таблица1[[#This Row],[Товар КОД6]],'Продажи Период СВОД'!$A$5:$C$410,2,0),)</f>
        <v>0</v>
      </c>
      <c r="AC462" s="129">
        <f>IFERROR(VLOOKUP(Таблица1[[#This Row],[Товар КОД6]],'Stock СВОД'!$A$5:$C$220,3,0),)</f>
        <v>0</v>
      </c>
      <c r="AD462" s="51">
        <f>IFERROR(VLOOKUP(Таблица1[[#This Row],[Товар КОД6]],'Продажи Период СВОД'!$A$5:$C$410,3,0),)</f>
        <v>0</v>
      </c>
      <c r="AE462" s="119">
        <f>Таблица1[[#This Row],[СТОК 1001]]+Таблица1[[#This Row],[СТОК 1002,]]</f>
        <v>0</v>
      </c>
      <c r="AF462" s="128"/>
      <c r="AG462" s="129"/>
      <c r="AH462" s="120">
        <f>Таблица1[[#This Row],[1002 заказ]]+Таблица1[[#This Row],[1001 заказ]]</f>
        <v>0</v>
      </c>
      <c r="AI462" s="57">
        <v>1</v>
      </c>
      <c r="AJ462" s="194"/>
      <c r="AK462" s="194"/>
      <c r="AL462" s="194">
        <f>Таблица1[[#This Row],[ФАКТ 1001]]+Таблица1[[#This Row],[ФАКТ 1002]]+Таблица1[[#This Row],[1001 заказ]]+Таблица1[[#This Row],[1002 заказ]]</f>
        <v>0</v>
      </c>
      <c r="AP462" s="3">
        <f>Таблица1[[#This Row],[Возврат 1002]]+Таблица1[[#This Row],[Возврат 1001]]</f>
        <v>0</v>
      </c>
      <c r="AQ46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63" spans="1:43" s="3" customFormat="1" ht="15.75" customHeight="1" x14ac:dyDescent="0.2">
      <c r="A463" s="23" t="s">
        <v>810</v>
      </c>
      <c r="B463" s="2">
        <v>661658</v>
      </c>
      <c r="C463" s="88" t="s">
        <v>3661</v>
      </c>
      <c r="D463" s="23" t="s">
        <v>810</v>
      </c>
      <c r="E463" s="7">
        <v>661658</v>
      </c>
      <c r="F463" s="7" t="s">
        <v>2574</v>
      </c>
      <c r="G463" s="8" t="s">
        <v>1099</v>
      </c>
      <c r="H463" s="5" t="s">
        <v>21</v>
      </c>
      <c r="I463" s="5">
        <v>4</v>
      </c>
      <c r="J463" s="5">
        <v>100</v>
      </c>
      <c r="K463" s="5">
        <v>15</v>
      </c>
      <c r="L463" s="44">
        <v>45</v>
      </c>
      <c r="M463" s="5">
        <v>56.6</v>
      </c>
      <c r="N463" s="5">
        <v>6</v>
      </c>
      <c r="O463" s="43" t="str">
        <f>CONCATENATE(Таблица1[[#This Row],[Отверстия]],"/",Таблица1[[#This Row],[PCD]])</f>
        <v>4/100</v>
      </c>
      <c r="P463" s="5" t="str">
        <f>Таблица1[[#This Row],[Универсальный размер]]&amp;" "&amp;Таблица1[[#This Row],[Код Поставщика]]</f>
        <v>4/100/15/45/56,6/6 56.17Н</v>
      </c>
      <c r="Q463" s="17" t="str">
        <f>CONCATENATE(Таблица1[[#This Row],[Отверстия]],"/",Таблица1[[#This Row],[PCD]],"/",Таблица1[[#This Row],[Диаметр]])</f>
        <v>4/100/15</v>
      </c>
      <c r="R46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4/100/15/45/56,6/6</v>
      </c>
      <c r="S46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4/100/15/45/56,6/6</v>
      </c>
      <c r="T463" s="58" t="s">
        <v>2903</v>
      </c>
      <c r="U463" s="4">
        <v>0</v>
      </c>
      <c r="V463" s="35">
        <v>0</v>
      </c>
      <c r="W463" s="55" t="s">
        <v>2819</v>
      </c>
      <c r="X463" s="34">
        <v>3350</v>
      </c>
      <c r="Y463" s="161"/>
      <c r="Z463" s="34">
        <v>0</v>
      </c>
      <c r="AA463" s="51">
        <f>IFERROR(VLOOKUP(Таблица1[[#This Row],[Товар КОД6]],'Stock СВОД'!$A$5:$C$220,2,0),)</f>
        <v>0</v>
      </c>
      <c r="AB463" s="51">
        <f>IFERROR(VLOOKUP(Таблица1[[#This Row],[Товар КОД6]],'Продажи Период СВОД'!$A$5:$C$410,2,0),)</f>
        <v>0</v>
      </c>
      <c r="AC463" s="129">
        <f>IFERROR(VLOOKUP(Таблица1[[#This Row],[Товар КОД6]],'Stock СВОД'!$A$5:$C$220,3,0),)</f>
        <v>0</v>
      </c>
      <c r="AD463" s="51">
        <f>IFERROR(VLOOKUP(Таблица1[[#This Row],[Товар КОД6]],'Продажи Период СВОД'!$A$5:$C$410,3,0),)</f>
        <v>0</v>
      </c>
      <c r="AE463" s="119">
        <f>Таблица1[[#This Row],[СТОК 1001]]+Таблица1[[#This Row],[СТОК 1002,]]</f>
        <v>0</v>
      </c>
      <c r="AF463" s="128"/>
      <c r="AG463" s="129"/>
      <c r="AH463" s="120">
        <f>Таблица1[[#This Row],[1002 заказ]]+Таблица1[[#This Row],[1001 заказ]]</f>
        <v>0</v>
      </c>
      <c r="AI463" s="57">
        <v>1</v>
      </c>
      <c r="AJ463" s="194"/>
      <c r="AK463" s="194"/>
      <c r="AL463" s="194">
        <f>Таблица1[[#This Row],[ФАКТ 1001]]+Таблица1[[#This Row],[ФАКТ 1002]]+Таблица1[[#This Row],[1001 заказ]]+Таблица1[[#This Row],[1002 заказ]]</f>
        <v>0</v>
      </c>
      <c r="AP463" s="3">
        <f>Таблица1[[#This Row],[Возврат 1002]]+Таблица1[[#This Row],[Возврат 1001]]</f>
        <v>0</v>
      </c>
      <c r="AQ46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64" spans="1:43" s="3" customFormat="1" ht="15.75" customHeight="1" x14ac:dyDescent="0.2">
      <c r="A464" s="23" t="s">
        <v>810</v>
      </c>
      <c r="B464" s="2">
        <v>405336</v>
      </c>
      <c r="C464" s="88" t="s">
        <v>43</v>
      </c>
      <c r="D464" s="23" t="s">
        <v>810</v>
      </c>
      <c r="E464" s="7">
        <v>405336</v>
      </c>
      <c r="F464" s="7" t="s">
        <v>26</v>
      </c>
      <c r="G464" s="8" t="s">
        <v>2571</v>
      </c>
      <c r="H464" s="5" t="s">
        <v>21</v>
      </c>
      <c r="I464" s="5">
        <v>4</v>
      </c>
      <c r="J464" s="5">
        <v>100</v>
      </c>
      <c r="K464" s="5">
        <v>14</v>
      </c>
      <c r="L464" s="5">
        <v>45</v>
      </c>
      <c r="M464" s="5">
        <v>56.6</v>
      </c>
      <c r="N464" s="5">
        <v>5.5</v>
      </c>
      <c r="O464" s="43" t="str">
        <f>CONCATENATE(Таблица1[[#This Row],[Отверстия]],"/",Таблица1[[#This Row],[PCD]])</f>
        <v>4/100</v>
      </c>
      <c r="P464" s="5" t="s">
        <v>44</v>
      </c>
      <c r="Q464" s="17" t="str">
        <f>CONCATENATE(Таблица1[[#This Row],[Отверстия]],"/",Таблица1[[#This Row],[PCD]],"/",Таблица1[[#This Row],[Диаметр]])</f>
        <v>4/100/14</v>
      </c>
      <c r="R46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4/100/14/45/56,6/5,5</v>
      </c>
      <c r="S46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4/100/14/45/56,6/5,5</v>
      </c>
      <c r="T464" s="58" t="s">
        <v>28</v>
      </c>
      <c r="U464" s="4">
        <v>8</v>
      </c>
      <c r="V464" s="35">
        <v>8</v>
      </c>
      <c r="W464" s="55" t="s">
        <v>2728</v>
      </c>
      <c r="X464" s="34">
        <v>3090</v>
      </c>
      <c r="Y464" s="161"/>
      <c r="Z464" s="34">
        <v>0</v>
      </c>
      <c r="AA464" s="51">
        <f>IFERROR(VLOOKUP(Таблица1[[#This Row],[Товар КОД6]],'Stock СВОД'!$A$5:$C$220,2,0),)</f>
        <v>0</v>
      </c>
      <c r="AB464" s="51">
        <f>IFERROR(VLOOKUP(Таблица1[[#This Row],[Товар КОД6]],'Продажи Период СВОД'!$A$5:$C$410,2,0),)</f>
        <v>0</v>
      </c>
      <c r="AC464" s="129">
        <f>IFERROR(VLOOKUP(Таблица1[[#This Row],[Товар КОД6]],'Stock СВОД'!$A$5:$C$220,3,0),)</f>
        <v>0</v>
      </c>
      <c r="AD464" s="51">
        <f>IFERROR(VLOOKUP(Таблица1[[#This Row],[Товар КОД6]],'Продажи Период СВОД'!$A$5:$C$410,3,0),)</f>
        <v>0</v>
      </c>
      <c r="AE464" s="119">
        <f>Таблица1[[#This Row],[СТОК 1001]]+Таблица1[[#This Row],[СТОК 1002,]]</f>
        <v>0</v>
      </c>
      <c r="AF464" s="128"/>
      <c r="AG464" s="129"/>
      <c r="AH464" s="120">
        <f>Таблица1[[#This Row],[1002 заказ]]+Таблица1[[#This Row],[1001 заказ]]</f>
        <v>0</v>
      </c>
      <c r="AI464" s="57">
        <v>1</v>
      </c>
      <c r="AJ464" s="194"/>
      <c r="AK464" s="194"/>
      <c r="AL464" s="194">
        <f>Таблица1[[#This Row],[ФАКТ 1001]]+Таблица1[[#This Row],[ФАКТ 1002]]+Таблица1[[#This Row],[1001 заказ]]+Таблица1[[#This Row],[1002 заказ]]</f>
        <v>0</v>
      </c>
      <c r="AP464" s="3">
        <f>Таблица1[[#This Row],[Возврат 1002]]+Таблица1[[#This Row],[Возврат 1001]]</f>
        <v>0</v>
      </c>
      <c r="AQ46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65" spans="1:43" s="3" customFormat="1" ht="15.75" customHeight="1" x14ac:dyDescent="0.2">
      <c r="A465" s="23" t="s">
        <v>810</v>
      </c>
      <c r="B465" s="2">
        <v>665923</v>
      </c>
      <c r="C465" s="88" t="s">
        <v>3662</v>
      </c>
      <c r="D465" s="23" t="s">
        <v>810</v>
      </c>
      <c r="E465" s="7">
        <v>665923</v>
      </c>
      <c r="F465" s="7" t="s">
        <v>26</v>
      </c>
      <c r="G465" s="8" t="s">
        <v>1099</v>
      </c>
      <c r="H465" s="5" t="s">
        <v>21</v>
      </c>
      <c r="I465" s="5">
        <v>4</v>
      </c>
      <c r="J465" s="5">
        <v>100</v>
      </c>
      <c r="K465" s="5">
        <v>14</v>
      </c>
      <c r="L465" s="5">
        <v>45</v>
      </c>
      <c r="M465" s="5">
        <v>56.6</v>
      </c>
      <c r="N465" s="5">
        <v>5.5</v>
      </c>
      <c r="O465" s="43" t="str">
        <f>CONCATENATE(Таблица1[[#This Row],[Отверстия]],"/",Таблица1[[#This Row],[PCD]])</f>
        <v>4/100</v>
      </c>
      <c r="P465" s="5" t="s">
        <v>45</v>
      </c>
      <c r="Q465" s="17" t="str">
        <f>CONCATENATE(Таблица1[[#This Row],[Отверстия]],"/",Таблица1[[#This Row],[PCD]],"/",Таблица1[[#This Row],[Диаметр]])</f>
        <v>4/100/14</v>
      </c>
      <c r="R46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4/100/14/45/56,6/5,5</v>
      </c>
      <c r="S46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4/100/14/45/56,6/5,5</v>
      </c>
      <c r="T465" s="58" t="s">
        <v>28</v>
      </c>
      <c r="U465" s="4">
        <v>8</v>
      </c>
      <c r="V465" s="35">
        <v>8</v>
      </c>
      <c r="W465" s="55" t="s">
        <v>2728</v>
      </c>
      <c r="X465" s="34">
        <v>2790</v>
      </c>
      <c r="Y465" s="161"/>
      <c r="Z465" s="34">
        <v>2125.0000500000001</v>
      </c>
      <c r="AA465" s="51">
        <f>IFERROR(VLOOKUP(Таблица1[[#This Row],[Товар КОД6]],'Stock СВОД'!$A$5:$C$220,2,0),)</f>
        <v>0</v>
      </c>
      <c r="AB465" s="51">
        <f>IFERROR(VLOOKUP(Таблица1[[#This Row],[Товар КОД6]],'Продажи Период СВОД'!$A$5:$C$410,2,0),)</f>
        <v>0</v>
      </c>
      <c r="AC465" s="129">
        <f>IFERROR(VLOOKUP(Таблица1[[#This Row],[Товар КОД6]],'Stock СВОД'!$A$5:$C$220,3,0),)</f>
        <v>4</v>
      </c>
      <c r="AD465" s="51">
        <f>IFERROR(VLOOKUP(Таблица1[[#This Row],[Товар КОД6]],'Продажи Период СВОД'!$A$5:$C$410,3,0),)</f>
        <v>0</v>
      </c>
      <c r="AE465" s="119">
        <f>Таблица1[[#This Row],[СТОК 1001]]+Таблица1[[#This Row],[СТОК 1002,]]</f>
        <v>4</v>
      </c>
      <c r="AF465" s="128"/>
      <c r="AG465" s="129"/>
      <c r="AH465" s="120">
        <f>Таблица1[[#This Row],[1002 заказ]]+Таблица1[[#This Row],[1001 заказ]]</f>
        <v>0</v>
      </c>
      <c r="AI465" s="57">
        <v>1</v>
      </c>
      <c r="AJ465" s="194">
        <v>2315</v>
      </c>
      <c r="AK465" s="194"/>
      <c r="AL465" s="194">
        <f>Таблица1[[#This Row],[ФАКТ 1001]]+Таблица1[[#This Row],[ФАКТ 1002]]+Таблица1[[#This Row],[1001 заказ]]+Таблица1[[#This Row],[1002 заказ]]</f>
        <v>2315</v>
      </c>
      <c r="AP465" s="3">
        <f>Таблица1[[#This Row],[Возврат 1002]]+Таблица1[[#This Row],[Возврат 1001]]</f>
        <v>0</v>
      </c>
      <c r="AQ46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466" spans="1:43" s="3" customFormat="1" ht="15.75" customHeight="1" x14ac:dyDescent="0.2">
      <c r="A466" s="23" t="s">
        <v>810</v>
      </c>
      <c r="B466" s="2">
        <v>665903</v>
      </c>
      <c r="C466" s="88" t="s">
        <v>3663</v>
      </c>
      <c r="D466" s="23" t="s">
        <v>810</v>
      </c>
      <c r="E466" s="7">
        <v>665903</v>
      </c>
      <c r="F466" s="7" t="s">
        <v>38</v>
      </c>
      <c r="G466" s="8" t="s">
        <v>1110</v>
      </c>
      <c r="H466" s="5" t="s">
        <v>21</v>
      </c>
      <c r="I466" s="5">
        <v>4</v>
      </c>
      <c r="J466" s="5">
        <v>100</v>
      </c>
      <c r="K466" s="5">
        <v>14</v>
      </c>
      <c r="L466" s="5">
        <v>45</v>
      </c>
      <c r="M466" s="5">
        <v>56.6</v>
      </c>
      <c r="N466" s="5">
        <v>5.5</v>
      </c>
      <c r="O466" s="43" t="str">
        <f>CONCATENATE(Таблица1[[#This Row],[Отверстия]],"/",Таблица1[[#This Row],[PCD]])</f>
        <v>4/100</v>
      </c>
      <c r="P466" s="5" t="s">
        <v>46</v>
      </c>
      <c r="Q466" s="17" t="str">
        <f>CONCATENATE(Таблица1[[#This Row],[Отверстия]],"/",Таблица1[[#This Row],[PCD]],"/",Таблица1[[#This Row],[Диаметр]])</f>
        <v>4/100/14</v>
      </c>
      <c r="R46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4/100/14/45/56,6/5,5</v>
      </c>
      <c r="S46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4/100/14/45/56,6/5,5</v>
      </c>
      <c r="T466" s="58" t="s">
        <v>28</v>
      </c>
      <c r="U466" s="4">
        <v>8</v>
      </c>
      <c r="V466" s="35">
        <v>8</v>
      </c>
      <c r="W466" s="55" t="s">
        <v>2728</v>
      </c>
      <c r="X466" s="34">
        <v>3090</v>
      </c>
      <c r="Y466" s="161"/>
      <c r="Z466" s="34">
        <v>0</v>
      </c>
      <c r="AA466" s="51">
        <f>IFERROR(VLOOKUP(Таблица1[[#This Row],[Товар КОД6]],'Stock СВОД'!$A$5:$C$220,2,0),)</f>
        <v>0</v>
      </c>
      <c r="AB466" s="51">
        <f>IFERROR(VLOOKUP(Таблица1[[#This Row],[Товар КОД6]],'Продажи Период СВОД'!$A$5:$C$410,2,0),)</f>
        <v>0</v>
      </c>
      <c r="AC466" s="129">
        <f>IFERROR(VLOOKUP(Таблица1[[#This Row],[Товар КОД6]],'Stock СВОД'!$A$5:$C$220,3,0),)</f>
        <v>0</v>
      </c>
      <c r="AD466" s="51">
        <f>IFERROR(VLOOKUP(Таблица1[[#This Row],[Товар КОД6]],'Продажи Период СВОД'!$A$5:$C$410,3,0),)</f>
        <v>0</v>
      </c>
      <c r="AE466" s="119">
        <f>Таблица1[[#This Row],[СТОК 1001]]+Таблица1[[#This Row],[СТОК 1002,]]</f>
        <v>0</v>
      </c>
      <c r="AF466" s="128"/>
      <c r="AG466" s="129"/>
      <c r="AH466" s="120">
        <f>Таблица1[[#This Row],[1002 заказ]]+Таблица1[[#This Row],[1001 заказ]]</f>
        <v>0</v>
      </c>
      <c r="AI466" s="57">
        <v>1</v>
      </c>
      <c r="AJ466" s="194"/>
      <c r="AK466" s="194"/>
      <c r="AL466" s="194">
        <f>Таблица1[[#This Row],[ФАКТ 1001]]+Таблица1[[#This Row],[ФАКТ 1002]]+Таблица1[[#This Row],[1001 заказ]]+Таблица1[[#This Row],[1002 заказ]]</f>
        <v>0</v>
      </c>
      <c r="AP466" s="3">
        <f>Таблица1[[#This Row],[Возврат 1002]]+Таблица1[[#This Row],[Возврат 1001]]</f>
        <v>0</v>
      </c>
      <c r="AQ46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67" spans="1:43" s="3" customFormat="1" ht="15.75" customHeight="1" x14ac:dyDescent="0.2">
      <c r="A467" s="23" t="s">
        <v>810</v>
      </c>
      <c r="B467" s="2">
        <v>408788</v>
      </c>
      <c r="C467" s="88" t="s">
        <v>47</v>
      </c>
      <c r="D467" s="23" t="s">
        <v>810</v>
      </c>
      <c r="E467" s="7">
        <v>408788</v>
      </c>
      <c r="F467" s="7" t="s">
        <v>38</v>
      </c>
      <c r="G467" s="8" t="s">
        <v>2571</v>
      </c>
      <c r="H467" s="5" t="s">
        <v>21</v>
      </c>
      <c r="I467" s="5">
        <v>4</v>
      </c>
      <c r="J467" s="5">
        <v>100</v>
      </c>
      <c r="K467" s="5">
        <v>14</v>
      </c>
      <c r="L467" s="5">
        <v>45</v>
      </c>
      <c r="M467" s="5">
        <v>56.6</v>
      </c>
      <c r="N467" s="5">
        <v>5.5</v>
      </c>
      <c r="O467" s="43" t="str">
        <f>CONCATENATE(Таблица1[[#This Row],[Отверстия]],"/",Таблица1[[#This Row],[PCD]])</f>
        <v>4/100</v>
      </c>
      <c r="P467" s="5" t="s">
        <v>48</v>
      </c>
      <c r="Q467" s="17" t="str">
        <f>CONCATENATE(Таблица1[[#This Row],[Отверстия]],"/",Таблица1[[#This Row],[PCD]],"/",Таблица1[[#This Row],[Диаметр]])</f>
        <v>4/100/14</v>
      </c>
      <c r="R46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4/100/14/45/56,6/5,5</v>
      </c>
      <c r="S46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4/100/14/45/56,6/5,5</v>
      </c>
      <c r="T467" s="58" t="s">
        <v>28</v>
      </c>
      <c r="U467" s="4">
        <v>8</v>
      </c>
      <c r="V467" s="35">
        <v>8</v>
      </c>
      <c r="W467" s="55" t="s">
        <v>2728</v>
      </c>
      <c r="X467" s="34">
        <v>3090</v>
      </c>
      <c r="Y467" s="161"/>
      <c r="Z467" s="34">
        <v>0</v>
      </c>
      <c r="AA467" s="51">
        <f>IFERROR(VLOOKUP(Таблица1[[#This Row],[Товар КОД6]],'Stock СВОД'!$A$5:$C$220,2,0),)</f>
        <v>4</v>
      </c>
      <c r="AB467" s="51">
        <f>IFERROR(VLOOKUP(Таблица1[[#This Row],[Товар КОД6]],'Продажи Период СВОД'!$A$5:$C$410,2,0),)</f>
        <v>0</v>
      </c>
      <c r="AC467" s="129">
        <f>IFERROR(VLOOKUP(Таблица1[[#This Row],[Товар КОД6]],'Stock СВОД'!$A$5:$C$220,3,0),)</f>
        <v>0</v>
      </c>
      <c r="AD467" s="51">
        <f>IFERROR(VLOOKUP(Таблица1[[#This Row],[Товар КОД6]],'Продажи Период СВОД'!$A$5:$C$410,3,0),)</f>
        <v>4</v>
      </c>
      <c r="AE467" s="119">
        <f>Таблица1[[#This Row],[СТОК 1001]]+Таблица1[[#This Row],[СТОК 1002,]]</f>
        <v>4</v>
      </c>
      <c r="AF467" s="128"/>
      <c r="AG467" s="129"/>
      <c r="AH467" s="120">
        <f>Таблица1[[#This Row],[1002 заказ]]+Таблица1[[#This Row],[1001 заказ]]</f>
        <v>0</v>
      </c>
      <c r="AI467" s="57">
        <v>1</v>
      </c>
      <c r="AJ467" s="194">
        <v>2495</v>
      </c>
      <c r="AK467" s="194"/>
      <c r="AL467" s="194">
        <f>Таблица1[[#This Row],[ФАКТ 1001]]+Таблица1[[#This Row],[ФАКТ 1002]]+Таблица1[[#This Row],[1001 заказ]]+Таблица1[[#This Row],[1002 заказ]]</f>
        <v>2495</v>
      </c>
      <c r="AP467" s="3">
        <v>2495</v>
      </c>
      <c r="AQ46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8</v>
      </c>
    </row>
    <row r="468" spans="1:43" s="3" customFormat="1" ht="15.75" customHeight="1" x14ac:dyDescent="0.2">
      <c r="A468" s="23" t="s">
        <v>810</v>
      </c>
      <c r="B468" s="2">
        <v>941600</v>
      </c>
      <c r="C468" s="88" t="s">
        <v>49</v>
      </c>
      <c r="D468" s="23" t="s">
        <v>810</v>
      </c>
      <c r="E468" s="7">
        <v>941600</v>
      </c>
      <c r="F468" s="7" t="s">
        <v>26</v>
      </c>
      <c r="G468" s="8" t="s">
        <v>1107</v>
      </c>
      <c r="H468" s="5" t="s">
        <v>21</v>
      </c>
      <c r="I468" s="5">
        <v>4</v>
      </c>
      <c r="J468" s="5">
        <v>100</v>
      </c>
      <c r="K468" s="5">
        <v>14</v>
      </c>
      <c r="L468" s="5">
        <v>45</v>
      </c>
      <c r="M468" s="5">
        <v>56.6</v>
      </c>
      <c r="N468" s="5">
        <v>5.5</v>
      </c>
      <c r="O468" s="43" t="str">
        <f>CONCATENATE(Таблица1[[#This Row],[Отверстия]],"/",Таблица1[[#This Row],[PCD]])</f>
        <v>4/100</v>
      </c>
      <c r="P468" s="5" t="s">
        <v>50</v>
      </c>
      <c r="Q468" s="17" t="str">
        <f>CONCATENATE(Таблица1[[#This Row],[Отверстия]],"/",Таблица1[[#This Row],[PCD]],"/",Таблица1[[#This Row],[Диаметр]])</f>
        <v>4/100/14</v>
      </c>
      <c r="R46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4/100/14/45/56,6/5,5</v>
      </c>
      <c r="S46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4/100/14/45/56,6/5,5</v>
      </c>
      <c r="T468" s="58" t="s">
        <v>28</v>
      </c>
      <c r="U468" s="4">
        <v>8</v>
      </c>
      <c r="V468" s="35">
        <v>8</v>
      </c>
      <c r="W468" s="55" t="s">
        <v>2728</v>
      </c>
      <c r="X468" s="34">
        <v>2790</v>
      </c>
      <c r="Y468" s="161"/>
      <c r="Z468" s="34">
        <v>0</v>
      </c>
      <c r="AA468" s="51">
        <f>IFERROR(VLOOKUP(Таблица1[[#This Row],[Товар КОД6]],'Stock СВОД'!$A$5:$C$220,2,0),)</f>
        <v>0</v>
      </c>
      <c r="AB468" s="51">
        <f>IFERROR(VLOOKUP(Таблица1[[#This Row],[Товар КОД6]],'Продажи Период СВОД'!$A$5:$C$410,2,0),)</f>
        <v>0</v>
      </c>
      <c r="AC468" s="129">
        <f>IFERROR(VLOOKUP(Таблица1[[#This Row],[Товар КОД6]],'Stock СВОД'!$A$5:$C$220,3,0),)</f>
        <v>0</v>
      </c>
      <c r="AD468" s="51">
        <f>IFERROR(VLOOKUP(Таблица1[[#This Row],[Товар КОД6]],'Продажи Период СВОД'!$A$5:$C$410,3,0),)</f>
        <v>0</v>
      </c>
      <c r="AE468" s="119">
        <f>Таблица1[[#This Row],[СТОК 1001]]+Таблица1[[#This Row],[СТОК 1002,]]</f>
        <v>0</v>
      </c>
      <c r="AF468" s="128"/>
      <c r="AG468" s="129"/>
      <c r="AH468" s="120">
        <f>Таблица1[[#This Row],[1002 заказ]]+Таблица1[[#This Row],[1001 заказ]]</f>
        <v>0</v>
      </c>
      <c r="AI468" s="57">
        <v>1</v>
      </c>
      <c r="AJ468" s="194"/>
      <c r="AK468" s="194"/>
      <c r="AL468" s="194">
        <f>Таблица1[[#This Row],[ФАКТ 1001]]+Таблица1[[#This Row],[ФАКТ 1002]]+Таблица1[[#This Row],[1001 заказ]]+Таблица1[[#This Row],[1002 заказ]]</f>
        <v>0</v>
      </c>
      <c r="AP468" s="3">
        <f>Таблица1[[#This Row],[Возврат 1002]]+Таблица1[[#This Row],[Возврат 1001]]</f>
        <v>0</v>
      </c>
      <c r="AQ46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69" spans="1:43" s="3" customFormat="1" ht="15.75" customHeight="1" x14ac:dyDescent="0.2">
      <c r="A469" s="23" t="s">
        <v>810</v>
      </c>
      <c r="B469" s="2">
        <v>408787</v>
      </c>
      <c r="C469" s="88" t="s">
        <v>51</v>
      </c>
      <c r="D469" s="23" t="s">
        <v>810</v>
      </c>
      <c r="E469" s="7">
        <v>408787</v>
      </c>
      <c r="F469" s="7" t="s">
        <v>38</v>
      </c>
      <c r="G469" s="8" t="s">
        <v>1097</v>
      </c>
      <c r="H469" s="5" t="s">
        <v>21</v>
      </c>
      <c r="I469" s="5">
        <v>4</v>
      </c>
      <c r="J469" s="5">
        <v>100</v>
      </c>
      <c r="K469" s="5">
        <v>14</v>
      </c>
      <c r="L469" s="5">
        <v>45</v>
      </c>
      <c r="M469" s="5">
        <v>56.6</v>
      </c>
      <c r="N469" s="5">
        <v>5.5</v>
      </c>
      <c r="O469" s="43" t="str">
        <f>CONCATENATE(Таблица1[[#This Row],[Отверстия]],"/",Таблица1[[#This Row],[PCD]])</f>
        <v>4/100</v>
      </c>
      <c r="P469" s="5" t="s">
        <v>52</v>
      </c>
      <c r="Q469" s="17" t="str">
        <f>CONCATENATE(Таблица1[[#This Row],[Отверстия]],"/",Таблица1[[#This Row],[PCD]],"/",Таблица1[[#This Row],[Диаметр]])</f>
        <v>4/100/14</v>
      </c>
      <c r="R46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4/100/14/45/56,6/5,5</v>
      </c>
      <c r="S46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4/100/14/45/56,6/5,5</v>
      </c>
      <c r="T469" s="58" t="s">
        <v>28</v>
      </c>
      <c r="U469" s="4">
        <v>8</v>
      </c>
      <c r="V469" s="35">
        <v>8</v>
      </c>
      <c r="W469" s="55" t="s">
        <v>2728</v>
      </c>
      <c r="X469" s="34">
        <v>3090</v>
      </c>
      <c r="Y469" s="161"/>
      <c r="Z469" s="34">
        <v>0</v>
      </c>
      <c r="AA469" s="51">
        <f>IFERROR(VLOOKUP(Таблица1[[#This Row],[Товар КОД6]],'Stock СВОД'!$A$5:$C$220,2,0),)</f>
        <v>0</v>
      </c>
      <c r="AB469" s="51">
        <f>IFERROR(VLOOKUP(Таблица1[[#This Row],[Товар КОД6]],'Продажи Период СВОД'!$A$5:$C$410,2,0),)</f>
        <v>0</v>
      </c>
      <c r="AC469" s="129">
        <f>IFERROR(VLOOKUP(Таблица1[[#This Row],[Товар КОД6]],'Stock СВОД'!$A$5:$C$220,3,0),)</f>
        <v>0</v>
      </c>
      <c r="AD469" s="51">
        <f>IFERROR(VLOOKUP(Таблица1[[#This Row],[Товар КОД6]],'Продажи Период СВОД'!$A$5:$C$410,3,0),)</f>
        <v>0</v>
      </c>
      <c r="AE469" s="119">
        <f>Таблица1[[#This Row],[СТОК 1001]]+Таблица1[[#This Row],[СТОК 1002,]]</f>
        <v>0</v>
      </c>
      <c r="AF469" s="128"/>
      <c r="AG469" s="129"/>
      <c r="AH469" s="120">
        <f>Таблица1[[#This Row],[1002 заказ]]+Таблица1[[#This Row],[1001 заказ]]</f>
        <v>0</v>
      </c>
      <c r="AI469" s="57">
        <v>1</v>
      </c>
      <c r="AJ469" s="194"/>
      <c r="AK469" s="194"/>
      <c r="AL469" s="194">
        <f>Таблица1[[#This Row],[ФАКТ 1001]]+Таблица1[[#This Row],[ФАКТ 1002]]+Таблица1[[#This Row],[1001 заказ]]+Таблица1[[#This Row],[1002 заказ]]</f>
        <v>0</v>
      </c>
      <c r="AP469" s="3">
        <f>Таблица1[[#This Row],[Возврат 1002]]+Таблица1[[#This Row],[Возврат 1001]]</f>
        <v>0</v>
      </c>
      <c r="AQ46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70" spans="1:43" s="3" customFormat="1" ht="15.75" customHeight="1" x14ac:dyDescent="0.2">
      <c r="A470" s="23" t="s">
        <v>810</v>
      </c>
      <c r="B470" s="2">
        <v>661752</v>
      </c>
      <c r="C470" s="88" t="s">
        <v>53</v>
      </c>
      <c r="D470" s="23" t="s">
        <v>810</v>
      </c>
      <c r="E470" s="7">
        <v>661752</v>
      </c>
      <c r="F470" s="7" t="s">
        <v>26</v>
      </c>
      <c r="G470" s="8" t="s">
        <v>1097</v>
      </c>
      <c r="H470" s="5" t="s">
        <v>21</v>
      </c>
      <c r="I470" s="5">
        <v>4</v>
      </c>
      <c r="J470" s="5">
        <v>100</v>
      </c>
      <c r="K470" s="5">
        <v>14</v>
      </c>
      <c r="L470" s="5">
        <v>45</v>
      </c>
      <c r="M470" s="5">
        <v>56.6</v>
      </c>
      <c r="N470" s="5">
        <v>5.5</v>
      </c>
      <c r="O470" s="43" t="str">
        <f>CONCATENATE(Таблица1[[#This Row],[Отверстия]],"/",Таблица1[[#This Row],[PCD]])</f>
        <v>4/100</v>
      </c>
      <c r="P470" s="5" t="s">
        <v>54</v>
      </c>
      <c r="Q470" s="17" t="str">
        <f>CONCATENATE(Таблица1[[#This Row],[Отверстия]],"/",Таблица1[[#This Row],[PCD]],"/",Таблица1[[#This Row],[Диаметр]])</f>
        <v>4/100/14</v>
      </c>
      <c r="R47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4/100/14/45/56,6/5,5</v>
      </c>
      <c r="S47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4/100/14/45/56,6/5,5</v>
      </c>
      <c r="T470" s="58" t="s">
        <v>28</v>
      </c>
      <c r="U470" s="4">
        <v>8</v>
      </c>
      <c r="V470" s="35">
        <v>8</v>
      </c>
      <c r="W470" s="55" t="s">
        <v>2728</v>
      </c>
      <c r="X470" s="34">
        <v>3090</v>
      </c>
      <c r="Y470" s="161"/>
      <c r="Z470" s="34">
        <v>0</v>
      </c>
      <c r="AA470" s="51">
        <f>IFERROR(VLOOKUP(Таблица1[[#This Row],[Товар КОД6]],'Stock СВОД'!$A$5:$C$220,2,0),)</f>
        <v>0</v>
      </c>
      <c r="AB470" s="51">
        <f>IFERROR(VLOOKUP(Таблица1[[#This Row],[Товар КОД6]],'Продажи Период СВОД'!$A$5:$C$410,2,0),)</f>
        <v>0</v>
      </c>
      <c r="AC470" s="129">
        <f>IFERROR(VLOOKUP(Таблица1[[#This Row],[Товар КОД6]],'Stock СВОД'!$A$5:$C$220,3,0),)</f>
        <v>0</v>
      </c>
      <c r="AD470" s="51">
        <f>IFERROR(VLOOKUP(Таблица1[[#This Row],[Товар КОД6]],'Продажи Период СВОД'!$A$5:$C$410,3,0),)</f>
        <v>0</v>
      </c>
      <c r="AE470" s="119">
        <f>Таблица1[[#This Row],[СТОК 1001]]+Таблица1[[#This Row],[СТОК 1002,]]</f>
        <v>0</v>
      </c>
      <c r="AF470" s="128"/>
      <c r="AG470" s="129"/>
      <c r="AH470" s="120">
        <f>Таблица1[[#This Row],[1002 заказ]]+Таблица1[[#This Row],[1001 заказ]]</f>
        <v>0</v>
      </c>
      <c r="AI470" s="57">
        <v>1</v>
      </c>
      <c r="AJ470" s="194"/>
      <c r="AK470" s="194"/>
      <c r="AL470" s="194">
        <f>Таблица1[[#This Row],[ФАКТ 1001]]+Таблица1[[#This Row],[ФАКТ 1002]]+Таблица1[[#This Row],[1001 заказ]]+Таблица1[[#This Row],[1002 заказ]]</f>
        <v>0</v>
      </c>
      <c r="AP470" s="3">
        <f>Таблица1[[#This Row],[Возврат 1002]]+Таблица1[[#This Row],[Возврат 1001]]</f>
        <v>0</v>
      </c>
      <c r="AQ47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71" spans="1:43" s="3" customFormat="1" ht="15.75" customHeight="1" x14ac:dyDescent="0.2">
      <c r="A471" s="23" t="s">
        <v>810</v>
      </c>
      <c r="B471" s="2">
        <v>34345</v>
      </c>
      <c r="C471" s="88" t="s">
        <v>43</v>
      </c>
      <c r="D471" s="23" t="s">
        <v>810</v>
      </c>
      <c r="E471" s="7">
        <v>34345</v>
      </c>
      <c r="F471" s="7" t="s">
        <v>26</v>
      </c>
      <c r="G471" s="8" t="s">
        <v>2571</v>
      </c>
      <c r="H471" s="5" t="s">
        <v>21</v>
      </c>
      <c r="I471" s="5">
        <v>4</v>
      </c>
      <c r="J471" s="5">
        <v>100</v>
      </c>
      <c r="K471" s="5">
        <v>14</v>
      </c>
      <c r="L471" s="5">
        <v>45</v>
      </c>
      <c r="M471" s="5">
        <v>56.6</v>
      </c>
      <c r="N471" s="5">
        <v>5.5</v>
      </c>
      <c r="O471" s="43" t="str">
        <f>CONCATENATE(Таблица1[[#This Row],[Отверстия]],"/",Таблица1[[#This Row],[PCD]])</f>
        <v>4/100</v>
      </c>
      <c r="P471" s="5" t="s">
        <v>44</v>
      </c>
      <c r="Q471" s="17" t="str">
        <f>CONCATENATE(Таблица1[[#This Row],[Отверстия]],"/",Таблица1[[#This Row],[PCD]],"/",Таблица1[[#This Row],[Диаметр]])</f>
        <v>4/100/14</v>
      </c>
      <c r="R47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4/100/14/45/56,6/5,5</v>
      </c>
      <c r="S47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4/100/14/45/56,6/5,5</v>
      </c>
      <c r="T471" s="58" t="s">
        <v>28</v>
      </c>
      <c r="U471" s="4">
        <v>8</v>
      </c>
      <c r="V471" s="35">
        <v>8</v>
      </c>
      <c r="W471" s="55" t="s">
        <v>2728</v>
      </c>
      <c r="X471" s="34">
        <v>3090</v>
      </c>
      <c r="Y471" s="161"/>
      <c r="Z471" s="37">
        <v>0</v>
      </c>
      <c r="AA471" s="51">
        <f>IFERROR(VLOOKUP(Таблица1[[#This Row],[Товар КОД6]],'Stock СВОД'!$A$5:$C$220,2,0),)</f>
        <v>0</v>
      </c>
      <c r="AB471" s="51">
        <f>IFERROR(VLOOKUP(Таблица1[[#This Row],[Товар КОД6]],'Продажи Период СВОД'!$A$5:$C$410,2,0),)</f>
        <v>0</v>
      </c>
      <c r="AC471" s="129">
        <f>IFERROR(VLOOKUP(Таблица1[[#This Row],[Товар КОД6]],'Stock СВОД'!$A$5:$C$220,3,0),)</f>
        <v>0</v>
      </c>
      <c r="AD471" s="51">
        <f>IFERROR(VLOOKUP(Таблица1[[#This Row],[Товар КОД6]],'Продажи Период СВОД'!$A$5:$C$410,3,0),)</f>
        <v>0</v>
      </c>
      <c r="AE471" s="119">
        <f>Таблица1[[#This Row],[СТОК 1001]]+Таблица1[[#This Row],[СТОК 1002,]]</f>
        <v>0</v>
      </c>
      <c r="AF471" s="128"/>
      <c r="AG471" s="129"/>
      <c r="AH471" s="120">
        <f>Таблица1[[#This Row],[1002 заказ]]+Таблица1[[#This Row],[1001 заказ]]</f>
        <v>0</v>
      </c>
      <c r="AI471" s="57">
        <v>1</v>
      </c>
      <c r="AJ471" s="194"/>
      <c r="AK471" s="194"/>
      <c r="AL471" s="194">
        <f>Таблица1[[#This Row],[ФАКТ 1001]]+Таблица1[[#This Row],[ФАКТ 1002]]+Таблица1[[#This Row],[1001 заказ]]+Таблица1[[#This Row],[1002 заказ]]</f>
        <v>0</v>
      </c>
      <c r="AP471" s="3">
        <f>Таблица1[[#This Row],[Возврат 1002]]+Таблица1[[#This Row],[Возврат 1001]]</f>
        <v>0</v>
      </c>
      <c r="AQ47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72" spans="1:43" s="3" customFormat="1" ht="15.75" customHeight="1" x14ac:dyDescent="0.2">
      <c r="A472" s="23" t="s">
        <v>810</v>
      </c>
      <c r="B472" s="2">
        <v>408789</v>
      </c>
      <c r="C472" s="88" t="s">
        <v>1441</v>
      </c>
      <c r="D472" s="23" t="s">
        <v>810</v>
      </c>
      <c r="E472" s="7">
        <v>408789</v>
      </c>
      <c r="F472" s="7" t="s">
        <v>38</v>
      </c>
      <c r="G472" s="8" t="s">
        <v>1107</v>
      </c>
      <c r="H472" s="5" t="s">
        <v>21</v>
      </c>
      <c r="I472" s="5">
        <v>4</v>
      </c>
      <c r="J472" s="5">
        <v>100</v>
      </c>
      <c r="K472" s="5">
        <v>14</v>
      </c>
      <c r="L472" s="5">
        <v>45</v>
      </c>
      <c r="M472" s="5">
        <v>56.6</v>
      </c>
      <c r="N472" s="5">
        <v>5.5</v>
      </c>
      <c r="O472" s="43" t="str">
        <f>CONCATENATE(Таблица1[[#This Row],[Отверстия]],"/",Таблица1[[#This Row],[PCD]])</f>
        <v>4/100</v>
      </c>
      <c r="P472" s="5" t="s">
        <v>1440</v>
      </c>
      <c r="Q472" s="17" t="str">
        <f>CONCATENATE(Таблица1[[#This Row],[Отверстия]],"/",Таблица1[[#This Row],[PCD]],"/",Таблица1[[#This Row],[Диаметр]])</f>
        <v>4/100/14</v>
      </c>
      <c r="R47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4/100/14/45/56,6/5,5</v>
      </c>
      <c r="S47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4/100/14/45/56,6/5,5</v>
      </c>
      <c r="T472" s="58" t="s">
        <v>28</v>
      </c>
      <c r="U472" s="4">
        <v>8</v>
      </c>
      <c r="V472" s="35">
        <v>8</v>
      </c>
      <c r="W472" s="55" t="s">
        <v>2728</v>
      </c>
      <c r="X472" s="34">
        <v>2790</v>
      </c>
      <c r="Y472" s="161"/>
      <c r="Z472" s="34">
        <v>0</v>
      </c>
      <c r="AA472" s="51">
        <f>IFERROR(VLOOKUP(Таблица1[[#This Row],[Товар КОД6]],'Stock СВОД'!$A$5:$C$220,2,0),)</f>
        <v>0</v>
      </c>
      <c r="AB472" s="51">
        <f>IFERROR(VLOOKUP(Таблица1[[#This Row],[Товар КОД6]],'Продажи Период СВОД'!$A$5:$C$410,2,0),)</f>
        <v>0</v>
      </c>
      <c r="AC472" s="129">
        <f>IFERROR(VLOOKUP(Таблица1[[#This Row],[Товар КОД6]],'Stock СВОД'!$A$5:$C$220,3,0),)</f>
        <v>0</v>
      </c>
      <c r="AD472" s="51">
        <f>IFERROR(VLOOKUP(Таблица1[[#This Row],[Товар КОД6]],'Продажи Период СВОД'!$A$5:$C$410,3,0),)</f>
        <v>0</v>
      </c>
      <c r="AE472" s="119">
        <f>Таблица1[[#This Row],[СТОК 1001]]+Таблица1[[#This Row],[СТОК 1002,]]</f>
        <v>0</v>
      </c>
      <c r="AF472" s="128"/>
      <c r="AG472" s="129"/>
      <c r="AH472" s="120">
        <f>Таблица1[[#This Row],[1002 заказ]]+Таблица1[[#This Row],[1001 заказ]]</f>
        <v>0</v>
      </c>
      <c r="AI472" s="57">
        <v>1</v>
      </c>
      <c r="AJ472" s="194"/>
      <c r="AK472" s="194"/>
      <c r="AL472" s="194">
        <f>Таблица1[[#This Row],[ФАКТ 1001]]+Таблица1[[#This Row],[ФАКТ 1002]]+Таблица1[[#This Row],[1001 заказ]]+Таблица1[[#This Row],[1002 заказ]]</f>
        <v>0</v>
      </c>
      <c r="AP472" s="3">
        <f>Таблица1[[#This Row],[Возврат 1002]]+Таблица1[[#This Row],[Возврат 1001]]</f>
        <v>0</v>
      </c>
      <c r="AQ47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73" spans="1:43" s="3" customFormat="1" ht="15.75" customHeight="1" x14ac:dyDescent="0.2">
      <c r="A473" s="23" t="s">
        <v>810</v>
      </c>
      <c r="B473" s="2">
        <v>408790</v>
      </c>
      <c r="C473" s="88" t="s">
        <v>1443</v>
      </c>
      <c r="D473" s="23" t="s">
        <v>810</v>
      </c>
      <c r="E473" s="7">
        <v>408790</v>
      </c>
      <c r="F473" s="7" t="s">
        <v>38</v>
      </c>
      <c r="G473" s="8" t="s">
        <v>1108</v>
      </c>
      <c r="H473" s="5" t="s">
        <v>21</v>
      </c>
      <c r="I473" s="5">
        <v>4</v>
      </c>
      <c r="J473" s="5">
        <v>100</v>
      </c>
      <c r="K473" s="5">
        <v>14</v>
      </c>
      <c r="L473" s="5">
        <v>45</v>
      </c>
      <c r="M473" s="5">
        <v>56.6</v>
      </c>
      <c r="N473" s="5">
        <v>5.5</v>
      </c>
      <c r="O473" s="43" t="str">
        <f>CONCATENATE(Таблица1[[#This Row],[Отверстия]],"/",Таблица1[[#This Row],[PCD]])</f>
        <v>4/100</v>
      </c>
      <c r="P473" s="5" t="s">
        <v>1442</v>
      </c>
      <c r="Q473" s="17" t="str">
        <f>CONCATENATE(Таблица1[[#This Row],[Отверстия]],"/",Таблица1[[#This Row],[PCD]],"/",Таблица1[[#This Row],[Диаметр]])</f>
        <v>4/100/14</v>
      </c>
      <c r="R47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4/100/14/45/56,6/5,5</v>
      </c>
      <c r="S47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4/100/14/45/56,6/5,5</v>
      </c>
      <c r="T473" s="58" t="s">
        <v>28</v>
      </c>
      <c r="U473" s="4">
        <v>8</v>
      </c>
      <c r="V473" s="35">
        <v>8</v>
      </c>
      <c r="W473" s="55" t="s">
        <v>2728</v>
      </c>
      <c r="X473" s="34">
        <v>2790</v>
      </c>
      <c r="Y473" s="161"/>
      <c r="Z473" s="34">
        <v>0</v>
      </c>
      <c r="AA473" s="51">
        <f>IFERROR(VLOOKUP(Таблица1[[#This Row],[Товар КОД6]],'Stock СВОД'!$A$5:$C$220,2,0),)</f>
        <v>0</v>
      </c>
      <c r="AB473" s="51">
        <f>IFERROR(VLOOKUP(Таблица1[[#This Row],[Товар КОД6]],'Продажи Период СВОД'!$A$5:$C$410,2,0),)</f>
        <v>0</v>
      </c>
      <c r="AC473" s="129">
        <f>IFERROR(VLOOKUP(Таблица1[[#This Row],[Товар КОД6]],'Stock СВОД'!$A$5:$C$220,3,0),)</f>
        <v>0</v>
      </c>
      <c r="AD473" s="51">
        <f>IFERROR(VLOOKUP(Таблица1[[#This Row],[Товар КОД6]],'Продажи Период СВОД'!$A$5:$C$410,3,0),)</f>
        <v>0</v>
      </c>
      <c r="AE473" s="119">
        <f>Таблица1[[#This Row],[СТОК 1001]]+Таблица1[[#This Row],[СТОК 1002,]]</f>
        <v>0</v>
      </c>
      <c r="AF473" s="128"/>
      <c r="AG473" s="129"/>
      <c r="AH473" s="120">
        <f>Таблица1[[#This Row],[1002 заказ]]+Таблица1[[#This Row],[1001 заказ]]</f>
        <v>0</v>
      </c>
      <c r="AI473" s="57">
        <v>1</v>
      </c>
      <c r="AJ473" s="194"/>
      <c r="AK473" s="194"/>
      <c r="AL473" s="194">
        <f>Таблица1[[#This Row],[ФАКТ 1001]]+Таблица1[[#This Row],[ФАКТ 1002]]+Таблица1[[#This Row],[1001 заказ]]+Таблица1[[#This Row],[1002 заказ]]</f>
        <v>0</v>
      </c>
      <c r="AP473" s="3">
        <f>Таблица1[[#This Row],[Возврат 1002]]+Таблица1[[#This Row],[Возврат 1001]]</f>
        <v>0</v>
      </c>
      <c r="AQ47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74" spans="1:43" s="3" customFormat="1" ht="15.75" customHeight="1" x14ac:dyDescent="0.2">
      <c r="A474" s="23" t="s">
        <v>810</v>
      </c>
      <c r="B474" s="2">
        <v>661753</v>
      </c>
      <c r="C474" s="88" t="s">
        <v>2180</v>
      </c>
      <c r="D474" s="23" t="s">
        <v>810</v>
      </c>
      <c r="E474" s="7">
        <v>661753</v>
      </c>
      <c r="F474" s="7" t="s">
        <v>26</v>
      </c>
      <c r="G474" s="8" t="s">
        <v>1108</v>
      </c>
      <c r="H474" s="5" t="s">
        <v>21</v>
      </c>
      <c r="I474" s="5">
        <v>4</v>
      </c>
      <c r="J474" s="5">
        <v>100</v>
      </c>
      <c r="K474" s="5">
        <v>14</v>
      </c>
      <c r="L474" s="5">
        <v>45</v>
      </c>
      <c r="M474" s="5">
        <v>56.6</v>
      </c>
      <c r="N474" s="5">
        <v>5.5</v>
      </c>
      <c r="O474" s="43" t="str">
        <f>CONCATENATE(Таблица1[[#This Row],[Отверстия]],"/",Таблица1[[#This Row],[PCD]])</f>
        <v>4/100</v>
      </c>
      <c r="P474" s="5" t="s">
        <v>2179</v>
      </c>
      <c r="Q474" s="17" t="str">
        <f>CONCATENATE(Таблица1[[#This Row],[Отверстия]],"/",Таблица1[[#This Row],[PCD]],"/",Таблица1[[#This Row],[Диаметр]])</f>
        <v>4/100/14</v>
      </c>
      <c r="R47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4/100/14/45/56,6/5,5</v>
      </c>
      <c r="S47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4/100/14/45/56,6/5,5</v>
      </c>
      <c r="T474" s="58" t="s">
        <v>28</v>
      </c>
      <c r="U474" s="4">
        <v>8</v>
      </c>
      <c r="V474" s="35">
        <v>8</v>
      </c>
      <c r="W474" s="55" t="s">
        <v>2728</v>
      </c>
      <c r="X474" s="34">
        <v>2790</v>
      </c>
      <c r="Y474" s="161"/>
      <c r="Z474" s="34">
        <v>0</v>
      </c>
      <c r="AA474" s="51">
        <f>IFERROR(VLOOKUP(Таблица1[[#This Row],[Товар КОД6]],'Stock СВОД'!$A$5:$C$220,2,0),)</f>
        <v>0</v>
      </c>
      <c r="AB474" s="51">
        <f>IFERROR(VLOOKUP(Таблица1[[#This Row],[Товар КОД6]],'Продажи Период СВОД'!$A$5:$C$410,2,0),)</f>
        <v>0</v>
      </c>
      <c r="AC474" s="129">
        <f>IFERROR(VLOOKUP(Таблица1[[#This Row],[Товар КОД6]],'Stock СВОД'!$A$5:$C$220,3,0),)</f>
        <v>0</v>
      </c>
      <c r="AD474" s="51">
        <f>IFERROR(VLOOKUP(Таблица1[[#This Row],[Товар КОД6]],'Продажи Период СВОД'!$A$5:$C$410,3,0),)</f>
        <v>0</v>
      </c>
      <c r="AE474" s="119">
        <f>Таблица1[[#This Row],[СТОК 1001]]+Таблица1[[#This Row],[СТОК 1002,]]</f>
        <v>0</v>
      </c>
      <c r="AF474" s="128"/>
      <c r="AG474" s="129"/>
      <c r="AH474" s="120">
        <f>Таблица1[[#This Row],[1002 заказ]]+Таблица1[[#This Row],[1001 заказ]]</f>
        <v>0</v>
      </c>
      <c r="AI474" s="57">
        <v>1</v>
      </c>
      <c r="AJ474" s="194"/>
      <c r="AK474" s="194"/>
      <c r="AL474" s="194">
        <f>Таблица1[[#This Row],[ФАКТ 1001]]+Таблица1[[#This Row],[ФАКТ 1002]]+Таблица1[[#This Row],[1001 заказ]]+Таблица1[[#This Row],[1002 заказ]]</f>
        <v>0</v>
      </c>
      <c r="AP474" s="3">
        <f>Таблица1[[#This Row],[Возврат 1002]]+Таблица1[[#This Row],[Возврат 1001]]</f>
        <v>0</v>
      </c>
      <c r="AQ47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75" spans="1:43" s="3" customFormat="1" ht="15.75" customHeight="1" x14ac:dyDescent="0.2">
      <c r="A475" s="23" t="s">
        <v>810</v>
      </c>
      <c r="B475" s="2">
        <v>665902</v>
      </c>
      <c r="C475" s="88" t="s">
        <v>3664</v>
      </c>
      <c r="D475" s="23" t="s">
        <v>810</v>
      </c>
      <c r="E475" s="7">
        <v>665902</v>
      </c>
      <c r="F475" s="7" t="s">
        <v>38</v>
      </c>
      <c r="G475" s="8" t="s">
        <v>1099</v>
      </c>
      <c r="H475" s="5" t="s">
        <v>21</v>
      </c>
      <c r="I475" s="5">
        <v>4</v>
      </c>
      <c r="J475" s="5">
        <v>100</v>
      </c>
      <c r="K475" s="5">
        <v>14</v>
      </c>
      <c r="L475" s="5">
        <v>45</v>
      </c>
      <c r="M475" s="5">
        <v>56.6</v>
      </c>
      <c r="N475" s="5">
        <v>5.5</v>
      </c>
      <c r="O475" s="43" t="str">
        <f>CONCATENATE(Таблица1[[#This Row],[Отверстия]],"/",Таблица1[[#This Row],[PCD]])</f>
        <v>4/100</v>
      </c>
      <c r="P475" s="5" t="s">
        <v>2463</v>
      </c>
      <c r="Q475" s="17" t="str">
        <f>CONCATENATE(Таблица1[[#This Row],[Отверстия]],"/",Таблица1[[#This Row],[PCD]],"/",Таблица1[[#This Row],[Диаметр]])</f>
        <v>4/100/14</v>
      </c>
      <c r="R47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4/100/14/45/56,6/5,5</v>
      </c>
      <c r="S47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4/100/14/45/56,6/5,5</v>
      </c>
      <c r="T475" s="58" t="s">
        <v>28</v>
      </c>
      <c r="U475" s="4">
        <v>8</v>
      </c>
      <c r="V475" s="35">
        <v>8</v>
      </c>
      <c r="W475" s="55" t="s">
        <v>2728</v>
      </c>
      <c r="X475" s="34">
        <v>2790</v>
      </c>
      <c r="Y475" s="161"/>
      <c r="Z475" s="34">
        <v>0</v>
      </c>
      <c r="AA475" s="51">
        <f>IFERROR(VLOOKUP(Таблица1[[#This Row],[Товар КОД6]],'Stock СВОД'!$A$5:$C$220,2,0),)</f>
        <v>4</v>
      </c>
      <c r="AB475" s="51">
        <f>IFERROR(VLOOKUP(Таблица1[[#This Row],[Товар КОД6]],'Продажи Период СВОД'!$A$5:$C$410,2,0),)</f>
        <v>0</v>
      </c>
      <c r="AC475" s="129">
        <f>IFERROR(VLOOKUP(Таблица1[[#This Row],[Товар КОД6]],'Stock СВОД'!$A$5:$C$220,3,0),)</f>
        <v>0</v>
      </c>
      <c r="AD475" s="51">
        <f>IFERROR(VLOOKUP(Таблица1[[#This Row],[Товар КОД6]],'Продажи Период СВОД'!$A$5:$C$410,3,0),)</f>
        <v>0</v>
      </c>
      <c r="AE475" s="119">
        <f>Таблица1[[#This Row],[СТОК 1001]]+Таблица1[[#This Row],[СТОК 1002,]]</f>
        <v>4</v>
      </c>
      <c r="AF475" s="128"/>
      <c r="AG475" s="129"/>
      <c r="AH475" s="120">
        <f>Таблица1[[#This Row],[1002 заказ]]+Таблица1[[#This Row],[1001 заказ]]</f>
        <v>0</v>
      </c>
      <c r="AI475" s="57">
        <v>1</v>
      </c>
      <c r="AJ475" s="194">
        <v>2315</v>
      </c>
      <c r="AK475" s="194"/>
      <c r="AL475" s="194">
        <f>Таблица1[[#This Row],[ФАКТ 1001]]+Таблица1[[#This Row],[ФАКТ 1002]]+Таблица1[[#This Row],[1001 заказ]]+Таблица1[[#This Row],[1002 заказ]]</f>
        <v>2315</v>
      </c>
      <c r="AP475" s="3">
        <f>Таблица1[[#This Row],[Возврат 1002]]+Таблица1[[#This Row],[Возврат 1001]]</f>
        <v>0</v>
      </c>
      <c r="AQ47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476" spans="1:43" s="3" customFormat="1" ht="15.75" customHeight="1" x14ac:dyDescent="0.2">
      <c r="A476" s="23" t="s">
        <v>810</v>
      </c>
      <c r="B476" s="2">
        <v>665924</v>
      </c>
      <c r="C476" s="88" t="s">
        <v>49</v>
      </c>
      <c r="D476" s="23" t="s">
        <v>810</v>
      </c>
      <c r="E476" s="7">
        <v>665924</v>
      </c>
      <c r="F476" s="7" t="s">
        <v>26</v>
      </c>
      <c r="G476" s="8" t="s">
        <v>1107</v>
      </c>
      <c r="H476" s="5" t="s">
        <v>21</v>
      </c>
      <c r="I476" s="5">
        <v>4</v>
      </c>
      <c r="J476" s="5">
        <v>100</v>
      </c>
      <c r="K476" s="5">
        <v>14</v>
      </c>
      <c r="L476" s="5">
        <v>45</v>
      </c>
      <c r="M476" s="5">
        <v>56.6</v>
      </c>
      <c r="N476" s="5">
        <v>5.5</v>
      </c>
      <c r="O476" s="43" t="str">
        <f>CONCATENATE(Таблица1[[#This Row],[Отверстия]],"/",Таблица1[[#This Row],[PCD]])</f>
        <v>4/100</v>
      </c>
      <c r="P476" s="5" t="s">
        <v>2477</v>
      </c>
      <c r="Q476" s="17" t="str">
        <f>CONCATENATE(Таблица1[[#This Row],[Отверстия]],"/",Таблица1[[#This Row],[PCD]],"/",Таблица1[[#This Row],[Диаметр]])</f>
        <v>4/100/14</v>
      </c>
      <c r="R47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4/100/14/45/56,6/5,5</v>
      </c>
      <c r="S47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4/100/14/45/56,6/5,5</v>
      </c>
      <c r="T476" s="58" t="s">
        <v>28</v>
      </c>
      <c r="U476" s="4">
        <v>8</v>
      </c>
      <c r="V476" s="35">
        <v>8</v>
      </c>
      <c r="W476" s="55" t="s">
        <v>2728</v>
      </c>
      <c r="X476" s="34">
        <v>2790</v>
      </c>
      <c r="Y476" s="161"/>
      <c r="Z476" s="34">
        <v>0</v>
      </c>
      <c r="AA476" s="51">
        <f>IFERROR(VLOOKUP(Таблица1[[#This Row],[Товар КОД6]],'Stock СВОД'!$A$5:$C$220,2,0),)</f>
        <v>0</v>
      </c>
      <c r="AB476" s="51">
        <f>IFERROR(VLOOKUP(Таблица1[[#This Row],[Товар КОД6]],'Продажи Период СВОД'!$A$5:$C$410,2,0),)</f>
        <v>0</v>
      </c>
      <c r="AC476" s="129">
        <f>IFERROR(VLOOKUP(Таблица1[[#This Row],[Товар КОД6]],'Stock СВОД'!$A$5:$C$220,3,0),)</f>
        <v>0</v>
      </c>
      <c r="AD476" s="51">
        <f>IFERROR(VLOOKUP(Таблица1[[#This Row],[Товар КОД6]],'Продажи Период СВОД'!$A$5:$C$410,3,0),)</f>
        <v>0</v>
      </c>
      <c r="AE476" s="119">
        <f>Таблица1[[#This Row],[СТОК 1001]]+Таблица1[[#This Row],[СТОК 1002,]]</f>
        <v>0</v>
      </c>
      <c r="AF476" s="128"/>
      <c r="AG476" s="129"/>
      <c r="AH476" s="120">
        <f>Таблица1[[#This Row],[1002 заказ]]+Таблица1[[#This Row],[1001 заказ]]</f>
        <v>0</v>
      </c>
      <c r="AI476" s="57">
        <v>1</v>
      </c>
      <c r="AJ476" s="194"/>
      <c r="AK476" s="194"/>
      <c r="AL476" s="194">
        <f>Таблица1[[#This Row],[ФАКТ 1001]]+Таблица1[[#This Row],[ФАКТ 1002]]+Таблица1[[#This Row],[1001 заказ]]+Таблица1[[#This Row],[1002 заказ]]</f>
        <v>0</v>
      </c>
      <c r="AP476" s="3">
        <f>Таблица1[[#This Row],[Возврат 1002]]+Таблица1[[#This Row],[Возврат 1001]]</f>
        <v>0</v>
      </c>
      <c r="AQ47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77" spans="1:43" s="3" customFormat="1" ht="15.75" customHeight="1" x14ac:dyDescent="0.2">
      <c r="A477" s="23" t="s">
        <v>810</v>
      </c>
      <c r="B477" s="2">
        <v>665925</v>
      </c>
      <c r="C477" s="88" t="s">
        <v>3974</v>
      </c>
      <c r="D477" s="23" t="s">
        <v>810</v>
      </c>
      <c r="E477" s="7">
        <v>665925</v>
      </c>
      <c r="F477" s="7" t="s">
        <v>26</v>
      </c>
      <c r="G477" s="8" t="s">
        <v>1103</v>
      </c>
      <c r="H477" s="5" t="s">
        <v>21</v>
      </c>
      <c r="I477" s="5">
        <v>4</v>
      </c>
      <c r="J477" s="5">
        <v>100</v>
      </c>
      <c r="K477" s="5">
        <v>14</v>
      </c>
      <c r="L477" s="5">
        <v>45</v>
      </c>
      <c r="M477" s="5">
        <v>56.6</v>
      </c>
      <c r="N477" s="5">
        <v>5.5</v>
      </c>
      <c r="O477" s="43" t="str">
        <f>CONCATENATE(Таблица1[[#This Row],[Отверстия]],"/",Таблица1[[#This Row],[PCD]])</f>
        <v>4/100</v>
      </c>
      <c r="P477" s="5" t="s">
        <v>2478</v>
      </c>
      <c r="Q477" s="17" t="str">
        <f>CONCATENATE(Таблица1[[#This Row],[Отверстия]],"/",Таблица1[[#This Row],[PCD]],"/",Таблица1[[#This Row],[Диаметр]])</f>
        <v>4/100/14</v>
      </c>
      <c r="R47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4/100/14/45/56,6/5,5</v>
      </c>
      <c r="S47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4/100/14/45/56,6/5,5</v>
      </c>
      <c r="T477" s="58" t="s">
        <v>28</v>
      </c>
      <c r="U477" s="4">
        <v>8</v>
      </c>
      <c r="V477" s="35">
        <v>8</v>
      </c>
      <c r="W477" s="55" t="s">
        <v>2728</v>
      </c>
      <c r="X477" s="34">
        <v>3090</v>
      </c>
      <c r="Y477" s="161"/>
      <c r="Z477" s="37">
        <v>0</v>
      </c>
      <c r="AA477" s="51">
        <f>IFERROR(VLOOKUP(Таблица1[[#This Row],[Товар КОД6]],'Stock СВОД'!$A$5:$C$220,2,0),)</f>
        <v>0</v>
      </c>
      <c r="AB477" s="51">
        <f>IFERROR(VLOOKUP(Таблица1[[#This Row],[Товар КОД6]],'Продажи Период СВОД'!$A$5:$C$410,2,0),)</f>
        <v>0</v>
      </c>
      <c r="AC477" s="129">
        <f>IFERROR(VLOOKUP(Таблица1[[#This Row],[Товар КОД6]],'Stock СВОД'!$A$5:$C$220,3,0),)</f>
        <v>0</v>
      </c>
      <c r="AD477" s="51">
        <f>IFERROR(VLOOKUP(Таблица1[[#This Row],[Товар КОД6]],'Продажи Период СВОД'!$A$5:$C$410,3,0),)</f>
        <v>0</v>
      </c>
      <c r="AE477" s="119">
        <f>Таблица1[[#This Row],[СТОК 1001]]+Таблица1[[#This Row],[СТОК 1002,]]</f>
        <v>0</v>
      </c>
      <c r="AF477" s="128"/>
      <c r="AG477" s="129"/>
      <c r="AH477" s="120">
        <f>Таблица1[[#This Row],[1002 заказ]]+Таблица1[[#This Row],[1001 заказ]]</f>
        <v>0</v>
      </c>
      <c r="AI477" s="57">
        <v>1</v>
      </c>
      <c r="AJ477" s="194"/>
      <c r="AK477" s="194"/>
      <c r="AL477" s="194">
        <f>Таблица1[[#This Row],[ФАКТ 1001]]+Таблица1[[#This Row],[ФАКТ 1002]]+Таблица1[[#This Row],[1001 заказ]]+Таблица1[[#This Row],[1002 заказ]]</f>
        <v>0</v>
      </c>
      <c r="AP477" s="3">
        <f>Таблица1[[#This Row],[Возврат 1002]]+Таблица1[[#This Row],[Возврат 1001]]</f>
        <v>0</v>
      </c>
      <c r="AQ47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78" spans="1:43" s="3" customFormat="1" ht="15.75" customHeight="1" x14ac:dyDescent="0.2">
      <c r="A478" s="23" t="s">
        <v>810</v>
      </c>
      <c r="B478" s="2">
        <v>405622</v>
      </c>
      <c r="C478" s="88" t="s">
        <v>1198</v>
      </c>
      <c r="D478" s="23" t="s">
        <v>810</v>
      </c>
      <c r="E478" s="7">
        <v>405622</v>
      </c>
      <c r="F478" s="7" t="s">
        <v>4620</v>
      </c>
      <c r="G478" s="8" t="s">
        <v>1180</v>
      </c>
      <c r="H478" s="5" t="s">
        <v>21</v>
      </c>
      <c r="I478" s="5">
        <v>4</v>
      </c>
      <c r="J478" s="5">
        <v>100</v>
      </c>
      <c r="K478" s="5">
        <v>15</v>
      </c>
      <c r="L478" s="5">
        <v>39</v>
      </c>
      <c r="M478" s="5">
        <v>56.6</v>
      </c>
      <c r="N478" s="5">
        <v>6</v>
      </c>
      <c r="O478" s="43" t="str">
        <f>CONCATENATE(Таблица1[[#This Row],[Отверстия]],"/",Таблица1[[#This Row],[PCD]])</f>
        <v>4/100</v>
      </c>
      <c r="P478" s="5" t="s">
        <v>1197</v>
      </c>
      <c r="Q478" s="17" t="str">
        <f>CONCATENATE(Таблица1[[#This Row],[Отверстия]],"/",Таблица1[[#This Row],[PCD]],"/",Таблица1[[#This Row],[Диаметр]])</f>
        <v>4/100/15</v>
      </c>
      <c r="R47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4/100/15/39/56,6/6</v>
      </c>
      <c r="S47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4/100/15/39/56,6/6</v>
      </c>
      <c r="T478" s="58" t="s">
        <v>22</v>
      </c>
      <c r="U478" s="4"/>
      <c r="V478" s="35"/>
      <c r="W478" s="55" t="s">
        <v>2812</v>
      </c>
      <c r="X478" s="34">
        <v>3590</v>
      </c>
      <c r="Y478" s="161"/>
      <c r="Z478" s="34">
        <v>0</v>
      </c>
      <c r="AA478" s="51">
        <f>IFERROR(VLOOKUP(Таблица1[[#This Row],[Товар КОД6]],'Stock СВОД'!$A$5:$C$220,2,0),)</f>
        <v>0</v>
      </c>
      <c r="AB478" s="51">
        <f>IFERROR(VLOOKUP(Таблица1[[#This Row],[Товар КОД6]],'Продажи Период СВОД'!$A$5:$C$410,2,0),)</f>
        <v>0</v>
      </c>
      <c r="AC478" s="129">
        <f>IFERROR(VLOOKUP(Таблица1[[#This Row],[Товар КОД6]],'Stock СВОД'!$A$5:$C$220,3,0),)</f>
        <v>0</v>
      </c>
      <c r="AD478" s="51">
        <f>IFERROR(VLOOKUP(Таблица1[[#This Row],[Товар КОД6]],'Продажи Период СВОД'!$A$5:$C$410,3,0),)</f>
        <v>0</v>
      </c>
      <c r="AE478" s="119">
        <f>Таблица1[[#This Row],[СТОК 1001]]+Таблица1[[#This Row],[СТОК 1002,]]</f>
        <v>0</v>
      </c>
      <c r="AF478" s="128"/>
      <c r="AG478" s="129"/>
      <c r="AH478" s="120">
        <f>Таблица1[[#This Row],[1002 заказ]]+Таблица1[[#This Row],[1001 заказ]]</f>
        <v>0</v>
      </c>
      <c r="AI478" s="57">
        <v>1</v>
      </c>
      <c r="AJ478" s="194"/>
      <c r="AK478" s="194"/>
      <c r="AL478" s="194">
        <f>Таблица1[[#This Row],[ФАКТ 1001]]+Таблица1[[#This Row],[ФАКТ 1002]]+Таблица1[[#This Row],[1001 заказ]]+Таблица1[[#This Row],[1002 заказ]]</f>
        <v>0</v>
      </c>
      <c r="AP478" s="3">
        <f>Таблица1[[#This Row],[Возврат 1002]]+Таблица1[[#This Row],[Возврат 1001]]</f>
        <v>0</v>
      </c>
      <c r="AQ47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79" spans="1:43" s="3" customFormat="1" ht="15.75" customHeight="1" x14ac:dyDescent="0.2">
      <c r="A479" s="23" t="s">
        <v>810</v>
      </c>
      <c r="B479" s="2">
        <v>405656</v>
      </c>
      <c r="C479" s="88" t="s">
        <v>1252</v>
      </c>
      <c r="D479" s="23" t="s">
        <v>810</v>
      </c>
      <c r="E479" s="7">
        <v>405656</v>
      </c>
      <c r="F479" s="7" t="s">
        <v>2574</v>
      </c>
      <c r="G479" s="8" t="s">
        <v>1180</v>
      </c>
      <c r="H479" s="5" t="s">
        <v>21</v>
      </c>
      <c r="I479" s="5">
        <v>4</v>
      </c>
      <c r="J479" s="5">
        <v>100</v>
      </c>
      <c r="K479" s="5">
        <v>15</v>
      </c>
      <c r="L479" s="44">
        <v>39</v>
      </c>
      <c r="M479" s="5">
        <v>56.6</v>
      </c>
      <c r="N479" s="5">
        <v>6</v>
      </c>
      <c r="O479" s="43" t="str">
        <f>CONCATENATE(Таблица1[[#This Row],[Отверстия]],"/",Таблица1[[#This Row],[PCD]])</f>
        <v>4/100</v>
      </c>
      <c r="P479" s="5" t="str">
        <f>Таблица1[[#This Row],[Универсальный размер]]&amp;" "&amp;Таблица1[[#This Row],[Код Поставщика]]</f>
        <v>4/100/15/39/56,6/6 56.7ПЛ</v>
      </c>
      <c r="Q479" s="17" t="str">
        <f>CONCATENATE(Таблица1[[#This Row],[Отверстия]],"/",Таблица1[[#This Row],[PCD]],"/",Таблица1[[#This Row],[Диаметр]])</f>
        <v>4/100/15</v>
      </c>
      <c r="R47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4/100/15/39/56,6/6</v>
      </c>
      <c r="S47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4/100/15/39/56,6/6</v>
      </c>
      <c r="T479" s="58" t="s">
        <v>22</v>
      </c>
      <c r="U479" s="4"/>
      <c r="V479" s="35"/>
      <c r="W479" s="55" t="s">
        <v>2812</v>
      </c>
      <c r="X479" s="34">
        <v>3590</v>
      </c>
      <c r="Y479" s="161"/>
      <c r="Z479" s="34">
        <v>0</v>
      </c>
      <c r="AA479" s="51">
        <f>IFERROR(VLOOKUP(Таблица1[[#This Row],[Товар КОД6]],'Stock СВОД'!$A$5:$C$220,2,0),)</f>
        <v>0</v>
      </c>
      <c r="AB479" s="51">
        <f>IFERROR(VLOOKUP(Таблица1[[#This Row],[Товар КОД6]],'Продажи Период СВОД'!$A$5:$C$410,2,0),)</f>
        <v>0</v>
      </c>
      <c r="AC479" s="129">
        <f>IFERROR(VLOOKUP(Таблица1[[#This Row],[Товар КОД6]],'Stock СВОД'!$A$5:$C$220,3,0),)</f>
        <v>0</v>
      </c>
      <c r="AD479" s="51">
        <f>IFERROR(VLOOKUP(Таблица1[[#This Row],[Товар КОД6]],'Продажи Период СВОД'!$A$5:$C$410,3,0),)</f>
        <v>0</v>
      </c>
      <c r="AE479" s="119">
        <f>Таблица1[[#This Row],[СТОК 1001]]+Таблица1[[#This Row],[СТОК 1002,]]</f>
        <v>0</v>
      </c>
      <c r="AF479" s="128"/>
      <c r="AG479" s="129"/>
      <c r="AH479" s="120">
        <f>Таблица1[[#This Row],[1002 заказ]]+Таблица1[[#This Row],[1001 заказ]]</f>
        <v>0</v>
      </c>
      <c r="AI479" s="57">
        <v>1</v>
      </c>
      <c r="AJ479" s="194"/>
      <c r="AK479" s="194"/>
      <c r="AL479" s="194">
        <f>Таблица1[[#This Row],[ФАКТ 1001]]+Таблица1[[#This Row],[ФАКТ 1002]]+Таблица1[[#This Row],[1001 заказ]]+Таблица1[[#This Row],[1002 заказ]]</f>
        <v>0</v>
      </c>
      <c r="AP479" s="3">
        <f>Таблица1[[#This Row],[Возврат 1002]]+Таблица1[[#This Row],[Возврат 1001]]</f>
        <v>0</v>
      </c>
      <c r="AQ47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80" spans="1:43" s="3" customFormat="1" ht="15.75" customHeight="1" x14ac:dyDescent="0.2">
      <c r="A480" s="23" t="s">
        <v>810</v>
      </c>
      <c r="B480" s="2">
        <v>661509</v>
      </c>
      <c r="C480" s="88" t="s">
        <v>1920</v>
      </c>
      <c r="D480" s="23" t="s">
        <v>810</v>
      </c>
      <c r="E480" s="7">
        <v>661509</v>
      </c>
      <c r="F480" s="7" t="s">
        <v>4620</v>
      </c>
      <c r="G480" s="8" t="s">
        <v>1099</v>
      </c>
      <c r="H480" s="5" t="s">
        <v>21</v>
      </c>
      <c r="I480" s="5">
        <v>4</v>
      </c>
      <c r="J480" s="5">
        <v>100</v>
      </c>
      <c r="K480" s="5">
        <v>15</v>
      </c>
      <c r="L480" s="5">
        <v>39</v>
      </c>
      <c r="M480" s="5">
        <v>56.6</v>
      </c>
      <c r="N480" s="5">
        <v>6</v>
      </c>
      <c r="O480" s="43" t="str">
        <f>CONCATENATE(Таблица1[[#This Row],[Отверстия]],"/",Таблица1[[#This Row],[PCD]])</f>
        <v>4/100</v>
      </c>
      <c r="P480" s="5" t="s">
        <v>1919</v>
      </c>
      <c r="Q480" s="17" t="str">
        <f>CONCATENATE(Таблица1[[#This Row],[Отверстия]],"/",Таблица1[[#This Row],[PCD]],"/",Таблица1[[#This Row],[Диаметр]])</f>
        <v>4/100/15</v>
      </c>
      <c r="R48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4/100/15/39/56,6/6</v>
      </c>
      <c r="S48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4/100/15/39/56,6/6</v>
      </c>
      <c r="T480" s="58" t="s">
        <v>22</v>
      </c>
      <c r="U480" s="4"/>
      <c r="V480" s="35"/>
      <c r="W480" s="55" t="s">
        <v>2812</v>
      </c>
      <c r="X480" s="34">
        <v>3350</v>
      </c>
      <c r="Y480" s="161"/>
      <c r="Z480" s="34">
        <v>0</v>
      </c>
      <c r="AA480" s="51">
        <f>IFERROR(VLOOKUP(Таблица1[[#This Row],[Товар КОД6]],'Stock СВОД'!$A$5:$C$220,2,0),)</f>
        <v>0</v>
      </c>
      <c r="AB480" s="51">
        <f>IFERROR(VLOOKUP(Таблица1[[#This Row],[Товар КОД6]],'Продажи Период СВОД'!$A$5:$C$410,2,0),)</f>
        <v>0</v>
      </c>
      <c r="AC480" s="129">
        <f>IFERROR(VLOOKUP(Таблица1[[#This Row],[Товар КОД6]],'Stock СВОД'!$A$5:$C$220,3,0),)</f>
        <v>0</v>
      </c>
      <c r="AD480" s="51">
        <f>IFERROR(VLOOKUP(Таблица1[[#This Row],[Товар КОД6]],'Продажи Период СВОД'!$A$5:$C$410,3,0),)</f>
        <v>0</v>
      </c>
      <c r="AE480" s="119">
        <f>Таблица1[[#This Row],[СТОК 1001]]+Таблица1[[#This Row],[СТОК 1002,]]</f>
        <v>0</v>
      </c>
      <c r="AF480" s="128"/>
      <c r="AG480" s="129"/>
      <c r="AH480" s="120">
        <f>Таблица1[[#This Row],[1002 заказ]]+Таблица1[[#This Row],[1001 заказ]]</f>
        <v>0</v>
      </c>
      <c r="AI480" s="57">
        <v>1</v>
      </c>
      <c r="AJ480" s="194"/>
      <c r="AK480" s="194"/>
      <c r="AL480" s="194">
        <f>Таблица1[[#This Row],[ФАКТ 1001]]+Таблица1[[#This Row],[ФАКТ 1002]]+Таблица1[[#This Row],[1001 заказ]]+Таблица1[[#This Row],[1002 заказ]]</f>
        <v>0</v>
      </c>
      <c r="AP480" s="3">
        <f>Таблица1[[#This Row],[Возврат 1002]]+Таблица1[[#This Row],[Возврат 1001]]</f>
        <v>0</v>
      </c>
      <c r="AQ48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81" spans="1:43" s="3" customFormat="1" ht="15.75" customHeight="1" x14ac:dyDescent="0.2">
      <c r="A481" s="23" t="s">
        <v>810</v>
      </c>
      <c r="B481" s="2">
        <v>661677</v>
      </c>
      <c r="C481" s="88" t="s">
        <v>2105</v>
      </c>
      <c r="D481" s="23" t="s">
        <v>810</v>
      </c>
      <c r="E481" s="7">
        <v>661677</v>
      </c>
      <c r="F481" s="7" t="s">
        <v>2574</v>
      </c>
      <c r="G481" s="7" t="s">
        <v>1106</v>
      </c>
      <c r="H481" s="5" t="s">
        <v>21</v>
      </c>
      <c r="I481" s="5">
        <v>4</v>
      </c>
      <c r="J481" s="5">
        <v>100</v>
      </c>
      <c r="K481" s="5">
        <v>15</v>
      </c>
      <c r="L481" s="44">
        <v>39</v>
      </c>
      <c r="M481" s="5">
        <v>56.6</v>
      </c>
      <c r="N481" s="5">
        <v>6</v>
      </c>
      <c r="O481" s="43" t="str">
        <f>CONCATENATE(Таблица1[[#This Row],[Отверстия]],"/",Таблица1[[#This Row],[PCD]])</f>
        <v>4/100</v>
      </c>
      <c r="P481" s="5" t="str">
        <f>Таблица1[[#This Row],[Универсальный размер]]&amp;" "&amp;Таблица1[[#This Row],[Код Поставщика]]</f>
        <v>4/100/15/39/56,6/6 56.7М</v>
      </c>
      <c r="Q481" s="17" t="str">
        <f>CONCATENATE(Таблица1[[#This Row],[Отверстия]],"/",Таблица1[[#This Row],[PCD]],"/",Таблица1[[#This Row],[Диаметр]])</f>
        <v>4/100/15</v>
      </c>
      <c r="R48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4/100/15/39/56,6/6</v>
      </c>
      <c r="S48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4/100/15/39/56,6/6</v>
      </c>
      <c r="T481" s="58" t="s">
        <v>22</v>
      </c>
      <c r="U481" s="4"/>
      <c r="V481" s="35"/>
      <c r="W481" s="55" t="s">
        <v>2812</v>
      </c>
      <c r="X481" s="34">
        <v>3350</v>
      </c>
      <c r="Y481" s="161"/>
      <c r="Z481" s="34">
        <v>0</v>
      </c>
      <c r="AA481" s="51">
        <f>IFERROR(VLOOKUP(Таблица1[[#This Row],[Товар КОД6]],'Stock СВОД'!$A$5:$C$220,2,0),)</f>
        <v>0</v>
      </c>
      <c r="AB481" s="51">
        <f>IFERROR(VLOOKUP(Таблица1[[#This Row],[Товар КОД6]],'Продажи Период СВОД'!$A$5:$C$410,2,0),)</f>
        <v>0</v>
      </c>
      <c r="AC481" s="129">
        <f>IFERROR(VLOOKUP(Таблица1[[#This Row],[Товар КОД6]],'Stock СВОД'!$A$5:$C$220,3,0),)</f>
        <v>0</v>
      </c>
      <c r="AD481" s="51">
        <f>IFERROR(VLOOKUP(Таблица1[[#This Row],[Товар КОД6]],'Продажи Период СВОД'!$A$5:$C$410,3,0),)</f>
        <v>0</v>
      </c>
      <c r="AE481" s="119">
        <f>Таблица1[[#This Row],[СТОК 1001]]+Таблица1[[#This Row],[СТОК 1002,]]</f>
        <v>0</v>
      </c>
      <c r="AF481" s="128"/>
      <c r="AG481" s="129"/>
      <c r="AH481" s="120">
        <f>Таблица1[[#This Row],[1002 заказ]]+Таблица1[[#This Row],[1001 заказ]]</f>
        <v>0</v>
      </c>
      <c r="AI481" s="57">
        <v>1</v>
      </c>
      <c r="AJ481" s="194"/>
      <c r="AK481" s="194"/>
      <c r="AL481" s="194">
        <f>Таблица1[[#This Row],[ФАКТ 1001]]+Таблица1[[#This Row],[ФАКТ 1002]]+Таблица1[[#This Row],[1001 заказ]]+Таблица1[[#This Row],[1002 заказ]]</f>
        <v>0</v>
      </c>
      <c r="AP481" s="3">
        <f>Таблица1[[#This Row],[Возврат 1002]]+Таблица1[[#This Row],[Возврат 1001]]</f>
        <v>0</v>
      </c>
      <c r="AQ48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82" spans="1:43" s="3" customFormat="1" ht="15.75" customHeight="1" x14ac:dyDescent="0.2">
      <c r="A482" s="23" t="s">
        <v>810</v>
      </c>
      <c r="B482" s="2">
        <v>661678</v>
      </c>
      <c r="C482" s="88" t="s">
        <v>3665</v>
      </c>
      <c r="D482" s="23" t="s">
        <v>810</v>
      </c>
      <c r="E482" s="7">
        <v>661678</v>
      </c>
      <c r="F482" s="7" t="s">
        <v>2574</v>
      </c>
      <c r="G482" s="7" t="s">
        <v>1099</v>
      </c>
      <c r="H482" s="5" t="s">
        <v>21</v>
      </c>
      <c r="I482" s="5">
        <v>4</v>
      </c>
      <c r="J482" s="5">
        <v>100</v>
      </c>
      <c r="K482" s="5">
        <v>15</v>
      </c>
      <c r="L482" s="44">
        <v>39</v>
      </c>
      <c r="M482" s="5">
        <v>56.6</v>
      </c>
      <c r="N482" s="5">
        <v>6</v>
      </c>
      <c r="O482" s="43" t="str">
        <f>CONCATENATE(Таблица1[[#This Row],[Отверстия]],"/",Таблица1[[#This Row],[PCD]])</f>
        <v>4/100</v>
      </c>
      <c r="P482" s="5" t="str">
        <f>Таблица1[[#This Row],[Универсальный размер]]&amp;" "&amp;Таблица1[[#This Row],[Код Поставщика]]</f>
        <v>4/100/15/39/56,6/6 56.7Н</v>
      </c>
      <c r="Q482" s="17" t="str">
        <f>CONCATENATE(Таблица1[[#This Row],[Отверстия]],"/",Таблица1[[#This Row],[PCD]],"/",Таблица1[[#This Row],[Диаметр]])</f>
        <v>4/100/15</v>
      </c>
      <c r="R48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4/100/15/39/56,6/6</v>
      </c>
      <c r="S48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4/100/15/39/56,6/6</v>
      </c>
      <c r="T482" s="58" t="s">
        <v>22</v>
      </c>
      <c r="U482" s="4"/>
      <c r="V482" s="35"/>
      <c r="W482" s="55" t="s">
        <v>2812</v>
      </c>
      <c r="X482" s="34">
        <v>3350</v>
      </c>
      <c r="Y482" s="161"/>
      <c r="Z482" s="34">
        <v>0</v>
      </c>
      <c r="AA482" s="51">
        <f>IFERROR(VLOOKUP(Таблица1[[#This Row],[Товар КОД6]],'Stock СВОД'!$A$5:$C$220,2,0),)</f>
        <v>0</v>
      </c>
      <c r="AB482" s="51">
        <f>IFERROR(VLOOKUP(Таблица1[[#This Row],[Товар КОД6]],'Продажи Период СВОД'!$A$5:$C$410,2,0),)</f>
        <v>0</v>
      </c>
      <c r="AC482" s="129">
        <f>IFERROR(VLOOKUP(Таблица1[[#This Row],[Товар КОД6]],'Stock СВОД'!$A$5:$C$220,3,0),)</f>
        <v>0</v>
      </c>
      <c r="AD482" s="51">
        <f>IFERROR(VLOOKUP(Таблица1[[#This Row],[Товар КОД6]],'Продажи Период СВОД'!$A$5:$C$410,3,0),)</f>
        <v>0</v>
      </c>
      <c r="AE482" s="119">
        <f>Таблица1[[#This Row],[СТОК 1001]]+Таблица1[[#This Row],[СТОК 1002,]]</f>
        <v>0</v>
      </c>
      <c r="AF482" s="128"/>
      <c r="AG482" s="129"/>
      <c r="AH482" s="120">
        <f>Таблица1[[#This Row],[1002 заказ]]+Таблица1[[#This Row],[1001 заказ]]</f>
        <v>0</v>
      </c>
      <c r="AI482" s="57">
        <v>1</v>
      </c>
      <c r="AJ482" s="194"/>
      <c r="AK482" s="194"/>
      <c r="AL482" s="194">
        <f>Таблица1[[#This Row],[ФАКТ 1001]]+Таблица1[[#This Row],[ФАКТ 1002]]+Таблица1[[#This Row],[1001 заказ]]+Таблица1[[#This Row],[1002 заказ]]</f>
        <v>0</v>
      </c>
      <c r="AP482" s="3">
        <f>Таблица1[[#This Row],[Возврат 1002]]+Таблица1[[#This Row],[Возврат 1001]]</f>
        <v>0</v>
      </c>
      <c r="AQ48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83" spans="1:43" s="3" customFormat="1" ht="15.75" customHeight="1" x14ac:dyDescent="0.2">
      <c r="A483" s="23" t="s">
        <v>810</v>
      </c>
      <c r="B483" s="2">
        <v>665693</v>
      </c>
      <c r="C483" s="88" t="s">
        <v>3666</v>
      </c>
      <c r="D483" s="23" t="s">
        <v>810</v>
      </c>
      <c r="E483" s="7">
        <v>665693</v>
      </c>
      <c r="F483" s="7" t="s">
        <v>26</v>
      </c>
      <c r="G483" s="8" t="s">
        <v>1099</v>
      </c>
      <c r="H483" s="5" t="s">
        <v>21</v>
      </c>
      <c r="I483" s="5">
        <v>4</v>
      </c>
      <c r="J483" s="5">
        <v>100</v>
      </c>
      <c r="K483" s="5">
        <v>14</v>
      </c>
      <c r="L483" s="5">
        <v>49</v>
      </c>
      <c r="M483" s="5">
        <v>56.6</v>
      </c>
      <c r="N483" s="5">
        <v>5.5</v>
      </c>
      <c r="O483" s="43" t="str">
        <f>CONCATENATE(Таблица1[[#This Row],[Отверстия]],"/",Таблица1[[#This Row],[PCD]])</f>
        <v>4/100</v>
      </c>
      <c r="P483" s="5" t="s">
        <v>71</v>
      </c>
      <c r="Q483" s="17" t="str">
        <f>CONCATENATE(Таблица1[[#This Row],[Отверстия]],"/",Таблица1[[#This Row],[PCD]],"/",Таблица1[[#This Row],[Диаметр]])</f>
        <v>4/100/14</v>
      </c>
      <c r="R48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4/100/14/49/56,6/5,5</v>
      </c>
      <c r="S48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4/100/14/49/56,6/5,5</v>
      </c>
      <c r="T483" s="58" t="s">
        <v>28</v>
      </c>
      <c r="U483" s="4">
        <v>4</v>
      </c>
      <c r="V483" s="35">
        <v>8</v>
      </c>
      <c r="W483" s="55" t="s">
        <v>2744</v>
      </c>
      <c r="X483" s="34">
        <v>2790</v>
      </c>
      <c r="Y483" s="161"/>
      <c r="Z483" s="34">
        <v>2079.9978000000001</v>
      </c>
      <c r="AA483" s="51">
        <f>IFERROR(VLOOKUP(Таблица1[[#This Row],[Товар КОД6]],'Stock СВОД'!$A$5:$C$220,2,0),)</f>
        <v>0</v>
      </c>
      <c r="AB483" s="51">
        <f>IFERROR(VLOOKUP(Таблица1[[#This Row],[Товар КОД6]],'Продажи Период СВОД'!$A$5:$C$410,2,0),)</f>
        <v>0</v>
      </c>
      <c r="AC483" s="129">
        <f>IFERROR(VLOOKUP(Таблица1[[#This Row],[Товар КОД6]],'Stock СВОД'!$A$5:$C$220,3,0),)</f>
        <v>0</v>
      </c>
      <c r="AD483" s="51">
        <f>IFERROR(VLOOKUP(Таблица1[[#This Row],[Товар КОД6]],'Продажи Период СВОД'!$A$5:$C$410,3,0),)</f>
        <v>0</v>
      </c>
      <c r="AE483" s="119">
        <f>Таблица1[[#This Row],[СТОК 1001]]+Таблица1[[#This Row],[СТОК 1002,]]</f>
        <v>0</v>
      </c>
      <c r="AF483" s="128"/>
      <c r="AG483" s="129"/>
      <c r="AH483" s="120">
        <f>Таблица1[[#This Row],[1002 заказ]]+Таблица1[[#This Row],[1001 заказ]]</f>
        <v>0</v>
      </c>
      <c r="AI483" s="57">
        <v>1</v>
      </c>
      <c r="AJ483" s="194"/>
      <c r="AK483" s="194"/>
      <c r="AL483" s="194">
        <f>Таблица1[[#This Row],[ФАКТ 1001]]+Таблица1[[#This Row],[ФАКТ 1002]]+Таблица1[[#This Row],[1001 заказ]]+Таблица1[[#This Row],[1002 заказ]]</f>
        <v>0</v>
      </c>
      <c r="AP483" s="3">
        <f>Таблица1[[#This Row],[Возврат 1002]]+Таблица1[[#This Row],[Возврат 1001]]</f>
        <v>0</v>
      </c>
      <c r="AQ48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84" spans="1:43" s="3" customFormat="1" ht="15.75" customHeight="1" x14ac:dyDescent="0.2">
      <c r="A484" s="23" t="s">
        <v>810</v>
      </c>
      <c r="B484" s="2">
        <v>661750</v>
      </c>
      <c r="C484" s="88" t="s">
        <v>1133</v>
      </c>
      <c r="D484" s="23" t="s">
        <v>810</v>
      </c>
      <c r="E484" s="7">
        <v>661750</v>
      </c>
      <c r="F484" s="7" t="s">
        <v>26</v>
      </c>
      <c r="G484" s="8" t="s">
        <v>1097</v>
      </c>
      <c r="H484" s="5" t="s">
        <v>21</v>
      </c>
      <c r="I484" s="5">
        <v>4</v>
      </c>
      <c r="J484" s="5">
        <v>100</v>
      </c>
      <c r="K484" s="5">
        <v>14</v>
      </c>
      <c r="L484" s="5">
        <v>49</v>
      </c>
      <c r="M484" s="5">
        <v>56.6</v>
      </c>
      <c r="N484" s="5">
        <v>5.5</v>
      </c>
      <c r="O484" s="43" t="str">
        <f>CONCATENATE(Таблица1[[#This Row],[Отверстия]],"/",Таблица1[[#This Row],[PCD]])</f>
        <v>4/100</v>
      </c>
      <c r="P484" s="5" t="s">
        <v>1134</v>
      </c>
      <c r="Q484" s="17" t="str">
        <f>CONCATENATE(Таблица1[[#This Row],[Отверстия]],"/",Таблица1[[#This Row],[PCD]],"/",Таблица1[[#This Row],[Диаметр]])</f>
        <v>4/100/14</v>
      </c>
      <c r="R48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4/100/14/49/56,6/5,5</v>
      </c>
      <c r="S48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4/100/14/49/56,6/5,5</v>
      </c>
      <c r="T484" s="58" t="s">
        <v>28</v>
      </c>
      <c r="U484" s="4">
        <v>4</v>
      </c>
      <c r="V484" s="35">
        <v>8</v>
      </c>
      <c r="W484" s="55" t="s">
        <v>2744</v>
      </c>
      <c r="X484" s="34">
        <v>3090</v>
      </c>
      <c r="Y484" s="161"/>
      <c r="Z484" s="34">
        <v>0</v>
      </c>
      <c r="AA484" s="51">
        <f>IFERROR(VLOOKUP(Таблица1[[#This Row],[Товар КОД6]],'Stock СВОД'!$A$5:$C$220,2,0),)</f>
        <v>0</v>
      </c>
      <c r="AB484" s="51">
        <f>IFERROR(VLOOKUP(Таблица1[[#This Row],[Товар КОД6]],'Продажи Период СВОД'!$A$5:$C$410,2,0),)</f>
        <v>0</v>
      </c>
      <c r="AC484" s="129">
        <f>IFERROR(VLOOKUP(Таблица1[[#This Row],[Товар КОД6]],'Stock СВОД'!$A$5:$C$220,3,0),)</f>
        <v>0</v>
      </c>
      <c r="AD484" s="51">
        <f>IFERROR(VLOOKUP(Таблица1[[#This Row],[Товар КОД6]],'Продажи Период СВОД'!$A$5:$C$410,3,0),)</f>
        <v>0</v>
      </c>
      <c r="AE484" s="125">
        <f>Таблица1[[#This Row],[СТОК 1001]]+Таблица1[[#This Row],[СТОК 1002,]]</f>
        <v>0</v>
      </c>
      <c r="AF484" s="128"/>
      <c r="AG484" s="129"/>
      <c r="AH484" s="120">
        <f>Таблица1[[#This Row],[1002 заказ]]+Таблица1[[#This Row],[1001 заказ]]</f>
        <v>0</v>
      </c>
      <c r="AI484" s="57">
        <v>1</v>
      </c>
      <c r="AJ484" s="194"/>
      <c r="AK484" s="194"/>
      <c r="AL484" s="194">
        <f>Таблица1[[#This Row],[ФАКТ 1001]]+Таблица1[[#This Row],[ФАКТ 1002]]+Таблица1[[#This Row],[1001 заказ]]+Таблица1[[#This Row],[1002 заказ]]</f>
        <v>0</v>
      </c>
      <c r="AP484" s="3">
        <f>Таблица1[[#This Row],[Возврат 1002]]+Таблица1[[#This Row],[Возврат 1001]]</f>
        <v>0</v>
      </c>
      <c r="AQ48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85" spans="1:43" s="3" customFormat="1" ht="15.75" customHeight="1" x14ac:dyDescent="0.2">
      <c r="A485" s="23" t="s">
        <v>810</v>
      </c>
      <c r="B485" s="2">
        <v>408783</v>
      </c>
      <c r="C485" s="88" t="s">
        <v>72</v>
      </c>
      <c r="D485" s="23" t="s">
        <v>810</v>
      </c>
      <c r="E485" s="7">
        <v>408783</v>
      </c>
      <c r="F485" s="7" t="s">
        <v>38</v>
      </c>
      <c r="G485" s="7" t="s">
        <v>2571</v>
      </c>
      <c r="H485" s="5" t="s">
        <v>21</v>
      </c>
      <c r="I485" s="5">
        <v>4</v>
      </c>
      <c r="J485" s="5">
        <v>100</v>
      </c>
      <c r="K485" s="5">
        <v>14</v>
      </c>
      <c r="L485" s="5">
        <v>49</v>
      </c>
      <c r="M485" s="5">
        <v>56.6</v>
      </c>
      <c r="N485" s="5">
        <v>5.5</v>
      </c>
      <c r="O485" s="43" t="str">
        <f>CONCATENATE(Таблица1[[#This Row],[Отверстия]],"/",Таблица1[[#This Row],[PCD]])</f>
        <v>4/100</v>
      </c>
      <c r="P485" s="5" t="s">
        <v>73</v>
      </c>
      <c r="Q485" s="17" t="str">
        <f>CONCATENATE(Таблица1[[#This Row],[Отверстия]],"/",Таблица1[[#This Row],[PCD]],"/",Таблица1[[#This Row],[Диаметр]])</f>
        <v>4/100/14</v>
      </c>
      <c r="R48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4/100/14/49/56,6/5,5</v>
      </c>
      <c r="S48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4/100/14/49/56,6/5,5</v>
      </c>
      <c r="T485" s="58" t="s">
        <v>28</v>
      </c>
      <c r="U485" s="4">
        <v>4</v>
      </c>
      <c r="V485" s="35">
        <v>8</v>
      </c>
      <c r="W485" s="55" t="s">
        <v>2744</v>
      </c>
      <c r="X485" s="34">
        <v>3090</v>
      </c>
      <c r="Y485" s="161"/>
      <c r="Z485" s="34">
        <v>2495</v>
      </c>
      <c r="AA485" s="51">
        <f>IFERROR(VLOOKUP(Таблица1[[#This Row],[Товар КОД6]],'Stock СВОД'!$A$5:$C$220,2,0),)</f>
        <v>0</v>
      </c>
      <c r="AB485" s="51">
        <f>IFERROR(VLOOKUP(Таблица1[[#This Row],[Товар КОД6]],'Продажи Период СВОД'!$A$5:$C$410,2,0),)</f>
        <v>0</v>
      </c>
      <c r="AC485" s="129">
        <f>IFERROR(VLOOKUP(Таблица1[[#This Row],[Товар КОД6]],'Stock СВОД'!$A$5:$C$220,3,0),)</f>
        <v>0</v>
      </c>
      <c r="AD485" s="51">
        <f>IFERROR(VLOOKUP(Таблица1[[#This Row],[Товар КОД6]],'Продажи Период СВОД'!$A$5:$C$410,3,0),)</f>
        <v>0</v>
      </c>
      <c r="AE485" s="119">
        <f>Таблица1[[#This Row],[СТОК 1001]]+Таблица1[[#This Row],[СТОК 1002,]]</f>
        <v>0</v>
      </c>
      <c r="AF485" s="128"/>
      <c r="AG485" s="129"/>
      <c r="AH485" s="120">
        <f>Таблица1[[#This Row],[1002 заказ]]+Таблица1[[#This Row],[1001 заказ]]</f>
        <v>0</v>
      </c>
      <c r="AI485" s="57">
        <v>1</v>
      </c>
      <c r="AJ485" s="194">
        <v>2495</v>
      </c>
      <c r="AK485" s="194"/>
      <c r="AL485" s="194">
        <f>Таблица1[[#This Row],[ФАКТ 1001]]+Таблица1[[#This Row],[ФАКТ 1002]]+Таблица1[[#This Row],[1001 заказ]]+Таблица1[[#This Row],[1002 заказ]]</f>
        <v>2495</v>
      </c>
      <c r="AP485" s="3">
        <f>Таблица1[[#This Row],[Возврат 1002]]+Таблица1[[#This Row],[Возврат 1001]]</f>
        <v>0</v>
      </c>
      <c r="AQ48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86" spans="1:43" s="3" customFormat="1" ht="15.75" customHeight="1" x14ac:dyDescent="0.2">
      <c r="A486" s="23" t="s">
        <v>810</v>
      </c>
      <c r="B486" s="2">
        <v>665922</v>
      </c>
      <c r="C486" s="88" t="s">
        <v>3889</v>
      </c>
      <c r="D486" s="23" t="s">
        <v>810</v>
      </c>
      <c r="E486" s="7">
        <v>665922</v>
      </c>
      <c r="F486" s="7" t="s">
        <v>26</v>
      </c>
      <c r="G486" s="7" t="s">
        <v>1110</v>
      </c>
      <c r="H486" s="5" t="s">
        <v>21</v>
      </c>
      <c r="I486" s="5">
        <v>4</v>
      </c>
      <c r="J486" s="5">
        <v>100</v>
      </c>
      <c r="K486" s="5">
        <v>14</v>
      </c>
      <c r="L486" s="5">
        <v>49</v>
      </c>
      <c r="M486" s="5">
        <v>56.6</v>
      </c>
      <c r="N486" s="5">
        <v>5.5</v>
      </c>
      <c r="O486" s="43" t="str">
        <f>CONCATENATE(Таблица1[[#This Row],[Отверстия]],"/",Таблица1[[#This Row],[PCD]])</f>
        <v>4/100</v>
      </c>
      <c r="P486" s="5" t="s">
        <v>74</v>
      </c>
      <c r="Q486" s="17" t="str">
        <f>CONCATENATE(Таблица1[[#This Row],[Отверстия]],"/",Таблица1[[#This Row],[PCD]],"/",Таблица1[[#This Row],[Диаметр]])</f>
        <v>4/100/14</v>
      </c>
      <c r="R48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4/100/14/49/56,6/5,5</v>
      </c>
      <c r="S48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4/100/14/49/56,6/5,5</v>
      </c>
      <c r="T486" s="58" t="s">
        <v>28</v>
      </c>
      <c r="U486" s="4">
        <v>4</v>
      </c>
      <c r="V486" s="35">
        <v>8</v>
      </c>
      <c r="W486" s="55" t="s">
        <v>2744</v>
      </c>
      <c r="X486" s="34">
        <v>3090</v>
      </c>
      <c r="Y486" s="161"/>
      <c r="Z486" s="34">
        <v>0</v>
      </c>
      <c r="AA486" s="51">
        <f>IFERROR(VLOOKUP(Таблица1[[#This Row],[Товар КОД6]],'Stock СВОД'!$A$5:$C$220,2,0),)</f>
        <v>0</v>
      </c>
      <c r="AB486" s="51">
        <f>IFERROR(VLOOKUP(Таблица1[[#This Row],[Товар КОД6]],'Продажи Период СВОД'!$A$5:$C$410,2,0),)</f>
        <v>0</v>
      </c>
      <c r="AC486" s="129">
        <f>IFERROR(VLOOKUP(Таблица1[[#This Row],[Товар КОД6]],'Stock СВОД'!$A$5:$C$220,3,0),)</f>
        <v>0</v>
      </c>
      <c r="AD486" s="51">
        <f>IFERROR(VLOOKUP(Таблица1[[#This Row],[Товар КОД6]],'Продажи Период СВОД'!$A$5:$C$410,3,0),)</f>
        <v>0</v>
      </c>
      <c r="AE486" s="119">
        <f>Таблица1[[#This Row],[СТОК 1001]]+Таблица1[[#This Row],[СТОК 1002,]]</f>
        <v>0</v>
      </c>
      <c r="AF486" s="128"/>
      <c r="AG486" s="129"/>
      <c r="AH486" s="120">
        <f>Таблица1[[#This Row],[1002 заказ]]+Таблица1[[#This Row],[1001 заказ]]</f>
        <v>0</v>
      </c>
      <c r="AI486" s="57">
        <v>1</v>
      </c>
      <c r="AJ486" s="194"/>
      <c r="AK486" s="194"/>
      <c r="AL486" s="194">
        <f>Таблица1[[#This Row],[ФАКТ 1001]]+Таблица1[[#This Row],[ФАКТ 1002]]+Таблица1[[#This Row],[1001 заказ]]+Таблица1[[#This Row],[1002 заказ]]</f>
        <v>0</v>
      </c>
      <c r="AP486" s="3">
        <f>Таблица1[[#This Row],[Возврат 1002]]+Таблица1[[#This Row],[Возврат 1001]]</f>
        <v>0</v>
      </c>
      <c r="AQ48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87" spans="1:43" s="3" customFormat="1" ht="15.75" customHeight="1" x14ac:dyDescent="0.2">
      <c r="A487" s="23" t="s">
        <v>810</v>
      </c>
      <c r="B487" s="2">
        <v>665900</v>
      </c>
      <c r="C487" s="88" t="s">
        <v>3667</v>
      </c>
      <c r="D487" s="23" t="s">
        <v>810</v>
      </c>
      <c r="E487" s="7">
        <v>665900</v>
      </c>
      <c r="F487" s="7" t="s">
        <v>38</v>
      </c>
      <c r="G487" s="7" t="s">
        <v>1099</v>
      </c>
      <c r="H487" s="5" t="s">
        <v>21</v>
      </c>
      <c r="I487" s="5">
        <v>4</v>
      </c>
      <c r="J487" s="5">
        <v>100</v>
      </c>
      <c r="K487" s="5">
        <v>14</v>
      </c>
      <c r="L487" s="5">
        <v>49</v>
      </c>
      <c r="M487" s="5">
        <v>56.6</v>
      </c>
      <c r="N487" s="5">
        <v>5.5</v>
      </c>
      <c r="O487" s="43" t="str">
        <f>CONCATENATE(Таблица1[[#This Row],[Отверстия]],"/",Таблица1[[#This Row],[PCD]])</f>
        <v>4/100</v>
      </c>
      <c r="P487" s="5" t="s">
        <v>75</v>
      </c>
      <c r="Q487" s="17" t="str">
        <f>CONCATENATE(Таблица1[[#This Row],[Отверстия]],"/",Таблица1[[#This Row],[PCD]],"/",Таблица1[[#This Row],[Диаметр]])</f>
        <v>4/100/14</v>
      </c>
      <c r="R48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4/100/14/49/56,6/5,5</v>
      </c>
      <c r="S48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4/100/14/49/56,6/5,5</v>
      </c>
      <c r="T487" s="58" t="s">
        <v>28</v>
      </c>
      <c r="U487" s="4">
        <v>4</v>
      </c>
      <c r="V487" s="35">
        <v>8</v>
      </c>
      <c r="W487" s="55" t="s">
        <v>2744</v>
      </c>
      <c r="X487" s="34">
        <v>2790</v>
      </c>
      <c r="Y487" s="161"/>
      <c r="Z487" s="34">
        <v>0</v>
      </c>
      <c r="AA487" s="51">
        <f>IFERROR(VLOOKUP(Таблица1[[#This Row],[Товар КОД6]],'Stock СВОД'!$A$5:$C$220,2,0),)</f>
        <v>4</v>
      </c>
      <c r="AB487" s="51">
        <f>IFERROR(VLOOKUP(Таблица1[[#This Row],[Товар КОД6]],'Продажи Период СВОД'!$A$5:$C$410,2,0),)</f>
        <v>0</v>
      </c>
      <c r="AC487" s="129">
        <f>IFERROR(VLOOKUP(Таблица1[[#This Row],[Товар КОД6]],'Stock СВОД'!$A$5:$C$220,3,0),)</f>
        <v>0</v>
      </c>
      <c r="AD487" s="51">
        <f>IFERROR(VLOOKUP(Таблица1[[#This Row],[Товар КОД6]],'Продажи Период СВОД'!$A$5:$C$410,3,0),)</f>
        <v>0</v>
      </c>
      <c r="AE487" s="119">
        <f>Таблица1[[#This Row],[СТОК 1001]]+Таблица1[[#This Row],[СТОК 1002,]]</f>
        <v>4</v>
      </c>
      <c r="AF487" s="128"/>
      <c r="AG487" s="129"/>
      <c r="AH487" s="120">
        <f>Таблица1[[#This Row],[1002 заказ]]+Таблица1[[#This Row],[1001 заказ]]</f>
        <v>0</v>
      </c>
      <c r="AI487" s="57">
        <v>1</v>
      </c>
      <c r="AJ487" s="194">
        <v>2315</v>
      </c>
      <c r="AK487" s="194"/>
      <c r="AL487" s="194">
        <f>Таблица1[[#This Row],[ФАКТ 1001]]+Таблица1[[#This Row],[ФАКТ 1002]]+Таблица1[[#This Row],[1001 заказ]]+Таблица1[[#This Row],[1002 заказ]]</f>
        <v>2315</v>
      </c>
      <c r="AP487" s="3">
        <f>Таблица1[[#This Row],[Возврат 1002]]+Таблица1[[#This Row],[Возврат 1001]]</f>
        <v>0</v>
      </c>
      <c r="AQ48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488" spans="1:43" s="3" customFormat="1" ht="15.75" customHeight="1" x14ac:dyDescent="0.2">
      <c r="A488" s="23" t="s">
        <v>810</v>
      </c>
      <c r="B488" s="2">
        <v>408784</v>
      </c>
      <c r="C488" s="88" t="s">
        <v>76</v>
      </c>
      <c r="D488" s="23" t="s">
        <v>810</v>
      </c>
      <c r="E488" s="7">
        <v>408784</v>
      </c>
      <c r="F488" s="7" t="s">
        <v>38</v>
      </c>
      <c r="G488" s="7" t="s">
        <v>1107</v>
      </c>
      <c r="H488" s="5" t="s">
        <v>21</v>
      </c>
      <c r="I488" s="5">
        <v>4</v>
      </c>
      <c r="J488" s="5">
        <v>100</v>
      </c>
      <c r="K488" s="5">
        <v>14</v>
      </c>
      <c r="L488" s="5">
        <v>49</v>
      </c>
      <c r="M488" s="5">
        <v>56.6</v>
      </c>
      <c r="N488" s="5">
        <v>5.5</v>
      </c>
      <c r="O488" s="43" t="str">
        <f>CONCATENATE(Таблица1[[#This Row],[Отверстия]],"/",Таблица1[[#This Row],[PCD]])</f>
        <v>4/100</v>
      </c>
      <c r="P488" s="5" t="s">
        <v>77</v>
      </c>
      <c r="Q488" s="17" t="str">
        <f>CONCATENATE(Таблица1[[#This Row],[Отверстия]],"/",Таблица1[[#This Row],[PCD]],"/",Таблица1[[#This Row],[Диаметр]])</f>
        <v>4/100/14</v>
      </c>
      <c r="R48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4/100/14/49/56,6/5,5</v>
      </c>
      <c r="S48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4/100/14/49/56,6/5,5</v>
      </c>
      <c r="T488" s="58" t="s">
        <v>28</v>
      </c>
      <c r="U488" s="4">
        <v>4</v>
      </c>
      <c r="V488" s="35">
        <v>8</v>
      </c>
      <c r="W488" s="55" t="s">
        <v>2744</v>
      </c>
      <c r="X488" s="34">
        <v>2790</v>
      </c>
      <c r="Y488" s="161"/>
      <c r="Z488" s="34">
        <v>0</v>
      </c>
      <c r="AA488" s="51">
        <f>IFERROR(VLOOKUP(Таблица1[[#This Row],[Товар КОД6]],'Stock СВОД'!$A$5:$C$220,2,0),)</f>
        <v>0</v>
      </c>
      <c r="AB488" s="51">
        <f>IFERROR(VLOOKUP(Таблица1[[#This Row],[Товар КОД6]],'Продажи Период СВОД'!$A$5:$C$410,2,0),)</f>
        <v>0</v>
      </c>
      <c r="AC488" s="129">
        <f>IFERROR(VLOOKUP(Таблица1[[#This Row],[Товар КОД6]],'Stock СВОД'!$A$5:$C$220,3,0),)</f>
        <v>0</v>
      </c>
      <c r="AD488" s="51">
        <f>IFERROR(VLOOKUP(Таблица1[[#This Row],[Товар КОД6]],'Продажи Период СВОД'!$A$5:$C$410,3,0),)</f>
        <v>0</v>
      </c>
      <c r="AE488" s="119">
        <f>Таблица1[[#This Row],[СТОК 1001]]+Таблица1[[#This Row],[СТОК 1002,]]</f>
        <v>0</v>
      </c>
      <c r="AF488" s="128"/>
      <c r="AG488" s="129"/>
      <c r="AH488" s="120">
        <f>Таблица1[[#This Row],[1002 заказ]]+Таблица1[[#This Row],[1001 заказ]]</f>
        <v>0</v>
      </c>
      <c r="AI488" s="57">
        <v>1</v>
      </c>
      <c r="AJ488" s="194"/>
      <c r="AK488" s="194"/>
      <c r="AL488" s="194">
        <f>Таблица1[[#This Row],[ФАКТ 1001]]+Таблица1[[#This Row],[ФАКТ 1002]]+Таблица1[[#This Row],[1001 заказ]]+Таблица1[[#This Row],[1002 заказ]]</f>
        <v>0</v>
      </c>
      <c r="AP488" s="3">
        <f>Таблица1[[#This Row],[Возврат 1002]]+Таблица1[[#This Row],[Возврат 1001]]</f>
        <v>0</v>
      </c>
      <c r="AQ48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89" spans="1:43" s="3" customFormat="1" ht="15.75" customHeight="1" x14ac:dyDescent="0.2">
      <c r="A489" s="23" t="s">
        <v>810</v>
      </c>
      <c r="B489" s="2">
        <v>405335</v>
      </c>
      <c r="C489" s="88" t="s">
        <v>78</v>
      </c>
      <c r="D489" s="23" t="s">
        <v>810</v>
      </c>
      <c r="E489" s="7">
        <v>405335</v>
      </c>
      <c r="F489" s="7" t="s">
        <v>26</v>
      </c>
      <c r="G489" s="7" t="s">
        <v>2571</v>
      </c>
      <c r="H489" s="5" t="s">
        <v>21</v>
      </c>
      <c r="I489" s="5">
        <v>4</v>
      </c>
      <c r="J489" s="5">
        <v>100</v>
      </c>
      <c r="K489" s="5">
        <v>14</v>
      </c>
      <c r="L489" s="5">
        <v>49</v>
      </c>
      <c r="M489" s="5">
        <v>56.6</v>
      </c>
      <c r="N489" s="5">
        <v>5.5</v>
      </c>
      <c r="O489" s="43" t="str">
        <f>CONCATENATE(Таблица1[[#This Row],[Отверстия]],"/",Таблица1[[#This Row],[PCD]])</f>
        <v>4/100</v>
      </c>
      <c r="P489" s="5" t="s">
        <v>79</v>
      </c>
      <c r="Q489" s="17" t="str">
        <f>CONCATENATE(Таблица1[[#This Row],[Отверстия]],"/",Таблица1[[#This Row],[PCD]],"/",Таблица1[[#This Row],[Диаметр]])</f>
        <v>4/100/14</v>
      </c>
      <c r="R48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4/100/14/49/56,6/5,5</v>
      </c>
      <c r="S48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4/100/14/49/56,6/5,5</v>
      </c>
      <c r="T489" s="58" t="s">
        <v>28</v>
      </c>
      <c r="U489" s="4">
        <v>4</v>
      </c>
      <c r="V489" s="35">
        <v>8</v>
      </c>
      <c r="W489" s="55" t="s">
        <v>2744</v>
      </c>
      <c r="X489" s="34">
        <v>3090</v>
      </c>
      <c r="Y489" s="161"/>
      <c r="Z489" s="34">
        <v>0</v>
      </c>
      <c r="AA489" s="51">
        <f>IFERROR(VLOOKUP(Таблица1[[#This Row],[Товар КОД6]],'Stock СВОД'!$A$5:$C$220,2,0),)</f>
        <v>0</v>
      </c>
      <c r="AB489" s="51">
        <f>IFERROR(VLOOKUP(Таблица1[[#This Row],[Товар КОД6]],'Продажи Период СВОД'!$A$5:$C$410,2,0),)</f>
        <v>0</v>
      </c>
      <c r="AC489" s="129">
        <f>IFERROR(VLOOKUP(Таблица1[[#This Row],[Товар КОД6]],'Stock СВОД'!$A$5:$C$220,3,0),)</f>
        <v>0</v>
      </c>
      <c r="AD489" s="51">
        <f>IFERROR(VLOOKUP(Таблица1[[#This Row],[Товар КОД6]],'Продажи Период СВОД'!$A$5:$C$410,3,0),)</f>
        <v>0</v>
      </c>
      <c r="AE489" s="119">
        <f>Таблица1[[#This Row],[СТОК 1001]]+Таблица1[[#This Row],[СТОК 1002,]]</f>
        <v>0</v>
      </c>
      <c r="AF489" s="128"/>
      <c r="AG489" s="129"/>
      <c r="AH489" s="120">
        <f>Таблица1[[#This Row],[1002 заказ]]+Таблица1[[#This Row],[1001 заказ]]</f>
        <v>0</v>
      </c>
      <c r="AI489" s="57">
        <v>1</v>
      </c>
      <c r="AJ489" s="194"/>
      <c r="AK489" s="194"/>
      <c r="AL489" s="194">
        <f>Таблица1[[#This Row],[ФАКТ 1001]]+Таблица1[[#This Row],[ФАКТ 1002]]+Таблица1[[#This Row],[1001 заказ]]+Таблица1[[#This Row],[1002 заказ]]</f>
        <v>0</v>
      </c>
      <c r="AP489" s="3">
        <f>Таблица1[[#This Row],[Возврат 1002]]+Таблица1[[#This Row],[Возврат 1001]]</f>
        <v>0</v>
      </c>
      <c r="AQ48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90" spans="1:43" s="3" customFormat="1" ht="15.75" customHeight="1" x14ac:dyDescent="0.2">
      <c r="A490" s="23" t="s">
        <v>810</v>
      </c>
      <c r="B490" s="2">
        <v>938852</v>
      </c>
      <c r="C490" s="88" t="s">
        <v>80</v>
      </c>
      <c r="D490" s="23" t="s">
        <v>810</v>
      </c>
      <c r="E490" s="7">
        <v>938852</v>
      </c>
      <c r="F490" s="7" t="s">
        <v>26</v>
      </c>
      <c r="G490" s="7" t="s">
        <v>1104</v>
      </c>
      <c r="H490" s="5" t="s">
        <v>21</v>
      </c>
      <c r="I490" s="5">
        <v>4</v>
      </c>
      <c r="J490" s="5">
        <v>100</v>
      </c>
      <c r="K490" s="5">
        <v>14</v>
      </c>
      <c r="L490" s="5">
        <v>49</v>
      </c>
      <c r="M490" s="5">
        <v>56.6</v>
      </c>
      <c r="N490" s="5">
        <v>5.5</v>
      </c>
      <c r="O490" s="43" t="str">
        <f>CONCATENATE(Таблица1[[#This Row],[Отверстия]],"/",Таблица1[[#This Row],[PCD]])</f>
        <v>4/100</v>
      </c>
      <c r="P490" s="5" t="s">
        <v>81</v>
      </c>
      <c r="Q490" s="17" t="str">
        <f>CONCATENATE(Таблица1[[#This Row],[Отверстия]],"/",Таблица1[[#This Row],[PCD]],"/",Таблица1[[#This Row],[Диаметр]])</f>
        <v>4/100/14</v>
      </c>
      <c r="R49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4/100/14/49/56,6/5,5</v>
      </c>
      <c r="S49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4/100/14/49/56,6/5,5</v>
      </c>
      <c r="T490" s="58" t="s">
        <v>28</v>
      </c>
      <c r="U490" s="4">
        <v>4</v>
      </c>
      <c r="V490" s="35">
        <v>8</v>
      </c>
      <c r="W490" s="55" t="s">
        <v>2744</v>
      </c>
      <c r="X490" s="34">
        <v>3090</v>
      </c>
      <c r="Y490" s="161"/>
      <c r="Z490" s="34">
        <v>0</v>
      </c>
      <c r="AA490" s="51">
        <f>IFERROR(VLOOKUP(Таблица1[[#This Row],[Товар КОД6]],'Stock СВОД'!$A$5:$C$220,2,0),)</f>
        <v>0</v>
      </c>
      <c r="AB490" s="51">
        <f>IFERROR(VLOOKUP(Таблица1[[#This Row],[Товар КОД6]],'Продажи Период СВОД'!$A$5:$C$410,2,0),)</f>
        <v>0</v>
      </c>
      <c r="AC490" s="129">
        <f>IFERROR(VLOOKUP(Таблица1[[#This Row],[Товар КОД6]],'Stock СВОД'!$A$5:$C$220,3,0),)</f>
        <v>0</v>
      </c>
      <c r="AD490" s="51">
        <f>IFERROR(VLOOKUP(Таблица1[[#This Row],[Товар КОД6]],'Продажи Период СВОД'!$A$5:$C$410,3,0),)</f>
        <v>0</v>
      </c>
      <c r="AE490" s="119">
        <f>Таблица1[[#This Row],[СТОК 1001]]+Таблица1[[#This Row],[СТОК 1002,]]</f>
        <v>0</v>
      </c>
      <c r="AF490" s="128"/>
      <c r="AG490" s="129"/>
      <c r="AH490" s="120">
        <f>Таблица1[[#This Row],[1002 заказ]]+Таблица1[[#This Row],[1001 заказ]]</f>
        <v>0</v>
      </c>
      <c r="AI490" s="57">
        <v>1</v>
      </c>
      <c r="AJ490" s="194"/>
      <c r="AK490" s="194"/>
      <c r="AL490" s="194">
        <f>Таблица1[[#This Row],[ФАКТ 1001]]+Таблица1[[#This Row],[ФАКТ 1002]]+Таблица1[[#This Row],[1001 заказ]]+Таблица1[[#This Row],[1002 заказ]]</f>
        <v>0</v>
      </c>
      <c r="AP490" s="3">
        <f>Таблица1[[#This Row],[Возврат 1002]]+Таблица1[[#This Row],[Возврат 1001]]</f>
        <v>0</v>
      </c>
      <c r="AQ49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91" spans="1:43" s="3" customFormat="1" ht="15.75" customHeight="1" x14ac:dyDescent="0.2">
      <c r="A491" s="23" t="s">
        <v>810</v>
      </c>
      <c r="B491" s="2">
        <v>938853</v>
      </c>
      <c r="C491" s="88" t="s">
        <v>82</v>
      </c>
      <c r="D491" s="23" t="s">
        <v>810</v>
      </c>
      <c r="E491" s="7">
        <v>938853</v>
      </c>
      <c r="F491" s="7" t="s">
        <v>26</v>
      </c>
      <c r="G491" s="7" t="s">
        <v>1111</v>
      </c>
      <c r="H491" s="5" t="s">
        <v>21</v>
      </c>
      <c r="I491" s="5">
        <v>4</v>
      </c>
      <c r="J491" s="5">
        <v>100</v>
      </c>
      <c r="K491" s="5">
        <v>14</v>
      </c>
      <c r="L491" s="5">
        <v>49</v>
      </c>
      <c r="M491" s="5">
        <v>56.6</v>
      </c>
      <c r="N491" s="5">
        <v>5.5</v>
      </c>
      <c r="O491" s="43" t="str">
        <f>CONCATENATE(Таблица1[[#This Row],[Отверстия]],"/",Таблица1[[#This Row],[PCD]])</f>
        <v>4/100</v>
      </c>
      <c r="P491" s="5" t="s">
        <v>83</v>
      </c>
      <c r="Q491" s="17" t="str">
        <f>CONCATENATE(Таблица1[[#This Row],[Отверстия]],"/",Таблица1[[#This Row],[PCD]],"/",Таблица1[[#This Row],[Диаметр]])</f>
        <v>4/100/14</v>
      </c>
      <c r="R49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4/100/14/49/56,6/5,5</v>
      </c>
      <c r="S49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4/100/14/49/56,6/5,5</v>
      </c>
      <c r="T491" s="58" t="s">
        <v>28</v>
      </c>
      <c r="U491" s="4">
        <v>4</v>
      </c>
      <c r="V491" s="35">
        <v>8</v>
      </c>
      <c r="W491" s="55" t="s">
        <v>2744</v>
      </c>
      <c r="X491" s="34">
        <v>3090</v>
      </c>
      <c r="Y491" s="161"/>
      <c r="Z491" s="34">
        <v>0</v>
      </c>
      <c r="AA491" s="51">
        <f>IFERROR(VLOOKUP(Таблица1[[#This Row],[Товар КОД6]],'Stock СВОД'!$A$5:$C$220,2,0),)</f>
        <v>0</v>
      </c>
      <c r="AB491" s="51">
        <f>IFERROR(VLOOKUP(Таблица1[[#This Row],[Товар КОД6]],'Продажи Период СВОД'!$A$5:$C$410,2,0),)</f>
        <v>0</v>
      </c>
      <c r="AC491" s="129">
        <f>IFERROR(VLOOKUP(Таблица1[[#This Row],[Товар КОД6]],'Stock СВОД'!$A$5:$C$220,3,0),)</f>
        <v>0</v>
      </c>
      <c r="AD491" s="51">
        <f>IFERROR(VLOOKUP(Таблица1[[#This Row],[Товар КОД6]],'Продажи Период СВОД'!$A$5:$C$410,3,0),)</f>
        <v>0</v>
      </c>
      <c r="AE491" s="119">
        <f>Таблица1[[#This Row],[СТОК 1001]]+Таблица1[[#This Row],[СТОК 1002,]]</f>
        <v>0</v>
      </c>
      <c r="AF491" s="128"/>
      <c r="AG491" s="129"/>
      <c r="AH491" s="120">
        <f>Таблица1[[#This Row],[1002 заказ]]+Таблица1[[#This Row],[1001 заказ]]</f>
        <v>0</v>
      </c>
      <c r="AI491" s="57">
        <v>1</v>
      </c>
      <c r="AJ491" s="194"/>
      <c r="AK491" s="194"/>
      <c r="AL491" s="194">
        <f>Таблица1[[#This Row],[ФАКТ 1001]]+Таблица1[[#This Row],[ФАКТ 1002]]+Таблица1[[#This Row],[1001 заказ]]+Таблица1[[#This Row],[1002 заказ]]</f>
        <v>0</v>
      </c>
      <c r="AP491" s="3">
        <f>Таблица1[[#This Row],[Возврат 1002]]+Таблица1[[#This Row],[Возврат 1001]]</f>
        <v>0</v>
      </c>
      <c r="AQ49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92" spans="1:43" s="3" customFormat="1" ht="15.75" customHeight="1" x14ac:dyDescent="0.2">
      <c r="A492" s="23" t="s">
        <v>810</v>
      </c>
      <c r="B492" s="2">
        <v>941619</v>
      </c>
      <c r="C492" s="88" t="s">
        <v>84</v>
      </c>
      <c r="D492" s="23" t="s">
        <v>810</v>
      </c>
      <c r="E492" s="7">
        <v>941619</v>
      </c>
      <c r="F492" s="7" t="s">
        <v>26</v>
      </c>
      <c r="G492" s="7" t="s">
        <v>1100</v>
      </c>
      <c r="H492" s="5" t="s">
        <v>21</v>
      </c>
      <c r="I492" s="5">
        <v>4</v>
      </c>
      <c r="J492" s="5">
        <v>100</v>
      </c>
      <c r="K492" s="5">
        <v>14</v>
      </c>
      <c r="L492" s="5">
        <v>49</v>
      </c>
      <c r="M492" s="5">
        <v>56.6</v>
      </c>
      <c r="N492" s="5">
        <v>5.5</v>
      </c>
      <c r="O492" s="43" t="str">
        <f>CONCATENATE(Таблица1[[#This Row],[Отверстия]],"/",Таблица1[[#This Row],[PCD]])</f>
        <v>4/100</v>
      </c>
      <c r="P492" s="5" t="s">
        <v>85</v>
      </c>
      <c r="Q492" s="17" t="str">
        <f>CONCATENATE(Таблица1[[#This Row],[Отверстия]],"/",Таблица1[[#This Row],[PCD]],"/",Таблица1[[#This Row],[Диаметр]])</f>
        <v>4/100/14</v>
      </c>
      <c r="R49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4/100/14/49/56,6/5,5</v>
      </c>
      <c r="S49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4/100/14/49/56,6/5,5</v>
      </c>
      <c r="T492" s="58" t="s">
        <v>28</v>
      </c>
      <c r="U492" s="4">
        <v>4</v>
      </c>
      <c r="V492" s="35">
        <v>8</v>
      </c>
      <c r="W492" s="55" t="s">
        <v>2744</v>
      </c>
      <c r="X492" s="34">
        <v>3090</v>
      </c>
      <c r="Y492" s="161"/>
      <c r="Z492" s="34">
        <v>0</v>
      </c>
      <c r="AA492" s="51">
        <f>IFERROR(VLOOKUP(Таблица1[[#This Row],[Товар КОД6]],'Stock СВОД'!$A$5:$C$220,2,0),)</f>
        <v>0</v>
      </c>
      <c r="AB492" s="51">
        <f>IFERROR(VLOOKUP(Таблица1[[#This Row],[Товар КОД6]],'Продажи Период СВОД'!$A$5:$C$410,2,0),)</f>
        <v>0</v>
      </c>
      <c r="AC492" s="129">
        <f>IFERROR(VLOOKUP(Таблица1[[#This Row],[Товар КОД6]],'Stock СВОД'!$A$5:$C$220,3,0),)</f>
        <v>0</v>
      </c>
      <c r="AD492" s="51">
        <f>IFERROR(VLOOKUP(Таблица1[[#This Row],[Товар КОД6]],'Продажи Период СВОД'!$A$5:$C$410,3,0),)</f>
        <v>0</v>
      </c>
      <c r="AE492" s="119">
        <f>Таблица1[[#This Row],[СТОК 1001]]+Таблица1[[#This Row],[СТОК 1002,]]</f>
        <v>0</v>
      </c>
      <c r="AF492" s="128"/>
      <c r="AG492" s="129"/>
      <c r="AH492" s="120">
        <f>Таблица1[[#This Row],[1002 заказ]]+Таблица1[[#This Row],[1001 заказ]]</f>
        <v>0</v>
      </c>
      <c r="AI492" s="57">
        <v>1</v>
      </c>
      <c r="AJ492" s="194"/>
      <c r="AK492" s="194"/>
      <c r="AL492" s="194">
        <f>Таблица1[[#This Row],[ФАКТ 1001]]+Таблица1[[#This Row],[ФАКТ 1002]]+Таблица1[[#This Row],[1001 заказ]]+Таблица1[[#This Row],[1002 заказ]]</f>
        <v>0</v>
      </c>
      <c r="AP492" s="3">
        <f>Таблица1[[#This Row],[Возврат 1002]]+Таблица1[[#This Row],[Возврат 1001]]</f>
        <v>0</v>
      </c>
      <c r="AQ49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93" spans="1:43" s="3" customFormat="1" ht="15.75" customHeight="1" x14ac:dyDescent="0.2">
      <c r="A493" s="23" t="s">
        <v>810</v>
      </c>
      <c r="B493" s="2">
        <v>408782</v>
      </c>
      <c r="C493" s="88" t="s">
        <v>86</v>
      </c>
      <c r="D493" s="23" t="s">
        <v>810</v>
      </c>
      <c r="E493" s="7">
        <v>408782</v>
      </c>
      <c r="F493" s="7" t="s">
        <v>38</v>
      </c>
      <c r="G493" s="8" t="s">
        <v>1097</v>
      </c>
      <c r="H493" s="5" t="s">
        <v>21</v>
      </c>
      <c r="I493" s="5">
        <v>4</v>
      </c>
      <c r="J493" s="5">
        <v>100</v>
      </c>
      <c r="K493" s="5">
        <v>14</v>
      </c>
      <c r="L493" s="5">
        <v>49</v>
      </c>
      <c r="M493" s="5">
        <v>56.6</v>
      </c>
      <c r="N493" s="5">
        <v>5.5</v>
      </c>
      <c r="O493" s="43" t="str">
        <f>CONCATENATE(Таблица1[[#This Row],[Отверстия]],"/",Таблица1[[#This Row],[PCD]])</f>
        <v>4/100</v>
      </c>
      <c r="P493" s="5" t="s">
        <v>87</v>
      </c>
      <c r="Q493" s="17" t="str">
        <f>CONCATENATE(Таблица1[[#This Row],[Отверстия]],"/",Таблица1[[#This Row],[PCD]],"/",Таблица1[[#This Row],[Диаметр]])</f>
        <v>4/100/14</v>
      </c>
      <c r="R49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4/100/14/49/56,6/5,5</v>
      </c>
      <c r="S49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4/100/14/49/56,6/5,5</v>
      </c>
      <c r="T493" s="58" t="s">
        <v>28</v>
      </c>
      <c r="U493" s="4">
        <v>4</v>
      </c>
      <c r="V493" s="35">
        <v>8</v>
      </c>
      <c r="W493" s="55" t="s">
        <v>2744</v>
      </c>
      <c r="X493" s="34">
        <v>3090</v>
      </c>
      <c r="Y493" s="161"/>
      <c r="Z493" s="34">
        <v>0</v>
      </c>
      <c r="AA493" s="51">
        <f>IFERROR(VLOOKUP(Таблица1[[#This Row],[Товар КОД6]],'Stock СВОД'!$A$5:$C$220,2,0),)</f>
        <v>0</v>
      </c>
      <c r="AB493" s="51">
        <f>IFERROR(VLOOKUP(Таблица1[[#This Row],[Товар КОД6]],'Продажи Период СВОД'!$A$5:$C$410,2,0),)</f>
        <v>0</v>
      </c>
      <c r="AC493" s="129">
        <f>IFERROR(VLOOKUP(Таблица1[[#This Row],[Товар КОД6]],'Stock СВОД'!$A$5:$C$220,3,0),)</f>
        <v>4</v>
      </c>
      <c r="AD493" s="51">
        <f>IFERROR(VLOOKUP(Таблица1[[#This Row],[Товар КОД6]],'Продажи Период СВОД'!$A$5:$C$410,3,0),)</f>
        <v>0</v>
      </c>
      <c r="AE493" s="119">
        <f>Таблица1[[#This Row],[СТОК 1001]]+Таблица1[[#This Row],[СТОК 1002,]]</f>
        <v>4</v>
      </c>
      <c r="AF493" s="128"/>
      <c r="AG493" s="129"/>
      <c r="AH493" s="120">
        <f>Таблица1[[#This Row],[1002 заказ]]+Таблица1[[#This Row],[1001 заказ]]</f>
        <v>0</v>
      </c>
      <c r="AI493" s="57">
        <v>1</v>
      </c>
      <c r="AJ493" s="194"/>
      <c r="AK493" s="194"/>
      <c r="AL493" s="194">
        <f>Таблица1[[#This Row],[ФАКТ 1001]]+Таблица1[[#This Row],[ФАКТ 1002]]+Таблица1[[#This Row],[1001 заказ]]+Таблица1[[#This Row],[1002 заказ]]</f>
        <v>0</v>
      </c>
      <c r="AP493" s="3">
        <v>2495</v>
      </c>
      <c r="AQ49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494" spans="1:43" s="3" customFormat="1" ht="15.75" customHeight="1" x14ac:dyDescent="0.2">
      <c r="A494" s="23" t="s">
        <v>810</v>
      </c>
      <c r="B494" s="2">
        <v>939653</v>
      </c>
      <c r="C494" s="88" t="s">
        <v>88</v>
      </c>
      <c r="D494" s="23" t="s">
        <v>810</v>
      </c>
      <c r="E494" s="7">
        <v>939653</v>
      </c>
      <c r="F494" s="7" t="s">
        <v>26</v>
      </c>
      <c r="G494" s="7" t="s">
        <v>1100</v>
      </c>
      <c r="H494" s="5" t="s">
        <v>21</v>
      </c>
      <c r="I494" s="5">
        <v>4</v>
      </c>
      <c r="J494" s="5">
        <v>100</v>
      </c>
      <c r="K494" s="5">
        <v>14</v>
      </c>
      <c r="L494" s="5">
        <v>49</v>
      </c>
      <c r="M494" s="5">
        <v>56.6</v>
      </c>
      <c r="N494" s="5">
        <v>5.5</v>
      </c>
      <c r="O494" s="43" t="str">
        <f>CONCATENATE(Таблица1[[#This Row],[Отверстия]],"/",Таблица1[[#This Row],[PCD]])</f>
        <v>4/100</v>
      </c>
      <c r="P494" s="5" t="s">
        <v>85</v>
      </c>
      <c r="Q494" s="17" t="str">
        <f>CONCATENATE(Таблица1[[#This Row],[Отверстия]],"/",Таблица1[[#This Row],[PCD]],"/",Таблица1[[#This Row],[Диаметр]])</f>
        <v>4/100/14</v>
      </c>
      <c r="R49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4/100/14/49/56,6/5,5</v>
      </c>
      <c r="S49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4/100/14/49/56,6/5,5</v>
      </c>
      <c r="T494" s="58" t="s">
        <v>28</v>
      </c>
      <c r="U494" s="4">
        <v>4</v>
      </c>
      <c r="V494" s="35">
        <v>8</v>
      </c>
      <c r="W494" s="55" t="s">
        <v>2744</v>
      </c>
      <c r="X494" s="34">
        <v>3090</v>
      </c>
      <c r="Y494" s="161"/>
      <c r="Z494" s="37">
        <v>0</v>
      </c>
      <c r="AA494" s="51">
        <f>IFERROR(VLOOKUP(Таблица1[[#This Row],[Товар КОД6]],'Stock СВОД'!$A$5:$C$220,2,0),)</f>
        <v>0</v>
      </c>
      <c r="AB494" s="51">
        <f>IFERROR(VLOOKUP(Таблица1[[#This Row],[Товар КОД6]],'Продажи Период СВОД'!$A$5:$C$410,2,0),)</f>
        <v>0</v>
      </c>
      <c r="AC494" s="129">
        <f>IFERROR(VLOOKUP(Таблица1[[#This Row],[Товар КОД6]],'Stock СВОД'!$A$5:$C$220,3,0),)</f>
        <v>0</v>
      </c>
      <c r="AD494" s="51">
        <f>IFERROR(VLOOKUP(Таблица1[[#This Row],[Товар КОД6]],'Продажи Период СВОД'!$A$5:$C$410,3,0),)</f>
        <v>0</v>
      </c>
      <c r="AE494" s="119">
        <f>Таблица1[[#This Row],[СТОК 1001]]+Таблица1[[#This Row],[СТОК 1002,]]</f>
        <v>0</v>
      </c>
      <c r="AF494" s="128"/>
      <c r="AG494" s="129"/>
      <c r="AH494" s="120">
        <f>Таблица1[[#This Row],[1002 заказ]]+Таблица1[[#This Row],[1001 заказ]]</f>
        <v>0</v>
      </c>
      <c r="AI494" s="57">
        <v>1</v>
      </c>
      <c r="AJ494" s="194"/>
      <c r="AK494" s="194"/>
      <c r="AL494" s="194">
        <f>Таблица1[[#This Row],[ФАКТ 1001]]+Таблица1[[#This Row],[ФАКТ 1002]]+Таблица1[[#This Row],[1001 заказ]]+Таблица1[[#This Row],[1002 заказ]]</f>
        <v>0</v>
      </c>
      <c r="AP494" s="3">
        <f>Таблица1[[#This Row],[Возврат 1002]]+Таблица1[[#This Row],[Возврат 1001]]</f>
        <v>0</v>
      </c>
      <c r="AQ49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95" spans="1:43" s="3" customFormat="1" ht="15.75" customHeight="1" x14ac:dyDescent="0.2">
      <c r="A495" s="23" t="s">
        <v>810</v>
      </c>
      <c r="B495" s="2">
        <v>408786</v>
      </c>
      <c r="C495" s="88" t="s">
        <v>1439</v>
      </c>
      <c r="D495" s="23" t="s">
        <v>810</v>
      </c>
      <c r="E495" s="7">
        <v>408786</v>
      </c>
      <c r="F495" s="7" t="s">
        <v>38</v>
      </c>
      <c r="G495" s="8" t="s">
        <v>1108</v>
      </c>
      <c r="H495" s="5" t="s">
        <v>21</v>
      </c>
      <c r="I495" s="5">
        <v>4</v>
      </c>
      <c r="J495" s="5">
        <v>100</v>
      </c>
      <c r="K495" s="5">
        <v>14</v>
      </c>
      <c r="L495" s="5">
        <v>49</v>
      </c>
      <c r="M495" s="5">
        <v>56.6</v>
      </c>
      <c r="N495" s="5">
        <v>5.5</v>
      </c>
      <c r="O495" s="43" t="str">
        <f>CONCATENATE(Таблица1[[#This Row],[Отверстия]],"/",Таблица1[[#This Row],[PCD]])</f>
        <v>4/100</v>
      </c>
      <c r="P495" s="5" t="s">
        <v>1438</v>
      </c>
      <c r="Q495" s="17" t="str">
        <f>CONCATENATE(Таблица1[[#This Row],[Отверстия]],"/",Таблица1[[#This Row],[PCD]],"/",Таблица1[[#This Row],[Диаметр]])</f>
        <v>4/100/14</v>
      </c>
      <c r="R49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4/100/14/49/56,6/5,5</v>
      </c>
      <c r="S49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4/100/14/49/56,6/5,5</v>
      </c>
      <c r="T495" s="58" t="s">
        <v>28</v>
      </c>
      <c r="U495" s="4">
        <v>4</v>
      </c>
      <c r="V495" s="35">
        <v>8</v>
      </c>
      <c r="W495" s="55" t="s">
        <v>2744</v>
      </c>
      <c r="X495" s="34">
        <v>2790</v>
      </c>
      <c r="Y495" s="161"/>
      <c r="Z495" s="34">
        <v>0</v>
      </c>
      <c r="AA495" s="51">
        <f>IFERROR(VLOOKUP(Таблица1[[#This Row],[Товар КОД6]],'Stock СВОД'!$A$5:$C$220,2,0),)</f>
        <v>0</v>
      </c>
      <c r="AB495" s="51">
        <f>IFERROR(VLOOKUP(Таблица1[[#This Row],[Товар КОД6]],'Продажи Период СВОД'!$A$5:$C$410,2,0),)</f>
        <v>0</v>
      </c>
      <c r="AC495" s="129">
        <f>IFERROR(VLOOKUP(Таблица1[[#This Row],[Товар КОД6]],'Stock СВОД'!$A$5:$C$220,3,0),)</f>
        <v>0</v>
      </c>
      <c r="AD495" s="51">
        <f>IFERROR(VLOOKUP(Таблица1[[#This Row],[Товар КОД6]],'Продажи Период СВОД'!$A$5:$C$410,3,0),)</f>
        <v>0</v>
      </c>
      <c r="AE495" s="119">
        <f>Таблица1[[#This Row],[СТОК 1001]]+Таблица1[[#This Row],[СТОК 1002,]]</f>
        <v>0</v>
      </c>
      <c r="AF495" s="128"/>
      <c r="AG495" s="129"/>
      <c r="AH495" s="120">
        <f>Таблица1[[#This Row],[1002 заказ]]+Таблица1[[#This Row],[1001 заказ]]</f>
        <v>0</v>
      </c>
      <c r="AI495" s="57">
        <v>1</v>
      </c>
      <c r="AJ495" s="194"/>
      <c r="AK495" s="194"/>
      <c r="AL495" s="194">
        <f>Таблица1[[#This Row],[ФАКТ 1001]]+Таблица1[[#This Row],[ФАКТ 1002]]+Таблица1[[#This Row],[1001 заказ]]+Таблица1[[#This Row],[1002 заказ]]</f>
        <v>0</v>
      </c>
      <c r="AP495" s="3">
        <f>Таблица1[[#This Row],[Возврат 1002]]+Таблица1[[#This Row],[Возврат 1001]]</f>
        <v>0</v>
      </c>
      <c r="AQ49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96" spans="1:43" s="3" customFormat="1" ht="15.75" customHeight="1" x14ac:dyDescent="0.2">
      <c r="A496" s="23" t="s">
        <v>810</v>
      </c>
      <c r="B496" s="2">
        <v>661751</v>
      </c>
      <c r="C496" s="88" t="s">
        <v>2178</v>
      </c>
      <c r="D496" s="23" t="s">
        <v>810</v>
      </c>
      <c r="E496" s="7">
        <v>661751</v>
      </c>
      <c r="F496" s="7" t="s">
        <v>26</v>
      </c>
      <c r="G496" s="7" t="s">
        <v>1108</v>
      </c>
      <c r="H496" s="5" t="s">
        <v>21</v>
      </c>
      <c r="I496" s="5">
        <v>4</v>
      </c>
      <c r="J496" s="5">
        <v>100</v>
      </c>
      <c r="K496" s="5">
        <v>14</v>
      </c>
      <c r="L496" s="5">
        <v>49</v>
      </c>
      <c r="M496" s="5">
        <v>56.6</v>
      </c>
      <c r="N496" s="5">
        <v>5.5</v>
      </c>
      <c r="O496" s="43" t="str">
        <f>CONCATENATE(Таблица1[[#This Row],[Отверстия]],"/",Таблица1[[#This Row],[PCD]])</f>
        <v>4/100</v>
      </c>
      <c r="P496" s="5" t="s">
        <v>2177</v>
      </c>
      <c r="Q496" s="17" t="str">
        <f>CONCATENATE(Таблица1[[#This Row],[Отверстия]],"/",Таблица1[[#This Row],[PCD]],"/",Таблица1[[#This Row],[Диаметр]])</f>
        <v>4/100/14</v>
      </c>
      <c r="R49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4/100/14/49/56,6/5,5</v>
      </c>
      <c r="S49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4/100/14/49/56,6/5,5</v>
      </c>
      <c r="T496" s="58" t="s">
        <v>28</v>
      </c>
      <c r="U496" s="4">
        <v>4</v>
      </c>
      <c r="V496" s="35">
        <v>8</v>
      </c>
      <c r="W496" s="55" t="s">
        <v>2744</v>
      </c>
      <c r="X496" s="34">
        <v>2790</v>
      </c>
      <c r="Y496" s="161"/>
      <c r="Z496" s="34">
        <v>0</v>
      </c>
      <c r="AA496" s="51">
        <f>IFERROR(VLOOKUP(Таблица1[[#This Row],[Товар КОД6]],'Stock СВОД'!$A$5:$C$220,2,0),)</f>
        <v>0</v>
      </c>
      <c r="AB496" s="51">
        <f>IFERROR(VLOOKUP(Таблица1[[#This Row],[Товар КОД6]],'Продажи Период СВОД'!$A$5:$C$410,2,0),)</f>
        <v>0</v>
      </c>
      <c r="AC496" s="129">
        <f>IFERROR(VLOOKUP(Таблица1[[#This Row],[Товар КОД6]],'Stock СВОД'!$A$5:$C$220,3,0),)</f>
        <v>0</v>
      </c>
      <c r="AD496" s="51">
        <f>IFERROR(VLOOKUP(Таблица1[[#This Row],[Товар КОД6]],'Продажи Период СВОД'!$A$5:$C$410,3,0),)</f>
        <v>0</v>
      </c>
      <c r="AE496" s="119">
        <f>Таблица1[[#This Row],[СТОК 1001]]+Таблица1[[#This Row],[СТОК 1002,]]</f>
        <v>0</v>
      </c>
      <c r="AF496" s="128"/>
      <c r="AG496" s="129"/>
      <c r="AH496" s="120">
        <f>Таблица1[[#This Row],[1002 заказ]]+Таблица1[[#This Row],[1001 заказ]]</f>
        <v>0</v>
      </c>
      <c r="AI496" s="57">
        <v>1</v>
      </c>
      <c r="AJ496" s="194"/>
      <c r="AK496" s="194"/>
      <c r="AL496" s="194">
        <f>Таблица1[[#This Row],[ФАКТ 1001]]+Таблица1[[#This Row],[ФАКТ 1002]]+Таблица1[[#This Row],[1001 заказ]]+Таблица1[[#This Row],[1002 заказ]]</f>
        <v>0</v>
      </c>
      <c r="AP496" s="3">
        <f>Таблица1[[#This Row],[Возврат 1002]]+Таблица1[[#This Row],[Возврат 1001]]</f>
        <v>0</v>
      </c>
      <c r="AQ49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97" spans="1:43" s="3" customFormat="1" ht="15.75" customHeight="1" x14ac:dyDescent="0.2">
      <c r="A497" s="23" t="s">
        <v>810</v>
      </c>
      <c r="B497" s="2">
        <v>665901</v>
      </c>
      <c r="C497" s="88" t="s">
        <v>3668</v>
      </c>
      <c r="D497" s="23" t="s">
        <v>810</v>
      </c>
      <c r="E497" s="7">
        <v>665901</v>
      </c>
      <c r="F497" s="7" t="s">
        <v>38</v>
      </c>
      <c r="G497" s="7" t="s">
        <v>1103</v>
      </c>
      <c r="H497" s="5" t="s">
        <v>21</v>
      </c>
      <c r="I497" s="5">
        <v>4</v>
      </c>
      <c r="J497" s="5">
        <v>100</v>
      </c>
      <c r="K497" s="5">
        <v>14</v>
      </c>
      <c r="L497" s="5">
        <v>49</v>
      </c>
      <c r="M497" s="5">
        <v>56.6</v>
      </c>
      <c r="N497" s="5">
        <v>5.5</v>
      </c>
      <c r="O497" s="43" t="str">
        <f>CONCATENATE(Таблица1[[#This Row],[Отверстия]],"/",Таблица1[[#This Row],[PCD]])</f>
        <v>4/100</v>
      </c>
      <c r="P497" s="5" t="s">
        <v>2462</v>
      </c>
      <c r="Q497" s="17" t="str">
        <f>CONCATENATE(Таблица1[[#This Row],[Отверстия]],"/",Таблица1[[#This Row],[PCD]],"/",Таблица1[[#This Row],[Диаметр]])</f>
        <v>4/100/14</v>
      </c>
      <c r="R49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4/100/14/49/56,6/5,5</v>
      </c>
      <c r="S49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4/100/14/49/56,6/5,5</v>
      </c>
      <c r="T497" s="58" t="s">
        <v>28</v>
      </c>
      <c r="U497" s="4">
        <v>4</v>
      </c>
      <c r="V497" s="35">
        <v>8</v>
      </c>
      <c r="W497" s="55" t="s">
        <v>2744</v>
      </c>
      <c r="X497" s="34">
        <v>3090</v>
      </c>
      <c r="Y497" s="161"/>
      <c r="Z497" s="34">
        <v>0</v>
      </c>
      <c r="AA497" s="51">
        <f>IFERROR(VLOOKUP(Таблица1[[#This Row],[Товар КОД6]],'Stock СВОД'!$A$5:$C$220,2,0),)</f>
        <v>0</v>
      </c>
      <c r="AB497" s="51">
        <f>IFERROR(VLOOKUP(Таблица1[[#This Row],[Товар КОД6]],'Продажи Период СВОД'!$A$5:$C$410,2,0),)</f>
        <v>0</v>
      </c>
      <c r="AC497" s="129">
        <f>IFERROR(VLOOKUP(Таблица1[[#This Row],[Товар КОД6]],'Stock СВОД'!$A$5:$C$220,3,0),)</f>
        <v>0</v>
      </c>
      <c r="AD497" s="51">
        <f>IFERROR(VLOOKUP(Таблица1[[#This Row],[Товар КОД6]],'Продажи Период СВОД'!$A$5:$C$410,3,0),)</f>
        <v>0</v>
      </c>
      <c r="AE497" s="119">
        <f>Таблица1[[#This Row],[СТОК 1001]]+Таблица1[[#This Row],[СТОК 1002,]]</f>
        <v>0</v>
      </c>
      <c r="AF497" s="128"/>
      <c r="AG497" s="129"/>
      <c r="AH497" s="120">
        <f>Таблица1[[#This Row],[1002 заказ]]+Таблица1[[#This Row],[1001 заказ]]</f>
        <v>0</v>
      </c>
      <c r="AI497" s="57">
        <v>1</v>
      </c>
      <c r="AJ497" s="194"/>
      <c r="AK497" s="194"/>
      <c r="AL497" s="194">
        <f>Таблица1[[#This Row],[ФАКТ 1001]]+Таблица1[[#This Row],[ФАКТ 1002]]+Таблица1[[#This Row],[1001 заказ]]+Таблица1[[#This Row],[1002 заказ]]</f>
        <v>0</v>
      </c>
      <c r="AP497" s="3">
        <f>Таблица1[[#This Row],[Возврат 1002]]+Таблица1[[#This Row],[Возврат 1001]]</f>
        <v>0</v>
      </c>
      <c r="AQ49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98" spans="1:43" s="3" customFormat="1" ht="15.75" customHeight="1" x14ac:dyDescent="0.2">
      <c r="A498" s="23" t="s">
        <v>810</v>
      </c>
      <c r="B498" s="2">
        <v>665920</v>
      </c>
      <c r="C498" s="88" t="s">
        <v>3975</v>
      </c>
      <c r="D498" s="23" t="s">
        <v>810</v>
      </c>
      <c r="E498" s="7">
        <v>665920</v>
      </c>
      <c r="F498" s="7" t="s">
        <v>26</v>
      </c>
      <c r="G498" s="7" t="s">
        <v>1107</v>
      </c>
      <c r="H498" s="5" t="s">
        <v>21</v>
      </c>
      <c r="I498" s="5">
        <v>4</v>
      </c>
      <c r="J498" s="5">
        <v>100</v>
      </c>
      <c r="K498" s="5">
        <v>14</v>
      </c>
      <c r="L498" s="5">
        <v>49</v>
      </c>
      <c r="M498" s="5">
        <v>56.6</v>
      </c>
      <c r="N498" s="5">
        <v>5.5</v>
      </c>
      <c r="O498" s="43" t="str">
        <f>CONCATENATE(Таблица1[[#This Row],[Отверстия]],"/",Таблица1[[#This Row],[PCD]])</f>
        <v>4/100</v>
      </c>
      <c r="P498" s="5" t="s">
        <v>2476</v>
      </c>
      <c r="Q498" s="17" t="str">
        <f>CONCATENATE(Таблица1[[#This Row],[Отверстия]],"/",Таблица1[[#This Row],[PCD]],"/",Таблица1[[#This Row],[Диаметр]])</f>
        <v>4/100/14</v>
      </c>
      <c r="R49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4/100/14/49/56,6/5,5</v>
      </c>
      <c r="S49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4/100/14/49/56,6/5,5</v>
      </c>
      <c r="T498" s="58" t="s">
        <v>28</v>
      </c>
      <c r="U498" s="4">
        <v>4</v>
      </c>
      <c r="V498" s="35">
        <v>8</v>
      </c>
      <c r="W498" s="55" t="s">
        <v>2744</v>
      </c>
      <c r="X498" s="34">
        <v>2790</v>
      </c>
      <c r="Y498" s="161"/>
      <c r="Z498" s="37">
        <v>0</v>
      </c>
      <c r="AA498" s="51">
        <f>IFERROR(VLOOKUP(Таблица1[[#This Row],[Товар КОД6]],'Stock СВОД'!$A$5:$C$220,2,0),)</f>
        <v>0</v>
      </c>
      <c r="AB498" s="51">
        <f>IFERROR(VLOOKUP(Таблица1[[#This Row],[Товар КОД6]],'Продажи Период СВОД'!$A$5:$C$410,2,0),)</f>
        <v>0</v>
      </c>
      <c r="AC498" s="129">
        <f>IFERROR(VLOOKUP(Таблица1[[#This Row],[Товар КОД6]],'Stock СВОД'!$A$5:$C$220,3,0),)</f>
        <v>0</v>
      </c>
      <c r="AD498" s="51">
        <f>IFERROR(VLOOKUP(Таблица1[[#This Row],[Товар КОД6]],'Продажи Период СВОД'!$A$5:$C$410,3,0),)</f>
        <v>0</v>
      </c>
      <c r="AE498" s="119">
        <f>Таблица1[[#This Row],[СТОК 1001]]+Таблица1[[#This Row],[СТОК 1002,]]</f>
        <v>0</v>
      </c>
      <c r="AF498" s="128"/>
      <c r="AG498" s="129"/>
      <c r="AH498" s="120">
        <f>Таблица1[[#This Row],[1002 заказ]]+Таблица1[[#This Row],[1001 заказ]]</f>
        <v>0</v>
      </c>
      <c r="AI498" s="57">
        <v>1</v>
      </c>
      <c r="AJ498" s="194"/>
      <c r="AK498" s="194"/>
      <c r="AL498" s="194">
        <f>Таблица1[[#This Row],[ФАКТ 1001]]+Таблица1[[#This Row],[ФАКТ 1002]]+Таблица1[[#This Row],[1001 заказ]]+Таблица1[[#This Row],[1002 заказ]]</f>
        <v>0</v>
      </c>
      <c r="AP498" s="3">
        <f>Таблица1[[#This Row],[Возврат 1002]]+Таблица1[[#This Row],[Возврат 1001]]</f>
        <v>0</v>
      </c>
      <c r="AQ49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499" spans="1:43" s="3" customFormat="1" ht="15.75" customHeight="1" x14ac:dyDescent="0.2">
      <c r="A499" s="23" t="s">
        <v>810</v>
      </c>
      <c r="B499" s="2">
        <v>405663</v>
      </c>
      <c r="C499" s="88" t="s">
        <v>1261</v>
      </c>
      <c r="D499" s="23" t="s">
        <v>810</v>
      </c>
      <c r="E499" s="7">
        <v>405663</v>
      </c>
      <c r="F499" s="7" t="s">
        <v>2574</v>
      </c>
      <c r="G499" s="7" t="s">
        <v>1180</v>
      </c>
      <c r="H499" s="5" t="s">
        <v>21</v>
      </c>
      <c r="I499" s="5">
        <v>4</v>
      </c>
      <c r="J499" s="5">
        <v>100</v>
      </c>
      <c r="K499" s="5">
        <v>15</v>
      </c>
      <c r="L499" s="44">
        <v>43</v>
      </c>
      <c r="M499" s="5">
        <v>56.6</v>
      </c>
      <c r="N499" s="5">
        <v>6</v>
      </c>
      <c r="O499" s="43" t="str">
        <f>CONCATENATE(Таблица1[[#This Row],[Отверстия]],"/",Таблица1[[#This Row],[PCD]])</f>
        <v>4/100</v>
      </c>
      <c r="P499" s="5" t="str">
        <f>Таблица1[[#This Row],[Универсальный размер]]&amp;" "&amp;Таблица1[[#This Row],[Код Поставщика]]</f>
        <v>4/100/15/43/56,6/6 56.13ПЛ</v>
      </c>
      <c r="Q499" s="17" t="str">
        <f>CONCATENATE(Таблица1[[#This Row],[Отверстия]],"/",Таблица1[[#This Row],[PCD]],"/",Таблица1[[#This Row],[Диаметр]])</f>
        <v>4/100/15</v>
      </c>
      <c r="R49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4/100/15/43/56,6/6</v>
      </c>
      <c r="S49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4/100/15/43/56,6/6</v>
      </c>
      <c r="T499" s="58" t="s">
        <v>22</v>
      </c>
      <c r="U499" s="4"/>
      <c r="V499" s="35"/>
      <c r="W499" s="55" t="s">
        <v>2814</v>
      </c>
      <c r="X499" s="34">
        <v>3590</v>
      </c>
      <c r="Y499" s="161"/>
      <c r="Z499" s="34">
        <v>0</v>
      </c>
      <c r="AA499" s="51">
        <f>IFERROR(VLOOKUP(Таблица1[[#This Row],[Товар КОД6]],'Stock СВОД'!$A$5:$C$220,2,0),)</f>
        <v>0</v>
      </c>
      <c r="AB499" s="51">
        <f>IFERROR(VLOOKUP(Таблица1[[#This Row],[Товар КОД6]],'Продажи Период СВОД'!$A$5:$C$410,2,0),)</f>
        <v>0</v>
      </c>
      <c r="AC499" s="129">
        <f>IFERROR(VLOOKUP(Таблица1[[#This Row],[Товар КОД6]],'Stock СВОД'!$A$5:$C$220,3,0),)</f>
        <v>0</v>
      </c>
      <c r="AD499" s="51">
        <f>IFERROR(VLOOKUP(Таблица1[[#This Row],[Товар КОД6]],'Продажи Период СВОД'!$A$5:$C$410,3,0),)</f>
        <v>0</v>
      </c>
      <c r="AE499" s="119">
        <f>Таблица1[[#This Row],[СТОК 1001]]+Таблица1[[#This Row],[СТОК 1002,]]</f>
        <v>0</v>
      </c>
      <c r="AF499" s="128"/>
      <c r="AG499" s="129"/>
      <c r="AH499" s="120">
        <f>Таблица1[[#This Row],[1002 заказ]]+Таблица1[[#This Row],[1001 заказ]]</f>
        <v>0</v>
      </c>
      <c r="AI499" s="57">
        <v>1</v>
      </c>
      <c r="AJ499" s="194"/>
      <c r="AK499" s="194"/>
      <c r="AL499" s="194">
        <f>Таблица1[[#This Row],[ФАКТ 1001]]+Таблица1[[#This Row],[ФАКТ 1002]]+Таблица1[[#This Row],[1001 заказ]]+Таблица1[[#This Row],[1002 заказ]]</f>
        <v>0</v>
      </c>
      <c r="AP499" s="3">
        <f>Таблица1[[#This Row],[Возврат 1002]]+Таблица1[[#This Row],[Возврат 1001]]</f>
        <v>0</v>
      </c>
      <c r="AQ49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00" spans="1:43" s="3" customFormat="1" ht="15.75" customHeight="1" x14ac:dyDescent="0.2">
      <c r="A500" s="23" t="s">
        <v>810</v>
      </c>
      <c r="B500" s="2">
        <v>661653</v>
      </c>
      <c r="C500" s="88" t="s">
        <v>2077</v>
      </c>
      <c r="D500" s="23" t="s">
        <v>810</v>
      </c>
      <c r="E500" s="7">
        <v>661653</v>
      </c>
      <c r="F500" s="7" t="s">
        <v>2574</v>
      </c>
      <c r="G500" s="7" t="s">
        <v>1106</v>
      </c>
      <c r="H500" s="5" t="s">
        <v>21</v>
      </c>
      <c r="I500" s="5">
        <v>4</v>
      </c>
      <c r="J500" s="5">
        <v>100</v>
      </c>
      <c r="K500" s="5">
        <v>15</v>
      </c>
      <c r="L500" s="44">
        <v>43</v>
      </c>
      <c r="M500" s="5">
        <v>56.6</v>
      </c>
      <c r="N500" s="5">
        <v>6</v>
      </c>
      <c r="O500" s="43" t="str">
        <f>CONCATENATE(Таблица1[[#This Row],[Отверстия]],"/",Таблица1[[#This Row],[PCD]])</f>
        <v>4/100</v>
      </c>
      <c r="P500" s="5" t="str">
        <f>Таблица1[[#This Row],[Универсальный размер]]&amp;" "&amp;Таблица1[[#This Row],[Код Поставщика]]</f>
        <v>4/100/15/43/56,6/6 56.13М</v>
      </c>
      <c r="Q500" s="17" t="str">
        <f>CONCATENATE(Таблица1[[#This Row],[Отверстия]],"/",Таблица1[[#This Row],[PCD]],"/",Таблица1[[#This Row],[Диаметр]])</f>
        <v>4/100/15</v>
      </c>
      <c r="R50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4/100/15/43/56,6/6</v>
      </c>
      <c r="S50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4/100/15/43/56,6/6</v>
      </c>
      <c r="T500" s="58" t="s">
        <v>22</v>
      </c>
      <c r="U500" s="4"/>
      <c r="V500" s="35"/>
      <c r="W500" s="55" t="s">
        <v>2814</v>
      </c>
      <c r="X500" s="34">
        <v>3350</v>
      </c>
      <c r="Y500" s="161"/>
      <c r="Z500" s="34">
        <v>0</v>
      </c>
      <c r="AA500" s="51">
        <f>IFERROR(VLOOKUP(Таблица1[[#This Row],[Товар КОД6]],'Stock СВОД'!$A$5:$C$220,2,0),)</f>
        <v>0</v>
      </c>
      <c r="AB500" s="51">
        <f>IFERROR(VLOOKUP(Таблица1[[#This Row],[Товар КОД6]],'Продажи Период СВОД'!$A$5:$C$410,2,0),)</f>
        <v>0</v>
      </c>
      <c r="AC500" s="129">
        <f>IFERROR(VLOOKUP(Таблица1[[#This Row],[Товар КОД6]],'Stock СВОД'!$A$5:$C$220,3,0),)</f>
        <v>0</v>
      </c>
      <c r="AD500" s="51">
        <f>IFERROR(VLOOKUP(Таблица1[[#This Row],[Товар КОД6]],'Продажи Период СВОД'!$A$5:$C$410,3,0),)</f>
        <v>0</v>
      </c>
      <c r="AE500" s="119">
        <f>Таблица1[[#This Row],[СТОК 1001]]+Таблица1[[#This Row],[СТОК 1002,]]</f>
        <v>0</v>
      </c>
      <c r="AF500" s="128"/>
      <c r="AG500" s="129"/>
      <c r="AH500" s="120">
        <f>Таблица1[[#This Row],[1002 заказ]]+Таблица1[[#This Row],[1001 заказ]]</f>
        <v>0</v>
      </c>
      <c r="AI500" s="57">
        <v>1</v>
      </c>
      <c r="AJ500" s="194"/>
      <c r="AK500" s="194"/>
      <c r="AL500" s="194">
        <f>Таблица1[[#This Row],[ФАКТ 1001]]+Таблица1[[#This Row],[ФАКТ 1002]]+Таблица1[[#This Row],[1001 заказ]]+Таблица1[[#This Row],[1002 заказ]]</f>
        <v>0</v>
      </c>
      <c r="AP500" s="3">
        <f>Таблица1[[#This Row],[Возврат 1002]]+Таблица1[[#This Row],[Возврат 1001]]</f>
        <v>0</v>
      </c>
      <c r="AQ50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01" spans="1:43" s="3" customFormat="1" ht="15.75" customHeight="1" x14ac:dyDescent="0.2">
      <c r="A501" s="23" t="s">
        <v>810</v>
      </c>
      <c r="B501" s="2">
        <v>661654</v>
      </c>
      <c r="C501" s="88" t="s">
        <v>3669</v>
      </c>
      <c r="D501" s="23" t="s">
        <v>810</v>
      </c>
      <c r="E501" s="7">
        <v>661654</v>
      </c>
      <c r="F501" s="7" t="s">
        <v>2574</v>
      </c>
      <c r="G501" s="7" t="s">
        <v>1099</v>
      </c>
      <c r="H501" s="5" t="s">
        <v>21</v>
      </c>
      <c r="I501" s="5">
        <v>4</v>
      </c>
      <c r="J501" s="5">
        <v>100</v>
      </c>
      <c r="K501" s="5">
        <v>15</v>
      </c>
      <c r="L501" s="44">
        <v>43</v>
      </c>
      <c r="M501" s="5">
        <v>56.6</v>
      </c>
      <c r="N501" s="5">
        <v>6</v>
      </c>
      <c r="O501" s="43" t="str">
        <f>CONCATENATE(Таблица1[[#This Row],[Отверстия]],"/",Таблица1[[#This Row],[PCD]])</f>
        <v>4/100</v>
      </c>
      <c r="P501" s="5" t="str">
        <f>Таблица1[[#This Row],[Универсальный размер]]&amp;" "&amp;Таблица1[[#This Row],[Код Поставщика]]</f>
        <v>4/100/15/43/56,6/6 56.13Н</v>
      </c>
      <c r="Q501" s="17" t="str">
        <f>CONCATENATE(Таблица1[[#This Row],[Отверстия]],"/",Таблица1[[#This Row],[PCD]],"/",Таблица1[[#This Row],[Диаметр]])</f>
        <v>4/100/15</v>
      </c>
      <c r="R50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4/100/15/43/56,6/6</v>
      </c>
      <c r="S50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4/100/15/43/56,6/6</v>
      </c>
      <c r="T501" s="58" t="s">
        <v>22</v>
      </c>
      <c r="U501" s="4"/>
      <c r="V501" s="35"/>
      <c r="W501" s="55" t="s">
        <v>2814</v>
      </c>
      <c r="X501" s="34">
        <v>3350</v>
      </c>
      <c r="Y501" s="161"/>
      <c r="Z501" s="34">
        <v>0</v>
      </c>
      <c r="AA501" s="51">
        <f>IFERROR(VLOOKUP(Таблица1[[#This Row],[Товар КОД6]],'Stock СВОД'!$A$5:$C$220,2,0),)</f>
        <v>0</v>
      </c>
      <c r="AB501" s="51">
        <f>IFERROR(VLOOKUP(Таблица1[[#This Row],[Товар КОД6]],'Продажи Период СВОД'!$A$5:$C$410,2,0),)</f>
        <v>0</v>
      </c>
      <c r="AC501" s="129">
        <f>IFERROR(VLOOKUP(Таблица1[[#This Row],[Товар КОД6]],'Stock СВОД'!$A$5:$C$220,3,0),)</f>
        <v>0</v>
      </c>
      <c r="AD501" s="51">
        <f>IFERROR(VLOOKUP(Таблица1[[#This Row],[Товар КОД6]],'Продажи Период СВОД'!$A$5:$C$410,3,0),)</f>
        <v>0</v>
      </c>
      <c r="AE501" s="119">
        <f>Таблица1[[#This Row],[СТОК 1001]]+Таблица1[[#This Row],[СТОК 1002,]]</f>
        <v>0</v>
      </c>
      <c r="AF501" s="128"/>
      <c r="AG501" s="129"/>
      <c r="AH501" s="120">
        <f>Таблица1[[#This Row],[1002 заказ]]+Таблица1[[#This Row],[1001 заказ]]</f>
        <v>0</v>
      </c>
      <c r="AI501" s="57">
        <v>1</v>
      </c>
      <c r="AJ501" s="194"/>
      <c r="AK501" s="194"/>
      <c r="AL501" s="194">
        <f>Таблица1[[#This Row],[ФАКТ 1001]]+Таблица1[[#This Row],[ФАКТ 1002]]+Таблица1[[#This Row],[1001 заказ]]+Таблица1[[#This Row],[1002 заказ]]</f>
        <v>0</v>
      </c>
      <c r="AP501" s="3">
        <f>Таблица1[[#This Row],[Возврат 1002]]+Таблица1[[#This Row],[Возврат 1001]]</f>
        <v>0</v>
      </c>
      <c r="AQ50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02" spans="1:43" s="3" customFormat="1" ht="15.75" customHeight="1" x14ac:dyDescent="0.2">
      <c r="A502" s="23" t="s">
        <v>810</v>
      </c>
      <c r="B502" s="2">
        <v>675812</v>
      </c>
      <c r="C502" s="88" t="s">
        <v>97</v>
      </c>
      <c r="D502" s="23" t="s">
        <v>810</v>
      </c>
      <c r="E502" s="7">
        <v>675812</v>
      </c>
      <c r="F502" s="7" t="s">
        <v>38</v>
      </c>
      <c r="G502" s="7" t="s">
        <v>1099</v>
      </c>
      <c r="H502" s="5" t="s">
        <v>21</v>
      </c>
      <c r="I502" s="5">
        <v>4</v>
      </c>
      <c r="J502" s="5">
        <v>100</v>
      </c>
      <c r="K502" s="5">
        <v>15</v>
      </c>
      <c r="L502" s="5">
        <v>45</v>
      </c>
      <c r="M502" s="5">
        <v>54.1</v>
      </c>
      <c r="N502" s="5">
        <v>6</v>
      </c>
      <c r="O502" s="43" t="str">
        <f>CONCATENATE(Таблица1[[#This Row],[Отверстия]],"/",Таблица1[[#This Row],[PCD]])</f>
        <v>4/100</v>
      </c>
      <c r="P502" s="5" t="s">
        <v>98</v>
      </c>
      <c r="Q502" s="17" t="str">
        <f>CONCATENATE(Таблица1[[#This Row],[Отверстия]],"/",Таблица1[[#This Row],[PCD]],"/",Таблица1[[#This Row],[Диаметр]])</f>
        <v>4/100/15</v>
      </c>
      <c r="R50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4/100/15/45/54,1/6</v>
      </c>
      <c r="S50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4/100/15/45/54,1/6</v>
      </c>
      <c r="T502" s="58" t="s">
        <v>28</v>
      </c>
      <c r="U502" s="4">
        <v>4</v>
      </c>
      <c r="V502" s="35">
        <v>8</v>
      </c>
      <c r="W502" s="55" t="s">
        <v>2816</v>
      </c>
      <c r="X502" s="34">
        <v>3350</v>
      </c>
      <c r="Y502" s="161"/>
      <c r="Z502" s="34">
        <v>0</v>
      </c>
      <c r="AA502" s="51">
        <f>IFERROR(VLOOKUP(Таблица1[[#This Row],[Товар КОД6]],'Stock СВОД'!$A$5:$C$220,2,0),)</f>
        <v>0</v>
      </c>
      <c r="AB502" s="51">
        <f>IFERROR(VLOOKUP(Таблица1[[#This Row],[Товар КОД6]],'Продажи Период СВОД'!$A$5:$C$410,2,0),)</f>
        <v>0</v>
      </c>
      <c r="AC502" s="129">
        <f>IFERROR(VLOOKUP(Таблица1[[#This Row],[Товар КОД6]],'Stock СВОД'!$A$5:$C$220,3,0),)</f>
        <v>0</v>
      </c>
      <c r="AD502" s="51">
        <f>IFERROR(VLOOKUP(Таблица1[[#This Row],[Товар КОД6]],'Продажи Период СВОД'!$A$5:$C$410,3,0),)</f>
        <v>0</v>
      </c>
      <c r="AE502" s="119">
        <f>Таблица1[[#This Row],[СТОК 1001]]+Таблица1[[#This Row],[СТОК 1002,]]</f>
        <v>0</v>
      </c>
      <c r="AF502" s="128"/>
      <c r="AG502" s="129"/>
      <c r="AH502" s="120">
        <f>Таблица1[[#This Row],[1002 заказ]]+Таблица1[[#This Row],[1001 заказ]]</f>
        <v>0</v>
      </c>
      <c r="AI502" s="57">
        <v>1</v>
      </c>
      <c r="AJ502" s="194"/>
      <c r="AK502" s="194"/>
      <c r="AL502" s="194">
        <f>Таблица1[[#This Row],[ФАКТ 1001]]+Таблица1[[#This Row],[ФАКТ 1002]]+Таблица1[[#This Row],[1001 заказ]]+Таблица1[[#This Row],[1002 заказ]]</f>
        <v>0</v>
      </c>
      <c r="AP502" s="3">
        <f>Таблица1[[#This Row],[Возврат 1002]]+Таблица1[[#This Row],[Возврат 1001]]</f>
        <v>0</v>
      </c>
      <c r="AQ50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03" spans="1:43" s="3" customFormat="1" ht="15.75" customHeight="1" x14ac:dyDescent="0.2">
      <c r="A503" s="23" t="s">
        <v>810</v>
      </c>
      <c r="B503" s="2">
        <v>759256</v>
      </c>
      <c r="C503" s="88" t="s">
        <v>101</v>
      </c>
      <c r="D503" s="23" t="s">
        <v>810</v>
      </c>
      <c r="E503" s="7">
        <v>759256</v>
      </c>
      <c r="F503" s="7" t="s">
        <v>38</v>
      </c>
      <c r="G503" s="7" t="s">
        <v>1099</v>
      </c>
      <c r="H503" s="5" t="s">
        <v>21</v>
      </c>
      <c r="I503" s="5">
        <v>4</v>
      </c>
      <c r="J503" s="5">
        <v>100</v>
      </c>
      <c r="K503" s="5">
        <v>15</v>
      </c>
      <c r="L503" s="5">
        <v>45</v>
      </c>
      <c r="M503" s="5">
        <v>54.1</v>
      </c>
      <c r="N503" s="5">
        <v>6</v>
      </c>
      <c r="O503" s="43" t="str">
        <f>CONCATENATE(Таблица1[[#This Row],[Отверстия]],"/",Таблица1[[#This Row],[PCD]])</f>
        <v>4/100</v>
      </c>
      <c r="P503" s="5" t="s">
        <v>102</v>
      </c>
      <c r="Q503" s="17" t="str">
        <f>CONCATENATE(Таблица1[[#This Row],[Отверстия]],"/",Таблица1[[#This Row],[PCD]],"/",Таблица1[[#This Row],[Диаметр]])</f>
        <v>4/100/15</v>
      </c>
      <c r="R50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4/100/15/45/54,1/6</v>
      </c>
      <c r="S50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4/100/15/45/54,1/6</v>
      </c>
      <c r="T503" s="58" t="s">
        <v>28</v>
      </c>
      <c r="U503" s="4">
        <v>4</v>
      </c>
      <c r="V503" s="35">
        <v>8</v>
      </c>
      <c r="W503" s="55" t="s">
        <v>2816</v>
      </c>
      <c r="X503" s="34">
        <v>3350</v>
      </c>
      <c r="Y503" s="161"/>
      <c r="Z503" s="34">
        <v>2629.9957999999997</v>
      </c>
      <c r="AA503" s="51">
        <f>IFERROR(VLOOKUP(Таблица1[[#This Row],[Товар КОД6]],'Stock СВОД'!$A$5:$C$220,2,0),)</f>
        <v>4</v>
      </c>
      <c r="AB503" s="51">
        <f>IFERROR(VLOOKUP(Таблица1[[#This Row],[Товар КОД6]],'Продажи Период СВОД'!$A$5:$C$410,2,0),)</f>
        <v>0</v>
      </c>
      <c r="AC503" s="129">
        <f>IFERROR(VLOOKUP(Таблица1[[#This Row],[Товар КОД6]],'Stock СВОД'!$A$5:$C$220,3,0),)</f>
        <v>0</v>
      </c>
      <c r="AD503" s="51">
        <f>IFERROR(VLOOKUP(Таблица1[[#This Row],[Товар КОД6]],'Продажи Период СВОД'!$A$5:$C$410,3,0),)</f>
        <v>0</v>
      </c>
      <c r="AE503" s="119">
        <f>Таблица1[[#This Row],[СТОК 1001]]+Таблица1[[#This Row],[СТОК 1002,]]</f>
        <v>4</v>
      </c>
      <c r="AF503" s="128"/>
      <c r="AG503" s="129"/>
      <c r="AH503" s="120">
        <f>Таблица1[[#This Row],[1002 заказ]]+Таблица1[[#This Row],[1001 заказ]]</f>
        <v>0</v>
      </c>
      <c r="AI503" s="57">
        <v>1</v>
      </c>
      <c r="AJ503" s="194"/>
      <c r="AK503" s="194"/>
      <c r="AL503" s="194">
        <f>Таблица1[[#This Row],[ФАКТ 1001]]+Таблица1[[#This Row],[ФАКТ 1002]]+Таблица1[[#This Row],[1001 заказ]]+Таблица1[[#This Row],[1002 заказ]]</f>
        <v>0</v>
      </c>
      <c r="AP503" s="3">
        <f>Таблица1[[#This Row],[Возврат 1002]]+Таблица1[[#This Row],[Возврат 1001]]</f>
        <v>0</v>
      </c>
      <c r="AQ50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504" spans="1:43" s="3" customFormat="1" ht="15.75" customHeight="1" x14ac:dyDescent="0.2">
      <c r="A504" s="23" t="s">
        <v>810</v>
      </c>
      <c r="B504" s="2">
        <v>2041417</v>
      </c>
      <c r="C504" s="88" t="s">
        <v>1063</v>
      </c>
      <c r="D504" s="23" t="s">
        <v>810</v>
      </c>
      <c r="E504" s="7">
        <v>2041417</v>
      </c>
      <c r="F504" s="7" t="s">
        <v>38</v>
      </c>
      <c r="G504" s="7" t="s">
        <v>1097</v>
      </c>
      <c r="H504" s="5" t="s">
        <v>21</v>
      </c>
      <c r="I504" s="5">
        <v>4</v>
      </c>
      <c r="J504" s="5">
        <v>100</v>
      </c>
      <c r="K504" s="5">
        <v>15</v>
      </c>
      <c r="L504" s="5">
        <v>45</v>
      </c>
      <c r="M504" s="5">
        <v>54.1</v>
      </c>
      <c r="N504" s="5">
        <v>6</v>
      </c>
      <c r="O504" s="43" t="str">
        <f>CONCATENATE(Таблица1[[#This Row],[Отверстия]],"/",Таблица1[[#This Row],[PCD]])</f>
        <v>4/100</v>
      </c>
      <c r="P504" s="5" t="s">
        <v>1062</v>
      </c>
      <c r="Q504" s="17" t="str">
        <f>CONCATENATE(Таблица1[[#This Row],[Отверстия]],"/",Таблица1[[#This Row],[PCD]],"/",Таблица1[[#This Row],[Диаметр]])</f>
        <v>4/100/15</v>
      </c>
      <c r="R50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4/100/15/45/54,1/6</v>
      </c>
      <c r="S50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4/100/15/45/54,1/6</v>
      </c>
      <c r="T504" s="58" t="s">
        <v>28</v>
      </c>
      <c r="U504" s="4">
        <v>4</v>
      </c>
      <c r="V504" s="35">
        <v>8</v>
      </c>
      <c r="W504" s="55" t="s">
        <v>2816</v>
      </c>
      <c r="X504" s="34">
        <v>3590</v>
      </c>
      <c r="Y504" s="161"/>
      <c r="Z504" s="34">
        <v>2565.0014000000001</v>
      </c>
      <c r="AA504" s="51">
        <f>IFERROR(VLOOKUP(Таблица1[[#This Row],[Товар КОД6]],'Stock СВОД'!$A$5:$C$220,2,0),)</f>
        <v>0</v>
      </c>
      <c r="AB504" s="51">
        <f>IFERROR(VLOOKUP(Таблица1[[#This Row],[Товар КОД6]],'Продажи Период СВОД'!$A$5:$C$410,2,0),)</f>
        <v>0</v>
      </c>
      <c r="AC504" s="129">
        <f>IFERROR(VLOOKUP(Таблица1[[#This Row],[Товар КОД6]],'Stock СВОД'!$A$5:$C$220,3,0),)</f>
        <v>4</v>
      </c>
      <c r="AD504" s="51">
        <f>IFERROR(VLOOKUP(Таблица1[[#This Row],[Товар КОД6]],'Продажи Период СВОД'!$A$5:$C$410,3,0),)</f>
        <v>0</v>
      </c>
      <c r="AE504" s="119">
        <f>Таблица1[[#This Row],[СТОК 1001]]+Таблица1[[#This Row],[СТОК 1002,]]</f>
        <v>4</v>
      </c>
      <c r="AF504" s="128"/>
      <c r="AG504" s="129"/>
      <c r="AH504" s="120">
        <f>Таблица1[[#This Row],[1002 заказ]]+Таблица1[[#This Row],[1001 заказ]]</f>
        <v>0</v>
      </c>
      <c r="AI504" s="57">
        <v>1</v>
      </c>
      <c r="AJ504" s="194"/>
      <c r="AK504" s="194"/>
      <c r="AL504" s="194">
        <f>Таблица1[[#This Row],[ФАКТ 1001]]+Таблица1[[#This Row],[ФАКТ 1002]]+Таблица1[[#This Row],[1001 заказ]]+Таблица1[[#This Row],[1002 заказ]]</f>
        <v>0</v>
      </c>
      <c r="AP504" s="3">
        <f>Таблица1[[#This Row],[Возврат 1002]]+Таблица1[[#This Row],[Возврат 1001]]</f>
        <v>0</v>
      </c>
      <c r="AQ50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505" spans="1:43" s="3" customFormat="1" ht="15.75" customHeight="1" x14ac:dyDescent="0.2">
      <c r="A505" s="23" t="s">
        <v>810</v>
      </c>
      <c r="B505" s="2">
        <v>2054085</v>
      </c>
      <c r="C505" s="88" t="s">
        <v>1077</v>
      </c>
      <c r="D505" s="23" t="s">
        <v>810</v>
      </c>
      <c r="E505" s="7">
        <v>2054085</v>
      </c>
      <c r="F505" s="7" t="s">
        <v>38</v>
      </c>
      <c r="G505" s="7" t="s">
        <v>2571</v>
      </c>
      <c r="H505" s="5" t="s">
        <v>21</v>
      </c>
      <c r="I505" s="5">
        <v>4</v>
      </c>
      <c r="J505" s="5">
        <v>100</v>
      </c>
      <c r="K505" s="5">
        <v>15</v>
      </c>
      <c r="L505" s="5">
        <v>45</v>
      </c>
      <c r="M505" s="5">
        <v>54.1</v>
      </c>
      <c r="N505" s="5">
        <v>6</v>
      </c>
      <c r="O505" s="43" t="str">
        <f>CONCATENATE(Таблица1[[#This Row],[Отверстия]],"/",Таблица1[[#This Row],[PCD]])</f>
        <v>4/100</v>
      </c>
      <c r="P505" s="5" t="s">
        <v>1076</v>
      </c>
      <c r="Q505" s="17" t="str">
        <f>CONCATENATE(Таблица1[[#This Row],[Отверстия]],"/",Таблица1[[#This Row],[PCD]],"/",Таблица1[[#This Row],[Диаметр]])</f>
        <v>4/100/15</v>
      </c>
      <c r="R50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4/100/15/45/54,1/6</v>
      </c>
      <c r="S50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4/100/15/45/54,1/6</v>
      </c>
      <c r="T505" s="58" t="s">
        <v>28</v>
      </c>
      <c r="U505" s="4">
        <v>4</v>
      </c>
      <c r="V505" s="35">
        <v>8</v>
      </c>
      <c r="W505" s="55" t="s">
        <v>2816</v>
      </c>
      <c r="X505" s="34">
        <v>3590</v>
      </c>
      <c r="Y505" s="161"/>
      <c r="Z505" s="34">
        <v>0</v>
      </c>
      <c r="AA505" s="51">
        <f>IFERROR(VLOOKUP(Таблица1[[#This Row],[Товар КОД6]],'Stock СВОД'!$A$5:$C$220,2,0),)</f>
        <v>0</v>
      </c>
      <c r="AB505" s="51">
        <f>IFERROR(VLOOKUP(Таблица1[[#This Row],[Товар КОД6]],'Продажи Период СВОД'!$A$5:$C$410,2,0),)</f>
        <v>0</v>
      </c>
      <c r="AC505" s="129">
        <f>IFERROR(VLOOKUP(Таблица1[[#This Row],[Товар КОД6]],'Stock СВОД'!$A$5:$C$220,3,0),)</f>
        <v>0</v>
      </c>
      <c r="AD505" s="51">
        <f>IFERROR(VLOOKUP(Таблица1[[#This Row],[Товар КОД6]],'Продажи Период СВОД'!$A$5:$C$410,3,0),)</f>
        <v>0</v>
      </c>
      <c r="AE505" s="119">
        <f>Таблица1[[#This Row],[СТОК 1001]]+Таблица1[[#This Row],[СТОК 1002,]]</f>
        <v>0</v>
      </c>
      <c r="AF505" s="128"/>
      <c r="AG505" s="129"/>
      <c r="AH505" s="120">
        <f>Таблица1[[#This Row],[1002 заказ]]+Таблица1[[#This Row],[1001 заказ]]</f>
        <v>0</v>
      </c>
      <c r="AI505" s="57">
        <v>1</v>
      </c>
      <c r="AJ505" s="194"/>
      <c r="AK505" s="194"/>
      <c r="AL505" s="194">
        <f>Таблица1[[#This Row],[ФАКТ 1001]]+Таблица1[[#This Row],[ФАКТ 1002]]+Таблица1[[#This Row],[1001 заказ]]+Таблица1[[#This Row],[1002 заказ]]</f>
        <v>0</v>
      </c>
      <c r="AP505" s="3">
        <f>Таблица1[[#This Row],[Возврат 1002]]+Таблица1[[#This Row],[Возврат 1001]]</f>
        <v>0</v>
      </c>
      <c r="AQ50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06" spans="1:43" s="3" customFormat="1" ht="15.75" customHeight="1" x14ac:dyDescent="0.2">
      <c r="A506" s="23" t="s">
        <v>810</v>
      </c>
      <c r="B506" s="2">
        <v>2065054</v>
      </c>
      <c r="C506" s="88" t="s">
        <v>1093</v>
      </c>
      <c r="D506" s="23" t="s">
        <v>810</v>
      </c>
      <c r="E506" s="7">
        <v>2065054</v>
      </c>
      <c r="F506" s="7" t="s">
        <v>172</v>
      </c>
      <c r="G506" s="7" t="s">
        <v>1098</v>
      </c>
      <c r="H506" s="5" t="s">
        <v>21</v>
      </c>
      <c r="I506" s="5">
        <v>4</v>
      </c>
      <c r="J506" s="5">
        <v>100</v>
      </c>
      <c r="K506" s="5">
        <v>15</v>
      </c>
      <c r="L506" s="5">
        <v>45</v>
      </c>
      <c r="M506" s="5">
        <v>54.1</v>
      </c>
      <c r="N506" s="5">
        <v>6</v>
      </c>
      <c r="O506" s="43" t="str">
        <f>CONCATENATE(Таблица1[[#This Row],[Отверстия]],"/",Таблица1[[#This Row],[PCD]])</f>
        <v>4/100</v>
      </c>
      <c r="P506" s="5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Row],[Ширина]]," ",Таблица1[[#This Row],[Код Поставщика]])</f>
        <v>4/100/15/45/54,1/6 404.20H</v>
      </c>
      <c r="Q506" s="17" t="str">
        <f>CONCATENATE(Таблица1[[#This Row],[Отверстия]],"/",Таблица1[[#This Row],[PCD]],"/",Таблица1[[#This Row],[Диаметр]])</f>
        <v>4/100/15</v>
      </c>
      <c r="R50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4/100/15/45/54,1/6</v>
      </c>
      <c r="S50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4/100/15/45/54,1/6</v>
      </c>
      <c r="T506" s="58" t="s">
        <v>28</v>
      </c>
      <c r="U506" s="4">
        <v>4</v>
      </c>
      <c r="V506" s="35">
        <v>8</v>
      </c>
      <c r="W506" s="55" t="s">
        <v>2816</v>
      </c>
      <c r="X506" s="34">
        <v>3350</v>
      </c>
      <c r="Y506" s="161"/>
      <c r="Z506" s="34">
        <v>0</v>
      </c>
      <c r="AA506" s="51">
        <f>IFERROR(VLOOKUP(Таблица1[[#This Row],[Товар КОД6]],'Stock СВОД'!$A$5:$C$220,2,0),)</f>
        <v>0</v>
      </c>
      <c r="AB506" s="51">
        <f>IFERROR(VLOOKUP(Таблица1[[#This Row],[Товар КОД6]],'Продажи Период СВОД'!$A$5:$C$410,2,0),)</f>
        <v>0</v>
      </c>
      <c r="AC506" s="129">
        <f>IFERROR(VLOOKUP(Таблица1[[#This Row],[Товар КОД6]],'Stock СВОД'!$A$5:$C$220,3,0),)</f>
        <v>0</v>
      </c>
      <c r="AD506" s="51">
        <f>IFERROR(VLOOKUP(Таблица1[[#This Row],[Товар КОД6]],'Продажи Период СВОД'!$A$5:$C$410,3,0),)</f>
        <v>0</v>
      </c>
      <c r="AE506" s="119">
        <f>Таблица1[[#This Row],[СТОК 1001]]+Таблица1[[#This Row],[СТОК 1002,]]</f>
        <v>0</v>
      </c>
      <c r="AF506" s="128"/>
      <c r="AG506" s="129"/>
      <c r="AH506" s="120">
        <f>Таблица1[[#This Row],[1002 заказ]]+Таблица1[[#This Row],[1001 заказ]]</f>
        <v>0</v>
      </c>
      <c r="AI506" s="57">
        <v>1</v>
      </c>
      <c r="AJ506" s="194"/>
      <c r="AK506" s="194"/>
      <c r="AL506" s="194">
        <f>Таблица1[[#This Row],[ФАКТ 1001]]+Таблица1[[#This Row],[ФАКТ 1002]]+Таблица1[[#This Row],[1001 заказ]]+Таблица1[[#This Row],[1002 заказ]]</f>
        <v>0</v>
      </c>
      <c r="AP506" s="3">
        <f>Таблица1[[#This Row],[Возврат 1002]]+Таблица1[[#This Row],[Возврат 1001]]</f>
        <v>0</v>
      </c>
      <c r="AQ50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07" spans="1:43" s="3" customFormat="1" ht="15.75" customHeight="1" x14ac:dyDescent="0.2">
      <c r="A507" s="23" t="s">
        <v>810</v>
      </c>
      <c r="B507" s="2">
        <v>405636</v>
      </c>
      <c r="C507" s="88" t="s">
        <v>1219</v>
      </c>
      <c r="D507" s="23" t="s">
        <v>810</v>
      </c>
      <c r="E507" s="7">
        <v>405636</v>
      </c>
      <c r="F507" s="7" t="s">
        <v>2572</v>
      </c>
      <c r="G507" s="7" t="s">
        <v>1180</v>
      </c>
      <c r="H507" s="5" t="s">
        <v>21</v>
      </c>
      <c r="I507" s="5">
        <v>4</v>
      </c>
      <c r="J507" s="5">
        <v>100</v>
      </c>
      <c r="K507" s="5">
        <v>15</v>
      </c>
      <c r="L507" s="5">
        <v>45</v>
      </c>
      <c r="M507" s="5">
        <v>54.1</v>
      </c>
      <c r="N507" s="5">
        <v>6</v>
      </c>
      <c r="O507" s="43" t="str">
        <f>CONCATENATE(Таблица1[[#This Row],[Отверстия]],"/",Таблица1[[#This Row],[PCD]])</f>
        <v>4/100</v>
      </c>
      <c r="P507" s="5" t="s">
        <v>1218</v>
      </c>
      <c r="Q507" s="17" t="str">
        <f>CONCATENATE(Таблица1[[#This Row],[Отверстия]],"/",Таблица1[[#This Row],[PCD]],"/",Таблица1[[#This Row],[Диаметр]])</f>
        <v>4/100/15</v>
      </c>
      <c r="R50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4/100/15/45/54,1/6</v>
      </c>
      <c r="S50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4/100/15/45/54,1/6</v>
      </c>
      <c r="T507" s="58" t="s">
        <v>28</v>
      </c>
      <c r="U507" s="4">
        <v>4</v>
      </c>
      <c r="V507" s="35">
        <v>8</v>
      </c>
      <c r="W507" s="55" t="s">
        <v>2816</v>
      </c>
      <c r="X507" s="34">
        <v>3590</v>
      </c>
      <c r="Y507" s="161"/>
      <c r="Z507" s="34">
        <v>0</v>
      </c>
      <c r="AA507" s="51">
        <f>IFERROR(VLOOKUP(Таблица1[[#This Row],[Товар КОД6]],'Stock СВОД'!$A$5:$C$220,2,0),)</f>
        <v>0</v>
      </c>
      <c r="AB507" s="51">
        <f>IFERROR(VLOOKUP(Таблица1[[#This Row],[Товар КОД6]],'Продажи Период СВОД'!$A$5:$C$410,2,0),)</f>
        <v>0</v>
      </c>
      <c r="AC507" s="129">
        <f>IFERROR(VLOOKUP(Таблица1[[#This Row],[Товар КОД6]],'Stock СВОД'!$A$5:$C$220,3,0),)</f>
        <v>0</v>
      </c>
      <c r="AD507" s="51">
        <f>IFERROR(VLOOKUP(Таблица1[[#This Row],[Товар КОД6]],'Продажи Период СВОД'!$A$5:$C$410,3,0),)</f>
        <v>0</v>
      </c>
      <c r="AE507" s="119">
        <f>Таблица1[[#This Row],[СТОК 1001]]+Таблица1[[#This Row],[СТОК 1002,]]</f>
        <v>0</v>
      </c>
      <c r="AF507" s="128"/>
      <c r="AG507" s="129"/>
      <c r="AH507" s="120">
        <f>Таблица1[[#This Row],[1002 заказ]]+Таблица1[[#This Row],[1001 заказ]]</f>
        <v>0</v>
      </c>
      <c r="AI507" s="57">
        <v>1</v>
      </c>
      <c r="AJ507" s="194"/>
      <c r="AK507" s="194"/>
      <c r="AL507" s="194">
        <f>Таблица1[[#This Row],[ФАКТ 1001]]+Таблица1[[#This Row],[ФАКТ 1002]]+Таблица1[[#This Row],[1001 заказ]]+Таблица1[[#This Row],[1002 заказ]]</f>
        <v>0</v>
      </c>
      <c r="AP507" s="3">
        <f>Таблица1[[#This Row],[Возврат 1002]]+Таблица1[[#This Row],[Возврат 1001]]</f>
        <v>0</v>
      </c>
      <c r="AQ50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08" spans="1:43" s="3" customFormat="1" ht="15.75" customHeight="1" x14ac:dyDescent="0.2">
      <c r="A508" s="23" t="s">
        <v>810</v>
      </c>
      <c r="B508" s="2">
        <v>405668</v>
      </c>
      <c r="C508" s="88" t="s">
        <v>3283</v>
      </c>
      <c r="D508" s="23" t="s">
        <v>810</v>
      </c>
      <c r="E508" s="7">
        <v>405668</v>
      </c>
      <c r="F508" s="7" t="s">
        <v>172</v>
      </c>
      <c r="G508" s="7" t="s">
        <v>1102</v>
      </c>
      <c r="H508" s="5" t="s">
        <v>21</v>
      </c>
      <c r="I508" s="5">
        <v>4</v>
      </c>
      <c r="J508" s="5">
        <v>100</v>
      </c>
      <c r="K508" s="5">
        <v>15</v>
      </c>
      <c r="L508" s="5">
        <v>45</v>
      </c>
      <c r="M508" s="5">
        <v>54.1</v>
      </c>
      <c r="N508" s="5">
        <v>6</v>
      </c>
      <c r="O508" s="43" t="str">
        <f>CONCATENATE(Таблица1[[#This Row],[Отверстия]],"/",Таблица1[[#This Row],[PCD]])</f>
        <v>4/100</v>
      </c>
      <c r="P508" s="5" t="s">
        <v>3284</v>
      </c>
      <c r="Q508" s="17" t="str">
        <f>CONCATENATE(Таблица1[[#This Row],[Отверстия]],"/",Таблица1[[#This Row],[PCD]],"/",Таблица1[[#This Row],[Диаметр]])</f>
        <v>4/100/15</v>
      </c>
      <c r="R50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4/100/15/45/54,1/6</v>
      </c>
      <c r="S50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4/100/15/45/54,1/6</v>
      </c>
      <c r="T508" s="58" t="s">
        <v>28</v>
      </c>
      <c r="U508" s="4">
        <v>4</v>
      </c>
      <c r="V508" s="35">
        <v>8</v>
      </c>
      <c r="W508" s="55" t="s">
        <v>2816</v>
      </c>
      <c r="X508" s="34">
        <v>3590</v>
      </c>
      <c r="Y508" s="161"/>
      <c r="Z508" s="34">
        <v>0</v>
      </c>
      <c r="AA508" s="51">
        <f>IFERROR(VLOOKUP(Таблица1[[#This Row],[Товар КОД6]],'Stock СВОД'!$A$5:$C$220,2,0),)</f>
        <v>0</v>
      </c>
      <c r="AB508" s="51">
        <f>IFERROR(VLOOKUP(Таблица1[[#This Row],[Товар КОД6]],'Продажи Период СВОД'!$A$5:$C$410,2,0),)</f>
        <v>0</v>
      </c>
      <c r="AC508" s="129">
        <f>IFERROR(VLOOKUP(Таблица1[[#This Row],[Товар КОД6]],'Stock СВОД'!$A$5:$C$220,3,0),)</f>
        <v>0</v>
      </c>
      <c r="AD508" s="51">
        <f>IFERROR(VLOOKUP(Таблица1[[#This Row],[Товар КОД6]],'Продажи Период СВОД'!$A$5:$C$410,3,0),)</f>
        <v>0</v>
      </c>
      <c r="AE508" s="119">
        <f>Таблица1[[#This Row],[СТОК 1001]]+Таблица1[[#This Row],[СТОК 1002,]]</f>
        <v>0</v>
      </c>
      <c r="AF508" s="128"/>
      <c r="AG508" s="129"/>
      <c r="AH508" s="120">
        <f>Таблица1[[#This Row],[1002 заказ]]+Таблица1[[#This Row],[1001 заказ]]</f>
        <v>0</v>
      </c>
      <c r="AI508" s="57">
        <v>1</v>
      </c>
      <c r="AJ508" s="194"/>
      <c r="AK508" s="194"/>
      <c r="AL508" s="194">
        <f>Таблица1[[#This Row],[ФАКТ 1001]]+Таблица1[[#This Row],[ФАКТ 1002]]+Таблица1[[#This Row],[1001 заказ]]+Таблица1[[#This Row],[1002 заказ]]</f>
        <v>0</v>
      </c>
      <c r="AP508" s="3">
        <f>Таблица1[[#This Row],[Возврат 1002]]+Таблица1[[#This Row],[Возврат 1001]]</f>
        <v>0</v>
      </c>
      <c r="AQ50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09" spans="1:43" s="3" customFormat="1" ht="15.75" customHeight="1" x14ac:dyDescent="0.2">
      <c r="A509" s="23" t="s">
        <v>810</v>
      </c>
      <c r="B509" s="2">
        <v>661515</v>
      </c>
      <c r="C509" s="88" t="s">
        <v>1928</v>
      </c>
      <c r="D509" s="23" t="s">
        <v>810</v>
      </c>
      <c r="E509" s="7">
        <v>661515</v>
      </c>
      <c r="F509" s="7" t="s">
        <v>2572</v>
      </c>
      <c r="G509" s="7" t="s">
        <v>1099</v>
      </c>
      <c r="H509" s="5" t="s">
        <v>21</v>
      </c>
      <c r="I509" s="5">
        <v>4</v>
      </c>
      <c r="J509" s="5">
        <v>100</v>
      </c>
      <c r="K509" s="5">
        <v>15</v>
      </c>
      <c r="L509" s="5">
        <v>45</v>
      </c>
      <c r="M509" s="5">
        <v>54.1</v>
      </c>
      <c r="N509" s="5">
        <v>6</v>
      </c>
      <c r="O509" s="43" t="str">
        <f>CONCATENATE(Таблица1[[#This Row],[Отверстия]],"/",Таблица1[[#This Row],[PCD]])</f>
        <v>4/100</v>
      </c>
      <c r="P509" s="5" t="s">
        <v>1927</v>
      </c>
      <c r="Q509" s="17" t="str">
        <f>CONCATENATE(Таблица1[[#This Row],[Отверстия]],"/",Таблица1[[#This Row],[PCD]],"/",Таблица1[[#This Row],[Диаметр]])</f>
        <v>4/100/15</v>
      </c>
      <c r="R50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4/100/15/45/54,1/6</v>
      </c>
      <c r="S50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4/100/15/45/54,1/6</v>
      </c>
      <c r="T509" s="58" t="s">
        <v>28</v>
      </c>
      <c r="U509" s="4">
        <v>4</v>
      </c>
      <c r="V509" s="35">
        <v>8</v>
      </c>
      <c r="W509" s="55" t="s">
        <v>2816</v>
      </c>
      <c r="X509" s="34">
        <v>3350</v>
      </c>
      <c r="Y509" s="161"/>
      <c r="Z509" s="34">
        <v>0</v>
      </c>
      <c r="AA509" s="51">
        <f>IFERROR(VLOOKUP(Таблица1[[#This Row],[Товар КОД6]],'Stock СВОД'!$A$5:$C$220,2,0),)</f>
        <v>0</v>
      </c>
      <c r="AB509" s="51">
        <f>IFERROR(VLOOKUP(Таблица1[[#This Row],[Товар КОД6]],'Продажи Период СВОД'!$A$5:$C$410,2,0),)</f>
        <v>0</v>
      </c>
      <c r="AC509" s="129">
        <f>IFERROR(VLOOKUP(Таблица1[[#This Row],[Товар КОД6]],'Stock СВОД'!$A$5:$C$220,3,0),)</f>
        <v>0</v>
      </c>
      <c r="AD509" s="51">
        <f>IFERROR(VLOOKUP(Таблица1[[#This Row],[Товар КОД6]],'Продажи Период СВОД'!$A$5:$C$410,3,0),)</f>
        <v>0</v>
      </c>
      <c r="AE509" s="119">
        <f>Таблица1[[#This Row],[СТОК 1001]]+Таблица1[[#This Row],[СТОК 1002,]]</f>
        <v>0</v>
      </c>
      <c r="AF509" s="128"/>
      <c r="AG509" s="129"/>
      <c r="AH509" s="120">
        <f>Таблица1[[#This Row],[1002 заказ]]+Таблица1[[#This Row],[1001 заказ]]</f>
        <v>0</v>
      </c>
      <c r="AI509" s="57">
        <v>1</v>
      </c>
      <c r="AJ509" s="194"/>
      <c r="AK509" s="194"/>
      <c r="AL509" s="194">
        <f>Таблица1[[#This Row],[ФАКТ 1001]]+Таблица1[[#This Row],[ФАКТ 1002]]+Таблица1[[#This Row],[1001 заказ]]+Таблица1[[#This Row],[1002 заказ]]</f>
        <v>0</v>
      </c>
      <c r="AP509" s="3">
        <f>Таблица1[[#This Row],[Возврат 1002]]+Таблица1[[#This Row],[Возврат 1001]]</f>
        <v>0</v>
      </c>
      <c r="AQ50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10" spans="1:43" s="3" customFormat="1" ht="15.75" customHeight="1" x14ac:dyDescent="0.2">
      <c r="A510" s="23" t="s">
        <v>810</v>
      </c>
      <c r="B510" s="2">
        <v>661664</v>
      </c>
      <c r="C510" s="88" t="s">
        <v>2092</v>
      </c>
      <c r="D510" s="23" t="s">
        <v>810</v>
      </c>
      <c r="E510" s="7">
        <v>661664</v>
      </c>
      <c r="F510" s="7" t="s">
        <v>2574</v>
      </c>
      <c r="G510" s="7" t="s">
        <v>1106</v>
      </c>
      <c r="H510" s="5" t="s">
        <v>21</v>
      </c>
      <c r="I510" s="5">
        <v>4</v>
      </c>
      <c r="J510" s="5">
        <v>100</v>
      </c>
      <c r="K510" s="5">
        <v>15</v>
      </c>
      <c r="L510" s="44">
        <v>45</v>
      </c>
      <c r="M510" s="5">
        <v>54.1</v>
      </c>
      <c r="N510" s="5">
        <v>6</v>
      </c>
      <c r="O510" s="43" t="str">
        <f>CONCATENATE(Таблица1[[#This Row],[Отверстия]],"/",Таблица1[[#This Row],[PCD]])</f>
        <v>4/100</v>
      </c>
      <c r="P510" s="5" t="str">
        <f>Таблица1[[#This Row],[Универсальный размер]]&amp;" "&amp;Таблица1[[#This Row],[Код Поставщика]]</f>
        <v>4/100/15/45/54,1/6 56.20М</v>
      </c>
      <c r="Q510" s="17" t="str">
        <f>CONCATENATE(Таблица1[[#This Row],[Отверстия]],"/",Таблица1[[#This Row],[PCD]],"/",Таблица1[[#This Row],[Диаметр]])</f>
        <v>4/100/15</v>
      </c>
      <c r="R51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4/100/15/45/54,1/6</v>
      </c>
      <c r="S51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4/100/15/45/54,1/6</v>
      </c>
      <c r="T510" s="58" t="s">
        <v>28</v>
      </c>
      <c r="U510" s="4">
        <v>4</v>
      </c>
      <c r="V510" s="35">
        <v>8</v>
      </c>
      <c r="W510" s="55" t="s">
        <v>2816</v>
      </c>
      <c r="X510" s="34">
        <v>3350</v>
      </c>
      <c r="Y510" s="161"/>
      <c r="Z510" s="34">
        <v>0</v>
      </c>
      <c r="AA510" s="51">
        <f>IFERROR(VLOOKUP(Таблица1[[#This Row],[Товар КОД6]],'Stock СВОД'!$A$5:$C$220,2,0),)</f>
        <v>0</v>
      </c>
      <c r="AB510" s="51">
        <f>IFERROR(VLOOKUP(Таблица1[[#This Row],[Товар КОД6]],'Продажи Период СВОД'!$A$5:$C$410,2,0),)</f>
        <v>0</v>
      </c>
      <c r="AC510" s="129">
        <f>IFERROR(VLOOKUP(Таблица1[[#This Row],[Товар КОД6]],'Stock СВОД'!$A$5:$C$220,3,0),)</f>
        <v>0</v>
      </c>
      <c r="AD510" s="51">
        <f>IFERROR(VLOOKUP(Таблица1[[#This Row],[Товар КОД6]],'Продажи Период СВОД'!$A$5:$C$410,3,0),)</f>
        <v>0</v>
      </c>
      <c r="AE510" s="119">
        <f>Таблица1[[#This Row],[СТОК 1001]]+Таблица1[[#This Row],[СТОК 1002,]]</f>
        <v>0</v>
      </c>
      <c r="AF510" s="128"/>
      <c r="AG510" s="129"/>
      <c r="AH510" s="120">
        <f>Таблица1[[#This Row],[1002 заказ]]+Таблица1[[#This Row],[1001 заказ]]</f>
        <v>0</v>
      </c>
      <c r="AI510" s="57">
        <v>1</v>
      </c>
      <c r="AJ510" s="194"/>
      <c r="AK510" s="194"/>
      <c r="AL510" s="194">
        <f>Таблица1[[#This Row],[ФАКТ 1001]]+Таблица1[[#This Row],[ФАКТ 1002]]+Таблица1[[#This Row],[1001 заказ]]+Таблица1[[#This Row],[1002 заказ]]</f>
        <v>0</v>
      </c>
      <c r="AP510" s="3">
        <f>Таблица1[[#This Row],[Возврат 1002]]+Таблица1[[#This Row],[Возврат 1001]]</f>
        <v>0</v>
      </c>
      <c r="AQ51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11" spans="1:43" s="3" customFormat="1" ht="15.75" customHeight="1" x14ac:dyDescent="0.2">
      <c r="A511" s="23" t="s">
        <v>810</v>
      </c>
      <c r="B511" s="2">
        <v>661665</v>
      </c>
      <c r="C511" s="88" t="s">
        <v>3670</v>
      </c>
      <c r="D511" s="23" t="s">
        <v>810</v>
      </c>
      <c r="E511" s="7">
        <v>661665</v>
      </c>
      <c r="F511" s="7" t="s">
        <v>2574</v>
      </c>
      <c r="G511" s="7" t="s">
        <v>1099</v>
      </c>
      <c r="H511" s="5" t="s">
        <v>21</v>
      </c>
      <c r="I511" s="5">
        <v>4</v>
      </c>
      <c r="J511" s="5">
        <v>100</v>
      </c>
      <c r="K511" s="5">
        <v>15</v>
      </c>
      <c r="L511" s="44">
        <v>45</v>
      </c>
      <c r="M511" s="5">
        <v>54.1</v>
      </c>
      <c r="N511" s="5">
        <v>6</v>
      </c>
      <c r="O511" s="43" t="str">
        <f>CONCATENATE(Таблица1[[#This Row],[Отверстия]],"/",Таблица1[[#This Row],[PCD]])</f>
        <v>4/100</v>
      </c>
      <c r="P511" s="5" t="str">
        <f>Таблица1[[#This Row],[Универсальный размер]]&amp;" "&amp;Таблица1[[#This Row],[Код Поставщика]]</f>
        <v>4/100/15/45/54,1/6 56.20Н</v>
      </c>
      <c r="Q511" s="17" t="str">
        <f>CONCATENATE(Таблица1[[#This Row],[Отверстия]],"/",Таблица1[[#This Row],[PCD]],"/",Таблица1[[#This Row],[Диаметр]])</f>
        <v>4/100/15</v>
      </c>
      <c r="R51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4/100/15/45/54,1/6</v>
      </c>
      <c r="S51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4/100/15/45/54,1/6</v>
      </c>
      <c r="T511" s="58" t="s">
        <v>28</v>
      </c>
      <c r="U511" s="4">
        <v>4</v>
      </c>
      <c r="V511" s="35">
        <v>8</v>
      </c>
      <c r="W511" s="55" t="s">
        <v>2816</v>
      </c>
      <c r="X511" s="34">
        <v>3350</v>
      </c>
      <c r="Y511" s="161"/>
      <c r="Z511" s="37">
        <v>0</v>
      </c>
      <c r="AA511" s="51">
        <f>IFERROR(VLOOKUP(Таблица1[[#This Row],[Товар КОД6]],'Stock СВОД'!$A$5:$C$220,2,0),)</f>
        <v>0</v>
      </c>
      <c r="AB511" s="51">
        <f>IFERROR(VLOOKUP(Таблица1[[#This Row],[Товар КОД6]],'Продажи Период СВОД'!$A$5:$C$410,2,0),)</f>
        <v>0</v>
      </c>
      <c r="AC511" s="129">
        <f>IFERROR(VLOOKUP(Таблица1[[#This Row],[Товар КОД6]],'Stock СВОД'!$A$5:$C$220,3,0),)</f>
        <v>0</v>
      </c>
      <c r="AD511" s="51">
        <f>IFERROR(VLOOKUP(Таблица1[[#This Row],[Товар КОД6]],'Продажи Период СВОД'!$A$5:$C$410,3,0),)</f>
        <v>0</v>
      </c>
      <c r="AE511" s="119">
        <f>Таблица1[[#This Row],[СТОК 1001]]+Таблица1[[#This Row],[СТОК 1002,]]</f>
        <v>0</v>
      </c>
      <c r="AF511" s="128"/>
      <c r="AG511" s="129"/>
      <c r="AH511" s="120">
        <f>Таблица1[[#This Row],[1002 заказ]]+Таблица1[[#This Row],[1001 заказ]]</f>
        <v>0</v>
      </c>
      <c r="AI511" s="57">
        <v>1</v>
      </c>
      <c r="AJ511" s="194"/>
      <c r="AK511" s="194"/>
      <c r="AL511" s="194">
        <f>Таблица1[[#This Row],[ФАКТ 1001]]+Таблица1[[#This Row],[ФАКТ 1002]]+Таблица1[[#This Row],[1001 заказ]]+Таблица1[[#This Row],[1002 заказ]]</f>
        <v>0</v>
      </c>
      <c r="AP511" s="3">
        <f>Таблица1[[#This Row],[Возврат 1002]]+Таблица1[[#This Row],[Возврат 1001]]</f>
        <v>0</v>
      </c>
      <c r="AQ51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12" spans="1:43" s="3" customFormat="1" ht="15.75" customHeight="1" x14ac:dyDescent="0.2">
      <c r="A512" s="23" t="s">
        <v>810</v>
      </c>
      <c r="B512" s="2">
        <v>40304</v>
      </c>
      <c r="C512" s="88" t="s">
        <v>89</v>
      </c>
      <c r="D512" s="23" t="s">
        <v>810</v>
      </c>
      <c r="E512" s="7">
        <v>40304</v>
      </c>
      <c r="F512" s="7" t="s">
        <v>3049</v>
      </c>
      <c r="G512" s="7" t="s">
        <v>1102</v>
      </c>
      <c r="H512" s="5" t="s">
        <v>21</v>
      </c>
      <c r="I512" s="5">
        <v>4</v>
      </c>
      <c r="J512" s="5">
        <v>100</v>
      </c>
      <c r="K512" s="5">
        <v>15</v>
      </c>
      <c r="L512" s="5">
        <v>40</v>
      </c>
      <c r="M512" s="5">
        <v>60.1</v>
      </c>
      <c r="N512" s="5">
        <v>6</v>
      </c>
      <c r="O512" s="43" t="str">
        <f>CONCATENATE(Таблица1[[#This Row],[Отверстия]],"/",Таблица1[[#This Row],[PCD]])</f>
        <v>4/100</v>
      </c>
      <c r="P512" s="5" t="s">
        <v>90</v>
      </c>
      <c r="Q512" s="17" t="str">
        <f>CONCATENATE(Таблица1[[#This Row],[Отверстия]],"/",Таблица1[[#This Row],[PCD]],"/",Таблица1[[#This Row],[Диаметр]])</f>
        <v>4/100/15</v>
      </c>
      <c r="R51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4/100/15/40/60,1/6</v>
      </c>
      <c r="S51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4/100/15/40/60,1/6</v>
      </c>
      <c r="T512" s="58" t="s">
        <v>28</v>
      </c>
      <c r="U512" s="4">
        <v>4</v>
      </c>
      <c r="V512" s="35">
        <v>8</v>
      </c>
      <c r="W512" s="55" t="s">
        <v>2756</v>
      </c>
      <c r="X512" s="34">
        <v>3590</v>
      </c>
      <c r="Y512" s="161"/>
      <c r="Z512" s="34">
        <v>0</v>
      </c>
      <c r="AA512" s="51">
        <f>IFERROR(VLOOKUP(Таблица1[[#This Row],[Товар КОД6]],'Stock СВОД'!$A$5:$C$220,2,0),)</f>
        <v>0</v>
      </c>
      <c r="AB512" s="51">
        <f>IFERROR(VLOOKUP(Таблица1[[#This Row],[Товар КОД6]],'Продажи Период СВОД'!$A$5:$C$410,2,0),)</f>
        <v>0</v>
      </c>
      <c r="AC512" s="129">
        <f>IFERROR(VLOOKUP(Таблица1[[#This Row],[Товар КОД6]],'Stock СВОД'!$A$5:$C$220,3,0),)</f>
        <v>0</v>
      </c>
      <c r="AD512" s="51">
        <f>IFERROR(VLOOKUP(Таблица1[[#This Row],[Товар КОД6]],'Продажи Период СВОД'!$A$5:$C$410,3,0),)</f>
        <v>0</v>
      </c>
      <c r="AE512" s="119">
        <f>Таблица1[[#This Row],[СТОК 1001]]+Таблица1[[#This Row],[СТОК 1002,]]</f>
        <v>0</v>
      </c>
      <c r="AF512" s="128"/>
      <c r="AG512" s="129"/>
      <c r="AH512" s="120">
        <f>Таблица1[[#This Row],[1002 заказ]]+Таблица1[[#This Row],[1001 заказ]]</f>
        <v>0</v>
      </c>
      <c r="AI512" s="57">
        <v>1</v>
      </c>
      <c r="AJ512" s="194"/>
      <c r="AK512" s="194"/>
      <c r="AL512" s="194">
        <f>Таблица1[[#This Row],[ФАКТ 1001]]+Таблица1[[#This Row],[ФАКТ 1002]]+Таблица1[[#This Row],[1001 заказ]]+Таблица1[[#This Row],[1002 заказ]]</f>
        <v>0</v>
      </c>
      <c r="AP512" s="3">
        <f>Таблица1[[#This Row],[Возврат 1002]]+Таблица1[[#This Row],[Возврат 1001]]</f>
        <v>0</v>
      </c>
      <c r="AQ51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13" spans="1:43" s="3" customFormat="1" ht="15.75" customHeight="1" x14ac:dyDescent="0.2">
      <c r="A513" s="23" t="s">
        <v>810</v>
      </c>
      <c r="B513" s="2">
        <v>2031781</v>
      </c>
      <c r="C513" s="88" t="s">
        <v>1136</v>
      </c>
      <c r="D513" s="23" t="s">
        <v>810</v>
      </c>
      <c r="E513" s="7">
        <v>2031781</v>
      </c>
      <c r="F513" s="7" t="s">
        <v>3049</v>
      </c>
      <c r="G513" s="7" t="s">
        <v>2571</v>
      </c>
      <c r="H513" s="5" t="s">
        <v>21</v>
      </c>
      <c r="I513" s="5">
        <v>4</v>
      </c>
      <c r="J513" s="5">
        <v>100</v>
      </c>
      <c r="K513" s="5">
        <v>15</v>
      </c>
      <c r="L513" s="5">
        <v>40</v>
      </c>
      <c r="M513" s="5">
        <v>60.1</v>
      </c>
      <c r="N513" s="5">
        <v>6</v>
      </c>
      <c r="O513" s="43" t="str">
        <f>CONCATENATE(Таблица1[[#This Row],[Отверстия]],"/",Таблица1[[#This Row],[PCD]])</f>
        <v>4/100</v>
      </c>
      <c r="P513" s="5" t="s">
        <v>1137</v>
      </c>
      <c r="Q513" s="17" t="str">
        <f>CONCATENATE(Таблица1[[#This Row],[Отверстия]],"/",Таблица1[[#This Row],[PCD]],"/",Таблица1[[#This Row],[Диаметр]])</f>
        <v>4/100/15</v>
      </c>
      <c r="R51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4/100/15/40/60,1/6</v>
      </c>
      <c r="S51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4/100/15/40/60,1/6</v>
      </c>
      <c r="T513" s="58" t="s">
        <v>28</v>
      </c>
      <c r="U513" s="4">
        <v>4</v>
      </c>
      <c r="V513" s="35">
        <v>8</v>
      </c>
      <c r="W513" s="55" t="s">
        <v>2756</v>
      </c>
      <c r="X513" s="34">
        <v>3590</v>
      </c>
      <c r="Y513" s="161"/>
      <c r="Z513" s="34">
        <v>0</v>
      </c>
      <c r="AA513" s="51">
        <f>IFERROR(VLOOKUP(Таблица1[[#This Row],[Товар КОД6]],'Stock СВОД'!$A$5:$C$220,2,0),)</f>
        <v>0</v>
      </c>
      <c r="AB513" s="51">
        <f>IFERROR(VLOOKUP(Таблица1[[#This Row],[Товар КОД6]],'Продажи Период СВОД'!$A$5:$C$410,2,0),)</f>
        <v>0</v>
      </c>
      <c r="AC513" s="129">
        <f>IFERROR(VLOOKUP(Таблица1[[#This Row],[Товар КОД6]],'Stock СВОД'!$A$5:$C$220,3,0),)</f>
        <v>0</v>
      </c>
      <c r="AD513" s="51">
        <f>IFERROR(VLOOKUP(Таблица1[[#This Row],[Товар КОД6]],'Продажи Период СВОД'!$A$5:$C$410,3,0),)</f>
        <v>0</v>
      </c>
      <c r="AE513" s="119">
        <f>Таблица1[[#This Row],[СТОК 1001]]+Таблица1[[#This Row],[СТОК 1002,]]</f>
        <v>0</v>
      </c>
      <c r="AF513" s="128"/>
      <c r="AG513" s="129"/>
      <c r="AH513" s="120">
        <f>Таблица1[[#This Row],[1002 заказ]]+Таблица1[[#This Row],[1001 заказ]]</f>
        <v>0</v>
      </c>
      <c r="AI513" s="57">
        <v>1</v>
      </c>
      <c r="AJ513" s="194"/>
      <c r="AK513" s="194"/>
      <c r="AL513" s="194">
        <f>Таблица1[[#This Row],[ФАКТ 1001]]+Таблица1[[#This Row],[ФАКТ 1002]]+Таблица1[[#This Row],[1001 заказ]]+Таблица1[[#This Row],[1002 заказ]]</f>
        <v>0</v>
      </c>
      <c r="AP513" s="3">
        <f>Таблица1[[#This Row],[Возврат 1002]]+Таблица1[[#This Row],[Возврат 1001]]</f>
        <v>0</v>
      </c>
      <c r="AQ51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14" spans="1:43" s="3" customFormat="1" ht="15.75" customHeight="1" x14ac:dyDescent="0.2">
      <c r="A514" s="23" t="s">
        <v>810</v>
      </c>
      <c r="B514" s="2">
        <v>40305</v>
      </c>
      <c r="C514" s="88" t="s">
        <v>91</v>
      </c>
      <c r="D514" s="23" t="s">
        <v>810</v>
      </c>
      <c r="E514" s="7">
        <v>40305</v>
      </c>
      <c r="F514" s="7" t="s">
        <v>3049</v>
      </c>
      <c r="G514" s="7" t="s">
        <v>1099</v>
      </c>
      <c r="H514" s="5" t="s">
        <v>21</v>
      </c>
      <c r="I514" s="5">
        <v>4</v>
      </c>
      <c r="J514" s="5">
        <v>100</v>
      </c>
      <c r="K514" s="5">
        <v>15</v>
      </c>
      <c r="L514" s="5">
        <v>40</v>
      </c>
      <c r="M514" s="5">
        <v>60.1</v>
      </c>
      <c r="N514" s="5">
        <v>6</v>
      </c>
      <c r="O514" s="43" t="str">
        <f>CONCATENATE(Таблица1[[#This Row],[Отверстия]],"/",Таблица1[[#This Row],[PCD]])</f>
        <v>4/100</v>
      </c>
      <c r="P514" s="5" t="s">
        <v>92</v>
      </c>
      <c r="Q514" s="17" t="str">
        <f>CONCATENATE(Таблица1[[#This Row],[Отверстия]],"/",Таблица1[[#This Row],[PCD]],"/",Таблица1[[#This Row],[Диаметр]])</f>
        <v>4/100/15</v>
      </c>
      <c r="R51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4/100/15/40/60,1/6</v>
      </c>
      <c r="S51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4/100/15/40/60,1/6</v>
      </c>
      <c r="T514" s="58" t="s">
        <v>28</v>
      </c>
      <c r="U514" s="4">
        <v>4</v>
      </c>
      <c r="V514" s="35">
        <v>8</v>
      </c>
      <c r="W514" s="55" t="s">
        <v>2756</v>
      </c>
      <c r="X514" s="34">
        <v>3350</v>
      </c>
      <c r="Y514" s="161"/>
      <c r="Z514" s="34">
        <v>0</v>
      </c>
      <c r="AA514" s="51">
        <f>IFERROR(VLOOKUP(Таблица1[[#This Row],[Товар КОД6]],'Stock СВОД'!$A$5:$C$220,2,0),)</f>
        <v>0</v>
      </c>
      <c r="AB514" s="51">
        <f>IFERROR(VLOOKUP(Таблица1[[#This Row],[Товар КОД6]],'Продажи Период СВОД'!$A$5:$C$410,2,0),)</f>
        <v>0</v>
      </c>
      <c r="AC514" s="129">
        <f>IFERROR(VLOOKUP(Таблица1[[#This Row],[Товар КОД6]],'Stock СВОД'!$A$5:$C$220,3,0),)</f>
        <v>0</v>
      </c>
      <c r="AD514" s="51">
        <f>IFERROR(VLOOKUP(Таблица1[[#This Row],[Товар КОД6]],'Продажи Период СВОД'!$A$5:$C$410,3,0),)</f>
        <v>0</v>
      </c>
      <c r="AE514" s="119">
        <f>Таблица1[[#This Row],[СТОК 1001]]+Таблица1[[#This Row],[СТОК 1002,]]</f>
        <v>0</v>
      </c>
      <c r="AF514" s="128"/>
      <c r="AG514" s="129"/>
      <c r="AH514" s="120">
        <f>Таблица1[[#This Row],[1002 заказ]]+Таблица1[[#This Row],[1001 заказ]]</f>
        <v>0</v>
      </c>
      <c r="AI514" s="57">
        <v>1</v>
      </c>
      <c r="AJ514" s="194"/>
      <c r="AK514" s="194"/>
      <c r="AL514" s="194">
        <f>Таблица1[[#This Row],[ФАКТ 1001]]+Таблица1[[#This Row],[ФАКТ 1002]]+Таблица1[[#This Row],[1001 заказ]]+Таблица1[[#This Row],[1002 заказ]]</f>
        <v>0</v>
      </c>
      <c r="AP514" s="3">
        <f>Таблица1[[#This Row],[Возврат 1002]]+Таблица1[[#This Row],[Возврат 1001]]</f>
        <v>0</v>
      </c>
      <c r="AQ51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15" spans="1:43" s="3" customFormat="1" ht="15.75" customHeight="1" x14ac:dyDescent="0.2">
      <c r="A515" s="23" t="s">
        <v>810</v>
      </c>
      <c r="B515" s="2">
        <v>2069230</v>
      </c>
      <c r="C515" s="88" t="s">
        <v>1116</v>
      </c>
      <c r="D515" s="23" t="s">
        <v>810</v>
      </c>
      <c r="E515" s="7">
        <v>2069230</v>
      </c>
      <c r="F515" s="7" t="s">
        <v>38</v>
      </c>
      <c r="G515" s="7" t="s">
        <v>1099</v>
      </c>
      <c r="H515" s="5" t="s">
        <v>21</v>
      </c>
      <c r="I515" s="5">
        <v>4</v>
      </c>
      <c r="J515" s="5">
        <v>100</v>
      </c>
      <c r="K515" s="5">
        <v>15</v>
      </c>
      <c r="L515" s="5">
        <v>40</v>
      </c>
      <c r="M515" s="5">
        <v>60.1</v>
      </c>
      <c r="N515" s="5">
        <v>6</v>
      </c>
      <c r="O515" s="43" t="str">
        <f>CONCATENATE(Таблица1[[#This Row],[Отверстия]],"/",Таблица1[[#This Row],[PCD]])</f>
        <v>4/100</v>
      </c>
      <c r="P515" s="5" t="s">
        <v>1117</v>
      </c>
      <c r="Q515" s="17" t="str">
        <f>CONCATENATE(Таблица1[[#This Row],[Отверстия]],"/",Таблица1[[#This Row],[PCD]],"/",Таблица1[[#This Row],[Диаметр]])</f>
        <v>4/100/15</v>
      </c>
      <c r="R51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4/100/15/40/60,1/6</v>
      </c>
      <c r="S51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4/100/15/40/60,1/6</v>
      </c>
      <c r="T515" s="58" t="s">
        <v>28</v>
      </c>
      <c r="U515" s="4">
        <v>4</v>
      </c>
      <c r="V515" s="35">
        <v>8</v>
      </c>
      <c r="W515" s="55" t="s">
        <v>2756</v>
      </c>
      <c r="X515" s="34">
        <v>3350</v>
      </c>
      <c r="Y515" s="161"/>
      <c r="Z515" s="37">
        <v>2594.9969999999994</v>
      </c>
      <c r="AA515" s="51">
        <f>IFERROR(VLOOKUP(Таблица1[[#This Row],[Товар КОД6]],'Stock СВОД'!$A$5:$C$220,2,0),)</f>
        <v>0</v>
      </c>
      <c r="AB515" s="51">
        <f>IFERROR(VLOOKUP(Таблица1[[#This Row],[Товар КОД6]],'Продажи Период СВОД'!$A$5:$C$410,2,0),)</f>
        <v>4</v>
      </c>
      <c r="AC515" s="129">
        <f>IFERROR(VLOOKUP(Таблица1[[#This Row],[Товар КОД6]],'Stock СВОД'!$A$5:$C$220,3,0),)</f>
        <v>4</v>
      </c>
      <c r="AD515" s="51">
        <f>IFERROR(VLOOKUP(Таблица1[[#This Row],[Товар КОД6]],'Продажи Период СВОД'!$A$5:$C$410,3,0),)</f>
        <v>0</v>
      </c>
      <c r="AE515" s="119">
        <f>Таблица1[[#This Row],[СТОК 1001]]+Таблица1[[#This Row],[СТОК 1002,]]</f>
        <v>4</v>
      </c>
      <c r="AF515" s="128"/>
      <c r="AG515" s="129"/>
      <c r="AH515" s="120">
        <f>Таблица1[[#This Row],[1002 заказ]]+Таблица1[[#This Row],[1001 заказ]]</f>
        <v>0</v>
      </c>
      <c r="AI515" s="57">
        <v>1</v>
      </c>
      <c r="AJ515" s="194"/>
      <c r="AK515" s="194"/>
      <c r="AL515" s="194">
        <f>Таблица1[[#This Row],[ФАКТ 1001]]+Таблица1[[#This Row],[ФАКТ 1002]]+Таблица1[[#This Row],[1001 заказ]]+Таблица1[[#This Row],[1002 заказ]]</f>
        <v>0</v>
      </c>
      <c r="AP515" s="3">
        <f>Таблица1[[#This Row],[Возврат 1002]]+Таблица1[[#This Row],[Возврат 1001]]</f>
        <v>0</v>
      </c>
      <c r="AQ51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8</v>
      </c>
    </row>
    <row r="516" spans="1:43" s="3" customFormat="1" ht="15.75" customHeight="1" x14ac:dyDescent="0.2">
      <c r="A516" s="23" t="s">
        <v>810</v>
      </c>
      <c r="B516" s="2">
        <v>2131830</v>
      </c>
      <c r="C516" s="88" t="s">
        <v>2580</v>
      </c>
      <c r="D516" s="23" t="s">
        <v>810</v>
      </c>
      <c r="E516" s="7">
        <v>2131830</v>
      </c>
      <c r="F516" s="7" t="s">
        <v>2579</v>
      </c>
      <c r="G516" s="7" t="s">
        <v>1097</v>
      </c>
      <c r="H516" s="5" t="s">
        <v>21</v>
      </c>
      <c r="I516" s="5">
        <v>4</v>
      </c>
      <c r="J516" s="5">
        <v>100</v>
      </c>
      <c r="K516" s="5">
        <v>15</v>
      </c>
      <c r="L516" s="5">
        <v>40</v>
      </c>
      <c r="M516" s="5">
        <v>60.1</v>
      </c>
      <c r="N516" s="5">
        <v>6</v>
      </c>
      <c r="O516" s="43" t="str">
        <f>CONCATENATE(Таблица1[[#This Row],[Отверстия]],"/",Таблица1[[#This Row],[PCD]])</f>
        <v>4/100</v>
      </c>
      <c r="P516" s="5" t="s">
        <v>2585</v>
      </c>
      <c r="Q516" s="17" t="str">
        <f>CONCATENATE(Таблица1[[#This Row],[Отверстия]],"/",Таблица1[[#This Row],[PCD]],"/",Таблица1[[#This Row],[Диаметр]])</f>
        <v>4/100/15</v>
      </c>
      <c r="R51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4/100/15/40/60,1/6</v>
      </c>
      <c r="S51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4/100/15/40/60,1/6</v>
      </c>
      <c r="T516" s="58" t="s">
        <v>28</v>
      </c>
      <c r="U516" s="4">
        <v>4</v>
      </c>
      <c r="V516" s="35">
        <v>8</v>
      </c>
      <c r="W516" s="55" t="s">
        <v>2756</v>
      </c>
      <c r="X516" s="34">
        <v>3590</v>
      </c>
      <c r="Y516" s="161"/>
      <c r="Z516" s="37">
        <v>2834.9971999999998</v>
      </c>
      <c r="AA516" s="51">
        <f>IFERROR(VLOOKUP(Таблица1[[#This Row],[Товар КОД6]],'Stock СВОД'!$A$5:$C$220,2,0),)</f>
        <v>0</v>
      </c>
      <c r="AB516" s="51">
        <f>IFERROR(VLOOKUP(Таблица1[[#This Row],[Товар КОД6]],'Продажи Период СВОД'!$A$5:$C$410,2,0),)</f>
        <v>0</v>
      </c>
      <c r="AC516" s="129">
        <f>IFERROR(VLOOKUP(Таблица1[[#This Row],[Товар КОД6]],'Stock СВОД'!$A$5:$C$220,3,0),)</f>
        <v>0</v>
      </c>
      <c r="AD516" s="51">
        <f>IFERROR(VLOOKUP(Таблица1[[#This Row],[Товар КОД6]],'Продажи Период СВОД'!$A$5:$C$410,3,0),)</f>
        <v>4</v>
      </c>
      <c r="AE516" s="119">
        <f>Таблица1[[#This Row],[СТОК 1001]]+Таблица1[[#This Row],[СТОК 1002,]]</f>
        <v>0</v>
      </c>
      <c r="AF516" s="128"/>
      <c r="AG516" s="129"/>
      <c r="AH516" s="120">
        <f>Таблица1[[#This Row],[1002 заказ]]+Таблица1[[#This Row],[1001 заказ]]</f>
        <v>0</v>
      </c>
      <c r="AI516" s="57">
        <v>1</v>
      </c>
      <c r="AJ516" s="194"/>
      <c r="AK516" s="194"/>
      <c r="AL516" s="194">
        <f>Таблица1[[#This Row],[ФАКТ 1001]]+Таблица1[[#This Row],[ФАКТ 1002]]+Таблица1[[#This Row],[1001 заказ]]+Таблица1[[#This Row],[1002 заказ]]</f>
        <v>0</v>
      </c>
      <c r="AP516" s="3">
        <f>Таблица1[[#This Row],[Возврат 1002]]+Таблица1[[#This Row],[Возврат 1001]]</f>
        <v>0</v>
      </c>
      <c r="AQ51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517" spans="1:43" s="3" customFormat="1" ht="15.75" customHeight="1" x14ac:dyDescent="0.2">
      <c r="A517" s="23" t="s">
        <v>810</v>
      </c>
      <c r="B517" s="2">
        <v>405617</v>
      </c>
      <c r="C517" s="88" t="s">
        <v>1192</v>
      </c>
      <c r="D517" s="23" t="s">
        <v>810</v>
      </c>
      <c r="E517" s="7">
        <v>405617</v>
      </c>
      <c r="F517" s="7" t="s">
        <v>26</v>
      </c>
      <c r="G517" s="7" t="s">
        <v>2571</v>
      </c>
      <c r="H517" s="5" t="s">
        <v>21</v>
      </c>
      <c r="I517" s="5">
        <v>4</v>
      </c>
      <c r="J517" s="5">
        <v>100</v>
      </c>
      <c r="K517" s="5">
        <v>14</v>
      </c>
      <c r="L517" s="5">
        <v>45</v>
      </c>
      <c r="M517" s="5">
        <v>56.1</v>
      </c>
      <c r="N517" s="5">
        <v>5.5</v>
      </c>
      <c r="O517" s="43" t="str">
        <f>CONCATENATE(Таблица1[[#This Row],[Отверстия]],"/",Таблица1[[#This Row],[PCD]])</f>
        <v>4/100</v>
      </c>
      <c r="P517" s="5" t="s">
        <v>1191</v>
      </c>
      <c r="Q517" s="17" t="str">
        <f>CONCATENATE(Таблица1[[#This Row],[Отверстия]],"/",Таблица1[[#This Row],[PCD]],"/",Таблица1[[#This Row],[Диаметр]])</f>
        <v>4/100/14</v>
      </c>
      <c r="R51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4/100/14/45/56,1/5,5</v>
      </c>
      <c r="S51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4/100/14/45/56,1/5,5</v>
      </c>
      <c r="T517" s="58" t="s">
        <v>22</v>
      </c>
      <c r="U517" s="4"/>
      <c r="V517" s="35"/>
      <c r="W517" s="55" t="s">
        <v>2809</v>
      </c>
      <c r="X517" s="34">
        <v>3090</v>
      </c>
      <c r="Y517" s="161"/>
      <c r="Z517" s="34">
        <v>0</v>
      </c>
      <c r="AA517" s="51">
        <f>IFERROR(VLOOKUP(Таблица1[[#This Row],[Товар КОД6]],'Stock СВОД'!$A$5:$C$220,2,0),)</f>
        <v>0</v>
      </c>
      <c r="AB517" s="51">
        <f>IFERROR(VLOOKUP(Таблица1[[#This Row],[Товар КОД6]],'Продажи Период СВОД'!$A$5:$C$410,2,0),)</f>
        <v>0</v>
      </c>
      <c r="AC517" s="129">
        <f>IFERROR(VLOOKUP(Таблица1[[#This Row],[Товар КОД6]],'Stock СВОД'!$A$5:$C$220,3,0),)</f>
        <v>0</v>
      </c>
      <c r="AD517" s="51">
        <f>IFERROR(VLOOKUP(Таблица1[[#This Row],[Товар КОД6]],'Продажи Период СВОД'!$A$5:$C$410,3,0),)</f>
        <v>0</v>
      </c>
      <c r="AE517" s="119">
        <f>Таблица1[[#This Row],[СТОК 1001]]+Таблица1[[#This Row],[СТОК 1002,]]</f>
        <v>0</v>
      </c>
      <c r="AF517" s="128"/>
      <c r="AG517" s="129"/>
      <c r="AH517" s="120">
        <f>Таблица1[[#This Row],[1002 заказ]]+Таблица1[[#This Row],[1001 заказ]]</f>
        <v>0</v>
      </c>
      <c r="AI517" s="57">
        <v>1</v>
      </c>
      <c r="AJ517" s="194"/>
      <c r="AK517" s="194"/>
      <c r="AL517" s="194">
        <f>Таблица1[[#This Row],[ФАКТ 1001]]+Таблица1[[#This Row],[ФАКТ 1002]]+Таблица1[[#This Row],[1001 заказ]]+Таблица1[[#This Row],[1002 заказ]]</f>
        <v>0</v>
      </c>
      <c r="AP517" s="3">
        <f>Таблица1[[#This Row],[Возврат 1002]]+Таблица1[[#This Row],[Возврат 1001]]</f>
        <v>0</v>
      </c>
      <c r="AQ51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18" spans="1:43" s="3" customFormat="1" ht="15.75" customHeight="1" x14ac:dyDescent="0.2">
      <c r="A518" s="23" t="s">
        <v>810</v>
      </c>
      <c r="B518" s="2">
        <v>408791</v>
      </c>
      <c r="C518" s="88" t="s">
        <v>1445</v>
      </c>
      <c r="D518" s="23" t="s">
        <v>810</v>
      </c>
      <c r="E518" s="7">
        <v>408791</v>
      </c>
      <c r="F518" s="7" t="s">
        <v>38</v>
      </c>
      <c r="G518" s="7" t="s">
        <v>1180</v>
      </c>
      <c r="H518" s="5" t="s">
        <v>21</v>
      </c>
      <c r="I518" s="5">
        <v>4</v>
      </c>
      <c r="J518" s="5">
        <v>100</v>
      </c>
      <c r="K518" s="5">
        <v>14</v>
      </c>
      <c r="L518" s="5">
        <v>45</v>
      </c>
      <c r="M518" s="5">
        <v>56.1</v>
      </c>
      <c r="N518" s="5">
        <v>5.5</v>
      </c>
      <c r="O518" s="43" t="str">
        <f>CONCATENATE(Таблица1[[#This Row],[Отверстия]],"/",Таблица1[[#This Row],[PCD]])</f>
        <v>4/100</v>
      </c>
      <c r="P518" s="5" t="s">
        <v>1444</v>
      </c>
      <c r="Q518" s="17" t="str">
        <f>CONCATENATE(Таблица1[[#This Row],[Отверстия]],"/",Таблица1[[#This Row],[PCD]],"/",Таблица1[[#This Row],[Диаметр]])</f>
        <v>4/100/14</v>
      </c>
      <c r="R51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4/100/14/45/56,1/5,5</v>
      </c>
      <c r="S51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4/100/14/45/56,1/5,5</v>
      </c>
      <c r="T518" s="58" t="s">
        <v>22</v>
      </c>
      <c r="U518" s="4"/>
      <c r="V518" s="35"/>
      <c r="W518" s="55" t="s">
        <v>2809</v>
      </c>
      <c r="X518" s="34">
        <v>3090</v>
      </c>
      <c r="Y518" s="161"/>
      <c r="Z518" s="34">
        <v>0</v>
      </c>
      <c r="AA518" s="51">
        <f>IFERROR(VLOOKUP(Таблица1[[#This Row],[Товар КОД6]],'Stock СВОД'!$A$5:$C$220,2,0),)</f>
        <v>0</v>
      </c>
      <c r="AB518" s="51">
        <f>IFERROR(VLOOKUP(Таблица1[[#This Row],[Товар КОД6]],'Продажи Период СВОД'!$A$5:$C$410,2,0),)</f>
        <v>0</v>
      </c>
      <c r="AC518" s="129">
        <f>IFERROR(VLOOKUP(Таблица1[[#This Row],[Товар КОД6]],'Stock СВОД'!$A$5:$C$220,3,0),)</f>
        <v>0</v>
      </c>
      <c r="AD518" s="51">
        <f>IFERROR(VLOOKUP(Таблица1[[#This Row],[Товар КОД6]],'Продажи Период СВОД'!$A$5:$C$410,3,0),)</f>
        <v>0</v>
      </c>
      <c r="AE518" s="119">
        <f>Таблица1[[#This Row],[СТОК 1001]]+Таблица1[[#This Row],[СТОК 1002,]]</f>
        <v>0</v>
      </c>
      <c r="AF518" s="128"/>
      <c r="AG518" s="129"/>
      <c r="AH518" s="120">
        <f>Таблица1[[#This Row],[1002 заказ]]+Таблица1[[#This Row],[1001 заказ]]</f>
        <v>0</v>
      </c>
      <c r="AI518" s="57">
        <v>1</v>
      </c>
      <c r="AJ518" s="194"/>
      <c r="AK518" s="194"/>
      <c r="AL518" s="194">
        <f>Таблица1[[#This Row],[ФАКТ 1001]]+Таблица1[[#This Row],[ФАКТ 1002]]+Таблица1[[#This Row],[1001 заказ]]+Таблица1[[#This Row],[1002 заказ]]</f>
        <v>0</v>
      </c>
      <c r="AP518" s="3">
        <f>Таблица1[[#This Row],[Возврат 1002]]+Таблица1[[#This Row],[Возврат 1001]]</f>
        <v>0</v>
      </c>
      <c r="AQ51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19" spans="1:43" s="3" customFormat="1" ht="15.75" customHeight="1" x14ac:dyDescent="0.2">
      <c r="A519" s="23" t="s">
        <v>810</v>
      </c>
      <c r="B519" s="2">
        <v>408792</v>
      </c>
      <c r="C519" s="88" t="s">
        <v>1447</v>
      </c>
      <c r="D519" s="23" t="s">
        <v>810</v>
      </c>
      <c r="E519" s="7">
        <v>408792</v>
      </c>
      <c r="F519" s="7" t="s">
        <v>38</v>
      </c>
      <c r="G519" s="8" t="s">
        <v>2571</v>
      </c>
      <c r="H519" s="5" t="s">
        <v>21</v>
      </c>
      <c r="I519" s="5">
        <v>4</v>
      </c>
      <c r="J519" s="5">
        <v>100</v>
      </c>
      <c r="K519" s="5">
        <v>14</v>
      </c>
      <c r="L519" s="5">
        <v>45</v>
      </c>
      <c r="M519" s="5">
        <v>56.1</v>
      </c>
      <c r="N519" s="5">
        <v>5.5</v>
      </c>
      <c r="O519" s="43" t="str">
        <f>CONCATENATE(Таблица1[[#This Row],[Отверстия]],"/",Таблица1[[#This Row],[PCD]])</f>
        <v>4/100</v>
      </c>
      <c r="P519" s="5" t="s">
        <v>1446</v>
      </c>
      <c r="Q519" s="17" t="str">
        <f>CONCATENATE(Таблица1[[#This Row],[Отверстия]],"/",Таблица1[[#This Row],[PCD]],"/",Таблица1[[#This Row],[Диаметр]])</f>
        <v>4/100/14</v>
      </c>
      <c r="R51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4/100/14/45/56,1/5,5</v>
      </c>
      <c r="S51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4/100/14/45/56,1/5,5</v>
      </c>
      <c r="T519" s="58" t="s">
        <v>22</v>
      </c>
      <c r="U519" s="4"/>
      <c r="V519" s="35"/>
      <c r="W519" s="55" t="s">
        <v>2809</v>
      </c>
      <c r="X519" s="34">
        <v>3090</v>
      </c>
      <c r="Y519" s="161"/>
      <c r="Z519" s="34">
        <v>0</v>
      </c>
      <c r="AA519" s="51">
        <f>IFERROR(VLOOKUP(Таблица1[[#This Row],[Товар КОД6]],'Stock СВОД'!$A$5:$C$220,2,0),)</f>
        <v>0</v>
      </c>
      <c r="AB519" s="51">
        <f>IFERROR(VLOOKUP(Таблица1[[#This Row],[Товар КОД6]],'Продажи Период СВОД'!$A$5:$C$410,2,0),)</f>
        <v>0</v>
      </c>
      <c r="AC519" s="129">
        <f>IFERROR(VLOOKUP(Таблица1[[#This Row],[Товар КОД6]],'Stock СВОД'!$A$5:$C$220,3,0),)</f>
        <v>0</v>
      </c>
      <c r="AD519" s="51">
        <f>IFERROR(VLOOKUP(Таблица1[[#This Row],[Товар КОД6]],'Продажи Период СВОД'!$A$5:$C$410,3,0),)</f>
        <v>0</v>
      </c>
      <c r="AE519" s="119">
        <f>Таблица1[[#This Row],[СТОК 1001]]+Таблица1[[#This Row],[СТОК 1002,]]</f>
        <v>0</v>
      </c>
      <c r="AF519" s="128"/>
      <c r="AG519" s="129"/>
      <c r="AH519" s="120">
        <f>Таблица1[[#This Row],[1002 заказ]]+Таблица1[[#This Row],[1001 заказ]]</f>
        <v>0</v>
      </c>
      <c r="AI519" s="57">
        <v>1</v>
      </c>
      <c r="AJ519" s="194"/>
      <c r="AK519" s="194"/>
      <c r="AL519" s="194">
        <f>Таблица1[[#This Row],[ФАКТ 1001]]+Таблица1[[#This Row],[ФАКТ 1002]]+Таблица1[[#This Row],[1001 заказ]]+Таблица1[[#This Row],[1002 заказ]]</f>
        <v>0</v>
      </c>
      <c r="AP519" s="3">
        <f>Таблица1[[#This Row],[Возврат 1002]]+Таблица1[[#This Row],[Возврат 1001]]</f>
        <v>0</v>
      </c>
      <c r="AQ51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20" spans="1:43" s="3" customFormat="1" ht="15.75" customHeight="1" x14ac:dyDescent="0.2">
      <c r="A520" s="23" t="s">
        <v>810</v>
      </c>
      <c r="B520" s="2">
        <v>408793</v>
      </c>
      <c r="C520" s="88" t="s">
        <v>1449</v>
      </c>
      <c r="D520" s="23" t="s">
        <v>810</v>
      </c>
      <c r="E520" s="7">
        <v>408793</v>
      </c>
      <c r="F520" s="7" t="s">
        <v>38</v>
      </c>
      <c r="G520" s="7" t="s">
        <v>1107</v>
      </c>
      <c r="H520" s="5" t="s">
        <v>21</v>
      </c>
      <c r="I520" s="5">
        <v>4</v>
      </c>
      <c r="J520" s="5">
        <v>100</v>
      </c>
      <c r="K520" s="5">
        <v>14</v>
      </c>
      <c r="L520" s="5">
        <v>45</v>
      </c>
      <c r="M520" s="5">
        <v>56.1</v>
      </c>
      <c r="N520" s="5">
        <v>5.5</v>
      </c>
      <c r="O520" s="43" t="str">
        <f>CONCATENATE(Таблица1[[#This Row],[Отверстия]],"/",Таблица1[[#This Row],[PCD]])</f>
        <v>4/100</v>
      </c>
      <c r="P520" s="5" t="s">
        <v>1448</v>
      </c>
      <c r="Q520" s="17" t="str">
        <f>CONCATENATE(Таблица1[[#This Row],[Отверстия]],"/",Таблица1[[#This Row],[PCD]],"/",Таблица1[[#This Row],[Диаметр]])</f>
        <v>4/100/14</v>
      </c>
      <c r="R52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4/100/14/45/56,1/5,5</v>
      </c>
      <c r="S52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4/100/14/45/56,1/5,5</v>
      </c>
      <c r="T520" s="58" t="s">
        <v>22</v>
      </c>
      <c r="U520" s="4"/>
      <c r="V520" s="35"/>
      <c r="W520" s="55" t="s">
        <v>2809</v>
      </c>
      <c r="X520" s="34">
        <v>2790</v>
      </c>
      <c r="Y520" s="161"/>
      <c r="Z520" s="34">
        <v>0</v>
      </c>
      <c r="AA520" s="51">
        <f>IFERROR(VLOOKUP(Таблица1[[#This Row],[Товар КОД6]],'Stock СВОД'!$A$5:$C$220,2,0),)</f>
        <v>0</v>
      </c>
      <c r="AB520" s="51">
        <f>IFERROR(VLOOKUP(Таблица1[[#This Row],[Товар КОД6]],'Продажи Период СВОД'!$A$5:$C$410,2,0),)</f>
        <v>0</v>
      </c>
      <c r="AC520" s="129">
        <f>IFERROR(VLOOKUP(Таблица1[[#This Row],[Товар КОД6]],'Stock СВОД'!$A$5:$C$220,3,0),)</f>
        <v>0</v>
      </c>
      <c r="AD520" s="51">
        <f>IFERROR(VLOOKUP(Таблица1[[#This Row],[Товар КОД6]],'Продажи Период СВОД'!$A$5:$C$410,3,0),)</f>
        <v>0</v>
      </c>
      <c r="AE520" s="119">
        <f>Таблица1[[#This Row],[СТОК 1001]]+Таблица1[[#This Row],[СТОК 1002,]]</f>
        <v>0</v>
      </c>
      <c r="AF520" s="128"/>
      <c r="AG520" s="129"/>
      <c r="AH520" s="120">
        <f>Таблица1[[#This Row],[1002 заказ]]+Таблица1[[#This Row],[1001 заказ]]</f>
        <v>0</v>
      </c>
      <c r="AI520" s="57">
        <v>1</v>
      </c>
      <c r="AJ520" s="194"/>
      <c r="AK520" s="194"/>
      <c r="AL520" s="194">
        <f>Таблица1[[#This Row],[ФАКТ 1001]]+Таблица1[[#This Row],[ФАКТ 1002]]+Таблица1[[#This Row],[1001 заказ]]+Таблица1[[#This Row],[1002 заказ]]</f>
        <v>0</v>
      </c>
      <c r="AP520" s="3">
        <f>Таблица1[[#This Row],[Возврат 1002]]+Таблица1[[#This Row],[Возврат 1001]]</f>
        <v>0</v>
      </c>
      <c r="AQ52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21" spans="1:43" s="3" customFormat="1" ht="15.75" customHeight="1" x14ac:dyDescent="0.2">
      <c r="A521" s="23" t="s">
        <v>810</v>
      </c>
      <c r="B521" s="2">
        <v>408794</v>
      </c>
      <c r="C521" s="88" t="s">
        <v>1451</v>
      </c>
      <c r="D521" s="23" t="s">
        <v>810</v>
      </c>
      <c r="E521" s="7">
        <v>408794</v>
      </c>
      <c r="F521" s="7" t="s">
        <v>38</v>
      </c>
      <c r="G521" s="7" t="s">
        <v>1108</v>
      </c>
      <c r="H521" s="5" t="s">
        <v>21</v>
      </c>
      <c r="I521" s="5">
        <v>4</v>
      </c>
      <c r="J521" s="5">
        <v>100</v>
      </c>
      <c r="K521" s="5">
        <v>14</v>
      </c>
      <c r="L521" s="5">
        <v>45</v>
      </c>
      <c r="M521" s="5">
        <v>56.1</v>
      </c>
      <c r="N521" s="5">
        <v>5.5</v>
      </c>
      <c r="O521" s="43" t="str">
        <f>CONCATENATE(Таблица1[[#This Row],[Отверстия]],"/",Таблица1[[#This Row],[PCD]])</f>
        <v>4/100</v>
      </c>
      <c r="P521" s="5" t="s">
        <v>1450</v>
      </c>
      <c r="Q521" s="17" t="str">
        <f>CONCATENATE(Таблица1[[#This Row],[Отверстия]],"/",Таблица1[[#This Row],[PCD]],"/",Таблица1[[#This Row],[Диаметр]])</f>
        <v>4/100/14</v>
      </c>
      <c r="R52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4/100/14/45/56,1/5,5</v>
      </c>
      <c r="S52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4/100/14/45/56,1/5,5</v>
      </c>
      <c r="T521" s="58" t="s">
        <v>22</v>
      </c>
      <c r="U521" s="4"/>
      <c r="V521" s="35"/>
      <c r="W521" s="55" t="s">
        <v>2809</v>
      </c>
      <c r="X521" s="34">
        <v>2790</v>
      </c>
      <c r="Y521" s="161"/>
      <c r="Z521" s="34">
        <v>0</v>
      </c>
      <c r="AA521" s="51">
        <f>IFERROR(VLOOKUP(Таблица1[[#This Row],[Товар КОД6]],'Stock СВОД'!$A$5:$C$220,2,0),)</f>
        <v>0</v>
      </c>
      <c r="AB521" s="51">
        <f>IFERROR(VLOOKUP(Таблица1[[#This Row],[Товар КОД6]],'Продажи Период СВОД'!$A$5:$C$410,2,0),)</f>
        <v>0</v>
      </c>
      <c r="AC521" s="129">
        <f>IFERROR(VLOOKUP(Таблица1[[#This Row],[Товар КОД6]],'Stock СВОД'!$A$5:$C$220,3,0),)</f>
        <v>0</v>
      </c>
      <c r="AD521" s="51">
        <f>IFERROR(VLOOKUP(Таблица1[[#This Row],[Товар КОД6]],'Продажи Период СВОД'!$A$5:$C$410,3,0),)</f>
        <v>0</v>
      </c>
      <c r="AE521" s="119">
        <f>Таблица1[[#This Row],[СТОК 1001]]+Таблица1[[#This Row],[СТОК 1002,]]</f>
        <v>0</v>
      </c>
      <c r="AF521" s="128"/>
      <c r="AG521" s="129"/>
      <c r="AH521" s="120">
        <f>Таблица1[[#This Row],[1002 заказ]]+Таблица1[[#This Row],[1001 заказ]]</f>
        <v>0</v>
      </c>
      <c r="AI521" s="57">
        <v>1</v>
      </c>
      <c r="AJ521" s="194"/>
      <c r="AK521" s="194"/>
      <c r="AL521" s="194">
        <f>Таблица1[[#This Row],[ФАКТ 1001]]+Таблица1[[#This Row],[ФАКТ 1002]]+Таблица1[[#This Row],[1001 заказ]]+Таблица1[[#This Row],[1002 заказ]]</f>
        <v>0</v>
      </c>
      <c r="AP521" s="3">
        <f>Таблица1[[#This Row],[Возврат 1002]]+Таблица1[[#This Row],[Возврат 1001]]</f>
        <v>0</v>
      </c>
      <c r="AQ52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22" spans="1:43" s="3" customFormat="1" ht="15.75" customHeight="1" x14ac:dyDescent="0.2">
      <c r="A522" s="23" t="s">
        <v>810</v>
      </c>
      <c r="B522" s="2">
        <v>661755</v>
      </c>
      <c r="C522" s="88" t="s">
        <v>2182</v>
      </c>
      <c r="D522" s="23" t="s">
        <v>810</v>
      </c>
      <c r="E522" s="7">
        <v>661755</v>
      </c>
      <c r="F522" s="7" t="s">
        <v>26</v>
      </c>
      <c r="G522" s="7" t="s">
        <v>1180</v>
      </c>
      <c r="H522" s="5" t="s">
        <v>21</v>
      </c>
      <c r="I522" s="5">
        <v>4</v>
      </c>
      <c r="J522" s="5">
        <v>100</v>
      </c>
      <c r="K522" s="5">
        <v>14</v>
      </c>
      <c r="L522" s="5">
        <v>45</v>
      </c>
      <c r="M522" s="5">
        <v>56.1</v>
      </c>
      <c r="N522" s="5">
        <v>5.5</v>
      </c>
      <c r="O522" s="43" t="str">
        <f>CONCATENATE(Таблица1[[#This Row],[Отверстия]],"/",Таблица1[[#This Row],[PCD]])</f>
        <v>4/100</v>
      </c>
      <c r="P522" s="5" t="s">
        <v>2181</v>
      </c>
      <c r="Q522" s="17" t="str">
        <f>CONCATENATE(Таблица1[[#This Row],[Отверстия]],"/",Таблица1[[#This Row],[PCD]],"/",Таблица1[[#This Row],[Диаметр]])</f>
        <v>4/100/14</v>
      </c>
      <c r="R52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4/100/14/45/56,1/5,5</v>
      </c>
      <c r="S52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4/100/14/45/56,1/5,5</v>
      </c>
      <c r="T522" s="58" t="s">
        <v>22</v>
      </c>
      <c r="U522" s="4"/>
      <c r="V522" s="35"/>
      <c r="W522" s="55" t="s">
        <v>2809</v>
      </c>
      <c r="X522" s="34">
        <v>3090</v>
      </c>
      <c r="Y522" s="161"/>
      <c r="Z522" s="34">
        <v>0</v>
      </c>
      <c r="AA522" s="51">
        <f>IFERROR(VLOOKUP(Таблица1[[#This Row],[Товар КОД6]],'Stock СВОД'!$A$5:$C$220,2,0),)</f>
        <v>0</v>
      </c>
      <c r="AB522" s="51">
        <f>IFERROR(VLOOKUP(Таблица1[[#This Row],[Товар КОД6]],'Продажи Период СВОД'!$A$5:$C$410,2,0),)</f>
        <v>0</v>
      </c>
      <c r="AC522" s="129">
        <f>IFERROR(VLOOKUP(Таблица1[[#This Row],[Товар КОД6]],'Stock СВОД'!$A$5:$C$220,3,0),)</f>
        <v>0</v>
      </c>
      <c r="AD522" s="51">
        <f>IFERROR(VLOOKUP(Таблица1[[#This Row],[Товар КОД6]],'Продажи Период СВОД'!$A$5:$C$410,3,0),)</f>
        <v>0</v>
      </c>
      <c r="AE522" s="119">
        <f>Таблица1[[#This Row],[СТОК 1001]]+Таблица1[[#This Row],[СТОК 1002,]]</f>
        <v>0</v>
      </c>
      <c r="AF522" s="128"/>
      <c r="AG522" s="129"/>
      <c r="AH522" s="120">
        <f>Таблица1[[#This Row],[1002 заказ]]+Таблица1[[#This Row],[1001 заказ]]</f>
        <v>0</v>
      </c>
      <c r="AI522" s="57">
        <v>1</v>
      </c>
      <c r="AJ522" s="194"/>
      <c r="AK522" s="194"/>
      <c r="AL522" s="194">
        <f>Таблица1[[#This Row],[ФАКТ 1001]]+Таблица1[[#This Row],[ФАКТ 1002]]+Таблица1[[#This Row],[1001 заказ]]+Таблица1[[#This Row],[1002 заказ]]</f>
        <v>0</v>
      </c>
      <c r="AP522" s="3">
        <f>Таблица1[[#This Row],[Возврат 1002]]+Таблица1[[#This Row],[Возврат 1001]]</f>
        <v>0</v>
      </c>
      <c r="AQ52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23" spans="1:43" s="3" customFormat="1" ht="15.75" customHeight="1" x14ac:dyDescent="0.2">
      <c r="A523" s="23" t="s">
        <v>810</v>
      </c>
      <c r="B523" s="2">
        <v>661756</v>
      </c>
      <c r="C523" s="88" t="s">
        <v>2184</v>
      </c>
      <c r="D523" s="23" t="s">
        <v>810</v>
      </c>
      <c r="E523" s="7">
        <v>661756</v>
      </c>
      <c r="F523" s="7" t="s">
        <v>26</v>
      </c>
      <c r="G523" s="8" t="s">
        <v>1108</v>
      </c>
      <c r="H523" s="5" t="s">
        <v>21</v>
      </c>
      <c r="I523" s="5">
        <v>4</v>
      </c>
      <c r="J523" s="5">
        <v>100</v>
      </c>
      <c r="K523" s="5">
        <v>14</v>
      </c>
      <c r="L523" s="5">
        <v>45</v>
      </c>
      <c r="M523" s="5">
        <v>56.1</v>
      </c>
      <c r="N523" s="5">
        <v>5.5</v>
      </c>
      <c r="O523" s="43" t="str">
        <f>CONCATENATE(Таблица1[[#This Row],[Отверстия]],"/",Таблица1[[#This Row],[PCD]])</f>
        <v>4/100</v>
      </c>
      <c r="P523" s="5" t="s">
        <v>2183</v>
      </c>
      <c r="Q523" s="17" t="str">
        <f>CONCATENATE(Таблица1[[#This Row],[Отверстия]],"/",Таблица1[[#This Row],[PCD]],"/",Таблица1[[#This Row],[Диаметр]])</f>
        <v>4/100/14</v>
      </c>
      <c r="R52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4/100/14/45/56,1/5,5</v>
      </c>
      <c r="S52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4/100/14/45/56,1/5,5</v>
      </c>
      <c r="T523" s="58" t="s">
        <v>22</v>
      </c>
      <c r="U523" s="4"/>
      <c r="V523" s="35"/>
      <c r="W523" s="55" t="s">
        <v>2809</v>
      </c>
      <c r="X523" s="34">
        <v>2790</v>
      </c>
      <c r="Y523" s="161"/>
      <c r="Z523" s="34">
        <v>0</v>
      </c>
      <c r="AA523" s="51">
        <f>IFERROR(VLOOKUP(Таблица1[[#This Row],[Товар КОД6]],'Stock СВОД'!$A$5:$C$220,2,0),)</f>
        <v>0</v>
      </c>
      <c r="AB523" s="51">
        <f>IFERROR(VLOOKUP(Таблица1[[#This Row],[Товар КОД6]],'Продажи Период СВОД'!$A$5:$C$410,2,0),)</f>
        <v>0</v>
      </c>
      <c r="AC523" s="129">
        <f>IFERROR(VLOOKUP(Таблица1[[#This Row],[Товар КОД6]],'Stock СВОД'!$A$5:$C$220,3,0),)</f>
        <v>0</v>
      </c>
      <c r="AD523" s="51">
        <f>IFERROR(VLOOKUP(Таблица1[[#This Row],[Товар КОД6]],'Продажи Период СВОД'!$A$5:$C$410,3,0),)</f>
        <v>0</v>
      </c>
      <c r="AE523" s="119">
        <f>Таблица1[[#This Row],[СТОК 1001]]+Таблица1[[#This Row],[СТОК 1002,]]</f>
        <v>0</v>
      </c>
      <c r="AF523" s="128"/>
      <c r="AG523" s="129"/>
      <c r="AH523" s="120">
        <f>Таблица1[[#This Row],[1002 заказ]]+Таблица1[[#This Row],[1001 заказ]]</f>
        <v>0</v>
      </c>
      <c r="AI523" s="57">
        <v>1</v>
      </c>
      <c r="AJ523" s="194"/>
      <c r="AK523" s="194"/>
      <c r="AL523" s="194">
        <f>Таблица1[[#This Row],[ФАКТ 1001]]+Таблица1[[#This Row],[ФАКТ 1002]]+Таблица1[[#This Row],[1001 заказ]]+Таблица1[[#This Row],[1002 заказ]]</f>
        <v>0</v>
      </c>
      <c r="AP523" s="3">
        <f>Таблица1[[#This Row],[Возврат 1002]]+Таблица1[[#This Row],[Возврат 1001]]</f>
        <v>0</v>
      </c>
      <c r="AQ52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24" spans="1:43" s="3" customFormat="1" ht="15.75" customHeight="1" x14ac:dyDescent="0.2">
      <c r="A524" s="23" t="s">
        <v>810</v>
      </c>
      <c r="B524" s="2">
        <v>665904</v>
      </c>
      <c r="C524" s="88" t="s">
        <v>3671</v>
      </c>
      <c r="D524" s="23" t="s">
        <v>810</v>
      </c>
      <c r="E524" s="7">
        <v>665904</v>
      </c>
      <c r="F524" s="7" t="s">
        <v>38</v>
      </c>
      <c r="G524" s="7" t="s">
        <v>1099</v>
      </c>
      <c r="H524" s="5" t="s">
        <v>21</v>
      </c>
      <c r="I524" s="5">
        <v>4</v>
      </c>
      <c r="J524" s="5">
        <v>100</v>
      </c>
      <c r="K524" s="5">
        <v>14</v>
      </c>
      <c r="L524" s="5">
        <v>45</v>
      </c>
      <c r="M524" s="5">
        <v>56.1</v>
      </c>
      <c r="N524" s="5">
        <v>5.5</v>
      </c>
      <c r="O524" s="43" t="str">
        <f>CONCATENATE(Таблица1[[#This Row],[Отверстия]],"/",Таблица1[[#This Row],[PCD]])</f>
        <v>4/100</v>
      </c>
      <c r="P524" s="5" t="s">
        <v>2464</v>
      </c>
      <c r="Q524" s="17" t="str">
        <f>CONCATENATE(Таблица1[[#This Row],[Отверстия]],"/",Таблица1[[#This Row],[PCD]],"/",Таблица1[[#This Row],[Диаметр]])</f>
        <v>4/100/14</v>
      </c>
      <c r="R52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4/100/14/45/56,1/5,5</v>
      </c>
      <c r="S52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4/100/14/45/56,1/5,5</v>
      </c>
      <c r="T524" s="58" t="s">
        <v>22</v>
      </c>
      <c r="U524" s="4"/>
      <c r="V524" s="35"/>
      <c r="W524" s="55" t="s">
        <v>2809</v>
      </c>
      <c r="X524" s="34">
        <v>2790</v>
      </c>
      <c r="Y524" s="161"/>
      <c r="Z524" s="34">
        <v>0</v>
      </c>
      <c r="AA524" s="51">
        <f>IFERROR(VLOOKUP(Таблица1[[#This Row],[Товар КОД6]],'Stock СВОД'!$A$5:$C$220,2,0),)</f>
        <v>0</v>
      </c>
      <c r="AB524" s="51">
        <f>IFERROR(VLOOKUP(Таблица1[[#This Row],[Товар КОД6]],'Продажи Период СВОД'!$A$5:$C$410,2,0),)</f>
        <v>0</v>
      </c>
      <c r="AC524" s="129">
        <f>IFERROR(VLOOKUP(Таблица1[[#This Row],[Товар КОД6]],'Stock СВОД'!$A$5:$C$220,3,0),)</f>
        <v>0</v>
      </c>
      <c r="AD524" s="51">
        <f>IFERROR(VLOOKUP(Таблица1[[#This Row],[Товар КОД6]],'Продажи Период СВОД'!$A$5:$C$410,3,0),)</f>
        <v>0</v>
      </c>
      <c r="AE524" s="119">
        <f>Таблица1[[#This Row],[СТОК 1001]]+Таблица1[[#This Row],[СТОК 1002,]]</f>
        <v>0</v>
      </c>
      <c r="AF524" s="128"/>
      <c r="AG524" s="129"/>
      <c r="AH524" s="120">
        <f>Таблица1[[#This Row],[1002 заказ]]+Таблица1[[#This Row],[1001 заказ]]</f>
        <v>0</v>
      </c>
      <c r="AI524" s="57">
        <v>1</v>
      </c>
      <c r="AJ524" s="194"/>
      <c r="AK524" s="194"/>
      <c r="AL524" s="194">
        <f>Таблица1[[#This Row],[ФАКТ 1001]]+Таблица1[[#This Row],[ФАКТ 1002]]+Таблица1[[#This Row],[1001 заказ]]+Таблица1[[#This Row],[1002 заказ]]</f>
        <v>0</v>
      </c>
      <c r="AP524" s="3">
        <f>Таблица1[[#This Row],[Возврат 1002]]+Таблица1[[#This Row],[Возврат 1001]]</f>
        <v>0</v>
      </c>
      <c r="AQ52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25" spans="1:43" s="3" customFormat="1" ht="15.75" customHeight="1" x14ac:dyDescent="0.2">
      <c r="A525" s="23" t="s">
        <v>810</v>
      </c>
      <c r="B525" s="2">
        <v>665905</v>
      </c>
      <c r="C525" s="88" t="s">
        <v>3672</v>
      </c>
      <c r="D525" s="23" t="s">
        <v>810</v>
      </c>
      <c r="E525" s="7">
        <v>665905</v>
      </c>
      <c r="F525" s="7" t="s">
        <v>38</v>
      </c>
      <c r="G525" s="7" t="s">
        <v>1103</v>
      </c>
      <c r="H525" s="5" t="s">
        <v>21</v>
      </c>
      <c r="I525" s="5">
        <v>4</v>
      </c>
      <c r="J525" s="5">
        <v>100</v>
      </c>
      <c r="K525" s="5">
        <v>14</v>
      </c>
      <c r="L525" s="5">
        <v>45</v>
      </c>
      <c r="M525" s="5">
        <v>56.1</v>
      </c>
      <c r="N525" s="5">
        <v>5.5</v>
      </c>
      <c r="O525" s="43" t="str">
        <f>CONCATENATE(Таблица1[[#This Row],[Отверстия]],"/",Таблица1[[#This Row],[PCD]])</f>
        <v>4/100</v>
      </c>
      <c r="P525" s="5" t="s">
        <v>2465</v>
      </c>
      <c r="Q525" s="17" t="str">
        <f>CONCATENATE(Таблица1[[#This Row],[Отверстия]],"/",Таблица1[[#This Row],[PCD]],"/",Таблица1[[#This Row],[Диаметр]])</f>
        <v>4/100/14</v>
      </c>
      <c r="R52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4/100/14/45/56,1/5,5</v>
      </c>
      <c r="S52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4/100/14/45/56,1/5,5</v>
      </c>
      <c r="T525" s="58" t="s">
        <v>22</v>
      </c>
      <c r="U525" s="4"/>
      <c r="V525" s="35"/>
      <c r="W525" s="55" t="s">
        <v>2809</v>
      </c>
      <c r="X525" s="34">
        <v>3090</v>
      </c>
      <c r="Y525" s="161"/>
      <c r="Z525" s="34">
        <v>0</v>
      </c>
      <c r="AA525" s="51">
        <f>IFERROR(VLOOKUP(Таблица1[[#This Row],[Товар КОД6]],'Stock СВОД'!$A$5:$C$220,2,0),)</f>
        <v>0</v>
      </c>
      <c r="AB525" s="51">
        <f>IFERROR(VLOOKUP(Таблица1[[#This Row],[Товар КОД6]],'Продажи Период СВОД'!$A$5:$C$410,2,0),)</f>
        <v>0</v>
      </c>
      <c r="AC525" s="129">
        <f>IFERROR(VLOOKUP(Таблица1[[#This Row],[Товар КОД6]],'Stock СВОД'!$A$5:$C$220,3,0),)</f>
        <v>0</v>
      </c>
      <c r="AD525" s="51">
        <f>IFERROR(VLOOKUP(Таблица1[[#This Row],[Товар КОД6]],'Продажи Период СВОД'!$A$5:$C$410,3,0),)</f>
        <v>0</v>
      </c>
      <c r="AE525" s="119">
        <f>Таблица1[[#This Row],[СТОК 1001]]+Таблица1[[#This Row],[СТОК 1002,]]</f>
        <v>0</v>
      </c>
      <c r="AF525" s="128"/>
      <c r="AG525" s="129"/>
      <c r="AH525" s="120">
        <f>Таблица1[[#This Row],[1002 заказ]]+Таблица1[[#This Row],[1001 заказ]]</f>
        <v>0</v>
      </c>
      <c r="AI525" s="57">
        <v>1</v>
      </c>
      <c r="AJ525" s="194"/>
      <c r="AK525" s="194"/>
      <c r="AL525" s="194">
        <f>Таблица1[[#This Row],[ФАКТ 1001]]+Таблица1[[#This Row],[ФАКТ 1002]]+Таблица1[[#This Row],[1001 заказ]]+Таблица1[[#This Row],[1002 заказ]]</f>
        <v>0</v>
      </c>
      <c r="AP525" s="3">
        <f>Таблица1[[#This Row],[Возврат 1002]]+Таблица1[[#This Row],[Возврат 1001]]</f>
        <v>0</v>
      </c>
      <c r="AQ52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26" spans="1:43" s="3" customFormat="1" ht="15.75" customHeight="1" x14ac:dyDescent="0.2">
      <c r="A526" s="23" t="s">
        <v>810</v>
      </c>
      <c r="B526" s="2">
        <v>665926</v>
      </c>
      <c r="C526" s="88" t="s">
        <v>3673</v>
      </c>
      <c r="D526" s="23" t="s">
        <v>810</v>
      </c>
      <c r="E526" s="7">
        <v>665926</v>
      </c>
      <c r="F526" s="7" t="s">
        <v>26</v>
      </c>
      <c r="G526" s="7" t="s">
        <v>1099</v>
      </c>
      <c r="H526" s="5" t="s">
        <v>21</v>
      </c>
      <c r="I526" s="5">
        <v>4</v>
      </c>
      <c r="J526" s="5">
        <v>100</v>
      </c>
      <c r="K526" s="5">
        <v>14</v>
      </c>
      <c r="L526" s="5">
        <v>45</v>
      </c>
      <c r="M526" s="5">
        <v>56.1</v>
      </c>
      <c r="N526" s="5">
        <v>5.5</v>
      </c>
      <c r="O526" s="43" t="str">
        <f>CONCATENATE(Таблица1[[#This Row],[Отверстия]],"/",Таблица1[[#This Row],[PCD]])</f>
        <v>4/100</v>
      </c>
      <c r="P526" s="5" t="s">
        <v>2479</v>
      </c>
      <c r="Q526" s="17" t="str">
        <f>CONCATENATE(Таблица1[[#This Row],[Отверстия]],"/",Таблица1[[#This Row],[PCD]],"/",Таблица1[[#This Row],[Диаметр]])</f>
        <v>4/100/14</v>
      </c>
      <c r="R52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4/100/14/45/56,1/5,5</v>
      </c>
      <c r="S52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4/100/14/45/56,1/5,5</v>
      </c>
      <c r="T526" s="58" t="s">
        <v>22</v>
      </c>
      <c r="U526" s="4"/>
      <c r="V526" s="35"/>
      <c r="W526" s="55" t="s">
        <v>2809</v>
      </c>
      <c r="X526" s="34">
        <v>2790</v>
      </c>
      <c r="Y526" s="161"/>
      <c r="Z526" s="34">
        <v>0</v>
      </c>
      <c r="AA526" s="51">
        <f>IFERROR(VLOOKUP(Таблица1[[#This Row],[Товар КОД6]],'Stock СВОД'!$A$5:$C$220,2,0),)</f>
        <v>0</v>
      </c>
      <c r="AB526" s="51">
        <f>IFERROR(VLOOKUP(Таблица1[[#This Row],[Товар КОД6]],'Продажи Период СВОД'!$A$5:$C$410,2,0),)</f>
        <v>0</v>
      </c>
      <c r="AC526" s="129">
        <f>IFERROR(VLOOKUP(Таблица1[[#This Row],[Товар КОД6]],'Stock СВОД'!$A$5:$C$220,3,0),)</f>
        <v>0</v>
      </c>
      <c r="AD526" s="51">
        <f>IFERROR(VLOOKUP(Таблица1[[#This Row],[Товар КОД6]],'Продажи Период СВОД'!$A$5:$C$410,3,0),)</f>
        <v>0</v>
      </c>
      <c r="AE526" s="119">
        <f>Таблица1[[#This Row],[СТОК 1001]]+Таблица1[[#This Row],[СТОК 1002,]]</f>
        <v>0</v>
      </c>
      <c r="AF526" s="128"/>
      <c r="AG526" s="129"/>
      <c r="AH526" s="120">
        <f>Таблица1[[#This Row],[1002 заказ]]+Таблица1[[#This Row],[1001 заказ]]</f>
        <v>0</v>
      </c>
      <c r="AI526" s="57">
        <v>1</v>
      </c>
      <c r="AJ526" s="194"/>
      <c r="AK526" s="194"/>
      <c r="AL526" s="194">
        <f>Таблица1[[#This Row],[ФАКТ 1001]]+Таблица1[[#This Row],[ФАКТ 1002]]+Таблица1[[#This Row],[1001 заказ]]+Таблица1[[#This Row],[1002 заказ]]</f>
        <v>0</v>
      </c>
      <c r="AP526" s="3">
        <f>Таблица1[[#This Row],[Возврат 1002]]+Таблица1[[#This Row],[Возврат 1001]]</f>
        <v>0</v>
      </c>
      <c r="AQ52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27" spans="1:43" s="3" customFormat="1" ht="15.75" customHeight="1" x14ac:dyDescent="0.2">
      <c r="A527" s="23" t="s">
        <v>810</v>
      </c>
      <c r="B527" s="2">
        <v>665927</v>
      </c>
      <c r="C527" s="88" t="s">
        <v>3890</v>
      </c>
      <c r="D527" s="23" t="s">
        <v>810</v>
      </c>
      <c r="E527" s="7">
        <v>665927</v>
      </c>
      <c r="F527" s="7" t="s">
        <v>26</v>
      </c>
      <c r="G527" s="8" t="s">
        <v>1107</v>
      </c>
      <c r="H527" s="5" t="s">
        <v>21</v>
      </c>
      <c r="I527" s="5">
        <v>4</v>
      </c>
      <c r="J527" s="5">
        <v>100</v>
      </c>
      <c r="K527" s="5">
        <v>14</v>
      </c>
      <c r="L527" s="5">
        <v>45</v>
      </c>
      <c r="M527" s="5">
        <v>56.1</v>
      </c>
      <c r="N527" s="5">
        <v>5.5</v>
      </c>
      <c r="O527" s="43" t="str">
        <f>CONCATENATE(Таблица1[[#This Row],[Отверстия]],"/",Таблица1[[#This Row],[PCD]])</f>
        <v>4/100</v>
      </c>
      <c r="P527" s="5" t="s">
        <v>2480</v>
      </c>
      <c r="Q527" s="17" t="str">
        <f>CONCATENATE(Таблица1[[#This Row],[Отверстия]],"/",Таблица1[[#This Row],[PCD]],"/",Таблица1[[#This Row],[Диаметр]])</f>
        <v>4/100/14</v>
      </c>
      <c r="R52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4/100/14/45/56,1/5,5</v>
      </c>
      <c r="S52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4/100/14/45/56,1/5,5</v>
      </c>
      <c r="T527" s="58" t="s">
        <v>22</v>
      </c>
      <c r="U527" s="4"/>
      <c r="V527" s="35"/>
      <c r="W527" s="55" t="s">
        <v>2809</v>
      </c>
      <c r="X527" s="34">
        <v>2790</v>
      </c>
      <c r="Y527" s="161"/>
      <c r="Z527" s="34">
        <v>0</v>
      </c>
      <c r="AA527" s="51">
        <f>IFERROR(VLOOKUP(Таблица1[[#This Row],[Товар КОД6]],'Stock СВОД'!$A$5:$C$220,2,0),)</f>
        <v>0</v>
      </c>
      <c r="AB527" s="51">
        <f>IFERROR(VLOOKUP(Таблица1[[#This Row],[Товар КОД6]],'Продажи Период СВОД'!$A$5:$C$410,2,0),)</f>
        <v>0</v>
      </c>
      <c r="AC527" s="129">
        <f>IFERROR(VLOOKUP(Таблица1[[#This Row],[Товар КОД6]],'Stock СВОД'!$A$5:$C$220,3,0),)</f>
        <v>0</v>
      </c>
      <c r="AD527" s="51">
        <f>IFERROR(VLOOKUP(Таблица1[[#This Row],[Товар КОД6]],'Продажи Период СВОД'!$A$5:$C$410,3,0),)</f>
        <v>0</v>
      </c>
      <c r="AE527" s="119">
        <f>Таблица1[[#This Row],[СТОК 1001]]+Таблица1[[#This Row],[СТОК 1002,]]</f>
        <v>0</v>
      </c>
      <c r="AF527" s="128"/>
      <c r="AG527" s="129"/>
      <c r="AH527" s="120">
        <f>Таблица1[[#This Row],[1002 заказ]]+Таблица1[[#This Row],[1001 заказ]]</f>
        <v>0</v>
      </c>
      <c r="AI527" s="57">
        <v>1</v>
      </c>
      <c r="AJ527" s="194"/>
      <c r="AK527" s="194"/>
      <c r="AL527" s="194">
        <f>Таблица1[[#This Row],[ФАКТ 1001]]+Таблица1[[#This Row],[ФАКТ 1002]]+Таблица1[[#This Row],[1001 заказ]]+Таблица1[[#This Row],[1002 заказ]]</f>
        <v>0</v>
      </c>
      <c r="AP527" s="3">
        <f>Таблица1[[#This Row],[Возврат 1002]]+Таблица1[[#This Row],[Возврат 1001]]</f>
        <v>0</v>
      </c>
      <c r="AQ52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28" spans="1:43" s="3" customFormat="1" ht="15.75" customHeight="1" x14ac:dyDescent="0.2">
      <c r="A528" s="23" t="s">
        <v>810</v>
      </c>
      <c r="B528" s="2">
        <v>665928</v>
      </c>
      <c r="C528" s="88" t="s">
        <v>3976</v>
      </c>
      <c r="D528" s="23" t="s">
        <v>810</v>
      </c>
      <c r="E528" s="7">
        <v>665928</v>
      </c>
      <c r="F528" s="7" t="s">
        <v>26</v>
      </c>
      <c r="G528" s="7" t="s">
        <v>1103</v>
      </c>
      <c r="H528" s="5" t="s">
        <v>21</v>
      </c>
      <c r="I528" s="5">
        <v>4</v>
      </c>
      <c r="J528" s="5">
        <v>100</v>
      </c>
      <c r="K528" s="5">
        <v>14</v>
      </c>
      <c r="L528" s="5">
        <v>45</v>
      </c>
      <c r="M528" s="5">
        <v>56.1</v>
      </c>
      <c r="N528" s="5">
        <v>5.5</v>
      </c>
      <c r="O528" s="43" t="str">
        <f>CONCATENATE(Таблица1[[#This Row],[Отверстия]],"/",Таблица1[[#This Row],[PCD]])</f>
        <v>4/100</v>
      </c>
      <c r="P528" s="5" t="s">
        <v>2481</v>
      </c>
      <c r="Q528" s="17" t="str">
        <f>CONCATENATE(Таблица1[[#This Row],[Отверстия]],"/",Таблица1[[#This Row],[PCD]],"/",Таблица1[[#This Row],[Диаметр]])</f>
        <v>4/100/14</v>
      </c>
      <c r="R52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4/100/14/45/56,1/5,5</v>
      </c>
      <c r="S52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4/100/14/45/56,1/5,5</v>
      </c>
      <c r="T528" s="58" t="s">
        <v>22</v>
      </c>
      <c r="U528" s="4"/>
      <c r="V528" s="35"/>
      <c r="W528" s="55" t="s">
        <v>2809</v>
      </c>
      <c r="X528" s="34">
        <v>3090</v>
      </c>
      <c r="Y528" s="161"/>
      <c r="Z528" s="34">
        <v>0</v>
      </c>
      <c r="AA528" s="51">
        <f>IFERROR(VLOOKUP(Таблица1[[#This Row],[Товар КОД6]],'Stock СВОД'!$A$5:$C$220,2,0),)</f>
        <v>0</v>
      </c>
      <c r="AB528" s="51">
        <f>IFERROR(VLOOKUP(Таблица1[[#This Row],[Товар КОД6]],'Продажи Период СВОД'!$A$5:$C$410,2,0),)</f>
        <v>0</v>
      </c>
      <c r="AC528" s="129">
        <f>IFERROR(VLOOKUP(Таблица1[[#This Row],[Товар КОД6]],'Stock СВОД'!$A$5:$C$220,3,0),)</f>
        <v>0</v>
      </c>
      <c r="AD528" s="51">
        <f>IFERROR(VLOOKUP(Таблица1[[#This Row],[Товар КОД6]],'Продажи Период СВОД'!$A$5:$C$410,3,0),)</f>
        <v>0</v>
      </c>
      <c r="AE528" s="119">
        <f>Таблица1[[#This Row],[СТОК 1001]]+Таблица1[[#This Row],[СТОК 1002,]]</f>
        <v>0</v>
      </c>
      <c r="AF528" s="128"/>
      <c r="AG528" s="129"/>
      <c r="AH528" s="120">
        <f>Таблица1[[#This Row],[1002 заказ]]+Таблица1[[#This Row],[1001 заказ]]</f>
        <v>0</v>
      </c>
      <c r="AI528" s="57">
        <v>1</v>
      </c>
      <c r="AJ528" s="194"/>
      <c r="AK528" s="194"/>
      <c r="AL528" s="194">
        <f>Таблица1[[#This Row],[ФАКТ 1001]]+Таблица1[[#This Row],[ФАКТ 1002]]+Таблица1[[#This Row],[1001 заказ]]+Таблица1[[#This Row],[1002 заказ]]</f>
        <v>0</v>
      </c>
      <c r="AP528" s="3">
        <f>Таблица1[[#This Row],[Возврат 1002]]+Таблица1[[#This Row],[Возврат 1001]]</f>
        <v>0</v>
      </c>
      <c r="AQ52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29" spans="1:43" s="3" customFormat="1" ht="15.75" customHeight="1" x14ac:dyDescent="0.2">
      <c r="A529" s="23" t="s">
        <v>810</v>
      </c>
      <c r="B529" s="2">
        <v>405718</v>
      </c>
      <c r="C529" s="88" t="s">
        <v>1320</v>
      </c>
      <c r="D529" s="23" t="s">
        <v>810</v>
      </c>
      <c r="E529" s="7">
        <v>405718</v>
      </c>
      <c r="F529" s="7" t="s">
        <v>513</v>
      </c>
      <c r="G529" s="7" t="s">
        <v>1180</v>
      </c>
      <c r="H529" s="5" t="s">
        <v>21</v>
      </c>
      <c r="I529" s="5">
        <v>5</v>
      </c>
      <c r="J529" s="5">
        <v>112</v>
      </c>
      <c r="K529" s="5">
        <v>16</v>
      </c>
      <c r="L529" s="5">
        <v>45</v>
      </c>
      <c r="M529" s="5">
        <v>66.599999999999994</v>
      </c>
      <c r="N529" s="5">
        <v>7</v>
      </c>
      <c r="O529" s="43" t="str">
        <f>CONCATENATE(Таблица1[[#This Row],[Отверстия]],"/",Таблица1[[#This Row],[PCD]])</f>
        <v>5/112</v>
      </c>
      <c r="P529" s="5" t="s">
        <v>1319</v>
      </c>
      <c r="Q529" s="17" t="str">
        <f>CONCATENATE(Таблица1[[#This Row],[Отверстия]],"/",Таблица1[[#This Row],[PCD]],"/",Таблица1[[#This Row],[Диаметр]])</f>
        <v>5/112/16</v>
      </c>
      <c r="R52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5/112/16/45/66,6/7</v>
      </c>
      <c r="S52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5/112/16/45/66,6/7</v>
      </c>
      <c r="T529" s="58" t="s">
        <v>22</v>
      </c>
      <c r="U529" s="4"/>
      <c r="V529" s="35"/>
      <c r="W529" s="55" t="s">
        <v>2922</v>
      </c>
      <c r="X529" s="34">
        <v>4250</v>
      </c>
      <c r="Y529" s="161"/>
      <c r="Z529" s="34">
        <v>0</v>
      </c>
      <c r="AA529" s="51">
        <f>IFERROR(VLOOKUP(Таблица1[[#This Row],[Товар КОД6]],'Stock СВОД'!$A$5:$C$220,2,0),)</f>
        <v>0</v>
      </c>
      <c r="AB529" s="51">
        <f>IFERROR(VLOOKUP(Таблица1[[#This Row],[Товар КОД6]],'Продажи Период СВОД'!$A$5:$C$410,2,0),)</f>
        <v>0</v>
      </c>
      <c r="AC529" s="129">
        <f>IFERROR(VLOOKUP(Таблица1[[#This Row],[Товар КОД6]],'Stock СВОД'!$A$5:$C$220,3,0),)</f>
        <v>0</v>
      </c>
      <c r="AD529" s="51">
        <f>IFERROR(VLOOKUP(Таблица1[[#This Row],[Товар КОД6]],'Продажи Период СВОД'!$A$5:$C$410,3,0),)</f>
        <v>0</v>
      </c>
      <c r="AE529" s="119">
        <f>Таблица1[[#This Row],[СТОК 1001]]+Таблица1[[#This Row],[СТОК 1002,]]</f>
        <v>0</v>
      </c>
      <c r="AF529" s="128"/>
      <c r="AG529" s="129"/>
      <c r="AH529" s="120">
        <f>Таблица1[[#This Row],[1002 заказ]]+Таблица1[[#This Row],[1001 заказ]]</f>
        <v>0</v>
      </c>
      <c r="AI529" s="57">
        <v>1</v>
      </c>
      <c r="AJ529" s="194"/>
      <c r="AK529" s="194"/>
      <c r="AL529" s="194">
        <f>Таблица1[[#This Row],[ФАКТ 1001]]+Таблица1[[#This Row],[ФАКТ 1002]]+Таблица1[[#This Row],[1001 заказ]]+Таблица1[[#This Row],[1002 заказ]]</f>
        <v>0</v>
      </c>
      <c r="AP529" s="3">
        <f>Таблица1[[#This Row],[Возврат 1002]]+Таблица1[[#This Row],[Возврат 1001]]</f>
        <v>0</v>
      </c>
      <c r="AQ52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30" spans="1:43" s="3" customFormat="1" ht="15.75" customHeight="1" x14ac:dyDescent="0.2">
      <c r="A530" s="23" t="s">
        <v>810</v>
      </c>
      <c r="B530" s="2">
        <v>661593</v>
      </c>
      <c r="C530" s="88" t="s">
        <v>2020</v>
      </c>
      <c r="D530" s="23" t="s">
        <v>810</v>
      </c>
      <c r="E530" s="7">
        <v>661593</v>
      </c>
      <c r="F530" s="7" t="s">
        <v>513</v>
      </c>
      <c r="G530" s="7" t="s">
        <v>1106</v>
      </c>
      <c r="H530" s="5" t="s">
        <v>21</v>
      </c>
      <c r="I530" s="5">
        <v>5</v>
      </c>
      <c r="J530" s="5">
        <v>112</v>
      </c>
      <c r="K530" s="5">
        <v>16</v>
      </c>
      <c r="L530" s="5">
        <v>45</v>
      </c>
      <c r="M530" s="5">
        <v>66.599999999999994</v>
      </c>
      <c r="N530" s="5">
        <v>7</v>
      </c>
      <c r="O530" s="43" t="str">
        <f>CONCATENATE(Таблица1[[#This Row],[Отверстия]],"/",Таблица1[[#This Row],[PCD]])</f>
        <v>5/112</v>
      </c>
      <c r="P530" s="5" t="s">
        <v>2019</v>
      </c>
      <c r="Q530" s="17" t="str">
        <f>CONCATENATE(Таблица1[[#This Row],[Отверстия]],"/",Таблица1[[#This Row],[PCD]],"/",Таблица1[[#This Row],[Диаметр]])</f>
        <v>5/112/16</v>
      </c>
      <c r="R53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5/112/16/45/66,6/7</v>
      </c>
      <c r="S53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5/112/16/45/66,6/7</v>
      </c>
      <c r="T530" s="58" t="s">
        <v>22</v>
      </c>
      <c r="U530" s="4"/>
      <c r="V530" s="35"/>
      <c r="W530" s="55" t="s">
        <v>2922</v>
      </c>
      <c r="X530" s="34">
        <v>3990</v>
      </c>
      <c r="Y530" s="161"/>
      <c r="Z530" s="34">
        <v>0</v>
      </c>
      <c r="AA530" s="51">
        <f>IFERROR(VLOOKUP(Таблица1[[#This Row],[Товар КОД6]],'Stock СВОД'!$A$5:$C$220,2,0),)</f>
        <v>0</v>
      </c>
      <c r="AB530" s="51">
        <f>IFERROR(VLOOKUP(Таблица1[[#This Row],[Товар КОД6]],'Продажи Период СВОД'!$A$5:$C$410,2,0),)</f>
        <v>0</v>
      </c>
      <c r="AC530" s="129">
        <f>IFERROR(VLOOKUP(Таблица1[[#This Row],[Товар КОД6]],'Stock СВОД'!$A$5:$C$220,3,0),)</f>
        <v>0</v>
      </c>
      <c r="AD530" s="51">
        <f>IFERROR(VLOOKUP(Таблица1[[#This Row],[Товар КОД6]],'Продажи Период СВОД'!$A$5:$C$410,3,0),)</f>
        <v>0</v>
      </c>
      <c r="AE530" s="119">
        <f>Таблица1[[#This Row],[СТОК 1001]]+Таблица1[[#This Row],[СТОК 1002,]]</f>
        <v>0</v>
      </c>
      <c r="AF530" s="128"/>
      <c r="AG530" s="129"/>
      <c r="AH530" s="120">
        <f>Таблица1[[#This Row],[1002 заказ]]+Таблица1[[#This Row],[1001 заказ]]</f>
        <v>0</v>
      </c>
      <c r="AI530" s="57">
        <v>1</v>
      </c>
      <c r="AJ530" s="194"/>
      <c r="AK530" s="194"/>
      <c r="AL530" s="194">
        <f>Таблица1[[#This Row],[ФАКТ 1001]]+Таблица1[[#This Row],[ФАКТ 1002]]+Таблица1[[#This Row],[1001 заказ]]+Таблица1[[#This Row],[1002 заказ]]</f>
        <v>0</v>
      </c>
      <c r="AP530" s="3">
        <f>Таблица1[[#This Row],[Возврат 1002]]+Таблица1[[#This Row],[Возврат 1001]]</f>
        <v>0</v>
      </c>
      <c r="AQ53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31" spans="1:43" s="3" customFormat="1" ht="15.75" customHeight="1" x14ac:dyDescent="0.2">
      <c r="A531" s="23" t="s">
        <v>810</v>
      </c>
      <c r="B531" s="2">
        <v>661594</v>
      </c>
      <c r="C531" s="88" t="s">
        <v>3674</v>
      </c>
      <c r="D531" s="23" t="s">
        <v>810</v>
      </c>
      <c r="E531" s="7">
        <v>661594</v>
      </c>
      <c r="F531" s="7" t="s">
        <v>513</v>
      </c>
      <c r="G531" s="7" t="s">
        <v>1099</v>
      </c>
      <c r="H531" s="5" t="s">
        <v>21</v>
      </c>
      <c r="I531" s="5">
        <v>5</v>
      </c>
      <c r="J531" s="5">
        <v>112</v>
      </c>
      <c r="K531" s="5">
        <v>16</v>
      </c>
      <c r="L531" s="5">
        <v>45</v>
      </c>
      <c r="M531" s="5">
        <v>66.599999999999994</v>
      </c>
      <c r="N531" s="5">
        <v>7</v>
      </c>
      <c r="O531" s="43" t="str">
        <f>CONCATENATE(Таблица1[[#This Row],[Отверстия]],"/",Таблица1[[#This Row],[PCD]])</f>
        <v>5/112</v>
      </c>
      <c r="P531" s="5" t="s">
        <v>2021</v>
      </c>
      <c r="Q531" s="17" t="str">
        <f>CONCATENATE(Таблица1[[#This Row],[Отверстия]],"/",Таблица1[[#This Row],[PCD]],"/",Таблица1[[#This Row],[Диаметр]])</f>
        <v>5/112/16</v>
      </c>
      <c r="R53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5/112/16/45/66,6/7</v>
      </c>
      <c r="S53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5/112/16/45/66,6/7</v>
      </c>
      <c r="T531" s="58" t="s">
        <v>22</v>
      </c>
      <c r="U531" s="4"/>
      <c r="V531" s="35"/>
      <c r="W531" s="55" t="s">
        <v>2922</v>
      </c>
      <c r="X531" s="34">
        <v>3990</v>
      </c>
      <c r="Y531" s="161"/>
      <c r="Z531" s="34">
        <v>0</v>
      </c>
      <c r="AA531" s="51">
        <f>IFERROR(VLOOKUP(Таблица1[[#This Row],[Товар КОД6]],'Stock СВОД'!$A$5:$C$220,2,0),)</f>
        <v>0</v>
      </c>
      <c r="AB531" s="51">
        <f>IFERROR(VLOOKUP(Таблица1[[#This Row],[Товар КОД6]],'Продажи Период СВОД'!$A$5:$C$410,2,0),)</f>
        <v>0</v>
      </c>
      <c r="AC531" s="129">
        <f>IFERROR(VLOOKUP(Таблица1[[#This Row],[Товар КОД6]],'Stock СВОД'!$A$5:$C$220,3,0),)</f>
        <v>0</v>
      </c>
      <c r="AD531" s="51">
        <f>IFERROR(VLOOKUP(Таблица1[[#This Row],[Товар КОД6]],'Продажи Период СВОД'!$A$5:$C$410,3,0),)</f>
        <v>0</v>
      </c>
      <c r="AE531" s="119">
        <f>Таблица1[[#This Row],[СТОК 1001]]+Таблица1[[#This Row],[СТОК 1002,]]</f>
        <v>0</v>
      </c>
      <c r="AF531" s="128"/>
      <c r="AG531" s="129"/>
      <c r="AH531" s="120">
        <f>Таблица1[[#This Row],[1002 заказ]]+Таблица1[[#This Row],[1001 заказ]]</f>
        <v>0</v>
      </c>
      <c r="AI531" s="57">
        <v>1</v>
      </c>
      <c r="AJ531" s="194"/>
      <c r="AK531" s="194"/>
      <c r="AL531" s="194">
        <f>Таблица1[[#This Row],[ФАКТ 1001]]+Таблица1[[#This Row],[ФАКТ 1002]]+Таблица1[[#This Row],[1001 заказ]]+Таблица1[[#This Row],[1002 заказ]]</f>
        <v>0</v>
      </c>
      <c r="AP531" s="3">
        <f>Таблица1[[#This Row],[Возврат 1002]]+Таблица1[[#This Row],[Возврат 1001]]</f>
        <v>0</v>
      </c>
      <c r="AQ53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32" spans="1:43" s="3" customFormat="1" ht="15.75" customHeight="1" x14ac:dyDescent="0.2">
      <c r="A532" s="23" t="s">
        <v>810</v>
      </c>
      <c r="B532" s="2">
        <v>408952</v>
      </c>
      <c r="C532" s="88" t="s">
        <v>1650</v>
      </c>
      <c r="D532" s="23" t="s">
        <v>810</v>
      </c>
      <c r="E532" s="7">
        <v>408952</v>
      </c>
      <c r="F532" s="7" t="s">
        <v>2576</v>
      </c>
      <c r="G532" s="7" t="s">
        <v>1180</v>
      </c>
      <c r="H532" s="5" t="s">
        <v>21</v>
      </c>
      <c r="I532" s="5">
        <v>4</v>
      </c>
      <c r="J532" s="5">
        <v>108</v>
      </c>
      <c r="K532" s="5">
        <v>16</v>
      </c>
      <c r="L532" s="5">
        <v>31</v>
      </c>
      <c r="M532" s="5">
        <v>65.099999999999994</v>
      </c>
      <c r="N532" s="5">
        <v>6.5</v>
      </c>
      <c r="O532" s="43" t="str">
        <f>CONCATENATE(Таблица1[[#This Row],[Отверстия]],"/",Таблица1[[#This Row],[PCD]])</f>
        <v>4/108</v>
      </c>
      <c r="P532" s="5" t="s">
        <v>1649</v>
      </c>
      <c r="Q532" s="17" t="str">
        <f>CONCATENATE(Таблица1[[#This Row],[Отверстия]],"/",Таблица1[[#This Row],[PCD]],"/",Таблица1[[#This Row],[Диаметр]])</f>
        <v>4/108/16</v>
      </c>
      <c r="R53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4/108/16/31/65,1/6,5</v>
      </c>
      <c r="S53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4/108/16/31/65,1/6,5</v>
      </c>
      <c r="T532" s="58" t="s">
        <v>22</v>
      </c>
      <c r="U532" s="4"/>
      <c r="V532" s="35"/>
      <c r="W532" s="55" t="s">
        <v>2894</v>
      </c>
      <c r="X532" s="34">
        <v>4250</v>
      </c>
      <c r="Y532" s="161"/>
      <c r="Z532" s="34">
        <v>0</v>
      </c>
      <c r="AA532" s="51">
        <f>IFERROR(VLOOKUP(Таблица1[[#This Row],[Товар КОД6]],'Stock СВОД'!$A$5:$C$220,2,0),)</f>
        <v>0</v>
      </c>
      <c r="AB532" s="51">
        <f>IFERROR(VLOOKUP(Таблица1[[#This Row],[Товар КОД6]],'Продажи Период СВОД'!$A$5:$C$410,2,0),)</f>
        <v>0</v>
      </c>
      <c r="AC532" s="129">
        <f>IFERROR(VLOOKUP(Таблица1[[#This Row],[Товар КОД6]],'Stock СВОД'!$A$5:$C$220,3,0),)</f>
        <v>0</v>
      </c>
      <c r="AD532" s="51">
        <f>IFERROR(VLOOKUP(Таблица1[[#This Row],[Товар КОД6]],'Продажи Период СВОД'!$A$5:$C$410,3,0),)</f>
        <v>0</v>
      </c>
      <c r="AE532" s="119">
        <f>Таблица1[[#This Row],[СТОК 1001]]+Таблица1[[#This Row],[СТОК 1002,]]</f>
        <v>0</v>
      </c>
      <c r="AF532" s="128"/>
      <c r="AG532" s="129"/>
      <c r="AH532" s="120">
        <f>Таблица1[[#This Row],[1002 заказ]]+Таблица1[[#This Row],[1001 заказ]]</f>
        <v>0</v>
      </c>
      <c r="AI532" s="57"/>
      <c r="AJ532" s="194"/>
      <c r="AK532" s="194"/>
      <c r="AL532" s="194">
        <f>Таблица1[[#This Row],[ФАКТ 1001]]+Таблица1[[#This Row],[ФАКТ 1002]]+Таблица1[[#This Row],[1001 заказ]]+Таблица1[[#This Row],[1002 заказ]]</f>
        <v>0</v>
      </c>
      <c r="AP532" s="3">
        <f>Таблица1[[#This Row],[Возврат 1002]]+Таблица1[[#This Row],[Возврат 1001]]</f>
        <v>0</v>
      </c>
      <c r="AQ53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33" spans="1:43" s="3" customFormat="1" ht="15.75" customHeight="1" x14ac:dyDescent="0.2">
      <c r="A533" s="23" t="s">
        <v>810</v>
      </c>
      <c r="B533" s="2">
        <v>408953</v>
      </c>
      <c r="C533" s="88" t="s">
        <v>1652</v>
      </c>
      <c r="D533" s="23" t="s">
        <v>810</v>
      </c>
      <c r="E533" s="7">
        <v>408953</v>
      </c>
      <c r="F533" s="7" t="s">
        <v>2576</v>
      </c>
      <c r="G533" s="7" t="s">
        <v>2571</v>
      </c>
      <c r="H533" s="5" t="s">
        <v>21</v>
      </c>
      <c r="I533" s="5">
        <v>4</v>
      </c>
      <c r="J533" s="5">
        <v>108</v>
      </c>
      <c r="K533" s="5">
        <v>16</v>
      </c>
      <c r="L533" s="5">
        <v>31</v>
      </c>
      <c r="M533" s="5">
        <v>65.099999999999994</v>
      </c>
      <c r="N533" s="5">
        <v>6.5</v>
      </c>
      <c r="O533" s="43" t="str">
        <f>CONCATENATE(Таблица1[[#This Row],[Отверстия]],"/",Таблица1[[#This Row],[PCD]])</f>
        <v>4/108</v>
      </c>
      <c r="P533" s="5" t="s">
        <v>1651</v>
      </c>
      <c r="Q533" s="17" t="str">
        <f>CONCATENATE(Таблица1[[#This Row],[Отверстия]],"/",Таблица1[[#This Row],[PCD]],"/",Таблица1[[#This Row],[Диаметр]])</f>
        <v>4/108/16</v>
      </c>
      <c r="R53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4/108/16/31/65,1/6,5</v>
      </c>
      <c r="S53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4/108/16/31/65,1/6,5</v>
      </c>
      <c r="T533" s="58" t="s">
        <v>22</v>
      </c>
      <c r="U533" s="4"/>
      <c r="V533" s="35"/>
      <c r="W533" s="55" t="s">
        <v>2894</v>
      </c>
      <c r="X533" s="34">
        <v>4250</v>
      </c>
      <c r="Y533" s="161"/>
      <c r="Z533" s="34">
        <v>0</v>
      </c>
      <c r="AA533" s="51">
        <f>IFERROR(VLOOKUP(Таблица1[[#This Row],[Товар КОД6]],'Stock СВОД'!$A$5:$C$220,2,0),)</f>
        <v>0</v>
      </c>
      <c r="AB533" s="51">
        <f>IFERROR(VLOOKUP(Таблица1[[#This Row],[Товар КОД6]],'Продажи Период СВОД'!$A$5:$C$410,2,0),)</f>
        <v>0</v>
      </c>
      <c r="AC533" s="129">
        <f>IFERROR(VLOOKUP(Таблица1[[#This Row],[Товар КОД6]],'Stock СВОД'!$A$5:$C$220,3,0),)</f>
        <v>0</v>
      </c>
      <c r="AD533" s="51">
        <f>IFERROR(VLOOKUP(Таблица1[[#This Row],[Товар КОД6]],'Продажи Период СВОД'!$A$5:$C$410,3,0),)</f>
        <v>0</v>
      </c>
      <c r="AE533" s="119">
        <f>Таблица1[[#This Row],[СТОК 1001]]+Таблица1[[#This Row],[СТОК 1002,]]</f>
        <v>0</v>
      </c>
      <c r="AF533" s="128"/>
      <c r="AG533" s="129"/>
      <c r="AH533" s="120">
        <f>Таблица1[[#This Row],[1002 заказ]]+Таблица1[[#This Row],[1001 заказ]]</f>
        <v>0</v>
      </c>
      <c r="AI533" s="57"/>
      <c r="AJ533" s="194"/>
      <c r="AK533" s="194"/>
      <c r="AL533" s="194">
        <f>Таблица1[[#This Row],[ФАКТ 1001]]+Таблица1[[#This Row],[ФАКТ 1002]]+Таблица1[[#This Row],[1001 заказ]]+Таблица1[[#This Row],[1002 заказ]]</f>
        <v>0</v>
      </c>
      <c r="AP533" s="3">
        <f>Таблица1[[#This Row],[Возврат 1002]]+Таблица1[[#This Row],[Возврат 1001]]</f>
        <v>0</v>
      </c>
      <c r="AQ53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34" spans="1:43" s="3" customFormat="1" ht="15.75" customHeight="1" x14ac:dyDescent="0.2">
      <c r="A534" s="23" t="s">
        <v>810</v>
      </c>
      <c r="B534" s="2">
        <v>408954</v>
      </c>
      <c r="C534" s="88" t="s">
        <v>1654</v>
      </c>
      <c r="D534" s="23" t="s">
        <v>810</v>
      </c>
      <c r="E534" s="7">
        <v>408954</v>
      </c>
      <c r="F534" s="7" t="s">
        <v>2576</v>
      </c>
      <c r="G534" s="7" t="s">
        <v>1107</v>
      </c>
      <c r="H534" s="5" t="s">
        <v>21</v>
      </c>
      <c r="I534" s="5">
        <v>4</v>
      </c>
      <c r="J534" s="5">
        <v>108</v>
      </c>
      <c r="K534" s="5">
        <v>16</v>
      </c>
      <c r="L534" s="5">
        <v>31</v>
      </c>
      <c r="M534" s="5">
        <v>65.099999999999994</v>
      </c>
      <c r="N534" s="5">
        <v>6.5</v>
      </c>
      <c r="O534" s="43" t="str">
        <f>CONCATENATE(Таблица1[[#This Row],[Отверстия]],"/",Таблица1[[#This Row],[PCD]])</f>
        <v>4/108</v>
      </c>
      <c r="P534" s="5" t="s">
        <v>1653</v>
      </c>
      <c r="Q534" s="17" t="str">
        <f>CONCATENATE(Таблица1[[#This Row],[Отверстия]],"/",Таблица1[[#This Row],[PCD]],"/",Таблица1[[#This Row],[Диаметр]])</f>
        <v>4/108/16</v>
      </c>
      <c r="R53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4/108/16/31/65,1/6,5</v>
      </c>
      <c r="S53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4/108/16/31/65,1/6,5</v>
      </c>
      <c r="T534" s="58" t="s">
        <v>22</v>
      </c>
      <c r="U534" s="4"/>
      <c r="V534" s="35"/>
      <c r="W534" s="55" t="s">
        <v>2894</v>
      </c>
      <c r="X534" s="34">
        <v>3990</v>
      </c>
      <c r="Y534" s="161"/>
      <c r="Z534" s="34">
        <v>0</v>
      </c>
      <c r="AA534" s="51">
        <f>IFERROR(VLOOKUP(Таблица1[[#This Row],[Товар КОД6]],'Stock СВОД'!$A$5:$C$220,2,0),)</f>
        <v>0</v>
      </c>
      <c r="AB534" s="51">
        <f>IFERROR(VLOOKUP(Таблица1[[#This Row],[Товар КОД6]],'Продажи Период СВОД'!$A$5:$C$410,2,0),)</f>
        <v>0</v>
      </c>
      <c r="AC534" s="129">
        <f>IFERROR(VLOOKUP(Таблица1[[#This Row],[Товар КОД6]],'Stock СВОД'!$A$5:$C$220,3,0),)</f>
        <v>0</v>
      </c>
      <c r="AD534" s="51">
        <f>IFERROR(VLOOKUP(Таблица1[[#This Row],[Товар КОД6]],'Продажи Период СВОД'!$A$5:$C$410,3,0),)</f>
        <v>0</v>
      </c>
      <c r="AE534" s="119">
        <f>Таблица1[[#This Row],[СТОК 1001]]+Таблица1[[#This Row],[СТОК 1002,]]</f>
        <v>0</v>
      </c>
      <c r="AF534" s="128"/>
      <c r="AG534" s="129"/>
      <c r="AH534" s="120">
        <f>Таблица1[[#This Row],[1002 заказ]]+Таблица1[[#This Row],[1001 заказ]]</f>
        <v>0</v>
      </c>
      <c r="AI534" s="57"/>
      <c r="AJ534" s="194"/>
      <c r="AK534" s="194"/>
      <c r="AL534" s="194">
        <f>Таблица1[[#This Row],[ФАКТ 1001]]+Таблица1[[#This Row],[ФАКТ 1002]]+Таблица1[[#This Row],[1001 заказ]]+Таблица1[[#This Row],[1002 заказ]]</f>
        <v>0</v>
      </c>
      <c r="AP534" s="3">
        <f>Таблица1[[#This Row],[Возврат 1002]]+Таблица1[[#This Row],[Возврат 1001]]</f>
        <v>0</v>
      </c>
      <c r="AQ53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35" spans="1:43" s="3" customFormat="1" ht="15.75" customHeight="1" x14ac:dyDescent="0.2">
      <c r="A535" s="23" t="s">
        <v>810</v>
      </c>
      <c r="B535" s="2">
        <v>408955</v>
      </c>
      <c r="C535" s="88" t="s">
        <v>1656</v>
      </c>
      <c r="D535" s="23" t="s">
        <v>810</v>
      </c>
      <c r="E535" s="7">
        <v>408955</v>
      </c>
      <c r="F535" s="7" t="s">
        <v>2576</v>
      </c>
      <c r="G535" s="7" t="s">
        <v>1108</v>
      </c>
      <c r="H535" s="5" t="s">
        <v>21</v>
      </c>
      <c r="I535" s="5">
        <v>4</v>
      </c>
      <c r="J535" s="5">
        <v>108</v>
      </c>
      <c r="K535" s="5">
        <v>16</v>
      </c>
      <c r="L535" s="5">
        <v>31</v>
      </c>
      <c r="M535" s="5">
        <v>65.099999999999994</v>
      </c>
      <c r="N535" s="5">
        <v>6.5</v>
      </c>
      <c r="O535" s="43" t="str">
        <f>CONCATENATE(Таблица1[[#This Row],[Отверстия]],"/",Таблица1[[#This Row],[PCD]])</f>
        <v>4/108</v>
      </c>
      <c r="P535" s="5" t="s">
        <v>1655</v>
      </c>
      <c r="Q535" s="17" t="str">
        <f>CONCATENATE(Таблица1[[#This Row],[Отверстия]],"/",Таблица1[[#This Row],[PCD]],"/",Таблица1[[#This Row],[Диаметр]])</f>
        <v>4/108/16</v>
      </c>
      <c r="R53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4/108/16/31/65,1/6,5</v>
      </c>
      <c r="S53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4/108/16/31/65,1/6,5</v>
      </c>
      <c r="T535" s="58" t="s">
        <v>22</v>
      </c>
      <c r="U535" s="4"/>
      <c r="V535" s="35"/>
      <c r="W535" s="55" t="s">
        <v>2894</v>
      </c>
      <c r="X535" s="34">
        <v>3990</v>
      </c>
      <c r="Y535" s="161"/>
      <c r="Z535" s="34">
        <v>0</v>
      </c>
      <c r="AA535" s="51">
        <f>IFERROR(VLOOKUP(Таблица1[[#This Row],[Товар КОД6]],'Stock СВОД'!$A$5:$C$220,2,0),)</f>
        <v>0</v>
      </c>
      <c r="AB535" s="51">
        <f>IFERROR(VLOOKUP(Таблица1[[#This Row],[Товар КОД6]],'Продажи Период СВОД'!$A$5:$C$410,2,0),)</f>
        <v>0</v>
      </c>
      <c r="AC535" s="129">
        <f>IFERROR(VLOOKUP(Таблица1[[#This Row],[Товар КОД6]],'Stock СВОД'!$A$5:$C$220,3,0),)</f>
        <v>0</v>
      </c>
      <c r="AD535" s="51">
        <f>IFERROR(VLOOKUP(Таблица1[[#This Row],[Товар КОД6]],'Продажи Период СВОД'!$A$5:$C$410,3,0),)</f>
        <v>0</v>
      </c>
      <c r="AE535" s="119">
        <f>Таблица1[[#This Row],[СТОК 1001]]+Таблица1[[#This Row],[СТОК 1002,]]</f>
        <v>0</v>
      </c>
      <c r="AF535" s="128"/>
      <c r="AG535" s="129"/>
      <c r="AH535" s="120">
        <f>Таблица1[[#This Row],[1002 заказ]]+Таблица1[[#This Row],[1001 заказ]]</f>
        <v>0</v>
      </c>
      <c r="AI535" s="57"/>
      <c r="AJ535" s="194"/>
      <c r="AK535" s="194"/>
      <c r="AL535" s="194">
        <f>Таблица1[[#This Row],[ФАКТ 1001]]+Таблица1[[#This Row],[ФАКТ 1002]]+Таблица1[[#This Row],[1001 заказ]]+Таблица1[[#This Row],[1002 заказ]]</f>
        <v>0</v>
      </c>
      <c r="AP535" s="3">
        <f>Таблица1[[#This Row],[Возврат 1002]]+Таблица1[[#This Row],[Возврат 1001]]</f>
        <v>0</v>
      </c>
      <c r="AQ53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36" spans="1:43" s="3" customFormat="1" ht="15.75" customHeight="1" x14ac:dyDescent="0.2">
      <c r="A536" s="23" t="s">
        <v>810</v>
      </c>
      <c r="B536" s="2">
        <v>665982</v>
      </c>
      <c r="C536" s="88" t="s">
        <v>3675</v>
      </c>
      <c r="D536" s="23" t="s">
        <v>810</v>
      </c>
      <c r="E536" s="7">
        <v>665982</v>
      </c>
      <c r="F536" s="7" t="s">
        <v>2576</v>
      </c>
      <c r="G536" s="7" t="s">
        <v>1099</v>
      </c>
      <c r="H536" s="5" t="s">
        <v>21</v>
      </c>
      <c r="I536" s="5">
        <v>4</v>
      </c>
      <c r="J536" s="5">
        <v>108</v>
      </c>
      <c r="K536" s="5">
        <v>16</v>
      </c>
      <c r="L536" s="5">
        <v>31</v>
      </c>
      <c r="M536" s="5">
        <v>65.099999999999994</v>
      </c>
      <c r="N536" s="5">
        <v>6.5</v>
      </c>
      <c r="O536" s="43" t="str">
        <f>CONCATENATE(Таблица1[[#This Row],[Отверстия]],"/",Таблица1[[#This Row],[PCD]])</f>
        <v>4/108</v>
      </c>
      <c r="P536" s="5" t="s">
        <v>2509</v>
      </c>
      <c r="Q536" s="17" t="str">
        <f>CONCATENATE(Таблица1[[#This Row],[Отверстия]],"/",Таблица1[[#This Row],[PCD]],"/",Таблица1[[#This Row],[Диаметр]])</f>
        <v>4/108/16</v>
      </c>
      <c r="R53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4/108/16/31/65,1/6,5</v>
      </c>
      <c r="S53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4/108/16/31/65,1/6,5</v>
      </c>
      <c r="T536" s="58" t="s">
        <v>22</v>
      </c>
      <c r="U536" s="4"/>
      <c r="V536" s="35"/>
      <c r="W536" s="55" t="s">
        <v>2894</v>
      </c>
      <c r="X536" s="34">
        <v>3990</v>
      </c>
      <c r="Y536" s="161"/>
      <c r="Z536" s="34">
        <v>0</v>
      </c>
      <c r="AA536" s="51">
        <f>IFERROR(VLOOKUP(Таблица1[[#This Row],[Товар КОД6]],'Stock СВОД'!$A$5:$C$220,2,0),)</f>
        <v>0</v>
      </c>
      <c r="AB536" s="51">
        <f>IFERROR(VLOOKUP(Таблица1[[#This Row],[Товар КОД6]],'Продажи Период СВОД'!$A$5:$C$410,2,0),)</f>
        <v>0</v>
      </c>
      <c r="AC536" s="129">
        <f>IFERROR(VLOOKUP(Таблица1[[#This Row],[Товар КОД6]],'Stock СВОД'!$A$5:$C$220,3,0),)</f>
        <v>0</v>
      </c>
      <c r="AD536" s="51">
        <f>IFERROR(VLOOKUP(Таблица1[[#This Row],[Товар КОД6]],'Продажи Период СВОД'!$A$5:$C$410,3,0),)</f>
        <v>0</v>
      </c>
      <c r="AE536" s="119">
        <f>Таблица1[[#This Row],[СТОК 1001]]+Таблица1[[#This Row],[СТОК 1002,]]</f>
        <v>0</v>
      </c>
      <c r="AF536" s="128"/>
      <c r="AG536" s="129"/>
      <c r="AH536" s="120">
        <f>Таблица1[[#This Row],[1002 заказ]]+Таблица1[[#This Row],[1001 заказ]]</f>
        <v>0</v>
      </c>
      <c r="AI536" s="57"/>
      <c r="AJ536" s="194"/>
      <c r="AK536" s="194"/>
      <c r="AL536" s="194">
        <f>Таблица1[[#This Row],[ФАКТ 1001]]+Таблица1[[#This Row],[ФАКТ 1002]]+Таблица1[[#This Row],[1001 заказ]]+Таблица1[[#This Row],[1002 заказ]]</f>
        <v>0</v>
      </c>
      <c r="AP536" s="3">
        <f>Таблица1[[#This Row],[Возврат 1002]]+Таблица1[[#This Row],[Возврат 1001]]</f>
        <v>0</v>
      </c>
      <c r="AQ53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37" spans="1:43" s="3" customFormat="1" ht="15.75" customHeight="1" x14ac:dyDescent="0.2">
      <c r="A537" s="23" t="s">
        <v>810</v>
      </c>
      <c r="B537" s="2">
        <v>665983</v>
      </c>
      <c r="C537" s="88" t="s">
        <v>3676</v>
      </c>
      <c r="D537" s="23" t="s">
        <v>810</v>
      </c>
      <c r="E537" s="7">
        <v>665983</v>
      </c>
      <c r="F537" s="7" t="s">
        <v>2576</v>
      </c>
      <c r="G537" s="7" t="s">
        <v>1103</v>
      </c>
      <c r="H537" s="5" t="s">
        <v>21</v>
      </c>
      <c r="I537" s="5">
        <v>4</v>
      </c>
      <c r="J537" s="5">
        <v>108</v>
      </c>
      <c r="K537" s="5">
        <v>16</v>
      </c>
      <c r="L537" s="5">
        <v>31</v>
      </c>
      <c r="M537" s="5">
        <v>65.099999999999994</v>
      </c>
      <c r="N537" s="5">
        <v>6.5</v>
      </c>
      <c r="O537" s="43" t="str">
        <f>CONCATENATE(Таблица1[[#This Row],[Отверстия]],"/",Таблица1[[#This Row],[PCD]])</f>
        <v>4/108</v>
      </c>
      <c r="P537" s="5" t="s">
        <v>2510</v>
      </c>
      <c r="Q537" s="17" t="str">
        <f>CONCATENATE(Таблица1[[#This Row],[Отверстия]],"/",Таблица1[[#This Row],[PCD]],"/",Таблица1[[#This Row],[Диаметр]])</f>
        <v>4/108/16</v>
      </c>
      <c r="R53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4/108/16/31/65,1/6,5</v>
      </c>
      <c r="S53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4/108/16/31/65,1/6,5</v>
      </c>
      <c r="T537" s="58" t="s">
        <v>22</v>
      </c>
      <c r="U537" s="4"/>
      <c r="V537" s="35"/>
      <c r="W537" s="55" t="s">
        <v>2894</v>
      </c>
      <c r="X537" s="34">
        <v>4250</v>
      </c>
      <c r="Y537" s="161"/>
      <c r="Z537" s="34">
        <v>0</v>
      </c>
      <c r="AA537" s="51">
        <f>IFERROR(VLOOKUP(Таблица1[[#This Row],[Товар КОД6]],'Stock СВОД'!$A$5:$C$220,2,0),)</f>
        <v>0</v>
      </c>
      <c r="AB537" s="51">
        <f>IFERROR(VLOOKUP(Таблица1[[#This Row],[Товар КОД6]],'Продажи Период СВОД'!$A$5:$C$410,2,0),)</f>
        <v>0</v>
      </c>
      <c r="AC537" s="129">
        <f>IFERROR(VLOOKUP(Таблица1[[#This Row],[Товар КОД6]],'Stock СВОД'!$A$5:$C$220,3,0),)</f>
        <v>0</v>
      </c>
      <c r="AD537" s="51">
        <f>IFERROR(VLOOKUP(Таблица1[[#This Row],[Товар КОД6]],'Продажи Период СВОД'!$A$5:$C$410,3,0),)</f>
        <v>0</v>
      </c>
      <c r="AE537" s="119">
        <f>Таблица1[[#This Row],[СТОК 1001]]+Таблица1[[#This Row],[СТОК 1002,]]</f>
        <v>0</v>
      </c>
      <c r="AF537" s="128"/>
      <c r="AG537" s="129"/>
      <c r="AH537" s="120">
        <f>Таблица1[[#This Row],[1002 заказ]]+Таблица1[[#This Row],[1001 заказ]]</f>
        <v>0</v>
      </c>
      <c r="AI537" s="57"/>
      <c r="AJ537" s="194"/>
      <c r="AK537" s="194"/>
      <c r="AL537" s="194">
        <f>Таблица1[[#This Row],[ФАКТ 1001]]+Таблица1[[#This Row],[ФАКТ 1002]]+Таблица1[[#This Row],[1001 заказ]]+Таблица1[[#This Row],[1002 заказ]]</f>
        <v>0</v>
      </c>
      <c r="AP537" s="3">
        <f>Таблица1[[#This Row],[Возврат 1002]]+Таблица1[[#This Row],[Возврат 1001]]</f>
        <v>0</v>
      </c>
      <c r="AQ53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38" spans="1:43" s="3" customFormat="1" ht="15.75" customHeight="1" x14ac:dyDescent="0.2">
      <c r="A538" s="23" t="s">
        <v>810</v>
      </c>
      <c r="B538" s="2">
        <v>408974</v>
      </c>
      <c r="C538" s="88" t="s">
        <v>1685</v>
      </c>
      <c r="D538" s="23" t="s">
        <v>810</v>
      </c>
      <c r="E538" s="7">
        <v>408974</v>
      </c>
      <c r="F538" s="7" t="s">
        <v>2576</v>
      </c>
      <c r="G538" s="8" t="s">
        <v>1180</v>
      </c>
      <c r="H538" s="5" t="s">
        <v>21</v>
      </c>
      <c r="I538" s="5">
        <v>4</v>
      </c>
      <c r="J538" s="5">
        <v>108</v>
      </c>
      <c r="K538" s="5">
        <v>16</v>
      </c>
      <c r="L538" s="5">
        <v>45</v>
      </c>
      <c r="M538" s="5">
        <v>63.4</v>
      </c>
      <c r="N538" s="5">
        <v>6.5</v>
      </c>
      <c r="O538" s="43" t="str">
        <f>CONCATENATE(Таблица1[[#This Row],[Отверстия]],"/",Таблица1[[#This Row],[PCD]])</f>
        <v>4/108</v>
      </c>
      <c r="P538" s="5" t="s">
        <v>1684</v>
      </c>
      <c r="Q538" s="17" t="str">
        <f>CONCATENATE(Таблица1[[#This Row],[Отверстия]],"/",Таблица1[[#This Row],[PCD]],"/",Таблица1[[#This Row],[Диаметр]])</f>
        <v>4/108/16</v>
      </c>
      <c r="R53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4/108/16/45/63,4/6,5</v>
      </c>
      <c r="S53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4/108/16/45/63,4/6,5</v>
      </c>
      <c r="T538" s="58" t="s">
        <v>22</v>
      </c>
      <c r="U538" s="4"/>
      <c r="V538" s="35"/>
      <c r="W538" s="55" t="s">
        <v>2895</v>
      </c>
      <c r="X538" s="34">
        <v>4250</v>
      </c>
      <c r="Y538" s="161"/>
      <c r="Z538" s="34">
        <v>0</v>
      </c>
      <c r="AA538" s="51">
        <f>IFERROR(VLOOKUP(Таблица1[[#This Row],[Товар КОД6]],'Stock СВОД'!$A$5:$C$220,2,0),)</f>
        <v>0</v>
      </c>
      <c r="AB538" s="51">
        <f>IFERROR(VLOOKUP(Таблица1[[#This Row],[Товар КОД6]],'Продажи Период СВОД'!$A$5:$C$410,2,0),)</f>
        <v>0</v>
      </c>
      <c r="AC538" s="129">
        <f>IFERROR(VLOOKUP(Таблица1[[#This Row],[Товар КОД6]],'Stock СВОД'!$A$5:$C$220,3,0),)</f>
        <v>0</v>
      </c>
      <c r="AD538" s="51">
        <f>IFERROR(VLOOKUP(Таблица1[[#This Row],[Товар КОД6]],'Продажи Период СВОД'!$A$5:$C$410,3,0),)</f>
        <v>0</v>
      </c>
      <c r="AE538" s="119">
        <f>Таблица1[[#This Row],[СТОК 1001]]+Таблица1[[#This Row],[СТОК 1002,]]</f>
        <v>0</v>
      </c>
      <c r="AF538" s="128"/>
      <c r="AG538" s="129"/>
      <c r="AH538" s="120">
        <f>Таблица1[[#This Row],[1002 заказ]]+Таблица1[[#This Row],[1001 заказ]]</f>
        <v>0</v>
      </c>
      <c r="AI538" s="57"/>
      <c r="AJ538" s="194"/>
      <c r="AK538" s="194"/>
      <c r="AL538" s="194">
        <f>Таблица1[[#This Row],[ФАКТ 1001]]+Таблица1[[#This Row],[ФАКТ 1002]]+Таблица1[[#This Row],[1001 заказ]]+Таблица1[[#This Row],[1002 заказ]]</f>
        <v>0</v>
      </c>
      <c r="AP538" s="3">
        <f>Таблица1[[#This Row],[Возврат 1002]]+Таблица1[[#This Row],[Возврат 1001]]</f>
        <v>0</v>
      </c>
      <c r="AQ53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39" spans="1:43" s="3" customFormat="1" ht="15.75" customHeight="1" x14ac:dyDescent="0.2">
      <c r="A539" s="23" t="s">
        <v>810</v>
      </c>
      <c r="B539" s="2">
        <v>408975</v>
      </c>
      <c r="C539" s="88" t="s">
        <v>1687</v>
      </c>
      <c r="D539" s="23" t="s">
        <v>810</v>
      </c>
      <c r="E539" s="7">
        <v>408975</v>
      </c>
      <c r="F539" s="7" t="s">
        <v>2576</v>
      </c>
      <c r="G539" s="7" t="s">
        <v>2571</v>
      </c>
      <c r="H539" s="5" t="s">
        <v>21</v>
      </c>
      <c r="I539" s="5">
        <v>4</v>
      </c>
      <c r="J539" s="5">
        <v>108</v>
      </c>
      <c r="K539" s="5">
        <v>16</v>
      </c>
      <c r="L539" s="5">
        <v>45</v>
      </c>
      <c r="M539" s="5">
        <v>63.4</v>
      </c>
      <c r="N539" s="5">
        <v>6.5</v>
      </c>
      <c r="O539" s="43" t="str">
        <f>CONCATENATE(Таблица1[[#This Row],[Отверстия]],"/",Таблица1[[#This Row],[PCD]])</f>
        <v>4/108</v>
      </c>
      <c r="P539" s="5" t="s">
        <v>1686</v>
      </c>
      <c r="Q539" s="17" t="str">
        <f>CONCATENATE(Таблица1[[#This Row],[Отверстия]],"/",Таблица1[[#This Row],[PCD]],"/",Таблица1[[#This Row],[Диаметр]])</f>
        <v>4/108/16</v>
      </c>
      <c r="R53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4/108/16/45/63,4/6,5</v>
      </c>
      <c r="S53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4/108/16/45/63,4/6,5</v>
      </c>
      <c r="T539" s="58" t="s">
        <v>22</v>
      </c>
      <c r="U539" s="4"/>
      <c r="V539" s="35"/>
      <c r="W539" s="55" t="s">
        <v>2895</v>
      </c>
      <c r="X539" s="34">
        <v>4250</v>
      </c>
      <c r="Y539" s="161"/>
      <c r="Z539" s="34">
        <v>0</v>
      </c>
      <c r="AA539" s="51">
        <f>IFERROR(VLOOKUP(Таблица1[[#This Row],[Товар КОД6]],'Stock СВОД'!$A$5:$C$220,2,0),)</f>
        <v>0</v>
      </c>
      <c r="AB539" s="51">
        <f>IFERROR(VLOOKUP(Таблица1[[#This Row],[Товар КОД6]],'Продажи Период СВОД'!$A$5:$C$410,2,0),)</f>
        <v>0</v>
      </c>
      <c r="AC539" s="129">
        <f>IFERROR(VLOOKUP(Таблица1[[#This Row],[Товар КОД6]],'Stock СВОД'!$A$5:$C$220,3,0),)</f>
        <v>0</v>
      </c>
      <c r="AD539" s="51">
        <f>IFERROR(VLOOKUP(Таблица1[[#This Row],[Товар КОД6]],'Продажи Период СВОД'!$A$5:$C$410,3,0),)</f>
        <v>0</v>
      </c>
      <c r="AE539" s="119">
        <f>Таблица1[[#This Row],[СТОК 1001]]+Таблица1[[#This Row],[СТОК 1002,]]</f>
        <v>0</v>
      </c>
      <c r="AF539" s="128"/>
      <c r="AG539" s="129"/>
      <c r="AH539" s="120">
        <f>Таблица1[[#This Row],[1002 заказ]]+Таблица1[[#This Row],[1001 заказ]]</f>
        <v>0</v>
      </c>
      <c r="AI539" s="57"/>
      <c r="AJ539" s="194"/>
      <c r="AK539" s="194"/>
      <c r="AL539" s="194">
        <f>Таблица1[[#This Row],[ФАКТ 1001]]+Таблица1[[#This Row],[ФАКТ 1002]]+Таблица1[[#This Row],[1001 заказ]]+Таблица1[[#This Row],[1002 заказ]]</f>
        <v>0</v>
      </c>
      <c r="AP539" s="3">
        <f>Таблица1[[#This Row],[Возврат 1002]]+Таблица1[[#This Row],[Возврат 1001]]</f>
        <v>0</v>
      </c>
      <c r="AQ53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40" spans="1:43" s="3" customFormat="1" ht="15.75" customHeight="1" x14ac:dyDescent="0.2">
      <c r="A540" s="23" t="s">
        <v>810</v>
      </c>
      <c r="B540" s="2">
        <v>408976</v>
      </c>
      <c r="C540" s="88" t="s">
        <v>1689</v>
      </c>
      <c r="D540" s="23" t="s">
        <v>810</v>
      </c>
      <c r="E540" s="7">
        <v>408976</v>
      </c>
      <c r="F540" s="7" t="s">
        <v>2576</v>
      </c>
      <c r="G540" s="7" t="s">
        <v>1107</v>
      </c>
      <c r="H540" s="5" t="s">
        <v>21</v>
      </c>
      <c r="I540" s="5">
        <v>4</v>
      </c>
      <c r="J540" s="5">
        <v>108</v>
      </c>
      <c r="K540" s="5">
        <v>16</v>
      </c>
      <c r="L540" s="5">
        <v>45</v>
      </c>
      <c r="M540" s="5">
        <v>63.4</v>
      </c>
      <c r="N540" s="5">
        <v>6.5</v>
      </c>
      <c r="O540" s="43" t="str">
        <f>CONCATENATE(Таблица1[[#This Row],[Отверстия]],"/",Таблица1[[#This Row],[PCD]])</f>
        <v>4/108</v>
      </c>
      <c r="P540" s="5" t="s">
        <v>1688</v>
      </c>
      <c r="Q540" s="17" t="str">
        <f>CONCATENATE(Таблица1[[#This Row],[Отверстия]],"/",Таблица1[[#This Row],[PCD]],"/",Таблица1[[#This Row],[Диаметр]])</f>
        <v>4/108/16</v>
      </c>
      <c r="R54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4/108/16/45/63,4/6,5</v>
      </c>
      <c r="S54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4/108/16/45/63,4/6,5</v>
      </c>
      <c r="T540" s="58" t="s">
        <v>22</v>
      </c>
      <c r="U540" s="4"/>
      <c r="V540" s="35"/>
      <c r="W540" s="55" t="s">
        <v>2895</v>
      </c>
      <c r="X540" s="34">
        <v>3990</v>
      </c>
      <c r="Y540" s="161"/>
      <c r="Z540" s="34">
        <v>0</v>
      </c>
      <c r="AA540" s="51">
        <f>IFERROR(VLOOKUP(Таблица1[[#This Row],[Товар КОД6]],'Stock СВОД'!$A$5:$C$220,2,0),)</f>
        <v>0</v>
      </c>
      <c r="AB540" s="51">
        <f>IFERROR(VLOOKUP(Таблица1[[#This Row],[Товар КОД6]],'Продажи Период СВОД'!$A$5:$C$410,2,0),)</f>
        <v>0</v>
      </c>
      <c r="AC540" s="129">
        <f>IFERROR(VLOOKUP(Таблица1[[#This Row],[Товар КОД6]],'Stock СВОД'!$A$5:$C$220,3,0),)</f>
        <v>0</v>
      </c>
      <c r="AD540" s="51">
        <f>IFERROR(VLOOKUP(Таблица1[[#This Row],[Товар КОД6]],'Продажи Период СВОД'!$A$5:$C$410,3,0),)</f>
        <v>0</v>
      </c>
      <c r="AE540" s="119">
        <f>Таблица1[[#This Row],[СТОК 1001]]+Таблица1[[#This Row],[СТОК 1002,]]</f>
        <v>0</v>
      </c>
      <c r="AF540" s="128"/>
      <c r="AG540" s="129"/>
      <c r="AH540" s="120">
        <f>Таблица1[[#This Row],[1002 заказ]]+Таблица1[[#This Row],[1001 заказ]]</f>
        <v>0</v>
      </c>
      <c r="AI540" s="57"/>
      <c r="AJ540" s="194"/>
      <c r="AK540" s="194"/>
      <c r="AL540" s="194">
        <f>Таблица1[[#This Row],[ФАКТ 1001]]+Таблица1[[#This Row],[ФАКТ 1002]]+Таблица1[[#This Row],[1001 заказ]]+Таблица1[[#This Row],[1002 заказ]]</f>
        <v>0</v>
      </c>
      <c r="AP540" s="3">
        <f>Таблица1[[#This Row],[Возврат 1002]]+Таблица1[[#This Row],[Возврат 1001]]</f>
        <v>0</v>
      </c>
      <c r="AQ54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41" spans="1:43" s="3" customFormat="1" ht="15.75" customHeight="1" x14ac:dyDescent="0.2">
      <c r="A541" s="23" t="s">
        <v>810</v>
      </c>
      <c r="B541" s="2">
        <v>408977</v>
      </c>
      <c r="C541" s="88" t="s">
        <v>1691</v>
      </c>
      <c r="D541" s="23" t="s">
        <v>810</v>
      </c>
      <c r="E541" s="7">
        <v>408977</v>
      </c>
      <c r="F541" s="7" t="s">
        <v>2576</v>
      </c>
      <c r="G541" s="7" t="s">
        <v>1108</v>
      </c>
      <c r="H541" s="5" t="s">
        <v>21</v>
      </c>
      <c r="I541" s="5">
        <v>4</v>
      </c>
      <c r="J541" s="5">
        <v>108</v>
      </c>
      <c r="K541" s="5">
        <v>16</v>
      </c>
      <c r="L541" s="5">
        <v>45</v>
      </c>
      <c r="M541" s="5">
        <v>63.4</v>
      </c>
      <c r="N541" s="5">
        <v>6.5</v>
      </c>
      <c r="O541" s="43" t="str">
        <f>CONCATENATE(Таблица1[[#This Row],[Отверстия]],"/",Таблица1[[#This Row],[PCD]])</f>
        <v>4/108</v>
      </c>
      <c r="P541" s="5" t="s">
        <v>1690</v>
      </c>
      <c r="Q541" s="17" t="str">
        <f>CONCATENATE(Таблица1[[#This Row],[Отверстия]],"/",Таблица1[[#This Row],[PCD]],"/",Таблица1[[#This Row],[Диаметр]])</f>
        <v>4/108/16</v>
      </c>
      <c r="R54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4/108/16/45/63,4/6,5</v>
      </c>
      <c r="S54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4/108/16/45/63,4/6,5</v>
      </c>
      <c r="T541" s="58" t="s">
        <v>22</v>
      </c>
      <c r="U541" s="4"/>
      <c r="V541" s="35"/>
      <c r="W541" s="55" t="s">
        <v>2895</v>
      </c>
      <c r="X541" s="34">
        <v>3990</v>
      </c>
      <c r="Y541" s="161"/>
      <c r="Z541" s="34">
        <v>0</v>
      </c>
      <c r="AA541" s="51">
        <f>IFERROR(VLOOKUP(Таблица1[[#This Row],[Товар КОД6]],'Stock СВОД'!$A$5:$C$220,2,0),)</f>
        <v>0</v>
      </c>
      <c r="AB541" s="51">
        <f>IFERROR(VLOOKUP(Таблица1[[#This Row],[Товар КОД6]],'Продажи Период СВОД'!$A$5:$C$410,2,0),)</f>
        <v>0</v>
      </c>
      <c r="AC541" s="129">
        <f>IFERROR(VLOOKUP(Таблица1[[#This Row],[Товар КОД6]],'Stock СВОД'!$A$5:$C$220,3,0),)</f>
        <v>0</v>
      </c>
      <c r="AD541" s="51">
        <f>IFERROR(VLOOKUP(Таблица1[[#This Row],[Товар КОД6]],'Продажи Период СВОД'!$A$5:$C$410,3,0),)</f>
        <v>0</v>
      </c>
      <c r="AE541" s="119">
        <f>Таблица1[[#This Row],[СТОК 1001]]+Таблица1[[#This Row],[СТОК 1002,]]</f>
        <v>0</v>
      </c>
      <c r="AF541" s="128"/>
      <c r="AG541" s="129"/>
      <c r="AH541" s="120">
        <f>Таблица1[[#This Row],[1002 заказ]]+Таблица1[[#This Row],[1001 заказ]]</f>
        <v>0</v>
      </c>
      <c r="AI541" s="57"/>
      <c r="AJ541" s="194"/>
      <c r="AK541" s="194"/>
      <c r="AL541" s="194">
        <f>Таблица1[[#This Row],[ФАКТ 1001]]+Таблица1[[#This Row],[ФАКТ 1002]]+Таблица1[[#This Row],[1001 заказ]]+Таблица1[[#This Row],[1002 заказ]]</f>
        <v>0</v>
      </c>
      <c r="AP541" s="3">
        <f>Таблица1[[#This Row],[Возврат 1002]]+Таблица1[[#This Row],[Возврат 1001]]</f>
        <v>0</v>
      </c>
      <c r="AQ54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42" spans="1:43" s="3" customFormat="1" ht="15.75" customHeight="1" x14ac:dyDescent="0.2">
      <c r="A542" s="23" t="s">
        <v>810</v>
      </c>
      <c r="B542" s="2">
        <v>665992</v>
      </c>
      <c r="C542" s="88" t="s">
        <v>3677</v>
      </c>
      <c r="D542" s="23" t="s">
        <v>810</v>
      </c>
      <c r="E542" s="7">
        <v>665992</v>
      </c>
      <c r="F542" s="7" t="s">
        <v>2576</v>
      </c>
      <c r="G542" s="7" t="s">
        <v>1099</v>
      </c>
      <c r="H542" s="5" t="s">
        <v>21</v>
      </c>
      <c r="I542" s="5">
        <v>4</v>
      </c>
      <c r="J542" s="5">
        <v>108</v>
      </c>
      <c r="K542" s="5">
        <v>16</v>
      </c>
      <c r="L542" s="5">
        <v>45</v>
      </c>
      <c r="M542" s="5">
        <v>63.4</v>
      </c>
      <c r="N542" s="5">
        <v>6.5</v>
      </c>
      <c r="O542" s="43" t="str">
        <f>CONCATENATE(Таблица1[[#This Row],[Отверстия]],"/",Таблица1[[#This Row],[PCD]])</f>
        <v>4/108</v>
      </c>
      <c r="P542" s="5" t="s">
        <v>2516</v>
      </c>
      <c r="Q542" s="17" t="str">
        <f>CONCATENATE(Таблица1[[#This Row],[Отверстия]],"/",Таблица1[[#This Row],[PCD]],"/",Таблица1[[#This Row],[Диаметр]])</f>
        <v>4/108/16</v>
      </c>
      <c r="R54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4/108/16/45/63,4/6,5</v>
      </c>
      <c r="S54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4/108/16/45/63,4/6,5</v>
      </c>
      <c r="T542" s="58" t="s">
        <v>22</v>
      </c>
      <c r="U542" s="4"/>
      <c r="V542" s="35"/>
      <c r="W542" s="55" t="s">
        <v>2895</v>
      </c>
      <c r="X542" s="34">
        <v>3990</v>
      </c>
      <c r="Y542" s="161"/>
      <c r="Z542" s="34">
        <v>0</v>
      </c>
      <c r="AA542" s="51">
        <f>IFERROR(VLOOKUP(Таблица1[[#This Row],[Товар КОД6]],'Stock СВОД'!$A$5:$C$220,2,0),)</f>
        <v>0</v>
      </c>
      <c r="AB542" s="51">
        <f>IFERROR(VLOOKUP(Таблица1[[#This Row],[Товар КОД6]],'Продажи Период СВОД'!$A$5:$C$410,2,0),)</f>
        <v>0</v>
      </c>
      <c r="AC542" s="129">
        <f>IFERROR(VLOOKUP(Таблица1[[#This Row],[Товар КОД6]],'Stock СВОД'!$A$5:$C$220,3,0),)</f>
        <v>0</v>
      </c>
      <c r="AD542" s="51">
        <f>IFERROR(VLOOKUP(Таблица1[[#This Row],[Товар КОД6]],'Продажи Период СВОД'!$A$5:$C$410,3,0),)</f>
        <v>0</v>
      </c>
      <c r="AE542" s="119">
        <f>Таблица1[[#This Row],[СТОК 1001]]+Таблица1[[#This Row],[СТОК 1002,]]</f>
        <v>0</v>
      </c>
      <c r="AF542" s="128"/>
      <c r="AG542" s="129"/>
      <c r="AH542" s="120">
        <f>Таблица1[[#This Row],[1002 заказ]]+Таблица1[[#This Row],[1001 заказ]]</f>
        <v>0</v>
      </c>
      <c r="AI542" s="57"/>
      <c r="AJ542" s="194"/>
      <c r="AK542" s="194"/>
      <c r="AL542" s="194">
        <f>Таблица1[[#This Row],[ФАКТ 1001]]+Таблица1[[#This Row],[ФАКТ 1002]]+Таблица1[[#This Row],[1001 заказ]]+Таблица1[[#This Row],[1002 заказ]]</f>
        <v>0</v>
      </c>
      <c r="AP542" s="3">
        <f>Таблица1[[#This Row],[Возврат 1002]]+Таблица1[[#This Row],[Возврат 1001]]</f>
        <v>0</v>
      </c>
      <c r="AQ54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43" spans="1:43" s="3" customFormat="1" ht="15.75" customHeight="1" x14ac:dyDescent="0.2">
      <c r="A543" s="23" t="s">
        <v>810</v>
      </c>
      <c r="B543" s="2">
        <v>665993</v>
      </c>
      <c r="C543" s="88" t="s">
        <v>3678</v>
      </c>
      <c r="D543" s="23" t="s">
        <v>810</v>
      </c>
      <c r="E543" s="7">
        <v>665993</v>
      </c>
      <c r="F543" s="7" t="s">
        <v>2576</v>
      </c>
      <c r="G543" s="7" t="s">
        <v>1103</v>
      </c>
      <c r="H543" s="5" t="s">
        <v>21</v>
      </c>
      <c r="I543" s="5">
        <v>4</v>
      </c>
      <c r="J543" s="5">
        <v>108</v>
      </c>
      <c r="K543" s="5">
        <v>16</v>
      </c>
      <c r="L543" s="5">
        <v>45</v>
      </c>
      <c r="M543" s="5">
        <v>63.4</v>
      </c>
      <c r="N543" s="5">
        <v>6.5</v>
      </c>
      <c r="O543" s="43" t="str">
        <f>CONCATENATE(Таблица1[[#This Row],[Отверстия]],"/",Таблица1[[#This Row],[PCD]])</f>
        <v>4/108</v>
      </c>
      <c r="P543" s="5" t="s">
        <v>2517</v>
      </c>
      <c r="Q543" s="17" t="str">
        <f>CONCATENATE(Таблица1[[#This Row],[Отверстия]],"/",Таблица1[[#This Row],[PCD]],"/",Таблица1[[#This Row],[Диаметр]])</f>
        <v>4/108/16</v>
      </c>
      <c r="R54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4/108/16/45/63,4/6,5</v>
      </c>
      <c r="S54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4/108/16/45/63,4/6,5</v>
      </c>
      <c r="T543" s="58" t="s">
        <v>22</v>
      </c>
      <c r="U543" s="4"/>
      <c r="V543" s="35"/>
      <c r="W543" s="55" t="s">
        <v>2895</v>
      </c>
      <c r="X543" s="34">
        <v>4250</v>
      </c>
      <c r="Y543" s="161"/>
      <c r="Z543" s="34">
        <v>0</v>
      </c>
      <c r="AA543" s="51">
        <f>IFERROR(VLOOKUP(Таблица1[[#This Row],[Товар КОД6]],'Stock СВОД'!$A$5:$C$220,2,0),)</f>
        <v>0</v>
      </c>
      <c r="AB543" s="51">
        <f>IFERROR(VLOOKUP(Таблица1[[#This Row],[Товар КОД6]],'Продажи Период СВОД'!$A$5:$C$410,2,0),)</f>
        <v>0</v>
      </c>
      <c r="AC543" s="129">
        <f>IFERROR(VLOOKUP(Таблица1[[#This Row],[Товар КОД6]],'Stock СВОД'!$A$5:$C$220,3,0),)</f>
        <v>0</v>
      </c>
      <c r="AD543" s="51">
        <f>IFERROR(VLOOKUP(Таблица1[[#This Row],[Товар КОД6]],'Продажи Период СВОД'!$A$5:$C$410,3,0),)</f>
        <v>0</v>
      </c>
      <c r="AE543" s="119">
        <f>Таблица1[[#This Row],[СТОК 1001]]+Таблица1[[#This Row],[СТОК 1002,]]</f>
        <v>0</v>
      </c>
      <c r="AF543" s="128"/>
      <c r="AG543" s="129"/>
      <c r="AH543" s="120">
        <f>Таблица1[[#This Row],[1002 заказ]]+Таблица1[[#This Row],[1001 заказ]]</f>
        <v>0</v>
      </c>
      <c r="AI543" s="57"/>
      <c r="AJ543" s="194"/>
      <c r="AK543" s="194"/>
      <c r="AL543" s="194">
        <f>Таблица1[[#This Row],[ФАКТ 1001]]+Таблица1[[#This Row],[ФАКТ 1002]]+Таблица1[[#This Row],[1001 заказ]]+Таблица1[[#This Row],[1002 заказ]]</f>
        <v>0</v>
      </c>
      <c r="AP543" s="3">
        <f>Таблица1[[#This Row],[Возврат 1002]]+Таблица1[[#This Row],[Возврат 1001]]</f>
        <v>0</v>
      </c>
      <c r="AQ54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44" spans="1:43" s="3" customFormat="1" ht="15.75" customHeight="1" x14ac:dyDescent="0.2">
      <c r="A544" s="23" t="s">
        <v>810</v>
      </c>
      <c r="B544" s="2">
        <v>408766</v>
      </c>
      <c r="C544" s="88" t="s">
        <v>227</v>
      </c>
      <c r="D544" s="23" t="s">
        <v>810</v>
      </c>
      <c r="E544" s="7">
        <v>408766</v>
      </c>
      <c r="F544" s="7" t="s">
        <v>38</v>
      </c>
      <c r="G544" s="7" t="s">
        <v>2571</v>
      </c>
      <c r="H544" s="5" t="s">
        <v>21</v>
      </c>
      <c r="I544" s="5">
        <v>4</v>
      </c>
      <c r="J544" s="5">
        <v>114.3</v>
      </c>
      <c r="K544" s="5">
        <v>14</v>
      </c>
      <c r="L544" s="5">
        <v>35</v>
      </c>
      <c r="M544" s="5">
        <v>66.099999999999994</v>
      </c>
      <c r="N544" s="5">
        <v>5.5</v>
      </c>
      <c r="O544" s="43" t="str">
        <f>CONCATENATE(Таблица1[[#This Row],[Отверстия]],"/",Таблица1[[#This Row],[PCD]])</f>
        <v>4/114,3</v>
      </c>
      <c r="P544" s="5" t="s">
        <v>228</v>
      </c>
      <c r="Q544" s="17" t="str">
        <f>CONCATENATE(Таблица1[[#This Row],[Отверстия]],"/",Таблица1[[#This Row],[PCD]],"/",Таблица1[[#This Row],[Диаметр]])</f>
        <v>4/114,3/14</v>
      </c>
      <c r="R54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4/114,3/14/35/66,1/5,5</v>
      </c>
      <c r="S54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4/114,3/14/35/66,1/5,5</v>
      </c>
      <c r="T544" s="58" t="s">
        <v>22</v>
      </c>
      <c r="U544" s="4"/>
      <c r="V544" s="35"/>
      <c r="W544" s="55" t="s">
        <v>2750</v>
      </c>
      <c r="X544" s="34">
        <v>3090</v>
      </c>
      <c r="Y544" s="161"/>
      <c r="Z544" s="34">
        <v>0</v>
      </c>
      <c r="AA544" s="51">
        <f>IFERROR(VLOOKUP(Таблица1[[#This Row],[Товар КОД6]],'Stock СВОД'!$A$5:$C$220,2,0),)</f>
        <v>0</v>
      </c>
      <c r="AB544" s="51">
        <f>IFERROR(VLOOKUP(Таблица1[[#This Row],[Товар КОД6]],'Продажи Период СВОД'!$A$5:$C$410,2,0),)</f>
        <v>0</v>
      </c>
      <c r="AC544" s="129">
        <f>IFERROR(VLOOKUP(Таблица1[[#This Row],[Товар КОД6]],'Stock СВОД'!$A$5:$C$220,3,0),)</f>
        <v>0</v>
      </c>
      <c r="AD544" s="51">
        <f>IFERROR(VLOOKUP(Таблица1[[#This Row],[Товар КОД6]],'Продажи Период СВОД'!$A$5:$C$410,3,0),)</f>
        <v>0</v>
      </c>
      <c r="AE544" s="119">
        <f>Таблица1[[#This Row],[СТОК 1001]]+Таблица1[[#This Row],[СТОК 1002,]]</f>
        <v>0</v>
      </c>
      <c r="AF544" s="128"/>
      <c r="AG544" s="129"/>
      <c r="AH544" s="120">
        <f>Таблица1[[#This Row],[1002 заказ]]+Таблица1[[#This Row],[1001 заказ]]</f>
        <v>0</v>
      </c>
      <c r="AI544" s="57">
        <v>1</v>
      </c>
      <c r="AJ544" s="194"/>
      <c r="AK544" s="194"/>
      <c r="AL544" s="194">
        <f>Таблица1[[#This Row],[ФАКТ 1001]]+Таблица1[[#This Row],[ФАКТ 1002]]+Таблица1[[#This Row],[1001 заказ]]+Таблица1[[#This Row],[1002 заказ]]</f>
        <v>0</v>
      </c>
      <c r="AP544" s="3">
        <f>Таблица1[[#This Row],[Возврат 1002]]+Таблица1[[#This Row],[Возврат 1001]]</f>
        <v>0</v>
      </c>
      <c r="AQ54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45" spans="1:43" s="3" customFormat="1" ht="15.75" customHeight="1" x14ac:dyDescent="0.2">
      <c r="A545" s="23" t="s">
        <v>810</v>
      </c>
      <c r="B545" s="2">
        <v>408765</v>
      </c>
      <c r="C545" s="88" t="s">
        <v>1409</v>
      </c>
      <c r="D545" s="23" t="s">
        <v>810</v>
      </c>
      <c r="E545" s="7">
        <v>408765</v>
      </c>
      <c r="F545" s="7" t="s">
        <v>38</v>
      </c>
      <c r="G545" s="8" t="s">
        <v>1180</v>
      </c>
      <c r="H545" s="5" t="s">
        <v>21</v>
      </c>
      <c r="I545" s="5">
        <v>4</v>
      </c>
      <c r="J545" s="5">
        <v>114.3</v>
      </c>
      <c r="K545" s="5">
        <v>14</v>
      </c>
      <c r="L545" s="5">
        <v>35</v>
      </c>
      <c r="M545" s="5">
        <v>66.099999999999994</v>
      </c>
      <c r="N545" s="5">
        <v>5.5</v>
      </c>
      <c r="O545" s="43" t="str">
        <f>CONCATENATE(Таблица1[[#This Row],[Отверстия]],"/",Таблица1[[#This Row],[PCD]])</f>
        <v>4/114,3</v>
      </c>
      <c r="P545" s="5" t="s">
        <v>1408</v>
      </c>
      <c r="Q545" s="17" t="str">
        <f>CONCATENATE(Таблица1[[#This Row],[Отверстия]],"/",Таблица1[[#This Row],[PCD]],"/",Таблица1[[#This Row],[Диаметр]])</f>
        <v>4/114,3/14</v>
      </c>
      <c r="R54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4/114,3/14/35/66,1/5,5</v>
      </c>
      <c r="S54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4/114,3/14/35/66,1/5,5</v>
      </c>
      <c r="T545" s="58" t="s">
        <v>22</v>
      </c>
      <c r="U545" s="4"/>
      <c r="V545" s="35"/>
      <c r="W545" s="55" t="s">
        <v>2750</v>
      </c>
      <c r="X545" s="34">
        <v>3090</v>
      </c>
      <c r="Y545" s="161"/>
      <c r="Z545" s="34">
        <v>0</v>
      </c>
      <c r="AA545" s="51">
        <f>IFERROR(VLOOKUP(Таблица1[[#This Row],[Товар КОД6]],'Stock СВОД'!$A$5:$C$220,2,0),)</f>
        <v>0</v>
      </c>
      <c r="AB545" s="51">
        <f>IFERROR(VLOOKUP(Таблица1[[#This Row],[Товар КОД6]],'Продажи Период СВОД'!$A$5:$C$410,2,0),)</f>
        <v>0</v>
      </c>
      <c r="AC545" s="129">
        <f>IFERROR(VLOOKUP(Таблица1[[#This Row],[Товар КОД6]],'Stock СВОД'!$A$5:$C$220,3,0),)</f>
        <v>0</v>
      </c>
      <c r="AD545" s="51">
        <f>IFERROR(VLOOKUP(Таблица1[[#This Row],[Товар КОД6]],'Продажи Период СВОД'!$A$5:$C$410,3,0),)</f>
        <v>0</v>
      </c>
      <c r="AE545" s="119">
        <f>Таблица1[[#This Row],[СТОК 1001]]+Таблица1[[#This Row],[СТОК 1002,]]</f>
        <v>0</v>
      </c>
      <c r="AF545" s="128"/>
      <c r="AG545" s="129"/>
      <c r="AH545" s="120">
        <f>Таблица1[[#This Row],[1002 заказ]]+Таблица1[[#This Row],[1001 заказ]]</f>
        <v>0</v>
      </c>
      <c r="AI545" s="57">
        <v>1</v>
      </c>
      <c r="AJ545" s="194"/>
      <c r="AK545" s="194"/>
      <c r="AL545" s="194">
        <f>Таблица1[[#This Row],[ФАКТ 1001]]+Таблица1[[#This Row],[ФАКТ 1002]]+Таблица1[[#This Row],[1001 заказ]]+Таблица1[[#This Row],[1002 заказ]]</f>
        <v>0</v>
      </c>
      <c r="AP545" s="3">
        <f>Таблица1[[#This Row],[Возврат 1002]]+Таблица1[[#This Row],[Возврат 1001]]</f>
        <v>0</v>
      </c>
      <c r="AQ54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46" spans="1:43" s="3" customFormat="1" ht="15.75" customHeight="1" x14ac:dyDescent="0.2">
      <c r="A546" s="23" t="s">
        <v>810</v>
      </c>
      <c r="B546" s="2">
        <v>408767</v>
      </c>
      <c r="C546" s="88" t="s">
        <v>1411</v>
      </c>
      <c r="D546" s="23" t="s">
        <v>810</v>
      </c>
      <c r="E546" s="7">
        <v>408767</v>
      </c>
      <c r="F546" s="7" t="s">
        <v>38</v>
      </c>
      <c r="G546" s="7" t="s">
        <v>1107</v>
      </c>
      <c r="H546" s="5" t="s">
        <v>21</v>
      </c>
      <c r="I546" s="5">
        <v>4</v>
      </c>
      <c r="J546" s="5">
        <v>114.3</v>
      </c>
      <c r="K546" s="5">
        <v>14</v>
      </c>
      <c r="L546" s="5">
        <v>35</v>
      </c>
      <c r="M546" s="5">
        <v>66.099999999999994</v>
      </c>
      <c r="N546" s="5">
        <v>5.5</v>
      </c>
      <c r="O546" s="43" t="str">
        <f>CONCATENATE(Таблица1[[#This Row],[Отверстия]],"/",Таблица1[[#This Row],[PCD]])</f>
        <v>4/114,3</v>
      </c>
      <c r="P546" s="5" t="s">
        <v>1410</v>
      </c>
      <c r="Q546" s="17" t="str">
        <f>CONCATENATE(Таблица1[[#This Row],[Отверстия]],"/",Таблица1[[#This Row],[PCD]],"/",Таблица1[[#This Row],[Диаметр]])</f>
        <v>4/114,3/14</v>
      </c>
      <c r="R54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4/114,3/14/35/66,1/5,5</v>
      </c>
      <c r="S54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4/114,3/14/35/66,1/5,5</v>
      </c>
      <c r="T546" s="58" t="s">
        <v>22</v>
      </c>
      <c r="U546" s="4"/>
      <c r="V546" s="35"/>
      <c r="W546" s="55" t="s">
        <v>2750</v>
      </c>
      <c r="X546" s="34">
        <v>2790</v>
      </c>
      <c r="Y546" s="161"/>
      <c r="Z546" s="34">
        <v>0</v>
      </c>
      <c r="AA546" s="51">
        <f>IFERROR(VLOOKUP(Таблица1[[#This Row],[Товар КОД6]],'Stock СВОД'!$A$5:$C$220,2,0),)</f>
        <v>0</v>
      </c>
      <c r="AB546" s="51">
        <f>IFERROR(VLOOKUP(Таблица1[[#This Row],[Товар КОД6]],'Продажи Период СВОД'!$A$5:$C$410,2,0),)</f>
        <v>0</v>
      </c>
      <c r="AC546" s="129">
        <f>IFERROR(VLOOKUP(Таблица1[[#This Row],[Товар КОД6]],'Stock СВОД'!$A$5:$C$220,3,0),)</f>
        <v>0</v>
      </c>
      <c r="AD546" s="51">
        <f>IFERROR(VLOOKUP(Таблица1[[#This Row],[Товар КОД6]],'Продажи Период СВОД'!$A$5:$C$410,3,0),)</f>
        <v>0</v>
      </c>
      <c r="AE546" s="119">
        <f>Таблица1[[#This Row],[СТОК 1001]]+Таблица1[[#This Row],[СТОК 1002,]]</f>
        <v>0</v>
      </c>
      <c r="AF546" s="128"/>
      <c r="AG546" s="129"/>
      <c r="AH546" s="120">
        <f>Таблица1[[#This Row],[1002 заказ]]+Таблица1[[#This Row],[1001 заказ]]</f>
        <v>0</v>
      </c>
      <c r="AI546" s="57">
        <v>1</v>
      </c>
      <c r="AJ546" s="194"/>
      <c r="AK546" s="194"/>
      <c r="AL546" s="194">
        <f>Таблица1[[#This Row],[ФАКТ 1001]]+Таблица1[[#This Row],[ФАКТ 1002]]+Таблица1[[#This Row],[1001 заказ]]+Таблица1[[#This Row],[1002 заказ]]</f>
        <v>0</v>
      </c>
      <c r="AP546" s="3">
        <f>Таблица1[[#This Row],[Возврат 1002]]+Таблица1[[#This Row],[Возврат 1001]]</f>
        <v>0</v>
      </c>
      <c r="AQ54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47" spans="1:43" s="3" customFormat="1" ht="15.75" customHeight="1" x14ac:dyDescent="0.2">
      <c r="A547" s="23" t="s">
        <v>810</v>
      </c>
      <c r="B547" s="2">
        <v>408768</v>
      </c>
      <c r="C547" s="88" t="s">
        <v>1413</v>
      </c>
      <c r="D547" s="23" t="s">
        <v>810</v>
      </c>
      <c r="E547" s="7">
        <v>408768</v>
      </c>
      <c r="F547" s="7" t="s">
        <v>38</v>
      </c>
      <c r="G547" s="7" t="s">
        <v>1108</v>
      </c>
      <c r="H547" s="5" t="s">
        <v>21</v>
      </c>
      <c r="I547" s="5">
        <v>4</v>
      </c>
      <c r="J547" s="5">
        <v>114.3</v>
      </c>
      <c r="K547" s="5">
        <v>14</v>
      </c>
      <c r="L547" s="5">
        <v>35</v>
      </c>
      <c r="M547" s="5">
        <v>66.099999999999994</v>
      </c>
      <c r="N547" s="5">
        <v>5.5</v>
      </c>
      <c r="O547" s="43" t="str">
        <f>CONCATENATE(Таблица1[[#This Row],[Отверстия]],"/",Таблица1[[#This Row],[PCD]])</f>
        <v>4/114,3</v>
      </c>
      <c r="P547" s="5" t="s">
        <v>1412</v>
      </c>
      <c r="Q547" s="17" t="str">
        <f>CONCATENATE(Таблица1[[#This Row],[Отверстия]],"/",Таблица1[[#This Row],[PCD]],"/",Таблица1[[#This Row],[Диаметр]])</f>
        <v>4/114,3/14</v>
      </c>
      <c r="R54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4/114,3/14/35/66,1/5,5</v>
      </c>
      <c r="S54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4/114,3/14/35/66,1/5,5</v>
      </c>
      <c r="T547" s="58" t="s">
        <v>22</v>
      </c>
      <c r="U547" s="4"/>
      <c r="V547" s="35"/>
      <c r="W547" s="55" t="s">
        <v>2750</v>
      </c>
      <c r="X547" s="34">
        <v>2790</v>
      </c>
      <c r="Y547" s="161"/>
      <c r="Z547" s="34">
        <v>0</v>
      </c>
      <c r="AA547" s="51">
        <f>IFERROR(VLOOKUP(Таблица1[[#This Row],[Товар КОД6]],'Stock СВОД'!$A$5:$C$220,2,0),)</f>
        <v>0</v>
      </c>
      <c r="AB547" s="51">
        <f>IFERROR(VLOOKUP(Таблица1[[#This Row],[Товар КОД6]],'Продажи Период СВОД'!$A$5:$C$410,2,0),)</f>
        <v>0</v>
      </c>
      <c r="AC547" s="129">
        <f>IFERROR(VLOOKUP(Таблица1[[#This Row],[Товар КОД6]],'Stock СВОД'!$A$5:$C$220,3,0),)</f>
        <v>0</v>
      </c>
      <c r="AD547" s="51">
        <f>IFERROR(VLOOKUP(Таблица1[[#This Row],[Товар КОД6]],'Продажи Период СВОД'!$A$5:$C$410,3,0),)</f>
        <v>0</v>
      </c>
      <c r="AE547" s="119">
        <f>Таблица1[[#This Row],[СТОК 1001]]+Таблица1[[#This Row],[СТОК 1002,]]</f>
        <v>0</v>
      </c>
      <c r="AF547" s="128"/>
      <c r="AG547" s="129"/>
      <c r="AH547" s="120">
        <f>Таблица1[[#This Row],[1002 заказ]]+Таблица1[[#This Row],[1001 заказ]]</f>
        <v>0</v>
      </c>
      <c r="AI547" s="57">
        <v>1</v>
      </c>
      <c r="AJ547" s="194"/>
      <c r="AK547" s="194"/>
      <c r="AL547" s="194">
        <f>Таблица1[[#This Row],[ФАКТ 1001]]+Таблица1[[#This Row],[ФАКТ 1002]]+Таблица1[[#This Row],[1001 заказ]]+Таблица1[[#This Row],[1002 заказ]]</f>
        <v>0</v>
      </c>
      <c r="AP547" s="3">
        <f>Таблица1[[#This Row],[Возврат 1002]]+Таблица1[[#This Row],[Возврат 1001]]</f>
        <v>0</v>
      </c>
      <c r="AQ54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48" spans="1:43" s="3" customFormat="1" ht="15.75" customHeight="1" x14ac:dyDescent="0.2">
      <c r="A548" s="23" t="s">
        <v>810</v>
      </c>
      <c r="B548" s="2">
        <v>665690</v>
      </c>
      <c r="C548" s="88" t="s">
        <v>3679</v>
      </c>
      <c r="D548" s="23" t="s">
        <v>810</v>
      </c>
      <c r="E548" s="7">
        <v>665690</v>
      </c>
      <c r="F548" s="7" t="s">
        <v>38</v>
      </c>
      <c r="G548" s="7" t="s">
        <v>1099</v>
      </c>
      <c r="H548" s="5" t="s">
        <v>21</v>
      </c>
      <c r="I548" s="5">
        <v>4</v>
      </c>
      <c r="J548" s="5">
        <v>114.3</v>
      </c>
      <c r="K548" s="5">
        <v>14</v>
      </c>
      <c r="L548" s="5">
        <v>35</v>
      </c>
      <c r="M548" s="5">
        <v>66.099999999999994</v>
      </c>
      <c r="N548" s="5">
        <v>5.5</v>
      </c>
      <c r="O548" s="43" t="str">
        <f>CONCATENATE(Таблица1[[#This Row],[Отверстия]],"/",Таблица1[[#This Row],[PCD]])</f>
        <v>4/114,3</v>
      </c>
      <c r="P548" s="5" t="s">
        <v>2319</v>
      </c>
      <c r="Q548" s="17" t="str">
        <f>CONCATENATE(Таблица1[[#This Row],[Отверстия]],"/",Таблица1[[#This Row],[PCD]],"/",Таблица1[[#This Row],[Диаметр]])</f>
        <v>4/114,3/14</v>
      </c>
      <c r="R54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4/114,3/14/35/66,1/5,5</v>
      </c>
      <c r="S54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4/114,3/14/35/66,1/5,5</v>
      </c>
      <c r="T548" s="58" t="s">
        <v>22</v>
      </c>
      <c r="U548" s="4"/>
      <c r="V548" s="35"/>
      <c r="W548" s="55" t="s">
        <v>2750</v>
      </c>
      <c r="X548" s="34">
        <v>2790</v>
      </c>
      <c r="Y548" s="161"/>
      <c r="Z548" s="34">
        <v>0</v>
      </c>
      <c r="AA548" s="51">
        <f>IFERROR(VLOOKUP(Таблица1[[#This Row],[Товар КОД6]],'Stock СВОД'!$A$5:$C$220,2,0),)</f>
        <v>0</v>
      </c>
      <c r="AB548" s="51">
        <f>IFERROR(VLOOKUP(Таблица1[[#This Row],[Товар КОД6]],'Продажи Период СВОД'!$A$5:$C$410,2,0),)</f>
        <v>0</v>
      </c>
      <c r="AC548" s="129">
        <f>IFERROR(VLOOKUP(Таблица1[[#This Row],[Товар КОД6]],'Stock СВОД'!$A$5:$C$220,3,0),)</f>
        <v>0</v>
      </c>
      <c r="AD548" s="51">
        <f>IFERROR(VLOOKUP(Таблица1[[#This Row],[Товар КОД6]],'Продажи Период СВОД'!$A$5:$C$410,3,0),)</f>
        <v>0</v>
      </c>
      <c r="AE548" s="119">
        <f>Таблица1[[#This Row],[СТОК 1001]]+Таблица1[[#This Row],[СТОК 1002,]]</f>
        <v>0</v>
      </c>
      <c r="AF548" s="128"/>
      <c r="AG548" s="129"/>
      <c r="AH548" s="120">
        <f>Таблица1[[#This Row],[1002 заказ]]+Таблица1[[#This Row],[1001 заказ]]</f>
        <v>0</v>
      </c>
      <c r="AI548" s="57">
        <v>1</v>
      </c>
      <c r="AJ548" s="194"/>
      <c r="AK548" s="194"/>
      <c r="AL548" s="194">
        <f>Таблица1[[#This Row],[ФАКТ 1001]]+Таблица1[[#This Row],[ФАКТ 1002]]+Таблица1[[#This Row],[1001 заказ]]+Таблица1[[#This Row],[1002 заказ]]</f>
        <v>0</v>
      </c>
      <c r="AP548" s="3">
        <f>Таблица1[[#This Row],[Возврат 1002]]+Таблица1[[#This Row],[Возврат 1001]]</f>
        <v>0</v>
      </c>
      <c r="AQ54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49" spans="1:43" s="3" customFormat="1" ht="15.75" customHeight="1" x14ac:dyDescent="0.2">
      <c r="A549" s="23" t="s">
        <v>810</v>
      </c>
      <c r="B549" s="2">
        <v>665892</v>
      </c>
      <c r="C549" s="88" t="s">
        <v>3680</v>
      </c>
      <c r="D549" s="23" t="s">
        <v>810</v>
      </c>
      <c r="E549" s="7">
        <v>665892</v>
      </c>
      <c r="F549" s="7" t="s">
        <v>38</v>
      </c>
      <c r="G549" s="7" t="s">
        <v>1103</v>
      </c>
      <c r="H549" s="5" t="s">
        <v>21</v>
      </c>
      <c r="I549" s="5">
        <v>4</v>
      </c>
      <c r="J549" s="5">
        <v>114.3</v>
      </c>
      <c r="K549" s="5">
        <v>14</v>
      </c>
      <c r="L549" s="5">
        <v>35</v>
      </c>
      <c r="M549" s="5">
        <v>66.099999999999994</v>
      </c>
      <c r="N549" s="5">
        <v>5.5</v>
      </c>
      <c r="O549" s="43" t="str">
        <f>CONCATENATE(Таблица1[[#This Row],[Отверстия]],"/",Таблица1[[#This Row],[PCD]])</f>
        <v>4/114,3</v>
      </c>
      <c r="P549" s="5" t="s">
        <v>2455</v>
      </c>
      <c r="Q549" s="17" t="str">
        <f>CONCATENATE(Таблица1[[#This Row],[Отверстия]],"/",Таблица1[[#This Row],[PCD]],"/",Таблица1[[#This Row],[Диаметр]])</f>
        <v>4/114,3/14</v>
      </c>
      <c r="R54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4/114,3/14/35/66,1/5,5</v>
      </c>
      <c r="S54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4/114,3/14/35/66,1/5,5</v>
      </c>
      <c r="T549" s="58" t="s">
        <v>22</v>
      </c>
      <c r="U549" s="4"/>
      <c r="V549" s="35"/>
      <c r="W549" s="55" t="s">
        <v>2750</v>
      </c>
      <c r="X549" s="34">
        <v>3090</v>
      </c>
      <c r="Y549" s="161"/>
      <c r="Z549" s="34">
        <v>0</v>
      </c>
      <c r="AA549" s="51">
        <f>IFERROR(VLOOKUP(Таблица1[[#This Row],[Товар КОД6]],'Stock СВОД'!$A$5:$C$220,2,0),)</f>
        <v>0</v>
      </c>
      <c r="AB549" s="51">
        <f>IFERROR(VLOOKUP(Таблица1[[#This Row],[Товар КОД6]],'Продажи Период СВОД'!$A$5:$C$410,2,0),)</f>
        <v>0</v>
      </c>
      <c r="AC549" s="129">
        <f>IFERROR(VLOOKUP(Таблица1[[#This Row],[Товар КОД6]],'Stock СВОД'!$A$5:$C$220,3,0),)</f>
        <v>0</v>
      </c>
      <c r="AD549" s="51">
        <f>IFERROR(VLOOKUP(Таблица1[[#This Row],[Товар КОД6]],'Продажи Период СВОД'!$A$5:$C$410,3,0),)</f>
        <v>0</v>
      </c>
      <c r="AE549" s="119">
        <f>Таблица1[[#This Row],[СТОК 1001]]+Таблица1[[#This Row],[СТОК 1002,]]</f>
        <v>0</v>
      </c>
      <c r="AF549" s="128"/>
      <c r="AG549" s="129"/>
      <c r="AH549" s="120">
        <f>Таблица1[[#This Row],[1002 заказ]]+Таблица1[[#This Row],[1001 заказ]]</f>
        <v>0</v>
      </c>
      <c r="AI549" s="57">
        <v>1</v>
      </c>
      <c r="AJ549" s="194"/>
      <c r="AK549" s="194"/>
      <c r="AL549" s="194">
        <f>Таблица1[[#This Row],[ФАКТ 1001]]+Таблица1[[#This Row],[ФАКТ 1002]]+Таблица1[[#This Row],[1001 заказ]]+Таблица1[[#This Row],[1002 заказ]]</f>
        <v>0</v>
      </c>
      <c r="AP549" s="3">
        <f>Таблица1[[#This Row],[Возврат 1002]]+Таблица1[[#This Row],[Возврат 1001]]</f>
        <v>0</v>
      </c>
      <c r="AQ54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50" spans="1:43" s="3" customFormat="1" ht="15.75" hidden="1" customHeight="1" x14ac:dyDescent="0.2">
      <c r="A550" s="23" t="s">
        <v>810</v>
      </c>
      <c r="B550" s="2">
        <v>442101</v>
      </c>
      <c r="C550" s="88"/>
      <c r="D550" s="23" t="s">
        <v>810</v>
      </c>
      <c r="E550" s="7">
        <v>442101</v>
      </c>
      <c r="F550" s="7"/>
      <c r="G550" s="7"/>
      <c r="H550" s="5" t="s">
        <v>18</v>
      </c>
      <c r="I550" s="5">
        <v>4</v>
      </c>
      <c r="J550" s="5">
        <v>114.3</v>
      </c>
      <c r="K550" s="5">
        <v>14</v>
      </c>
      <c r="L550" s="5">
        <v>38</v>
      </c>
      <c r="M550" s="5">
        <v>67.099999999999994</v>
      </c>
      <c r="N550" s="5">
        <v>6</v>
      </c>
      <c r="O550" s="43" t="str">
        <f>CONCATENATE(Таблица1[[#This Row],[Отверстия]],"/",Таблица1[[#This Row],[PCD]])</f>
        <v>4/114,3</v>
      </c>
      <c r="P550" s="5" t="s">
        <v>229</v>
      </c>
      <c r="Q550" s="17" t="str">
        <f>CONCATENATE(Таблица1[[#This Row],[Отверстия]],"/",Таблица1[[#This Row],[PCD]],"/",Таблица1[[#This Row],[Диаметр]])</f>
        <v>4/114,3/14</v>
      </c>
      <c r="R55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4/114,3/14/38/67,1/6</v>
      </c>
      <c r="S55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4/114,3/14/38/67,1/6</v>
      </c>
      <c r="T550" s="58" t="s">
        <v>22</v>
      </c>
      <c r="U550" s="4"/>
      <c r="V550" s="35"/>
      <c r="W550" s="55" t="s">
        <v>2896</v>
      </c>
      <c r="X550" s="34">
        <v>2218</v>
      </c>
      <c r="Y550" s="161"/>
      <c r="Z550" s="34">
        <v>0</v>
      </c>
      <c r="AA550" s="51">
        <f>IFERROR(VLOOKUP(Таблица1[[#This Row],[Товар КОД6]],'Stock СВОД'!$A$5:$C$220,2,0),)</f>
        <v>0</v>
      </c>
      <c r="AB550" s="51">
        <f>IFERROR(VLOOKUP(Таблица1[[#This Row],[Товар КОД6]],'Продажи Период СВОД'!$A$5:$C$410,2,0),)</f>
        <v>0</v>
      </c>
      <c r="AC550" s="129">
        <f>IFERROR(VLOOKUP(Таблица1[[#This Row],[Товар КОД6]],'Stock СВОД'!$A$5:$C$220,3,0),)</f>
        <v>0</v>
      </c>
      <c r="AD550" s="51">
        <f>IFERROR(VLOOKUP(Таблица1[[#This Row],[Товар КОД6]],'Продажи Период СВОД'!$A$5:$C$410,3,0),)</f>
        <v>0</v>
      </c>
      <c r="AE550" s="119">
        <f>Таблица1[[#This Row],[СТОК 1001]]+Таблица1[[#This Row],[СТОК 1002,]]</f>
        <v>0</v>
      </c>
      <c r="AF550" s="128"/>
      <c r="AG550" s="129"/>
      <c r="AH550" s="120">
        <f>Таблица1[[#This Row],[1002 заказ]]+Таблица1[[#This Row],[1001 заказ]]</f>
        <v>0</v>
      </c>
      <c r="AI550" s="57"/>
      <c r="AJ550" s="57"/>
      <c r="AK550" s="57"/>
      <c r="AL550" s="57">
        <f>Таблица1[[#This Row],[ФАКТ 1001]]+Таблица1[[#This Row],[ФАКТ 1002]]+Таблица1[[#This Row],[1001 заказ]]+Таблица1[[#This Row],[1002 заказ]]</f>
        <v>0</v>
      </c>
      <c r="AP550" s="3">
        <f>Таблица1[[#This Row],[Возврат 1002]]+Таблица1[[#This Row],[Возврат 1001]]</f>
        <v>0</v>
      </c>
      <c r="AQ55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51" spans="1:43" s="3" customFormat="1" ht="15.75" customHeight="1" x14ac:dyDescent="0.2">
      <c r="A551" s="23" t="s">
        <v>810</v>
      </c>
      <c r="B551" s="2">
        <v>408778</v>
      </c>
      <c r="C551" s="88" t="s">
        <v>1431</v>
      </c>
      <c r="D551" s="23" t="s">
        <v>810</v>
      </c>
      <c r="E551" s="7">
        <v>408778</v>
      </c>
      <c r="F551" s="7" t="s">
        <v>38</v>
      </c>
      <c r="G551" s="8" t="s">
        <v>1180</v>
      </c>
      <c r="H551" s="5" t="s">
        <v>21</v>
      </c>
      <c r="I551" s="5">
        <v>4</v>
      </c>
      <c r="J551" s="5">
        <v>114.3</v>
      </c>
      <c r="K551" s="5">
        <v>14</v>
      </c>
      <c r="L551" s="5">
        <v>46</v>
      </c>
      <c r="M551" s="5">
        <v>67.099999999999994</v>
      </c>
      <c r="N551" s="5">
        <v>5.5</v>
      </c>
      <c r="O551" s="43" t="str">
        <f>CONCATENATE(Таблица1[[#This Row],[Отверстия]],"/",Таблица1[[#This Row],[PCD]])</f>
        <v>4/114,3</v>
      </c>
      <c r="P551" s="5" t="s">
        <v>1430</v>
      </c>
      <c r="Q551" s="17" t="str">
        <f>CONCATENATE(Таблица1[[#This Row],[Отверстия]],"/",Таблица1[[#This Row],[PCD]],"/",Таблица1[[#This Row],[Диаметр]])</f>
        <v>4/114,3/14</v>
      </c>
      <c r="R55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4/114,3/14/46/67,1/5,5</v>
      </c>
      <c r="S55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4/114,3/14/46/67,1/5,5</v>
      </c>
      <c r="T551" s="58" t="s">
        <v>22</v>
      </c>
      <c r="U551" s="4"/>
      <c r="V551" s="35"/>
      <c r="W551" s="55" t="s">
        <v>2897</v>
      </c>
      <c r="X551" s="34">
        <v>3090</v>
      </c>
      <c r="Y551" s="161"/>
      <c r="Z551" s="34">
        <v>0</v>
      </c>
      <c r="AA551" s="51">
        <f>IFERROR(VLOOKUP(Таблица1[[#This Row],[Товар КОД6]],'Stock СВОД'!$A$5:$C$220,2,0),)</f>
        <v>0</v>
      </c>
      <c r="AB551" s="51">
        <f>IFERROR(VLOOKUP(Таблица1[[#This Row],[Товар КОД6]],'Продажи Период СВОД'!$A$5:$C$410,2,0),)</f>
        <v>0</v>
      </c>
      <c r="AC551" s="129">
        <f>IFERROR(VLOOKUP(Таблица1[[#This Row],[Товар КОД6]],'Stock СВОД'!$A$5:$C$220,3,0),)</f>
        <v>0</v>
      </c>
      <c r="AD551" s="51">
        <f>IFERROR(VLOOKUP(Таблица1[[#This Row],[Товар КОД6]],'Продажи Период СВОД'!$A$5:$C$410,3,0),)</f>
        <v>0</v>
      </c>
      <c r="AE551" s="119">
        <f>Таблица1[[#This Row],[СТОК 1001]]+Таблица1[[#This Row],[СТОК 1002,]]</f>
        <v>0</v>
      </c>
      <c r="AF551" s="128"/>
      <c r="AG551" s="129"/>
      <c r="AH551" s="120">
        <f>Таблица1[[#This Row],[1002 заказ]]+Таблица1[[#This Row],[1001 заказ]]</f>
        <v>0</v>
      </c>
      <c r="AI551" s="57"/>
      <c r="AJ551" s="194"/>
      <c r="AK551" s="194"/>
      <c r="AL551" s="194">
        <f>Таблица1[[#This Row],[ФАКТ 1001]]+Таблица1[[#This Row],[ФАКТ 1002]]+Таблица1[[#This Row],[1001 заказ]]+Таблица1[[#This Row],[1002 заказ]]</f>
        <v>0</v>
      </c>
      <c r="AP551" s="3">
        <f>Таблица1[[#This Row],[Возврат 1002]]+Таблица1[[#This Row],[Возврат 1001]]</f>
        <v>0</v>
      </c>
      <c r="AQ55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52" spans="1:43" s="3" customFormat="1" ht="15.75" customHeight="1" x14ac:dyDescent="0.2">
      <c r="A552" s="23" t="s">
        <v>810</v>
      </c>
      <c r="B552" s="2">
        <v>408779</v>
      </c>
      <c r="C552" s="88" t="s">
        <v>1433</v>
      </c>
      <c r="D552" s="23" t="s">
        <v>810</v>
      </c>
      <c r="E552" s="7">
        <v>408779</v>
      </c>
      <c r="F552" s="7" t="s">
        <v>38</v>
      </c>
      <c r="G552" s="7" t="s">
        <v>2571</v>
      </c>
      <c r="H552" s="5" t="s">
        <v>21</v>
      </c>
      <c r="I552" s="5">
        <v>4</v>
      </c>
      <c r="J552" s="5">
        <v>114.3</v>
      </c>
      <c r="K552" s="5">
        <v>14</v>
      </c>
      <c r="L552" s="5">
        <v>46</v>
      </c>
      <c r="M552" s="5">
        <v>67.099999999999994</v>
      </c>
      <c r="N552" s="5">
        <v>5.5</v>
      </c>
      <c r="O552" s="43" t="str">
        <f>CONCATENATE(Таблица1[[#This Row],[Отверстия]],"/",Таблица1[[#This Row],[PCD]])</f>
        <v>4/114,3</v>
      </c>
      <c r="P552" s="5" t="s">
        <v>1432</v>
      </c>
      <c r="Q552" s="17" t="str">
        <f>CONCATENATE(Таблица1[[#This Row],[Отверстия]],"/",Таблица1[[#This Row],[PCD]],"/",Таблица1[[#This Row],[Диаметр]])</f>
        <v>4/114,3/14</v>
      </c>
      <c r="R55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4/114,3/14/46/67,1/5,5</v>
      </c>
      <c r="S55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4/114,3/14/46/67,1/5,5</v>
      </c>
      <c r="T552" s="58" t="s">
        <v>22</v>
      </c>
      <c r="U552" s="4"/>
      <c r="V552" s="35"/>
      <c r="W552" s="55" t="s">
        <v>2897</v>
      </c>
      <c r="X552" s="34">
        <v>3090</v>
      </c>
      <c r="Y552" s="161"/>
      <c r="Z552" s="34">
        <v>0</v>
      </c>
      <c r="AA552" s="51">
        <f>IFERROR(VLOOKUP(Таблица1[[#This Row],[Товар КОД6]],'Stock СВОД'!$A$5:$C$220,2,0),)</f>
        <v>0</v>
      </c>
      <c r="AB552" s="51">
        <f>IFERROR(VLOOKUP(Таблица1[[#This Row],[Товар КОД6]],'Продажи Период СВОД'!$A$5:$C$410,2,0),)</f>
        <v>0</v>
      </c>
      <c r="AC552" s="129">
        <f>IFERROR(VLOOKUP(Таблица1[[#This Row],[Товар КОД6]],'Stock СВОД'!$A$5:$C$220,3,0),)</f>
        <v>0</v>
      </c>
      <c r="AD552" s="51">
        <f>IFERROR(VLOOKUP(Таблица1[[#This Row],[Товар КОД6]],'Продажи Период СВОД'!$A$5:$C$410,3,0),)</f>
        <v>0</v>
      </c>
      <c r="AE552" s="119">
        <f>Таблица1[[#This Row],[СТОК 1001]]+Таблица1[[#This Row],[СТОК 1002,]]</f>
        <v>0</v>
      </c>
      <c r="AF552" s="128"/>
      <c r="AG552" s="129"/>
      <c r="AH552" s="120">
        <f>Таблица1[[#This Row],[1002 заказ]]+Таблица1[[#This Row],[1001 заказ]]</f>
        <v>0</v>
      </c>
      <c r="AI552" s="57"/>
      <c r="AJ552" s="194"/>
      <c r="AK552" s="194"/>
      <c r="AL552" s="194">
        <f>Таблица1[[#This Row],[ФАКТ 1001]]+Таблица1[[#This Row],[ФАКТ 1002]]+Таблица1[[#This Row],[1001 заказ]]+Таблица1[[#This Row],[1002 заказ]]</f>
        <v>0</v>
      </c>
      <c r="AP552" s="3">
        <f>Таблица1[[#This Row],[Возврат 1002]]+Таблица1[[#This Row],[Возврат 1001]]</f>
        <v>0</v>
      </c>
      <c r="AQ55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53" spans="1:43" s="3" customFormat="1" ht="15.75" customHeight="1" x14ac:dyDescent="0.2">
      <c r="A553" s="23" t="s">
        <v>810</v>
      </c>
      <c r="B553" s="2">
        <v>408780</v>
      </c>
      <c r="C553" s="88" t="s">
        <v>1435</v>
      </c>
      <c r="D553" s="23" t="s">
        <v>810</v>
      </c>
      <c r="E553" s="7">
        <v>408780</v>
      </c>
      <c r="F553" s="7" t="s">
        <v>38</v>
      </c>
      <c r="G553" s="7" t="s">
        <v>1107</v>
      </c>
      <c r="H553" s="5" t="s">
        <v>21</v>
      </c>
      <c r="I553" s="5">
        <v>4</v>
      </c>
      <c r="J553" s="5">
        <v>114.3</v>
      </c>
      <c r="K553" s="5">
        <v>14</v>
      </c>
      <c r="L553" s="5">
        <v>46</v>
      </c>
      <c r="M553" s="5">
        <v>67.099999999999994</v>
      </c>
      <c r="N553" s="5">
        <v>5.5</v>
      </c>
      <c r="O553" s="43" t="str">
        <f>CONCATENATE(Таблица1[[#This Row],[Отверстия]],"/",Таблица1[[#This Row],[PCD]])</f>
        <v>4/114,3</v>
      </c>
      <c r="P553" s="5" t="s">
        <v>1434</v>
      </c>
      <c r="Q553" s="17" t="str">
        <f>CONCATENATE(Таблица1[[#This Row],[Отверстия]],"/",Таблица1[[#This Row],[PCD]],"/",Таблица1[[#This Row],[Диаметр]])</f>
        <v>4/114,3/14</v>
      </c>
      <c r="R55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4/114,3/14/46/67,1/5,5</v>
      </c>
      <c r="S55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4/114,3/14/46/67,1/5,5</v>
      </c>
      <c r="T553" s="58" t="s">
        <v>22</v>
      </c>
      <c r="U553" s="4"/>
      <c r="V553" s="35"/>
      <c r="W553" s="55" t="s">
        <v>2897</v>
      </c>
      <c r="X553" s="34">
        <v>2790</v>
      </c>
      <c r="Y553" s="161"/>
      <c r="Z553" s="34">
        <v>0</v>
      </c>
      <c r="AA553" s="51">
        <f>IFERROR(VLOOKUP(Таблица1[[#This Row],[Товар КОД6]],'Stock СВОД'!$A$5:$C$220,2,0),)</f>
        <v>0</v>
      </c>
      <c r="AB553" s="51">
        <f>IFERROR(VLOOKUP(Таблица1[[#This Row],[Товар КОД6]],'Продажи Период СВОД'!$A$5:$C$410,2,0),)</f>
        <v>0</v>
      </c>
      <c r="AC553" s="129">
        <f>IFERROR(VLOOKUP(Таблица1[[#This Row],[Товар КОД6]],'Stock СВОД'!$A$5:$C$220,3,0),)</f>
        <v>0</v>
      </c>
      <c r="AD553" s="51">
        <f>IFERROR(VLOOKUP(Таблица1[[#This Row],[Товар КОД6]],'Продажи Период СВОД'!$A$5:$C$410,3,0),)</f>
        <v>0</v>
      </c>
      <c r="AE553" s="119">
        <f>Таблица1[[#This Row],[СТОК 1001]]+Таблица1[[#This Row],[СТОК 1002,]]</f>
        <v>0</v>
      </c>
      <c r="AF553" s="128"/>
      <c r="AG553" s="129"/>
      <c r="AH553" s="120">
        <f>Таблица1[[#This Row],[1002 заказ]]+Таблица1[[#This Row],[1001 заказ]]</f>
        <v>0</v>
      </c>
      <c r="AI553" s="57"/>
      <c r="AJ553" s="194"/>
      <c r="AK553" s="194"/>
      <c r="AL553" s="194">
        <f>Таблица1[[#This Row],[ФАКТ 1001]]+Таблица1[[#This Row],[ФАКТ 1002]]+Таблица1[[#This Row],[1001 заказ]]+Таблица1[[#This Row],[1002 заказ]]</f>
        <v>0</v>
      </c>
      <c r="AP553" s="3">
        <f>Таблица1[[#This Row],[Возврат 1002]]+Таблица1[[#This Row],[Возврат 1001]]</f>
        <v>0</v>
      </c>
      <c r="AQ55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54" spans="1:43" s="3" customFormat="1" ht="15.75" customHeight="1" x14ac:dyDescent="0.2">
      <c r="A554" s="23" t="s">
        <v>810</v>
      </c>
      <c r="B554" s="2">
        <v>408781</v>
      </c>
      <c r="C554" s="88" t="s">
        <v>1437</v>
      </c>
      <c r="D554" s="23" t="s">
        <v>810</v>
      </c>
      <c r="E554" s="7">
        <v>408781</v>
      </c>
      <c r="F554" s="7" t="s">
        <v>38</v>
      </c>
      <c r="G554" s="7" t="s">
        <v>1108</v>
      </c>
      <c r="H554" s="5" t="s">
        <v>21</v>
      </c>
      <c r="I554" s="5">
        <v>4</v>
      </c>
      <c r="J554" s="5">
        <v>114.3</v>
      </c>
      <c r="K554" s="5">
        <v>14</v>
      </c>
      <c r="L554" s="5">
        <v>46</v>
      </c>
      <c r="M554" s="5">
        <v>67.099999999999994</v>
      </c>
      <c r="N554" s="5">
        <v>5.5</v>
      </c>
      <c r="O554" s="43" t="str">
        <f>CONCATENATE(Таблица1[[#This Row],[Отверстия]],"/",Таблица1[[#This Row],[PCD]])</f>
        <v>4/114,3</v>
      </c>
      <c r="P554" s="5" t="s">
        <v>1436</v>
      </c>
      <c r="Q554" s="17" t="str">
        <f>CONCATENATE(Таблица1[[#This Row],[Отверстия]],"/",Таблица1[[#This Row],[PCD]],"/",Таблица1[[#This Row],[Диаметр]])</f>
        <v>4/114,3/14</v>
      </c>
      <c r="R55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4/114,3/14/46/67,1/5,5</v>
      </c>
      <c r="S55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4/114,3/14/46/67,1/5,5</v>
      </c>
      <c r="T554" s="58" t="s">
        <v>22</v>
      </c>
      <c r="U554" s="4"/>
      <c r="V554" s="35"/>
      <c r="W554" s="55" t="s">
        <v>2897</v>
      </c>
      <c r="X554" s="34">
        <v>2790</v>
      </c>
      <c r="Y554" s="161"/>
      <c r="Z554" s="34">
        <v>0</v>
      </c>
      <c r="AA554" s="51">
        <f>IFERROR(VLOOKUP(Таблица1[[#This Row],[Товар КОД6]],'Stock СВОД'!$A$5:$C$220,2,0),)</f>
        <v>0</v>
      </c>
      <c r="AB554" s="51">
        <f>IFERROR(VLOOKUP(Таблица1[[#This Row],[Товар КОД6]],'Продажи Период СВОД'!$A$5:$C$410,2,0),)</f>
        <v>0</v>
      </c>
      <c r="AC554" s="129">
        <f>IFERROR(VLOOKUP(Таблица1[[#This Row],[Товар КОД6]],'Stock СВОД'!$A$5:$C$220,3,0),)</f>
        <v>0</v>
      </c>
      <c r="AD554" s="51">
        <f>IFERROR(VLOOKUP(Таблица1[[#This Row],[Товар КОД6]],'Продажи Период СВОД'!$A$5:$C$410,3,0),)</f>
        <v>0</v>
      </c>
      <c r="AE554" s="119">
        <f>Таблица1[[#This Row],[СТОК 1001]]+Таблица1[[#This Row],[СТОК 1002,]]</f>
        <v>0</v>
      </c>
      <c r="AF554" s="128"/>
      <c r="AG554" s="129"/>
      <c r="AH554" s="120">
        <f>Таблица1[[#This Row],[1002 заказ]]+Таблица1[[#This Row],[1001 заказ]]</f>
        <v>0</v>
      </c>
      <c r="AI554" s="57"/>
      <c r="AJ554" s="194"/>
      <c r="AK554" s="194"/>
      <c r="AL554" s="194">
        <f>Таблица1[[#This Row],[ФАКТ 1001]]+Таблица1[[#This Row],[ФАКТ 1002]]+Таблица1[[#This Row],[1001 заказ]]+Таблица1[[#This Row],[1002 заказ]]</f>
        <v>0</v>
      </c>
      <c r="AP554" s="3">
        <f>Таблица1[[#This Row],[Возврат 1002]]+Таблица1[[#This Row],[Возврат 1001]]</f>
        <v>0</v>
      </c>
      <c r="AQ55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55" spans="1:43" s="3" customFormat="1" ht="15.75" customHeight="1" x14ac:dyDescent="0.2">
      <c r="A555" s="23" t="s">
        <v>810</v>
      </c>
      <c r="B555" s="2">
        <v>665898</v>
      </c>
      <c r="C555" s="88" t="s">
        <v>3681</v>
      </c>
      <c r="D555" s="23" t="s">
        <v>810</v>
      </c>
      <c r="E555" s="7">
        <v>665898</v>
      </c>
      <c r="F555" s="7" t="s">
        <v>38</v>
      </c>
      <c r="G555" s="8" t="s">
        <v>1099</v>
      </c>
      <c r="H555" s="5" t="s">
        <v>21</v>
      </c>
      <c r="I555" s="5">
        <v>4</v>
      </c>
      <c r="J555" s="5">
        <v>114.3</v>
      </c>
      <c r="K555" s="5">
        <v>14</v>
      </c>
      <c r="L555" s="5">
        <v>46</v>
      </c>
      <c r="M555" s="5">
        <v>67.099999999999994</v>
      </c>
      <c r="N555" s="5">
        <v>5.5</v>
      </c>
      <c r="O555" s="43" t="str">
        <f>CONCATENATE(Таблица1[[#This Row],[Отверстия]],"/",Таблица1[[#This Row],[PCD]])</f>
        <v>4/114,3</v>
      </c>
      <c r="P555" s="5" t="s">
        <v>2460</v>
      </c>
      <c r="Q555" s="17" t="str">
        <f>CONCATENATE(Таблица1[[#This Row],[Отверстия]],"/",Таблица1[[#This Row],[PCD]],"/",Таблица1[[#This Row],[Диаметр]])</f>
        <v>4/114,3/14</v>
      </c>
      <c r="R55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4/114,3/14/46/67,1/5,5</v>
      </c>
      <c r="S55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4/114,3/14/46/67,1/5,5</v>
      </c>
      <c r="T555" s="58" t="s">
        <v>22</v>
      </c>
      <c r="U555" s="4"/>
      <c r="V555" s="35"/>
      <c r="W555" s="55" t="s">
        <v>2897</v>
      </c>
      <c r="X555" s="34">
        <v>2790</v>
      </c>
      <c r="Y555" s="161"/>
      <c r="Z555" s="34">
        <v>0</v>
      </c>
      <c r="AA555" s="51">
        <f>IFERROR(VLOOKUP(Таблица1[[#This Row],[Товар КОД6]],'Stock СВОД'!$A$5:$C$220,2,0),)</f>
        <v>0</v>
      </c>
      <c r="AB555" s="51">
        <f>IFERROR(VLOOKUP(Таблица1[[#This Row],[Товар КОД6]],'Продажи Период СВОД'!$A$5:$C$410,2,0),)</f>
        <v>0</v>
      </c>
      <c r="AC555" s="129">
        <f>IFERROR(VLOOKUP(Таблица1[[#This Row],[Товар КОД6]],'Stock СВОД'!$A$5:$C$220,3,0),)</f>
        <v>0</v>
      </c>
      <c r="AD555" s="51">
        <f>IFERROR(VLOOKUP(Таблица1[[#This Row],[Товар КОД6]],'Продажи Период СВОД'!$A$5:$C$410,3,0),)</f>
        <v>0</v>
      </c>
      <c r="AE555" s="119">
        <f>Таблица1[[#This Row],[СТОК 1001]]+Таблица1[[#This Row],[СТОК 1002,]]</f>
        <v>0</v>
      </c>
      <c r="AF555" s="128"/>
      <c r="AG555" s="129"/>
      <c r="AH555" s="120">
        <f>Таблица1[[#This Row],[1002 заказ]]+Таблица1[[#This Row],[1001 заказ]]</f>
        <v>0</v>
      </c>
      <c r="AI555" s="57"/>
      <c r="AJ555" s="194"/>
      <c r="AK555" s="194"/>
      <c r="AL555" s="194">
        <f>Таблица1[[#This Row],[ФАКТ 1001]]+Таблица1[[#This Row],[ФАКТ 1002]]+Таблица1[[#This Row],[1001 заказ]]+Таблица1[[#This Row],[1002 заказ]]</f>
        <v>0</v>
      </c>
      <c r="AP555" s="3">
        <f>Таблица1[[#This Row],[Возврат 1002]]+Таблица1[[#This Row],[Возврат 1001]]</f>
        <v>0</v>
      </c>
      <c r="AQ55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56" spans="1:43" s="3" customFormat="1" ht="15.75" customHeight="1" x14ac:dyDescent="0.2">
      <c r="A556" s="23" t="s">
        <v>810</v>
      </c>
      <c r="B556" s="2">
        <v>665899</v>
      </c>
      <c r="C556" s="88" t="s">
        <v>3682</v>
      </c>
      <c r="D556" s="23" t="s">
        <v>810</v>
      </c>
      <c r="E556" s="7">
        <v>665899</v>
      </c>
      <c r="F556" s="7" t="s">
        <v>38</v>
      </c>
      <c r="G556" s="8" t="s">
        <v>1103</v>
      </c>
      <c r="H556" s="5" t="s">
        <v>21</v>
      </c>
      <c r="I556" s="5">
        <v>4</v>
      </c>
      <c r="J556" s="5">
        <v>114.3</v>
      </c>
      <c r="K556" s="5">
        <v>14</v>
      </c>
      <c r="L556" s="5">
        <v>46</v>
      </c>
      <c r="M556" s="5">
        <v>67.099999999999994</v>
      </c>
      <c r="N556" s="5">
        <v>5.5</v>
      </c>
      <c r="O556" s="43" t="str">
        <f>CONCATENATE(Таблица1[[#This Row],[Отверстия]],"/",Таблица1[[#This Row],[PCD]])</f>
        <v>4/114,3</v>
      </c>
      <c r="P556" s="5" t="s">
        <v>2461</v>
      </c>
      <c r="Q556" s="17" t="str">
        <f>CONCATENATE(Таблица1[[#This Row],[Отверстия]],"/",Таблица1[[#This Row],[PCD]],"/",Таблица1[[#This Row],[Диаметр]])</f>
        <v>4/114,3/14</v>
      </c>
      <c r="R55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4/114,3/14/46/67,1/5,5</v>
      </c>
      <c r="S55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4/114,3/14/46/67,1/5,5</v>
      </c>
      <c r="T556" s="58" t="s">
        <v>22</v>
      </c>
      <c r="U556" s="4"/>
      <c r="V556" s="35"/>
      <c r="W556" s="55" t="s">
        <v>2897</v>
      </c>
      <c r="X556" s="34">
        <v>3090</v>
      </c>
      <c r="Y556" s="161"/>
      <c r="Z556" s="34">
        <v>0</v>
      </c>
      <c r="AA556" s="51">
        <f>IFERROR(VLOOKUP(Таблица1[[#This Row],[Товар КОД6]],'Stock СВОД'!$A$5:$C$220,2,0),)</f>
        <v>0</v>
      </c>
      <c r="AB556" s="51">
        <f>IFERROR(VLOOKUP(Таблица1[[#This Row],[Товар КОД6]],'Продажи Период СВОД'!$A$5:$C$410,2,0),)</f>
        <v>0</v>
      </c>
      <c r="AC556" s="129">
        <f>IFERROR(VLOOKUP(Таблица1[[#This Row],[Товар КОД6]],'Stock СВОД'!$A$5:$C$220,3,0),)</f>
        <v>0</v>
      </c>
      <c r="AD556" s="51">
        <f>IFERROR(VLOOKUP(Таблица1[[#This Row],[Товар КОД6]],'Продажи Период СВОД'!$A$5:$C$410,3,0),)</f>
        <v>0</v>
      </c>
      <c r="AE556" s="119">
        <f>Таблица1[[#This Row],[СТОК 1001]]+Таблица1[[#This Row],[СТОК 1002,]]</f>
        <v>0</v>
      </c>
      <c r="AF556" s="128"/>
      <c r="AG556" s="129"/>
      <c r="AH556" s="120">
        <f>Таблица1[[#This Row],[1002 заказ]]+Таблица1[[#This Row],[1001 заказ]]</f>
        <v>0</v>
      </c>
      <c r="AI556" s="57"/>
      <c r="AJ556" s="194"/>
      <c r="AK556" s="194"/>
      <c r="AL556" s="194">
        <f>Таблица1[[#This Row],[ФАКТ 1001]]+Таблица1[[#This Row],[ФАКТ 1002]]+Таблица1[[#This Row],[1001 заказ]]+Таблица1[[#This Row],[1002 заказ]]</f>
        <v>0</v>
      </c>
      <c r="AP556" s="3">
        <f>Таблица1[[#This Row],[Возврат 1002]]+Таблица1[[#This Row],[Возврат 1001]]</f>
        <v>0</v>
      </c>
      <c r="AQ55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57" spans="1:43" s="3" customFormat="1" ht="15.75" hidden="1" customHeight="1" x14ac:dyDescent="0.2">
      <c r="A557" s="23" t="s">
        <v>810</v>
      </c>
      <c r="B557" s="2">
        <v>672948</v>
      </c>
      <c r="C557" s="88" t="s">
        <v>238</v>
      </c>
      <c r="D557" s="23" t="s">
        <v>810</v>
      </c>
      <c r="E557" s="7">
        <v>672948</v>
      </c>
      <c r="F557" s="7"/>
      <c r="G557" s="7"/>
      <c r="H557" s="5" t="s">
        <v>65</v>
      </c>
      <c r="I557" s="5">
        <v>4</v>
      </c>
      <c r="J557" s="5">
        <v>114.3</v>
      </c>
      <c r="K557" s="5">
        <v>15</v>
      </c>
      <c r="L557" s="5">
        <v>40</v>
      </c>
      <c r="M557" s="5">
        <v>66.099999999999994</v>
      </c>
      <c r="N557" s="5">
        <v>5.5</v>
      </c>
      <c r="O557" s="43" t="str">
        <f>CONCATENATE(Таблица1[[#This Row],[Отверстия]],"/",Таблица1[[#This Row],[PCD]])</f>
        <v>4/114,3</v>
      </c>
      <c r="P557" s="5" t="s">
        <v>239</v>
      </c>
      <c r="Q557" s="17" t="str">
        <f>CONCATENATE(Таблица1[[#This Row],[Отверстия]],"/",Таблица1[[#This Row],[PCD]],"/",Таблица1[[#This Row],[Диаметр]])</f>
        <v>4/114,3/15</v>
      </c>
      <c r="R55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4/114,3/15/40/66,1/5,5</v>
      </c>
      <c r="S55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4/114,3/15/40/66,1/5,5</v>
      </c>
      <c r="T557" s="58" t="s">
        <v>22</v>
      </c>
      <c r="U557" s="4"/>
      <c r="V557" s="35"/>
      <c r="W557" s="55" t="s">
        <v>2760</v>
      </c>
      <c r="X557" s="34">
        <v>2794</v>
      </c>
      <c r="Y557" s="161"/>
      <c r="Z557" s="34">
        <v>0</v>
      </c>
      <c r="AA557" s="51">
        <f>IFERROR(VLOOKUP(Таблица1[[#This Row],[Товар КОД6]],'Stock СВОД'!$A$5:$C$220,2,0),)</f>
        <v>0</v>
      </c>
      <c r="AB557" s="51">
        <f>IFERROR(VLOOKUP(Таблица1[[#This Row],[Товар КОД6]],'Продажи Период СВОД'!$A$5:$C$410,2,0),)</f>
        <v>0</v>
      </c>
      <c r="AC557" s="129">
        <f>IFERROR(VLOOKUP(Таблица1[[#This Row],[Товар КОД6]],'Stock СВОД'!$A$5:$C$220,3,0),)</f>
        <v>0</v>
      </c>
      <c r="AD557" s="51">
        <f>IFERROR(VLOOKUP(Таблица1[[#This Row],[Товар КОД6]],'Продажи Период СВОД'!$A$5:$C$410,3,0),)</f>
        <v>0</v>
      </c>
      <c r="AE557" s="119">
        <f>Таблица1[[#This Row],[СТОК 1001]]+Таблица1[[#This Row],[СТОК 1002,]]</f>
        <v>0</v>
      </c>
      <c r="AF557" s="128"/>
      <c r="AG557" s="129"/>
      <c r="AH557" s="120">
        <f>Таблица1[[#This Row],[1002 заказ]]+Таблица1[[#This Row],[1001 заказ]]</f>
        <v>0</v>
      </c>
      <c r="AI557" s="57">
        <v>1</v>
      </c>
      <c r="AJ557" s="57"/>
      <c r="AK557" s="57"/>
      <c r="AL557" s="57">
        <f>Таблица1[[#This Row],[ФАКТ 1001]]+Таблица1[[#This Row],[ФАКТ 1002]]+Таблица1[[#This Row],[1001 заказ]]+Таблица1[[#This Row],[1002 заказ]]</f>
        <v>0</v>
      </c>
      <c r="AP557" s="3">
        <f>Таблица1[[#This Row],[Возврат 1002]]+Таблица1[[#This Row],[Возврат 1001]]</f>
        <v>0</v>
      </c>
      <c r="AQ55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58" spans="1:43" s="3" customFormat="1" ht="15.75" customHeight="1" x14ac:dyDescent="0.2">
      <c r="A558" s="23" t="s">
        <v>810</v>
      </c>
      <c r="B558" s="2">
        <v>948233</v>
      </c>
      <c r="C558" s="88" t="s">
        <v>246</v>
      </c>
      <c r="D558" s="23" t="s">
        <v>810</v>
      </c>
      <c r="E558" s="7">
        <v>948233</v>
      </c>
      <c r="F558" s="7" t="s">
        <v>172</v>
      </c>
      <c r="G558" s="7" t="s">
        <v>1097</v>
      </c>
      <c r="H558" s="5" t="s">
        <v>21</v>
      </c>
      <c r="I558" s="5">
        <v>4</v>
      </c>
      <c r="J558" s="5">
        <v>114.3</v>
      </c>
      <c r="K558" s="5">
        <v>15</v>
      </c>
      <c r="L558" s="5">
        <v>40</v>
      </c>
      <c r="M558" s="5">
        <v>66.099999999999994</v>
      </c>
      <c r="N558" s="5">
        <v>6</v>
      </c>
      <c r="O558" s="43" t="str">
        <f>CONCATENATE(Таблица1[[#This Row],[Отверстия]],"/",Таблица1[[#This Row],[PCD]])</f>
        <v>4/114,3</v>
      </c>
      <c r="P558" s="5" t="s">
        <v>247</v>
      </c>
      <c r="Q558" s="17" t="str">
        <f>CONCATENATE(Таблица1[[#This Row],[Отверстия]],"/",Таблица1[[#This Row],[PCD]],"/",Таблица1[[#This Row],[Диаметр]])</f>
        <v>4/114,3/15</v>
      </c>
      <c r="R55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4/114,3/15/40/66,1/6</v>
      </c>
      <c r="S55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4/114,3/15/40/66,1/6</v>
      </c>
      <c r="T558" s="58" t="s">
        <v>28</v>
      </c>
      <c r="U558" s="4">
        <v>4</v>
      </c>
      <c r="V558" s="35">
        <v>4</v>
      </c>
      <c r="W558" s="55" t="s">
        <v>2735</v>
      </c>
      <c r="X558" s="34">
        <v>3590</v>
      </c>
      <c r="Y558" s="161"/>
      <c r="Z558" s="34">
        <v>0</v>
      </c>
      <c r="AA558" s="51">
        <f>IFERROR(VLOOKUP(Таблица1[[#This Row],[Товар КОД6]],'Stock СВОД'!$A$5:$C$220,2,0),)</f>
        <v>0</v>
      </c>
      <c r="AB558" s="51">
        <f>IFERROR(VLOOKUP(Таблица1[[#This Row],[Товар КОД6]],'Продажи Период СВОД'!$A$5:$C$410,2,0),)</f>
        <v>0</v>
      </c>
      <c r="AC558" s="129">
        <f>IFERROR(VLOOKUP(Таблица1[[#This Row],[Товар КОД6]],'Stock СВОД'!$A$5:$C$220,3,0),)</f>
        <v>0</v>
      </c>
      <c r="AD558" s="51">
        <f>IFERROR(VLOOKUP(Таблица1[[#This Row],[Товар КОД6]],'Продажи Период СВОД'!$A$5:$C$410,3,0),)</f>
        <v>0</v>
      </c>
      <c r="AE558" s="119">
        <f>Таблица1[[#This Row],[СТОК 1001]]+Таблица1[[#This Row],[СТОК 1002,]]</f>
        <v>0</v>
      </c>
      <c r="AF558" s="128"/>
      <c r="AG558" s="129"/>
      <c r="AH558" s="120">
        <f>Таблица1[[#This Row],[1002 заказ]]+Таблица1[[#This Row],[1001 заказ]]</f>
        <v>0</v>
      </c>
      <c r="AI558" s="57">
        <v>1</v>
      </c>
      <c r="AJ558" s="194"/>
      <c r="AK558" s="194"/>
      <c r="AL558" s="194">
        <f>Таблица1[[#This Row],[ФАКТ 1001]]+Таблица1[[#This Row],[ФАКТ 1002]]+Таблица1[[#This Row],[1001 заказ]]+Таблица1[[#This Row],[1002 заказ]]</f>
        <v>0</v>
      </c>
      <c r="AP558" s="3">
        <f>Таблица1[[#This Row],[Возврат 1002]]+Таблица1[[#This Row],[Возврат 1001]]</f>
        <v>0</v>
      </c>
      <c r="AQ55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59" spans="1:43" s="3" customFormat="1" ht="15.75" customHeight="1" x14ac:dyDescent="0.2">
      <c r="A559" s="23" t="s">
        <v>810</v>
      </c>
      <c r="B559" s="2">
        <v>405621</v>
      </c>
      <c r="C559" s="88" t="s">
        <v>1196</v>
      </c>
      <c r="D559" s="23" t="s">
        <v>810</v>
      </c>
      <c r="E559" s="7">
        <v>405621</v>
      </c>
      <c r="F559" s="7" t="s">
        <v>4620</v>
      </c>
      <c r="G559" s="7" t="s">
        <v>1180</v>
      </c>
      <c r="H559" s="5" t="s">
        <v>21</v>
      </c>
      <c r="I559" s="5">
        <v>4</v>
      </c>
      <c r="J559" s="5">
        <v>114.3</v>
      </c>
      <c r="K559" s="5">
        <v>15</v>
      </c>
      <c r="L559" s="5">
        <v>40</v>
      </c>
      <c r="M559" s="5">
        <v>66.099999999999994</v>
      </c>
      <c r="N559" s="5">
        <v>6</v>
      </c>
      <c r="O559" s="43" t="str">
        <f>CONCATENATE(Таблица1[[#This Row],[Отверстия]],"/",Таблица1[[#This Row],[PCD]])</f>
        <v>4/114,3</v>
      </c>
      <c r="P559" s="5" t="s">
        <v>1195</v>
      </c>
      <c r="Q559" s="17" t="str">
        <f>CONCATENATE(Таблица1[[#This Row],[Отверстия]],"/",Таблица1[[#This Row],[PCD]],"/",Таблица1[[#This Row],[Диаметр]])</f>
        <v>4/114,3/15</v>
      </c>
      <c r="R55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4/114,3/15/40/66,1/6</v>
      </c>
      <c r="S55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4/114,3/15/40/66,1/6</v>
      </c>
      <c r="T559" s="58" t="s">
        <v>28</v>
      </c>
      <c r="U559" s="4">
        <v>4</v>
      </c>
      <c r="V559" s="35">
        <v>4</v>
      </c>
      <c r="W559" s="55" t="s">
        <v>2735</v>
      </c>
      <c r="X559" s="34">
        <v>3590</v>
      </c>
      <c r="Y559" s="161"/>
      <c r="Z559" s="34">
        <v>0</v>
      </c>
      <c r="AA559" s="51">
        <f>IFERROR(VLOOKUP(Таблица1[[#This Row],[Товар КОД6]],'Stock СВОД'!$A$5:$C$220,2,0),)</f>
        <v>0</v>
      </c>
      <c r="AB559" s="51">
        <f>IFERROR(VLOOKUP(Таблица1[[#This Row],[Товар КОД6]],'Продажи Период СВОД'!$A$5:$C$410,2,0),)</f>
        <v>0</v>
      </c>
      <c r="AC559" s="129">
        <f>IFERROR(VLOOKUP(Таблица1[[#This Row],[Товар КОД6]],'Stock СВОД'!$A$5:$C$220,3,0),)</f>
        <v>0</v>
      </c>
      <c r="AD559" s="51">
        <f>IFERROR(VLOOKUP(Таблица1[[#This Row],[Товар КОД6]],'Продажи Период СВОД'!$A$5:$C$410,3,0),)</f>
        <v>0</v>
      </c>
      <c r="AE559" s="119">
        <f>Таблица1[[#This Row],[СТОК 1001]]+Таблица1[[#This Row],[СТОК 1002,]]</f>
        <v>0</v>
      </c>
      <c r="AF559" s="128"/>
      <c r="AG559" s="129"/>
      <c r="AH559" s="120">
        <f>Таблица1[[#This Row],[1002 заказ]]+Таблица1[[#This Row],[1001 заказ]]</f>
        <v>0</v>
      </c>
      <c r="AI559" s="57">
        <v>1</v>
      </c>
      <c r="AJ559" s="194"/>
      <c r="AK559" s="194"/>
      <c r="AL559" s="194">
        <f>Таблица1[[#This Row],[ФАКТ 1001]]+Таблица1[[#This Row],[ФАКТ 1002]]+Таблица1[[#This Row],[1001 заказ]]+Таблица1[[#This Row],[1002 заказ]]</f>
        <v>0</v>
      </c>
      <c r="AP559" s="3">
        <f>Таблица1[[#This Row],[Возврат 1002]]+Таблица1[[#This Row],[Возврат 1001]]</f>
        <v>0</v>
      </c>
      <c r="AQ55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60" spans="1:43" s="3" customFormat="1" ht="15.75" customHeight="1" x14ac:dyDescent="0.2">
      <c r="A560" s="23" t="s">
        <v>810</v>
      </c>
      <c r="B560" s="2">
        <v>405664</v>
      </c>
      <c r="C560" s="88" t="s">
        <v>1263</v>
      </c>
      <c r="D560" s="23" t="s">
        <v>810</v>
      </c>
      <c r="E560" s="7">
        <v>405664</v>
      </c>
      <c r="F560" s="7" t="s">
        <v>2574</v>
      </c>
      <c r="G560" s="7" t="s">
        <v>1180</v>
      </c>
      <c r="H560" s="5" t="s">
        <v>21</v>
      </c>
      <c r="I560" s="5">
        <v>4</v>
      </c>
      <c r="J560" s="5">
        <v>114.3</v>
      </c>
      <c r="K560" s="5">
        <v>15</v>
      </c>
      <c r="L560" s="44">
        <v>40</v>
      </c>
      <c r="M560" s="5">
        <v>66.099999999999994</v>
      </c>
      <c r="N560" s="5">
        <v>6</v>
      </c>
      <c r="O560" s="43" t="str">
        <f>CONCATENATE(Таблица1[[#This Row],[Отверстия]],"/",Таблица1[[#This Row],[PCD]])</f>
        <v>4/114,3</v>
      </c>
      <c r="P560" s="5" t="str">
        <f>Таблица1[[#This Row],[Универсальный размер]]&amp;" "&amp;Таблица1[[#This Row],[Код Поставщика]]</f>
        <v>4/114,3/15/40/66,1/6 56.16ПЛ</v>
      </c>
      <c r="Q560" s="17" t="str">
        <f>CONCATENATE(Таблица1[[#This Row],[Отверстия]],"/",Таблица1[[#This Row],[PCD]],"/",Таблица1[[#This Row],[Диаметр]])</f>
        <v>4/114,3/15</v>
      </c>
      <c r="R56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4/114,3/15/40/66,1/6</v>
      </c>
      <c r="S56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4/114,3/15/40/66,1/6</v>
      </c>
      <c r="T560" s="58" t="s">
        <v>28</v>
      </c>
      <c r="U560" s="4">
        <v>4</v>
      </c>
      <c r="V560" s="35">
        <v>4</v>
      </c>
      <c r="W560" s="55" t="s">
        <v>2735</v>
      </c>
      <c r="X560" s="34">
        <v>3590</v>
      </c>
      <c r="Y560" s="161"/>
      <c r="Z560" s="34">
        <v>0</v>
      </c>
      <c r="AA560" s="51">
        <f>IFERROR(VLOOKUP(Таблица1[[#This Row],[Товар КОД6]],'Stock СВОД'!$A$5:$C$220,2,0),)</f>
        <v>0</v>
      </c>
      <c r="AB560" s="51">
        <f>IFERROR(VLOOKUP(Таблица1[[#This Row],[Товар КОД6]],'Продажи Период СВОД'!$A$5:$C$410,2,0),)</f>
        <v>0</v>
      </c>
      <c r="AC560" s="129">
        <f>IFERROR(VLOOKUP(Таблица1[[#This Row],[Товар КОД6]],'Stock СВОД'!$A$5:$C$220,3,0),)</f>
        <v>0</v>
      </c>
      <c r="AD560" s="51">
        <f>IFERROR(VLOOKUP(Таблица1[[#This Row],[Товар КОД6]],'Продажи Период СВОД'!$A$5:$C$410,3,0),)</f>
        <v>0</v>
      </c>
      <c r="AE560" s="119">
        <f>Таблица1[[#This Row],[СТОК 1001]]+Таблица1[[#This Row],[СТОК 1002,]]</f>
        <v>0</v>
      </c>
      <c r="AF560" s="128"/>
      <c r="AG560" s="129"/>
      <c r="AH560" s="120">
        <f>Таблица1[[#This Row],[1002 заказ]]+Таблица1[[#This Row],[1001 заказ]]</f>
        <v>0</v>
      </c>
      <c r="AI560" s="57">
        <v>1</v>
      </c>
      <c r="AJ560" s="194"/>
      <c r="AK560" s="194"/>
      <c r="AL560" s="194">
        <f>Таблица1[[#This Row],[ФАКТ 1001]]+Таблица1[[#This Row],[ФАКТ 1002]]+Таблица1[[#This Row],[1001 заказ]]+Таблица1[[#This Row],[1002 заказ]]</f>
        <v>0</v>
      </c>
      <c r="AP560" s="3">
        <f>Таблица1[[#This Row],[Возврат 1002]]+Таблица1[[#This Row],[Возврат 1001]]</f>
        <v>0</v>
      </c>
      <c r="AQ56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61" spans="1:43" s="3" customFormat="1" ht="15.75" customHeight="1" x14ac:dyDescent="0.2">
      <c r="A561" s="23" t="s">
        <v>810</v>
      </c>
      <c r="B561" s="2">
        <v>661508</v>
      </c>
      <c r="C561" s="88" t="s">
        <v>1918</v>
      </c>
      <c r="D561" s="23" t="s">
        <v>810</v>
      </c>
      <c r="E561" s="7">
        <v>661508</v>
      </c>
      <c r="F561" s="7" t="s">
        <v>4620</v>
      </c>
      <c r="G561" s="7" t="s">
        <v>1099</v>
      </c>
      <c r="H561" s="5" t="s">
        <v>21</v>
      </c>
      <c r="I561" s="5">
        <v>4</v>
      </c>
      <c r="J561" s="5">
        <v>114.3</v>
      </c>
      <c r="K561" s="5">
        <v>15</v>
      </c>
      <c r="L561" s="5">
        <v>40</v>
      </c>
      <c r="M561" s="5">
        <v>66.099999999999994</v>
      </c>
      <c r="N561" s="5">
        <v>6</v>
      </c>
      <c r="O561" s="43" t="str">
        <f>CONCATENATE(Таблица1[[#This Row],[Отверстия]],"/",Таблица1[[#This Row],[PCD]])</f>
        <v>4/114,3</v>
      </c>
      <c r="P561" s="5" t="s">
        <v>1917</v>
      </c>
      <c r="Q561" s="17" t="str">
        <f>CONCATENATE(Таблица1[[#This Row],[Отверстия]],"/",Таблица1[[#This Row],[PCD]],"/",Таблица1[[#This Row],[Диаметр]])</f>
        <v>4/114,3/15</v>
      </c>
      <c r="R56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4/114,3/15/40/66,1/6</v>
      </c>
      <c r="S56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4/114,3/15/40/66,1/6</v>
      </c>
      <c r="T561" s="58" t="s">
        <v>28</v>
      </c>
      <c r="U561" s="4">
        <v>4</v>
      </c>
      <c r="V561" s="35">
        <v>4</v>
      </c>
      <c r="W561" s="55" t="s">
        <v>2735</v>
      </c>
      <c r="X561" s="34">
        <v>3350</v>
      </c>
      <c r="Y561" s="161"/>
      <c r="Z561" s="34">
        <v>0</v>
      </c>
      <c r="AA561" s="51">
        <f>IFERROR(VLOOKUP(Таблица1[[#This Row],[Товар КОД6]],'Stock СВОД'!$A$5:$C$220,2,0),)</f>
        <v>0</v>
      </c>
      <c r="AB561" s="51">
        <f>IFERROR(VLOOKUP(Таблица1[[#This Row],[Товар КОД6]],'Продажи Период СВОД'!$A$5:$C$410,2,0),)</f>
        <v>0</v>
      </c>
      <c r="AC561" s="129">
        <f>IFERROR(VLOOKUP(Таблица1[[#This Row],[Товар КОД6]],'Stock СВОД'!$A$5:$C$220,3,0),)</f>
        <v>0</v>
      </c>
      <c r="AD561" s="51">
        <f>IFERROR(VLOOKUP(Таблица1[[#This Row],[Товар КОД6]],'Продажи Период СВОД'!$A$5:$C$410,3,0),)</f>
        <v>0</v>
      </c>
      <c r="AE561" s="119">
        <f>Таблица1[[#This Row],[СТОК 1001]]+Таблица1[[#This Row],[СТОК 1002,]]</f>
        <v>0</v>
      </c>
      <c r="AF561" s="128"/>
      <c r="AG561" s="129"/>
      <c r="AH561" s="120">
        <f>Таблица1[[#This Row],[1002 заказ]]+Таблица1[[#This Row],[1001 заказ]]</f>
        <v>0</v>
      </c>
      <c r="AI561" s="57">
        <v>1</v>
      </c>
      <c r="AJ561" s="194"/>
      <c r="AK561" s="194"/>
      <c r="AL561" s="194">
        <f>Таблица1[[#This Row],[ФАКТ 1001]]+Таблица1[[#This Row],[ФАКТ 1002]]+Таблица1[[#This Row],[1001 заказ]]+Таблица1[[#This Row],[1002 заказ]]</f>
        <v>0</v>
      </c>
      <c r="AP561" s="3">
        <f>Таблица1[[#This Row],[Возврат 1002]]+Таблица1[[#This Row],[Возврат 1001]]</f>
        <v>0</v>
      </c>
      <c r="AQ56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62" spans="1:43" s="3" customFormat="1" ht="15.75" customHeight="1" x14ac:dyDescent="0.2">
      <c r="A562" s="23" t="s">
        <v>810</v>
      </c>
      <c r="B562" s="2">
        <v>661655</v>
      </c>
      <c r="C562" s="88" t="s">
        <v>2080</v>
      </c>
      <c r="D562" s="23" t="s">
        <v>810</v>
      </c>
      <c r="E562" s="7">
        <v>661655</v>
      </c>
      <c r="F562" s="7" t="s">
        <v>2574</v>
      </c>
      <c r="G562" s="7" t="s">
        <v>1106</v>
      </c>
      <c r="H562" s="5" t="s">
        <v>21</v>
      </c>
      <c r="I562" s="5">
        <v>4</v>
      </c>
      <c r="J562" s="5">
        <v>114.3</v>
      </c>
      <c r="K562" s="5">
        <v>15</v>
      </c>
      <c r="L562" s="44">
        <v>40</v>
      </c>
      <c r="M562" s="5">
        <v>66.099999999999994</v>
      </c>
      <c r="N562" s="5">
        <v>6</v>
      </c>
      <c r="O562" s="43" t="str">
        <f>CONCATENATE(Таблица1[[#This Row],[Отверстия]],"/",Таблица1[[#This Row],[PCD]])</f>
        <v>4/114,3</v>
      </c>
      <c r="P562" s="5" t="str">
        <f>Таблица1[[#This Row],[Универсальный размер]]&amp;" "&amp;Таблица1[[#This Row],[Код Поставщика]]</f>
        <v>4/114,3/15/40/66,1/6 56.16М</v>
      </c>
      <c r="Q562" s="17" t="str">
        <f>CONCATENATE(Таблица1[[#This Row],[Отверстия]],"/",Таблица1[[#This Row],[PCD]],"/",Таблица1[[#This Row],[Диаметр]])</f>
        <v>4/114,3/15</v>
      </c>
      <c r="R56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4/114,3/15/40/66,1/6</v>
      </c>
      <c r="S56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4/114,3/15/40/66,1/6</v>
      </c>
      <c r="T562" s="58" t="s">
        <v>28</v>
      </c>
      <c r="U562" s="4">
        <v>4</v>
      </c>
      <c r="V562" s="35">
        <v>4</v>
      </c>
      <c r="W562" s="55" t="s">
        <v>2735</v>
      </c>
      <c r="X562" s="34">
        <v>3350</v>
      </c>
      <c r="Y562" s="161"/>
      <c r="Z562" s="34">
        <v>0</v>
      </c>
      <c r="AA562" s="51">
        <f>IFERROR(VLOOKUP(Таблица1[[#This Row],[Товар КОД6]],'Stock СВОД'!$A$5:$C$220,2,0),)</f>
        <v>0</v>
      </c>
      <c r="AB562" s="51">
        <f>IFERROR(VLOOKUP(Таблица1[[#This Row],[Товар КОД6]],'Продажи Период СВОД'!$A$5:$C$410,2,0),)</f>
        <v>0</v>
      </c>
      <c r="AC562" s="129">
        <f>IFERROR(VLOOKUP(Таблица1[[#This Row],[Товар КОД6]],'Stock СВОД'!$A$5:$C$220,3,0),)</f>
        <v>0</v>
      </c>
      <c r="AD562" s="51">
        <f>IFERROR(VLOOKUP(Таблица1[[#This Row],[Товар КОД6]],'Продажи Период СВОД'!$A$5:$C$410,3,0),)</f>
        <v>0</v>
      </c>
      <c r="AE562" s="119">
        <f>Таблица1[[#This Row],[СТОК 1001]]+Таблица1[[#This Row],[СТОК 1002,]]</f>
        <v>0</v>
      </c>
      <c r="AF562" s="128"/>
      <c r="AG562" s="129"/>
      <c r="AH562" s="120">
        <f>Таблица1[[#This Row],[1002 заказ]]+Таблица1[[#This Row],[1001 заказ]]</f>
        <v>0</v>
      </c>
      <c r="AI562" s="57">
        <v>1</v>
      </c>
      <c r="AJ562" s="194"/>
      <c r="AK562" s="194"/>
      <c r="AL562" s="194">
        <f>Таблица1[[#This Row],[ФАКТ 1001]]+Таблица1[[#This Row],[ФАКТ 1002]]+Таблица1[[#This Row],[1001 заказ]]+Таблица1[[#This Row],[1002 заказ]]</f>
        <v>0</v>
      </c>
      <c r="AP562" s="3">
        <f>Таблица1[[#This Row],[Возврат 1002]]+Таблица1[[#This Row],[Возврат 1001]]</f>
        <v>0</v>
      </c>
      <c r="AQ56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63" spans="1:43" s="3" customFormat="1" ht="15.75" customHeight="1" x14ac:dyDescent="0.2">
      <c r="A563" s="23" t="s">
        <v>810</v>
      </c>
      <c r="B563" s="2">
        <v>661656</v>
      </c>
      <c r="C563" s="88" t="s">
        <v>3683</v>
      </c>
      <c r="D563" s="23" t="s">
        <v>810</v>
      </c>
      <c r="E563" s="7">
        <v>661656</v>
      </c>
      <c r="F563" s="7" t="s">
        <v>2574</v>
      </c>
      <c r="G563" s="7" t="s">
        <v>1099</v>
      </c>
      <c r="H563" s="5" t="s">
        <v>21</v>
      </c>
      <c r="I563" s="5">
        <v>4</v>
      </c>
      <c r="J563" s="5">
        <v>114.3</v>
      </c>
      <c r="K563" s="5">
        <v>15</v>
      </c>
      <c r="L563" s="44">
        <v>40</v>
      </c>
      <c r="M563" s="5">
        <v>66.099999999999994</v>
      </c>
      <c r="N563" s="5">
        <v>6</v>
      </c>
      <c r="O563" s="43" t="str">
        <f>CONCATENATE(Таблица1[[#This Row],[Отверстия]],"/",Таблица1[[#This Row],[PCD]])</f>
        <v>4/114,3</v>
      </c>
      <c r="P563" s="5" t="str">
        <f>Таблица1[[#This Row],[Универсальный размер]]&amp;" "&amp;Таблица1[[#This Row],[Код Поставщика]]</f>
        <v>4/114,3/15/40/66,1/6 56.16Н</v>
      </c>
      <c r="Q563" s="17" t="str">
        <f>CONCATENATE(Таблица1[[#This Row],[Отверстия]],"/",Таблица1[[#This Row],[PCD]],"/",Таблица1[[#This Row],[Диаметр]])</f>
        <v>4/114,3/15</v>
      </c>
      <c r="R56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4/114,3/15/40/66,1/6</v>
      </c>
      <c r="S56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4/114,3/15/40/66,1/6</v>
      </c>
      <c r="T563" s="58" t="s">
        <v>28</v>
      </c>
      <c r="U563" s="4">
        <v>4</v>
      </c>
      <c r="V563" s="35">
        <v>4</v>
      </c>
      <c r="W563" s="55" t="s">
        <v>2735</v>
      </c>
      <c r="X563" s="34">
        <v>3350</v>
      </c>
      <c r="Y563" s="161"/>
      <c r="Z563" s="34">
        <v>0</v>
      </c>
      <c r="AA563" s="51">
        <f>IFERROR(VLOOKUP(Таблица1[[#This Row],[Товар КОД6]],'Stock СВОД'!$A$5:$C$220,2,0),)</f>
        <v>0</v>
      </c>
      <c r="AB563" s="51">
        <f>IFERROR(VLOOKUP(Таблица1[[#This Row],[Товар КОД6]],'Продажи Период СВОД'!$A$5:$C$410,2,0),)</f>
        <v>0</v>
      </c>
      <c r="AC563" s="129">
        <f>IFERROR(VLOOKUP(Таблица1[[#This Row],[Товар КОД6]],'Stock СВОД'!$A$5:$C$220,3,0),)</f>
        <v>0</v>
      </c>
      <c r="AD563" s="51">
        <f>IFERROR(VLOOKUP(Таблица1[[#This Row],[Товар КОД6]],'Продажи Период СВОД'!$A$5:$C$410,3,0),)</f>
        <v>0</v>
      </c>
      <c r="AE563" s="119">
        <f>Таблица1[[#This Row],[СТОК 1001]]+Таблица1[[#This Row],[СТОК 1002,]]</f>
        <v>0</v>
      </c>
      <c r="AF563" s="128"/>
      <c r="AG563" s="129"/>
      <c r="AH563" s="120">
        <f>Таблица1[[#This Row],[1002 заказ]]+Таблица1[[#This Row],[1001 заказ]]</f>
        <v>0</v>
      </c>
      <c r="AI563" s="57">
        <v>1</v>
      </c>
      <c r="AJ563" s="194"/>
      <c r="AK563" s="194"/>
      <c r="AL563" s="194">
        <f>Таблица1[[#This Row],[ФАКТ 1001]]+Таблица1[[#This Row],[ФАКТ 1002]]+Таблица1[[#This Row],[1001 заказ]]+Таблица1[[#This Row],[1002 заказ]]</f>
        <v>0</v>
      </c>
      <c r="AP563" s="3">
        <f>Таблица1[[#This Row],[Возврат 1002]]+Таблица1[[#This Row],[Возврат 1001]]</f>
        <v>0</v>
      </c>
      <c r="AQ56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64" spans="1:43" s="3" customFormat="1" ht="15.75" customHeight="1" x14ac:dyDescent="0.2">
      <c r="A564" s="23" t="s">
        <v>810</v>
      </c>
      <c r="B564" s="2">
        <v>661786</v>
      </c>
      <c r="C564" s="88" t="s">
        <v>230</v>
      </c>
      <c r="D564" s="23" t="s">
        <v>810</v>
      </c>
      <c r="E564" s="7">
        <v>661786</v>
      </c>
      <c r="F564" s="7" t="s">
        <v>107</v>
      </c>
      <c r="G564" s="7" t="s">
        <v>1097</v>
      </c>
      <c r="H564" s="5" t="s">
        <v>21</v>
      </c>
      <c r="I564" s="5">
        <v>4</v>
      </c>
      <c r="J564" s="5">
        <v>114.3</v>
      </c>
      <c r="K564" s="5">
        <v>15</v>
      </c>
      <c r="L564" s="5">
        <v>40</v>
      </c>
      <c r="M564" s="5">
        <v>66.099999999999994</v>
      </c>
      <c r="N564" s="5">
        <v>6.5</v>
      </c>
      <c r="O564" s="43" t="str">
        <f>CONCATENATE(Таблица1[[#This Row],[Отверстия]],"/",Таблица1[[#This Row],[PCD]])</f>
        <v>4/114,3</v>
      </c>
      <c r="P564" s="5" t="s">
        <v>231</v>
      </c>
      <c r="Q564" s="17" t="str">
        <f>CONCATENATE(Таблица1[[#This Row],[Отверстия]],"/",Таблица1[[#This Row],[PCD]],"/",Таблица1[[#This Row],[Диаметр]])</f>
        <v>4/114,3/15</v>
      </c>
      <c r="R56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4/114,3/15/40/66,1/6,5</v>
      </c>
      <c r="S56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4/114,3/15/40/66,1/6,5</v>
      </c>
      <c r="T564" s="58" t="s">
        <v>28</v>
      </c>
      <c r="U564" s="4">
        <v>4</v>
      </c>
      <c r="V564" s="35">
        <v>4</v>
      </c>
      <c r="W564" s="55" t="s">
        <v>2898</v>
      </c>
      <c r="X564" s="34">
        <v>3590</v>
      </c>
      <c r="Y564" s="161"/>
      <c r="Z564" s="34">
        <v>0</v>
      </c>
      <c r="AA564" s="51">
        <f>IFERROR(VLOOKUP(Таблица1[[#This Row],[Товар КОД6]],'Stock СВОД'!$A$5:$C$220,2,0),)</f>
        <v>0</v>
      </c>
      <c r="AB564" s="51">
        <f>IFERROR(VLOOKUP(Таблица1[[#This Row],[Товар КОД6]],'Продажи Период СВОД'!$A$5:$C$410,2,0),)</f>
        <v>0</v>
      </c>
      <c r="AC564" s="129">
        <f>IFERROR(VLOOKUP(Таблица1[[#This Row],[Товар КОД6]],'Stock СВОД'!$A$5:$C$220,3,0),)</f>
        <v>0</v>
      </c>
      <c r="AD564" s="51">
        <f>IFERROR(VLOOKUP(Таблица1[[#This Row],[Товар КОД6]],'Продажи Период СВОД'!$A$5:$C$410,3,0),)</f>
        <v>0</v>
      </c>
      <c r="AE564" s="119">
        <f>Таблица1[[#This Row],[СТОК 1001]]+Таблица1[[#This Row],[СТОК 1002,]]</f>
        <v>0</v>
      </c>
      <c r="AF564" s="128"/>
      <c r="AG564" s="129"/>
      <c r="AH564" s="120">
        <f>Таблица1[[#This Row],[1002 заказ]]+Таблица1[[#This Row],[1001 заказ]]</f>
        <v>0</v>
      </c>
      <c r="AI564" s="57"/>
      <c r="AJ564" s="194"/>
      <c r="AK564" s="194"/>
      <c r="AL564" s="194">
        <f>Таблица1[[#This Row],[ФАКТ 1001]]+Таблица1[[#This Row],[ФАКТ 1002]]+Таблица1[[#This Row],[1001 заказ]]+Таблица1[[#This Row],[1002 заказ]]</f>
        <v>0</v>
      </c>
      <c r="AM564" s="42" t="s">
        <v>2899</v>
      </c>
      <c r="AP564" s="3">
        <f>Таблица1[[#This Row],[Возврат 1002]]+Таблица1[[#This Row],[Возврат 1001]]</f>
        <v>0</v>
      </c>
      <c r="AQ56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65" spans="1:43" s="3" customFormat="1" ht="15.75" customHeight="1" x14ac:dyDescent="0.2">
      <c r="A565" s="23" t="s">
        <v>810</v>
      </c>
      <c r="B565" s="2">
        <v>665952</v>
      </c>
      <c r="C565" s="88" t="s">
        <v>232</v>
      </c>
      <c r="D565" s="23" t="s">
        <v>810</v>
      </c>
      <c r="E565" s="7">
        <v>665952</v>
      </c>
      <c r="F565" s="7" t="s">
        <v>26</v>
      </c>
      <c r="G565" s="7" t="s">
        <v>1099</v>
      </c>
      <c r="H565" s="5" t="s">
        <v>21</v>
      </c>
      <c r="I565" s="5">
        <v>4</v>
      </c>
      <c r="J565" s="5">
        <v>114.3</v>
      </c>
      <c r="K565" s="5">
        <v>15</v>
      </c>
      <c r="L565" s="5">
        <v>40</v>
      </c>
      <c r="M565" s="5">
        <v>66.099999999999994</v>
      </c>
      <c r="N565" s="5">
        <v>6.5</v>
      </c>
      <c r="O565" s="43" t="str">
        <f>CONCATENATE(Таблица1[[#This Row],[Отверстия]],"/",Таблица1[[#This Row],[PCD]])</f>
        <v>4/114,3</v>
      </c>
      <c r="P565" s="5" t="s">
        <v>233</v>
      </c>
      <c r="Q565" s="17" t="str">
        <f>CONCATENATE(Таблица1[[#This Row],[Отверстия]],"/",Таблица1[[#This Row],[PCD]],"/",Таблица1[[#This Row],[Диаметр]])</f>
        <v>4/114,3/15</v>
      </c>
      <c r="R56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4/114,3/15/40/66,1/6,5</v>
      </c>
      <c r="S56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4/114,3/15/40/66,1/6,5</v>
      </c>
      <c r="T565" s="58" t="s">
        <v>28</v>
      </c>
      <c r="U565" s="4">
        <v>4</v>
      </c>
      <c r="V565" s="35">
        <v>4</v>
      </c>
      <c r="W565" s="55" t="s">
        <v>2898</v>
      </c>
      <c r="X565" s="34">
        <v>3350</v>
      </c>
      <c r="Y565" s="161"/>
      <c r="Z565" s="34">
        <v>2559.9981999999995</v>
      </c>
      <c r="AA565" s="51">
        <f>IFERROR(VLOOKUP(Таблица1[[#This Row],[Товар КОД6]],'Stock СВОД'!$A$5:$C$220,2,0),)</f>
        <v>4</v>
      </c>
      <c r="AB565" s="51">
        <f>IFERROR(VLOOKUP(Таблица1[[#This Row],[Товар КОД6]],'Продажи Период СВОД'!$A$5:$C$410,2,0),)</f>
        <v>0</v>
      </c>
      <c r="AC565" s="129">
        <f>IFERROR(VLOOKUP(Таблица1[[#This Row],[Товар КОД6]],'Stock СВОД'!$A$5:$C$220,3,0),)</f>
        <v>0</v>
      </c>
      <c r="AD565" s="51">
        <f>IFERROR(VLOOKUP(Таблица1[[#This Row],[Товар КОД6]],'Продажи Период СВОД'!$A$5:$C$410,3,0),)</f>
        <v>0</v>
      </c>
      <c r="AE565" s="119">
        <f>Таблица1[[#This Row],[СТОК 1001]]+Таблица1[[#This Row],[СТОК 1002,]]</f>
        <v>4</v>
      </c>
      <c r="AF565" s="128"/>
      <c r="AG565" s="129"/>
      <c r="AH565" s="120">
        <f>Таблица1[[#This Row],[1002 заказ]]+Таблица1[[#This Row],[1001 заказ]]</f>
        <v>0</v>
      </c>
      <c r="AI565" s="57"/>
      <c r="AJ565" s="194"/>
      <c r="AK565" s="194"/>
      <c r="AL565" s="194">
        <f>Таблица1[[#This Row],[ФАКТ 1001]]+Таблица1[[#This Row],[ФАКТ 1002]]+Таблица1[[#This Row],[1001 заказ]]+Таблица1[[#This Row],[1002 заказ]]</f>
        <v>0</v>
      </c>
      <c r="AM565" s="42" t="s">
        <v>2899</v>
      </c>
      <c r="AP565" s="3">
        <f>Таблица1[[#This Row],[Возврат 1002]]+Таблица1[[#This Row],[Возврат 1001]]</f>
        <v>0</v>
      </c>
      <c r="AQ56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566" spans="1:43" s="3" customFormat="1" ht="15.75" customHeight="1" x14ac:dyDescent="0.2">
      <c r="A566" s="23" t="s">
        <v>810</v>
      </c>
      <c r="B566" s="2">
        <v>408886</v>
      </c>
      <c r="C566" s="88" t="s">
        <v>234</v>
      </c>
      <c r="D566" s="23" t="s">
        <v>810</v>
      </c>
      <c r="E566" s="7">
        <v>408886</v>
      </c>
      <c r="F566" s="7" t="s">
        <v>26</v>
      </c>
      <c r="G566" s="7" t="s">
        <v>2571</v>
      </c>
      <c r="H566" s="5" t="s">
        <v>21</v>
      </c>
      <c r="I566" s="5">
        <v>4</v>
      </c>
      <c r="J566" s="5">
        <v>114.3</v>
      </c>
      <c r="K566" s="5">
        <v>15</v>
      </c>
      <c r="L566" s="5">
        <v>40</v>
      </c>
      <c r="M566" s="5">
        <v>66.099999999999994</v>
      </c>
      <c r="N566" s="5">
        <v>6.5</v>
      </c>
      <c r="O566" s="43" t="str">
        <f>CONCATENATE(Таблица1[[#This Row],[Отверстия]],"/",Таблица1[[#This Row],[PCD]])</f>
        <v>4/114,3</v>
      </c>
      <c r="P566" s="5" t="s">
        <v>235</v>
      </c>
      <c r="Q566" s="17" t="str">
        <f>CONCATENATE(Таблица1[[#This Row],[Отверстия]],"/",Таблица1[[#This Row],[PCD]],"/",Таблица1[[#This Row],[Диаметр]])</f>
        <v>4/114,3/15</v>
      </c>
      <c r="R56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4/114,3/15/40/66,1/6,5</v>
      </c>
      <c r="S56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4/114,3/15/40/66,1/6,5</v>
      </c>
      <c r="T566" s="58" t="s">
        <v>28</v>
      </c>
      <c r="U566" s="4">
        <v>4</v>
      </c>
      <c r="V566" s="35">
        <v>4</v>
      </c>
      <c r="W566" s="55" t="s">
        <v>2898</v>
      </c>
      <c r="X566" s="34">
        <v>3590</v>
      </c>
      <c r="Y566" s="161"/>
      <c r="Z566" s="34">
        <v>0</v>
      </c>
      <c r="AA566" s="51">
        <f>IFERROR(VLOOKUP(Таблица1[[#This Row],[Товар КОД6]],'Stock СВОД'!$A$5:$C$220,2,0),)</f>
        <v>0</v>
      </c>
      <c r="AB566" s="51">
        <f>IFERROR(VLOOKUP(Таблица1[[#This Row],[Товар КОД6]],'Продажи Период СВОД'!$A$5:$C$410,2,0),)</f>
        <v>0</v>
      </c>
      <c r="AC566" s="129">
        <f>IFERROR(VLOOKUP(Таблица1[[#This Row],[Товар КОД6]],'Stock СВОД'!$A$5:$C$220,3,0),)</f>
        <v>0</v>
      </c>
      <c r="AD566" s="51">
        <f>IFERROR(VLOOKUP(Таблица1[[#This Row],[Товар КОД6]],'Продажи Период СВОД'!$A$5:$C$410,3,0),)</f>
        <v>0</v>
      </c>
      <c r="AE566" s="119">
        <f>Таблица1[[#This Row],[СТОК 1001]]+Таблица1[[#This Row],[СТОК 1002,]]</f>
        <v>0</v>
      </c>
      <c r="AF566" s="128"/>
      <c r="AG566" s="129"/>
      <c r="AH566" s="120">
        <f>Таблица1[[#This Row],[1002 заказ]]+Таблица1[[#This Row],[1001 заказ]]</f>
        <v>0</v>
      </c>
      <c r="AI566" s="57"/>
      <c r="AJ566" s="194"/>
      <c r="AK566" s="194"/>
      <c r="AL566" s="194">
        <f>Таблица1[[#This Row],[ФАКТ 1001]]+Таблица1[[#This Row],[ФАКТ 1002]]+Таблица1[[#This Row],[1001 заказ]]+Таблица1[[#This Row],[1002 заказ]]</f>
        <v>0</v>
      </c>
      <c r="AM566" s="42" t="s">
        <v>2899</v>
      </c>
      <c r="AP566" s="3">
        <f>Таблица1[[#This Row],[Возврат 1002]]+Таблица1[[#This Row],[Возврат 1001]]</f>
        <v>0</v>
      </c>
      <c r="AQ56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67" spans="1:43" s="3" customFormat="1" ht="15.75" customHeight="1" x14ac:dyDescent="0.2">
      <c r="A567" s="23" t="s">
        <v>810</v>
      </c>
      <c r="B567" s="2">
        <v>405673</v>
      </c>
      <c r="C567" s="88" t="s">
        <v>236</v>
      </c>
      <c r="D567" s="23" t="s">
        <v>810</v>
      </c>
      <c r="E567" s="7">
        <v>405673</v>
      </c>
      <c r="F567" s="7" t="s">
        <v>107</v>
      </c>
      <c r="G567" s="8" t="s">
        <v>2571</v>
      </c>
      <c r="H567" s="5" t="s">
        <v>21</v>
      </c>
      <c r="I567" s="5">
        <v>4</v>
      </c>
      <c r="J567" s="5">
        <v>114.3</v>
      </c>
      <c r="K567" s="5">
        <v>15</v>
      </c>
      <c r="L567" s="5">
        <v>40</v>
      </c>
      <c r="M567" s="5">
        <v>66.099999999999994</v>
      </c>
      <c r="N567" s="5">
        <v>6.5</v>
      </c>
      <c r="O567" s="43" t="str">
        <f>CONCATENATE(Таблица1[[#This Row],[Отверстия]],"/",Таблица1[[#This Row],[PCD]])</f>
        <v>4/114,3</v>
      </c>
      <c r="P567" s="5" t="s">
        <v>237</v>
      </c>
      <c r="Q567" s="17" t="str">
        <f>CONCATENATE(Таблица1[[#This Row],[Отверстия]],"/",Таблица1[[#This Row],[PCD]],"/",Таблица1[[#This Row],[Диаметр]])</f>
        <v>4/114,3/15</v>
      </c>
      <c r="R56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4/114,3/15/40/66,1/6,5</v>
      </c>
      <c r="S56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4/114,3/15/40/66,1/6,5</v>
      </c>
      <c r="T567" s="58" t="s">
        <v>28</v>
      </c>
      <c r="U567" s="4">
        <v>4</v>
      </c>
      <c r="V567" s="35">
        <v>4</v>
      </c>
      <c r="W567" s="55" t="s">
        <v>2898</v>
      </c>
      <c r="X567" s="34">
        <v>3590</v>
      </c>
      <c r="Y567" s="161"/>
      <c r="Z567" s="34">
        <v>0</v>
      </c>
      <c r="AA567" s="51">
        <f>IFERROR(VLOOKUP(Таблица1[[#This Row],[Товар КОД6]],'Stock СВОД'!$A$5:$C$220,2,0),)</f>
        <v>0</v>
      </c>
      <c r="AB567" s="51">
        <f>IFERROR(VLOOKUP(Таблица1[[#This Row],[Товар КОД6]],'Продажи Период СВОД'!$A$5:$C$410,2,0),)</f>
        <v>0</v>
      </c>
      <c r="AC567" s="129">
        <f>IFERROR(VLOOKUP(Таблица1[[#This Row],[Товар КОД6]],'Stock СВОД'!$A$5:$C$220,3,0),)</f>
        <v>0</v>
      </c>
      <c r="AD567" s="51">
        <f>IFERROR(VLOOKUP(Таблица1[[#This Row],[Товар КОД6]],'Продажи Период СВОД'!$A$5:$C$410,3,0),)</f>
        <v>0</v>
      </c>
      <c r="AE567" s="119">
        <f>Таблица1[[#This Row],[СТОК 1001]]+Таблица1[[#This Row],[СТОК 1002,]]</f>
        <v>0</v>
      </c>
      <c r="AF567" s="128"/>
      <c r="AG567" s="129"/>
      <c r="AH567" s="120">
        <f>Таблица1[[#This Row],[1002 заказ]]+Таблица1[[#This Row],[1001 заказ]]</f>
        <v>0</v>
      </c>
      <c r="AI567" s="57"/>
      <c r="AJ567" s="194"/>
      <c r="AK567" s="194"/>
      <c r="AL567" s="194">
        <f>Таблица1[[#This Row],[ФАКТ 1001]]+Таблица1[[#This Row],[ФАКТ 1002]]+Таблица1[[#This Row],[1001 заказ]]+Таблица1[[#This Row],[1002 заказ]]</f>
        <v>0</v>
      </c>
      <c r="AM567" s="42" t="s">
        <v>2899</v>
      </c>
      <c r="AP567" s="3">
        <f>Таблица1[[#This Row],[Возврат 1002]]+Таблица1[[#This Row],[Возврат 1001]]</f>
        <v>0</v>
      </c>
      <c r="AQ56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68" spans="1:43" s="3" customFormat="1" ht="15.75" customHeight="1" x14ac:dyDescent="0.2">
      <c r="A568" s="23" t="s">
        <v>810</v>
      </c>
      <c r="B568" s="2">
        <v>408885</v>
      </c>
      <c r="C568" s="88" t="s">
        <v>240</v>
      </c>
      <c r="D568" s="23" t="s">
        <v>810</v>
      </c>
      <c r="E568" s="7">
        <v>408885</v>
      </c>
      <c r="F568" s="7" t="s">
        <v>26</v>
      </c>
      <c r="G568" s="7" t="s">
        <v>1097</v>
      </c>
      <c r="H568" s="5" t="s">
        <v>21</v>
      </c>
      <c r="I568" s="5">
        <v>4</v>
      </c>
      <c r="J568" s="5">
        <v>114.3</v>
      </c>
      <c r="K568" s="5">
        <v>15</v>
      </c>
      <c r="L568" s="5">
        <v>40</v>
      </c>
      <c r="M568" s="5">
        <v>66.099999999999994</v>
      </c>
      <c r="N568" s="5">
        <v>6.5</v>
      </c>
      <c r="O568" s="43" t="str">
        <f>CONCATENATE(Таблица1[[#This Row],[Отверстия]],"/",Таблица1[[#This Row],[PCD]])</f>
        <v>4/114,3</v>
      </c>
      <c r="P568" s="5" t="s">
        <v>241</v>
      </c>
      <c r="Q568" s="17" t="str">
        <f>CONCATENATE(Таблица1[[#This Row],[Отверстия]],"/",Таблица1[[#This Row],[PCD]],"/",Таблица1[[#This Row],[Диаметр]])</f>
        <v>4/114,3/15</v>
      </c>
      <c r="R56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4/114,3/15/40/66,1/6,5</v>
      </c>
      <c r="S56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4/114,3/15/40/66,1/6,5</v>
      </c>
      <c r="T568" s="58" t="s">
        <v>28</v>
      </c>
      <c r="U568" s="4">
        <v>4</v>
      </c>
      <c r="V568" s="35">
        <v>4</v>
      </c>
      <c r="W568" s="55" t="s">
        <v>2898</v>
      </c>
      <c r="X568" s="34">
        <v>3590</v>
      </c>
      <c r="Y568" s="161"/>
      <c r="Z568" s="34">
        <v>2565.0014000000001</v>
      </c>
      <c r="AA568" s="51">
        <f>IFERROR(VLOOKUP(Таблица1[[#This Row],[Товар КОД6]],'Stock СВОД'!$A$5:$C$220,2,0),)</f>
        <v>0</v>
      </c>
      <c r="AB568" s="51">
        <f>IFERROR(VLOOKUP(Таблица1[[#This Row],[Товар КОД6]],'Продажи Период СВОД'!$A$5:$C$410,2,0),)</f>
        <v>0</v>
      </c>
      <c r="AC568" s="129">
        <f>IFERROR(VLOOKUP(Таблица1[[#This Row],[Товар КОД6]],'Stock СВОД'!$A$5:$C$220,3,0),)</f>
        <v>0</v>
      </c>
      <c r="AD568" s="51">
        <f>IFERROR(VLOOKUP(Таблица1[[#This Row],[Товар КОД6]],'Продажи Период СВОД'!$A$5:$C$410,3,0),)</f>
        <v>0</v>
      </c>
      <c r="AE568" s="119">
        <f>Таблица1[[#This Row],[СТОК 1001]]+Таблица1[[#This Row],[СТОК 1002,]]</f>
        <v>0</v>
      </c>
      <c r="AF568" s="128"/>
      <c r="AG568" s="129"/>
      <c r="AH568" s="120">
        <f>Таблица1[[#This Row],[1002 заказ]]+Таблица1[[#This Row],[1001 заказ]]</f>
        <v>0</v>
      </c>
      <c r="AI568" s="57"/>
      <c r="AJ568" s="194"/>
      <c r="AK568" s="194"/>
      <c r="AL568" s="194">
        <f>Таблица1[[#This Row],[ФАКТ 1001]]+Таблица1[[#This Row],[ФАКТ 1002]]+Таблица1[[#This Row],[1001 заказ]]+Таблица1[[#This Row],[1002 заказ]]</f>
        <v>0</v>
      </c>
      <c r="AM568" s="42" t="s">
        <v>2899</v>
      </c>
      <c r="AP568" s="3">
        <f>Таблица1[[#This Row],[Возврат 1002]]+Таблица1[[#This Row],[Возврат 1001]]</f>
        <v>0</v>
      </c>
      <c r="AQ56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69" spans="1:43" s="3" customFormat="1" ht="15.75" customHeight="1" x14ac:dyDescent="0.2">
      <c r="A569" s="23" t="s">
        <v>810</v>
      </c>
      <c r="B569" s="2">
        <v>943948</v>
      </c>
      <c r="C569" s="88" t="s">
        <v>242</v>
      </c>
      <c r="D569" s="23" t="s">
        <v>810</v>
      </c>
      <c r="E569" s="7">
        <v>943948</v>
      </c>
      <c r="F569" s="7" t="s">
        <v>172</v>
      </c>
      <c r="G569" s="7" t="s">
        <v>1098</v>
      </c>
      <c r="H569" s="5" t="s">
        <v>21</v>
      </c>
      <c r="I569" s="5">
        <v>4</v>
      </c>
      <c r="J569" s="5">
        <v>114.3</v>
      </c>
      <c r="K569" s="5">
        <v>15</v>
      </c>
      <c r="L569" s="5">
        <v>40</v>
      </c>
      <c r="M569" s="5">
        <v>66.099999999999994</v>
      </c>
      <c r="N569" s="5">
        <v>6.5</v>
      </c>
      <c r="O569" s="43" t="str">
        <f>CONCATENATE(Таблица1[[#This Row],[Отверстия]],"/",Таблица1[[#This Row],[PCD]])</f>
        <v>4/114,3</v>
      </c>
      <c r="P569" s="5" t="s">
        <v>243</v>
      </c>
      <c r="Q569" s="17" t="str">
        <f>CONCATENATE(Таблица1[[#This Row],[Отверстия]],"/",Таблица1[[#This Row],[PCD]],"/",Таблица1[[#This Row],[Диаметр]])</f>
        <v>4/114,3/15</v>
      </c>
      <c r="R56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4/114,3/15/40/66,1/6,5</v>
      </c>
      <c r="S56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4/114,3/15/40/66,1/6,5</v>
      </c>
      <c r="T569" s="58" t="s">
        <v>28</v>
      </c>
      <c r="U569" s="4">
        <v>4</v>
      </c>
      <c r="V569" s="35">
        <v>4</v>
      </c>
      <c r="W569" s="55" t="s">
        <v>2898</v>
      </c>
      <c r="X569" s="34">
        <v>3350</v>
      </c>
      <c r="Y569" s="161"/>
      <c r="Z569" s="34">
        <v>0</v>
      </c>
      <c r="AA569" s="51">
        <f>IFERROR(VLOOKUP(Таблица1[[#This Row],[Товар КОД6]],'Stock СВОД'!$A$5:$C$220,2,0),)</f>
        <v>0</v>
      </c>
      <c r="AB569" s="51">
        <f>IFERROR(VLOOKUP(Таблица1[[#This Row],[Товар КОД6]],'Продажи Период СВОД'!$A$5:$C$410,2,0),)</f>
        <v>0</v>
      </c>
      <c r="AC569" s="129">
        <f>IFERROR(VLOOKUP(Таблица1[[#This Row],[Товар КОД6]],'Stock СВОД'!$A$5:$C$220,3,0),)</f>
        <v>0</v>
      </c>
      <c r="AD569" s="51">
        <f>IFERROR(VLOOKUP(Таблица1[[#This Row],[Товар КОД6]],'Продажи Период СВОД'!$A$5:$C$410,3,0),)</f>
        <v>0</v>
      </c>
      <c r="AE569" s="119">
        <f>Таблица1[[#This Row],[СТОК 1001]]+Таблица1[[#This Row],[СТОК 1002,]]</f>
        <v>0</v>
      </c>
      <c r="AF569" s="128"/>
      <c r="AG569" s="129"/>
      <c r="AH569" s="120">
        <f>Таблица1[[#This Row],[1002 заказ]]+Таблица1[[#This Row],[1001 заказ]]</f>
        <v>0</v>
      </c>
      <c r="AI569" s="57"/>
      <c r="AJ569" s="194"/>
      <c r="AK569" s="194"/>
      <c r="AL569" s="194">
        <f>Таблица1[[#This Row],[ФАКТ 1001]]+Таблица1[[#This Row],[ФАКТ 1002]]+Таблица1[[#This Row],[1001 заказ]]+Таблица1[[#This Row],[1002 заказ]]</f>
        <v>0</v>
      </c>
      <c r="AM569" s="42" t="s">
        <v>2899</v>
      </c>
      <c r="AP569" s="3">
        <f>Таблица1[[#This Row],[Возврат 1002]]+Таблица1[[#This Row],[Возврат 1001]]</f>
        <v>0</v>
      </c>
      <c r="AQ56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70" spans="1:43" s="3" customFormat="1" ht="15.75" customHeight="1" x14ac:dyDescent="0.2">
      <c r="A570" s="23" t="s">
        <v>810</v>
      </c>
      <c r="B570" s="2">
        <v>665960</v>
      </c>
      <c r="C570" s="88" t="s">
        <v>244</v>
      </c>
      <c r="D570" s="23" t="s">
        <v>810</v>
      </c>
      <c r="E570" s="7">
        <v>665960</v>
      </c>
      <c r="F570" s="7" t="s">
        <v>107</v>
      </c>
      <c r="G570" s="7" t="s">
        <v>1099</v>
      </c>
      <c r="H570" s="5" t="s">
        <v>21</v>
      </c>
      <c r="I570" s="5">
        <v>4</v>
      </c>
      <c r="J570" s="5">
        <v>114.3</v>
      </c>
      <c r="K570" s="5">
        <v>15</v>
      </c>
      <c r="L570" s="5">
        <v>40</v>
      </c>
      <c r="M570" s="5">
        <v>66.099999999999994</v>
      </c>
      <c r="N570" s="5">
        <v>6.5</v>
      </c>
      <c r="O570" s="43" t="str">
        <f>CONCATENATE(Таблица1[[#This Row],[Отверстия]],"/",Таблица1[[#This Row],[PCD]])</f>
        <v>4/114,3</v>
      </c>
      <c r="P570" s="5" t="s">
        <v>245</v>
      </c>
      <c r="Q570" s="17" t="str">
        <f>CONCATENATE(Таблица1[[#This Row],[Отверстия]],"/",Таблица1[[#This Row],[PCD]],"/",Таблица1[[#This Row],[Диаметр]])</f>
        <v>4/114,3/15</v>
      </c>
      <c r="R57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4/114,3/15/40/66,1/6,5</v>
      </c>
      <c r="S57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4/114,3/15/40/66,1/6,5</v>
      </c>
      <c r="T570" s="58" t="s">
        <v>28</v>
      </c>
      <c r="U570" s="4">
        <v>4</v>
      </c>
      <c r="V570" s="35">
        <v>4</v>
      </c>
      <c r="W570" s="55" t="s">
        <v>2898</v>
      </c>
      <c r="X570" s="34">
        <v>3350</v>
      </c>
      <c r="Y570" s="161"/>
      <c r="Z570" s="34">
        <v>0</v>
      </c>
      <c r="AA570" s="51">
        <f>IFERROR(VLOOKUP(Таблица1[[#This Row],[Товар КОД6]],'Stock СВОД'!$A$5:$C$220,2,0),)</f>
        <v>0</v>
      </c>
      <c r="AB570" s="51">
        <f>IFERROR(VLOOKUP(Таблица1[[#This Row],[Товар КОД6]],'Продажи Период СВОД'!$A$5:$C$410,2,0),)</f>
        <v>0</v>
      </c>
      <c r="AC570" s="129">
        <f>IFERROR(VLOOKUP(Таблица1[[#This Row],[Товар КОД6]],'Stock СВОД'!$A$5:$C$220,3,0),)</f>
        <v>0</v>
      </c>
      <c r="AD570" s="51">
        <f>IFERROR(VLOOKUP(Таблица1[[#This Row],[Товар КОД6]],'Продажи Период СВОД'!$A$5:$C$410,3,0),)</f>
        <v>0</v>
      </c>
      <c r="AE570" s="119">
        <f>Таблица1[[#This Row],[СТОК 1001]]+Таблица1[[#This Row],[СТОК 1002,]]</f>
        <v>0</v>
      </c>
      <c r="AF570" s="128"/>
      <c r="AG570" s="129"/>
      <c r="AH570" s="120">
        <f>Таблица1[[#This Row],[1002 заказ]]+Таблица1[[#This Row],[1001 заказ]]</f>
        <v>0</v>
      </c>
      <c r="AI570" s="57"/>
      <c r="AJ570" s="194"/>
      <c r="AK570" s="194"/>
      <c r="AL570" s="194">
        <f>Таблица1[[#This Row],[ФАКТ 1001]]+Таблица1[[#This Row],[ФАКТ 1002]]+Таблица1[[#This Row],[1001 заказ]]+Таблица1[[#This Row],[1002 заказ]]</f>
        <v>0</v>
      </c>
      <c r="AM570" s="42" t="s">
        <v>2899</v>
      </c>
      <c r="AP570" s="3">
        <f>Таблица1[[#This Row],[Возврат 1002]]+Таблица1[[#This Row],[Возврат 1001]]</f>
        <v>0</v>
      </c>
      <c r="AQ57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71" spans="1:43" s="3" customFormat="1" ht="15.75" customHeight="1" x14ac:dyDescent="0.2">
      <c r="A571" s="23" t="s">
        <v>810</v>
      </c>
      <c r="B571" s="2">
        <v>408887</v>
      </c>
      <c r="C571" s="88" t="s">
        <v>1585</v>
      </c>
      <c r="D571" s="23" t="s">
        <v>810</v>
      </c>
      <c r="E571" s="7">
        <v>408887</v>
      </c>
      <c r="F571" s="7" t="s">
        <v>26</v>
      </c>
      <c r="G571" s="7" t="s">
        <v>1107</v>
      </c>
      <c r="H571" s="5" t="s">
        <v>21</v>
      </c>
      <c r="I571" s="5">
        <v>4</v>
      </c>
      <c r="J571" s="5">
        <v>114.3</v>
      </c>
      <c r="K571" s="5">
        <v>15</v>
      </c>
      <c r="L571" s="5">
        <v>40</v>
      </c>
      <c r="M571" s="5">
        <v>66.099999999999994</v>
      </c>
      <c r="N571" s="5">
        <v>6.5</v>
      </c>
      <c r="O571" s="43" t="str">
        <f>CONCATENATE(Таблица1[[#This Row],[Отверстия]],"/",Таблица1[[#This Row],[PCD]])</f>
        <v>4/114,3</v>
      </c>
      <c r="P571" s="5" t="s">
        <v>1584</v>
      </c>
      <c r="Q571" s="17" t="str">
        <f>CONCATENATE(Таблица1[[#This Row],[Отверстия]],"/",Таблица1[[#This Row],[PCD]],"/",Таблица1[[#This Row],[Диаметр]])</f>
        <v>4/114,3/15</v>
      </c>
      <c r="R57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4/114,3/15/40/66,1/6,5</v>
      </c>
      <c r="S57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4/114,3/15/40/66,1/6,5</v>
      </c>
      <c r="T571" s="58" t="s">
        <v>28</v>
      </c>
      <c r="U571" s="4">
        <v>4</v>
      </c>
      <c r="V571" s="35">
        <v>4</v>
      </c>
      <c r="W571" s="55" t="s">
        <v>2898</v>
      </c>
      <c r="X571" s="34">
        <v>3350</v>
      </c>
      <c r="Y571" s="161"/>
      <c r="Z571" s="34">
        <v>0</v>
      </c>
      <c r="AA571" s="51">
        <f>IFERROR(VLOOKUP(Таблица1[[#This Row],[Товар КОД6]],'Stock СВОД'!$A$5:$C$220,2,0),)</f>
        <v>0</v>
      </c>
      <c r="AB571" s="51">
        <f>IFERROR(VLOOKUP(Таблица1[[#This Row],[Товар КОД6]],'Продажи Период СВОД'!$A$5:$C$410,2,0),)</f>
        <v>0</v>
      </c>
      <c r="AC571" s="129">
        <f>IFERROR(VLOOKUP(Таблица1[[#This Row],[Товар КОД6]],'Stock СВОД'!$A$5:$C$220,3,0),)</f>
        <v>0</v>
      </c>
      <c r="AD571" s="51">
        <f>IFERROR(VLOOKUP(Таблица1[[#This Row],[Товар КОД6]],'Продажи Период СВОД'!$A$5:$C$410,3,0),)</f>
        <v>0</v>
      </c>
      <c r="AE571" s="119">
        <f>Таблица1[[#This Row],[СТОК 1001]]+Таблица1[[#This Row],[СТОК 1002,]]</f>
        <v>0</v>
      </c>
      <c r="AF571" s="128"/>
      <c r="AG571" s="129"/>
      <c r="AH571" s="120">
        <f>Таблица1[[#This Row],[1002 заказ]]+Таблица1[[#This Row],[1001 заказ]]</f>
        <v>0</v>
      </c>
      <c r="AI571" s="57"/>
      <c r="AJ571" s="194"/>
      <c r="AK571" s="194"/>
      <c r="AL571" s="194">
        <f>Таблица1[[#This Row],[ФАКТ 1001]]+Таблица1[[#This Row],[ФАКТ 1002]]+Таблица1[[#This Row],[1001 заказ]]+Таблица1[[#This Row],[1002 заказ]]</f>
        <v>0</v>
      </c>
      <c r="AM571" s="42" t="s">
        <v>2899</v>
      </c>
      <c r="AP571" s="3">
        <f>Таблица1[[#This Row],[Возврат 1002]]+Таблица1[[#This Row],[Возврат 1001]]</f>
        <v>0</v>
      </c>
      <c r="AQ57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72" spans="1:43" s="3" customFormat="1" ht="15.75" customHeight="1" x14ac:dyDescent="0.2">
      <c r="A572" s="23" t="s">
        <v>810</v>
      </c>
      <c r="B572" s="2">
        <v>408888</v>
      </c>
      <c r="C572" s="88" t="s">
        <v>1587</v>
      </c>
      <c r="D572" s="23" t="s">
        <v>810</v>
      </c>
      <c r="E572" s="7">
        <v>408888</v>
      </c>
      <c r="F572" s="7" t="s">
        <v>26</v>
      </c>
      <c r="G572" s="7" t="s">
        <v>1108</v>
      </c>
      <c r="H572" s="5" t="s">
        <v>21</v>
      </c>
      <c r="I572" s="5">
        <v>4</v>
      </c>
      <c r="J572" s="5">
        <v>114.3</v>
      </c>
      <c r="K572" s="5">
        <v>15</v>
      </c>
      <c r="L572" s="5">
        <v>40</v>
      </c>
      <c r="M572" s="5">
        <v>66.099999999999994</v>
      </c>
      <c r="N572" s="5">
        <v>6.5</v>
      </c>
      <c r="O572" s="43" t="str">
        <f>CONCATENATE(Таблица1[[#This Row],[Отверстия]],"/",Таблица1[[#This Row],[PCD]])</f>
        <v>4/114,3</v>
      </c>
      <c r="P572" s="5" t="s">
        <v>1586</v>
      </c>
      <c r="Q572" s="17" t="str">
        <f>CONCATENATE(Таблица1[[#This Row],[Отверстия]],"/",Таблица1[[#This Row],[PCD]],"/",Таблица1[[#This Row],[Диаметр]])</f>
        <v>4/114,3/15</v>
      </c>
      <c r="R57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4/114,3/15/40/66,1/6,5</v>
      </c>
      <c r="S57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4/114,3/15/40/66,1/6,5</v>
      </c>
      <c r="T572" s="58" t="s">
        <v>28</v>
      </c>
      <c r="U572" s="4">
        <v>4</v>
      </c>
      <c r="V572" s="35">
        <v>4</v>
      </c>
      <c r="W572" s="55" t="s">
        <v>2898</v>
      </c>
      <c r="X572" s="34">
        <v>3350</v>
      </c>
      <c r="Y572" s="161"/>
      <c r="Z572" s="34">
        <v>0</v>
      </c>
      <c r="AA572" s="51">
        <f>IFERROR(VLOOKUP(Таблица1[[#This Row],[Товар КОД6]],'Stock СВОД'!$A$5:$C$220,2,0),)</f>
        <v>0</v>
      </c>
      <c r="AB572" s="51">
        <f>IFERROR(VLOOKUP(Таблица1[[#This Row],[Товар КОД6]],'Продажи Период СВОД'!$A$5:$C$410,2,0),)</f>
        <v>0</v>
      </c>
      <c r="AC572" s="129">
        <f>IFERROR(VLOOKUP(Таблица1[[#This Row],[Товар КОД6]],'Stock СВОД'!$A$5:$C$220,3,0),)</f>
        <v>0</v>
      </c>
      <c r="AD572" s="51">
        <f>IFERROR(VLOOKUP(Таблица1[[#This Row],[Товар КОД6]],'Продажи Период СВОД'!$A$5:$C$410,3,0),)</f>
        <v>0</v>
      </c>
      <c r="AE572" s="119">
        <f>Таблица1[[#This Row],[СТОК 1001]]+Таблица1[[#This Row],[СТОК 1002,]]</f>
        <v>0</v>
      </c>
      <c r="AF572" s="128"/>
      <c r="AG572" s="129"/>
      <c r="AH572" s="120">
        <f>Таблица1[[#This Row],[1002 заказ]]+Таблица1[[#This Row],[1001 заказ]]</f>
        <v>0</v>
      </c>
      <c r="AI572" s="57"/>
      <c r="AJ572" s="194"/>
      <c r="AK572" s="194"/>
      <c r="AL572" s="194">
        <f>Таблица1[[#This Row],[ФАКТ 1001]]+Таблица1[[#This Row],[ФАКТ 1002]]+Таблица1[[#This Row],[1001 заказ]]+Таблица1[[#This Row],[1002 заказ]]</f>
        <v>0</v>
      </c>
      <c r="AM572" s="42" t="s">
        <v>2899</v>
      </c>
      <c r="AP572" s="3">
        <f>Таблица1[[#This Row],[Возврат 1002]]+Таблица1[[#This Row],[Возврат 1001]]</f>
        <v>0</v>
      </c>
      <c r="AQ57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73" spans="1:43" s="3" customFormat="1" ht="15.75" customHeight="1" x14ac:dyDescent="0.2">
      <c r="A573" s="23" t="s">
        <v>810</v>
      </c>
      <c r="B573" s="2">
        <v>661784</v>
      </c>
      <c r="C573" s="88" t="s">
        <v>3684</v>
      </c>
      <c r="D573" s="23" t="s">
        <v>810</v>
      </c>
      <c r="E573" s="7">
        <v>661784</v>
      </c>
      <c r="F573" s="7" t="s">
        <v>107</v>
      </c>
      <c r="G573" s="7" t="s">
        <v>1103</v>
      </c>
      <c r="H573" s="5" t="s">
        <v>21</v>
      </c>
      <c r="I573" s="5">
        <v>4</v>
      </c>
      <c r="J573" s="5">
        <v>114.3</v>
      </c>
      <c r="K573" s="5">
        <v>15</v>
      </c>
      <c r="L573" s="5">
        <v>40</v>
      </c>
      <c r="M573" s="5">
        <v>66.099999999999994</v>
      </c>
      <c r="N573" s="5">
        <v>6.5</v>
      </c>
      <c r="O573" s="43" t="str">
        <f>CONCATENATE(Таблица1[[#This Row],[Отверстия]],"/",Таблица1[[#This Row],[PCD]])</f>
        <v>4/114,3</v>
      </c>
      <c r="P573" s="5" t="s">
        <v>2215</v>
      </c>
      <c r="Q573" s="17" t="str">
        <f>CONCATENATE(Таблица1[[#This Row],[Отверстия]],"/",Таблица1[[#This Row],[PCD]],"/",Таблица1[[#This Row],[Диаметр]])</f>
        <v>4/114,3/15</v>
      </c>
      <c r="R57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4/114,3/15/40/66,1/6,5</v>
      </c>
      <c r="S57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4/114,3/15/40/66,1/6,5</v>
      </c>
      <c r="T573" s="58" t="s">
        <v>28</v>
      </c>
      <c r="U573" s="4">
        <v>4</v>
      </c>
      <c r="V573" s="35">
        <v>4</v>
      </c>
      <c r="W573" s="55" t="s">
        <v>2898</v>
      </c>
      <c r="X573" s="34">
        <v>3590</v>
      </c>
      <c r="Y573" s="161"/>
      <c r="Z573" s="34">
        <v>0</v>
      </c>
      <c r="AA573" s="51">
        <f>IFERROR(VLOOKUP(Таблица1[[#This Row],[Товар КОД6]],'Stock СВОД'!$A$5:$C$220,2,0),)</f>
        <v>0</v>
      </c>
      <c r="AB573" s="51">
        <f>IFERROR(VLOOKUP(Таблица1[[#This Row],[Товар КОД6]],'Продажи Период СВОД'!$A$5:$C$410,2,0),)</f>
        <v>0</v>
      </c>
      <c r="AC573" s="129">
        <f>IFERROR(VLOOKUP(Таблица1[[#This Row],[Товар КОД6]],'Stock СВОД'!$A$5:$C$220,3,0),)</f>
        <v>0</v>
      </c>
      <c r="AD573" s="51">
        <f>IFERROR(VLOOKUP(Таблица1[[#This Row],[Товар КОД6]],'Продажи Период СВОД'!$A$5:$C$410,3,0),)</f>
        <v>0</v>
      </c>
      <c r="AE573" s="119">
        <f>Таблица1[[#This Row],[СТОК 1001]]+Таблица1[[#This Row],[СТОК 1002,]]</f>
        <v>0</v>
      </c>
      <c r="AF573" s="128"/>
      <c r="AG573" s="129"/>
      <c r="AH573" s="120">
        <f>Таблица1[[#This Row],[1002 заказ]]+Таблица1[[#This Row],[1001 заказ]]</f>
        <v>0</v>
      </c>
      <c r="AI573" s="57"/>
      <c r="AJ573" s="194"/>
      <c r="AK573" s="194"/>
      <c r="AL573" s="194">
        <f>Таблица1[[#This Row],[ФАКТ 1001]]+Таблица1[[#This Row],[ФАКТ 1002]]+Таблица1[[#This Row],[1001 заказ]]+Таблица1[[#This Row],[1002 заказ]]</f>
        <v>0</v>
      </c>
      <c r="AM573" s="42" t="s">
        <v>2899</v>
      </c>
      <c r="AP573" s="3">
        <f>Таблица1[[#This Row],[Возврат 1002]]+Таблица1[[#This Row],[Возврат 1001]]</f>
        <v>0</v>
      </c>
      <c r="AQ57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74" spans="1:43" s="3" customFormat="1" ht="15.75" customHeight="1" x14ac:dyDescent="0.2">
      <c r="A574" s="23" t="s">
        <v>810</v>
      </c>
      <c r="B574" s="2">
        <v>661785</v>
      </c>
      <c r="C574" s="88" t="s">
        <v>3891</v>
      </c>
      <c r="D574" s="23" t="s">
        <v>810</v>
      </c>
      <c r="E574" s="7">
        <v>661785</v>
      </c>
      <c r="F574" s="7" t="s">
        <v>107</v>
      </c>
      <c r="G574" s="7" t="s">
        <v>1107</v>
      </c>
      <c r="H574" s="5" t="s">
        <v>21</v>
      </c>
      <c r="I574" s="5">
        <v>4</v>
      </c>
      <c r="J574" s="5">
        <v>114.3</v>
      </c>
      <c r="K574" s="5">
        <v>15</v>
      </c>
      <c r="L574" s="5">
        <v>40</v>
      </c>
      <c r="M574" s="5">
        <v>66.099999999999994</v>
      </c>
      <c r="N574" s="5">
        <v>6.5</v>
      </c>
      <c r="O574" s="43" t="str">
        <f>CONCATENATE(Таблица1[[#This Row],[Отверстия]],"/",Таблица1[[#This Row],[PCD]])</f>
        <v>4/114,3</v>
      </c>
      <c r="P574" s="5" t="s">
        <v>2216</v>
      </c>
      <c r="Q574" s="17" t="str">
        <f>CONCATENATE(Таблица1[[#This Row],[Отверстия]],"/",Таблица1[[#This Row],[PCD]],"/",Таблица1[[#This Row],[Диаметр]])</f>
        <v>4/114,3/15</v>
      </c>
      <c r="R57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4/114,3/15/40/66,1/6,5</v>
      </c>
      <c r="S57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4/114,3/15/40/66,1/6,5</v>
      </c>
      <c r="T574" s="58" t="s">
        <v>28</v>
      </c>
      <c r="U574" s="4">
        <v>4</v>
      </c>
      <c r="V574" s="35">
        <v>4</v>
      </c>
      <c r="W574" s="55" t="s">
        <v>2898</v>
      </c>
      <c r="X574" s="34">
        <v>3350</v>
      </c>
      <c r="Y574" s="161"/>
      <c r="Z574" s="34">
        <v>0</v>
      </c>
      <c r="AA574" s="51">
        <f>IFERROR(VLOOKUP(Таблица1[[#This Row],[Товар КОД6]],'Stock СВОД'!$A$5:$C$220,2,0),)</f>
        <v>0</v>
      </c>
      <c r="AB574" s="51">
        <f>IFERROR(VLOOKUP(Таблица1[[#This Row],[Товар КОД6]],'Продажи Период СВОД'!$A$5:$C$410,2,0),)</f>
        <v>0</v>
      </c>
      <c r="AC574" s="129">
        <f>IFERROR(VLOOKUP(Таблица1[[#This Row],[Товар КОД6]],'Stock СВОД'!$A$5:$C$220,3,0),)</f>
        <v>0</v>
      </c>
      <c r="AD574" s="51">
        <f>IFERROR(VLOOKUP(Таблица1[[#This Row],[Товар КОД6]],'Продажи Период СВОД'!$A$5:$C$410,3,0),)</f>
        <v>0</v>
      </c>
      <c r="AE574" s="119">
        <f>Таблица1[[#This Row],[СТОК 1001]]+Таблица1[[#This Row],[СТОК 1002,]]</f>
        <v>0</v>
      </c>
      <c r="AF574" s="128"/>
      <c r="AG574" s="129"/>
      <c r="AH574" s="120">
        <f>Таблица1[[#This Row],[1002 заказ]]+Таблица1[[#This Row],[1001 заказ]]</f>
        <v>0</v>
      </c>
      <c r="AI574" s="57"/>
      <c r="AJ574" s="194"/>
      <c r="AK574" s="194"/>
      <c r="AL574" s="194">
        <f>Таблица1[[#This Row],[ФАКТ 1001]]+Таблица1[[#This Row],[ФАКТ 1002]]+Таблица1[[#This Row],[1001 заказ]]+Таблица1[[#This Row],[1002 заказ]]</f>
        <v>0</v>
      </c>
      <c r="AM574" s="42" t="s">
        <v>2899</v>
      </c>
      <c r="AP574" s="3">
        <f>Таблица1[[#This Row],[Возврат 1002]]+Таблица1[[#This Row],[Возврат 1001]]</f>
        <v>0</v>
      </c>
      <c r="AQ57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75" spans="1:43" s="3" customFormat="1" ht="15.75" customHeight="1" x14ac:dyDescent="0.2">
      <c r="A575" s="23" t="s">
        <v>810</v>
      </c>
      <c r="B575" s="2">
        <v>661787</v>
      </c>
      <c r="C575" s="88" t="s">
        <v>2218</v>
      </c>
      <c r="D575" s="23" t="s">
        <v>810</v>
      </c>
      <c r="E575" s="7">
        <v>661787</v>
      </c>
      <c r="F575" s="7" t="s">
        <v>107</v>
      </c>
      <c r="G575" s="7" t="s">
        <v>1108</v>
      </c>
      <c r="H575" s="5" t="s">
        <v>21</v>
      </c>
      <c r="I575" s="5">
        <v>4</v>
      </c>
      <c r="J575" s="5">
        <v>114.3</v>
      </c>
      <c r="K575" s="5">
        <v>15</v>
      </c>
      <c r="L575" s="5">
        <v>40</v>
      </c>
      <c r="M575" s="5">
        <v>66.099999999999994</v>
      </c>
      <c r="N575" s="5">
        <v>6.5</v>
      </c>
      <c r="O575" s="43" t="str">
        <f>CONCATENATE(Таблица1[[#This Row],[Отверстия]],"/",Таблица1[[#This Row],[PCD]])</f>
        <v>4/114,3</v>
      </c>
      <c r="P575" s="5" t="s">
        <v>2217</v>
      </c>
      <c r="Q575" s="17" t="str">
        <f>CONCATENATE(Таблица1[[#This Row],[Отверстия]],"/",Таблица1[[#This Row],[PCD]],"/",Таблица1[[#This Row],[Диаметр]])</f>
        <v>4/114,3/15</v>
      </c>
      <c r="R57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4/114,3/15/40/66,1/6,5</v>
      </c>
      <c r="S57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4/114,3/15/40/66,1/6,5</v>
      </c>
      <c r="T575" s="58" t="s">
        <v>28</v>
      </c>
      <c r="U575" s="4">
        <v>4</v>
      </c>
      <c r="V575" s="35">
        <v>4</v>
      </c>
      <c r="W575" s="55" t="s">
        <v>2898</v>
      </c>
      <c r="X575" s="34">
        <v>3350</v>
      </c>
      <c r="Y575" s="161"/>
      <c r="Z575" s="34">
        <v>0</v>
      </c>
      <c r="AA575" s="51">
        <f>IFERROR(VLOOKUP(Таблица1[[#This Row],[Товар КОД6]],'Stock СВОД'!$A$5:$C$220,2,0),)</f>
        <v>0</v>
      </c>
      <c r="AB575" s="51">
        <f>IFERROR(VLOOKUP(Таблица1[[#This Row],[Товар КОД6]],'Продажи Период СВОД'!$A$5:$C$410,2,0),)</f>
        <v>0</v>
      </c>
      <c r="AC575" s="129">
        <f>IFERROR(VLOOKUP(Таблица1[[#This Row],[Товар КОД6]],'Stock СВОД'!$A$5:$C$220,3,0),)</f>
        <v>0</v>
      </c>
      <c r="AD575" s="51">
        <f>IFERROR(VLOOKUP(Таблица1[[#This Row],[Товар КОД6]],'Продажи Период СВОД'!$A$5:$C$410,3,0),)</f>
        <v>0</v>
      </c>
      <c r="AE575" s="119">
        <f>Таблица1[[#This Row],[СТОК 1001]]+Таблица1[[#This Row],[СТОК 1002,]]</f>
        <v>0</v>
      </c>
      <c r="AF575" s="128"/>
      <c r="AG575" s="129"/>
      <c r="AH575" s="120">
        <f>Таблица1[[#This Row],[1002 заказ]]+Таблица1[[#This Row],[1001 заказ]]</f>
        <v>0</v>
      </c>
      <c r="AI575" s="57"/>
      <c r="AJ575" s="194"/>
      <c r="AK575" s="194"/>
      <c r="AL575" s="194">
        <f>Таблица1[[#This Row],[ФАКТ 1001]]+Таблица1[[#This Row],[ФАКТ 1002]]+Таблица1[[#This Row],[1001 заказ]]+Таблица1[[#This Row],[1002 заказ]]</f>
        <v>0</v>
      </c>
      <c r="AM575" s="42" t="s">
        <v>2899</v>
      </c>
      <c r="AP575" s="3">
        <f>Таблица1[[#This Row],[Возврат 1002]]+Таблица1[[#This Row],[Возврат 1001]]</f>
        <v>0</v>
      </c>
      <c r="AQ57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76" spans="1:43" s="3" customFormat="1" ht="15.75" customHeight="1" x14ac:dyDescent="0.2">
      <c r="A576" s="23" t="s">
        <v>810</v>
      </c>
      <c r="B576" s="2">
        <v>675807</v>
      </c>
      <c r="C576" s="88" t="s">
        <v>253</v>
      </c>
      <c r="D576" s="23" t="s">
        <v>810</v>
      </c>
      <c r="E576" s="7">
        <v>675807</v>
      </c>
      <c r="F576" s="7" t="s">
        <v>38</v>
      </c>
      <c r="G576" s="7" t="s">
        <v>1099</v>
      </c>
      <c r="H576" s="5" t="s">
        <v>21</v>
      </c>
      <c r="I576" s="5">
        <v>4</v>
      </c>
      <c r="J576" s="5">
        <v>114.3</v>
      </c>
      <c r="K576" s="5">
        <v>15</v>
      </c>
      <c r="L576" s="5">
        <v>44</v>
      </c>
      <c r="M576" s="5">
        <v>56.6</v>
      </c>
      <c r="N576" s="5">
        <v>6</v>
      </c>
      <c r="O576" s="43" t="str">
        <f>CONCATENATE(Таблица1[[#This Row],[Отверстия]],"/",Таблица1[[#This Row],[PCD]])</f>
        <v>4/114,3</v>
      </c>
      <c r="P576" s="5" t="s">
        <v>254</v>
      </c>
      <c r="Q576" s="17" t="str">
        <f>CONCATENATE(Таблица1[[#This Row],[Отверстия]],"/",Таблица1[[#This Row],[PCD]],"/",Таблица1[[#This Row],[Диаметр]])</f>
        <v>4/114,3/15</v>
      </c>
      <c r="R57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4/114,3/15/44/56,6/6</v>
      </c>
      <c r="S57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4/114,3/15/44/56,6/6</v>
      </c>
      <c r="T576" s="58" t="s">
        <v>28</v>
      </c>
      <c r="U576" s="4">
        <v>4</v>
      </c>
      <c r="V576" s="35">
        <v>8</v>
      </c>
      <c r="W576" s="55" t="s">
        <v>2759</v>
      </c>
      <c r="X576" s="34">
        <v>3350</v>
      </c>
      <c r="Y576" s="161"/>
      <c r="Z576" s="34">
        <v>0</v>
      </c>
      <c r="AA576" s="51">
        <f>IFERROR(VLOOKUP(Таблица1[[#This Row],[Товар КОД6]],'Stock СВОД'!$A$5:$C$220,2,0),)</f>
        <v>0</v>
      </c>
      <c r="AB576" s="51">
        <f>IFERROR(VLOOKUP(Таблица1[[#This Row],[Товар КОД6]],'Продажи Период СВОД'!$A$5:$C$410,2,0),)</f>
        <v>0</v>
      </c>
      <c r="AC576" s="129">
        <f>IFERROR(VLOOKUP(Таблица1[[#This Row],[Товар КОД6]],'Stock СВОД'!$A$5:$C$220,3,0),)</f>
        <v>0</v>
      </c>
      <c r="AD576" s="51">
        <f>IFERROR(VLOOKUP(Таблица1[[#This Row],[Товар КОД6]],'Продажи Период СВОД'!$A$5:$C$410,3,0),)</f>
        <v>0</v>
      </c>
      <c r="AE576" s="119">
        <f>Таблица1[[#This Row],[СТОК 1001]]+Таблица1[[#This Row],[СТОК 1002,]]</f>
        <v>0</v>
      </c>
      <c r="AF576" s="128"/>
      <c r="AG576" s="129"/>
      <c r="AH576" s="120">
        <f>Таблица1[[#This Row],[1002 заказ]]+Таблица1[[#This Row],[1001 заказ]]</f>
        <v>0</v>
      </c>
      <c r="AI576" s="57">
        <v>1</v>
      </c>
      <c r="AJ576" s="194"/>
      <c r="AK576" s="194"/>
      <c r="AL576" s="194">
        <f>Таблица1[[#This Row],[ФАКТ 1001]]+Таблица1[[#This Row],[ФАКТ 1002]]+Таблица1[[#This Row],[1001 заказ]]+Таблица1[[#This Row],[1002 заказ]]</f>
        <v>0</v>
      </c>
      <c r="AP576" s="3">
        <f>Таблица1[[#This Row],[Возврат 1002]]+Таблица1[[#This Row],[Возврат 1001]]</f>
        <v>0</v>
      </c>
      <c r="AQ57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77" spans="1:43" s="3" customFormat="1" ht="15.75" customHeight="1" x14ac:dyDescent="0.2">
      <c r="A577" s="23" t="s">
        <v>810</v>
      </c>
      <c r="B577" s="2">
        <v>759254</v>
      </c>
      <c r="C577" s="88" t="s">
        <v>255</v>
      </c>
      <c r="D577" s="23" t="s">
        <v>810</v>
      </c>
      <c r="E577" s="7">
        <v>759254</v>
      </c>
      <c r="F577" s="7" t="s">
        <v>38</v>
      </c>
      <c r="G577" s="7" t="s">
        <v>1099</v>
      </c>
      <c r="H577" s="5" t="s">
        <v>21</v>
      </c>
      <c r="I577" s="5">
        <v>4</v>
      </c>
      <c r="J577" s="5">
        <v>114.3</v>
      </c>
      <c r="K577" s="5">
        <v>15</v>
      </c>
      <c r="L577" s="5">
        <v>44</v>
      </c>
      <c r="M577" s="5">
        <v>56.6</v>
      </c>
      <c r="N577" s="5">
        <v>6</v>
      </c>
      <c r="O577" s="43" t="str">
        <f>CONCATENATE(Таблица1[[#This Row],[Отверстия]],"/",Таблица1[[#This Row],[PCD]])</f>
        <v>4/114,3</v>
      </c>
      <c r="P577" s="5" t="s">
        <v>256</v>
      </c>
      <c r="Q577" s="17" t="str">
        <f>CONCATENATE(Таблица1[[#This Row],[Отверстия]],"/",Таблица1[[#This Row],[PCD]],"/",Таблица1[[#This Row],[Диаметр]])</f>
        <v>4/114,3/15</v>
      </c>
      <c r="R57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4/114,3/15/44/56,6/6</v>
      </c>
      <c r="S57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4/114,3/15/44/56,6/6</v>
      </c>
      <c r="T577" s="58" t="s">
        <v>28</v>
      </c>
      <c r="U577" s="4">
        <v>4</v>
      </c>
      <c r="V577" s="35">
        <v>8</v>
      </c>
      <c r="W577" s="55" t="s">
        <v>2759</v>
      </c>
      <c r="X577" s="34">
        <v>3350</v>
      </c>
      <c r="Y577" s="161"/>
      <c r="Z577" s="34">
        <v>2559.9981999999995</v>
      </c>
      <c r="AA577" s="51">
        <f>IFERROR(VLOOKUP(Таблица1[[#This Row],[Товар КОД6]],'Stock СВОД'!$A$5:$C$220,2,0),)</f>
        <v>4</v>
      </c>
      <c r="AB577" s="51">
        <f>IFERROR(VLOOKUP(Таблица1[[#This Row],[Товар КОД6]],'Продажи Период СВОД'!$A$5:$C$410,2,0),)</f>
        <v>0</v>
      </c>
      <c r="AC577" s="129">
        <f>IFERROR(VLOOKUP(Таблица1[[#This Row],[Товар КОД6]],'Stock СВОД'!$A$5:$C$220,3,0),)</f>
        <v>4</v>
      </c>
      <c r="AD577" s="51">
        <f>IFERROR(VLOOKUP(Таблица1[[#This Row],[Товар КОД6]],'Продажи Период СВОД'!$A$5:$C$410,3,0),)</f>
        <v>0</v>
      </c>
      <c r="AE577" s="119">
        <f>Таблица1[[#This Row],[СТОК 1001]]+Таблица1[[#This Row],[СТОК 1002,]]</f>
        <v>8</v>
      </c>
      <c r="AF577" s="128"/>
      <c r="AG577" s="129"/>
      <c r="AH577" s="120">
        <f>Таблица1[[#This Row],[1002 заказ]]+Таблица1[[#This Row],[1001 заказ]]</f>
        <v>0</v>
      </c>
      <c r="AI577" s="57">
        <v>1</v>
      </c>
      <c r="AJ577" s="194"/>
      <c r="AK577" s="194"/>
      <c r="AL577" s="194">
        <f>Таблица1[[#This Row],[ФАКТ 1001]]+Таблица1[[#This Row],[ФАКТ 1002]]+Таблица1[[#This Row],[1001 заказ]]+Таблица1[[#This Row],[1002 заказ]]</f>
        <v>0</v>
      </c>
      <c r="AP577" s="3">
        <f>Таблица1[[#This Row],[Возврат 1002]]+Таблица1[[#This Row],[Возврат 1001]]</f>
        <v>0</v>
      </c>
      <c r="AQ57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8</v>
      </c>
    </row>
    <row r="578" spans="1:43" s="3" customFormat="1" ht="15.75" customHeight="1" x14ac:dyDescent="0.2">
      <c r="A578" s="23" t="s">
        <v>810</v>
      </c>
      <c r="B578" s="2">
        <v>2054084</v>
      </c>
      <c r="C578" s="88" t="s">
        <v>983</v>
      </c>
      <c r="D578" s="23" t="s">
        <v>810</v>
      </c>
      <c r="E578" s="7">
        <v>2054084</v>
      </c>
      <c r="F578" s="7" t="s">
        <v>38</v>
      </c>
      <c r="G578" s="7" t="s">
        <v>1097</v>
      </c>
      <c r="H578" s="5" t="s">
        <v>21</v>
      </c>
      <c r="I578" s="5">
        <v>4</v>
      </c>
      <c r="J578" s="5">
        <v>114.3</v>
      </c>
      <c r="K578" s="5">
        <v>15</v>
      </c>
      <c r="L578" s="5">
        <v>44</v>
      </c>
      <c r="M578" s="5">
        <v>56.6</v>
      </c>
      <c r="N578" s="5">
        <v>6</v>
      </c>
      <c r="O578" s="43" t="str">
        <f>CONCATENATE(Таблица1[[#This Row],[Отверстия]],"/",Таблица1[[#This Row],[PCD]])</f>
        <v>4/114,3</v>
      </c>
      <c r="P578" s="5" t="s">
        <v>1075</v>
      </c>
      <c r="Q578" s="17" t="str">
        <f>CONCATENATE(Таблица1[[#This Row],[Отверстия]],"/",Таблица1[[#This Row],[PCD]],"/",Таблица1[[#This Row],[Диаметр]])</f>
        <v>4/114,3/15</v>
      </c>
      <c r="R57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4/114,3/15/44/56,6/6</v>
      </c>
      <c r="S57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4/114,3/15/44/56,6/6</v>
      </c>
      <c r="T578" s="58" t="s">
        <v>28</v>
      </c>
      <c r="U578" s="4">
        <v>4</v>
      </c>
      <c r="V578" s="35">
        <v>8</v>
      </c>
      <c r="W578" s="55" t="s">
        <v>2759</v>
      </c>
      <c r="X578" s="34">
        <v>3590</v>
      </c>
      <c r="Y578" s="161"/>
      <c r="Z578" s="34">
        <v>2684.9955999999997</v>
      </c>
      <c r="AA578" s="51">
        <f>IFERROR(VLOOKUP(Таблица1[[#This Row],[Товар КОД6]],'Stock СВОД'!$A$5:$C$220,2,0),)</f>
        <v>0</v>
      </c>
      <c r="AB578" s="51">
        <f>IFERROR(VLOOKUP(Таблица1[[#This Row],[Товар КОД6]],'Продажи Период СВОД'!$A$5:$C$410,2,0),)</f>
        <v>0</v>
      </c>
      <c r="AC578" s="129">
        <f>IFERROR(VLOOKUP(Таблица1[[#This Row],[Товар КОД6]],'Stock СВОД'!$A$5:$C$220,3,0),)</f>
        <v>0</v>
      </c>
      <c r="AD578" s="51">
        <f>IFERROR(VLOOKUP(Таблица1[[#This Row],[Товар КОД6]],'Продажи Период СВОД'!$A$5:$C$410,3,0),)</f>
        <v>0</v>
      </c>
      <c r="AE578" s="119">
        <f>Таблица1[[#This Row],[СТОК 1001]]+Таблица1[[#This Row],[СТОК 1002,]]</f>
        <v>0</v>
      </c>
      <c r="AF578" s="128"/>
      <c r="AG578" s="129"/>
      <c r="AH578" s="120">
        <f>Таблица1[[#This Row],[1002 заказ]]+Таблица1[[#This Row],[1001 заказ]]</f>
        <v>0</v>
      </c>
      <c r="AI578" s="57">
        <v>1</v>
      </c>
      <c r="AJ578" s="194"/>
      <c r="AK578" s="194"/>
      <c r="AL578" s="194">
        <f>Таблица1[[#This Row],[ФАКТ 1001]]+Таблица1[[#This Row],[ФАКТ 1002]]+Таблица1[[#This Row],[1001 заказ]]+Таблица1[[#This Row],[1002 заказ]]</f>
        <v>0</v>
      </c>
      <c r="AP578" s="3">
        <f>Таблица1[[#This Row],[Возврат 1002]]+Таблица1[[#This Row],[Возврат 1001]]</f>
        <v>0</v>
      </c>
      <c r="AQ57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79" spans="1:43" s="3" customFormat="1" ht="15.75" customHeight="1" x14ac:dyDescent="0.2">
      <c r="A579" s="23" t="s">
        <v>810</v>
      </c>
      <c r="B579" s="2">
        <v>943947</v>
      </c>
      <c r="C579" s="88" t="s">
        <v>259</v>
      </c>
      <c r="D579" s="23" t="s">
        <v>810</v>
      </c>
      <c r="E579" s="7">
        <v>943947</v>
      </c>
      <c r="F579" s="7" t="s">
        <v>172</v>
      </c>
      <c r="G579" s="7" t="s">
        <v>1098</v>
      </c>
      <c r="H579" s="5" t="s">
        <v>21</v>
      </c>
      <c r="I579" s="5">
        <v>4</v>
      </c>
      <c r="J579" s="5">
        <v>114.3</v>
      </c>
      <c r="K579" s="5">
        <v>15</v>
      </c>
      <c r="L579" s="5">
        <v>44</v>
      </c>
      <c r="M579" s="5">
        <v>56.6</v>
      </c>
      <c r="N579" s="5">
        <v>6</v>
      </c>
      <c r="O579" s="43" t="str">
        <f>CONCATENATE(Таблица1[[#This Row],[Отверстия]],"/",Таблица1[[#This Row],[PCD]])</f>
        <v>4/114,3</v>
      </c>
      <c r="P579" s="5" t="s">
        <v>260</v>
      </c>
      <c r="Q579" s="17" t="str">
        <f>CONCATENATE(Таблица1[[#This Row],[Отверстия]],"/",Таблица1[[#This Row],[PCD]],"/",Таблица1[[#This Row],[Диаметр]])</f>
        <v>4/114,3/15</v>
      </c>
      <c r="R57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4/114,3/15/44/56,6/6</v>
      </c>
      <c r="S57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4/114,3/15/44/56,6/6</v>
      </c>
      <c r="T579" s="58" t="s">
        <v>28</v>
      </c>
      <c r="U579" s="4">
        <v>4</v>
      </c>
      <c r="V579" s="35">
        <v>8</v>
      </c>
      <c r="W579" s="55" t="s">
        <v>2759</v>
      </c>
      <c r="X579" s="34">
        <v>3350</v>
      </c>
      <c r="Y579" s="161"/>
      <c r="Z579" s="34">
        <v>0</v>
      </c>
      <c r="AA579" s="51">
        <f>IFERROR(VLOOKUP(Таблица1[[#This Row],[Товар КОД6]],'Stock СВОД'!$A$5:$C$220,2,0),)</f>
        <v>0</v>
      </c>
      <c r="AB579" s="51">
        <f>IFERROR(VLOOKUP(Таблица1[[#This Row],[Товар КОД6]],'Продажи Период СВОД'!$A$5:$C$410,2,0),)</f>
        <v>0</v>
      </c>
      <c r="AC579" s="129">
        <f>IFERROR(VLOOKUP(Таблица1[[#This Row],[Товар КОД6]],'Stock СВОД'!$A$5:$C$220,3,0),)</f>
        <v>0</v>
      </c>
      <c r="AD579" s="51">
        <f>IFERROR(VLOOKUP(Таблица1[[#This Row],[Товар КОД6]],'Продажи Период СВОД'!$A$5:$C$410,3,0),)</f>
        <v>0</v>
      </c>
      <c r="AE579" s="119">
        <f>Таблица1[[#This Row],[СТОК 1001]]+Таблица1[[#This Row],[СТОК 1002,]]</f>
        <v>0</v>
      </c>
      <c r="AF579" s="128"/>
      <c r="AG579" s="129"/>
      <c r="AH579" s="120">
        <f>Таблица1[[#This Row],[1002 заказ]]+Таблица1[[#This Row],[1001 заказ]]</f>
        <v>0</v>
      </c>
      <c r="AI579" s="57">
        <v>1</v>
      </c>
      <c r="AJ579" s="194"/>
      <c r="AK579" s="194"/>
      <c r="AL579" s="194">
        <f>Таблица1[[#This Row],[ФАКТ 1001]]+Таблица1[[#This Row],[ФАКТ 1002]]+Таблица1[[#This Row],[1001 заказ]]+Таблица1[[#This Row],[1002 заказ]]</f>
        <v>0</v>
      </c>
      <c r="AP579" s="3">
        <f>Таблица1[[#This Row],[Возврат 1002]]+Таблица1[[#This Row],[Возврат 1001]]</f>
        <v>0</v>
      </c>
      <c r="AQ57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80" spans="1:43" s="3" customFormat="1" ht="15.75" customHeight="1" x14ac:dyDescent="0.2">
      <c r="A580" s="23" t="s">
        <v>810</v>
      </c>
      <c r="B580" s="2">
        <v>941906</v>
      </c>
      <c r="C580" s="88" t="s">
        <v>261</v>
      </c>
      <c r="D580" s="23" t="s">
        <v>810</v>
      </c>
      <c r="E580" s="7">
        <v>941906</v>
      </c>
      <c r="F580" s="7" t="s">
        <v>38</v>
      </c>
      <c r="G580" s="7" t="s">
        <v>1101</v>
      </c>
      <c r="H580" s="5" t="s">
        <v>21</v>
      </c>
      <c r="I580" s="5">
        <v>4</v>
      </c>
      <c r="J580" s="5">
        <v>114.3</v>
      </c>
      <c r="K580" s="5">
        <v>15</v>
      </c>
      <c r="L580" s="5">
        <v>44</v>
      </c>
      <c r="M580" s="5">
        <v>56.6</v>
      </c>
      <c r="N580" s="5">
        <v>6</v>
      </c>
      <c r="O580" s="43" t="str">
        <f>CONCATENATE(Таблица1[[#This Row],[Отверстия]],"/",Таблица1[[#This Row],[PCD]])</f>
        <v>4/114,3</v>
      </c>
      <c r="P580" s="5" t="s">
        <v>262</v>
      </c>
      <c r="Q580" s="17" t="str">
        <f>CONCATENATE(Таблица1[[#This Row],[Отверстия]],"/",Таблица1[[#This Row],[PCD]],"/",Таблица1[[#This Row],[Диаметр]])</f>
        <v>4/114,3/15</v>
      </c>
      <c r="R58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4/114,3/15/44/56,6/6</v>
      </c>
      <c r="S58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4/114,3/15/44/56,6/6</v>
      </c>
      <c r="T580" s="58" t="s">
        <v>28</v>
      </c>
      <c r="U580" s="4">
        <v>4</v>
      </c>
      <c r="V580" s="35">
        <v>8</v>
      </c>
      <c r="W580" s="55" t="s">
        <v>2759</v>
      </c>
      <c r="X580" s="34">
        <v>3590</v>
      </c>
      <c r="Y580" s="161"/>
      <c r="Z580" s="34">
        <v>0</v>
      </c>
      <c r="AA580" s="51">
        <f>IFERROR(VLOOKUP(Таблица1[[#This Row],[Товар КОД6]],'Stock СВОД'!$A$5:$C$220,2,0),)</f>
        <v>0</v>
      </c>
      <c r="AB580" s="51">
        <f>IFERROR(VLOOKUP(Таблица1[[#This Row],[Товар КОД6]],'Продажи Период СВОД'!$A$5:$C$410,2,0),)</f>
        <v>0</v>
      </c>
      <c r="AC580" s="129">
        <f>IFERROR(VLOOKUP(Таблица1[[#This Row],[Товар КОД6]],'Stock СВОД'!$A$5:$C$220,3,0),)</f>
        <v>0</v>
      </c>
      <c r="AD580" s="51">
        <f>IFERROR(VLOOKUP(Таблица1[[#This Row],[Товар КОД6]],'Продажи Период СВОД'!$A$5:$C$410,3,0),)</f>
        <v>0</v>
      </c>
      <c r="AE580" s="119">
        <f>Таблица1[[#This Row],[СТОК 1001]]+Таблица1[[#This Row],[СТОК 1002,]]</f>
        <v>0</v>
      </c>
      <c r="AF580" s="128"/>
      <c r="AG580" s="129"/>
      <c r="AH580" s="120">
        <f>Таблица1[[#This Row],[1002 заказ]]+Таблица1[[#This Row],[1001 заказ]]</f>
        <v>0</v>
      </c>
      <c r="AI580" s="57">
        <v>1</v>
      </c>
      <c r="AJ580" s="194"/>
      <c r="AK580" s="194"/>
      <c r="AL580" s="194">
        <f>Таблица1[[#This Row],[ФАКТ 1001]]+Таблица1[[#This Row],[ФАКТ 1002]]+Таблица1[[#This Row],[1001 заказ]]+Таблица1[[#This Row],[1002 заказ]]</f>
        <v>0</v>
      </c>
      <c r="AP580" s="3">
        <f>Таблица1[[#This Row],[Возврат 1002]]+Таблица1[[#This Row],[Возврат 1001]]</f>
        <v>0</v>
      </c>
      <c r="AQ58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81" spans="1:43" s="3" customFormat="1" ht="15.75" customHeight="1" x14ac:dyDescent="0.2">
      <c r="A581" s="23" t="s">
        <v>810</v>
      </c>
      <c r="B581" s="2">
        <v>941904</v>
      </c>
      <c r="C581" s="88" t="s">
        <v>3984</v>
      </c>
      <c r="D581" s="23" t="s">
        <v>810</v>
      </c>
      <c r="E581" s="7">
        <v>941904</v>
      </c>
      <c r="F581" s="7" t="s">
        <v>38</v>
      </c>
      <c r="G581" s="7" t="s">
        <v>2571</v>
      </c>
      <c r="H581" s="5" t="s">
        <v>21</v>
      </c>
      <c r="I581" s="5">
        <v>4</v>
      </c>
      <c r="J581" s="5">
        <v>114.3</v>
      </c>
      <c r="K581" s="5">
        <v>15</v>
      </c>
      <c r="L581" s="5">
        <v>44</v>
      </c>
      <c r="M581" s="5">
        <v>56.6</v>
      </c>
      <c r="N581" s="5">
        <v>6</v>
      </c>
      <c r="O581" s="43" t="str">
        <f>CONCATENATE(Таблица1[[#This Row],[Отверстия]],"/",Таблица1[[#This Row],[PCD]])</f>
        <v>4/114,3</v>
      </c>
      <c r="P581" s="5" t="s">
        <v>263</v>
      </c>
      <c r="Q581" s="17" t="str">
        <f>CONCATENATE(Таблица1[[#This Row],[Отверстия]],"/",Таблица1[[#This Row],[PCD]],"/",Таблица1[[#This Row],[Диаметр]])</f>
        <v>4/114,3/15</v>
      </c>
      <c r="R58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4/114,3/15/44/56,6/6</v>
      </c>
      <c r="S58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4/114,3/15/44/56,6/6</v>
      </c>
      <c r="T581" s="58" t="s">
        <v>28</v>
      </c>
      <c r="U581" s="4">
        <v>4</v>
      </c>
      <c r="V581" s="35">
        <v>8</v>
      </c>
      <c r="W581" s="55" t="s">
        <v>2759</v>
      </c>
      <c r="X581" s="34">
        <v>3590</v>
      </c>
      <c r="Y581" s="161"/>
      <c r="Z581" s="34">
        <v>0</v>
      </c>
      <c r="AA581" s="51">
        <f>IFERROR(VLOOKUP(Таблица1[[#This Row],[Товар КОД6]],'Stock СВОД'!$A$5:$C$220,2,0),)</f>
        <v>0</v>
      </c>
      <c r="AB581" s="51">
        <f>IFERROR(VLOOKUP(Таблица1[[#This Row],[Товар КОД6]],'Продажи Период СВОД'!$A$5:$C$410,2,0),)</f>
        <v>0</v>
      </c>
      <c r="AC581" s="129">
        <f>IFERROR(VLOOKUP(Таблица1[[#This Row],[Товар КОД6]],'Stock СВОД'!$A$5:$C$220,3,0),)</f>
        <v>4</v>
      </c>
      <c r="AD581" s="51">
        <f>IFERROR(VLOOKUP(Таблица1[[#This Row],[Товар КОД6]],'Продажи Период СВОД'!$A$5:$C$410,3,0),)</f>
        <v>4</v>
      </c>
      <c r="AE581" s="119">
        <f>Таблица1[[#This Row],[СТОК 1001]]+Таблица1[[#This Row],[СТОК 1002,]]</f>
        <v>4</v>
      </c>
      <c r="AF581" s="128"/>
      <c r="AG581" s="129"/>
      <c r="AH581" s="120">
        <f>Таблица1[[#This Row],[1002 заказ]]+Таблица1[[#This Row],[1001 заказ]]</f>
        <v>0</v>
      </c>
      <c r="AI581" s="57">
        <v>1</v>
      </c>
      <c r="AJ581" s="194"/>
      <c r="AK581" s="194"/>
      <c r="AL581" s="194">
        <f>Таблица1[[#This Row],[ФАКТ 1001]]+Таблица1[[#This Row],[ФАКТ 1002]]+Таблица1[[#This Row],[1001 заказ]]+Таблица1[[#This Row],[1002 заказ]]</f>
        <v>0</v>
      </c>
      <c r="AP581" s="3">
        <f>Таблица1[[#This Row],[Возврат 1002]]+Таблица1[[#This Row],[Возврат 1001]]</f>
        <v>0</v>
      </c>
      <c r="AQ58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8</v>
      </c>
    </row>
    <row r="582" spans="1:43" s="3" customFormat="1" ht="15.75" customHeight="1" x14ac:dyDescent="0.2">
      <c r="A582" s="23" t="s">
        <v>810</v>
      </c>
      <c r="B582" s="2">
        <v>405658</v>
      </c>
      <c r="C582" s="88" t="s">
        <v>1255</v>
      </c>
      <c r="D582" s="23" t="s">
        <v>810</v>
      </c>
      <c r="E582" s="7">
        <v>405658</v>
      </c>
      <c r="F582" s="7" t="s">
        <v>2574</v>
      </c>
      <c r="G582" s="7" t="s">
        <v>1180</v>
      </c>
      <c r="H582" s="5" t="s">
        <v>21</v>
      </c>
      <c r="I582" s="5">
        <v>4</v>
      </c>
      <c r="J582" s="5">
        <v>114.3</v>
      </c>
      <c r="K582" s="5">
        <v>15</v>
      </c>
      <c r="L582" s="44">
        <v>44</v>
      </c>
      <c r="M582" s="5">
        <v>56.6</v>
      </c>
      <c r="N582" s="5">
        <v>6</v>
      </c>
      <c r="O582" s="43" t="str">
        <f>CONCATENATE(Таблица1[[#This Row],[Отверстия]],"/",Таблица1[[#This Row],[PCD]])</f>
        <v>4/114,3</v>
      </c>
      <c r="P582" s="5" t="str">
        <f>Таблица1[[#This Row],[Универсальный размер]]&amp;" "&amp;Таблица1[[#This Row],[Код Поставщика]]</f>
        <v>4/114,3/15/44/56,6/6 56.9ПЛ</v>
      </c>
      <c r="Q582" s="17" t="str">
        <f>CONCATENATE(Таблица1[[#This Row],[Отверстия]],"/",Таблица1[[#This Row],[PCD]],"/",Таблица1[[#This Row],[Диаметр]])</f>
        <v>4/114,3/15</v>
      </c>
      <c r="R58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4/114,3/15/44/56,6/6</v>
      </c>
      <c r="S58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4/114,3/15/44/56,6/6</v>
      </c>
      <c r="T582" s="58" t="s">
        <v>28</v>
      </c>
      <c r="U582" s="4">
        <v>4</v>
      </c>
      <c r="V582" s="35">
        <v>8</v>
      </c>
      <c r="W582" s="55" t="s">
        <v>2759</v>
      </c>
      <c r="X582" s="34">
        <v>3590</v>
      </c>
      <c r="Y582" s="161"/>
      <c r="Z582" s="34">
        <v>0</v>
      </c>
      <c r="AA582" s="51">
        <f>IFERROR(VLOOKUP(Таблица1[[#This Row],[Товар КОД6]],'Stock СВОД'!$A$5:$C$220,2,0),)</f>
        <v>0</v>
      </c>
      <c r="AB582" s="51">
        <f>IFERROR(VLOOKUP(Таблица1[[#This Row],[Товар КОД6]],'Продажи Период СВОД'!$A$5:$C$410,2,0),)</f>
        <v>0</v>
      </c>
      <c r="AC582" s="129">
        <f>IFERROR(VLOOKUP(Таблица1[[#This Row],[Товар КОД6]],'Stock СВОД'!$A$5:$C$220,3,0),)</f>
        <v>0</v>
      </c>
      <c r="AD582" s="51">
        <f>IFERROR(VLOOKUP(Таблица1[[#This Row],[Товар КОД6]],'Продажи Период СВОД'!$A$5:$C$410,3,0),)</f>
        <v>0</v>
      </c>
      <c r="AE582" s="119">
        <f>Таблица1[[#This Row],[СТОК 1001]]+Таблица1[[#This Row],[СТОК 1002,]]</f>
        <v>0</v>
      </c>
      <c r="AF582" s="128"/>
      <c r="AG582" s="129"/>
      <c r="AH582" s="120">
        <f>Таблица1[[#This Row],[1002 заказ]]+Таблица1[[#This Row],[1001 заказ]]</f>
        <v>0</v>
      </c>
      <c r="AI582" s="57">
        <v>1</v>
      </c>
      <c r="AJ582" s="194"/>
      <c r="AK582" s="194"/>
      <c r="AL582" s="194">
        <f>Таблица1[[#This Row],[ФАКТ 1001]]+Таблица1[[#This Row],[ФАКТ 1002]]+Таблица1[[#This Row],[1001 заказ]]+Таблица1[[#This Row],[1002 заказ]]</f>
        <v>0</v>
      </c>
      <c r="AP582" s="3">
        <f>Таблица1[[#This Row],[Возврат 1002]]+Таблица1[[#This Row],[Возврат 1001]]</f>
        <v>0</v>
      </c>
      <c r="AQ58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83" spans="1:43" s="3" customFormat="1" ht="15.75" customHeight="1" x14ac:dyDescent="0.2">
      <c r="A583" s="23" t="s">
        <v>810</v>
      </c>
      <c r="B583" s="2">
        <v>661523</v>
      </c>
      <c r="C583" s="88" t="s">
        <v>1942</v>
      </c>
      <c r="D583" s="23" t="s">
        <v>810</v>
      </c>
      <c r="E583" s="7">
        <v>661523</v>
      </c>
      <c r="F583" s="7" t="s">
        <v>2572</v>
      </c>
      <c r="G583" s="7" t="s">
        <v>2571</v>
      </c>
      <c r="H583" s="5" t="s">
        <v>21</v>
      </c>
      <c r="I583" s="5">
        <v>4</v>
      </c>
      <c r="J583" s="5">
        <v>114.3</v>
      </c>
      <c r="K583" s="5">
        <v>15</v>
      </c>
      <c r="L583" s="5">
        <v>44</v>
      </c>
      <c r="M583" s="5">
        <v>56.6</v>
      </c>
      <c r="N583" s="5">
        <v>6</v>
      </c>
      <c r="O583" s="43" t="str">
        <f>CONCATENATE(Таблица1[[#This Row],[Отверстия]],"/",Таблица1[[#This Row],[PCD]])</f>
        <v>4/114,3</v>
      </c>
      <c r="P583" s="5" t="s">
        <v>1941</v>
      </c>
      <c r="Q583" s="17" t="str">
        <f>CONCATENATE(Таблица1[[#This Row],[Отверстия]],"/",Таблица1[[#This Row],[PCD]],"/",Таблица1[[#This Row],[Диаметр]])</f>
        <v>4/114,3/15</v>
      </c>
      <c r="R58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4/114,3/15/44/56,6/6</v>
      </c>
      <c r="S58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4/114,3/15/44/56,6/6</v>
      </c>
      <c r="T583" s="58" t="s">
        <v>28</v>
      </c>
      <c r="U583" s="4">
        <v>4</v>
      </c>
      <c r="V583" s="35">
        <v>8</v>
      </c>
      <c r="W583" s="55" t="s">
        <v>2759</v>
      </c>
      <c r="X583" s="34">
        <v>3590</v>
      </c>
      <c r="Y583" s="161"/>
      <c r="Z583" s="34">
        <v>0</v>
      </c>
      <c r="AA583" s="51">
        <f>IFERROR(VLOOKUP(Таблица1[[#This Row],[Товар КОД6]],'Stock СВОД'!$A$5:$C$220,2,0),)</f>
        <v>0</v>
      </c>
      <c r="AB583" s="51">
        <f>IFERROR(VLOOKUP(Таблица1[[#This Row],[Товар КОД6]],'Продажи Период СВОД'!$A$5:$C$410,2,0),)</f>
        <v>0</v>
      </c>
      <c r="AC583" s="129">
        <f>IFERROR(VLOOKUP(Таблица1[[#This Row],[Товар КОД6]],'Stock СВОД'!$A$5:$C$220,3,0),)</f>
        <v>0</v>
      </c>
      <c r="AD583" s="51">
        <f>IFERROR(VLOOKUP(Таблица1[[#This Row],[Товар КОД6]],'Продажи Период СВОД'!$A$5:$C$410,3,0),)</f>
        <v>0</v>
      </c>
      <c r="AE583" s="119">
        <f>Таблица1[[#This Row],[СТОК 1001]]+Таблица1[[#This Row],[СТОК 1002,]]</f>
        <v>0</v>
      </c>
      <c r="AF583" s="128"/>
      <c r="AG583" s="129"/>
      <c r="AH583" s="120">
        <f>Таблица1[[#This Row],[1002 заказ]]+Таблица1[[#This Row],[1001 заказ]]</f>
        <v>0</v>
      </c>
      <c r="AI583" s="57">
        <v>1</v>
      </c>
      <c r="AJ583" s="194"/>
      <c r="AK583" s="194"/>
      <c r="AL583" s="194">
        <f>Таблица1[[#This Row],[ФАКТ 1001]]+Таблица1[[#This Row],[ФАКТ 1002]]+Таблица1[[#This Row],[1001 заказ]]+Таблица1[[#This Row],[1002 заказ]]</f>
        <v>0</v>
      </c>
      <c r="AP583" s="3">
        <f>Таблица1[[#This Row],[Возврат 1002]]+Таблица1[[#This Row],[Возврат 1001]]</f>
        <v>0</v>
      </c>
      <c r="AQ58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84" spans="1:43" s="3" customFormat="1" ht="15.75" customHeight="1" x14ac:dyDescent="0.2">
      <c r="A584" s="23" t="s">
        <v>810</v>
      </c>
      <c r="B584" s="2">
        <v>661524</v>
      </c>
      <c r="C584" s="88" t="s">
        <v>3685</v>
      </c>
      <c r="D584" s="23" t="s">
        <v>810</v>
      </c>
      <c r="E584" s="7">
        <v>661524</v>
      </c>
      <c r="F584" s="7" t="s">
        <v>2572</v>
      </c>
      <c r="G584" s="7" t="s">
        <v>1099</v>
      </c>
      <c r="H584" s="5" t="s">
        <v>21</v>
      </c>
      <c r="I584" s="5">
        <v>4</v>
      </c>
      <c r="J584" s="5">
        <v>114.3</v>
      </c>
      <c r="K584" s="5">
        <v>15</v>
      </c>
      <c r="L584" s="5">
        <v>44</v>
      </c>
      <c r="M584" s="5">
        <v>56.6</v>
      </c>
      <c r="N584" s="5">
        <v>6</v>
      </c>
      <c r="O584" s="43" t="str">
        <f>CONCATENATE(Таблица1[[#This Row],[Отверстия]],"/",Таблица1[[#This Row],[PCD]])</f>
        <v>4/114,3</v>
      </c>
      <c r="P584" s="5" t="s">
        <v>1943</v>
      </c>
      <c r="Q584" s="17" t="str">
        <f>CONCATENATE(Таблица1[[#This Row],[Отверстия]],"/",Таблица1[[#This Row],[PCD]],"/",Таблица1[[#This Row],[Диаметр]])</f>
        <v>4/114,3/15</v>
      </c>
      <c r="R58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4/114,3/15/44/56,6/6</v>
      </c>
      <c r="S58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4/114,3/15/44/56,6/6</v>
      </c>
      <c r="T584" s="58" t="s">
        <v>28</v>
      </c>
      <c r="U584" s="4">
        <v>4</v>
      </c>
      <c r="V584" s="35">
        <v>8</v>
      </c>
      <c r="W584" s="55" t="s">
        <v>2759</v>
      </c>
      <c r="X584" s="34">
        <v>3350</v>
      </c>
      <c r="Y584" s="161"/>
      <c r="Z584" s="34">
        <v>0</v>
      </c>
      <c r="AA584" s="51">
        <f>IFERROR(VLOOKUP(Таблица1[[#This Row],[Товар КОД6]],'Stock СВОД'!$A$5:$C$220,2,0),)</f>
        <v>0</v>
      </c>
      <c r="AB584" s="51">
        <f>IFERROR(VLOOKUP(Таблица1[[#This Row],[Товар КОД6]],'Продажи Период СВОД'!$A$5:$C$410,2,0),)</f>
        <v>0</v>
      </c>
      <c r="AC584" s="129">
        <f>IFERROR(VLOOKUP(Таблица1[[#This Row],[Товар КОД6]],'Stock СВОД'!$A$5:$C$220,3,0),)</f>
        <v>0</v>
      </c>
      <c r="AD584" s="51">
        <f>IFERROR(VLOOKUP(Таблица1[[#This Row],[Товар КОД6]],'Продажи Период СВОД'!$A$5:$C$410,3,0),)</f>
        <v>0</v>
      </c>
      <c r="AE584" s="119">
        <f>Таблица1[[#This Row],[СТОК 1001]]+Таблица1[[#This Row],[СТОК 1002,]]</f>
        <v>0</v>
      </c>
      <c r="AF584" s="128"/>
      <c r="AG584" s="129"/>
      <c r="AH584" s="120">
        <f>Таблица1[[#This Row],[1002 заказ]]+Таблица1[[#This Row],[1001 заказ]]</f>
        <v>0</v>
      </c>
      <c r="AI584" s="57">
        <v>1</v>
      </c>
      <c r="AJ584" s="194"/>
      <c r="AK584" s="194"/>
      <c r="AL584" s="194">
        <f>Таблица1[[#This Row],[ФАКТ 1001]]+Таблица1[[#This Row],[ФАКТ 1002]]+Таблица1[[#This Row],[1001 заказ]]+Таблица1[[#This Row],[1002 заказ]]</f>
        <v>0</v>
      </c>
      <c r="AP584" s="3">
        <f>Таблица1[[#This Row],[Возврат 1002]]+Таблица1[[#This Row],[Возврат 1001]]</f>
        <v>0</v>
      </c>
      <c r="AQ58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85" spans="1:43" s="3" customFormat="1" ht="15.75" customHeight="1" x14ac:dyDescent="0.2">
      <c r="A585" s="23" t="s">
        <v>810</v>
      </c>
      <c r="B585" s="2">
        <v>661681</v>
      </c>
      <c r="C585" s="88" t="s">
        <v>2110</v>
      </c>
      <c r="D585" s="23" t="s">
        <v>810</v>
      </c>
      <c r="E585" s="7">
        <v>661681</v>
      </c>
      <c r="F585" s="7" t="s">
        <v>2574</v>
      </c>
      <c r="G585" s="7" t="s">
        <v>1106</v>
      </c>
      <c r="H585" s="5" t="s">
        <v>21</v>
      </c>
      <c r="I585" s="5">
        <v>4</v>
      </c>
      <c r="J585" s="5">
        <v>114.3</v>
      </c>
      <c r="K585" s="5">
        <v>15</v>
      </c>
      <c r="L585" s="44">
        <v>44</v>
      </c>
      <c r="M585" s="5">
        <v>56.6</v>
      </c>
      <c r="N585" s="5">
        <v>6</v>
      </c>
      <c r="O585" s="43" t="str">
        <f>CONCATENATE(Таблица1[[#This Row],[Отверстия]],"/",Таблица1[[#This Row],[PCD]])</f>
        <v>4/114,3</v>
      </c>
      <c r="P585" s="5" t="str">
        <f>Таблица1[[#This Row],[Универсальный размер]]&amp;" "&amp;Таблица1[[#This Row],[Код Поставщика]]</f>
        <v>4/114,3/15/44/56,6/6 56.9М</v>
      </c>
      <c r="Q585" s="17" t="str">
        <f>CONCATENATE(Таблица1[[#This Row],[Отверстия]],"/",Таблица1[[#This Row],[PCD]],"/",Таблица1[[#This Row],[Диаметр]])</f>
        <v>4/114,3/15</v>
      </c>
      <c r="R58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4/114,3/15/44/56,6/6</v>
      </c>
      <c r="S58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4/114,3/15/44/56,6/6</v>
      </c>
      <c r="T585" s="58" t="s">
        <v>28</v>
      </c>
      <c r="U585" s="4">
        <v>4</v>
      </c>
      <c r="V585" s="35">
        <v>8</v>
      </c>
      <c r="W585" s="55" t="s">
        <v>2759</v>
      </c>
      <c r="X585" s="34">
        <v>3350</v>
      </c>
      <c r="Y585" s="161"/>
      <c r="Z585" s="34">
        <v>0</v>
      </c>
      <c r="AA585" s="51">
        <f>IFERROR(VLOOKUP(Таблица1[[#This Row],[Товар КОД6]],'Stock СВОД'!$A$5:$C$220,2,0),)</f>
        <v>0</v>
      </c>
      <c r="AB585" s="51">
        <f>IFERROR(VLOOKUP(Таблица1[[#This Row],[Товар КОД6]],'Продажи Период СВОД'!$A$5:$C$410,2,0),)</f>
        <v>0</v>
      </c>
      <c r="AC585" s="129">
        <f>IFERROR(VLOOKUP(Таблица1[[#This Row],[Товар КОД6]],'Stock СВОД'!$A$5:$C$220,3,0),)</f>
        <v>0</v>
      </c>
      <c r="AD585" s="51">
        <f>IFERROR(VLOOKUP(Таблица1[[#This Row],[Товар КОД6]],'Продажи Период СВОД'!$A$5:$C$410,3,0),)</f>
        <v>0</v>
      </c>
      <c r="AE585" s="119">
        <f>Таблица1[[#This Row],[СТОК 1001]]+Таблица1[[#This Row],[СТОК 1002,]]</f>
        <v>0</v>
      </c>
      <c r="AF585" s="128"/>
      <c r="AG585" s="129"/>
      <c r="AH585" s="120">
        <f>Таблица1[[#This Row],[1002 заказ]]+Таблица1[[#This Row],[1001 заказ]]</f>
        <v>0</v>
      </c>
      <c r="AI585" s="57">
        <v>1</v>
      </c>
      <c r="AJ585" s="194"/>
      <c r="AK585" s="194"/>
      <c r="AL585" s="194">
        <f>Таблица1[[#This Row],[ФАКТ 1001]]+Таблица1[[#This Row],[ФАКТ 1002]]+Таблица1[[#This Row],[1001 заказ]]+Таблица1[[#This Row],[1002 заказ]]</f>
        <v>0</v>
      </c>
      <c r="AP585" s="3">
        <f>Таблица1[[#This Row],[Возврат 1002]]+Таблица1[[#This Row],[Возврат 1001]]</f>
        <v>0</v>
      </c>
      <c r="AQ58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86" spans="1:43" s="3" customFormat="1" ht="15.75" customHeight="1" x14ac:dyDescent="0.2">
      <c r="A586" s="23" t="s">
        <v>810</v>
      </c>
      <c r="B586" s="2">
        <v>661682</v>
      </c>
      <c r="C586" s="88" t="s">
        <v>3686</v>
      </c>
      <c r="D586" s="23" t="s">
        <v>810</v>
      </c>
      <c r="E586" s="7">
        <v>661682</v>
      </c>
      <c r="F586" s="7" t="s">
        <v>2574</v>
      </c>
      <c r="G586" s="7" t="s">
        <v>1099</v>
      </c>
      <c r="H586" s="5" t="s">
        <v>21</v>
      </c>
      <c r="I586" s="5">
        <v>4</v>
      </c>
      <c r="J586" s="5">
        <v>114.3</v>
      </c>
      <c r="K586" s="5">
        <v>15</v>
      </c>
      <c r="L586" s="44">
        <v>44</v>
      </c>
      <c r="M586" s="5">
        <v>56.6</v>
      </c>
      <c r="N586" s="5">
        <v>6</v>
      </c>
      <c r="O586" s="43" t="str">
        <f>CONCATENATE(Таблица1[[#This Row],[Отверстия]],"/",Таблица1[[#This Row],[PCD]])</f>
        <v>4/114,3</v>
      </c>
      <c r="P586" s="5" t="str">
        <f>Таблица1[[#This Row],[Универсальный размер]]&amp;" "&amp;Таблица1[[#This Row],[Код Поставщика]]</f>
        <v>4/114,3/15/44/56,6/6 56.9Н</v>
      </c>
      <c r="Q586" s="17" t="str">
        <f>CONCATENATE(Таблица1[[#This Row],[Отверстия]],"/",Таблица1[[#This Row],[PCD]],"/",Таблица1[[#This Row],[Диаметр]])</f>
        <v>4/114,3/15</v>
      </c>
      <c r="R58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4/114,3/15/44/56,6/6</v>
      </c>
      <c r="S58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4/114,3/15/44/56,6/6</v>
      </c>
      <c r="T586" s="58" t="s">
        <v>28</v>
      </c>
      <c r="U586" s="4">
        <v>4</v>
      </c>
      <c r="V586" s="35">
        <v>8</v>
      </c>
      <c r="W586" s="55" t="s">
        <v>2759</v>
      </c>
      <c r="X586" s="34">
        <v>3350</v>
      </c>
      <c r="Y586" s="161"/>
      <c r="Z586" s="34">
        <v>0</v>
      </c>
      <c r="AA586" s="51">
        <f>IFERROR(VLOOKUP(Таблица1[[#This Row],[Товар КОД6]],'Stock СВОД'!$A$5:$C$220,2,0),)</f>
        <v>0</v>
      </c>
      <c r="AB586" s="51">
        <f>IFERROR(VLOOKUP(Таблица1[[#This Row],[Товар КОД6]],'Продажи Период СВОД'!$A$5:$C$410,2,0),)</f>
        <v>0</v>
      </c>
      <c r="AC586" s="129">
        <f>IFERROR(VLOOKUP(Таблица1[[#This Row],[Товар КОД6]],'Stock СВОД'!$A$5:$C$220,3,0),)</f>
        <v>0</v>
      </c>
      <c r="AD586" s="51">
        <f>IFERROR(VLOOKUP(Таблица1[[#This Row],[Товар КОД6]],'Продажи Период СВОД'!$A$5:$C$410,3,0),)</f>
        <v>0</v>
      </c>
      <c r="AE586" s="119">
        <f>Таблица1[[#This Row],[СТОК 1001]]+Таблица1[[#This Row],[СТОК 1002,]]</f>
        <v>0</v>
      </c>
      <c r="AF586" s="128"/>
      <c r="AG586" s="129"/>
      <c r="AH586" s="120">
        <f>Таблица1[[#This Row],[1002 заказ]]+Таблица1[[#This Row],[1001 заказ]]</f>
        <v>0</v>
      </c>
      <c r="AI586" s="57">
        <v>1</v>
      </c>
      <c r="AJ586" s="194"/>
      <c r="AK586" s="194"/>
      <c r="AL586" s="194">
        <f>Таблица1[[#This Row],[ФАКТ 1001]]+Таблица1[[#This Row],[ФАКТ 1002]]+Таблица1[[#This Row],[1001 заказ]]+Таблица1[[#This Row],[1002 заказ]]</f>
        <v>0</v>
      </c>
      <c r="AP586" s="3">
        <f>Таблица1[[#This Row],[Возврат 1002]]+Таблица1[[#This Row],[Возврат 1001]]</f>
        <v>0</v>
      </c>
      <c r="AQ58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87" spans="1:43" s="3" customFormat="1" ht="15.75" customHeight="1" x14ac:dyDescent="0.2">
      <c r="A587" s="23" t="s">
        <v>810</v>
      </c>
      <c r="B587" s="2">
        <v>405676</v>
      </c>
      <c r="C587" s="88" t="s">
        <v>248</v>
      </c>
      <c r="D587" s="23" t="s">
        <v>810</v>
      </c>
      <c r="E587" s="7">
        <v>405676</v>
      </c>
      <c r="F587" s="7" t="s">
        <v>107</v>
      </c>
      <c r="G587" s="8" t="s">
        <v>2571</v>
      </c>
      <c r="H587" s="5" t="s">
        <v>21</v>
      </c>
      <c r="I587" s="5">
        <v>4</v>
      </c>
      <c r="J587" s="5">
        <v>114.3</v>
      </c>
      <c r="K587" s="5">
        <v>15</v>
      </c>
      <c r="L587" s="5">
        <v>44</v>
      </c>
      <c r="M587" s="5">
        <v>56.6</v>
      </c>
      <c r="N587" s="5">
        <v>6.5</v>
      </c>
      <c r="O587" s="43" t="str">
        <f>CONCATENATE(Таблица1[[#This Row],[Отверстия]],"/",Таблица1[[#This Row],[PCD]])</f>
        <v>4/114,3</v>
      </c>
      <c r="P587" s="5" t="s">
        <v>249</v>
      </c>
      <c r="Q587" s="17" t="str">
        <f>CONCATENATE(Таблица1[[#This Row],[Отверстия]],"/",Таблица1[[#This Row],[PCD]],"/",Таблица1[[#This Row],[Диаметр]])</f>
        <v>4/114,3/15</v>
      </c>
      <c r="R58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4/114,3/15/44/56,6/6,5</v>
      </c>
      <c r="S58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4/114,3/15/44/56,6/6,5</v>
      </c>
      <c r="T587" s="58" t="s">
        <v>28</v>
      </c>
      <c r="U587" s="4">
        <v>4</v>
      </c>
      <c r="V587" s="35">
        <v>4</v>
      </c>
      <c r="W587" s="55" t="s">
        <v>2900</v>
      </c>
      <c r="X587" s="34">
        <v>3590</v>
      </c>
      <c r="Y587" s="161"/>
      <c r="Z587" s="34">
        <v>0</v>
      </c>
      <c r="AA587" s="51">
        <f>IFERROR(VLOOKUP(Таблица1[[#This Row],[Товар КОД6]],'Stock СВОД'!$A$5:$C$220,2,0),)</f>
        <v>0</v>
      </c>
      <c r="AB587" s="51">
        <f>IFERROR(VLOOKUP(Таблица1[[#This Row],[Товар КОД6]],'Продажи Период СВОД'!$A$5:$C$410,2,0),)</f>
        <v>0</v>
      </c>
      <c r="AC587" s="129">
        <f>IFERROR(VLOOKUP(Таблица1[[#This Row],[Товар КОД6]],'Stock СВОД'!$A$5:$C$220,3,0),)</f>
        <v>0</v>
      </c>
      <c r="AD587" s="51">
        <f>IFERROR(VLOOKUP(Таблица1[[#This Row],[Товар КОД6]],'Продажи Период СВОД'!$A$5:$C$410,3,0),)</f>
        <v>0</v>
      </c>
      <c r="AE587" s="119">
        <f>Таблица1[[#This Row],[СТОК 1001]]+Таблица1[[#This Row],[СТОК 1002,]]</f>
        <v>0</v>
      </c>
      <c r="AF587" s="128"/>
      <c r="AG587" s="129"/>
      <c r="AH587" s="120">
        <f>Таблица1[[#This Row],[1002 заказ]]+Таблица1[[#This Row],[1001 заказ]]</f>
        <v>0</v>
      </c>
      <c r="AI587" s="57"/>
      <c r="AJ587" s="194"/>
      <c r="AK587" s="194"/>
      <c r="AL587" s="194">
        <f>Таблица1[[#This Row],[ФАКТ 1001]]+Таблица1[[#This Row],[ФАКТ 1002]]+Таблица1[[#This Row],[1001 заказ]]+Таблица1[[#This Row],[1002 заказ]]</f>
        <v>0</v>
      </c>
      <c r="AM587" s="42" t="s">
        <v>2759</v>
      </c>
      <c r="AP587" s="3">
        <f>Таблица1[[#This Row],[Возврат 1002]]+Таблица1[[#This Row],[Возврат 1001]]</f>
        <v>0</v>
      </c>
      <c r="AQ58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88" spans="1:43" s="3" customFormat="1" ht="15.75" customHeight="1" x14ac:dyDescent="0.2">
      <c r="A588" s="23" t="s">
        <v>810</v>
      </c>
      <c r="B588" s="2">
        <v>665695</v>
      </c>
      <c r="C588" s="88" t="s">
        <v>3687</v>
      </c>
      <c r="D588" s="23" t="s">
        <v>810</v>
      </c>
      <c r="E588" s="7">
        <v>665695</v>
      </c>
      <c r="F588" s="7" t="s">
        <v>107</v>
      </c>
      <c r="G588" s="7" t="s">
        <v>1099</v>
      </c>
      <c r="H588" s="5" t="s">
        <v>21</v>
      </c>
      <c r="I588" s="5">
        <v>4</v>
      </c>
      <c r="J588" s="5">
        <v>114.3</v>
      </c>
      <c r="K588" s="5">
        <v>15</v>
      </c>
      <c r="L588" s="5">
        <v>44</v>
      </c>
      <c r="M588" s="5">
        <v>56.6</v>
      </c>
      <c r="N588" s="5">
        <v>6.5</v>
      </c>
      <c r="O588" s="43" t="str">
        <f>CONCATENATE(Таблица1[[#This Row],[Отверстия]],"/",Таблица1[[#This Row],[PCD]])</f>
        <v>4/114,3</v>
      </c>
      <c r="P588" s="5" t="s">
        <v>250</v>
      </c>
      <c r="Q588" s="17" t="str">
        <f>CONCATENATE(Таблица1[[#This Row],[Отверстия]],"/",Таблица1[[#This Row],[PCD]],"/",Таблица1[[#This Row],[Диаметр]])</f>
        <v>4/114,3/15</v>
      </c>
      <c r="R58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4/114,3/15/44/56,6/6,5</v>
      </c>
      <c r="S58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4/114,3/15/44/56,6/6,5</v>
      </c>
      <c r="T588" s="58" t="s">
        <v>28</v>
      </c>
      <c r="U588" s="4">
        <v>4</v>
      </c>
      <c r="V588" s="35">
        <v>4</v>
      </c>
      <c r="W588" s="55" t="s">
        <v>2900</v>
      </c>
      <c r="X588" s="34">
        <v>3350</v>
      </c>
      <c r="Y588" s="161"/>
      <c r="Z588" s="34">
        <v>0</v>
      </c>
      <c r="AA588" s="51">
        <f>IFERROR(VLOOKUP(Таблица1[[#This Row],[Товар КОД6]],'Stock СВОД'!$A$5:$C$220,2,0),)</f>
        <v>0</v>
      </c>
      <c r="AB588" s="51">
        <f>IFERROR(VLOOKUP(Таблица1[[#This Row],[Товар КОД6]],'Продажи Период СВОД'!$A$5:$C$410,2,0),)</f>
        <v>0</v>
      </c>
      <c r="AC588" s="129">
        <f>IFERROR(VLOOKUP(Таблица1[[#This Row],[Товар КОД6]],'Stock СВОД'!$A$5:$C$220,3,0),)</f>
        <v>0</v>
      </c>
      <c r="AD588" s="51">
        <f>IFERROR(VLOOKUP(Таблица1[[#This Row],[Товар КОД6]],'Продажи Период СВОД'!$A$5:$C$410,3,0),)</f>
        <v>0</v>
      </c>
      <c r="AE588" s="119">
        <f>Таблица1[[#This Row],[СТОК 1001]]+Таблица1[[#This Row],[СТОК 1002,]]</f>
        <v>0</v>
      </c>
      <c r="AF588" s="128"/>
      <c r="AG588" s="129"/>
      <c r="AH588" s="120">
        <f>Таблица1[[#This Row],[1002 заказ]]+Таблица1[[#This Row],[1001 заказ]]</f>
        <v>0</v>
      </c>
      <c r="AI588" s="57"/>
      <c r="AJ588" s="194"/>
      <c r="AK588" s="194"/>
      <c r="AL588" s="194">
        <f>Таблица1[[#This Row],[ФАКТ 1001]]+Таблица1[[#This Row],[ФАКТ 1002]]+Таблица1[[#This Row],[1001 заказ]]+Таблица1[[#This Row],[1002 заказ]]</f>
        <v>0</v>
      </c>
      <c r="AM588" s="42" t="s">
        <v>2759</v>
      </c>
      <c r="AP588" s="3">
        <f>Таблица1[[#This Row],[Возврат 1002]]+Таблица1[[#This Row],[Возврат 1001]]</f>
        <v>0</v>
      </c>
      <c r="AQ58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89" spans="1:43" s="3" customFormat="1" ht="15.75" customHeight="1" x14ac:dyDescent="0.2">
      <c r="A589" s="23" t="s">
        <v>810</v>
      </c>
      <c r="B589" s="2">
        <v>408868</v>
      </c>
      <c r="C589" s="88" t="s">
        <v>251</v>
      </c>
      <c r="D589" s="23" t="s">
        <v>810</v>
      </c>
      <c r="E589" s="7">
        <v>408868</v>
      </c>
      <c r="F589" s="7" t="s">
        <v>26</v>
      </c>
      <c r="G589" s="7" t="s">
        <v>2571</v>
      </c>
      <c r="H589" s="5" t="s">
        <v>21</v>
      </c>
      <c r="I589" s="5">
        <v>4</v>
      </c>
      <c r="J589" s="5">
        <v>114.3</v>
      </c>
      <c r="K589" s="5">
        <v>15</v>
      </c>
      <c r="L589" s="5">
        <v>44</v>
      </c>
      <c r="M589" s="5">
        <v>56.6</v>
      </c>
      <c r="N589" s="5">
        <v>6.5</v>
      </c>
      <c r="O589" s="43" t="str">
        <f>CONCATENATE(Таблица1[[#This Row],[Отверстия]],"/",Таблица1[[#This Row],[PCD]])</f>
        <v>4/114,3</v>
      </c>
      <c r="P589" s="5" t="s">
        <v>252</v>
      </c>
      <c r="Q589" s="17" t="str">
        <f>CONCATENATE(Таблица1[[#This Row],[Отверстия]],"/",Таблица1[[#This Row],[PCD]],"/",Таблица1[[#This Row],[Диаметр]])</f>
        <v>4/114,3/15</v>
      </c>
      <c r="R58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4/114,3/15/44/56,6/6,5</v>
      </c>
      <c r="S58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4/114,3/15/44/56,6/6,5</v>
      </c>
      <c r="T589" s="58" t="s">
        <v>28</v>
      </c>
      <c r="U589" s="4">
        <v>4</v>
      </c>
      <c r="V589" s="35">
        <v>4</v>
      </c>
      <c r="W589" s="55" t="s">
        <v>2900</v>
      </c>
      <c r="X589" s="34">
        <v>3590</v>
      </c>
      <c r="Y589" s="161"/>
      <c r="Z589" s="34">
        <v>2183.9027000000001</v>
      </c>
      <c r="AA589" s="51">
        <f>IFERROR(VLOOKUP(Таблица1[[#This Row],[Товар КОД6]],'Stock СВОД'!$A$5:$C$220,2,0),)</f>
        <v>0</v>
      </c>
      <c r="AB589" s="51">
        <f>IFERROR(VLOOKUP(Таблица1[[#This Row],[Товар КОД6]],'Продажи Период СВОД'!$A$5:$C$410,2,0),)</f>
        <v>0</v>
      </c>
      <c r="AC589" s="129">
        <f>IFERROR(VLOOKUP(Таблица1[[#This Row],[Товар КОД6]],'Stock СВОД'!$A$5:$C$220,3,0),)</f>
        <v>0</v>
      </c>
      <c r="AD589" s="51">
        <f>IFERROR(VLOOKUP(Таблица1[[#This Row],[Товар КОД6]],'Продажи Период СВОД'!$A$5:$C$410,3,0),)</f>
        <v>0</v>
      </c>
      <c r="AE589" s="119">
        <f>Таблица1[[#This Row],[СТОК 1001]]+Таблица1[[#This Row],[СТОК 1002,]]</f>
        <v>0</v>
      </c>
      <c r="AF589" s="128"/>
      <c r="AG589" s="129"/>
      <c r="AH589" s="120">
        <f>Таблица1[[#This Row],[1002 заказ]]+Таблица1[[#This Row],[1001 заказ]]</f>
        <v>0</v>
      </c>
      <c r="AI589" s="57"/>
      <c r="AJ589" s="194"/>
      <c r="AK589" s="194"/>
      <c r="AL589" s="194">
        <f>Таблица1[[#This Row],[ФАКТ 1001]]+Таблица1[[#This Row],[ФАКТ 1002]]+Таблица1[[#This Row],[1001 заказ]]+Таблица1[[#This Row],[1002 заказ]]</f>
        <v>0</v>
      </c>
      <c r="AM589" s="42" t="s">
        <v>2759</v>
      </c>
      <c r="AP589" s="3">
        <f>Таблица1[[#This Row],[Возврат 1002]]+Таблица1[[#This Row],[Возврат 1001]]</f>
        <v>0</v>
      </c>
      <c r="AQ58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90" spans="1:43" s="3" customFormat="1" ht="15.75" customHeight="1" x14ac:dyDescent="0.2">
      <c r="A590" s="23" t="s">
        <v>810</v>
      </c>
      <c r="B590" s="2">
        <v>941601</v>
      </c>
      <c r="C590" s="88" t="s">
        <v>257</v>
      </c>
      <c r="D590" s="23" t="s">
        <v>810</v>
      </c>
      <c r="E590" s="7">
        <v>941601</v>
      </c>
      <c r="F590" s="7" t="s">
        <v>107</v>
      </c>
      <c r="G590" s="8" t="s">
        <v>1100</v>
      </c>
      <c r="H590" s="5" t="s">
        <v>21</v>
      </c>
      <c r="I590" s="5">
        <v>4</v>
      </c>
      <c r="J590" s="5">
        <v>114.3</v>
      </c>
      <c r="K590" s="5">
        <v>15</v>
      </c>
      <c r="L590" s="5">
        <v>44</v>
      </c>
      <c r="M590" s="5">
        <v>56.6</v>
      </c>
      <c r="N590" s="5">
        <v>6.5</v>
      </c>
      <c r="O590" s="43" t="str">
        <f>CONCATENATE(Таблица1[[#This Row],[Отверстия]],"/",Таблица1[[#This Row],[PCD]])</f>
        <v>4/114,3</v>
      </c>
      <c r="P590" s="5" t="s">
        <v>258</v>
      </c>
      <c r="Q590" s="17" t="str">
        <f>CONCATENATE(Таблица1[[#This Row],[Отверстия]],"/",Таблица1[[#This Row],[PCD]],"/",Таблица1[[#This Row],[Диаметр]])</f>
        <v>4/114,3/15</v>
      </c>
      <c r="R59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4/114,3/15/44/56,6/6,5</v>
      </c>
      <c r="S59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4/114,3/15/44/56,6/6,5</v>
      </c>
      <c r="T590" s="58" t="s">
        <v>28</v>
      </c>
      <c r="U590" s="4">
        <v>4</v>
      </c>
      <c r="V590" s="35">
        <v>4</v>
      </c>
      <c r="W590" s="55" t="s">
        <v>2900</v>
      </c>
      <c r="X590" s="34">
        <v>3590</v>
      </c>
      <c r="Y590" s="161"/>
      <c r="Z590" s="34">
        <v>0</v>
      </c>
      <c r="AA590" s="51">
        <f>IFERROR(VLOOKUP(Таблица1[[#This Row],[Товар КОД6]],'Stock СВОД'!$A$5:$C$220,2,0),)</f>
        <v>0</v>
      </c>
      <c r="AB590" s="51">
        <f>IFERROR(VLOOKUP(Таблица1[[#This Row],[Товар КОД6]],'Продажи Период СВОД'!$A$5:$C$410,2,0),)</f>
        <v>0</v>
      </c>
      <c r="AC590" s="129">
        <f>IFERROR(VLOOKUP(Таблица1[[#This Row],[Товар КОД6]],'Stock СВОД'!$A$5:$C$220,3,0),)</f>
        <v>0</v>
      </c>
      <c r="AD590" s="51">
        <f>IFERROR(VLOOKUP(Таблица1[[#This Row],[Товар КОД6]],'Продажи Период СВОД'!$A$5:$C$410,3,0),)</f>
        <v>0</v>
      </c>
      <c r="AE590" s="119">
        <f>Таблица1[[#This Row],[СТОК 1001]]+Таблица1[[#This Row],[СТОК 1002,]]</f>
        <v>0</v>
      </c>
      <c r="AF590" s="128"/>
      <c r="AG590" s="129"/>
      <c r="AH590" s="120">
        <f>Таблица1[[#This Row],[1002 заказ]]+Таблица1[[#This Row],[1001 заказ]]</f>
        <v>0</v>
      </c>
      <c r="AI590" s="57"/>
      <c r="AJ590" s="194"/>
      <c r="AK590" s="194"/>
      <c r="AL590" s="194">
        <f>Таблица1[[#This Row],[ФАКТ 1001]]+Таблица1[[#This Row],[ФАКТ 1002]]+Таблица1[[#This Row],[1001 заказ]]+Таблица1[[#This Row],[1002 заказ]]</f>
        <v>0</v>
      </c>
      <c r="AM590" s="42" t="s">
        <v>2759</v>
      </c>
      <c r="AP590" s="3">
        <f>Таблица1[[#This Row],[Возврат 1002]]+Таблица1[[#This Row],[Возврат 1001]]</f>
        <v>0</v>
      </c>
      <c r="AQ59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91" spans="1:43" s="3" customFormat="1" ht="15.75" customHeight="1" x14ac:dyDescent="0.2">
      <c r="A591" s="23" t="s">
        <v>810</v>
      </c>
      <c r="B591" s="2">
        <v>2070496</v>
      </c>
      <c r="C591" s="88" t="s">
        <v>1153</v>
      </c>
      <c r="D591" s="23" t="s">
        <v>810</v>
      </c>
      <c r="E591" s="7">
        <v>2070496</v>
      </c>
      <c r="F591" s="7" t="s">
        <v>107</v>
      </c>
      <c r="G591" s="7" t="s">
        <v>1180</v>
      </c>
      <c r="H591" s="5" t="s">
        <v>1002</v>
      </c>
      <c r="I591" s="5">
        <v>4</v>
      </c>
      <c r="J591" s="5">
        <v>114.3</v>
      </c>
      <c r="K591" s="5">
        <v>15</v>
      </c>
      <c r="L591" s="5">
        <v>44</v>
      </c>
      <c r="M591" s="5">
        <v>56.6</v>
      </c>
      <c r="N591" s="5">
        <v>6.5</v>
      </c>
      <c r="O591" s="43" t="str">
        <f>CONCATENATE(Таблица1[[#This Row],[Отверстия]],"/",Таблица1[[#This Row],[PCD]])</f>
        <v>4/114,3</v>
      </c>
      <c r="P591" s="5" t="s">
        <v>1151</v>
      </c>
      <c r="Q591" s="17" t="str">
        <f>CONCATENATE(Таблица1[[#This Row],[Отверстия]],"/",Таблица1[[#This Row],[PCD]],"/",Таблица1[[#This Row],[Диаметр]])</f>
        <v>4/114,3/15</v>
      </c>
      <c r="R59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4/114,3/15/44/56,6/6,5</v>
      </c>
      <c r="S59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4/114,3/15/44/56,6/6,5</v>
      </c>
      <c r="T591" s="58" t="s">
        <v>28</v>
      </c>
      <c r="U591" s="4">
        <v>4</v>
      </c>
      <c r="V591" s="35">
        <v>4</v>
      </c>
      <c r="W591" s="55" t="s">
        <v>2900</v>
      </c>
      <c r="X591" s="34">
        <v>3590</v>
      </c>
      <c r="Y591" s="161"/>
      <c r="Z591" s="34">
        <v>2565.0014000000001</v>
      </c>
      <c r="AA591" s="51">
        <f>IFERROR(VLOOKUP(Таблица1[[#This Row],[Товар КОД6]],'Stock СВОД'!$A$5:$C$220,2,0),)</f>
        <v>4</v>
      </c>
      <c r="AB591" s="51">
        <f>IFERROR(VLOOKUP(Таблица1[[#This Row],[Товар КОД6]],'Продажи Период СВОД'!$A$5:$C$410,2,0),)</f>
        <v>0</v>
      </c>
      <c r="AC591" s="129">
        <f>IFERROR(VLOOKUP(Таблица1[[#This Row],[Товар КОД6]],'Stock СВОД'!$A$5:$C$220,3,0),)</f>
        <v>0</v>
      </c>
      <c r="AD591" s="51">
        <f>IFERROR(VLOOKUP(Таблица1[[#This Row],[Товар КОД6]],'Продажи Период СВОД'!$A$5:$C$410,3,0),)</f>
        <v>4</v>
      </c>
      <c r="AE591" s="119">
        <f>Таблица1[[#This Row],[СТОК 1001]]+Таблица1[[#This Row],[СТОК 1002,]]</f>
        <v>4</v>
      </c>
      <c r="AF591" s="128"/>
      <c r="AG591" s="129"/>
      <c r="AH591" s="120">
        <f>Таблица1[[#This Row],[1002 заказ]]+Таблица1[[#This Row],[1001 заказ]]</f>
        <v>0</v>
      </c>
      <c r="AI591" s="57"/>
      <c r="AJ591" s="194"/>
      <c r="AK591" s="194"/>
      <c r="AL591" s="194">
        <f>Таблица1[[#This Row],[ФАКТ 1001]]+Таблица1[[#This Row],[ФАКТ 1002]]+Таблица1[[#This Row],[1001 заказ]]+Таблица1[[#This Row],[1002 заказ]]</f>
        <v>0</v>
      </c>
      <c r="AM591" s="42" t="s">
        <v>2759</v>
      </c>
      <c r="AP591" s="3">
        <v>2975</v>
      </c>
      <c r="AQ59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8</v>
      </c>
    </row>
    <row r="592" spans="1:43" s="3" customFormat="1" ht="15.75" customHeight="1" x14ac:dyDescent="0.2">
      <c r="A592" s="23" t="s">
        <v>810</v>
      </c>
      <c r="B592" s="2">
        <v>408867</v>
      </c>
      <c r="C592" s="88" t="s">
        <v>1561</v>
      </c>
      <c r="D592" s="23" t="s">
        <v>810</v>
      </c>
      <c r="E592" s="7">
        <v>408867</v>
      </c>
      <c r="F592" s="7" t="s">
        <v>26</v>
      </c>
      <c r="G592" s="7" t="s">
        <v>1180</v>
      </c>
      <c r="H592" s="5" t="s">
        <v>21</v>
      </c>
      <c r="I592" s="5">
        <v>4</v>
      </c>
      <c r="J592" s="5">
        <v>114.3</v>
      </c>
      <c r="K592" s="5">
        <v>15</v>
      </c>
      <c r="L592" s="5">
        <v>44</v>
      </c>
      <c r="M592" s="5">
        <v>56.6</v>
      </c>
      <c r="N592" s="5">
        <v>6.5</v>
      </c>
      <c r="O592" s="43" t="str">
        <f>CONCATENATE(Таблица1[[#This Row],[Отверстия]],"/",Таблица1[[#This Row],[PCD]])</f>
        <v>4/114,3</v>
      </c>
      <c r="P592" s="5" t="s">
        <v>1560</v>
      </c>
      <c r="Q592" s="17" t="str">
        <f>CONCATENATE(Таблица1[[#This Row],[Отверстия]],"/",Таблица1[[#This Row],[PCD]],"/",Таблица1[[#This Row],[Диаметр]])</f>
        <v>4/114,3/15</v>
      </c>
      <c r="R59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4/114,3/15/44/56,6/6,5</v>
      </c>
      <c r="S59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4/114,3/15/44/56,6/6,5</v>
      </c>
      <c r="T592" s="58" t="s">
        <v>28</v>
      </c>
      <c r="U592" s="4">
        <v>4</v>
      </c>
      <c r="V592" s="35">
        <v>4</v>
      </c>
      <c r="W592" s="55" t="s">
        <v>2900</v>
      </c>
      <c r="X592" s="34">
        <v>3590</v>
      </c>
      <c r="Y592" s="161"/>
      <c r="Z592" s="34">
        <v>0</v>
      </c>
      <c r="AA592" s="51">
        <f>IFERROR(VLOOKUP(Таблица1[[#This Row],[Товар КОД6]],'Stock СВОД'!$A$5:$C$220,2,0),)</f>
        <v>0</v>
      </c>
      <c r="AB592" s="51">
        <f>IFERROR(VLOOKUP(Таблица1[[#This Row],[Товар КОД6]],'Продажи Период СВОД'!$A$5:$C$410,2,0),)</f>
        <v>0</v>
      </c>
      <c r="AC592" s="129">
        <f>IFERROR(VLOOKUP(Таблица1[[#This Row],[Товар КОД6]],'Stock СВОД'!$A$5:$C$220,3,0),)</f>
        <v>0</v>
      </c>
      <c r="AD592" s="51">
        <f>IFERROR(VLOOKUP(Таблица1[[#This Row],[Товар КОД6]],'Продажи Период СВОД'!$A$5:$C$410,3,0),)</f>
        <v>0</v>
      </c>
      <c r="AE592" s="119">
        <f>Таблица1[[#This Row],[СТОК 1001]]+Таблица1[[#This Row],[СТОК 1002,]]</f>
        <v>0</v>
      </c>
      <c r="AF592" s="128"/>
      <c r="AG592" s="129"/>
      <c r="AH592" s="120">
        <f>Таблица1[[#This Row],[1002 заказ]]+Таблица1[[#This Row],[1001 заказ]]</f>
        <v>0</v>
      </c>
      <c r="AI592" s="57"/>
      <c r="AJ592" s="194"/>
      <c r="AK592" s="194"/>
      <c r="AL592" s="194">
        <f>Таблица1[[#This Row],[ФАКТ 1001]]+Таблица1[[#This Row],[ФАКТ 1002]]+Таблица1[[#This Row],[1001 заказ]]+Таблица1[[#This Row],[1002 заказ]]</f>
        <v>0</v>
      </c>
      <c r="AM592" s="42" t="s">
        <v>2759</v>
      </c>
      <c r="AP592" s="3">
        <f>Таблица1[[#This Row],[Возврат 1002]]+Таблица1[[#This Row],[Возврат 1001]]</f>
        <v>0</v>
      </c>
      <c r="AQ59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93" spans="1:43" s="3" customFormat="1" ht="15.75" customHeight="1" x14ac:dyDescent="0.2">
      <c r="A593" s="23" t="s">
        <v>810</v>
      </c>
      <c r="B593" s="2">
        <v>408869</v>
      </c>
      <c r="C593" s="88" t="s">
        <v>1563</v>
      </c>
      <c r="D593" s="23" t="s">
        <v>810</v>
      </c>
      <c r="E593" s="7">
        <v>408869</v>
      </c>
      <c r="F593" s="7" t="s">
        <v>26</v>
      </c>
      <c r="G593" s="7" t="s">
        <v>1107</v>
      </c>
      <c r="H593" s="5" t="s">
        <v>21</v>
      </c>
      <c r="I593" s="5">
        <v>4</v>
      </c>
      <c r="J593" s="5">
        <v>114.3</v>
      </c>
      <c r="K593" s="5">
        <v>15</v>
      </c>
      <c r="L593" s="5">
        <v>44</v>
      </c>
      <c r="M593" s="5">
        <v>56.6</v>
      </c>
      <c r="N593" s="5">
        <v>6.5</v>
      </c>
      <c r="O593" s="43" t="str">
        <f>CONCATENATE(Таблица1[[#This Row],[Отверстия]],"/",Таблица1[[#This Row],[PCD]])</f>
        <v>4/114,3</v>
      </c>
      <c r="P593" s="5" t="s">
        <v>1562</v>
      </c>
      <c r="Q593" s="17" t="str">
        <f>CONCATENATE(Таблица1[[#This Row],[Отверстия]],"/",Таблица1[[#This Row],[PCD]],"/",Таблица1[[#This Row],[Диаметр]])</f>
        <v>4/114,3/15</v>
      </c>
      <c r="R59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4/114,3/15/44/56,6/6,5</v>
      </c>
      <c r="S59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4/114,3/15/44/56,6/6,5</v>
      </c>
      <c r="T593" s="58" t="s">
        <v>28</v>
      </c>
      <c r="U593" s="4">
        <v>4</v>
      </c>
      <c r="V593" s="35">
        <v>4</v>
      </c>
      <c r="W593" s="55" t="s">
        <v>2900</v>
      </c>
      <c r="X593" s="34">
        <v>3350</v>
      </c>
      <c r="Y593" s="161"/>
      <c r="Z593" s="34">
        <v>0</v>
      </c>
      <c r="AA593" s="51">
        <f>IFERROR(VLOOKUP(Таблица1[[#This Row],[Товар КОД6]],'Stock СВОД'!$A$5:$C$220,2,0),)</f>
        <v>0</v>
      </c>
      <c r="AB593" s="51">
        <f>IFERROR(VLOOKUP(Таблица1[[#This Row],[Товар КОД6]],'Продажи Период СВОД'!$A$5:$C$410,2,0),)</f>
        <v>0</v>
      </c>
      <c r="AC593" s="129">
        <f>IFERROR(VLOOKUP(Таблица1[[#This Row],[Товар КОД6]],'Stock СВОД'!$A$5:$C$220,3,0),)</f>
        <v>0</v>
      </c>
      <c r="AD593" s="51">
        <f>IFERROR(VLOOKUP(Таблица1[[#This Row],[Товар КОД6]],'Продажи Период СВОД'!$A$5:$C$410,3,0),)</f>
        <v>0</v>
      </c>
      <c r="AE593" s="119">
        <f>Таблица1[[#This Row],[СТОК 1001]]+Таблица1[[#This Row],[СТОК 1002,]]</f>
        <v>0</v>
      </c>
      <c r="AF593" s="128"/>
      <c r="AG593" s="129"/>
      <c r="AH593" s="120">
        <f>Таблица1[[#This Row],[1002 заказ]]+Таблица1[[#This Row],[1001 заказ]]</f>
        <v>0</v>
      </c>
      <c r="AI593" s="57"/>
      <c r="AJ593" s="194"/>
      <c r="AK593" s="194"/>
      <c r="AL593" s="194">
        <f>Таблица1[[#This Row],[ФАКТ 1001]]+Таблица1[[#This Row],[ФАКТ 1002]]+Таблица1[[#This Row],[1001 заказ]]+Таблица1[[#This Row],[1002 заказ]]</f>
        <v>0</v>
      </c>
      <c r="AM593" s="42" t="s">
        <v>2759</v>
      </c>
      <c r="AP593" s="3">
        <f>Таблица1[[#This Row],[Возврат 1002]]+Таблица1[[#This Row],[Возврат 1001]]</f>
        <v>0</v>
      </c>
      <c r="AQ59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94" spans="1:43" s="3" customFormat="1" ht="15.75" customHeight="1" x14ac:dyDescent="0.2">
      <c r="A594" s="23" t="s">
        <v>810</v>
      </c>
      <c r="B594" s="2">
        <v>408871</v>
      </c>
      <c r="C594" s="88" t="s">
        <v>1565</v>
      </c>
      <c r="D594" s="23" t="s">
        <v>810</v>
      </c>
      <c r="E594" s="7">
        <v>408871</v>
      </c>
      <c r="F594" s="7" t="s">
        <v>26</v>
      </c>
      <c r="G594" s="8" t="s">
        <v>1108</v>
      </c>
      <c r="H594" s="5" t="s">
        <v>21</v>
      </c>
      <c r="I594" s="5">
        <v>4</v>
      </c>
      <c r="J594" s="5">
        <v>114.3</v>
      </c>
      <c r="K594" s="5">
        <v>15</v>
      </c>
      <c r="L594" s="5">
        <v>44</v>
      </c>
      <c r="M594" s="5">
        <v>56.6</v>
      </c>
      <c r="N594" s="5">
        <v>6.5</v>
      </c>
      <c r="O594" s="43" t="str">
        <f>CONCATENATE(Таблица1[[#This Row],[Отверстия]],"/",Таблица1[[#This Row],[PCD]])</f>
        <v>4/114,3</v>
      </c>
      <c r="P594" s="5" t="s">
        <v>1564</v>
      </c>
      <c r="Q594" s="17" t="str">
        <f>CONCATENATE(Таблица1[[#This Row],[Отверстия]],"/",Таблица1[[#This Row],[PCD]],"/",Таблица1[[#This Row],[Диаметр]])</f>
        <v>4/114,3/15</v>
      </c>
      <c r="R59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4/114,3/15/44/56,6/6,5</v>
      </c>
      <c r="S59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4/114,3/15/44/56,6/6,5</v>
      </c>
      <c r="T594" s="58" t="s">
        <v>28</v>
      </c>
      <c r="U594" s="4">
        <v>4</v>
      </c>
      <c r="V594" s="35">
        <v>4</v>
      </c>
      <c r="W594" s="55" t="s">
        <v>2900</v>
      </c>
      <c r="X594" s="34">
        <v>3350</v>
      </c>
      <c r="Y594" s="161"/>
      <c r="Z594" s="34">
        <v>0</v>
      </c>
      <c r="AA594" s="51">
        <f>IFERROR(VLOOKUP(Таблица1[[#This Row],[Товар КОД6]],'Stock СВОД'!$A$5:$C$220,2,0),)</f>
        <v>0</v>
      </c>
      <c r="AB594" s="51">
        <f>IFERROR(VLOOKUP(Таблица1[[#This Row],[Товар КОД6]],'Продажи Период СВОД'!$A$5:$C$410,2,0),)</f>
        <v>0</v>
      </c>
      <c r="AC594" s="129">
        <f>IFERROR(VLOOKUP(Таблица1[[#This Row],[Товар КОД6]],'Stock СВОД'!$A$5:$C$220,3,0),)</f>
        <v>0</v>
      </c>
      <c r="AD594" s="51">
        <f>IFERROR(VLOOKUP(Таблица1[[#This Row],[Товар КОД6]],'Продажи Период СВОД'!$A$5:$C$410,3,0),)</f>
        <v>0</v>
      </c>
      <c r="AE594" s="119">
        <f>Таблица1[[#This Row],[СТОК 1001]]+Таблица1[[#This Row],[СТОК 1002,]]</f>
        <v>0</v>
      </c>
      <c r="AF594" s="128"/>
      <c r="AG594" s="129"/>
      <c r="AH594" s="120">
        <f>Таблица1[[#This Row],[1002 заказ]]+Таблица1[[#This Row],[1001 заказ]]</f>
        <v>0</v>
      </c>
      <c r="AI594" s="57"/>
      <c r="AJ594" s="194"/>
      <c r="AK594" s="194"/>
      <c r="AL594" s="194">
        <f>Таблица1[[#This Row],[ФАКТ 1001]]+Таблица1[[#This Row],[ФАКТ 1002]]+Таблица1[[#This Row],[1001 заказ]]+Таблица1[[#This Row],[1002 заказ]]</f>
        <v>0</v>
      </c>
      <c r="AM594" s="42" t="s">
        <v>2759</v>
      </c>
      <c r="AP594" s="3">
        <f>Таблица1[[#This Row],[Возврат 1002]]+Таблица1[[#This Row],[Возврат 1001]]</f>
        <v>0</v>
      </c>
      <c r="AQ59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95" spans="1:43" s="3" customFormat="1" ht="15.75" customHeight="1" x14ac:dyDescent="0.2">
      <c r="A595" s="23" t="s">
        <v>810</v>
      </c>
      <c r="B595" s="2">
        <v>661819</v>
      </c>
      <c r="C595" s="88" t="s">
        <v>2262</v>
      </c>
      <c r="D595" s="23" t="s">
        <v>810</v>
      </c>
      <c r="E595" s="7">
        <v>661819</v>
      </c>
      <c r="F595" s="7" t="s">
        <v>107</v>
      </c>
      <c r="G595" s="7" t="s">
        <v>1103</v>
      </c>
      <c r="H595" s="5" t="s">
        <v>21</v>
      </c>
      <c r="I595" s="5">
        <v>4</v>
      </c>
      <c r="J595" s="5">
        <v>114.3</v>
      </c>
      <c r="K595" s="5">
        <v>15</v>
      </c>
      <c r="L595" s="5">
        <v>44</v>
      </c>
      <c r="M595" s="5">
        <v>56.6</v>
      </c>
      <c r="N595" s="5">
        <v>6.5</v>
      </c>
      <c r="O595" s="43" t="str">
        <f>CONCATENATE(Таблица1[[#This Row],[Отверстия]],"/",Таблица1[[#This Row],[PCD]])</f>
        <v>4/114,3</v>
      </c>
      <c r="P595" s="5" t="s">
        <v>2261</v>
      </c>
      <c r="Q595" s="17" t="str">
        <f>CONCATENATE(Таблица1[[#This Row],[Отверстия]],"/",Таблица1[[#This Row],[PCD]],"/",Таблица1[[#This Row],[Диаметр]])</f>
        <v>4/114,3/15</v>
      </c>
      <c r="R59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4/114,3/15/44/56,6/6,5</v>
      </c>
      <c r="S59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4/114,3/15/44/56,6/6,5</v>
      </c>
      <c r="T595" s="58" t="s">
        <v>28</v>
      </c>
      <c r="U595" s="4">
        <v>4</v>
      </c>
      <c r="V595" s="35">
        <v>4</v>
      </c>
      <c r="W595" s="55" t="s">
        <v>2900</v>
      </c>
      <c r="X595" s="34">
        <v>3590</v>
      </c>
      <c r="Y595" s="161"/>
      <c r="Z595" s="34">
        <v>0</v>
      </c>
      <c r="AA595" s="51">
        <f>IFERROR(VLOOKUP(Таблица1[[#This Row],[Товар КОД6]],'Stock СВОД'!$A$5:$C$220,2,0),)</f>
        <v>0</v>
      </c>
      <c r="AB595" s="51">
        <f>IFERROR(VLOOKUP(Таблица1[[#This Row],[Товар КОД6]],'Продажи Период СВОД'!$A$5:$C$410,2,0),)</f>
        <v>0</v>
      </c>
      <c r="AC595" s="129">
        <f>IFERROR(VLOOKUP(Таблица1[[#This Row],[Товар КОД6]],'Stock СВОД'!$A$5:$C$220,3,0),)</f>
        <v>0</v>
      </c>
      <c r="AD595" s="51">
        <f>IFERROR(VLOOKUP(Таблица1[[#This Row],[Товар КОД6]],'Продажи Период СВОД'!$A$5:$C$410,3,0),)</f>
        <v>0</v>
      </c>
      <c r="AE595" s="119">
        <f>Таблица1[[#This Row],[СТОК 1001]]+Таблица1[[#This Row],[СТОК 1002,]]</f>
        <v>0</v>
      </c>
      <c r="AF595" s="128"/>
      <c r="AG595" s="129"/>
      <c r="AH595" s="120">
        <f>Таблица1[[#This Row],[1002 заказ]]+Таблица1[[#This Row],[1001 заказ]]</f>
        <v>0</v>
      </c>
      <c r="AI595" s="57"/>
      <c r="AJ595" s="194"/>
      <c r="AK595" s="194"/>
      <c r="AL595" s="194">
        <f>Таблица1[[#This Row],[ФАКТ 1001]]+Таблица1[[#This Row],[ФАКТ 1002]]+Таблица1[[#This Row],[1001 заказ]]+Таблица1[[#This Row],[1002 заказ]]</f>
        <v>0</v>
      </c>
      <c r="AM595" s="42" t="s">
        <v>2759</v>
      </c>
      <c r="AP595" s="3">
        <f>Таблица1[[#This Row],[Возврат 1002]]+Таблица1[[#This Row],[Возврат 1001]]</f>
        <v>0</v>
      </c>
      <c r="AQ59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96" spans="1:43" s="3" customFormat="1" ht="15.75" customHeight="1" x14ac:dyDescent="0.2">
      <c r="A596" s="23" t="s">
        <v>810</v>
      </c>
      <c r="B596" s="2">
        <v>661820</v>
      </c>
      <c r="C596" s="88" t="s">
        <v>3688</v>
      </c>
      <c r="D596" s="23" t="s">
        <v>810</v>
      </c>
      <c r="E596" s="7">
        <v>661820</v>
      </c>
      <c r="F596" s="7" t="s">
        <v>107</v>
      </c>
      <c r="G596" s="7" t="s">
        <v>1107</v>
      </c>
      <c r="H596" s="5" t="s">
        <v>21</v>
      </c>
      <c r="I596" s="5">
        <v>4</v>
      </c>
      <c r="J596" s="5">
        <v>114.3</v>
      </c>
      <c r="K596" s="5">
        <v>15</v>
      </c>
      <c r="L596" s="5">
        <v>44</v>
      </c>
      <c r="M596" s="5">
        <v>56.6</v>
      </c>
      <c r="N596" s="5">
        <v>6.5</v>
      </c>
      <c r="O596" s="43" t="str">
        <f>CONCATENATE(Таблица1[[#This Row],[Отверстия]],"/",Таблица1[[#This Row],[PCD]])</f>
        <v>4/114,3</v>
      </c>
      <c r="P596" s="5" t="s">
        <v>2263</v>
      </c>
      <c r="Q596" s="17" t="str">
        <f>CONCATENATE(Таблица1[[#This Row],[Отверстия]],"/",Таблица1[[#This Row],[PCD]],"/",Таблица1[[#This Row],[Диаметр]])</f>
        <v>4/114,3/15</v>
      </c>
      <c r="R59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4/114,3/15/44/56,6/6,5</v>
      </c>
      <c r="S59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4/114,3/15/44/56,6/6,5</v>
      </c>
      <c r="T596" s="58" t="s">
        <v>28</v>
      </c>
      <c r="U596" s="4">
        <v>4</v>
      </c>
      <c r="V596" s="35">
        <v>4</v>
      </c>
      <c r="W596" s="55" t="s">
        <v>2900</v>
      </c>
      <c r="X596" s="34">
        <v>3350</v>
      </c>
      <c r="Y596" s="161"/>
      <c r="Z596" s="34">
        <v>0</v>
      </c>
      <c r="AA596" s="51">
        <f>IFERROR(VLOOKUP(Таблица1[[#This Row],[Товар КОД6]],'Stock СВОД'!$A$5:$C$220,2,0),)</f>
        <v>0</v>
      </c>
      <c r="AB596" s="51">
        <f>IFERROR(VLOOKUP(Таблица1[[#This Row],[Товар КОД6]],'Продажи Период СВОД'!$A$5:$C$410,2,0),)</f>
        <v>0</v>
      </c>
      <c r="AC596" s="129">
        <f>IFERROR(VLOOKUP(Таблица1[[#This Row],[Товар КОД6]],'Stock СВОД'!$A$5:$C$220,3,0),)</f>
        <v>0</v>
      </c>
      <c r="AD596" s="51">
        <f>IFERROR(VLOOKUP(Таблица1[[#This Row],[Товар КОД6]],'Продажи Период СВОД'!$A$5:$C$410,3,0),)</f>
        <v>0</v>
      </c>
      <c r="AE596" s="119">
        <f>Таблица1[[#This Row],[СТОК 1001]]+Таблица1[[#This Row],[СТОК 1002,]]</f>
        <v>0</v>
      </c>
      <c r="AF596" s="128"/>
      <c r="AG596" s="129"/>
      <c r="AH596" s="120">
        <f>Таблица1[[#This Row],[1002 заказ]]+Таблица1[[#This Row],[1001 заказ]]</f>
        <v>0</v>
      </c>
      <c r="AI596" s="57"/>
      <c r="AJ596" s="194"/>
      <c r="AK596" s="194"/>
      <c r="AL596" s="194">
        <f>Таблица1[[#This Row],[ФАКТ 1001]]+Таблица1[[#This Row],[ФАКТ 1002]]+Таблица1[[#This Row],[1001 заказ]]+Таблица1[[#This Row],[1002 заказ]]</f>
        <v>0</v>
      </c>
      <c r="AM596" s="42" t="s">
        <v>2759</v>
      </c>
      <c r="AP596" s="3">
        <f>Таблица1[[#This Row],[Возврат 1002]]+Таблица1[[#This Row],[Возврат 1001]]</f>
        <v>0</v>
      </c>
      <c r="AQ59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97" spans="1:43" s="3" customFormat="1" ht="15.75" customHeight="1" x14ac:dyDescent="0.2">
      <c r="A597" s="23" t="s">
        <v>810</v>
      </c>
      <c r="B597" s="2">
        <v>661821</v>
      </c>
      <c r="C597" s="88" t="s">
        <v>3285</v>
      </c>
      <c r="D597" s="23" t="s">
        <v>810</v>
      </c>
      <c r="E597" s="7">
        <v>661821</v>
      </c>
      <c r="F597" s="7" t="s">
        <v>107</v>
      </c>
      <c r="G597" s="7" t="s">
        <v>2571</v>
      </c>
      <c r="H597" s="5" t="s">
        <v>21</v>
      </c>
      <c r="I597" s="5">
        <v>4</v>
      </c>
      <c r="J597" s="5">
        <v>114.3</v>
      </c>
      <c r="K597" s="5">
        <v>15</v>
      </c>
      <c r="L597" s="5">
        <v>44</v>
      </c>
      <c r="M597" s="5">
        <v>56.6</v>
      </c>
      <c r="N597" s="5">
        <v>6.5</v>
      </c>
      <c r="O597" s="43" t="str">
        <f>CONCATENATE(Таблица1[[#This Row],[Отверстия]],"/",Таблица1[[#This Row],[PCD]])</f>
        <v>4/114,3</v>
      </c>
      <c r="P597" s="5" t="s">
        <v>3286</v>
      </c>
      <c r="Q597" s="17" t="str">
        <f>CONCATENATE(Таблица1[[#This Row],[Отверстия]],"/",Таблица1[[#This Row],[PCD]],"/",Таблица1[[#This Row],[Диаметр]])</f>
        <v>4/114,3/15</v>
      </c>
      <c r="R59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4/114,3/15/44/56,6/6,5</v>
      </c>
      <c r="S59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4/114,3/15/44/56,6/6,5</v>
      </c>
      <c r="T597" s="58" t="s">
        <v>28</v>
      </c>
      <c r="U597" s="4">
        <v>4</v>
      </c>
      <c r="V597" s="35">
        <v>4</v>
      </c>
      <c r="W597" s="55" t="s">
        <v>2900</v>
      </c>
      <c r="X597" s="34">
        <v>3590</v>
      </c>
      <c r="Y597" s="161"/>
      <c r="Z597" s="34">
        <v>0</v>
      </c>
      <c r="AA597" s="51">
        <f>IFERROR(VLOOKUP(Таблица1[[#This Row],[Товар КОД6]],'Stock СВОД'!$A$5:$C$220,2,0),)</f>
        <v>0</v>
      </c>
      <c r="AB597" s="51">
        <f>IFERROR(VLOOKUP(Таблица1[[#This Row],[Товар КОД6]],'Продажи Период СВОД'!$A$5:$C$410,2,0),)</f>
        <v>0</v>
      </c>
      <c r="AC597" s="129">
        <f>IFERROR(VLOOKUP(Таблица1[[#This Row],[Товар КОД6]],'Stock СВОД'!$A$5:$C$220,3,0),)</f>
        <v>0</v>
      </c>
      <c r="AD597" s="51">
        <f>IFERROR(VLOOKUP(Таблица1[[#This Row],[Товар КОД6]],'Продажи Период СВОД'!$A$5:$C$410,3,0),)</f>
        <v>0</v>
      </c>
      <c r="AE597" s="119">
        <f>Таблица1[[#This Row],[СТОК 1001]]+Таблица1[[#This Row],[СТОК 1002,]]</f>
        <v>0</v>
      </c>
      <c r="AF597" s="128"/>
      <c r="AG597" s="129"/>
      <c r="AH597" s="120">
        <f>Таблица1[[#This Row],[1002 заказ]]+Таблица1[[#This Row],[1001 заказ]]</f>
        <v>0</v>
      </c>
      <c r="AI597" s="57"/>
      <c r="AJ597" s="194"/>
      <c r="AK597" s="194"/>
      <c r="AL597" s="194">
        <f>Таблица1[[#This Row],[ФАКТ 1001]]+Таблица1[[#This Row],[ФАКТ 1002]]+Таблица1[[#This Row],[1001 заказ]]+Таблица1[[#This Row],[1002 заказ]]</f>
        <v>0</v>
      </c>
      <c r="AM597" s="42" t="s">
        <v>2759</v>
      </c>
      <c r="AP597" s="3">
        <f>Таблица1[[#This Row],[Возврат 1002]]+Таблица1[[#This Row],[Возврат 1001]]</f>
        <v>0</v>
      </c>
      <c r="AQ59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98" spans="1:43" s="3" customFormat="1" ht="15.75" customHeight="1" x14ac:dyDescent="0.2">
      <c r="A598" s="23" t="s">
        <v>810</v>
      </c>
      <c r="B598" s="2">
        <v>665948</v>
      </c>
      <c r="C598" s="88" t="s">
        <v>3689</v>
      </c>
      <c r="D598" s="23" t="s">
        <v>810</v>
      </c>
      <c r="E598" s="7">
        <v>665948</v>
      </c>
      <c r="F598" s="7" t="s">
        <v>26</v>
      </c>
      <c r="G598" s="7" t="s">
        <v>1099</v>
      </c>
      <c r="H598" s="5" t="s">
        <v>21</v>
      </c>
      <c r="I598" s="5">
        <v>4</v>
      </c>
      <c r="J598" s="5">
        <v>114.3</v>
      </c>
      <c r="K598" s="5">
        <v>15</v>
      </c>
      <c r="L598" s="5">
        <v>44</v>
      </c>
      <c r="M598" s="5">
        <v>56.6</v>
      </c>
      <c r="N598" s="5">
        <v>6.5</v>
      </c>
      <c r="O598" s="43" t="str">
        <f>CONCATENATE(Таблица1[[#This Row],[Отверстия]],"/",Таблица1[[#This Row],[PCD]])</f>
        <v>4/114,3</v>
      </c>
      <c r="P598" s="5" t="s">
        <v>2494</v>
      </c>
      <c r="Q598" s="17" t="str">
        <f>CONCATENATE(Таблица1[[#This Row],[Отверстия]],"/",Таблица1[[#This Row],[PCD]],"/",Таблица1[[#This Row],[Диаметр]])</f>
        <v>4/114,3/15</v>
      </c>
      <c r="R59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4/114,3/15/44/56,6/6,5</v>
      </c>
      <c r="S59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4/114,3/15/44/56,6/6,5</v>
      </c>
      <c r="T598" s="58" t="s">
        <v>28</v>
      </c>
      <c r="U598" s="4">
        <v>4</v>
      </c>
      <c r="V598" s="35">
        <v>4</v>
      </c>
      <c r="W598" s="55" t="s">
        <v>2900</v>
      </c>
      <c r="X598" s="34">
        <v>3350</v>
      </c>
      <c r="Y598" s="161"/>
      <c r="Z598" s="34">
        <v>0</v>
      </c>
      <c r="AA598" s="51">
        <f>IFERROR(VLOOKUP(Таблица1[[#This Row],[Товар КОД6]],'Stock СВОД'!$A$5:$C$220,2,0),)</f>
        <v>0</v>
      </c>
      <c r="AB598" s="51">
        <f>IFERROR(VLOOKUP(Таблица1[[#This Row],[Товар КОД6]],'Продажи Период СВОД'!$A$5:$C$410,2,0),)</f>
        <v>0</v>
      </c>
      <c r="AC598" s="129">
        <f>IFERROR(VLOOKUP(Таблица1[[#This Row],[Товар КОД6]],'Stock СВОД'!$A$5:$C$220,3,0),)</f>
        <v>0</v>
      </c>
      <c r="AD598" s="51">
        <f>IFERROR(VLOOKUP(Таблица1[[#This Row],[Товар КОД6]],'Продажи Период СВОД'!$A$5:$C$410,3,0),)</f>
        <v>0</v>
      </c>
      <c r="AE598" s="119">
        <f>Таблица1[[#This Row],[СТОК 1001]]+Таблица1[[#This Row],[СТОК 1002,]]</f>
        <v>0</v>
      </c>
      <c r="AF598" s="128"/>
      <c r="AG598" s="129"/>
      <c r="AH598" s="120">
        <f>Таблица1[[#This Row],[1002 заказ]]+Таблица1[[#This Row],[1001 заказ]]</f>
        <v>0</v>
      </c>
      <c r="AI598" s="57"/>
      <c r="AJ598" s="194"/>
      <c r="AK598" s="194"/>
      <c r="AL598" s="194">
        <f>Таблица1[[#This Row],[ФАКТ 1001]]+Таблица1[[#This Row],[ФАКТ 1002]]+Таблица1[[#This Row],[1001 заказ]]+Таблица1[[#This Row],[1002 заказ]]</f>
        <v>0</v>
      </c>
      <c r="AM598" s="42" t="s">
        <v>2759</v>
      </c>
      <c r="AP598" s="3">
        <f>Таблица1[[#This Row],[Возврат 1002]]+Таблица1[[#This Row],[Возврат 1001]]</f>
        <v>0</v>
      </c>
      <c r="AQ59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599" spans="1:43" s="3" customFormat="1" ht="15.75" customHeight="1" x14ac:dyDescent="0.2">
      <c r="A599" s="23" t="s">
        <v>810</v>
      </c>
      <c r="B599" s="2">
        <v>405660</v>
      </c>
      <c r="C599" s="88" t="s">
        <v>1257</v>
      </c>
      <c r="D599" s="23" t="s">
        <v>810</v>
      </c>
      <c r="E599" s="7">
        <v>405660</v>
      </c>
      <c r="F599" s="7" t="s">
        <v>2574</v>
      </c>
      <c r="G599" s="7" t="s">
        <v>1180</v>
      </c>
      <c r="H599" s="5" t="s">
        <v>21</v>
      </c>
      <c r="I599" s="5">
        <v>4</v>
      </c>
      <c r="J599" s="5">
        <v>114.3</v>
      </c>
      <c r="K599" s="5">
        <v>15</v>
      </c>
      <c r="L599" s="44">
        <v>49</v>
      </c>
      <c r="M599" s="5">
        <v>56.6</v>
      </c>
      <c r="N599" s="5">
        <v>6</v>
      </c>
      <c r="O599" s="43" t="str">
        <f>CONCATENATE(Таблица1[[#This Row],[Отверстия]],"/",Таблица1[[#This Row],[PCD]])</f>
        <v>4/114,3</v>
      </c>
      <c r="P599" s="5" t="str">
        <f>Таблица1[[#This Row],[Универсальный размер]]&amp;" "&amp;Таблица1[[#This Row],[Код Поставщика]]</f>
        <v>4/114,3/15/49/56,6/6 56.11ПЛ</v>
      </c>
      <c r="Q599" s="17" t="str">
        <f>CONCATENATE(Таблица1[[#This Row],[Отверстия]],"/",Таблица1[[#This Row],[PCD]],"/",Таблица1[[#This Row],[Диаметр]])</f>
        <v>4/114,3/15</v>
      </c>
      <c r="R59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4/114,3/15/49/56,6/6</v>
      </c>
      <c r="S59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4/114,3/15/49/56,6/6</v>
      </c>
      <c r="T599" s="58" t="s">
        <v>22</v>
      </c>
      <c r="U599" s="4"/>
      <c r="V599" s="35"/>
      <c r="W599" s="55" t="s">
        <v>2901</v>
      </c>
      <c r="X599" s="34">
        <v>3590</v>
      </c>
      <c r="Y599" s="161"/>
      <c r="Z599" s="34">
        <v>0</v>
      </c>
      <c r="AA599" s="51">
        <f>IFERROR(VLOOKUP(Таблица1[[#This Row],[Товар КОД6]],'Stock СВОД'!$A$5:$C$220,2,0),)</f>
        <v>0</v>
      </c>
      <c r="AB599" s="51">
        <f>IFERROR(VLOOKUP(Таблица1[[#This Row],[Товар КОД6]],'Продажи Период СВОД'!$A$5:$C$410,2,0),)</f>
        <v>0</v>
      </c>
      <c r="AC599" s="129">
        <f>IFERROR(VLOOKUP(Таблица1[[#This Row],[Товар КОД6]],'Stock СВОД'!$A$5:$C$220,3,0),)</f>
        <v>0</v>
      </c>
      <c r="AD599" s="51">
        <f>IFERROR(VLOOKUP(Таблица1[[#This Row],[Товар КОД6]],'Продажи Период СВОД'!$A$5:$C$410,3,0),)</f>
        <v>0</v>
      </c>
      <c r="AE599" s="119">
        <f>Таблица1[[#This Row],[СТОК 1001]]+Таблица1[[#This Row],[СТОК 1002,]]</f>
        <v>0</v>
      </c>
      <c r="AF599" s="128"/>
      <c r="AG599" s="129"/>
      <c r="AH599" s="120">
        <f>Таблица1[[#This Row],[1002 заказ]]+Таблица1[[#This Row],[1001 заказ]]</f>
        <v>0</v>
      </c>
      <c r="AI599" s="57"/>
      <c r="AJ599" s="194"/>
      <c r="AK599" s="194"/>
      <c r="AL599" s="194">
        <f>Таблица1[[#This Row],[ФАКТ 1001]]+Таблица1[[#This Row],[ФАКТ 1002]]+Таблица1[[#This Row],[1001 заказ]]+Таблица1[[#This Row],[1002 заказ]]</f>
        <v>0</v>
      </c>
      <c r="AP599" s="3">
        <f>Таблица1[[#This Row],[Возврат 1002]]+Таблица1[[#This Row],[Возврат 1001]]</f>
        <v>0</v>
      </c>
      <c r="AQ59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00" spans="1:43" s="3" customFormat="1" ht="15.75" customHeight="1" x14ac:dyDescent="0.2">
      <c r="A600" s="23" t="s">
        <v>810</v>
      </c>
      <c r="B600" s="2">
        <v>661648</v>
      </c>
      <c r="C600" s="88" t="s">
        <v>2071</v>
      </c>
      <c r="D600" s="23" t="s">
        <v>810</v>
      </c>
      <c r="E600" s="7">
        <v>661648</v>
      </c>
      <c r="F600" s="7" t="s">
        <v>2574</v>
      </c>
      <c r="G600" s="7" t="s">
        <v>1106</v>
      </c>
      <c r="H600" s="5" t="s">
        <v>21</v>
      </c>
      <c r="I600" s="5">
        <v>4</v>
      </c>
      <c r="J600" s="5">
        <v>114.3</v>
      </c>
      <c r="K600" s="5">
        <v>15</v>
      </c>
      <c r="L600" s="44">
        <v>49</v>
      </c>
      <c r="M600" s="5">
        <v>56.6</v>
      </c>
      <c r="N600" s="5">
        <v>6</v>
      </c>
      <c r="O600" s="43" t="str">
        <f>CONCATENATE(Таблица1[[#This Row],[Отверстия]],"/",Таблица1[[#This Row],[PCD]])</f>
        <v>4/114,3</v>
      </c>
      <c r="P600" s="5" t="str">
        <f>Таблица1[[#This Row],[Универсальный размер]]&amp;" "&amp;Таблица1[[#This Row],[Код Поставщика]]</f>
        <v>4/114,3/15/49/56,6/6 56.11М</v>
      </c>
      <c r="Q600" s="17" t="str">
        <f>CONCATENATE(Таблица1[[#This Row],[Отверстия]],"/",Таблица1[[#This Row],[PCD]],"/",Таблица1[[#This Row],[Диаметр]])</f>
        <v>4/114,3/15</v>
      </c>
      <c r="R60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4/114,3/15/49/56,6/6</v>
      </c>
      <c r="S60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4/114,3/15/49/56,6/6</v>
      </c>
      <c r="T600" s="58" t="s">
        <v>22</v>
      </c>
      <c r="U600" s="4"/>
      <c r="V600" s="35"/>
      <c r="W600" s="55" t="s">
        <v>2901</v>
      </c>
      <c r="X600" s="34">
        <v>3350</v>
      </c>
      <c r="Y600" s="161"/>
      <c r="Z600" s="34">
        <v>0</v>
      </c>
      <c r="AA600" s="51">
        <f>IFERROR(VLOOKUP(Таблица1[[#This Row],[Товар КОД6]],'Stock СВОД'!$A$5:$C$220,2,0),)</f>
        <v>0</v>
      </c>
      <c r="AB600" s="51">
        <f>IFERROR(VLOOKUP(Таблица1[[#This Row],[Товар КОД6]],'Продажи Период СВОД'!$A$5:$C$410,2,0),)</f>
        <v>0</v>
      </c>
      <c r="AC600" s="129">
        <f>IFERROR(VLOOKUP(Таблица1[[#This Row],[Товар КОД6]],'Stock СВОД'!$A$5:$C$220,3,0),)</f>
        <v>0</v>
      </c>
      <c r="AD600" s="51">
        <f>IFERROR(VLOOKUP(Таблица1[[#This Row],[Товар КОД6]],'Продажи Период СВОД'!$A$5:$C$410,3,0),)</f>
        <v>0</v>
      </c>
      <c r="AE600" s="119">
        <f>Таблица1[[#This Row],[СТОК 1001]]+Таблица1[[#This Row],[СТОК 1002,]]</f>
        <v>0</v>
      </c>
      <c r="AF600" s="128"/>
      <c r="AG600" s="129"/>
      <c r="AH600" s="120">
        <f>Таблица1[[#This Row],[1002 заказ]]+Таблица1[[#This Row],[1001 заказ]]</f>
        <v>0</v>
      </c>
      <c r="AI600" s="57"/>
      <c r="AJ600" s="194"/>
      <c r="AK600" s="194"/>
      <c r="AL600" s="194">
        <f>Таблица1[[#This Row],[ФАКТ 1001]]+Таблица1[[#This Row],[ФАКТ 1002]]+Таблица1[[#This Row],[1001 заказ]]+Таблица1[[#This Row],[1002 заказ]]</f>
        <v>0</v>
      </c>
      <c r="AP600" s="3">
        <f>Таблица1[[#This Row],[Возврат 1002]]+Таблица1[[#This Row],[Возврат 1001]]</f>
        <v>0</v>
      </c>
      <c r="AQ60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01" spans="1:43" s="3" customFormat="1" ht="15.75" customHeight="1" x14ac:dyDescent="0.2">
      <c r="A601" s="23" t="s">
        <v>810</v>
      </c>
      <c r="B601" s="2">
        <v>661649</v>
      </c>
      <c r="C601" s="88" t="s">
        <v>3690</v>
      </c>
      <c r="D601" s="23" t="s">
        <v>810</v>
      </c>
      <c r="E601" s="7">
        <v>661649</v>
      </c>
      <c r="F601" s="7" t="s">
        <v>2574</v>
      </c>
      <c r="G601" s="7" t="s">
        <v>1099</v>
      </c>
      <c r="H601" s="5" t="s">
        <v>21</v>
      </c>
      <c r="I601" s="5">
        <v>4</v>
      </c>
      <c r="J601" s="5">
        <v>114.3</v>
      </c>
      <c r="K601" s="5">
        <v>15</v>
      </c>
      <c r="L601" s="44">
        <v>49</v>
      </c>
      <c r="M601" s="5">
        <v>56.6</v>
      </c>
      <c r="N601" s="5">
        <v>6</v>
      </c>
      <c r="O601" s="43" t="str">
        <f>CONCATENATE(Таблица1[[#This Row],[Отверстия]],"/",Таблица1[[#This Row],[PCD]])</f>
        <v>4/114,3</v>
      </c>
      <c r="P601" s="5" t="str">
        <f>Таблица1[[#This Row],[Универсальный размер]]&amp;" "&amp;Таблица1[[#This Row],[Код Поставщика]]</f>
        <v>4/114,3/15/49/56,6/6 56.11Н</v>
      </c>
      <c r="Q601" s="17" t="str">
        <f>CONCATENATE(Таблица1[[#This Row],[Отверстия]],"/",Таблица1[[#This Row],[PCD]],"/",Таблица1[[#This Row],[Диаметр]])</f>
        <v>4/114,3/15</v>
      </c>
      <c r="R60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4/114,3/15/49/56,6/6</v>
      </c>
      <c r="S60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4/114,3/15/49/56,6/6</v>
      </c>
      <c r="T601" s="58" t="s">
        <v>22</v>
      </c>
      <c r="U601" s="4"/>
      <c r="V601" s="35"/>
      <c r="W601" s="55" t="s">
        <v>2901</v>
      </c>
      <c r="X601" s="34">
        <v>3350</v>
      </c>
      <c r="Y601" s="161"/>
      <c r="Z601" s="34">
        <v>0</v>
      </c>
      <c r="AA601" s="51">
        <f>IFERROR(VLOOKUP(Таблица1[[#This Row],[Товар КОД6]],'Stock СВОД'!$A$5:$C$220,2,0),)</f>
        <v>0</v>
      </c>
      <c r="AB601" s="51">
        <f>IFERROR(VLOOKUP(Таблица1[[#This Row],[Товар КОД6]],'Продажи Период СВОД'!$A$5:$C$410,2,0),)</f>
        <v>0</v>
      </c>
      <c r="AC601" s="129">
        <f>IFERROR(VLOOKUP(Таблица1[[#This Row],[Товар КОД6]],'Stock СВОД'!$A$5:$C$220,3,0),)</f>
        <v>0</v>
      </c>
      <c r="AD601" s="51">
        <f>IFERROR(VLOOKUP(Таблица1[[#This Row],[Товар КОД6]],'Продажи Период СВОД'!$A$5:$C$410,3,0),)</f>
        <v>0</v>
      </c>
      <c r="AE601" s="119">
        <f>Таблица1[[#This Row],[СТОК 1001]]+Таблица1[[#This Row],[СТОК 1002,]]</f>
        <v>0</v>
      </c>
      <c r="AF601" s="128"/>
      <c r="AG601" s="129"/>
      <c r="AH601" s="120">
        <f>Таблица1[[#This Row],[1002 заказ]]+Таблица1[[#This Row],[1001 заказ]]</f>
        <v>0</v>
      </c>
      <c r="AI601" s="57"/>
      <c r="AJ601" s="194"/>
      <c r="AK601" s="194"/>
      <c r="AL601" s="194">
        <f>Таблица1[[#This Row],[ФАКТ 1001]]+Таблица1[[#This Row],[ФАКТ 1002]]+Таблица1[[#This Row],[1001 заказ]]+Таблица1[[#This Row],[1002 заказ]]</f>
        <v>0</v>
      </c>
      <c r="AP601" s="3">
        <f>Таблица1[[#This Row],[Возврат 1002]]+Таблица1[[#This Row],[Возврат 1001]]</f>
        <v>0</v>
      </c>
      <c r="AQ60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02" spans="1:43" s="3" customFormat="1" ht="15.75" hidden="1" customHeight="1" x14ac:dyDescent="0.2">
      <c r="A602" s="23" t="s">
        <v>810</v>
      </c>
      <c r="B602" s="2">
        <v>833990</v>
      </c>
      <c r="C602" s="88"/>
      <c r="D602" s="23" t="s">
        <v>810</v>
      </c>
      <c r="E602" s="7">
        <v>833990</v>
      </c>
      <c r="F602" s="7"/>
      <c r="G602" s="7"/>
      <c r="H602" s="5" t="s">
        <v>284</v>
      </c>
      <c r="I602" s="5">
        <v>4</v>
      </c>
      <c r="J602" s="5">
        <v>114.3</v>
      </c>
      <c r="K602" s="5">
        <v>16</v>
      </c>
      <c r="L602" s="5">
        <v>39</v>
      </c>
      <c r="M602" s="5">
        <v>72.3</v>
      </c>
      <c r="N602" s="5">
        <v>7</v>
      </c>
      <c r="O602" s="43" t="str">
        <f>CONCATENATE(Таблица1[[#This Row],[Отверстия]],"/",Таблица1[[#This Row],[PCD]])</f>
        <v>4/114,3</v>
      </c>
      <c r="P602" s="5" t="s">
        <v>285</v>
      </c>
      <c r="Q602" s="17" t="str">
        <f>CONCATENATE(Таблица1[[#This Row],[Отверстия]],"/",Таблица1[[#This Row],[PCD]],"/",Таблица1[[#This Row],[Диаметр]])</f>
        <v>4/114,3/16</v>
      </c>
      <c r="R60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4/114,3/16/39/72,3/7</v>
      </c>
      <c r="S60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4/114,3/16/39/72,3/7</v>
      </c>
      <c r="T602" s="58" t="s">
        <v>22</v>
      </c>
      <c r="U602" s="4"/>
      <c r="V602" s="35"/>
      <c r="W602" s="55" t="s">
        <v>2806</v>
      </c>
      <c r="X602" s="34">
        <v>5020</v>
      </c>
      <c r="Y602" s="161"/>
      <c r="Z602" s="34">
        <v>0</v>
      </c>
      <c r="AA602" s="51">
        <f>IFERROR(VLOOKUP(Таблица1[[#This Row],[Товар КОД6]],'Stock СВОД'!$A$5:$C$220,2,0),)</f>
        <v>0</v>
      </c>
      <c r="AB602" s="51">
        <f>IFERROR(VLOOKUP(Таблица1[[#This Row],[Товар КОД6]],'Продажи Период СВОД'!$A$5:$C$410,2,0),)</f>
        <v>0</v>
      </c>
      <c r="AC602" s="129">
        <f>IFERROR(VLOOKUP(Таблица1[[#This Row],[Товар КОД6]],'Stock СВОД'!$A$5:$C$220,3,0),)</f>
        <v>0</v>
      </c>
      <c r="AD602" s="51">
        <f>IFERROR(VLOOKUP(Таблица1[[#This Row],[Товар КОД6]],'Продажи Период СВОД'!$A$5:$C$410,3,0),)</f>
        <v>0</v>
      </c>
      <c r="AE602" s="119">
        <f>Таблица1[[#This Row],[СТОК 1001]]+Таблица1[[#This Row],[СТОК 1002,]]</f>
        <v>0</v>
      </c>
      <c r="AF602" s="128"/>
      <c r="AG602" s="129"/>
      <c r="AH602" s="120">
        <f>Таблица1[[#This Row],[1002 заказ]]+Таблица1[[#This Row],[1001 заказ]]</f>
        <v>0</v>
      </c>
      <c r="AI602" s="57"/>
      <c r="AJ602" s="57"/>
      <c r="AK602" s="57"/>
      <c r="AL602" s="57">
        <f>Таблица1[[#This Row],[ФАКТ 1001]]+Таблица1[[#This Row],[ФАКТ 1002]]+Таблица1[[#This Row],[1001 заказ]]+Таблица1[[#This Row],[1002 заказ]]</f>
        <v>0</v>
      </c>
      <c r="AP602" s="3">
        <f>Таблица1[[#This Row],[Возврат 1002]]+Таблица1[[#This Row],[Возврат 1001]]</f>
        <v>0</v>
      </c>
      <c r="AQ60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03" spans="1:43" s="3" customFormat="1" ht="15.75" customHeight="1" x14ac:dyDescent="0.2">
      <c r="A603" s="23" t="s">
        <v>810</v>
      </c>
      <c r="B603" s="2">
        <v>408967</v>
      </c>
      <c r="C603" s="88" t="s">
        <v>286</v>
      </c>
      <c r="D603" s="23" t="s">
        <v>810</v>
      </c>
      <c r="E603" s="7">
        <v>408967</v>
      </c>
      <c r="F603" s="7" t="s">
        <v>204</v>
      </c>
      <c r="G603" s="7" t="s">
        <v>1107</v>
      </c>
      <c r="H603" s="5" t="s">
        <v>21</v>
      </c>
      <c r="I603" s="5">
        <v>4</v>
      </c>
      <c r="J603" s="5">
        <v>114.3</v>
      </c>
      <c r="K603" s="5">
        <v>16</v>
      </c>
      <c r="L603" s="5">
        <v>46</v>
      </c>
      <c r="M603" s="5">
        <v>67.099999999999994</v>
      </c>
      <c r="N603" s="5">
        <v>6.5</v>
      </c>
      <c r="O603" s="43" t="str">
        <f>CONCATENATE(Таблица1[[#This Row],[Отверстия]],"/",Таблица1[[#This Row],[PCD]])</f>
        <v>4/114,3</v>
      </c>
      <c r="P603" s="5" t="s">
        <v>287</v>
      </c>
      <c r="Q603" s="17" t="str">
        <f>CONCATENATE(Таблица1[[#This Row],[Отверстия]],"/",Таблица1[[#This Row],[PCD]],"/",Таблица1[[#This Row],[Диаметр]])</f>
        <v>4/114,3/16</v>
      </c>
      <c r="R60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4/114,3/16/46/67,1/6,5</v>
      </c>
      <c r="S60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4/114,3/16/46/67,1/6,5</v>
      </c>
      <c r="T603" s="58" t="s">
        <v>22</v>
      </c>
      <c r="U603" s="4"/>
      <c r="V603" s="35"/>
      <c r="W603" s="55" t="s">
        <v>2902</v>
      </c>
      <c r="X603" s="34">
        <v>3990</v>
      </c>
      <c r="Y603" s="161"/>
      <c r="Z603" s="34">
        <v>0</v>
      </c>
      <c r="AA603" s="51">
        <f>IFERROR(VLOOKUP(Таблица1[[#This Row],[Товар КОД6]],'Stock СВОД'!$A$5:$C$220,2,0),)</f>
        <v>0</v>
      </c>
      <c r="AB603" s="51">
        <f>IFERROR(VLOOKUP(Таблица1[[#This Row],[Товар КОД6]],'Продажи Период СВОД'!$A$5:$C$410,2,0),)</f>
        <v>0</v>
      </c>
      <c r="AC603" s="129">
        <f>IFERROR(VLOOKUP(Таблица1[[#This Row],[Товар КОД6]],'Stock СВОД'!$A$5:$C$220,3,0),)</f>
        <v>0</v>
      </c>
      <c r="AD603" s="51">
        <f>IFERROR(VLOOKUP(Таблица1[[#This Row],[Товар КОД6]],'Продажи Период СВОД'!$A$5:$C$410,3,0),)</f>
        <v>0</v>
      </c>
      <c r="AE603" s="119">
        <f>Таблица1[[#This Row],[СТОК 1001]]+Таблица1[[#This Row],[СТОК 1002,]]</f>
        <v>0</v>
      </c>
      <c r="AF603" s="128"/>
      <c r="AG603" s="129"/>
      <c r="AH603" s="120">
        <f>Таблица1[[#This Row],[1002 заказ]]+Таблица1[[#This Row],[1001 заказ]]</f>
        <v>0</v>
      </c>
      <c r="AI603" s="57"/>
      <c r="AJ603" s="194"/>
      <c r="AK603" s="194"/>
      <c r="AL603" s="194">
        <f>Таблица1[[#This Row],[ФАКТ 1001]]+Таблица1[[#This Row],[ФАКТ 1002]]+Таблица1[[#This Row],[1001 заказ]]+Таблица1[[#This Row],[1002 заказ]]</f>
        <v>0</v>
      </c>
      <c r="AP603" s="3">
        <f>Таблица1[[#This Row],[Возврат 1002]]+Таблица1[[#This Row],[Возврат 1001]]</f>
        <v>0</v>
      </c>
      <c r="AQ60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04" spans="1:43" s="3" customFormat="1" ht="15.75" customHeight="1" x14ac:dyDescent="0.2">
      <c r="A604" s="23" t="s">
        <v>810</v>
      </c>
      <c r="B604" s="2">
        <v>665987</v>
      </c>
      <c r="C604" s="88" t="s">
        <v>3691</v>
      </c>
      <c r="D604" s="23" t="s">
        <v>810</v>
      </c>
      <c r="E604" s="7">
        <v>665987</v>
      </c>
      <c r="F604" s="7" t="s">
        <v>204</v>
      </c>
      <c r="G604" s="7" t="s">
        <v>1099</v>
      </c>
      <c r="H604" s="5" t="s">
        <v>21</v>
      </c>
      <c r="I604" s="5">
        <v>4</v>
      </c>
      <c r="J604" s="5">
        <v>114.3</v>
      </c>
      <c r="K604" s="5">
        <v>16</v>
      </c>
      <c r="L604" s="5">
        <v>46</v>
      </c>
      <c r="M604" s="5">
        <v>67.099999999999994</v>
      </c>
      <c r="N604" s="5">
        <v>6.5</v>
      </c>
      <c r="O604" s="43" t="str">
        <f>CONCATENATE(Таблица1[[#This Row],[Отверстия]],"/",Таблица1[[#This Row],[PCD]])</f>
        <v>4/114,3</v>
      </c>
      <c r="P604" s="5" t="s">
        <v>288</v>
      </c>
      <c r="Q604" s="17" t="str">
        <f>CONCATENATE(Таблица1[[#This Row],[Отверстия]],"/",Таблица1[[#This Row],[PCD]],"/",Таблица1[[#This Row],[Диаметр]])</f>
        <v>4/114,3/16</v>
      </c>
      <c r="R60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4/114,3/16/46/67,1/6,5</v>
      </c>
      <c r="S60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4/114,3/16/46/67,1/6,5</v>
      </c>
      <c r="T604" s="58" t="s">
        <v>22</v>
      </c>
      <c r="U604" s="4"/>
      <c r="V604" s="35"/>
      <c r="W604" s="55" t="s">
        <v>2902</v>
      </c>
      <c r="X604" s="34">
        <v>3990</v>
      </c>
      <c r="Y604" s="161"/>
      <c r="Z604" s="34">
        <v>0</v>
      </c>
      <c r="AA604" s="51">
        <f>IFERROR(VLOOKUP(Таблица1[[#This Row],[Товар КОД6]],'Stock СВОД'!$A$5:$C$220,2,0),)</f>
        <v>0</v>
      </c>
      <c r="AB604" s="51">
        <f>IFERROR(VLOOKUP(Таблица1[[#This Row],[Товар КОД6]],'Продажи Период СВОД'!$A$5:$C$410,2,0),)</f>
        <v>0</v>
      </c>
      <c r="AC604" s="129">
        <f>IFERROR(VLOOKUP(Таблица1[[#This Row],[Товар КОД6]],'Stock СВОД'!$A$5:$C$220,3,0),)</f>
        <v>0</v>
      </c>
      <c r="AD604" s="51">
        <f>IFERROR(VLOOKUP(Таблица1[[#This Row],[Товар КОД6]],'Продажи Период СВОД'!$A$5:$C$410,3,0),)</f>
        <v>0</v>
      </c>
      <c r="AE604" s="119">
        <f>Таблица1[[#This Row],[СТОК 1001]]+Таблица1[[#This Row],[СТОК 1002,]]</f>
        <v>0</v>
      </c>
      <c r="AF604" s="128"/>
      <c r="AG604" s="129"/>
      <c r="AH604" s="120">
        <f>Таблица1[[#This Row],[1002 заказ]]+Таблица1[[#This Row],[1001 заказ]]</f>
        <v>0</v>
      </c>
      <c r="AI604" s="57"/>
      <c r="AJ604" s="194"/>
      <c r="AK604" s="194"/>
      <c r="AL604" s="194">
        <f>Таблица1[[#This Row],[ФАКТ 1001]]+Таблица1[[#This Row],[ФАКТ 1002]]+Таблица1[[#This Row],[1001 заказ]]+Таблица1[[#This Row],[1002 заказ]]</f>
        <v>0</v>
      </c>
      <c r="AP604" s="3">
        <f>Таблица1[[#This Row],[Возврат 1002]]+Таблица1[[#This Row],[Возврат 1001]]</f>
        <v>0</v>
      </c>
      <c r="AQ60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05" spans="1:43" s="3" customFormat="1" ht="15.75" customHeight="1" x14ac:dyDescent="0.2">
      <c r="A605" s="23" t="s">
        <v>810</v>
      </c>
      <c r="B605" s="2">
        <v>408965</v>
      </c>
      <c r="C605" s="88" t="s">
        <v>1672</v>
      </c>
      <c r="D605" s="23" t="s">
        <v>810</v>
      </c>
      <c r="E605" s="7">
        <v>408965</v>
      </c>
      <c r="F605" s="7" t="s">
        <v>2576</v>
      </c>
      <c r="G605" s="7" t="s">
        <v>1180</v>
      </c>
      <c r="H605" s="5" t="s">
        <v>21</v>
      </c>
      <c r="I605" s="5">
        <v>4</v>
      </c>
      <c r="J605" s="5">
        <v>114.3</v>
      </c>
      <c r="K605" s="5">
        <v>16</v>
      </c>
      <c r="L605" s="5">
        <v>46</v>
      </c>
      <c r="M605" s="5">
        <v>67.099999999999994</v>
      </c>
      <c r="N605" s="5">
        <v>6.5</v>
      </c>
      <c r="O605" s="43" t="str">
        <f>CONCATENATE(Таблица1[[#This Row],[Отверстия]],"/",Таблица1[[#This Row],[PCD]])</f>
        <v>4/114,3</v>
      </c>
      <c r="P605" s="5" t="s">
        <v>1671</v>
      </c>
      <c r="Q605" s="17" t="str">
        <f>CONCATENATE(Таблица1[[#This Row],[Отверстия]],"/",Таблица1[[#This Row],[PCD]],"/",Таблица1[[#This Row],[Диаметр]])</f>
        <v>4/114,3/16</v>
      </c>
      <c r="R60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4/114,3/16/46/67,1/6,5</v>
      </c>
      <c r="S60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4/114,3/16/46/67,1/6,5</v>
      </c>
      <c r="T605" s="58" t="s">
        <v>22</v>
      </c>
      <c r="U605" s="4"/>
      <c r="V605" s="35"/>
      <c r="W605" s="55" t="s">
        <v>2902</v>
      </c>
      <c r="X605" s="34">
        <v>4250</v>
      </c>
      <c r="Y605" s="161"/>
      <c r="Z605" s="34">
        <v>0</v>
      </c>
      <c r="AA605" s="51">
        <f>IFERROR(VLOOKUP(Таблица1[[#This Row],[Товар КОД6]],'Stock СВОД'!$A$5:$C$220,2,0),)</f>
        <v>0</v>
      </c>
      <c r="AB605" s="51">
        <f>IFERROR(VLOOKUP(Таблица1[[#This Row],[Товар КОД6]],'Продажи Период СВОД'!$A$5:$C$410,2,0),)</f>
        <v>0</v>
      </c>
      <c r="AC605" s="129">
        <f>IFERROR(VLOOKUP(Таблица1[[#This Row],[Товар КОД6]],'Stock СВОД'!$A$5:$C$220,3,0),)</f>
        <v>0</v>
      </c>
      <c r="AD605" s="51">
        <f>IFERROR(VLOOKUP(Таблица1[[#This Row],[Товар КОД6]],'Продажи Период СВОД'!$A$5:$C$410,3,0),)</f>
        <v>0</v>
      </c>
      <c r="AE605" s="119">
        <f>Таблица1[[#This Row],[СТОК 1001]]+Таблица1[[#This Row],[СТОК 1002,]]</f>
        <v>0</v>
      </c>
      <c r="AF605" s="128"/>
      <c r="AG605" s="129"/>
      <c r="AH605" s="120">
        <f>Таблица1[[#This Row],[1002 заказ]]+Таблица1[[#This Row],[1001 заказ]]</f>
        <v>0</v>
      </c>
      <c r="AI605" s="57"/>
      <c r="AJ605" s="194"/>
      <c r="AK605" s="194"/>
      <c r="AL605" s="194">
        <f>Таблица1[[#This Row],[ФАКТ 1001]]+Таблица1[[#This Row],[ФАКТ 1002]]+Таблица1[[#This Row],[1001 заказ]]+Таблица1[[#This Row],[1002 заказ]]</f>
        <v>0</v>
      </c>
      <c r="AP605" s="3">
        <f>Таблица1[[#This Row],[Возврат 1002]]+Таблица1[[#This Row],[Возврат 1001]]</f>
        <v>0</v>
      </c>
      <c r="AQ60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06" spans="1:43" s="3" customFormat="1" ht="15.75" customHeight="1" x14ac:dyDescent="0.2">
      <c r="A606" s="23" t="s">
        <v>810</v>
      </c>
      <c r="B606" s="2">
        <v>408966</v>
      </c>
      <c r="C606" s="88" t="s">
        <v>1674</v>
      </c>
      <c r="D606" s="23" t="s">
        <v>810</v>
      </c>
      <c r="E606" s="7">
        <v>408966</v>
      </c>
      <c r="F606" s="7" t="s">
        <v>2576</v>
      </c>
      <c r="G606" s="7" t="s">
        <v>2571</v>
      </c>
      <c r="H606" s="5" t="s">
        <v>21</v>
      </c>
      <c r="I606" s="5">
        <v>4</v>
      </c>
      <c r="J606" s="5">
        <v>114.3</v>
      </c>
      <c r="K606" s="5">
        <v>16</v>
      </c>
      <c r="L606" s="5">
        <v>46</v>
      </c>
      <c r="M606" s="5">
        <v>67.099999999999994</v>
      </c>
      <c r="N606" s="5">
        <v>6.5</v>
      </c>
      <c r="O606" s="43" t="str">
        <f>CONCATENATE(Таблица1[[#This Row],[Отверстия]],"/",Таблица1[[#This Row],[PCD]])</f>
        <v>4/114,3</v>
      </c>
      <c r="P606" s="5" t="s">
        <v>1673</v>
      </c>
      <c r="Q606" s="17" t="str">
        <f>CONCATENATE(Таблица1[[#This Row],[Отверстия]],"/",Таблица1[[#This Row],[PCD]],"/",Таблица1[[#This Row],[Диаметр]])</f>
        <v>4/114,3/16</v>
      </c>
      <c r="R60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4/114,3/16/46/67,1/6,5</v>
      </c>
      <c r="S60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4/114,3/16/46/67,1/6,5</v>
      </c>
      <c r="T606" s="58" t="s">
        <v>22</v>
      </c>
      <c r="U606" s="4"/>
      <c r="V606" s="35"/>
      <c r="W606" s="55" t="s">
        <v>2902</v>
      </c>
      <c r="X606" s="34">
        <v>4250</v>
      </c>
      <c r="Y606" s="161"/>
      <c r="Z606" s="34">
        <v>0</v>
      </c>
      <c r="AA606" s="51">
        <f>IFERROR(VLOOKUP(Таблица1[[#This Row],[Товар КОД6]],'Stock СВОД'!$A$5:$C$220,2,0),)</f>
        <v>0</v>
      </c>
      <c r="AB606" s="51">
        <f>IFERROR(VLOOKUP(Таблица1[[#This Row],[Товар КОД6]],'Продажи Период СВОД'!$A$5:$C$410,2,0),)</f>
        <v>0</v>
      </c>
      <c r="AC606" s="129">
        <f>IFERROR(VLOOKUP(Таблица1[[#This Row],[Товар КОД6]],'Stock СВОД'!$A$5:$C$220,3,0),)</f>
        <v>0</v>
      </c>
      <c r="AD606" s="51">
        <f>IFERROR(VLOOKUP(Таблица1[[#This Row],[Товар КОД6]],'Продажи Период СВОД'!$A$5:$C$410,3,0),)</f>
        <v>0</v>
      </c>
      <c r="AE606" s="119">
        <f>Таблица1[[#This Row],[СТОК 1001]]+Таблица1[[#This Row],[СТОК 1002,]]</f>
        <v>0</v>
      </c>
      <c r="AF606" s="128"/>
      <c r="AG606" s="129"/>
      <c r="AH606" s="120">
        <f>Таблица1[[#This Row],[1002 заказ]]+Таблица1[[#This Row],[1001 заказ]]</f>
        <v>0</v>
      </c>
      <c r="AI606" s="57"/>
      <c r="AJ606" s="194"/>
      <c r="AK606" s="194"/>
      <c r="AL606" s="194">
        <f>Таблица1[[#This Row],[ФАКТ 1001]]+Таблица1[[#This Row],[ФАКТ 1002]]+Таблица1[[#This Row],[1001 заказ]]+Таблица1[[#This Row],[1002 заказ]]</f>
        <v>0</v>
      </c>
      <c r="AP606" s="3">
        <f>Таблица1[[#This Row],[Возврат 1002]]+Таблица1[[#This Row],[Возврат 1001]]</f>
        <v>0</v>
      </c>
      <c r="AQ60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07" spans="1:43" s="3" customFormat="1" ht="15.75" customHeight="1" x14ac:dyDescent="0.2">
      <c r="A607" s="23" t="s">
        <v>810</v>
      </c>
      <c r="B607" s="2">
        <v>408968</v>
      </c>
      <c r="C607" s="88" t="s">
        <v>1676</v>
      </c>
      <c r="D607" s="23" t="s">
        <v>810</v>
      </c>
      <c r="E607" s="7">
        <v>408968</v>
      </c>
      <c r="F607" s="7" t="s">
        <v>2576</v>
      </c>
      <c r="G607" s="7" t="s">
        <v>1108</v>
      </c>
      <c r="H607" s="5" t="s">
        <v>21</v>
      </c>
      <c r="I607" s="5">
        <v>4</v>
      </c>
      <c r="J607" s="5">
        <v>114.3</v>
      </c>
      <c r="K607" s="5">
        <v>16</v>
      </c>
      <c r="L607" s="5">
        <v>46</v>
      </c>
      <c r="M607" s="5">
        <v>67.099999999999994</v>
      </c>
      <c r="N607" s="5">
        <v>6.5</v>
      </c>
      <c r="O607" s="43" t="str">
        <f>CONCATENATE(Таблица1[[#This Row],[Отверстия]],"/",Таблица1[[#This Row],[PCD]])</f>
        <v>4/114,3</v>
      </c>
      <c r="P607" s="5" t="s">
        <v>1675</v>
      </c>
      <c r="Q607" s="17" t="str">
        <f>CONCATENATE(Таблица1[[#This Row],[Отверстия]],"/",Таблица1[[#This Row],[PCD]],"/",Таблица1[[#This Row],[Диаметр]])</f>
        <v>4/114,3/16</v>
      </c>
      <c r="R60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4/114,3/16/46/67,1/6,5</v>
      </c>
      <c r="S60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4/114,3/16/46/67,1/6,5</v>
      </c>
      <c r="T607" s="58" t="s">
        <v>22</v>
      </c>
      <c r="U607" s="4"/>
      <c r="V607" s="35"/>
      <c r="W607" s="55" t="s">
        <v>2902</v>
      </c>
      <c r="X607" s="34">
        <v>3990</v>
      </c>
      <c r="Y607" s="161"/>
      <c r="Z607" s="34">
        <v>0</v>
      </c>
      <c r="AA607" s="51">
        <f>IFERROR(VLOOKUP(Таблица1[[#This Row],[Товар КОД6]],'Stock СВОД'!$A$5:$C$220,2,0),)</f>
        <v>0</v>
      </c>
      <c r="AB607" s="51">
        <f>IFERROR(VLOOKUP(Таблица1[[#This Row],[Товар КОД6]],'Продажи Период СВОД'!$A$5:$C$410,2,0),)</f>
        <v>0</v>
      </c>
      <c r="AC607" s="129">
        <f>IFERROR(VLOOKUP(Таблица1[[#This Row],[Товар КОД6]],'Stock СВОД'!$A$5:$C$220,3,0),)</f>
        <v>0</v>
      </c>
      <c r="AD607" s="51">
        <f>IFERROR(VLOOKUP(Таблица1[[#This Row],[Товар КОД6]],'Продажи Период СВОД'!$A$5:$C$410,3,0),)</f>
        <v>0</v>
      </c>
      <c r="AE607" s="119">
        <f>Таблица1[[#This Row],[СТОК 1001]]+Таблица1[[#This Row],[СТОК 1002,]]</f>
        <v>0</v>
      </c>
      <c r="AF607" s="128"/>
      <c r="AG607" s="129"/>
      <c r="AH607" s="120">
        <f>Таблица1[[#This Row],[1002 заказ]]+Таблица1[[#This Row],[1001 заказ]]</f>
        <v>0</v>
      </c>
      <c r="AI607" s="57"/>
      <c r="AJ607" s="194"/>
      <c r="AK607" s="194"/>
      <c r="AL607" s="194">
        <f>Таблица1[[#This Row],[ФАКТ 1001]]+Таблица1[[#This Row],[ФАКТ 1002]]+Таблица1[[#This Row],[1001 заказ]]+Таблица1[[#This Row],[1002 заказ]]</f>
        <v>0</v>
      </c>
      <c r="AP607" s="3">
        <f>Таблица1[[#This Row],[Возврат 1002]]+Таблица1[[#This Row],[Возврат 1001]]</f>
        <v>0</v>
      </c>
      <c r="AQ60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08" spans="1:43" s="3" customFormat="1" ht="15.75" customHeight="1" x14ac:dyDescent="0.2">
      <c r="A608" s="23" t="s">
        <v>810</v>
      </c>
      <c r="B608" s="2">
        <v>665988</v>
      </c>
      <c r="C608" s="88" t="s">
        <v>3692</v>
      </c>
      <c r="D608" s="23" t="s">
        <v>810</v>
      </c>
      <c r="E608" s="7">
        <v>665988</v>
      </c>
      <c r="F608" s="7" t="s">
        <v>2576</v>
      </c>
      <c r="G608" s="7" t="s">
        <v>1103</v>
      </c>
      <c r="H608" s="5" t="s">
        <v>21</v>
      </c>
      <c r="I608" s="5">
        <v>4</v>
      </c>
      <c r="J608" s="5">
        <v>114.3</v>
      </c>
      <c r="K608" s="5">
        <v>16</v>
      </c>
      <c r="L608" s="5">
        <v>46</v>
      </c>
      <c r="M608" s="5">
        <v>67.099999999999994</v>
      </c>
      <c r="N608" s="5">
        <v>6.5</v>
      </c>
      <c r="O608" s="43" t="str">
        <f>CONCATENATE(Таблица1[[#This Row],[Отверстия]],"/",Таблица1[[#This Row],[PCD]])</f>
        <v>4/114,3</v>
      </c>
      <c r="P608" s="5" t="s">
        <v>2514</v>
      </c>
      <c r="Q608" s="17" t="str">
        <f>CONCATENATE(Таблица1[[#This Row],[Отверстия]],"/",Таблица1[[#This Row],[PCD]],"/",Таблица1[[#This Row],[Диаметр]])</f>
        <v>4/114,3/16</v>
      </c>
      <c r="R60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4/114,3/16/46/67,1/6,5</v>
      </c>
      <c r="S60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4/114,3/16/46/67,1/6,5</v>
      </c>
      <c r="T608" s="58" t="s">
        <v>22</v>
      </c>
      <c r="U608" s="4"/>
      <c r="V608" s="35"/>
      <c r="W608" s="55" t="s">
        <v>2902</v>
      </c>
      <c r="X608" s="34">
        <v>4250</v>
      </c>
      <c r="Y608" s="161"/>
      <c r="Z608" s="34">
        <v>0</v>
      </c>
      <c r="AA608" s="51">
        <f>IFERROR(VLOOKUP(Таблица1[[#This Row],[Товар КОД6]],'Stock СВОД'!$A$5:$C$220,2,0),)</f>
        <v>0</v>
      </c>
      <c r="AB608" s="51">
        <f>IFERROR(VLOOKUP(Таблица1[[#This Row],[Товар КОД6]],'Продажи Период СВОД'!$A$5:$C$410,2,0),)</f>
        <v>0</v>
      </c>
      <c r="AC608" s="129">
        <f>IFERROR(VLOOKUP(Таблица1[[#This Row],[Товар КОД6]],'Stock СВОД'!$A$5:$C$220,3,0),)</f>
        <v>0</v>
      </c>
      <c r="AD608" s="51">
        <f>IFERROR(VLOOKUP(Таблица1[[#This Row],[Товар КОД6]],'Продажи Период СВОД'!$A$5:$C$410,3,0),)</f>
        <v>0</v>
      </c>
      <c r="AE608" s="119">
        <f>Таблица1[[#This Row],[СТОК 1001]]+Таблица1[[#This Row],[СТОК 1002,]]</f>
        <v>0</v>
      </c>
      <c r="AF608" s="128"/>
      <c r="AG608" s="129"/>
      <c r="AH608" s="120">
        <f>Таблица1[[#This Row],[1002 заказ]]+Таблица1[[#This Row],[1001 заказ]]</f>
        <v>0</v>
      </c>
      <c r="AI608" s="57"/>
      <c r="AJ608" s="194"/>
      <c r="AK608" s="194"/>
      <c r="AL608" s="194">
        <f>Таблица1[[#This Row],[ФАКТ 1001]]+Таблица1[[#This Row],[ФАКТ 1002]]+Таблица1[[#This Row],[1001 заказ]]+Таблица1[[#This Row],[1002 заказ]]</f>
        <v>0</v>
      </c>
      <c r="AP608" s="3">
        <f>Таблица1[[#This Row],[Возврат 1002]]+Таблица1[[#This Row],[Возврат 1001]]</f>
        <v>0</v>
      </c>
      <c r="AQ60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09" spans="1:43" s="3" customFormat="1" ht="15.75" customHeight="1" x14ac:dyDescent="0.2">
      <c r="A609" s="23" t="s">
        <v>810</v>
      </c>
      <c r="B609" s="2">
        <v>666026</v>
      </c>
      <c r="C609" s="88" t="s">
        <v>289</v>
      </c>
      <c r="D609" s="23" t="s">
        <v>810</v>
      </c>
      <c r="E609" s="7">
        <v>666026</v>
      </c>
      <c r="F609" s="7" t="s">
        <v>204</v>
      </c>
      <c r="G609" s="7" t="s">
        <v>1099</v>
      </c>
      <c r="H609" s="5" t="s">
        <v>21</v>
      </c>
      <c r="I609" s="5">
        <v>4</v>
      </c>
      <c r="J609" s="5">
        <v>114.3</v>
      </c>
      <c r="K609" s="5">
        <v>16</v>
      </c>
      <c r="L609" s="5">
        <v>50</v>
      </c>
      <c r="M609" s="5">
        <v>60.1</v>
      </c>
      <c r="N609" s="5">
        <v>6.5</v>
      </c>
      <c r="O609" s="43" t="str">
        <f>CONCATENATE(Таблица1[[#This Row],[Отверстия]],"/",Таблица1[[#This Row],[PCD]])</f>
        <v>4/114,3</v>
      </c>
      <c r="P609" s="5" t="s">
        <v>290</v>
      </c>
      <c r="Q609" s="17" t="str">
        <f>CONCATENATE(Таблица1[[#This Row],[Отверстия]],"/",Таблица1[[#This Row],[PCD]],"/",Таблица1[[#This Row],[Диаметр]])</f>
        <v>4/114,3/16</v>
      </c>
      <c r="R60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4/114,3/16/50/60,1/6,5</v>
      </c>
      <c r="S60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4/114,3/16/50/60,1/6,5</v>
      </c>
      <c r="T609" s="58" t="s">
        <v>22</v>
      </c>
      <c r="U609" s="4"/>
      <c r="V609" s="35"/>
      <c r="W609" s="55" t="s">
        <v>2806</v>
      </c>
      <c r="X609" s="34">
        <v>3990</v>
      </c>
      <c r="Y609" s="161"/>
      <c r="Z609" s="34">
        <v>0</v>
      </c>
      <c r="AA609" s="51">
        <f>IFERROR(VLOOKUP(Таблица1[[#This Row],[Товар КОД6]],'Stock СВОД'!$A$5:$C$220,2,0),)</f>
        <v>0</v>
      </c>
      <c r="AB609" s="51">
        <f>IFERROR(VLOOKUP(Таблица1[[#This Row],[Товар КОД6]],'Продажи Период СВОД'!$A$5:$C$410,2,0),)</f>
        <v>0</v>
      </c>
      <c r="AC609" s="129">
        <f>IFERROR(VLOOKUP(Таблица1[[#This Row],[Товар КОД6]],'Stock СВОД'!$A$5:$C$220,3,0),)</f>
        <v>0</v>
      </c>
      <c r="AD609" s="51">
        <f>IFERROR(VLOOKUP(Таблица1[[#This Row],[Товар КОД6]],'Продажи Период СВОД'!$A$5:$C$410,3,0),)</f>
        <v>0</v>
      </c>
      <c r="AE609" s="119">
        <f>Таблица1[[#This Row],[СТОК 1001]]+Таблица1[[#This Row],[СТОК 1002,]]</f>
        <v>0</v>
      </c>
      <c r="AF609" s="128"/>
      <c r="AG609" s="129"/>
      <c r="AH609" s="120">
        <f>Таблица1[[#This Row],[1002 заказ]]+Таблица1[[#This Row],[1001 заказ]]</f>
        <v>0</v>
      </c>
      <c r="AI609" s="57"/>
      <c r="AJ609" s="194"/>
      <c r="AK609" s="194"/>
      <c r="AL609" s="194">
        <f>Таблица1[[#This Row],[ФАКТ 1001]]+Таблица1[[#This Row],[ФАКТ 1002]]+Таблица1[[#This Row],[1001 заказ]]+Таблица1[[#This Row],[1002 заказ]]</f>
        <v>0</v>
      </c>
      <c r="AP609" s="3">
        <f>Таблица1[[#This Row],[Возврат 1002]]+Таблица1[[#This Row],[Возврат 1001]]</f>
        <v>0</v>
      </c>
      <c r="AQ60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10" spans="1:43" s="3" customFormat="1" ht="15.75" customHeight="1" x14ac:dyDescent="0.2">
      <c r="A610" s="23" t="s">
        <v>810</v>
      </c>
      <c r="B610" s="2">
        <v>661856</v>
      </c>
      <c r="C610" s="88" t="s">
        <v>2312</v>
      </c>
      <c r="D610" s="23" t="s">
        <v>810</v>
      </c>
      <c r="E610" s="7">
        <v>661856</v>
      </c>
      <c r="F610" s="7" t="s">
        <v>2578</v>
      </c>
      <c r="G610" s="7" t="s">
        <v>1106</v>
      </c>
      <c r="H610" s="5" t="s">
        <v>21</v>
      </c>
      <c r="I610" s="5">
        <v>5</v>
      </c>
      <c r="J610" s="5">
        <v>100</v>
      </c>
      <c r="K610" s="5">
        <v>14</v>
      </c>
      <c r="L610" s="5">
        <v>38</v>
      </c>
      <c r="M610" s="5">
        <v>57.1</v>
      </c>
      <c r="N610" s="5">
        <v>5.5</v>
      </c>
      <c r="O610" s="43" t="str">
        <f>CONCATENATE(Таблица1[[#This Row],[Отверстия]],"/",Таблица1[[#This Row],[PCD]])</f>
        <v>5/100</v>
      </c>
      <c r="P610" s="5" t="s">
        <v>2311</v>
      </c>
      <c r="Q610" s="17" t="str">
        <f>CONCATENATE(Таблица1[[#This Row],[Отверстия]],"/",Таблица1[[#This Row],[PCD]],"/",Таблица1[[#This Row],[Диаметр]])</f>
        <v>5/100/14</v>
      </c>
      <c r="R61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5/100/14/38/57,1/5,5</v>
      </c>
      <c r="S61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5/100/14/38/57,1/5,5</v>
      </c>
      <c r="T610" s="58" t="s">
        <v>22</v>
      </c>
      <c r="U610" s="4"/>
      <c r="V610" s="35"/>
      <c r="W610" s="55"/>
      <c r="X610" s="34">
        <v>2790</v>
      </c>
      <c r="Y610" s="161"/>
      <c r="Z610" s="34">
        <v>0</v>
      </c>
      <c r="AA610" s="51">
        <f>IFERROR(VLOOKUP(Таблица1[[#This Row],[Товар КОД6]],'Stock СВОД'!$A$5:$C$220,2,0),)</f>
        <v>0</v>
      </c>
      <c r="AB610" s="51">
        <f>IFERROR(VLOOKUP(Таблица1[[#This Row],[Товар КОД6]],'Продажи Период СВОД'!$A$5:$C$410,2,0),)</f>
        <v>0</v>
      </c>
      <c r="AC610" s="129">
        <f>IFERROR(VLOOKUP(Таблица1[[#This Row],[Товар КОД6]],'Stock СВОД'!$A$5:$C$220,3,0),)</f>
        <v>0</v>
      </c>
      <c r="AD610" s="51">
        <f>IFERROR(VLOOKUP(Таблица1[[#This Row],[Товар КОД6]],'Продажи Период СВОД'!$A$5:$C$410,3,0),)</f>
        <v>0</v>
      </c>
      <c r="AE610" s="119">
        <f>Таблица1[[#This Row],[СТОК 1001]]+Таблица1[[#This Row],[СТОК 1002,]]</f>
        <v>0</v>
      </c>
      <c r="AF610" s="128"/>
      <c r="AG610" s="129"/>
      <c r="AH610" s="120">
        <f>Таблица1[[#This Row],[1002 заказ]]+Таблица1[[#This Row],[1001 заказ]]</f>
        <v>0</v>
      </c>
      <c r="AI610" s="57"/>
      <c r="AJ610" s="194"/>
      <c r="AK610" s="194"/>
      <c r="AL610" s="194">
        <f>Таблица1[[#This Row],[ФАКТ 1001]]+Таблица1[[#This Row],[ФАКТ 1002]]+Таблица1[[#This Row],[1001 заказ]]+Таблица1[[#This Row],[1002 заказ]]</f>
        <v>0</v>
      </c>
      <c r="AP610" s="3">
        <f>Таблица1[[#This Row],[Возврат 1002]]+Таблица1[[#This Row],[Возврат 1001]]</f>
        <v>0</v>
      </c>
      <c r="AQ61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11" spans="1:43" s="3" customFormat="1" ht="15.75" customHeight="1" x14ac:dyDescent="0.2">
      <c r="A611" s="23" t="s">
        <v>810</v>
      </c>
      <c r="B611" s="2">
        <v>661837</v>
      </c>
      <c r="C611" s="88" t="s">
        <v>3693</v>
      </c>
      <c r="D611" s="23" t="s">
        <v>810</v>
      </c>
      <c r="E611" s="7">
        <v>661837</v>
      </c>
      <c r="F611" s="7" t="s">
        <v>107</v>
      </c>
      <c r="G611" s="7" t="s">
        <v>1107</v>
      </c>
      <c r="H611" s="5" t="s">
        <v>21</v>
      </c>
      <c r="I611" s="5">
        <v>5</v>
      </c>
      <c r="J611" s="5">
        <v>100</v>
      </c>
      <c r="K611" s="5">
        <v>15</v>
      </c>
      <c r="L611" s="5">
        <v>38</v>
      </c>
      <c r="M611" s="5">
        <v>57.1</v>
      </c>
      <c r="N611" s="5">
        <v>6.5</v>
      </c>
      <c r="O611" s="43" t="str">
        <f>CONCATENATE(Таблица1[[#This Row],[Отверстия]],"/",Таблица1[[#This Row],[PCD]])</f>
        <v>5/100</v>
      </c>
      <c r="P611" s="5" t="s">
        <v>360</v>
      </c>
      <c r="Q611" s="17" t="str">
        <f>CONCATENATE(Таблица1[[#This Row],[Отверстия]],"/",Таблица1[[#This Row],[PCD]],"/",Таблица1[[#This Row],[Диаметр]])</f>
        <v>5/100/15</v>
      </c>
      <c r="R61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5/100/15/38/57,1/6,5</v>
      </c>
      <c r="S61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5/100/15/38/57,1/6,5</v>
      </c>
      <c r="T611" s="58" t="s">
        <v>28</v>
      </c>
      <c r="U611" s="4">
        <v>8</v>
      </c>
      <c r="V611" s="35">
        <v>12</v>
      </c>
      <c r="W611" s="55" t="s">
        <v>2905</v>
      </c>
      <c r="X611" s="34">
        <v>3350</v>
      </c>
      <c r="Y611" s="161"/>
      <c r="Z611" s="34">
        <v>0</v>
      </c>
      <c r="AA611" s="51">
        <f>IFERROR(VLOOKUP(Таблица1[[#This Row],[Товар КОД6]],'Stock СВОД'!$A$5:$C$220,2,0),)</f>
        <v>0</v>
      </c>
      <c r="AB611" s="51">
        <f>IFERROR(VLOOKUP(Таблица1[[#This Row],[Товар КОД6]],'Продажи Период СВОД'!$A$5:$C$410,2,0),)</f>
        <v>0</v>
      </c>
      <c r="AC611" s="129">
        <f>IFERROR(VLOOKUP(Таблица1[[#This Row],[Товар КОД6]],'Stock СВОД'!$A$5:$C$220,3,0),)</f>
        <v>0</v>
      </c>
      <c r="AD611" s="51">
        <f>IFERROR(VLOOKUP(Таблица1[[#This Row],[Товар КОД6]],'Продажи Период СВОД'!$A$5:$C$410,3,0),)</f>
        <v>0</v>
      </c>
      <c r="AE611" s="119">
        <f>Таблица1[[#This Row],[СТОК 1001]]+Таблица1[[#This Row],[СТОК 1002,]]</f>
        <v>0</v>
      </c>
      <c r="AF611" s="128"/>
      <c r="AG611" s="129"/>
      <c r="AH611" s="120">
        <f>Таблица1[[#This Row],[1002 заказ]]+Таблица1[[#This Row],[1001 заказ]]</f>
        <v>0</v>
      </c>
      <c r="AI611" s="57">
        <v>1</v>
      </c>
      <c r="AJ611" s="194"/>
      <c r="AK611" s="194"/>
      <c r="AL611" s="194">
        <f>Таблица1[[#This Row],[ФАКТ 1001]]+Таблица1[[#This Row],[ФАКТ 1002]]+Таблица1[[#This Row],[1001 заказ]]+Таблица1[[#This Row],[1002 заказ]]</f>
        <v>0</v>
      </c>
      <c r="AP611" s="3">
        <f>Таблица1[[#This Row],[Возврат 1002]]+Таблица1[[#This Row],[Возврат 1001]]</f>
        <v>0</v>
      </c>
      <c r="AQ61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12" spans="1:43" s="3" customFormat="1" ht="15.75" customHeight="1" x14ac:dyDescent="0.2">
      <c r="A612" s="23" t="s">
        <v>810</v>
      </c>
      <c r="B612" s="2">
        <v>665975</v>
      </c>
      <c r="C612" s="88" t="s">
        <v>361</v>
      </c>
      <c r="D612" s="23" t="s">
        <v>810</v>
      </c>
      <c r="E612" s="7">
        <v>665975</v>
      </c>
      <c r="F612" s="7" t="s">
        <v>107</v>
      </c>
      <c r="G612" s="8" t="s">
        <v>1099</v>
      </c>
      <c r="H612" s="5" t="s">
        <v>21</v>
      </c>
      <c r="I612" s="5">
        <v>5</v>
      </c>
      <c r="J612" s="5">
        <v>100</v>
      </c>
      <c r="K612" s="5">
        <v>15</v>
      </c>
      <c r="L612" s="5">
        <v>38</v>
      </c>
      <c r="M612" s="5">
        <v>57.1</v>
      </c>
      <c r="N612" s="5">
        <v>6.5</v>
      </c>
      <c r="O612" s="43" t="str">
        <f>CONCATENATE(Таблица1[[#This Row],[Отверстия]],"/",Таблица1[[#This Row],[PCD]])</f>
        <v>5/100</v>
      </c>
      <c r="P612" s="5" t="s">
        <v>362</v>
      </c>
      <c r="Q612" s="17" t="str">
        <f>CONCATENATE(Таблица1[[#This Row],[Отверстия]],"/",Таблица1[[#This Row],[PCD]],"/",Таблица1[[#This Row],[Диаметр]])</f>
        <v>5/100/15</v>
      </c>
      <c r="R61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5/100/15/38/57,1/6,5</v>
      </c>
      <c r="S61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5/100/15/38/57,1/6,5</v>
      </c>
      <c r="T612" s="58" t="s">
        <v>28</v>
      </c>
      <c r="U612" s="4">
        <v>8</v>
      </c>
      <c r="V612" s="35">
        <v>12</v>
      </c>
      <c r="W612" s="55" t="s">
        <v>2905</v>
      </c>
      <c r="X612" s="34">
        <v>3350</v>
      </c>
      <c r="Y612" s="161"/>
      <c r="Z612" s="34">
        <v>2445.0072</v>
      </c>
      <c r="AA612" s="51">
        <f>IFERROR(VLOOKUP(Таблица1[[#This Row],[Товар КОД6]],'Stock СВОД'!$A$5:$C$220,2,0),)</f>
        <v>4</v>
      </c>
      <c r="AB612" s="51">
        <f>IFERROR(VLOOKUP(Таблица1[[#This Row],[Товар КОД6]],'Продажи Период СВОД'!$A$5:$C$410,2,0),)</f>
        <v>0</v>
      </c>
      <c r="AC612" s="129">
        <f>IFERROR(VLOOKUP(Таблица1[[#This Row],[Товар КОД6]],'Stock СВОД'!$A$5:$C$220,3,0),)</f>
        <v>0</v>
      </c>
      <c r="AD612" s="51">
        <f>IFERROR(VLOOKUP(Таблица1[[#This Row],[Товар КОД6]],'Продажи Период СВОД'!$A$5:$C$410,3,0),)</f>
        <v>0</v>
      </c>
      <c r="AE612" s="119">
        <f>Таблица1[[#This Row],[СТОК 1001]]+Таблица1[[#This Row],[СТОК 1002,]]</f>
        <v>4</v>
      </c>
      <c r="AF612" s="128"/>
      <c r="AG612" s="129"/>
      <c r="AH612" s="120">
        <f>Таблица1[[#This Row],[1002 заказ]]+Таблица1[[#This Row],[1001 заказ]]</f>
        <v>0</v>
      </c>
      <c r="AI612" s="57">
        <v>1</v>
      </c>
      <c r="AJ612" s="194"/>
      <c r="AK612" s="194"/>
      <c r="AL612" s="194">
        <f>Таблица1[[#This Row],[ФАКТ 1001]]+Таблица1[[#This Row],[ФАКТ 1002]]+Таблица1[[#This Row],[1001 заказ]]+Таблица1[[#This Row],[1002 заказ]]</f>
        <v>0</v>
      </c>
      <c r="AP612" s="3">
        <f>Таблица1[[#This Row],[Возврат 1002]]+Таблица1[[#This Row],[Возврат 1001]]</f>
        <v>0</v>
      </c>
      <c r="AQ61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613" spans="1:43" s="3" customFormat="1" ht="15.75" customHeight="1" x14ac:dyDescent="0.2">
      <c r="A613" s="23" t="s">
        <v>810</v>
      </c>
      <c r="B613" s="2">
        <v>405689</v>
      </c>
      <c r="C613" s="88" t="s">
        <v>363</v>
      </c>
      <c r="D613" s="23" t="s">
        <v>810</v>
      </c>
      <c r="E613" s="7">
        <v>405689</v>
      </c>
      <c r="F613" s="7" t="s">
        <v>107</v>
      </c>
      <c r="G613" s="8" t="s">
        <v>2571</v>
      </c>
      <c r="H613" s="5" t="s">
        <v>21</v>
      </c>
      <c r="I613" s="5">
        <v>5</v>
      </c>
      <c r="J613" s="5">
        <v>100</v>
      </c>
      <c r="K613" s="5">
        <v>15</v>
      </c>
      <c r="L613" s="5">
        <v>38</v>
      </c>
      <c r="M613" s="5">
        <v>57.1</v>
      </c>
      <c r="N613" s="5">
        <v>6.5</v>
      </c>
      <c r="O613" s="43" t="str">
        <f>CONCATENATE(Таблица1[[#This Row],[Отверстия]],"/",Таблица1[[#This Row],[PCD]])</f>
        <v>5/100</v>
      </c>
      <c r="P613" s="5" t="s">
        <v>364</v>
      </c>
      <c r="Q613" s="17" t="str">
        <f>CONCATENATE(Таблица1[[#This Row],[Отверстия]],"/",Таблица1[[#This Row],[PCD]],"/",Таблица1[[#This Row],[Диаметр]])</f>
        <v>5/100/15</v>
      </c>
      <c r="R61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5/100/15/38/57,1/6,5</v>
      </c>
      <c r="S61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5/100/15/38/57,1/6,5</v>
      </c>
      <c r="T613" s="58" t="s">
        <v>28</v>
      </c>
      <c r="U613" s="4">
        <v>8</v>
      </c>
      <c r="V613" s="35">
        <v>12</v>
      </c>
      <c r="W613" s="55" t="s">
        <v>2905</v>
      </c>
      <c r="X613" s="34">
        <v>3590</v>
      </c>
      <c r="Y613" s="161"/>
      <c r="Z613" s="34">
        <v>0</v>
      </c>
      <c r="AA613" s="51">
        <f>IFERROR(VLOOKUP(Таблица1[[#This Row],[Товар КОД6]],'Stock СВОД'!$A$5:$C$220,2,0),)</f>
        <v>0</v>
      </c>
      <c r="AB613" s="51">
        <f>IFERROR(VLOOKUP(Таблица1[[#This Row],[Товар КОД6]],'Продажи Период СВОД'!$A$5:$C$410,2,0),)</f>
        <v>0</v>
      </c>
      <c r="AC613" s="129">
        <f>IFERROR(VLOOKUP(Таблица1[[#This Row],[Товар КОД6]],'Stock СВОД'!$A$5:$C$220,3,0),)</f>
        <v>0</v>
      </c>
      <c r="AD613" s="51">
        <f>IFERROR(VLOOKUP(Таблица1[[#This Row],[Товар КОД6]],'Продажи Период СВОД'!$A$5:$C$410,3,0),)</f>
        <v>0</v>
      </c>
      <c r="AE613" s="119">
        <f>Таблица1[[#This Row],[СТОК 1001]]+Таблица1[[#This Row],[СТОК 1002,]]</f>
        <v>0</v>
      </c>
      <c r="AF613" s="128"/>
      <c r="AG613" s="129"/>
      <c r="AH613" s="120">
        <f>Таблица1[[#This Row],[1002 заказ]]+Таблица1[[#This Row],[1001 заказ]]</f>
        <v>0</v>
      </c>
      <c r="AI613" s="57">
        <v>1</v>
      </c>
      <c r="AJ613" s="194"/>
      <c r="AK613" s="194"/>
      <c r="AL613" s="194">
        <f>Таблица1[[#This Row],[ФАКТ 1001]]+Таблица1[[#This Row],[ФАКТ 1002]]+Таблица1[[#This Row],[1001 заказ]]+Таблица1[[#This Row],[1002 заказ]]</f>
        <v>0</v>
      </c>
      <c r="AP613" s="3">
        <f>Таблица1[[#This Row],[Возврат 1002]]+Таблица1[[#This Row],[Возврат 1001]]</f>
        <v>0</v>
      </c>
      <c r="AQ61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14" spans="1:43" s="3" customFormat="1" ht="15.75" customHeight="1" x14ac:dyDescent="0.2">
      <c r="A614" s="23" t="s">
        <v>810</v>
      </c>
      <c r="B614" s="2">
        <v>938857</v>
      </c>
      <c r="C614" s="88" t="s">
        <v>365</v>
      </c>
      <c r="D614" s="23" t="s">
        <v>810</v>
      </c>
      <c r="E614" s="7">
        <v>938857</v>
      </c>
      <c r="F614" s="7" t="s">
        <v>38</v>
      </c>
      <c r="G614" s="8" t="s">
        <v>1099</v>
      </c>
      <c r="H614" s="5" t="s">
        <v>21</v>
      </c>
      <c r="I614" s="5">
        <v>5</v>
      </c>
      <c r="J614" s="5">
        <v>100</v>
      </c>
      <c r="K614" s="5">
        <v>15</v>
      </c>
      <c r="L614" s="5">
        <v>38</v>
      </c>
      <c r="M614" s="5">
        <v>57.1</v>
      </c>
      <c r="N614" s="5">
        <v>6.5</v>
      </c>
      <c r="O614" s="43" t="str">
        <f>CONCATENATE(Таблица1[[#This Row],[Отверстия]],"/",Таблица1[[#This Row],[PCD]])</f>
        <v>5/100</v>
      </c>
      <c r="P614" s="5" t="s">
        <v>366</v>
      </c>
      <c r="Q614" s="17" t="str">
        <f>CONCATENATE(Таблица1[[#This Row],[Отверстия]],"/",Таблица1[[#This Row],[PCD]],"/",Таблица1[[#This Row],[Диаметр]])</f>
        <v>5/100/15</v>
      </c>
      <c r="R61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5/100/15/38/57,1/6,5</v>
      </c>
      <c r="S61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5/100/15/38/57,1/6,5</v>
      </c>
      <c r="T614" s="58" t="s">
        <v>28</v>
      </c>
      <c r="U614" s="4">
        <v>8</v>
      </c>
      <c r="V614" s="35">
        <v>12</v>
      </c>
      <c r="W614" s="55" t="s">
        <v>2905</v>
      </c>
      <c r="X614" s="34">
        <v>3350</v>
      </c>
      <c r="Y614" s="161"/>
      <c r="Z614" s="34">
        <v>0</v>
      </c>
      <c r="AA614" s="51">
        <f>IFERROR(VLOOKUP(Таблица1[[#This Row],[Товар КОД6]],'Stock СВОД'!$A$5:$C$220,2,0),)</f>
        <v>0</v>
      </c>
      <c r="AB614" s="51">
        <f>IFERROR(VLOOKUP(Таблица1[[#This Row],[Товар КОД6]],'Продажи Период СВОД'!$A$5:$C$410,2,0),)</f>
        <v>0</v>
      </c>
      <c r="AC614" s="129">
        <f>IFERROR(VLOOKUP(Таблица1[[#This Row],[Товар КОД6]],'Stock СВОД'!$A$5:$C$220,3,0),)</f>
        <v>0</v>
      </c>
      <c r="AD614" s="51">
        <f>IFERROR(VLOOKUP(Таблица1[[#This Row],[Товар КОД6]],'Продажи Период СВОД'!$A$5:$C$410,3,0),)</f>
        <v>0</v>
      </c>
      <c r="AE614" s="119">
        <f>Таблица1[[#This Row],[СТОК 1001]]+Таблица1[[#This Row],[СТОК 1002,]]</f>
        <v>0</v>
      </c>
      <c r="AF614" s="128"/>
      <c r="AG614" s="129"/>
      <c r="AH614" s="120">
        <f>Таблица1[[#This Row],[1002 заказ]]+Таблица1[[#This Row],[1001 заказ]]</f>
        <v>0</v>
      </c>
      <c r="AI614" s="57">
        <v>1</v>
      </c>
      <c r="AJ614" s="194"/>
      <c r="AK614" s="194"/>
      <c r="AL614" s="194">
        <f>Таблица1[[#This Row],[ФАКТ 1001]]+Таблица1[[#This Row],[ФАКТ 1002]]+Таблица1[[#This Row],[1001 заказ]]+Таблица1[[#This Row],[1002 заказ]]</f>
        <v>0</v>
      </c>
      <c r="AO614" s="3">
        <v>1</v>
      </c>
      <c r="AP614" s="3">
        <f>Таблица1[[#This Row],[Возврат 1002]]+Таблица1[[#This Row],[Возврат 1001]]</f>
        <v>1</v>
      </c>
      <c r="AQ61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15" spans="1:43" s="3" customFormat="1" ht="15.75" customHeight="1" x14ac:dyDescent="0.2">
      <c r="A615" s="23" t="s">
        <v>810</v>
      </c>
      <c r="B615" s="2">
        <v>941620</v>
      </c>
      <c r="C615" s="88" t="s">
        <v>367</v>
      </c>
      <c r="D615" s="23" t="s">
        <v>810</v>
      </c>
      <c r="E615" s="7">
        <v>941620</v>
      </c>
      <c r="F615" s="7" t="s">
        <v>38</v>
      </c>
      <c r="G615" s="8" t="s">
        <v>1097</v>
      </c>
      <c r="H615" s="5" t="s">
        <v>21</v>
      </c>
      <c r="I615" s="5">
        <v>5</v>
      </c>
      <c r="J615" s="5">
        <v>100</v>
      </c>
      <c r="K615" s="5">
        <v>15</v>
      </c>
      <c r="L615" s="5">
        <v>38</v>
      </c>
      <c r="M615" s="5">
        <v>57.1</v>
      </c>
      <c r="N615" s="5">
        <v>6.5</v>
      </c>
      <c r="O615" s="43" t="str">
        <f>CONCATENATE(Таблица1[[#This Row],[Отверстия]],"/",Таблица1[[#This Row],[PCD]])</f>
        <v>5/100</v>
      </c>
      <c r="P615" s="5" t="s">
        <v>368</v>
      </c>
      <c r="Q615" s="17" t="str">
        <f>CONCATENATE(Таблица1[[#This Row],[Отверстия]],"/",Таблица1[[#This Row],[PCD]],"/",Таблица1[[#This Row],[Диаметр]])</f>
        <v>5/100/15</v>
      </c>
      <c r="R61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5/100/15/38/57,1/6,5</v>
      </c>
      <c r="S61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5/100/15/38/57,1/6,5</v>
      </c>
      <c r="T615" s="58" t="s">
        <v>28</v>
      </c>
      <c r="U615" s="4">
        <v>8</v>
      </c>
      <c r="V615" s="35">
        <v>12</v>
      </c>
      <c r="W615" s="55" t="s">
        <v>2905</v>
      </c>
      <c r="X615" s="34">
        <v>3590</v>
      </c>
      <c r="Y615" s="161"/>
      <c r="Z615" s="34">
        <v>0</v>
      </c>
      <c r="AA615" s="51">
        <f>IFERROR(VLOOKUP(Таблица1[[#This Row],[Товар КОД6]],'Stock СВОД'!$A$5:$C$220,2,0),)</f>
        <v>0</v>
      </c>
      <c r="AB615" s="51">
        <f>IFERROR(VLOOKUP(Таблица1[[#This Row],[Товар КОД6]],'Продажи Период СВОД'!$A$5:$C$410,2,0),)</f>
        <v>0</v>
      </c>
      <c r="AC615" s="129">
        <f>IFERROR(VLOOKUP(Таблица1[[#This Row],[Товар КОД6]],'Stock СВОД'!$A$5:$C$220,3,0),)</f>
        <v>0</v>
      </c>
      <c r="AD615" s="51">
        <f>IFERROR(VLOOKUP(Таблица1[[#This Row],[Товар КОД6]],'Продажи Период СВОД'!$A$5:$C$410,3,0),)</f>
        <v>0</v>
      </c>
      <c r="AE615" s="125">
        <f>Таблица1[[#This Row],[СТОК 1001]]+Таблица1[[#This Row],[СТОК 1002,]]</f>
        <v>0</v>
      </c>
      <c r="AF615" s="128"/>
      <c r="AG615" s="129"/>
      <c r="AH615" s="120">
        <f>Таблица1[[#This Row],[1002 заказ]]+Таблица1[[#This Row],[1001 заказ]]</f>
        <v>0</v>
      </c>
      <c r="AI615" s="57">
        <v>1</v>
      </c>
      <c r="AJ615" s="194"/>
      <c r="AK615" s="194"/>
      <c r="AL615" s="194">
        <f>Таблица1[[#This Row],[ФАКТ 1001]]+Таблица1[[#This Row],[ФАКТ 1002]]+Таблица1[[#This Row],[1001 заказ]]+Таблица1[[#This Row],[1002 заказ]]</f>
        <v>0</v>
      </c>
      <c r="AP615" s="3">
        <f>Таблица1[[#This Row],[Возврат 1002]]+Таблица1[[#This Row],[Возврат 1001]]</f>
        <v>0</v>
      </c>
      <c r="AQ61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16" spans="1:43" s="3" customFormat="1" ht="15.75" customHeight="1" x14ac:dyDescent="0.2">
      <c r="A616" s="142" t="s">
        <v>810</v>
      </c>
      <c r="B616" s="211">
        <v>938271</v>
      </c>
      <c r="C616" s="143" t="s">
        <v>369</v>
      </c>
      <c r="D616" s="142" t="s">
        <v>810</v>
      </c>
      <c r="E616" s="141">
        <v>938271</v>
      </c>
      <c r="F616" s="141" t="s">
        <v>38</v>
      </c>
      <c r="G616" s="144" t="s">
        <v>1099</v>
      </c>
      <c r="H616" s="145" t="s">
        <v>21</v>
      </c>
      <c r="I616" s="5">
        <v>5</v>
      </c>
      <c r="J616" s="5">
        <v>100</v>
      </c>
      <c r="K616" s="5">
        <v>15</v>
      </c>
      <c r="L616" s="5">
        <v>38</v>
      </c>
      <c r="M616" s="5">
        <v>57.1</v>
      </c>
      <c r="N616" s="5">
        <v>6.5</v>
      </c>
      <c r="O616" s="43" t="str">
        <f>CONCATENATE(Таблица1[[#This Row],[Отверстия]],"/",Таблица1[[#This Row],[PCD]])</f>
        <v>5/100</v>
      </c>
      <c r="P616" s="5" t="s">
        <v>370</v>
      </c>
      <c r="Q616" s="156" t="str">
        <f>CONCATENATE(Таблица1[[#This Row],[Отверстия]],"/",Таблица1[[#This Row],[PCD]],"/",Таблица1[[#This Row],[Диаметр]])</f>
        <v>5/100/15</v>
      </c>
      <c r="R616" s="146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5/100/15/38/57,1/6,5</v>
      </c>
      <c r="S616" s="147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5/100/15/38/57,1/6,5</v>
      </c>
      <c r="T616" s="58" t="s">
        <v>28</v>
      </c>
      <c r="U616" s="4">
        <v>8</v>
      </c>
      <c r="V616" s="35">
        <v>12</v>
      </c>
      <c r="W616" s="55" t="s">
        <v>2905</v>
      </c>
      <c r="X616" s="34">
        <v>3350</v>
      </c>
      <c r="Y616" s="161"/>
      <c r="Z616" s="34">
        <v>2629.9957999999997</v>
      </c>
      <c r="AA616" s="51">
        <f>IFERROR(VLOOKUP(Таблица1[[#This Row],[Товар КОД6]],'Stock СВОД'!$A$5:$C$220,2,0),)</f>
        <v>0</v>
      </c>
      <c r="AB616" s="51">
        <f>IFERROR(VLOOKUP(Таблица1[[#This Row],[Товар КОД6]],'Продажи Период СВОД'!$A$5:$C$410,2,0),)</f>
        <v>0</v>
      </c>
      <c r="AC616" s="129">
        <f>IFERROR(VLOOKUP(Таблица1[[#This Row],[Товар КОД6]],'Stock СВОД'!$A$5:$C$220,3,0),)</f>
        <v>0</v>
      </c>
      <c r="AD616" s="51">
        <f>IFERROR(VLOOKUP(Таблица1[[#This Row],[Товар КОД6]],'Продажи Период СВОД'!$A$5:$C$410,3,0),)</f>
        <v>0</v>
      </c>
      <c r="AE616" s="119">
        <f>Таблица1[[#This Row],[СТОК 1001]]+Таблица1[[#This Row],[СТОК 1002,]]</f>
        <v>0</v>
      </c>
      <c r="AF616" s="128"/>
      <c r="AG616" s="129"/>
      <c r="AH616" s="120">
        <f>Таблица1[[#This Row],[1002 заказ]]+Таблица1[[#This Row],[1001 заказ]]</f>
        <v>0</v>
      </c>
      <c r="AI616" s="57">
        <v>1</v>
      </c>
      <c r="AJ616" s="194"/>
      <c r="AK616" s="194"/>
      <c r="AL616" s="194">
        <f>Таблица1[[#This Row],[ФАКТ 1001]]+Таблица1[[#This Row],[ФАКТ 1002]]+Таблица1[[#This Row],[1001 заказ]]+Таблица1[[#This Row],[1002 заказ]]</f>
        <v>0</v>
      </c>
      <c r="AP616" s="3">
        <f>Таблица1[[#This Row],[Возврат 1002]]+Таблица1[[#This Row],[Возврат 1001]]</f>
        <v>0</v>
      </c>
      <c r="AQ61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17" spans="1:43" s="3" customFormat="1" ht="15.75" customHeight="1" x14ac:dyDescent="0.2">
      <c r="A617" s="23" t="s">
        <v>810</v>
      </c>
      <c r="B617" s="2">
        <v>2046573</v>
      </c>
      <c r="C617" s="88" t="s">
        <v>984</v>
      </c>
      <c r="D617" s="23" t="s">
        <v>810</v>
      </c>
      <c r="E617" s="7">
        <v>2046573</v>
      </c>
      <c r="F617" s="7" t="s">
        <v>38</v>
      </c>
      <c r="G617" s="8" t="s">
        <v>1101</v>
      </c>
      <c r="H617" s="5" t="s">
        <v>21</v>
      </c>
      <c r="I617" s="5">
        <v>5</v>
      </c>
      <c r="J617" s="5">
        <v>100</v>
      </c>
      <c r="K617" s="5">
        <v>15</v>
      </c>
      <c r="L617" s="5">
        <v>38</v>
      </c>
      <c r="M617" s="5">
        <v>57.1</v>
      </c>
      <c r="N617" s="5">
        <v>6.5</v>
      </c>
      <c r="O617" s="43" t="str">
        <f>CONCATENATE(Таблица1[[#This Row],[Отверстия]],"/",Таблица1[[#This Row],[PCD]])</f>
        <v>5/100</v>
      </c>
      <c r="P617" s="5" t="s">
        <v>1074</v>
      </c>
      <c r="Q617" s="17" t="str">
        <f>CONCATENATE(Таблица1[[#This Row],[Отверстия]],"/",Таблица1[[#This Row],[PCD]],"/",Таблица1[[#This Row],[Диаметр]])</f>
        <v>5/100/15</v>
      </c>
      <c r="R61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5/100/15/38/57,1/6,5</v>
      </c>
      <c r="S61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5/100/15/38/57,1/6,5</v>
      </c>
      <c r="T617" s="58" t="s">
        <v>28</v>
      </c>
      <c r="U617" s="4">
        <v>8</v>
      </c>
      <c r="V617" s="35">
        <v>12</v>
      </c>
      <c r="W617" s="55" t="s">
        <v>2905</v>
      </c>
      <c r="X617" s="34">
        <v>3590</v>
      </c>
      <c r="Y617" s="161"/>
      <c r="Z617" s="34">
        <v>0</v>
      </c>
      <c r="AA617" s="51">
        <f>IFERROR(VLOOKUP(Таблица1[[#This Row],[Товар КОД6]],'Stock СВОД'!$A$5:$C$220,2,0),)</f>
        <v>0</v>
      </c>
      <c r="AB617" s="51">
        <f>IFERROR(VLOOKUP(Таблица1[[#This Row],[Товар КОД6]],'Продажи Период СВОД'!$A$5:$C$410,2,0),)</f>
        <v>0</v>
      </c>
      <c r="AC617" s="129">
        <f>IFERROR(VLOOKUP(Таблица1[[#This Row],[Товар КОД6]],'Stock СВОД'!$A$5:$C$220,3,0),)</f>
        <v>0</v>
      </c>
      <c r="AD617" s="51">
        <f>IFERROR(VLOOKUP(Таблица1[[#This Row],[Товар КОД6]],'Продажи Период СВОД'!$A$5:$C$410,3,0),)</f>
        <v>0</v>
      </c>
      <c r="AE617" s="119">
        <f>Таблица1[[#This Row],[СТОК 1001]]+Таблица1[[#This Row],[СТОК 1002,]]</f>
        <v>0</v>
      </c>
      <c r="AF617" s="128"/>
      <c r="AG617" s="129"/>
      <c r="AH617" s="120">
        <f>Таблица1[[#This Row],[1002 заказ]]+Таблица1[[#This Row],[1001 заказ]]</f>
        <v>0</v>
      </c>
      <c r="AI617" s="57">
        <v>1</v>
      </c>
      <c r="AJ617" s="194"/>
      <c r="AK617" s="194"/>
      <c r="AL617" s="194">
        <f>Таблица1[[#This Row],[ФАКТ 1001]]+Таблица1[[#This Row],[ФАКТ 1002]]+Таблица1[[#This Row],[1001 заказ]]+Таблица1[[#This Row],[1002 заказ]]</f>
        <v>0</v>
      </c>
      <c r="AP617" s="3">
        <f>Таблица1[[#This Row],[Возврат 1002]]+Таблица1[[#This Row],[Возврат 1001]]</f>
        <v>0</v>
      </c>
      <c r="AQ61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18" spans="1:43" s="3" customFormat="1" ht="15.75" customHeight="1" x14ac:dyDescent="0.2">
      <c r="A618" s="23" t="s">
        <v>810</v>
      </c>
      <c r="B618" s="2">
        <v>2054595</v>
      </c>
      <c r="C618" s="88" t="s">
        <v>1079</v>
      </c>
      <c r="D618" s="23" t="s">
        <v>810</v>
      </c>
      <c r="E618" s="7">
        <v>2054595</v>
      </c>
      <c r="F618" s="7" t="s">
        <v>38</v>
      </c>
      <c r="G618" s="8" t="s">
        <v>2571</v>
      </c>
      <c r="H618" s="5" t="s">
        <v>21</v>
      </c>
      <c r="I618" s="5">
        <v>5</v>
      </c>
      <c r="J618" s="5">
        <v>100</v>
      </c>
      <c r="K618" s="5">
        <v>15</v>
      </c>
      <c r="L618" s="5">
        <v>38</v>
      </c>
      <c r="M618" s="5">
        <v>57.1</v>
      </c>
      <c r="N618" s="5">
        <v>6.5</v>
      </c>
      <c r="O618" s="43" t="str">
        <f>CONCATENATE(Таблица1[[#This Row],[Отверстия]],"/",Таблица1[[#This Row],[PCD]])</f>
        <v>5/100</v>
      </c>
      <c r="P618" s="5" t="s">
        <v>1078</v>
      </c>
      <c r="Q618" s="17" t="str">
        <f>CONCATENATE(Таблица1[[#This Row],[Отверстия]],"/",Таблица1[[#This Row],[PCD]],"/",Таблица1[[#This Row],[Диаметр]])</f>
        <v>5/100/15</v>
      </c>
      <c r="R61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5/100/15/38/57,1/6,5</v>
      </c>
      <c r="S61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5/100/15/38/57,1/6,5</v>
      </c>
      <c r="T618" s="58" t="s">
        <v>28</v>
      </c>
      <c r="U618" s="4">
        <v>8</v>
      </c>
      <c r="V618" s="35">
        <v>12</v>
      </c>
      <c r="W618" s="55" t="s">
        <v>2905</v>
      </c>
      <c r="X618" s="34">
        <v>3590</v>
      </c>
      <c r="Y618" s="161"/>
      <c r="Z618" s="34">
        <v>2840.9001499999999</v>
      </c>
      <c r="AA618" s="51">
        <f>IFERROR(VLOOKUP(Таблица1[[#This Row],[Товар КОД6]],'Stock СВОД'!$A$5:$C$220,2,0),)</f>
        <v>0</v>
      </c>
      <c r="AB618" s="51">
        <f>IFERROR(VLOOKUP(Таблица1[[#This Row],[Товар КОД6]],'Продажи Период СВОД'!$A$5:$C$410,2,0),)</f>
        <v>0</v>
      </c>
      <c r="AC618" s="129">
        <f>IFERROR(VLOOKUP(Таблица1[[#This Row],[Товар КОД6]],'Stock СВОД'!$A$5:$C$220,3,0),)</f>
        <v>0</v>
      </c>
      <c r="AD618" s="51">
        <f>IFERROR(VLOOKUP(Таблица1[[#This Row],[Товар КОД6]],'Продажи Период СВОД'!$A$5:$C$410,3,0),)</f>
        <v>0</v>
      </c>
      <c r="AE618" s="119">
        <f>Таблица1[[#This Row],[СТОК 1001]]+Таблица1[[#This Row],[СТОК 1002,]]</f>
        <v>0</v>
      </c>
      <c r="AF618" s="128"/>
      <c r="AG618" s="129"/>
      <c r="AH618" s="120">
        <f>Таблица1[[#This Row],[1002 заказ]]+Таблица1[[#This Row],[1001 заказ]]</f>
        <v>0</v>
      </c>
      <c r="AI618" s="57">
        <v>1</v>
      </c>
      <c r="AJ618" s="194"/>
      <c r="AK618" s="194"/>
      <c r="AL618" s="194">
        <f>Таблица1[[#This Row],[ФАКТ 1001]]+Таблица1[[#This Row],[ФАКТ 1002]]+Таблица1[[#This Row],[1001 заказ]]+Таблица1[[#This Row],[1002 заказ]]</f>
        <v>0</v>
      </c>
      <c r="AP618" s="3">
        <f>Таблица1[[#This Row],[Возврат 1002]]+Таблица1[[#This Row],[Возврат 1001]]</f>
        <v>0</v>
      </c>
      <c r="AQ61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19" spans="1:43" s="3" customFormat="1" ht="15.75" customHeight="1" x14ac:dyDescent="0.2">
      <c r="A619" s="23" t="s">
        <v>810</v>
      </c>
      <c r="B619" s="2">
        <v>34346</v>
      </c>
      <c r="C619" s="88" t="s">
        <v>1186</v>
      </c>
      <c r="D619" s="23" t="s">
        <v>810</v>
      </c>
      <c r="E619" s="7">
        <v>34346</v>
      </c>
      <c r="F619" s="7" t="s">
        <v>107</v>
      </c>
      <c r="G619" s="8" t="s">
        <v>1180</v>
      </c>
      <c r="H619" s="5" t="s">
        <v>21</v>
      </c>
      <c r="I619" s="5">
        <v>5</v>
      </c>
      <c r="J619" s="5">
        <v>100</v>
      </c>
      <c r="K619" s="5">
        <v>15</v>
      </c>
      <c r="L619" s="5">
        <v>38</v>
      </c>
      <c r="M619" s="5">
        <v>57.1</v>
      </c>
      <c r="N619" s="5">
        <v>6.5</v>
      </c>
      <c r="O619" s="43" t="str">
        <f>CONCATENATE(Таблица1[[#This Row],[Отверстия]],"/",Таблица1[[#This Row],[PCD]])</f>
        <v>5/100</v>
      </c>
      <c r="P619" s="5" t="s">
        <v>1185</v>
      </c>
      <c r="Q619" s="17" t="str">
        <f>CONCATENATE(Таблица1[[#This Row],[Отверстия]],"/",Таблица1[[#This Row],[PCD]],"/",Таблица1[[#This Row],[Диаметр]])</f>
        <v>5/100/15</v>
      </c>
      <c r="R61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5/100/15/38/57,1/6,5</v>
      </c>
      <c r="S61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5/100/15/38/57,1/6,5</v>
      </c>
      <c r="T619" s="58" t="s">
        <v>28</v>
      </c>
      <c r="U619" s="4">
        <v>8</v>
      </c>
      <c r="V619" s="35">
        <v>12</v>
      </c>
      <c r="W619" s="55" t="s">
        <v>2905</v>
      </c>
      <c r="X619" s="34">
        <v>3590</v>
      </c>
      <c r="Y619" s="161"/>
      <c r="Z619" s="34">
        <v>0</v>
      </c>
      <c r="AA619" s="51">
        <f>IFERROR(VLOOKUP(Таблица1[[#This Row],[Товар КОД6]],'Stock СВОД'!$A$5:$C$220,2,0),)</f>
        <v>0</v>
      </c>
      <c r="AB619" s="51">
        <f>IFERROR(VLOOKUP(Таблица1[[#This Row],[Товар КОД6]],'Продажи Период СВОД'!$A$5:$C$410,2,0),)</f>
        <v>0</v>
      </c>
      <c r="AC619" s="129">
        <f>IFERROR(VLOOKUP(Таблица1[[#This Row],[Товар КОД6]],'Stock СВОД'!$A$5:$C$220,3,0),)</f>
        <v>0</v>
      </c>
      <c r="AD619" s="51">
        <f>IFERROR(VLOOKUP(Таблица1[[#This Row],[Товар КОД6]],'Продажи Период СВОД'!$A$5:$C$410,3,0),)</f>
        <v>0</v>
      </c>
      <c r="AE619" s="119">
        <f>Таблица1[[#This Row],[СТОК 1001]]+Таблица1[[#This Row],[СТОК 1002,]]</f>
        <v>0</v>
      </c>
      <c r="AF619" s="128"/>
      <c r="AG619" s="129"/>
      <c r="AH619" s="120">
        <f>Таблица1[[#This Row],[1002 заказ]]+Таблица1[[#This Row],[1001 заказ]]</f>
        <v>0</v>
      </c>
      <c r="AI619" s="57">
        <v>1</v>
      </c>
      <c r="AJ619" s="194"/>
      <c r="AK619" s="194"/>
      <c r="AL619" s="194">
        <f>Таблица1[[#This Row],[ФАКТ 1001]]+Таблица1[[#This Row],[ФАКТ 1002]]+Таблица1[[#This Row],[1001 заказ]]+Таблица1[[#This Row],[1002 заказ]]</f>
        <v>0</v>
      </c>
      <c r="AP619" s="3">
        <f>Таблица1[[#This Row],[Возврат 1002]]+Таблица1[[#This Row],[Возврат 1001]]</f>
        <v>0</v>
      </c>
      <c r="AQ61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20" spans="1:43" s="3" customFormat="1" ht="15.75" customHeight="1" x14ac:dyDescent="0.2">
      <c r="A620" s="23" t="s">
        <v>810</v>
      </c>
      <c r="B620" s="2">
        <v>408834</v>
      </c>
      <c r="C620" s="88" t="s">
        <v>1515</v>
      </c>
      <c r="D620" s="23" t="s">
        <v>810</v>
      </c>
      <c r="E620" s="7">
        <v>408834</v>
      </c>
      <c r="F620" s="7" t="s">
        <v>2573</v>
      </c>
      <c r="G620" s="8" t="s">
        <v>1180</v>
      </c>
      <c r="H620" s="5" t="s">
        <v>21</v>
      </c>
      <c r="I620" s="5">
        <v>5</v>
      </c>
      <c r="J620" s="5">
        <v>100</v>
      </c>
      <c r="K620" s="5">
        <v>15</v>
      </c>
      <c r="L620" s="5">
        <v>38</v>
      </c>
      <c r="M620" s="5">
        <v>57.1</v>
      </c>
      <c r="N620" s="5">
        <v>6.5</v>
      </c>
      <c r="O620" s="43" t="str">
        <f>CONCATENATE(Таблица1[[#This Row],[Отверстия]],"/",Таблица1[[#This Row],[PCD]])</f>
        <v>5/100</v>
      </c>
      <c r="P620" s="5" t="s">
        <v>1514</v>
      </c>
      <c r="Q620" s="17" t="str">
        <f>CONCATENATE(Таблица1[[#This Row],[Отверстия]],"/",Таблица1[[#This Row],[PCD]],"/",Таблица1[[#This Row],[Диаметр]])</f>
        <v>5/100/15</v>
      </c>
      <c r="R62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5/100/15/38/57,1/6,5</v>
      </c>
      <c r="S62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5/100/15/38/57,1/6,5</v>
      </c>
      <c r="T620" s="58" t="s">
        <v>28</v>
      </c>
      <c r="U620" s="4">
        <v>8</v>
      </c>
      <c r="V620" s="35">
        <v>12</v>
      </c>
      <c r="W620" s="55" t="s">
        <v>2905</v>
      </c>
      <c r="X620" s="34">
        <v>3590</v>
      </c>
      <c r="Y620" s="161"/>
      <c r="Z620" s="34">
        <v>0</v>
      </c>
      <c r="AA620" s="51">
        <f>IFERROR(VLOOKUP(Таблица1[[#This Row],[Товар КОД6]],'Stock СВОД'!$A$5:$C$220,2,0),)</f>
        <v>0</v>
      </c>
      <c r="AB620" s="51">
        <f>IFERROR(VLOOKUP(Таблица1[[#This Row],[Товар КОД6]],'Продажи Период СВОД'!$A$5:$C$410,2,0),)</f>
        <v>0</v>
      </c>
      <c r="AC620" s="129">
        <f>IFERROR(VLOOKUP(Таблица1[[#This Row],[Товар КОД6]],'Stock СВОД'!$A$5:$C$220,3,0),)</f>
        <v>0</v>
      </c>
      <c r="AD620" s="51">
        <f>IFERROR(VLOOKUP(Таблица1[[#This Row],[Товар КОД6]],'Продажи Период СВОД'!$A$5:$C$410,3,0),)</f>
        <v>0</v>
      </c>
      <c r="AE620" s="119">
        <f>Таблица1[[#This Row],[СТОК 1001]]+Таблица1[[#This Row],[СТОК 1002,]]</f>
        <v>0</v>
      </c>
      <c r="AF620" s="128"/>
      <c r="AG620" s="129"/>
      <c r="AH620" s="120">
        <f>Таблица1[[#This Row],[1002 заказ]]+Таблица1[[#This Row],[1001 заказ]]</f>
        <v>0</v>
      </c>
      <c r="AI620" s="57">
        <v>1</v>
      </c>
      <c r="AJ620" s="194"/>
      <c r="AK620" s="194"/>
      <c r="AL620" s="194">
        <f>Таблица1[[#This Row],[ФАКТ 1001]]+Таблица1[[#This Row],[ФАКТ 1002]]+Таблица1[[#This Row],[1001 заказ]]+Таблица1[[#This Row],[1002 заказ]]</f>
        <v>0</v>
      </c>
      <c r="AP620" s="3">
        <f>Таблица1[[#This Row],[Возврат 1002]]+Таблица1[[#This Row],[Возврат 1001]]</f>
        <v>0</v>
      </c>
      <c r="AQ62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21" spans="1:43" s="3" customFormat="1" ht="15.75" customHeight="1" x14ac:dyDescent="0.2">
      <c r="A621" s="23" t="s">
        <v>810</v>
      </c>
      <c r="B621" s="2">
        <v>408835</v>
      </c>
      <c r="C621" s="88" t="s">
        <v>1517</v>
      </c>
      <c r="D621" s="23" t="s">
        <v>810</v>
      </c>
      <c r="E621" s="7">
        <v>408835</v>
      </c>
      <c r="F621" s="7" t="s">
        <v>2573</v>
      </c>
      <c r="G621" s="8" t="s">
        <v>1102</v>
      </c>
      <c r="H621" s="5" t="s">
        <v>21</v>
      </c>
      <c r="I621" s="5">
        <v>5</v>
      </c>
      <c r="J621" s="5">
        <v>100</v>
      </c>
      <c r="K621" s="5">
        <v>15</v>
      </c>
      <c r="L621" s="5">
        <v>38</v>
      </c>
      <c r="M621" s="5">
        <v>57.1</v>
      </c>
      <c r="N621" s="5">
        <v>6.5</v>
      </c>
      <c r="O621" s="43" t="str">
        <f>CONCATENATE(Таблица1[[#This Row],[Отверстия]],"/",Таблица1[[#This Row],[PCD]])</f>
        <v>5/100</v>
      </c>
      <c r="P621" s="5" t="s">
        <v>1516</v>
      </c>
      <c r="Q621" s="17" t="str">
        <f>CONCATENATE(Таблица1[[#This Row],[Отверстия]],"/",Таблица1[[#This Row],[PCD]],"/",Таблица1[[#This Row],[Диаметр]])</f>
        <v>5/100/15</v>
      </c>
      <c r="R62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5/100/15/38/57,1/6,5</v>
      </c>
      <c r="S62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5/100/15/38/57,1/6,5</v>
      </c>
      <c r="T621" s="58" t="s">
        <v>28</v>
      </c>
      <c r="U621" s="4">
        <v>8</v>
      </c>
      <c r="V621" s="35">
        <v>12</v>
      </c>
      <c r="W621" s="55" t="s">
        <v>2905</v>
      </c>
      <c r="X621" s="34">
        <v>3590</v>
      </c>
      <c r="Y621" s="161"/>
      <c r="Z621" s="34">
        <v>0</v>
      </c>
      <c r="AA621" s="51">
        <f>IFERROR(VLOOKUP(Таблица1[[#This Row],[Товар КОД6]],'Stock СВОД'!$A$5:$C$220,2,0),)</f>
        <v>0</v>
      </c>
      <c r="AB621" s="51">
        <f>IFERROR(VLOOKUP(Таблица1[[#This Row],[Товар КОД6]],'Продажи Период СВОД'!$A$5:$C$410,2,0),)</f>
        <v>0</v>
      </c>
      <c r="AC621" s="129">
        <f>IFERROR(VLOOKUP(Таблица1[[#This Row],[Товар КОД6]],'Stock СВОД'!$A$5:$C$220,3,0),)</f>
        <v>0</v>
      </c>
      <c r="AD621" s="51">
        <f>IFERROR(VLOOKUP(Таблица1[[#This Row],[Товар КОД6]],'Продажи Период СВОД'!$A$5:$C$410,3,0),)</f>
        <v>0</v>
      </c>
      <c r="AE621" s="119">
        <f>Таблица1[[#This Row],[СТОК 1001]]+Таблица1[[#This Row],[СТОК 1002,]]</f>
        <v>0</v>
      </c>
      <c r="AF621" s="128"/>
      <c r="AG621" s="129"/>
      <c r="AH621" s="120">
        <f>Таблица1[[#This Row],[1002 заказ]]+Таблица1[[#This Row],[1001 заказ]]</f>
        <v>0</v>
      </c>
      <c r="AI621" s="57">
        <v>1</v>
      </c>
      <c r="AJ621" s="194"/>
      <c r="AK621" s="194"/>
      <c r="AL621" s="194">
        <f>Таблица1[[#This Row],[ФАКТ 1001]]+Таблица1[[#This Row],[ФАКТ 1002]]+Таблица1[[#This Row],[1001 заказ]]+Таблица1[[#This Row],[1002 заказ]]</f>
        <v>0</v>
      </c>
      <c r="AP621" s="3">
        <f>Таблица1[[#This Row],[Возврат 1002]]+Таблица1[[#This Row],[Возврат 1001]]</f>
        <v>0</v>
      </c>
      <c r="AQ62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22" spans="1:43" s="3" customFormat="1" ht="15.75" customHeight="1" x14ac:dyDescent="0.2">
      <c r="A622" s="23" t="s">
        <v>810</v>
      </c>
      <c r="B622" s="2">
        <v>661836</v>
      </c>
      <c r="C622" s="88" t="s">
        <v>2285</v>
      </c>
      <c r="D622" s="23" t="s">
        <v>810</v>
      </c>
      <c r="E622" s="7">
        <v>661836</v>
      </c>
      <c r="F622" s="7" t="s">
        <v>107</v>
      </c>
      <c r="G622" s="8" t="s">
        <v>1103</v>
      </c>
      <c r="H622" s="5" t="s">
        <v>21</v>
      </c>
      <c r="I622" s="5">
        <v>5</v>
      </c>
      <c r="J622" s="5">
        <v>100</v>
      </c>
      <c r="K622" s="5">
        <v>15</v>
      </c>
      <c r="L622" s="5">
        <v>38</v>
      </c>
      <c r="M622" s="5">
        <v>57.1</v>
      </c>
      <c r="N622" s="5">
        <v>6.5</v>
      </c>
      <c r="O622" s="43" t="str">
        <f>CONCATENATE(Таблица1[[#This Row],[Отверстия]],"/",Таблица1[[#This Row],[PCD]])</f>
        <v>5/100</v>
      </c>
      <c r="P622" s="5" t="s">
        <v>2284</v>
      </c>
      <c r="Q622" s="17" t="str">
        <f>CONCATENATE(Таблица1[[#This Row],[Отверстия]],"/",Таблица1[[#This Row],[PCD]],"/",Таблица1[[#This Row],[Диаметр]])</f>
        <v>5/100/15</v>
      </c>
      <c r="R62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5/100/15/38/57,1/6,5</v>
      </c>
      <c r="S62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5/100/15/38/57,1/6,5</v>
      </c>
      <c r="T622" s="58" t="s">
        <v>28</v>
      </c>
      <c r="U622" s="4">
        <v>8</v>
      </c>
      <c r="V622" s="35">
        <v>12</v>
      </c>
      <c r="W622" s="55" t="s">
        <v>2905</v>
      </c>
      <c r="X622" s="34">
        <v>3590</v>
      </c>
      <c r="Y622" s="161"/>
      <c r="Z622" s="34">
        <v>0</v>
      </c>
      <c r="AA622" s="51">
        <f>IFERROR(VLOOKUP(Таблица1[[#This Row],[Товар КОД6]],'Stock СВОД'!$A$5:$C$220,2,0),)</f>
        <v>0</v>
      </c>
      <c r="AB622" s="51">
        <f>IFERROR(VLOOKUP(Таблица1[[#This Row],[Товар КОД6]],'Продажи Период СВОД'!$A$5:$C$410,2,0),)</f>
        <v>0</v>
      </c>
      <c r="AC622" s="129">
        <f>IFERROR(VLOOKUP(Таблица1[[#This Row],[Товар КОД6]],'Stock СВОД'!$A$5:$C$220,3,0),)</f>
        <v>0</v>
      </c>
      <c r="AD622" s="51">
        <f>IFERROR(VLOOKUP(Таблица1[[#This Row],[Товар КОД6]],'Продажи Период СВОД'!$A$5:$C$410,3,0),)</f>
        <v>0</v>
      </c>
      <c r="AE622" s="119">
        <f>Таблица1[[#This Row],[СТОК 1001]]+Таблица1[[#This Row],[СТОК 1002,]]</f>
        <v>0</v>
      </c>
      <c r="AF622" s="128"/>
      <c r="AG622" s="129"/>
      <c r="AH622" s="120">
        <f>Таблица1[[#This Row],[1002 заказ]]+Таблица1[[#This Row],[1001 заказ]]</f>
        <v>0</v>
      </c>
      <c r="AI622" s="57">
        <v>1</v>
      </c>
      <c r="AJ622" s="194"/>
      <c r="AK622" s="194"/>
      <c r="AL622" s="194">
        <f>Таблица1[[#This Row],[ФАКТ 1001]]+Таблица1[[#This Row],[ФАКТ 1002]]+Таблица1[[#This Row],[1001 заказ]]+Таблица1[[#This Row],[1002 заказ]]</f>
        <v>0</v>
      </c>
      <c r="AP622" s="3">
        <f>Таблица1[[#This Row],[Возврат 1002]]+Таблица1[[#This Row],[Возврат 1001]]</f>
        <v>0</v>
      </c>
      <c r="AQ62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23" spans="1:43" s="3" customFormat="1" ht="15.75" customHeight="1" x14ac:dyDescent="0.2">
      <c r="A623" s="23" t="s">
        <v>810</v>
      </c>
      <c r="B623" s="2">
        <v>661838</v>
      </c>
      <c r="C623" s="88" t="s">
        <v>2287</v>
      </c>
      <c r="D623" s="23" t="s">
        <v>810</v>
      </c>
      <c r="E623" s="7">
        <v>661838</v>
      </c>
      <c r="F623" s="7" t="s">
        <v>107</v>
      </c>
      <c r="G623" s="8" t="s">
        <v>1108</v>
      </c>
      <c r="H623" s="5" t="s">
        <v>21</v>
      </c>
      <c r="I623" s="5">
        <v>5</v>
      </c>
      <c r="J623" s="5">
        <v>100</v>
      </c>
      <c r="K623" s="5">
        <v>15</v>
      </c>
      <c r="L623" s="5">
        <v>38</v>
      </c>
      <c r="M623" s="5">
        <v>57.1</v>
      </c>
      <c r="N623" s="5">
        <v>6.5</v>
      </c>
      <c r="O623" s="43" t="str">
        <f>CONCATENATE(Таблица1[[#This Row],[Отверстия]],"/",Таблица1[[#This Row],[PCD]])</f>
        <v>5/100</v>
      </c>
      <c r="P623" s="5" t="s">
        <v>2286</v>
      </c>
      <c r="Q623" s="17" t="str">
        <f>CONCATENATE(Таблица1[[#This Row],[Отверстия]],"/",Таблица1[[#This Row],[PCD]],"/",Таблица1[[#This Row],[Диаметр]])</f>
        <v>5/100/15</v>
      </c>
      <c r="R62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5/100/15/38/57,1/6,5</v>
      </c>
      <c r="S62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5/100/15/38/57,1/6,5</v>
      </c>
      <c r="T623" s="58" t="s">
        <v>28</v>
      </c>
      <c r="U623" s="4">
        <v>8</v>
      </c>
      <c r="V623" s="35">
        <v>12</v>
      </c>
      <c r="W623" s="55" t="s">
        <v>2905</v>
      </c>
      <c r="X623" s="34">
        <v>3350</v>
      </c>
      <c r="Y623" s="161"/>
      <c r="Z623" s="34">
        <v>0</v>
      </c>
      <c r="AA623" s="51">
        <f>IFERROR(VLOOKUP(Таблица1[[#This Row],[Товар КОД6]],'Stock СВОД'!$A$5:$C$220,2,0),)</f>
        <v>0</v>
      </c>
      <c r="AB623" s="51">
        <f>IFERROR(VLOOKUP(Таблица1[[#This Row],[Товар КОД6]],'Продажи Период СВОД'!$A$5:$C$410,2,0),)</f>
        <v>0</v>
      </c>
      <c r="AC623" s="129">
        <f>IFERROR(VLOOKUP(Таблица1[[#This Row],[Товар КОД6]],'Stock СВОД'!$A$5:$C$220,3,0),)</f>
        <v>0</v>
      </c>
      <c r="AD623" s="51">
        <f>IFERROR(VLOOKUP(Таблица1[[#This Row],[Товар КОД6]],'Продажи Период СВОД'!$A$5:$C$410,3,0),)</f>
        <v>0</v>
      </c>
      <c r="AE623" s="119">
        <f>Таблица1[[#This Row],[СТОК 1001]]+Таблица1[[#This Row],[СТОК 1002,]]</f>
        <v>0</v>
      </c>
      <c r="AF623" s="128"/>
      <c r="AG623" s="129"/>
      <c r="AH623" s="120">
        <f>Таблица1[[#This Row],[1002 заказ]]+Таблица1[[#This Row],[1001 заказ]]</f>
        <v>0</v>
      </c>
      <c r="AI623" s="57">
        <v>1</v>
      </c>
      <c r="AJ623" s="194"/>
      <c r="AK623" s="194"/>
      <c r="AL623" s="194">
        <f>Таблица1[[#This Row],[ФАКТ 1001]]+Таблица1[[#This Row],[ФАКТ 1002]]+Таблица1[[#This Row],[1001 заказ]]+Таблица1[[#This Row],[1002 заказ]]</f>
        <v>0</v>
      </c>
      <c r="AP623" s="3">
        <f>Таблица1[[#This Row],[Возврат 1002]]+Таблица1[[#This Row],[Возврат 1001]]</f>
        <v>0</v>
      </c>
      <c r="AQ62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24" spans="1:43" s="3" customFormat="1" ht="15.75" customHeight="1" x14ac:dyDescent="0.2">
      <c r="A624" s="23" t="s">
        <v>810</v>
      </c>
      <c r="B624" s="2">
        <v>665941</v>
      </c>
      <c r="C624" s="88" t="s">
        <v>3694</v>
      </c>
      <c r="D624" s="23" t="s">
        <v>810</v>
      </c>
      <c r="E624" s="7">
        <v>665941</v>
      </c>
      <c r="F624" s="7" t="s">
        <v>2573</v>
      </c>
      <c r="G624" s="8" t="s">
        <v>1099</v>
      </c>
      <c r="H624" s="5" t="s">
        <v>21</v>
      </c>
      <c r="I624" s="5">
        <v>5</v>
      </c>
      <c r="J624" s="5">
        <v>100</v>
      </c>
      <c r="K624" s="5">
        <v>15</v>
      </c>
      <c r="L624" s="5">
        <v>38</v>
      </c>
      <c r="M624" s="5">
        <v>57.1</v>
      </c>
      <c r="N624" s="5">
        <v>6.5</v>
      </c>
      <c r="O624" s="43" t="str">
        <f>CONCATENATE(Таблица1[[#This Row],[Отверстия]],"/",Таблица1[[#This Row],[PCD]])</f>
        <v>5/100</v>
      </c>
      <c r="P624" s="5" t="s">
        <v>2490</v>
      </c>
      <c r="Q624" s="17" t="str">
        <f>CONCATENATE(Таблица1[[#This Row],[Отверстия]],"/",Таблица1[[#This Row],[PCD]],"/",Таблица1[[#This Row],[Диаметр]])</f>
        <v>5/100/15</v>
      </c>
      <c r="R62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5/100/15/38/57,1/6,5</v>
      </c>
      <c r="S62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5/100/15/38/57,1/6,5</v>
      </c>
      <c r="T624" s="58" t="s">
        <v>28</v>
      </c>
      <c r="U624" s="4">
        <v>8</v>
      </c>
      <c r="V624" s="35">
        <v>12</v>
      </c>
      <c r="W624" s="55" t="s">
        <v>2905</v>
      </c>
      <c r="X624" s="34">
        <v>3350</v>
      </c>
      <c r="Y624" s="161"/>
      <c r="Z624" s="34">
        <v>0</v>
      </c>
      <c r="AA624" s="51">
        <f>IFERROR(VLOOKUP(Таблица1[[#This Row],[Товар КОД6]],'Stock СВОД'!$A$5:$C$220,2,0),)</f>
        <v>0</v>
      </c>
      <c r="AB624" s="51">
        <f>IFERROR(VLOOKUP(Таблица1[[#This Row],[Товар КОД6]],'Продажи Период СВОД'!$A$5:$C$410,2,0),)</f>
        <v>0</v>
      </c>
      <c r="AC624" s="129">
        <f>IFERROR(VLOOKUP(Таблица1[[#This Row],[Товар КОД6]],'Stock СВОД'!$A$5:$C$220,3,0),)</f>
        <v>0</v>
      </c>
      <c r="AD624" s="51">
        <f>IFERROR(VLOOKUP(Таблица1[[#This Row],[Товар КОД6]],'Продажи Период СВОД'!$A$5:$C$410,3,0),)</f>
        <v>0</v>
      </c>
      <c r="AE624" s="119">
        <f>Таблица1[[#This Row],[СТОК 1001]]+Таблица1[[#This Row],[СТОК 1002,]]</f>
        <v>0</v>
      </c>
      <c r="AF624" s="128"/>
      <c r="AG624" s="129"/>
      <c r="AH624" s="120">
        <f>Таблица1[[#This Row],[1002 заказ]]+Таблица1[[#This Row],[1001 заказ]]</f>
        <v>0</v>
      </c>
      <c r="AI624" s="57">
        <v>1</v>
      </c>
      <c r="AJ624" s="194"/>
      <c r="AK624" s="194"/>
      <c r="AL624" s="194">
        <f>Таблица1[[#This Row],[ФАКТ 1001]]+Таблица1[[#This Row],[ФАКТ 1002]]+Таблица1[[#This Row],[1001 заказ]]+Таблица1[[#This Row],[1002 заказ]]</f>
        <v>0</v>
      </c>
      <c r="AP624" s="3">
        <f>Таблица1[[#This Row],[Возврат 1002]]+Таблица1[[#This Row],[Возврат 1001]]</f>
        <v>0</v>
      </c>
      <c r="AQ62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25" spans="1:43" s="3" customFormat="1" ht="15.75" customHeight="1" x14ac:dyDescent="0.2">
      <c r="A625" s="23" t="s">
        <v>810</v>
      </c>
      <c r="B625" s="2">
        <v>938856</v>
      </c>
      <c r="C625" s="88" t="s">
        <v>374</v>
      </c>
      <c r="D625" s="23" t="s">
        <v>810</v>
      </c>
      <c r="E625" s="7">
        <v>938856</v>
      </c>
      <c r="F625" s="7" t="s">
        <v>38</v>
      </c>
      <c r="G625" s="8" t="s">
        <v>1097</v>
      </c>
      <c r="H625" s="5" t="s">
        <v>21</v>
      </c>
      <c r="I625" s="5">
        <v>5</v>
      </c>
      <c r="J625" s="5">
        <v>100</v>
      </c>
      <c r="K625" s="5">
        <v>15</v>
      </c>
      <c r="L625" s="5">
        <v>43</v>
      </c>
      <c r="M625" s="5">
        <v>57.1</v>
      </c>
      <c r="N625" s="5">
        <v>6</v>
      </c>
      <c r="O625" s="43" t="str">
        <f>CONCATENATE(Таблица1[[#This Row],[Отверстия]],"/",Таблица1[[#This Row],[PCD]])</f>
        <v>5/100</v>
      </c>
      <c r="P625" s="5" t="s">
        <v>375</v>
      </c>
      <c r="Q625" s="17" t="str">
        <f>CONCATENATE(Таблица1[[#This Row],[Отверстия]],"/",Таблица1[[#This Row],[PCD]],"/",Таблица1[[#This Row],[Диаметр]])</f>
        <v>5/100/15</v>
      </c>
      <c r="R62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5/100/15/43/57,1/6</v>
      </c>
      <c r="S62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5/100/15/43/57,1/6</v>
      </c>
      <c r="T625" s="58" t="s">
        <v>28</v>
      </c>
      <c r="U625" s="4">
        <v>4</v>
      </c>
      <c r="V625" s="35">
        <v>4</v>
      </c>
      <c r="W625" s="55" t="s">
        <v>2906</v>
      </c>
      <c r="X625" s="34">
        <v>3590</v>
      </c>
      <c r="Y625" s="161"/>
      <c r="Z625" s="34">
        <v>0</v>
      </c>
      <c r="AA625" s="51">
        <f>IFERROR(VLOOKUP(Таблица1[[#This Row],[Товар КОД6]],'Stock СВОД'!$A$5:$C$220,2,0),)</f>
        <v>0</v>
      </c>
      <c r="AB625" s="51">
        <f>IFERROR(VLOOKUP(Таблица1[[#This Row],[Товар КОД6]],'Продажи Период СВОД'!$A$5:$C$410,2,0),)</f>
        <v>0</v>
      </c>
      <c r="AC625" s="129">
        <f>IFERROR(VLOOKUP(Таблица1[[#This Row],[Товар КОД6]],'Stock СВОД'!$A$5:$C$220,3,0),)</f>
        <v>0</v>
      </c>
      <c r="AD625" s="51">
        <f>IFERROR(VLOOKUP(Таблица1[[#This Row],[Товар КОД6]],'Продажи Период СВОД'!$A$5:$C$410,3,0),)</f>
        <v>0</v>
      </c>
      <c r="AE625" s="119">
        <f>Таблица1[[#This Row],[СТОК 1001]]+Таблица1[[#This Row],[СТОК 1002,]]</f>
        <v>0</v>
      </c>
      <c r="AF625" s="128"/>
      <c r="AG625" s="129"/>
      <c r="AH625" s="120">
        <f>Таблица1[[#This Row],[1002 заказ]]+Таблица1[[#This Row],[1001 заказ]]</f>
        <v>0</v>
      </c>
      <c r="AI625" s="57">
        <v>1</v>
      </c>
      <c r="AJ625" s="194"/>
      <c r="AK625" s="194"/>
      <c r="AL625" s="194">
        <f>Таблица1[[#This Row],[ФАКТ 1001]]+Таблица1[[#This Row],[ФАКТ 1002]]+Таблица1[[#This Row],[1001 заказ]]+Таблица1[[#This Row],[1002 заказ]]</f>
        <v>0</v>
      </c>
      <c r="AP625" s="3">
        <f>Таблица1[[#This Row],[Возврат 1002]]+Таблица1[[#This Row],[Возврат 1001]]</f>
        <v>0</v>
      </c>
      <c r="AQ62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26" spans="1:43" s="3" customFormat="1" ht="15.75" customHeight="1" x14ac:dyDescent="0.2">
      <c r="A626" s="23" t="s">
        <v>810</v>
      </c>
      <c r="B626" s="2">
        <v>405649</v>
      </c>
      <c r="C626" s="88" t="s">
        <v>1244</v>
      </c>
      <c r="D626" s="23" t="s">
        <v>810</v>
      </c>
      <c r="E626" s="7">
        <v>405649</v>
      </c>
      <c r="F626" s="7" t="s">
        <v>2574</v>
      </c>
      <c r="G626" s="8" t="s">
        <v>1180</v>
      </c>
      <c r="H626" s="5" t="s">
        <v>21</v>
      </c>
      <c r="I626" s="5">
        <v>5</v>
      </c>
      <c r="J626" s="5">
        <v>100</v>
      </c>
      <c r="K626" s="5">
        <v>15</v>
      </c>
      <c r="L626" s="44">
        <v>43</v>
      </c>
      <c r="M626" s="5">
        <v>57.1</v>
      </c>
      <c r="N626" s="5">
        <v>6</v>
      </c>
      <c r="O626" s="43" t="str">
        <f>CONCATENATE(Таблица1[[#This Row],[Отверстия]],"/",Таблица1[[#This Row],[PCD]])</f>
        <v>5/100</v>
      </c>
      <c r="P626" s="5" t="str">
        <f>Таблица1[[#This Row],[Универсальный размер]]&amp;" "&amp;Таблица1[[#This Row],[Код Поставщика]]</f>
        <v>5/100/15/43/57,1/6 51.12ПЛ</v>
      </c>
      <c r="Q626" s="17" t="str">
        <f>CONCATENATE(Таблица1[[#This Row],[Отверстия]],"/",Таблица1[[#This Row],[PCD]],"/",Таблица1[[#This Row],[Диаметр]])</f>
        <v>5/100/15</v>
      </c>
      <c r="R62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5/100/15/43/57,1/6</v>
      </c>
      <c r="S62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5/100/15/43/57,1/6</v>
      </c>
      <c r="T626" s="58" t="s">
        <v>28</v>
      </c>
      <c r="U626" s="4">
        <v>4</v>
      </c>
      <c r="V626" s="35">
        <v>4</v>
      </c>
      <c r="W626" s="55" t="s">
        <v>2906</v>
      </c>
      <c r="X626" s="34">
        <v>3590</v>
      </c>
      <c r="Y626" s="161"/>
      <c r="Z626" s="34">
        <v>0</v>
      </c>
      <c r="AA626" s="51">
        <f>IFERROR(VLOOKUP(Таблица1[[#This Row],[Товар КОД6]],'Stock СВОД'!$A$5:$C$220,2,0),)</f>
        <v>0</v>
      </c>
      <c r="AB626" s="51">
        <f>IFERROR(VLOOKUP(Таблица1[[#This Row],[Товар КОД6]],'Продажи Период СВОД'!$A$5:$C$410,2,0),)</f>
        <v>0</v>
      </c>
      <c r="AC626" s="129">
        <f>IFERROR(VLOOKUP(Таблица1[[#This Row],[Товар КОД6]],'Stock СВОД'!$A$5:$C$220,3,0),)</f>
        <v>0</v>
      </c>
      <c r="AD626" s="51">
        <f>IFERROR(VLOOKUP(Таблица1[[#This Row],[Товар КОД6]],'Продажи Период СВОД'!$A$5:$C$410,3,0),)</f>
        <v>0</v>
      </c>
      <c r="AE626" s="119">
        <f>Таблица1[[#This Row],[СТОК 1001]]+Таблица1[[#This Row],[СТОК 1002,]]</f>
        <v>0</v>
      </c>
      <c r="AF626" s="128"/>
      <c r="AG626" s="129"/>
      <c r="AH626" s="120">
        <f>Таблица1[[#This Row],[1002 заказ]]+Таблица1[[#This Row],[1001 заказ]]</f>
        <v>0</v>
      </c>
      <c r="AI626" s="57">
        <v>1</v>
      </c>
      <c r="AJ626" s="194"/>
      <c r="AK626" s="194"/>
      <c r="AL626" s="194">
        <f>Таблица1[[#This Row],[ФАКТ 1001]]+Таблица1[[#This Row],[ФАКТ 1002]]+Таблица1[[#This Row],[1001 заказ]]+Таблица1[[#This Row],[1002 заказ]]</f>
        <v>0</v>
      </c>
      <c r="AP626" s="3">
        <f>Таблица1[[#This Row],[Возврат 1002]]+Таблица1[[#This Row],[Возврат 1001]]</f>
        <v>0</v>
      </c>
      <c r="AQ62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27" spans="1:43" s="3" customFormat="1" ht="15.75" customHeight="1" x14ac:dyDescent="0.2">
      <c r="A627" s="23" t="s">
        <v>810</v>
      </c>
      <c r="B627" s="2">
        <v>661529</v>
      </c>
      <c r="C627" s="88" t="s">
        <v>3271</v>
      </c>
      <c r="D627" s="23" t="s">
        <v>810</v>
      </c>
      <c r="E627" s="7">
        <v>661529</v>
      </c>
      <c r="F627" s="7" t="s">
        <v>4621</v>
      </c>
      <c r="G627" s="8" t="s">
        <v>1099</v>
      </c>
      <c r="H627" s="5" t="s">
        <v>21</v>
      </c>
      <c r="I627" s="5">
        <v>5</v>
      </c>
      <c r="J627" s="5">
        <v>100</v>
      </c>
      <c r="K627" s="5">
        <v>15</v>
      </c>
      <c r="L627" s="5">
        <v>41</v>
      </c>
      <c r="M627" s="5">
        <v>57.1</v>
      </c>
      <c r="N627" s="5">
        <v>6.5</v>
      </c>
      <c r="O627" s="43" t="str">
        <f>CONCATENATE(Таблица1[[#This Row],[Отверстия]],"/",Таблица1[[#This Row],[PCD]])</f>
        <v>5/100</v>
      </c>
      <c r="P627" s="5" t="s">
        <v>3272</v>
      </c>
      <c r="Q627" s="17" t="str">
        <f>CONCATENATE(Таблица1[[#This Row],[Отверстия]],"/",Таблица1[[#This Row],[PCD]],"/",Таблица1[[#This Row],[Диаметр]])</f>
        <v>5/100/15</v>
      </c>
      <c r="R62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5/100/15/41/57,1/6,5</v>
      </c>
      <c r="S62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5/100/15/41/57,1/6,5</v>
      </c>
      <c r="T627" s="58" t="s">
        <v>28</v>
      </c>
      <c r="U627" s="4">
        <v>4</v>
      </c>
      <c r="V627" s="35">
        <v>4</v>
      </c>
      <c r="W627" s="55"/>
      <c r="X627" s="34">
        <v>3350</v>
      </c>
      <c r="Y627" s="161"/>
      <c r="Z627" s="34">
        <v>2629.9957999999997</v>
      </c>
      <c r="AA627" s="51">
        <f>IFERROR(VLOOKUP(Таблица1[[#This Row],[Товар КОД6]],'Stock СВОД'!$A$5:$C$220,2,0),)</f>
        <v>4</v>
      </c>
      <c r="AB627" s="51">
        <f>IFERROR(VLOOKUP(Таблица1[[#This Row],[Товар КОД6]],'Продажи Период СВОД'!$A$5:$C$410,2,0),)</f>
        <v>0</v>
      </c>
      <c r="AC627" s="129">
        <f>IFERROR(VLOOKUP(Таблица1[[#This Row],[Товар КОД6]],'Stock СВОД'!$A$5:$C$220,3,0),)</f>
        <v>4</v>
      </c>
      <c r="AD627" s="51">
        <f>IFERROR(VLOOKUP(Таблица1[[#This Row],[Товар КОД6]],'Продажи Период СВОД'!$A$5:$C$410,3,0),)</f>
        <v>0</v>
      </c>
      <c r="AE627" s="119">
        <f>Таблица1[[#This Row],[СТОК 1001]]+Таблица1[[#This Row],[СТОК 1002,]]</f>
        <v>8</v>
      </c>
      <c r="AF627" s="128"/>
      <c r="AG627" s="129"/>
      <c r="AH627" s="120">
        <f>Таблица1[[#This Row],[1002 заказ]]+Таблица1[[#This Row],[1001 заказ]]</f>
        <v>0</v>
      </c>
      <c r="AI627" s="57">
        <v>1</v>
      </c>
      <c r="AJ627" s="194">
        <v>2760</v>
      </c>
      <c r="AK627" s="194"/>
      <c r="AL627" s="194">
        <f>Таблица1[[#This Row],[ФАКТ 1001]]+Таблица1[[#This Row],[ФАКТ 1002]]+Таблица1[[#This Row],[1001 заказ]]+Таблица1[[#This Row],[1002 заказ]]</f>
        <v>2760</v>
      </c>
      <c r="AP627" s="3">
        <v>2760</v>
      </c>
      <c r="AQ62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8</v>
      </c>
    </row>
    <row r="628" spans="1:43" s="3" customFormat="1" ht="15.75" customHeight="1" x14ac:dyDescent="0.2">
      <c r="A628" s="23" t="s">
        <v>810</v>
      </c>
      <c r="B628" s="2">
        <v>661530</v>
      </c>
      <c r="C628" s="88" t="s">
        <v>1950</v>
      </c>
      <c r="D628" s="23" t="s">
        <v>810</v>
      </c>
      <c r="E628" s="7">
        <v>661530</v>
      </c>
      <c r="F628" s="7" t="s">
        <v>2574</v>
      </c>
      <c r="G628" s="7" t="s">
        <v>1099</v>
      </c>
      <c r="H628" s="5" t="s">
        <v>21</v>
      </c>
      <c r="I628" s="5">
        <v>5</v>
      </c>
      <c r="J628" s="5">
        <v>100</v>
      </c>
      <c r="K628" s="5">
        <v>15</v>
      </c>
      <c r="L628" s="44">
        <v>43</v>
      </c>
      <c r="M628" s="5">
        <v>57.1</v>
      </c>
      <c r="N628" s="5">
        <v>6</v>
      </c>
      <c r="O628" s="43" t="str">
        <f>CONCATENATE(Таблица1[[#This Row],[Отверстия]],"/",Таблица1[[#This Row],[PCD]])</f>
        <v>5/100</v>
      </c>
      <c r="P628" s="5" t="str">
        <f>Таблица1[[#This Row],[Универсальный размер]]&amp;" "&amp;Таблица1[[#This Row],[Код Поставщика]]</f>
        <v>5/100/15/43/57,1/6 51.12Н</v>
      </c>
      <c r="Q628" s="17" t="str">
        <f>CONCATENATE(Таблица1[[#This Row],[Отверстия]],"/",Таблица1[[#This Row],[PCD]],"/",Таблица1[[#This Row],[Диаметр]])</f>
        <v>5/100/15</v>
      </c>
      <c r="R62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5/100/15/43/57,1/6</v>
      </c>
      <c r="S62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5/100/15/43/57,1/6</v>
      </c>
      <c r="T628" s="58" t="s">
        <v>28</v>
      </c>
      <c r="U628" s="4">
        <v>4</v>
      </c>
      <c r="V628" s="35">
        <v>4</v>
      </c>
      <c r="W628" s="55" t="s">
        <v>2906</v>
      </c>
      <c r="X628" s="34">
        <v>3350</v>
      </c>
      <c r="Y628" s="161"/>
      <c r="Z628" s="34">
        <v>0</v>
      </c>
      <c r="AA628" s="51">
        <f>IFERROR(VLOOKUP(Таблица1[[#This Row],[Товар КОД6]],'Stock СВОД'!$A$5:$C$220,2,0),)</f>
        <v>0</v>
      </c>
      <c r="AB628" s="51">
        <f>IFERROR(VLOOKUP(Таблица1[[#This Row],[Товар КОД6]],'Продажи Период СВОД'!$A$5:$C$410,2,0),)</f>
        <v>0</v>
      </c>
      <c r="AC628" s="129">
        <f>IFERROR(VLOOKUP(Таблица1[[#This Row],[Товар КОД6]],'Stock СВОД'!$A$5:$C$220,3,0),)</f>
        <v>0</v>
      </c>
      <c r="AD628" s="51">
        <f>IFERROR(VLOOKUP(Таблица1[[#This Row],[Товар КОД6]],'Продажи Период СВОД'!$A$5:$C$410,3,0),)</f>
        <v>0</v>
      </c>
      <c r="AE628" s="119">
        <f>Таблица1[[#This Row],[СТОК 1001]]+Таблица1[[#This Row],[СТОК 1002,]]</f>
        <v>0</v>
      </c>
      <c r="AF628" s="128"/>
      <c r="AG628" s="129"/>
      <c r="AH628" s="120">
        <f>Таблица1[[#This Row],[1002 заказ]]+Таблица1[[#This Row],[1001 заказ]]</f>
        <v>0</v>
      </c>
      <c r="AI628" s="57">
        <v>1</v>
      </c>
      <c r="AJ628" s="194"/>
      <c r="AK628" s="194"/>
      <c r="AL628" s="194">
        <f>Таблица1[[#This Row],[ФАКТ 1001]]+Таблица1[[#This Row],[ФАКТ 1002]]+Таблица1[[#This Row],[1001 заказ]]+Таблица1[[#This Row],[1002 заказ]]</f>
        <v>0</v>
      </c>
      <c r="AP628" s="3">
        <f>Таблица1[[#This Row],[Возврат 1002]]+Таблица1[[#This Row],[Возврат 1001]]</f>
        <v>0</v>
      </c>
      <c r="AQ62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29" spans="1:43" s="3" customFormat="1" ht="15.75" customHeight="1" x14ac:dyDescent="0.2">
      <c r="A629" s="23" t="s">
        <v>810</v>
      </c>
      <c r="B629" s="2">
        <v>405687</v>
      </c>
      <c r="C629" s="88" t="s">
        <v>371</v>
      </c>
      <c r="D629" s="23" t="s">
        <v>810</v>
      </c>
      <c r="E629" s="7">
        <v>405687</v>
      </c>
      <c r="F629" s="7" t="s">
        <v>107</v>
      </c>
      <c r="G629" s="7" t="s">
        <v>2571</v>
      </c>
      <c r="H629" s="5" t="s">
        <v>21</v>
      </c>
      <c r="I629" s="5">
        <v>5</v>
      </c>
      <c r="J629" s="5">
        <v>100</v>
      </c>
      <c r="K629" s="5">
        <v>15</v>
      </c>
      <c r="L629" s="5">
        <v>43</v>
      </c>
      <c r="M629" s="5">
        <v>57.1</v>
      </c>
      <c r="N629" s="5">
        <v>6.5</v>
      </c>
      <c r="O629" s="43" t="str">
        <f>CONCATENATE(Таблица1[[#This Row],[Отверстия]],"/",Таблица1[[#This Row],[PCD]])</f>
        <v>5/100</v>
      </c>
      <c r="P629" s="5" t="s">
        <v>372</v>
      </c>
      <c r="Q629" s="17" t="str">
        <f>CONCATENATE(Таблица1[[#This Row],[Отверстия]],"/",Таблица1[[#This Row],[PCD]],"/",Таблица1[[#This Row],[Диаметр]])</f>
        <v>5/100/15</v>
      </c>
      <c r="R62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5/100/15/43/57,1/6,5</v>
      </c>
      <c r="S62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5/100/15/43/57,1/6,5</v>
      </c>
      <c r="T629" s="58" t="s">
        <v>22</v>
      </c>
      <c r="U629" s="4"/>
      <c r="V629" s="35"/>
      <c r="W629" s="55" t="s">
        <v>2907</v>
      </c>
      <c r="X629" s="34">
        <v>3590</v>
      </c>
      <c r="Y629" s="161"/>
      <c r="Z629" s="34">
        <v>0</v>
      </c>
      <c r="AA629" s="51">
        <f>IFERROR(VLOOKUP(Таблица1[[#This Row],[Товар КОД6]],'Stock СВОД'!$A$5:$C$220,2,0),)</f>
        <v>0</v>
      </c>
      <c r="AB629" s="51">
        <f>IFERROR(VLOOKUP(Таблица1[[#This Row],[Товар КОД6]],'Продажи Период СВОД'!$A$5:$C$410,2,0),)</f>
        <v>0</v>
      </c>
      <c r="AC629" s="129">
        <f>IFERROR(VLOOKUP(Таблица1[[#This Row],[Товар КОД6]],'Stock СВОД'!$A$5:$C$220,3,0),)</f>
        <v>0</v>
      </c>
      <c r="AD629" s="51">
        <f>IFERROR(VLOOKUP(Таблица1[[#This Row],[Товар КОД6]],'Продажи Период СВОД'!$A$5:$C$410,3,0),)</f>
        <v>0</v>
      </c>
      <c r="AE629" s="119">
        <f>Таблица1[[#This Row],[СТОК 1001]]+Таблица1[[#This Row],[СТОК 1002,]]</f>
        <v>0</v>
      </c>
      <c r="AF629" s="128"/>
      <c r="AG629" s="129"/>
      <c r="AH629" s="120">
        <f>Таблица1[[#This Row],[1002 заказ]]+Таблица1[[#This Row],[1001 заказ]]</f>
        <v>0</v>
      </c>
      <c r="AI629" s="57"/>
      <c r="AJ629" s="194"/>
      <c r="AK629" s="194"/>
      <c r="AL629" s="194">
        <f>Таблица1[[#This Row],[ФАКТ 1001]]+Таблица1[[#This Row],[ФАКТ 1002]]+Таблица1[[#This Row],[1001 заказ]]+Таблица1[[#This Row],[1002 заказ]]</f>
        <v>0</v>
      </c>
      <c r="AP629" s="3">
        <f>Таблица1[[#This Row],[Возврат 1002]]+Таблица1[[#This Row],[Возврат 1001]]</f>
        <v>0</v>
      </c>
      <c r="AQ62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30" spans="1:43" s="3" customFormat="1" ht="15.75" customHeight="1" x14ac:dyDescent="0.2">
      <c r="A630" s="23" t="s">
        <v>810</v>
      </c>
      <c r="B630" s="2">
        <v>799877</v>
      </c>
      <c r="C630" s="88" t="s">
        <v>373</v>
      </c>
      <c r="D630" s="23" t="s">
        <v>810</v>
      </c>
      <c r="E630" s="7">
        <v>799877</v>
      </c>
      <c r="F630" s="7" t="s">
        <v>107</v>
      </c>
      <c r="G630" s="7" t="s">
        <v>1097</v>
      </c>
      <c r="H630" s="5" t="s">
        <v>21</v>
      </c>
      <c r="I630" s="5">
        <v>5</v>
      </c>
      <c r="J630" s="5">
        <v>100</v>
      </c>
      <c r="K630" s="5">
        <v>15</v>
      </c>
      <c r="L630" s="5">
        <v>43</v>
      </c>
      <c r="M630" s="5">
        <v>57.1</v>
      </c>
      <c r="N630" s="5">
        <v>6.5</v>
      </c>
      <c r="O630" s="43" t="str">
        <f>CONCATENATE(Таблица1[[#This Row],[Отверстия]],"/",Таблица1[[#This Row],[PCD]])</f>
        <v>5/100</v>
      </c>
      <c r="P630" s="5" t="s">
        <v>372</v>
      </c>
      <c r="Q630" s="17" t="str">
        <f>CONCATENATE(Таблица1[[#This Row],[Отверстия]],"/",Таблица1[[#This Row],[PCD]],"/",Таблица1[[#This Row],[Диаметр]])</f>
        <v>5/100/15</v>
      </c>
      <c r="R63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5/100/15/43/57,1/6,5</v>
      </c>
      <c r="S63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5/100/15/43/57,1/6,5</v>
      </c>
      <c r="T630" s="58" t="s">
        <v>22</v>
      </c>
      <c r="U630" s="4"/>
      <c r="V630" s="35"/>
      <c r="W630" s="55" t="s">
        <v>2907</v>
      </c>
      <c r="X630" s="34">
        <v>3590</v>
      </c>
      <c r="Y630" s="161"/>
      <c r="Z630" s="34">
        <v>0</v>
      </c>
      <c r="AA630" s="51">
        <f>IFERROR(VLOOKUP(Таблица1[[#This Row],[Товар КОД6]],'Stock СВОД'!$A$5:$C$220,2,0),)</f>
        <v>0</v>
      </c>
      <c r="AB630" s="51">
        <f>IFERROR(VLOOKUP(Таблица1[[#This Row],[Товар КОД6]],'Продажи Период СВОД'!$A$5:$C$410,2,0),)</f>
        <v>0</v>
      </c>
      <c r="AC630" s="129">
        <f>IFERROR(VLOOKUP(Таблица1[[#This Row],[Товар КОД6]],'Stock СВОД'!$A$5:$C$220,3,0),)</f>
        <v>0</v>
      </c>
      <c r="AD630" s="51">
        <f>IFERROR(VLOOKUP(Таблица1[[#This Row],[Товар КОД6]],'Продажи Период СВОД'!$A$5:$C$410,3,0),)</f>
        <v>0</v>
      </c>
      <c r="AE630" s="119">
        <f>Таблица1[[#This Row],[СТОК 1001]]+Таблица1[[#This Row],[СТОК 1002,]]</f>
        <v>0</v>
      </c>
      <c r="AF630" s="128"/>
      <c r="AG630" s="129"/>
      <c r="AH630" s="120">
        <f>Таблица1[[#This Row],[1002 заказ]]+Таблица1[[#This Row],[1001 заказ]]</f>
        <v>0</v>
      </c>
      <c r="AI630" s="57"/>
      <c r="AJ630" s="194"/>
      <c r="AK630" s="194"/>
      <c r="AL630" s="194">
        <f>Таблица1[[#This Row],[ФАКТ 1001]]+Таблица1[[#This Row],[ФАКТ 1002]]+Таблица1[[#This Row],[1001 заказ]]+Таблица1[[#This Row],[1002 заказ]]</f>
        <v>0</v>
      </c>
      <c r="AP630" s="3">
        <f>Таблица1[[#This Row],[Возврат 1002]]+Таблица1[[#This Row],[Возврат 1001]]</f>
        <v>0</v>
      </c>
      <c r="AQ63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31" spans="1:43" s="3" customFormat="1" ht="15.75" customHeight="1" x14ac:dyDescent="0.2">
      <c r="A631" s="23" t="s">
        <v>810</v>
      </c>
      <c r="B631" s="2">
        <v>661829</v>
      </c>
      <c r="C631" s="88" t="s">
        <v>2275</v>
      </c>
      <c r="D631" s="23" t="s">
        <v>810</v>
      </c>
      <c r="E631" s="7">
        <v>661829</v>
      </c>
      <c r="F631" s="7" t="s">
        <v>107</v>
      </c>
      <c r="G631" s="7" t="s">
        <v>1103</v>
      </c>
      <c r="H631" s="5" t="s">
        <v>21</v>
      </c>
      <c r="I631" s="5">
        <v>5</v>
      </c>
      <c r="J631" s="5">
        <v>100</v>
      </c>
      <c r="K631" s="5">
        <v>15</v>
      </c>
      <c r="L631" s="5">
        <v>43</v>
      </c>
      <c r="M631" s="5">
        <v>57.1</v>
      </c>
      <c r="N631" s="5">
        <v>6.5</v>
      </c>
      <c r="O631" s="43" t="str">
        <f>CONCATENATE(Таблица1[[#This Row],[Отверстия]],"/",Таблица1[[#This Row],[PCD]])</f>
        <v>5/100</v>
      </c>
      <c r="P631" s="5" t="s">
        <v>2274</v>
      </c>
      <c r="Q631" s="17" t="str">
        <f>CONCATENATE(Таблица1[[#This Row],[Отверстия]],"/",Таблица1[[#This Row],[PCD]],"/",Таблица1[[#This Row],[Диаметр]])</f>
        <v>5/100/15</v>
      </c>
      <c r="R63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5/100/15/43/57,1/6,5</v>
      </c>
      <c r="S63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5/100/15/43/57,1/6,5</v>
      </c>
      <c r="T631" s="58" t="s">
        <v>22</v>
      </c>
      <c r="U631" s="4"/>
      <c r="V631" s="35"/>
      <c r="W631" s="55" t="s">
        <v>2907</v>
      </c>
      <c r="X631" s="34">
        <v>3590</v>
      </c>
      <c r="Y631" s="161"/>
      <c r="Z631" s="34">
        <v>0</v>
      </c>
      <c r="AA631" s="51">
        <f>IFERROR(VLOOKUP(Таблица1[[#This Row],[Товар КОД6]],'Stock СВОД'!$A$5:$C$220,2,0),)</f>
        <v>0</v>
      </c>
      <c r="AB631" s="51">
        <f>IFERROR(VLOOKUP(Таблица1[[#This Row],[Товар КОД6]],'Продажи Период СВОД'!$A$5:$C$410,2,0),)</f>
        <v>0</v>
      </c>
      <c r="AC631" s="129">
        <f>IFERROR(VLOOKUP(Таблица1[[#This Row],[Товар КОД6]],'Stock СВОД'!$A$5:$C$220,3,0),)</f>
        <v>0</v>
      </c>
      <c r="AD631" s="51">
        <f>IFERROR(VLOOKUP(Таблица1[[#This Row],[Товар КОД6]],'Продажи Период СВОД'!$A$5:$C$410,3,0),)</f>
        <v>0</v>
      </c>
      <c r="AE631" s="119">
        <f>Таблица1[[#This Row],[СТОК 1001]]+Таблица1[[#This Row],[СТОК 1002,]]</f>
        <v>0</v>
      </c>
      <c r="AF631" s="128"/>
      <c r="AG631" s="129"/>
      <c r="AH631" s="120">
        <f>Таблица1[[#This Row],[1002 заказ]]+Таблица1[[#This Row],[1001 заказ]]</f>
        <v>0</v>
      </c>
      <c r="AI631" s="57"/>
      <c r="AJ631" s="194"/>
      <c r="AK631" s="194"/>
      <c r="AL631" s="194">
        <f>Таблица1[[#This Row],[ФАКТ 1001]]+Таблица1[[#This Row],[ФАКТ 1002]]+Таблица1[[#This Row],[1001 заказ]]+Таблица1[[#This Row],[1002 заказ]]</f>
        <v>0</v>
      </c>
      <c r="AP631" s="3">
        <f>Таблица1[[#This Row],[Возврат 1002]]+Таблица1[[#This Row],[Возврат 1001]]</f>
        <v>0</v>
      </c>
      <c r="AQ63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32" spans="1:43" s="3" customFormat="1" ht="15.75" customHeight="1" x14ac:dyDescent="0.2">
      <c r="A632" s="23" t="s">
        <v>810</v>
      </c>
      <c r="B632" s="2">
        <v>661830</v>
      </c>
      <c r="C632" s="88" t="s">
        <v>3695</v>
      </c>
      <c r="D632" s="23" t="s">
        <v>810</v>
      </c>
      <c r="E632" s="7">
        <v>661830</v>
      </c>
      <c r="F632" s="7" t="s">
        <v>107</v>
      </c>
      <c r="G632" s="7" t="s">
        <v>1107</v>
      </c>
      <c r="H632" s="5" t="s">
        <v>21</v>
      </c>
      <c r="I632" s="5">
        <v>5</v>
      </c>
      <c r="J632" s="5">
        <v>100</v>
      </c>
      <c r="K632" s="5">
        <v>15</v>
      </c>
      <c r="L632" s="5">
        <v>43</v>
      </c>
      <c r="M632" s="5">
        <v>57.1</v>
      </c>
      <c r="N632" s="5">
        <v>6.5</v>
      </c>
      <c r="O632" s="43" t="str">
        <f>CONCATENATE(Таблица1[[#This Row],[Отверстия]],"/",Таблица1[[#This Row],[PCD]])</f>
        <v>5/100</v>
      </c>
      <c r="P632" s="5" t="s">
        <v>2276</v>
      </c>
      <c r="Q632" s="17" t="str">
        <f>CONCATENATE(Таблица1[[#This Row],[Отверстия]],"/",Таблица1[[#This Row],[PCD]],"/",Таблица1[[#This Row],[Диаметр]])</f>
        <v>5/100/15</v>
      </c>
      <c r="R63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5/100/15/43/57,1/6,5</v>
      </c>
      <c r="S63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5/100/15/43/57,1/6,5</v>
      </c>
      <c r="T632" s="58" t="s">
        <v>22</v>
      </c>
      <c r="U632" s="4"/>
      <c r="V632" s="35"/>
      <c r="W632" s="55" t="s">
        <v>2907</v>
      </c>
      <c r="X632" s="34">
        <v>3350</v>
      </c>
      <c r="Y632" s="161"/>
      <c r="Z632" s="34">
        <v>0</v>
      </c>
      <c r="AA632" s="51">
        <f>IFERROR(VLOOKUP(Таблица1[[#This Row],[Товар КОД6]],'Stock СВОД'!$A$5:$C$220,2,0),)</f>
        <v>0</v>
      </c>
      <c r="AB632" s="51">
        <f>IFERROR(VLOOKUP(Таблица1[[#This Row],[Товар КОД6]],'Продажи Период СВОД'!$A$5:$C$410,2,0),)</f>
        <v>0</v>
      </c>
      <c r="AC632" s="129">
        <f>IFERROR(VLOOKUP(Таблица1[[#This Row],[Товар КОД6]],'Stock СВОД'!$A$5:$C$220,3,0),)</f>
        <v>0</v>
      </c>
      <c r="AD632" s="51">
        <f>IFERROR(VLOOKUP(Таблица1[[#This Row],[Товар КОД6]],'Продажи Период СВОД'!$A$5:$C$410,3,0),)</f>
        <v>0</v>
      </c>
      <c r="AE632" s="119">
        <f>Таблица1[[#This Row],[СТОК 1001]]+Таблица1[[#This Row],[СТОК 1002,]]</f>
        <v>0</v>
      </c>
      <c r="AF632" s="128"/>
      <c r="AG632" s="129"/>
      <c r="AH632" s="120">
        <f>Таблица1[[#This Row],[1002 заказ]]+Таблица1[[#This Row],[1001 заказ]]</f>
        <v>0</v>
      </c>
      <c r="AI632" s="57"/>
      <c r="AJ632" s="194"/>
      <c r="AK632" s="194"/>
      <c r="AL632" s="194">
        <f>Таблица1[[#This Row],[ФАКТ 1001]]+Таблица1[[#This Row],[ФАКТ 1002]]+Таблица1[[#This Row],[1001 заказ]]+Таблица1[[#This Row],[1002 заказ]]</f>
        <v>0</v>
      </c>
      <c r="AP632" s="3">
        <f>Таблица1[[#This Row],[Возврат 1002]]+Таблица1[[#This Row],[Возврат 1001]]</f>
        <v>0</v>
      </c>
      <c r="AQ63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33" spans="1:43" s="3" customFormat="1" ht="15.75" customHeight="1" x14ac:dyDescent="0.2">
      <c r="A633" s="23" t="s">
        <v>810</v>
      </c>
      <c r="B633" s="2">
        <v>661831</v>
      </c>
      <c r="C633" s="88" t="s">
        <v>2278</v>
      </c>
      <c r="D633" s="23" t="s">
        <v>810</v>
      </c>
      <c r="E633" s="7">
        <v>661831</v>
      </c>
      <c r="F633" s="7" t="s">
        <v>107</v>
      </c>
      <c r="G633" s="7" t="s">
        <v>1108</v>
      </c>
      <c r="H633" s="5" t="s">
        <v>21</v>
      </c>
      <c r="I633" s="5">
        <v>5</v>
      </c>
      <c r="J633" s="5">
        <v>100</v>
      </c>
      <c r="K633" s="5">
        <v>15</v>
      </c>
      <c r="L633" s="5">
        <v>43</v>
      </c>
      <c r="M633" s="5">
        <v>57.1</v>
      </c>
      <c r="N633" s="5">
        <v>6.5</v>
      </c>
      <c r="O633" s="43" t="str">
        <f>CONCATENATE(Таблица1[[#This Row],[Отверстия]],"/",Таблица1[[#This Row],[PCD]])</f>
        <v>5/100</v>
      </c>
      <c r="P633" s="5" t="s">
        <v>2277</v>
      </c>
      <c r="Q633" s="17" t="str">
        <f>CONCATENATE(Таблица1[[#This Row],[Отверстия]],"/",Таблица1[[#This Row],[PCD]],"/",Таблица1[[#This Row],[Диаметр]])</f>
        <v>5/100/15</v>
      </c>
      <c r="R63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5/100/15/43/57,1/6,5</v>
      </c>
      <c r="S63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5/100/15/43/57,1/6,5</v>
      </c>
      <c r="T633" s="58" t="s">
        <v>22</v>
      </c>
      <c r="U633" s="4"/>
      <c r="V633" s="35"/>
      <c r="W633" s="55" t="s">
        <v>2907</v>
      </c>
      <c r="X633" s="34">
        <v>3350</v>
      </c>
      <c r="Y633" s="161"/>
      <c r="Z633" s="34">
        <v>0</v>
      </c>
      <c r="AA633" s="51">
        <f>IFERROR(VLOOKUP(Таблица1[[#This Row],[Товар КОД6]],'Stock СВОД'!$A$5:$C$220,2,0),)</f>
        <v>0</v>
      </c>
      <c r="AB633" s="51">
        <f>IFERROR(VLOOKUP(Таблица1[[#This Row],[Товар КОД6]],'Продажи Период СВОД'!$A$5:$C$410,2,0),)</f>
        <v>0</v>
      </c>
      <c r="AC633" s="129">
        <f>IFERROR(VLOOKUP(Таблица1[[#This Row],[Товар КОД6]],'Stock СВОД'!$A$5:$C$220,3,0),)</f>
        <v>0</v>
      </c>
      <c r="AD633" s="51">
        <f>IFERROR(VLOOKUP(Таблица1[[#This Row],[Товар КОД6]],'Продажи Период СВОД'!$A$5:$C$410,3,0),)</f>
        <v>0</v>
      </c>
      <c r="AE633" s="119">
        <f>Таблица1[[#This Row],[СТОК 1001]]+Таблица1[[#This Row],[СТОК 1002,]]</f>
        <v>0</v>
      </c>
      <c r="AF633" s="128"/>
      <c r="AG633" s="129"/>
      <c r="AH633" s="120">
        <f>Таблица1[[#This Row],[1002 заказ]]+Таблица1[[#This Row],[1001 заказ]]</f>
        <v>0</v>
      </c>
      <c r="AI633" s="57"/>
      <c r="AJ633" s="194"/>
      <c r="AK633" s="194"/>
      <c r="AL633" s="194">
        <f>Таблица1[[#This Row],[ФАКТ 1001]]+Таблица1[[#This Row],[ФАКТ 1002]]+Таблица1[[#This Row],[1001 заказ]]+Таблица1[[#This Row],[1002 заказ]]</f>
        <v>0</v>
      </c>
      <c r="AP633" s="3">
        <f>Таблица1[[#This Row],[Возврат 1002]]+Таблица1[[#This Row],[Возврат 1001]]</f>
        <v>0</v>
      </c>
      <c r="AQ63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34" spans="1:43" s="3" customFormat="1" ht="15.75" customHeight="1" x14ac:dyDescent="0.2">
      <c r="A634" s="23" t="s">
        <v>810</v>
      </c>
      <c r="B634" s="2">
        <v>665973</v>
      </c>
      <c r="C634" s="88" t="s">
        <v>3696</v>
      </c>
      <c r="D634" s="23" t="s">
        <v>810</v>
      </c>
      <c r="E634" s="7">
        <v>665973</v>
      </c>
      <c r="F634" s="7" t="s">
        <v>107</v>
      </c>
      <c r="G634" s="7" t="s">
        <v>1099</v>
      </c>
      <c r="H634" s="5" t="s">
        <v>21</v>
      </c>
      <c r="I634" s="5">
        <v>5</v>
      </c>
      <c r="J634" s="5">
        <v>100</v>
      </c>
      <c r="K634" s="5">
        <v>15</v>
      </c>
      <c r="L634" s="5">
        <v>43</v>
      </c>
      <c r="M634" s="5">
        <v>57.1</v>
      </c>
      <c r="N634" s="5">
        <v>6.5</v>
      </c>
      <c r="O634" s="43" t="str">
        <f>CONCATENATE(Таблица1[[#This Row],[Отверстия]],"/",Таблица1[[#This Row],[PCD]])</f>
        <v>5/100</v>
      </c>
      <c r="P634" s="5" t="s">
        <v>2505</v>
      </c>
      <c r="Q634" s="17" t="str">
        <f>CONCATENATE(Таблица1[[#This Row],[Отверстия]],"/",Таблица1[[#This Row],[PCD]],"/",Таблица1[[#This Row],[Диаметр]])</f>
        <v>5/100/15</v>
      </c>
      <c r="R63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5/100/15/43/57,1/6,5</v>
      </c>
      <c r="S63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5/100/15/43/57,1/6,5</v>
      </c>
      <c r="T634" s="58" t="s">
        <v>22</v>
      </c>
      <c r="U634" s="4"/>
      <c r="V634" s="35"/>
      <c r="W634" s="55" t="s">
        <v>2907</v>
      </c>
      <c r="X634" s="34">
        <v>3350</v>
      </c>
      <c r="Y634" s="161"/>
      <c r="Z634" s="34">
        <v>0</v>
      </c>
      <c r="AA634" s="51">
        <f>IFERROR(VLOOKUP(Таблица1[[#This Row],[Товар КОД6]],'Stock СВОД'!$A$5:$C$220,2,0),)</f>
        <v>0</v>
      </c>
      <c r="AB634" s="51">
        <f>IFERROR(VLOOKUP(Таблица1[[#This Row],[Товар КОД6]],'Продажи Период СВОД'!$A$5:$C$410,2,0),)</f>
        <v>0</v>
      </c>
      <c r="AC634" s="129">
        <f>IFERROR(VLOOKUP(Таблица1[[#This Row],[Товар КОД6]],'Stock СВОД'!$A$5:$C$220,3,0),)</f>
        <v>0</v>
      </c>
      <c r="AD634" s="51">
        <f>IFERROR(VLOOKUP(Таблица1[[#This Row],[Товар КОД6]],'Продажи Период СВОД'!$A$5:$C$410,3,0),)</f>
        <v>0</v>
      </c>
      <c r="AE634" s="119">
        <f>Таблица1[[#This Row],[СТОК 1001]]+Таблица1[[#This Row],[СТОК 1002,]]</f>
        <v>0</v>
      </c>
      <c r="AF634" s="128"/>
      <c r="AG634" s="129"/>
      <c r="AH634" s="120">
        <f>Таблица1[[#This Row],[1002 заказ]]+Таблица1[[#This Row],[1001 заказ]]</f>
        <v>0</v>
      </c>
      <c r="AI634" s="57"/>
      <c r="AJ634" s="194"/>
      <c r="AK634" s="194"/>
      <c r="AL634" s="194">
        <f>Таблица1[[#This Row],[ФАКТ 1001]]+Таблица1[[#This Row],[ФАКТ 1002]]+Таблица1[[#This Row],[1001 заказ]]+Таблица1[[#This Row],[1002 заказ]]</f>
        <v>0</v>
      </c>
      <c r="AP634" s="3">
        <f>Таблица1[[#This Row],[Возврат 1002]]+Таблица1[[#This Row],[Возврат 1001]]</f>
        <v>0</v>
      </c>
      <c r="AQ63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35" spans="1:43" s="3" customFormat="1" ht="15.75" customHeight="1" x14ac:dyDescent="0.2">
      <c r="A635" s="23" t="s">
        <v>810</v>
      </c>
      <c r="B635" s="2">
        <v>405693</v>
      </c>
      <c r="C635" s="88" t="s">
        <v>1286</v>
      </c>
      <c r="D635" s="23" t="s">
        <v>810</v>
      </c>
      <c r="E635" s="7">
        <v>405693</v>
      </c>
      <c r="F635" s="7" t="s">
        <v>513</v>
      </c>
      <c r="G635" s="7" t="s">
        <v>1180</v>
      </c>
      <c r="H635" s="5" t="s">
        <v>21</v>
      </c>
      <c r="I635" s="5">
        <v>5</v>
      </c>
      <c r="J635" s="5">
        <v>100</v>
      </c>
      <c r="K635" s="5">
        <v>16</v>
      </c>
      <c r="L635" s="5">
        <v>38</v>
      </c>
      <c r="M635" s="5">
        <v>67.099999999999994</v>
      </c>
      <c r="N635" s="5">
        <v>7</v>
      </c>
      <c r="O635" s="43" t="str">
        <f>CONCATENATE(Таблица1[[#This Row],[Отверстия]],"/",Таблица1[[#This Row],[PCD]])</f>
        <v>5/100</v>
      </c>
      <c r="P635" s="5" t="s">
        <v>1285</v>
      </c>
      <c r="Q635" s="17" t="str">
        <f>CONCATENATE(Таблица1[[#This Row],[Отверстия]],"/",Таблица1[[#This Row],[PCD]],"/",Таблица1[[#This Row],[Диаметр]])</f>
        <v>5/100/16</v>
      </c>
      <c r="R63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5/100/16/38/67,1/7</v>
      </c>
      <c r="S63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5/100/16/38/67,1/7</v>
      </c>
      <c r="T635" s="58" t="s">
        <v>22</v>
      </c>
      <c r="U635" s="4"/>
      <c r="V635" s="35"/>
      <c r="W635" s="55" t="s">
        <v>2806</v>
      </c>
      <c r="X635" s="34">
        <v>4250</v>
      </c>
      <c r="Y635" s="161"/>
      <c r="Z635" s="34">
        <v>0</v>
      </c>
      <c r="AA635" s="51">
        <f>IFERROR(VLOOKUP(Таблица1[[#This Row],[Товар КОД6]],'Stock СВОД'!$A$5:$C$220,2,0),)</f>
        <v>0</v>
      </c>
      <c r="AB635" s="51">
        <f>IFERROR(VLOOKUP(Таблица1[[#This Row],[Товар КОД6]],'Продажи Период СВОД'!$A$5:$C$410,2,0),)</f>
        <v>0</v>
      </c>
      <c r="AC635" s="129">
        <f>IFERROR(VLOOKUP(Таблица1[[#This Row],[Товар КОД6]],'Stock СВОД'!$A$5:$C$220,3,0),)</f>
        <v>0</v>
      </c>
      <c r="AD635" s="51">
        <f>IFERROR(VLOOKUP(Таблица1[[#This Row],[Товар КОД6]],'Продажи Период СВОД'!$A$5:$C$410,3,0),)</f>
        <v>0</v>
      </c>
      <c r="AE635" s="119">
        <f>Таблица1[[#This Row],[СТОК 1001]]+Таблица1[[#This Row],[СТОК 1002,]]</f>
        <v>0</v>
      </c>
      <c r="AF635" s="128"/>
      <c r="AG635" s="129"/>
      <c r="AH635" s="120">
        <f>Таблица1[[#This Row],[1002 заказ]]+Таблица1[[#This Row],[1001 заказ]]</f>
        <v>0</v>
      </c>
      <c r="AI635" s="57"/>
      <c r="AJ635" s="194"/>
      <c r="AK635" s="194"/>
      <c r="AL635" s="194">
        <f>Таблица1[[#This Row],[ФАКТ 1001]]+Таблица1[[#This Row],[ФАКТ 1002]]+Таблица1[[#This Row],[1001 заказ]]+Таблица1[[#This Row],[1002 заказ]]</f>
        <v>0</v>
      </c>
      <c r="AP635" s="3">
        <f>Таблица1[[#This Row],[Возврат 1002]]+Таблица1[[#This Row],[Возврат 1001]]</f>
        <v>0</v>
      </c>
      <c r="AQ63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36" spans="1:43" s="3" customFormat="1" ht="15.75" customHeight="1" x14ac:dyDescent="0.2">
      <c r="A636" s="23" t="s">
        <v>810</v>
      </c>
      <c r="B636" s="2">
        <v>661583</v>
      </c>
      <c r="C636" s="88" t="s">
        <v>2008</v>
      </c>
      <c r="D636" s="23" t="s">
        <v>810</v>
      </c>
      <c r="E636" s="7">
        <v>661583</v>
      </c>
      <c r="F636" s="7" t="s">
        <v>513</v>
      </c>
      <c r="G636" s="7" t="s">
        <v>1106</v>
      </c>
      <c r="H636" s="5" t="s">
        <v>21</v>
      </c>
      <c r="I636" s="5">
        <v>5</v>
      </c>
      <c r="J636" s="5">
        <v>100</v>
      </c>
      <c r="K636" s="5">
        <v>16</v>
      </c>
      <c r="L636" s="5">
        <v>38</v>
      </c>
      <c r="M636" s="5">
        <v>67.099999999999994</v>
      </c>
      <c r="N636" s="5">
        <v>7</v>
      </c>
      <c r="O636" s="43" t="str">
        <f>CONCATENATE(Таблица1[[#This Row],[Отверстия]],"/",Таблица1[[#This Row],[PCD]])</f>
        <v>5/100</v>
      </c>
      <c r="P636" s="5" t="s">
        <v>2007</v>
      </c>
      <c r="Q636" s="17" t="str">
        <f>CONCATENATE(Таблица1[[#This Row],[Отверстия]],"/",Таблица1[[#This Row],[PCD]],"/",Таблица1[[#This Row],[Диаметр]])</f>
        <v>5/100/16</v>
      </c>
      <c r="R63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5/100/16/38/67,1/7</v>
      </c>
      <c r="S63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5/100/16/38/67,1/7</v>
      </c>
      <c r="T636" s="58" t="s">
        <v>22</v>
      </c>
      <c r="U636" s="4"/>
      <c r="V636" s="35"/>
      <c r="W636" s="55" t="s">
        <v>2806</v>
      </c>
      <c r="X636" s="34">
        <v>3990</v>
      </c>
      <c r="Y636" s="161"/>
      <c r="Z636" s="34">
        <v>0</v>
      </c>
      <c r="AA636" s="51">
        <f>IFERROR(VLOOKUP(Таблица1[[#This Row],[Товар КОД6]],'Stock СВОД'!$A$5:$C$220,2,0),)</f>
        <v>0</v>
      </c>
      <c r="AB636" s="51">
        <f>IFERROR(VLOOKUP(Таблица1[[#This Row],[Товар КОД6]],'Продажи Период СВОД'!$A$5:$C$410,2,0),)</f>
        <v>0</v>
      </c>
      <c r="AC636" s="129">
        <f>IFERROR(VLOOKUP(Таблица1[[#This Row],[Товар КОД6]],'Stock СВОД'!$A$5:$C$220,3,0),)</f>
        <v>0</v>
      </c>
      <c r="AD636" s="51">
        <f>IFERROR(VLOOKUP(Таблица1[[#This Row],[Товар КОД6]],'Продажи Период СВОД'!$A$5:$C$410,3,0),)</f>
        <v>0</v>
      </c>
      <c r="AE636" s="119">
        <f>Таблица1[[#This Row],[СТОК 1001]]+Таблица1[[#This Row],[СТОК 1002,]]</f>
        <v>0</v>
      </c>
      <c r="AF636" s="128"/>
      <c r="AG636" s="129"/>
      <c r="AH636" s="120">
        <f>Таблица1[[#This Row],[1002 заказ]]+Таблица1[[#This Row],[1001 заказ]]</f>
        <v>0</v>
      </c>
      <c r="AI636" s="57"/>
      <c r="AJ636" s="194"/>
      <c r="AK636" s="194"/>
      <c r="AL636" s="194">
        <f>Таблица1[[#This Row],[ФАКТ 1001]]+Таблица1[[#This Row],[ФАКТ 1002]]+Таблица1[[#This Row],[1001 заказ]]+Таблица1[[#This Row],[1002 заказ]]</f>
        <v>0</v>
      </c>
      <c r="AP636" s="3">
        <f>Таблица1[[#This Row],[Возврат 1002]]+Таблица1[[#This Row],[Возврат 1001]]</f>
        <v>0</v>
      </c>
      <c r="AQ63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37" spans="1:43" s="3" customFormat="1" ht="15.75" customHeight="1" x14ac:dyDescent="0.2">
      <c r="A637" s="23" t="s">
        <v>810</v>
      </c>
      <c r="B637" s="2">
        <v>661585</v>
      </c>
      <c r="C637" s="88" t="s">
        <v>3892</v>
      </c>
      <c r="D637" s="23" t="s">
        <v>810</v>
      </c>
      <c r="E637" s="7">
        <v>661585</v>
      </c>
      <c r="F637" s="7" t="s">
        <v>513</v>
      </c>
      <c r="G637" s="7" t="s">
        <v>1099</v>
      </c>
      <c r="H637" s="5" t="s">
        <v>21</v>
      </c>
      <c r="I637" s="5">
        <v>5</v>
      </c>
      <c r="J637" s="5">
        <v>100</v>
      </c>
      <c r="K637" s="5">
        <v>16</v>
      </c>
      <c r="L637" s="5">
        <v>38</v>
      </c>
      <c r="M637" s="5">
        <v>67.099999999999994</v>
      </c>
      <c r="N637" s="5">
        <v>7</v>
      </c>
      <c r="O637" s="43" t="str">
        <f>CONCATENATE(Таблица1[[#This Row],[Отверстия]],"/",Таблица1[[#This Row],[PCD]])</f>
        <v>5/100</v>
      </c>
      <c r="P637" s="5" t="s">
        <v>2009</v>
      </c>
      <c r="Q637" s="17" t="str">
        <f>CONCATENATE(Таблица1[[#This Row],[Отверстия]],"/",Таблица1[[#This Row],[PCD]],"/",Таблица1[[#This Row],[Диаметр]])</f>
        <v>5/100/16</v>
      </c>
      <c r="R63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5/100/16/38/67,1/7</v>
      </c>
      <c r="S63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5/100/16/38/67,1/7</v>
      </c>
      <c r="T637" s="58" t="s">
        <v>22</v>
      </c>
      <c r="U637" s="4"/>
      <c r="V637" s="35"/>
      <c r="W637" s="55" t="s">
        <v>2806</v>
      </c>
      <c r="X637" s="34">
        <v>3990</v>
      </c>
      <c r="Y637" s="161"/>
      <c r="Z637" s="34">
        <v>0</v>
      </c>
      <c r="AA637" s="51">
        <f>IFERROR(VLOOKUP(Таблица1[[#This Row],[Товар КОД6]],'Stock СВОД'!$A$5:$C$220,2,0),)</f>
        <v>0</v>
      </c>
      <c r="AB637" s="51">
        <f>IFERROR(VLOOKUP(Таблица1[[#This Row],[Товар КОД6]],'Продажи Период СВОД'!$A$5:$C$410,2,0),)</f>
        <v>0</v>
      </c>
      <c r="AC637" s="129">
        <f>IFERROR(VLOOKUP(Таблица1[[#This Row],[Товар КОД6]],'Stock СВОД'!$A$5:$C$220,3,0),)</f>
        <v>0</v>
      </c>
      <c r="AD637" s="51">
        <f>IFERROR(VLOOKUP(Таблица1[[#This Row],[Товар КОД6]],'Продажи Период СВОД'!$A$5:$C$410,3,0),)</f>
        <v>0</v>
      </c>
      <c r="AE637" s="119">
        <f>Таблица1[[#This Row],[СТОК 1001]]+Таблица1[[#This Row],[СТОК 1002,]]</f>
        <v>0</v>
      </c>
      <c r="AF637" s="128"/>
      <c r="AG637" s="129"/>
      <c r="AH637" s="120">
        <f>Таблица1[[#This Row],[1002 заказ]]+Таблица1[[#This Row],[1001 заказ]]</f>
        <v>0</v>
      </c>
      <c r="AI637" s="57"/>
      <c r="AJ637" s="194"/>
      <c r="AK637" s="194"/>
      <c r="AL637" s="194">
        <f>Таблица1[[#This Row],[ФАКТ 1001]]+Таблица1[[#This Row],[ФАКТ 1002]]+Таблица1[[#This Row],[1001 заказ]]+Таблица1[[#This Row],[1002 заказ]]</f>
        <v>0</v>
      </c>
      <c r="AP637" s="3">
        <f>Таблица1[[#This Row],[Возврат 1002]]+Таблица1[[#This Row],[Возврат 1001]]</f>
        <v>0</v>
      </c>
      <c r="AQ63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38" spans="1:43" s="3" customFormat="1" ht="15.75" customHeight="1" x14ac:dyDescent="0.2">
      <c r="A638" s="23" t="s">
        <v>810</v>
      </c>
      <c r="B638" s="2">
        <v>408933</v>
      </c>
      <c r="C638" s="88" t="s">
        <v>1632</v>
      </c>
      <c r="D638" s="23" t="s">
        <v>810</v>
      </c>
      <c r="E638" s="7">
        <v>408933</v>
      </c>
      <c r="F638" s="7" t="s">
        <v>377</v>
      </c>
      <c r="G638" s="7" t="s">
        <v>1180</v>
      </c>
      <c r="H638" s="5" t="s">
        <v>21</v>
      </c>
      <c r="I638" s="5">
        <v>5</v>
      </c>
      <c r="J638" s="5">
        <v>100</v>
      </c>
      <c r="K638" s="5">
        <v>16</v>
      </c>
      <c r="L638" s="5">
        <v>42</v>
      </c>
      <c r="M638" s="5">
        <v>57.1</v>
      </c>
      <c r="N638" s="5">
        <v>6.5</v>
      </c>
      <c r="O638" s="43" t="str">
        <f>CONCATENATE(Таблица1[[#This Row],[Отверстия]],"/",Таблица1[[#This Row],[PCD]])</f>
        <v>5/100</v>
      </c>
      <c r="P638" s="5" t="s">
        <v>1631</v>
      </c>
      <c r="Q638" s="17" t="str">
        <f>CONCATENATE(Таблица1[[#This Row],[Отверстия]],"/",Таблица1[[#This Row],[PCD]],"/",Таблица1[[#This Row],[Диаметр]])</f>
        <v>5/100/16</v>
      </c>
      <c r="R63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5/100/16/42/57,1/6,5</v>
      </c>
      <c r="S63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5/100/16/42/57,1/6,5</v>
      </c>
      <c r="T638" s="58" t="s">
        <v>28</v>
      </c>
      <c r="U638" s="4">
        <v>8</v>
      </c>
      <c r="V638" s="35">
        <v>8</v>
      </c>
      <c r="W638" s="55" t="s">
        <v>2908</v>
      </c>
      <c r="X638" s="34">
        <v>4250</v>
      </c>
      <c r="Y638" s="161"/>
      <c r="Z638" s="34">
        <v>0</v>
      </c>
      <c r="AA638" s="51">
        <f>IFERROR(VLOOKUP(Таблица1[[#This Row],[Товар КОД6]],'Stock СВОД'!$A$5:$C$220,2,0),)</f>
        <v>0</v>
      </c>
      <c r="AB638" s="51">
        <f>IFERROR(VLOOKUP(Таблица1[[#This Row],[Товар КОД6]],'Продажи Период СВОД'!$A$5:$C$410,2,0),)</f>
        <v>0</v>
      </c>
      <c r="AC638" s="129">
        <f>IFERROR(VLOOKUP(Таблица1[[#This Row],[Товар КОД6]],'Stock СВОД'!$A$5:$C$220,3,0),)</f>
        <v>0</v>
      </c>
      <c r="AD638" s="51">
        <f>IFERROR(VLOOKUP(Таблица1[[#This Row],[Товар КОД6]],'Продажи Период СВОД'!$A$5:$C$410,3,0),)</f>
        <v>0</v>
      </c>
      <c r="AE638" s="119">
        <f>Таблица1[[#This Row],[СТОК 1001]]+Таблица1[[#This Row],[СТОК 1002,]]</f>
        <v>0</v>
      </c>
      <c r="AF638" s="128"/>
      <c r="AG638" s="129"/>
      <c r="AH638" s="120">
        <f>Таблица1[[#This Row],[1002 заказ]]+Таблица1[[#This Row],[1001 заказ]]</f>
        <v>0</v>
      </c>
      <c r="AI638" s="57">
        <v>1</v>
      </c>
      <c r="AJ638" s="194"/>
      <c r="AK638" s="194"/>
      <c r="AL638" s="194">
        <f>Таблица1[[#This Row],[ФАКТ 1001]]+Таблица1[[#This Row],[ФАКТ 1002]]+Таблица1[[#This Row],[1001 заказ]]+Таблица1[[#This Row],[1002 заказ]]</f>
        <v>0</v>
      </c>
      <c r="AP638" s="3">
        <f>Таблица1[[#This Row],[Возврат 1002]]+Таблица1[[#This Row],[Возврат 1001]]</f>
        <v>0</v>
      </c>
      <c r="AQ63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39" spans="1:43" s="3" customFormat="1" ht="15.75" customHeight="1" x14ac:dyDescent="0.2">
      <c r="A639" s="23" t="s">
        <v>810</v>
      </c>
      <c r="B639" s="2">
        <v>408934</v>
      </c>
      <c r="C639" s="88" t="s">
        <v>1634</v>
      </c>
      <c r="D639" s="23" t="s">
        <v>810</v>
      </c>
      <c r="E639" s="7">
        <v>408934</v>
      </c>
      <c r="F639" s="7" t="s">
        <v>377</v>
      </c>
      <c r="G639" s="7" t="s">
        <v>2571</v>
      </c>
      <c r="H639" s="5" t="s">
        <v>21</v>
      </c>
      <c r="I639" s="5">
        <v>5</v>
      </c>
      <c r="J639" s="5">
        <v>100</v>
      </c>
      <c r="K639" s="5">
        <v>16</v>
      </c>
      <c r="L639" s="5">
        <v>42</v>
      </c>
      <c r="M639" s="5">
        <v>57.1</v>
      </c>
      <c r="N639" s="5">
        <v>6.5</v>
      </c>
      <c r="O639" s="43" t="str">
        <f>CONCATENATE(Таблица1[[#This Row],[Отверстия]],"/",Таблица1[[#This Row],[PCD]])</f>
        <v>5/100</v>
      </c>
      <c r="P639" s="5" t="s">
        <v>1633</v>
      </c>
      <c r="Q639" s="17" t="str">
        <f>CONCATENATE(Таблица1[[#This Row],[Отверстия]],"/",Таблица1[[#This Row],[PCD]],"/",Таблица1[[#This Row],[Диаметр]])</f>
        <v>5/100/16</v>
      </c>
      <c r="R63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5/100/16/42/57,1/6,5</v>
      </c>
      <c r="S63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5/100/16/42/57,1/6,5</v>
      </c>
      <c r="T639" s="58" t="s">
        <v>28</v>
      </c>
      <c r="U639" s="4">
        <v>8</v>
      </c>
      <c r="V639" s="35">
        <v>8</v>
      </c>
      <c r="W639" s="55" t="s">
        <v>2908</v>
      </c>
      <c r="X639" s="34">
        <v>4250</v>
      </c>
      <c r="Y639" s="161"/>
      <c r="Z639" s="34">
        <v>0</v>
      </c>
      <c r="AA639" s="51">
        <f>IFERROR(VLOOKUP(Таблица1[[#This Row],[Товар КОД6]],'Stock СВОД'!$A$5:$C$220,2,0),)</f>
        <v>0</v>
      </c>
      <c r="AB639" s="51">
        <f>IFERROR(VLOOKUP(Таблица1[[#This Row],[Товар КОД6]],'Продажи Период СВОД'!$A$5:$C$410,2,0),)</f>
        <v>0</v>
      </c>
      <c r="AC639" s="129">
        <f>IFERROR(VLOOKUP(Таблица1[[#This Row],[Товар КОД6]],'Stock СВОД'!$A$5:$C$220,3,0),)</f>
        <v>0</v>
      </c>
      <c r="AD639" s="51">
        <f>IFERROR(VLOOKUP(Таблица1[[#This Row],[Товар КОД6]],'Продажи Период СВОД'!$A$5:$C$410,3,0),)</f>
        <v>0</v>
      </c>
      <c r="AE639" s="119">
        <f>Таблица1[[#This Row],[СТОК 1001]]+Таблица1[[#This Row],[СТОК 1002,]]</f>
        <v>0</v>
      </c>
      <c r="AF639" s="128"/>
      <c r="AG639" s="129"/>
      <c r="AH639" s="120">
        <f>Таблица1[[#This Row],[1002 заказ]]+Таблица1[[#This Row],[1001 заказ]]</f>
        <v>0</v>
      </c>
      <c r="AI639" s="57">
        <v>1</v>
      </c>
      <c r="AJ639" s="194"/>
      <c r="AK639" s="194"/>
      <c r="AL639" s="194">
        <f>Таблица1[[#This Row],[ФАКТ 1001]]+Таблица1[[#This Row],[ФАКТ 1002]]+Таблица1[[#This Row],[1001 заказ]]+Таблица1[[#This Row],[1002 заказ]]</f>
        <v>0</v>
      </c>
      <c r="AP639" s="3">
        <f>Таблица1[[#This Row],[Возврат 1002]]+Таблица1[[#This Row],[Возврат 1001]]</f>
        <v>0</v>
      </c>
      <c r="AQ63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40" spans="1:43" s="3" customFormat="1" ht="15.75" customHeight="1" x14ac:dyDescent="0.2">
      <c r="A640" s="23" t="s">
        <v>810</v>
      </c>
      <c r="B640" s="2">
        <v>409036</v>
      </c>
      <c r="C640" s="88" t="s">
        <v>1778</v>
      </c>
      <c r="D640" s="23" t="s">
        <v>810</v>
      </c>
      <c r="E640" s="7">
        <v>409036</v>
      </c>
      <c r="F640" s="7" t="s">
        <v>2576</v>
      </c>
      <c r="G640" s="7" t="s">
        <v>1180</v>
      </c>
      <c r="H640" s="5" t="s">
        <v>21</v>
      </c>
      <c r="I640" s="5">
        <v>5</v>
      </c>
      <c r="J640" s="5">
        <v>100</v>
      </c>
      <c r="K640" s="5">
        <v>16</v>
      </c>
      <c r="L640" s="5">
        <v>42</v>
      </c>
      <c r="M640" s="5">
        <v>57.1</v>
      </c>
      <c r="N640" s="5">
        <v>6.5</v>
      </c>
      <c r="O640" s="43" t="str">
        <f>CONCATENATE(Таблица1[[#This Row],[Отверстия]],"/",Таблица1[[#This Row],[PCD]])</f>
        <v>5/100</v>
      </c>
      <c r="P640" s="5" t="s">
        <v>1777</v>
      </c>
      <c r="Q640" s="17" t="str">
        <f>CONCATENATE(Таблица1[[#This Row],[Отверстия]],"/",Таблица1[[#This Row],[PCD]],"/",Таблица1[[#This Row],[Диаметр]])</f>
        <v>5/100/16</v>
      </c>
      <c r="R64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5/100/16/42/57,1/6,5</v>
      </c>
      <c r="S64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5/100/16/42/57,1/6,5</v>
      </c>
      <c r="T640" s="58" t="s">
        <v>28</v>
      </c>
      <c r="U640" s="4">
        <v>8</v>
      </c>
      <c r="V640" s="35">
        <v>8</v>
      </c>
      <c r="W640" s="55" t="s">
        <v>2908</v>
      </c>
      <c r="X640" s="34">
        <v>4250</v>
      </c>
      <c r="Y640" s="161"/>
      <c r="Z640" s="34">
        <v>0</v>
      </c>
      <c r="AA640" s="51">
        <f>IFERROR(VLOOKUP(Таблица1[[#This Row],[Товар КОД6]],'Stock СВОД'!$A$5:$C$220,2,0),)</f>
        <v>0</v>
      </c>
      <c r="AB640" s="51">
        <f>IFERROR(VLOOKUP(Таблица1[[#This Row],[Товар КОД6]],'Продажи Период СВОД'!$A$5:$C$410,2,0),)</f>
        <v>0</v>
      </c>
      <c r="AC640" s="129">
        <f>IFERROR(VLOOKUP(Таблица1[[#This Row],[Товар КОД6]],'Stock СВОД'!$A$5:$C$220,3,0),)</f>
        <v>0</v>
      </c>
      <c r="AD640" s="51">
        <f>IFERROR(VLOOKUP(Таблица1[[#This Row],[Товар КОД6]],'Продажи Период СВОД'!$A$5:$C$410,3,0),)</f>
        <v>0</v>
      </c>
      <c r="AE640" s="119">
        <f>Таблица1[[#This Row],[СТОК 1001]]+Таблица1[[#This Row],[СТОК 1002,]]</f>
        <v>0</v>
      </c>
      <c r="AF640" s="128"/>
      <c r="AG640" s="129"/>
      <c r="AH640" s="120">
        <f>Таблица1[[#This Row],[1002 заказ]]+Таблица1[[#This Row],[1001 заказ]]</f>
        <v>0</v>
      </c>
      <c r="AI640" s="57">
        <v>1</v>
      </c>
      <c r="AJ640" s="194"/>
      <c r="AK640" s="194"/>
      <c r="AL640" s="194">
        <f>Таблица1[[#This Row],[ФАКТ 1001]]+Таблица1[[#This Row],[ФАКТ 1002]]+Таблица1[[#This Row],[1001 заказ]]+Таблица1[[#This Row],[1002 заказ]]</f>
        <v>0</v>
      </c>
      <c r="AP640" s="3">
        <f>Таблица1[[#This Row],[Возврат 1002]]+Таблица1[[#This Row],[Возврат 1001]]</f>
        <v>0</v>
      </c>
      <c r="AQ64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41" spans="1:43" s="3" customFormat="1" ht="15.75" customHeight="1" x14ac:dyDescent="0.2">
      <c r="A641" s="23" t="s">
        <v>810</v>
      </c>
      <c r="B641" s="2">
        <v>409037</v>
      </c>
      <c r="C641" s="88" t="s">
        <v>1780</v>
      </c>
      <c r="D641" s="23" t="s">
        <v>810</v>
      </c>
      <c r="E641" s="7">
        <v>409037</v>
      </c>
      <c r="F641" s="7" t="s">
        <v>2576</v>
      </c>
      <c r="G641" s="7" t="s">
        <v>2571</v>
      </c>
      <c r="H641" s="5" t="s">
        <v>21</v>
      </c>
      <c r="I641" s="5">
        <v>5</v>
      </c>
      <c r="J641" s="5">
        <v>100</v>
      </c>
      <c r="K641" s="5">
        <v>16</v>
      </c>
      <c r="L641" s="5">
        <v>42</v>
      </c>
      <c r="M641" s="5">
        <v>57.1</v>
      </c>
      <c r="N641" s="5">
        <v>6.5</v>
      </c>
      <c r="O641" s="43" t="str">
        <f>CONCATENATE(Таблица1[[#This Row],[Отверстия]],"/",Таблица1[[#This Row],[PCD]])</f>
        <v>5/100</v>
      </c>
      <c r="P641" s="5" t="s">
        <v>1779</v>
      </c>
      <c r="Q641" s="17" t="str">
        <f>CONCATENATE(Таблица1[[#This Row],[Отверстия]],"/",Таблица1[[#This Row],[PCD]],"/",Таблица1[[#This Row],[Диаметр]])</f>
        <v>5/100/16</v>
      </c>
      <c r="R64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5/100/16/42/57,1/6,5</v>
      </c>
      <c r="S64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5/100/16/42/57,1/6,5</v>
      </c>
      <c r="T641" s="58" t="s">
        <v>28</v>
      </c>
      <c r="U641" s="4">
        <v>8</v>
      </c>
      <c r="V641" s="35">
        <v>8</v>
      </c>
      <c r="W641" s="55" t="s">
        <v>2908</v>
      </c>
      <c r="X641" s="34">
        <v>4250</v>
      </c>
      <c r="Y641" s="161"/>
      <c r="Z641" s="34">
        <v>3234.9994999999999</v>
      </c>
      <c r="AA641" s="51">
        <f>IFERROR(VLOOKUP(Таблица1[[#This Row],[Товар КОД6]],'Stock СВОД'!$A$5:$C$220,2,0),)</f>
        <v>4</v>
      </c>
      <c r="AB641" s="51">
        <f>IFERROR(VLOOKUP(Таблица1[[#This Row],[Товар КОД6]],'Продажи Период СВОД'!$A$5:$C$410,2,0),)</f>
        <v>0</v>
      </c>
      <c r="AC641" s="129">
        <f>IFERROR(VLOOKUP(Таблица1[[#This Row],[Товар КОД6]],'Stock СВОД'!$A$5:$C$220,3,0),)</f>
        <v>0</v>
      </c>
      <c r="AD641" s="51">
        <f>IFERROR(VLOOKUP(Таблица1[[#This Row],[Товар КОД6]],'Продажи Период СВОД'!$A$5:$C$410,3,0),)</f>
        <v>0</v>
      </c>
      <c r="AE641" s="125">
        <f>Таблица1[[#This Row],[СТОК 1001]]+Таблица1[[#This Row],[СТОК 1002,]]</f>
        <v>4</v>
      </c>
      <c r="AF641" s="128"/>
      <c r="AG641" s="129"/>
      <c r="AH641" s="123">
        <f>Таблица1[[#This Row],[1002 заказ]]+Таблица1[[#This Row],[1001 заказ]]</f>
        <v>0</v>
      </c>
      <c r="AI641" s="57">
        <v>1</v>
      </c>
      <c r="AJ641" s="194"/>
      <c r="AK641" s="194"/>
      <c r="AL641" s="194">
        <f>Таблица1[[#This Row],[ФАКТ 1001]]+Таблица1[[#This Row],[ФАКТ 1002]]+Таблица1[[#This Row],[1001 заказ]]+Таблица1[[#This Row],[1002 заказ]]</f>
        <v>0</v>
      </c>
      <c r="AP641" s="3">
        <f>Таблица1[[#This Row],[Возврат 1002]]+Таблица1[[#This Row],[Возврат 1001]]</f>
        <v>0</v>
      </c>
      <c r="AQ64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642" spans="1:43" s="3" customFormat="1" ht="15.75" customHeight="1" x14ac:dyDescent="0.2">
      <c r="A642" s="23" t="s">
        <v>810</v>
      </c>
      <c r="B642" s="2">
        <v>409038</v>
      </c>
      <c r="C642" s="88" t="s">
        <v>1782</v>
      </c>
      <c r="D642" s="23" t="s">
        <v>810</v>
      </c>
      <c r="E642" s="7">
        <v>409038</v>
      </c>
      <c r="F642" s="7" t="s">
        <v>2576</v>
      </c>
      <c r="G642" s="8" t="s">
        <v>1107</v>
      </c>
      <c r="H642" s="5" t="s">
        <v>21</v>
      </c>
      <c r="I642" s="5">
        <v>5</v>
      </c>
      <c r="J642" s="5">
        <v>100</v>
      </c>
      <c r="K642" s="5">
        <v>16</v>
      </c>
      <c r="L642" s="5">
        <v>42</v>
      </c>
      <c r="M642" s="5">
        <v>57.1</v>
      </c>
      <c r="N642" s="5">
        <v>6.5</v>
      </c>
      <c r="O642" s="43" t="str">
        <f>CONCATENATE(Таблица1[[#This Row],[Отверстия]],"/",Таблица1[[#This Row],[PCD]])</f>
        <v>5/100</v>
      </c>
      <c r="P642" s="5" t="s">
        <v>1781</v>
      </c>
      <c r="Q642" s="17" t="str">
        <f>CONCATENATE(Таблица1[[#This Row],[Отверстия]],"/",Таблица1[[#This Row],[PCD]],"/",Таблица1[[#This Row],[Диаметр]])</f>
        <v>5/100/16</v>
      </c>
      <c r="R64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5/100/16/42/57,1/6,5</v>
      </c>
      <c r="S64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5/100/16/42/57,1/6,5</v>
      </c>
      <c r="T642" s="58" t="s">
        <v>28</v>
      </c>
      <c r="U642" s="4">
        <v>8</v>
      </c>
      <c r="V642" s="35">
        <v>8</v>
      </c>
      <c r="W642" s="55" t="s">
        <v>2908</v>
      </c>
      <c r="X642" s="34">
        <v>3990</v>
      </c>
      <c r="Y642" s="161"/>
      <c r="Z642" s="34">
        <v>0</v>
      </c>
      <c r="AA642" s="51">
        <f>IFERROR(VLOOKUP(Таблица1[[#This Row],[Товар КОД6]],'Stock СВОД'!$A$5:$C$220,2,0),)</f>
        <v>0</v>
      </c>
      <c r="AB642" s="51">
        <f>IFERROR(VLOOKUP(Таблица1[[#This Row],[Товар КОД6]],'Продажи Период СВОД'!$A$5:$C$410,2,0),)</f>
        <v>0</v>
      </c>
      <c r="AC642" s="129">
        <f>IFERROR(VLOOKUP(Таблица1[[#This Row],[Товар КОД6]],'Stock СВОД'!$A$5:$C$220,3,0),)</f>
        <v>0</v>
      </c>
      <c r="AD642" s="51">
        <f>IFERROR(VLOOKUP(Таблица1[[#This Row],[Товар КОД6]],'Продажи Период СВОД'!$A$5:$C$410,3,0),)</f>
        <v>0</v>
      </c>
      <c r="AE642" s="119">
        <f>Таблица1[[#This Row],[СТОК 1001]]+Таблица1[[#This Row],[СТОК 1002,]]</f>
        <v>0</v>
      </c>
      <c r="AF642" s="128"/>
      <c r="AG642" s="129"/>
      <c r="AH642" s="120">
        <f>Таблица1[[#This Row],[1002 заказ]]+Таблица1[[#This Row],[1001 заказ]]</f>
        <v>0</v>
      </c>
      <c r="AI642" s="57">
        <v>1</v>
      </c>
      <c r="AJ642" s="194"/>
      <c r="AK642" s="194"/>
      <c r="AL642" s="194">
        <f>Таблица1[[#This Row],[ФАКТ 1001]]+Таблица1[[#This Row],[ФАКТ 1002]]+Таблица1[[#This Row],[1001 заказ]]+Таблица1[[#This Row],[1002 заказ]]</f>
        <v>0</v>
      </c>
      <c r="AP642" s="3">
        <f>Таблица1[[#This Row],[Возврат 1002]]+Таблица1[[#This Row],[Возврат 1001]]</f>
        <v>0</v>
      </c>
      <c r="AQ64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43" spans="1:43" s="3" customFormat="1" ht="15.75" customHeight="1" x14ac:dyDescent="0.2">
      <c r="A643" s="23" t="s">
        <v>810</v>
      </c>
      <c r="B643" s="2">
        <v>409039</v>
      </c>
      <c r="C643" s="88" t="s">
        <v>1784</v>
      </c>
      <c r="D643" s="23" t="s">
        <v>810</v>
      </c>
      <c r="E643" s="7">
        <v>409039</v>
      </c>
      <c r="F643" s="7" t="s">
        <v>2576</v>
      </c>
      <c r="G643" s="8" t="s">
        <v>1108</v>
      </c>
      <c r="H643" s="5" t="s">
        <v>21</v>
      </c>
      <c r="I643" s="5">
        <v>5</v>
      </c>
      <c r="J643" s="5">
        <v>100</v>
      </c>
      <c r="K643" s="5">
        <v>16</v>
      </c>
      <c r="L643" s="5">
        <v>42</v>
      </c>
      <c r="M643" s="5">
        <v>57.1</v>
      </c>
      <c r="N643" s="5">
        <v>6.5</v>
      </c>
      <c r="O643" s="43" t="str">
        <f>CONCATENATE(Таблица1[[#This Row],[Отверстия]],"/",Таблица1[[#This Row],[PCD]])</f>
        <v>5/100</v>
      </c>
      <c r="P643" s="5" t="s">
        <v>1783</v>
      </c>
      <c r="Q643" s="17" t="str">
        <f>CONCATENATE(Таблица1[[#This Row],[Отверстия]],"/",Таблица1[[#This Row],[PCD]],"/",Таблица1[[#This Row],[Диаметр]])</f>
        <v>5/100/16</v>
      </c>
      <c r="R64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5/100/16/42/57,1/6,5</v>
      </c>
      <c r="S64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5/100/16/42/57,1/6,5</v>
      </c>
      <c r="T643" s="58" t="s">
        <v>28</v>
      </c>
      <c r="U643" s="4">
        <v>8</v>
      </c>
      <c r="V643" s="35">
        <v>8</v>
      </c>
      <c r="W643" s="55" t="s">
        <v>2908</v>
      </c>
      <c r="X643" s="34">
        <v>3990</v>
      </c>
      <c r="Y643" s="161"/>
      <c r="Z643" s="34">
        <v>0</v>
      </c>
      <c r="AA643" s="51">
        <f>IFERROR(VLOOKUP(Таблица1[[#This Row],[Товар КОД6]],'Stock СВОД'!$A$5:$C$220,2,0),)</f>
        <v>0</v>
      </c>
      <c r="AB643" s="51">
        <f>IFERROR(VLOOKUP(Таблица1[[#This Row],[Товар КОД6]],'Продажи Период СВОД'!$A$5:$C$410,2,0),)</f>
        <v>0</v>
      </c>
      <c r="AC643" s="129">
        <f>IFERROR(VLOOKUP(Таблица1[[#This Row],[Товар КОД6]],'Stock СВОД'!$A$5:$C$220,3,0),)</f>
        <v>0</v>
      </c>
      <c r="AD643" s="51">
        <f>IFERROR(VLOOKUP(Таблица1[[#This Row],[Товар КОД6]],'Продажи Период СВОД'!$A$5:$C$410,3,0),)</f>
        <v>0</v>
      </c>
      <c r="AE643" s="119">
        <f>Таблица1[[#This Row],[СТОК 1001]]+Таблица1[[#This Row],[СТОК 1002,]]</f>
        <v>0</v>
      </c>
      <c r="AF643" s="128"/>
      <c r="AG643" s="129"/>
      <c r="AH643" s="120">
        <f>Таблица1[[#This Row],[1002 заказ]]+Таблица1[[#This Row],[1001 заказ]]</f>
        <v>0</v>
      </c>
      <c r="AI643" s="57">
        <v>1</v>
      </c>
      <c r="AJ643" s="194"/>
      <c r="AK643" s="194"/>
      <c r="AL643" s="194">
        <f>Таблица1[[#This Row],[ФАКТ 1001]]+Таблица1[[#This Row],[ФАКТ 1002]]+Таблица1[[#This Row],[1001 заказ]]+Таблица1[[#This Row],[1002 заказ]]</f>
        <v>0</v>
      </c>
      <c r="AP643" s="3">
        <f>Таблица1[[#This Row],[Возврат 1002]]+Таблица1[[#This Row],[Возврат 1001]]</f>
        <v>0</v>
      </c>
      <c r="AQ64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44" spans="1:43" s="3" customFormat="1" ht="15.75" customHeight="1" x14ac:dyDescent="0.2">
      <c r="A644" s="23" t="s">
        <v>810</v>
      </c>
      <c r="B644" s="2">
        <v>665769</v>
      </c>
      <c r="C644" s="88" t="s">
        <v>3893</v>
      </c>
      <c r="D644" s="23" t="s">
        <v>810</v>
      </c>
      <c r="E644" s="7">
        <v>665769</v>
      </c>
      <c r="F644" s="7" t="s">
        <v>377</v>
      </c>
      <c r="G644" s="8" t="s">
        <v>1099</v>
      </c>
      <c r="H644" s="5" t="s">
        <v>21</v>
      </c>
      <c r="I644" s="5">
        <v>5</v>
      </c>
      <c r="J644" s="5">
        <v>100</v>
      </c>
      <c r="K644" s="5">
        <v>16</v>
      </c>
      <c r="L644" s="5">
        <v>42</v>
      </c>
      <c r="M644" s="5">
        <v>57.1</v>
      </c>
      <c r="N644" s="5">
        <v>6.5</v>
      </c>
      <c r="O644" s="43" t="str">
        <f>CONCATENATE(Таблица1[[#This Row],[Отверстия]],"/",Таблица1[[#This Row],[PCD]])</f>
        <v>5/100</v>
      </c>
      <c r="P644" s="5" t="s">
        <v>2353</v>
      </c>
      <c r="Q644" s="17" t="str">
        <f>CONCATENATE(Таблица1[[#This Row],[Отверстия]],"/",Таблица1[[#This Row],[PCD]],"/",Таблица1[[#This Row],[Диаметр]])</f>
        <v>5/100/16</v>
      </c>
      <c r="R64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5/100/16/42/57,1/6,5</v>
      </c>
      <c r="S64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5/100/16/42/57,1/6,5</v>
      </c>
      <c r="T644" s="58" t="s">
        <v>28</v>
      </c>
      <c r="U644" s="4">
        <v>8</v>
      </c>
      <c r="V644" s="35">
        <v>8</v>
      </c>
      <c r="W644" s="55" t="s">
        <v>2908</v>
      </c>
      <c r="X644" s="34">
        <v>3990</v>
      </c>
      <c r="Y644" s="161"/>
      <c r="Z644" s="34">
        <v>3085.0037999999995</v>
      </c>
      <c r="AA644" s="51">
        <f>IFERROR(VLOOKUP(Таблица1[[#This Row],[Товар КОД6]],'Stock СВОД'!$A$5:$C$220,2,0),)</f>
        <v>0</v>
      </c>
      <c r="AB644" s="51">
        <f>IFERROR(VLOOKUP(Таблица1[[#This Row],[Товар КОД6]],'Продажи Период СВОД'!$A$5:$C$410,2,0),)</f>
        <v>0</v>
      </c>
      <c r="AC644" s="129">
        <f>IFERROR(VLOOKUP(Таблица1[[#This Row],[Товар КОД6]],'Stock СВОД'!$A$5:$C$220,3,0),)</f>
        <v>0</v>
      </c>
      <c r="AD644" s="51">
        <f>IFERROR(VLOOKUP(Таблица1[[#This Row],[Товар КОД6]],'Продажи Период СВОД'!$A$5:$C$410,3,0),)</f>
        <v>4</v>
      </c>
      <c r="AE644" s="119">
        <f>Таблица1[[#This Row],[СТОК 1001]]+Таблица1[[#This Row],[СТОК 1002,]]</f>
        <v>0</v>
      </c>
      <c r="AF644" s="128"/>
      <c r="AG644" s="129"/>
      <c r="AH644" s="120">
        <f>Таблица1[[#This Row],[1002 заказ]]+Таблица1[[#This Row],[1001 заказ]]</f>
        <v>0</v>
      </c>
      <c r="AI644" s="57">
        <v>1</v>
      </c>
      <c r="AJ644" s="194"/>
      <c r="AK644" s="194"/>
      <c r="AL644" s="194">
        <f>Таблица1[[#This Row],[ФАКТ 1001]]+Таблица1[[#This Row],[ФАКТ 1002]]+Таблица1[[#This Row],[1001 заказ]]+Таблица1[[#This Row],[1002 заказ]]</f>
        <v>0</v>
      </c>
      <c r="AP644" s="3">
        <f>Таблица1[[#This Row],[Возврат 1002]]+Таблица1[[#This Row],[Возврат 1001]]</f>
        <v>0</v>
      </c>
      <c r="AQ64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645" spans="1:43" s="3" customFormat="1" ht="15.75" customHeight="1" x14ac:dyDescent="0.2">
      <c r="A645" s="23" t="s">
        <v>810</v>
      </c>
      <c r="B645" s="2">
        <v>665771</v>
      </c>
      <c r="C645" s="88" t="s">
        <v>3697</v>
      </c>
      <c r="D645" s="23" t="s">
        <v>810</v>
      </c>
      <c r="E645" s="7">
        <v>665771</v>
      </c>
      <c r="F645" s="7" t="s">
        <v>377</v>
      </c>
      <c r="G645" s="8" t="s">
        <v>1106</v>
      </c>
      <c r="H645" s="5" t="s">
        <v>21</v>
      </c>
      <c r="I645" s="5">
        <v>5</v>
      </c>
      <c r="J645" s="5">
        <v>100</v>
      </c>
      <c r="K645" s="5">
        <v>16</v>
      </c>
      <c r="L645" s="5">
        <v>42</v>
      </c>
      <c r="M645" s="5">
        <v>57.1</v>
      </c>
      <c r="N645" s="5">
        <v>6.5</v>
      </c>
      <c r="O645" s="43" t="str">
        <f>CONCATENATE(Таблица1[[#This Row],[Отверстия]],"/",Таблица1[[#This Row],[PCD]])</f>
        <v>5/100</v>
      </c>
      <c r="P645" s="5" t="s">
        <v>2354</v>
      </c>
      <c r="Q645" s="17" t="str">
        <f>CONCATENATE(Таблица1[[#This Row],[Отверстия]],"/",Таблица1[[#This Row],[PCD]],"/",Таблица1[[#This Row],[Диаметр]])</f>
        <v>5/100/16</v>
      </c>
      <c r="R64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5/100/16/42/57,1/6,5</v>
      </c>
      <c r="S64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5/100/16/42/57,1/6,5</v>
      </c>
      <c r="T645" s="58" t="s">
        <v>28</v>
      </c>
      <c r="U645" s="4">
        <v>8</v>
      </c>
      <c r="V645" s="35">
        <v>8</v>
      </c>
      <c r="W645" s="55" t="s">
        <v>2908</v>
      </c>
      <c r="X645" s="34">
        <v>3990</v>
      </c>
      <c r="Y645" s="161"/>
      <c r="Z645" s="34">
        <v>0</v>
      </c>
      <c r="AA645" s="51">
        <f>IFERROR(VLOOKUP(Таблица1[[#This Row],[Товар КОД6]],'Stock СВОД'!$A$5:$C$220,2,0),)</f>
        <v>0</v>
      </c>
      <c r="AB645" s="51">
        <f>IFERROR(VLOOKUP(Таблица1[[#This Row],[Товар КОД6]],'Продажи Период СВОД'!$A$5:$C$410,2,0),)</f>
        <v>0</v>
      </c>
      <c r="AC645" s="129">
        <f>IFERROR(VLOOKUP(Таблица1[[#This Row],[Товар КОД6]],'Stock СВОД'!$A$5:$C$220,3,0),)</f>
        <v>0</v>
      </c>
      <c r="AD645" s="51">
        <f>IFERROR(VLOOKUP(Таблица1[[#This Row],[Товар КОД6]],'Продажи Период СВОД'!$A$5:$C$410,3,0),)</f>
        <v>0</v>
      </c>
      <c r="AE645" s="119">
        <f>Таблица1[[#This Row],[СТОК 1001]]+Таблица1[[#This Row],[СТОК 1002,]]</f>
        <v>0</v>
      </c>
      <c r="AF645" s="128"/>
      <c r="AG645" s="129"/>
      <c r="AH645" s="120">
        <f>Таблица1[[#This Row],[1002 заказ]]+Таблица1[[#This Row],[1001 заказ]]</f>
        <v>0</v>
      </c>
      <c r="AI645" s="57">
        <v>1</v>
      </c>
      <c r="AJ645" s="194"/>
      <c r="AK645" s="194"/>
      <c r="AL645" s="194">
        <f>Таблица1[[#This Row],[ФАКТ 1001]]+Таблица1[[#This Row],[ФАКТ 1002]]+Таблица1[[#This Row],[1001 заказ]]+Таблица1[[#This Row],[1002 заказ]]</f>
        <v>0</v>
      </c>
      <c r="AP645" s="3">
        <f>Таблица1[[#This Row],[Возврат 1002]]+Таблица1[[#This Row],[Возврат 1001]]</f>
        <v>0</v>
      </c>
      <c r="AQ64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46" spans="1:43" s="3" customFormat="1" ht="15.75" customHeight="1" x14ac:dyDescent="0.2">
      <c r="A646" s="23" t="s">
        <v>810</v>
      </c>
      <c r="B646" s="2">
        <v>666019</v>
      </c>
      <c r="C646" s="88" t="s">
        <v>3698</v>
      </c>
      <c r="D646" s="23" t="s">
        <v>810</v>
      </c>
      <c r="E646" s="7">
        <v>666019</v>
      </c>
      <c r="F646" s="7" t="s">
        <v>2576</v>
      </c>
      <c r="G646" s="8" t="s">
        <v>1099</v>
      </c>
      <c r="H646" s="5" t="s">
        <v>21</v>
      </c>
      <c r="I646" s="5">
        <v>5</v>
      </c>
      <c r="J646" s="5">
        <v>100</v>
      </c>
      <c r="K646" s="5">
        <v>16</v>
      </c>
      <c r="L646" s="5">
        <v>42</v>
      </c>
      <c r="M646" s="5">
        <v>57.1</v>
      </c>
      <c r="N646" s="5">
        <v>6.5</v>
      </c>
      <c r="O646" s="43" t="str">
        <f>CONCATENATE(Таблица1[[#This Row],[Отверстия]],"/",Таблица1[[#This Row],[PCD]])</f>
        <v>5/100</v>
      </c>
      <c r="P646" s="5" t="s">
        <v>2536</v>
      </c>
      <c r="Q646" s="17" t="str">
        <f>CONCATENATE(Таблица1[[#This Row],[Отверстия]],"/",Таблица1[[#This Row],[PCD]],"/",Таблица1[[#This Row],[Диаметр]])</f>
        <v>5/100/16</v>
      </c>
      <c r="R64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5/100/16/42/57,1/6,5</v>
      </c>
      <c r="S64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5/100/16/42/57,1/6,5</v>
      </c>
      <c r="T646" s="58" t="s">
        <v>28</v>
      </c>
      <c r="U646" s="4">
        <v>8</v>
      </c>
      <c r="V646" s="35">
        <v>8</v>
      </c>
      <c r="W646" s="55" t="s">
        <v>2908</v>
      </c>
      <c r="X646" s="34">
        <v>3990</v>
      </c>
      <c r="Y646" s="161"/>
      <c r="Z646" s="34">
        <v>3085.0008499999994</v>
      </c>
      <c r="AA646" s="51">
        <f>IFERROR(VLOOKUP(Таблица1[[#This Row],[Товар КОД6]],'Stock СВОД'!$A$5:$C$220,2,0),)</f>
        <v>4</v>
      </c>
      <c r="AB646" s="51">
        <f>IFERROR(VLOOKUP(Таблица1[[#This Row],[Товар КОД6]],'Продажи Период СВОД'!$A$5:$C$410,2,0),)</f>
        <v>0</v>
      </c>
      <c r="AC646" s="129">
        <f>IFERROR(VLOOKUP(Таблица1[[#This Row],[Товар КОД6]],'Stock СВОД'!$A$5:$C$220,3,0),)</f>
        <v>4</v>
      </c>
      <c r="AD646" s="51">
        <f>IFERROR(VLOOKUP(Таблица1[[#This Row],[Товар КОД6]],'Продажи Период СВОД'!$A$5:$C$410,3,0),)</f>
        <v>0</v>
      </c>
      <c r="AE646" s="125">
        <f>Таблица1[[#This Row],[СТОК 1001]]+Таблица1[[#This Row],[СТОК 1002,]]</f>
        <v>8</v>
      </c>
      <c r="AF646" s="128"/>
      <c r="AG646" s="129"/>
      <c r="AH646" s="123">
        <f>Таблица1[[#This Row],[1002 заказ]]+Таблица1[[#This Row],[1001 заказ]]</f>
        <v>0</v>
      </c>
      <c r="AI646" s="57">
        <v>1</v>
      </c>
      <c r="AJ646" s="194"/>
      <c r="AK646" s="194"/>
      <c r="AL646" s="194">
        <f>Таблица1[[#This Row],[ФАКТ 1001]]+Таблица1[[#This Row],[ФАКТ 1002]]+Таблица1[[#This Row],[1001 заказ]]+Таблица1[[#This Row],[1002 заказ]]</f>
        <v>0</v>
      </c>
      <c r="AP646" s="3">
        <v>3265</v>
      </c>
      <c r="AQ64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8</v>
      </c>
    </row>
    <row r="647" spans="1:43" s="3" customFormat="1" ht="15.75" customHeight="1" x14ac:dyDescent="0.2">
      <c r="A647" s="23" t="s">
        <v>810</v>
      </c>
      <c r="B647" s="2">
        <v>666020</v>
      </c>
      <c r="C647" s="88" t="s">
        <v>3699</v>
      </c>
      <c r="D647" s="23" t="s">
        <v>810</v>
      </c>
      <c r="E647" s="7">
        <v>666020</v>
      </c>
      <c r="F647" s="7" t="s">
        <v>2576</v>
      </c>
      <c r="G647" s="8" t="s">
        <v>1103</v>
      </c>
      <c r="H647" s="5" t="s">
        <v>21</v>
      </c>
      <c r="I647" s="5">
        <v>5</v>
      </c>
      <c r="J647" s="5">
        <v>100</v>
      </c>
      <c r="K647" s="5">
        <v>16</v>
      </c>
      <c r="L647" s="5">
        <v>42</v>
      </c>
      <c r="M647" s="5">
        <v>57.1</v>
      </c>
      <c r="N647" s="5">
        <v>6.5</v>
      </c>
      <c r="O647" s="43" t="str">
        <f>CONCATENATE(Таблица1[[#This Row],[Отверстия]],"/",Таблица1[[#This Row],[PCD]])</f>
        <v>5/100</v>
      </c>
      <c r="P647" s="5" t="s">
        <v>2537</v>
      </c>
      <c r="Q647" s="17" t="str">
        <f>CONCATENATE(Таблица1[[#This Row],[Отверстия]],"/",Таблица1[[#This Row],[PCD]],"/",Таблица1[[#This Row],[Диаметр]])</f>
        <v>5/100/16</v>
      </c>
      <c r="R64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5/100/16/42/57,1/6,5</v>
      </c>
      <c r="S64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5/100/16/42/57,1/6,5</v>
      </c>
      <c r="T647" s="58" t="s">
        <v>28</v>
      </c>
      <c r="U647" s="4">
        <v>8</v>
      </c>
      <c r="V647" s="35">
        <v>8</v>
      </c>
      <c r="W647" s="55" t="s">
        <v>2908</v>
      </c>
      <c r="X647" s="34">
        <v>4250</v>
      </c>
      <c r="Y647" s="161"/>
      <c r="Z647" s="34">
        <v>0</v>
      </c>
      <c r="AA647" s="51">
        <f>IFERROR(VLOOKUP(Таблица1[[#This Row],[Товар КОД6]],'Stock СВОД'!$A$5:$C$220,2,0),)</f>
        <v>0</v>
      </c>
      <c r="AB647" s="51">
        <f>IFERROR(VLOOKUP(Таблица1[[#This Row],[Товар КОД6]],'Продажи Период СВОД'!$A$5:$C$410,2,0),)</f>
        <v>0</v>
      </c>
      <c r="AC647" s="129">
        <f>IFERROR(VLOOKUP(Таблица1[[#This Row],[Товар КОД6]],'Stock СВОД'!$A$5:$C$220,3,0),)</f>
        <v>0</v>
      </c>
      <c r="AD647" s="51">
        <f>IFERROR(VLOOKUP(Таблица1[[#This Row],[Товар КОД6]],'Продажи Период СВОД'!$A$5:$C$410,3,0),)</f>
        <v>0</v>
      </c>
      <c r="AE647" s="119">
        <f>Таблица1[[#This Row],[СТОК 1001]]+Таблица1[[#This Row],[СТОК 1002,]]</f>
        <v>0</v>
      </c>
      <c r="AF647" s="128"/>
      <c r="AG647" s="129"/>
      <c r="AH647" s="120">
        <f>Таблица1[[#This Row],[1002 заказ]]+Таблица1[[#This Row],[1001 заказ]]</f>
        <v>0</v>
      </c>
      <c r="AI647" s="57">
        <v>1</v>
      </c>
      <c r="AJ647" s="194"/>
      <c r="AK647" s="194"/>
      <c r="AL647" s="194">
        <f>Таблица1[[#This Row],[ФАКТ 1001]]+Таблица1[[#This Row],[ФАКТ 1002]]+Таблица1[[#This Row],[1001 заказ]]+Таблица1[[#This Row],[1002 заказ]]</f>
        <v>0</v>
      </c>
      <c r="AP647" s="3">
        <f>Таблица1[[#This Row],[Возврат 1002]]+Таблица1[[#This Row],[Возврат 1001]]</f>
        <v>0</v>
      </c>
      <c r="AQ64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48" spans="1:43" s="3" customFormat="1" ht="15.75" customHeight="1" x14ac:dyDescent="0.2">
      <c r="A648" s="23" t="s">
        <v>810</v>
      </c>
      <c r="B648" s="2">
        <v>405695</v>
      </c>
      <c r="C648" s="88" t="s">
        <v>1288</v>
      </c>
      <c r="D648" s="23" t="s">
        <v>810</v>
      </c>
      <c r="E648" s="7">
        <v>405695</v>
      </c>
      <c r="F648" s="7" t="s">
        <v>513</v>
      </c>
      <c r="G648" s="8" t="s">
        <v>1180</v>
      </c>
      <c r="H648" s="5" t="s">
        <v>21</v>
      </c>
      <c r="I648" s="5">
        <v>5</v>
      </c>
      <c r="J648" s="5">
        <v>100</v>
      </c>
      <c r="K648" s="5">
        <v>16</v>
      </c>
      <c r="L648" s="5">
        <v>45</v>
      </c>
      <c r="M648" s="5">
        <v>67.099999999999994</v>
      </c>
      <c r="N648" s="5">
        <v>7</v>
      </c>
      <c r="O648" s="43" t="str">
        <f>CONCATENATE(Таблица1[[#This Row],[Отверстия]],"/",Таблица1[[#This Row],[PCD]])</f>
        <v>5/100</v>
      </c>
      <c r="P648" s="5" t="s">
        <v>1287</v>
      </c>
      <c r="Q648" s="17" t="str">
        <f>CONCATENATE(Таблица1[[#This Row],[Отверстия]],"/",Таблица1[[#This Row],[PCD]],"/",Таблица1[[#This Row],[Диаметр]])</f>
        <v>5/100/16</v>
      </c>
      <c r="R64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5/100/16/45/67,1/7</v>
      </c>
      <c r="S64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5/100/16/45/67,1/7</v>
      </c>
      <c r="T648" s="58" t="s">
        <v>22</v>
      </c>
      <c r="U648" s="4"/>
      <c r="V648" s="35"/>
      <c r="W648" s="55" t="s">
        <v>2806</v>
      </c>
      <c r="X648" s="34">
        <v>4250</v>
      </c>
      <c r="Y648" s="161"/>
      <c r="Z648" s="34">
        <v>0</v>
      </c>
      <c r="AA648" s="51">
        <f>IFERROR(VLOOKUP(Таблица1[[#This Row],[Товар КОД6]],'Stock СВОД'!$A$5:$C$220,2,0),)</f>
        <v>0</v>
      </c>
      <c r="AB648" s="51">
        <f>IFERROR(VLOOKUP(Таблица1[[#This Row],[Товар КОД6]],'Продажи Период СВОД'!$A$5:$C$410,2,0),)</f>
        <v>0</v>
      </c>
      <c r="AC648" s="129">
        <f>IFERROR(VLOOKUP(Таблица1[[#This Row],[Товар КОД6]],'Stock СВОД'!$A$5:$C$220,3,0),)</f>
        <v>0</v>
      </c>
      <c r="AD648" s="51">
        <f>IFERROR(VLOOKUP(Таблица1[[#This Row],[Товар КОД6]],'Продажи Период СВОД'!$A$5:$C$410,3,0),)</f>
        <v>0</v>
      </c>
      <c r="AE648" s="119">
        <f>Таблица1[[#This Row],[СТОК 1001]]+Таблица1[[#This Row],[СТОК 1002,]]</f>
        <v>0</v>
      </c>
      <c r="AF648" s="128"/>
      <c r="AG648" s="129"/>
      <c r="AH648" s="120">
        <f>Таблица1[[#This Row],[1002 заказ]]+Таблица1[[#This Row],[1001 заказ]]</f>
        <v>0</v>
      </c>
      <c r="AI648" s="57"/>
      <c r="AJ648" s="194"/>
      <c r="AK648" s="194"/>
      <c r="AL648" s="194">
        <f>Таблица1[[#This Row],[ФАКТ 1001]]+Таблица1[[#This Row],[ФАКТ 1002]]+Таблица1[[#This Row],[1001 заказ]]+Таблица1[[#This Row],[1002 заказ]]</f>
        <v>0</v>
      </c>
      <c r="AP648" s="3">
        <f>Таблица1[[#This Row],[Возврат 1002]]+Таблица1[[#This Row],[Возврат 1001]]</f>
        <v>0</v>
      </c>
      <c r="AQ64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49" spans="1:43" s="3" customFormat="1" ht="15.75" customHeight="1" x14ac:dyDescent="0.2">
      <c r="A649" s="23" t="s">
        <v>810</v>
      </c>
      <c r="B649" s="2">
        <v>661599</v>
      </c>
      <c r="C649" s="88" t="s">
        <v>2026</v>
      </c>
      <c r="D649" s="23" t="s">
        <v>810</v>
      </c>
      <c r="E649" s="7">
        <v>661599</v>
      </c>
      <c r="F649" s="7" t="s">
        <v>513</v>
      </c>
      <c r="G649" s="8" t="s">
        <v>1106</v>
      </c>
      <c r="H649" s="5" t="s">
        <v>21</v>
      </c>
      <c r="I649" s="5">
        <v>5</v>
      </c>
      <c r="J649" s="5">
        <v>100</v>
      </c>
      <c r="K649" s="5">
        <v>16</v>
      </c>
      <c r="L649" s="5">
        <v>45</v>
      </c>
      <c r="M649" s="5">
        <v>67.099999999999994</v>
      </c>
      <c r="N649" s="5">
        <v>7</v>
      </c>
      <c r="O649" s="43" t="str">
        <f>CONCATENATE(Таблица1[[#This Row],[Отверстия]],"/",Таблица1[[#This Row],[PCD]])</f>
        <v>5/100</v>
      </c>
      <c r="P649" s="5" t="s">
        <v>2025</v>
      </c>
      <c r="Q649" s="17" t="str">
        <f>CONCATENATE(Таблица1[[#This Row],[Отверстия]],"/",Таблица1[[#This Row],[PCD]],"/",Таблица1[[#This Row],[Диаметр]])</f>
        <v>5/100/16</v>
      </c>
      <c r="R64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5/100/16/45/67,1/7</v>
      </c>
      <c r="S64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5/100/16/45/67,1/7</v>
      </c>
      <c r="T649" s="58" t="s">
        <v>22</v>
      </c>
      <c r="U649" s="4"/>
      <c r="V649" s="35"/>
      <c r="W649" s="55" t="s">
        <v>2806</v>
      </c>
      <c r="X649" s="34">
        <v>3990</v>
      </c>
      <c r="Y649" s="161"/>
      <c r="Z649" s="34">
        <v>0</v>
      </c>
      <c r="AA649" s="51">
        <f>IFERROR(VLOOKUP(Таблица1[[#This Row],[Товар КОД6]],'Stock СВОД'!$A$5:$C$220,2,0),)</f>
        <v>0</v>
      </c>
      <c r="AB649" s="51">
        <f>IFERROR(VLOOKUP(Таблица1[[#This Row],[Товар КОД6]],'Продажи Период СВОД'!$A$5:$C$410,2,0),)</f>
        <v>0</v>
      </c>
      <c r="AC649" s="129">
        <f>IFERROR(VLOOKUP(Таблица1[[#This Row],[Товар КОД6]],'Stock СВОД'!$A$5:$C$220,3,0),)</f>
        <v>0</v>
      </c>
      <c r="AD649" s="51">
        <f>IFERROR(VLOOKUP(Таблица1[[#This Row],[Товар КОД6]],'Продажи Период СВОД'!$A$5:$C$410,3,0),)</f>
        <v>0</v>
      </c>
      <c r="AE649" s="119">
        <f>Таблица1[[#This Row],[СТОК 1001]]+Таблица1[[#This Row],[СТОК 1002,]]</f>
        <v>0</v>
      </c>
      <c r="AF649" s="128"/>
      <c r="AG649" s="129"/>
      <c r="AH649" s="120">
        <f>Таблица1[[#This Row],[1002 заказ]]+Таблица1[[#This Row],[1001 заказ]]</f>
        <v>0</v>
      </c>
      <c r="AI649" s="57"/>
      <c r="AJ649" s="194"/>
      <c r="AK649" s="194"/>
      <c r="AL649" s="194">
        <f>Таблица1[[#This Row],[ФАКТ 1001]]+Таблица1[[#This Row],[ФАКТ 1002]]+Таблица1[[#This Row],[1001 заказ]]+Таблица1[[#This Row],[1002 заказ]]</f>
        <v>0</v>
      </c>
      <c r="AP649" s="3">
        <f>Таблица1[[#This Row],[Возврат 1002]]+Таблица1[[#This Row],[Возврат 1001]]</f>
        <v>0</v>
      </c>
      <c r="AQ64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50" spans="1:43" s="3" customFormat="1" ht="15.75" customHeight="1" x14ac:dyDescent="0.2">
      <c r="A650" s="23" t="s">
        <v>810</v>
      </c>
      <c r="B650" s="2">
        <v>661600</v>
      </c>
      <c r="C650" s="88" t="s">
        <v>3700</v>
      </c>
      <c r="D650" s="23" t="s">
        <v>810</v>
      </c>
      <c r="E650" s="7">
        <v>661600</v>
      </c>
      <c r="F650" s="7" t="s">
        <v>513</v>
      </c>
      <c r="G650" s="8" t="s">
        <v>1099</v>
      </c>
      <c r="H650" s="5" t="s">
        <v>21</v>
      </c>
      <c r="I650" s="5">
        <v>5</v>
      </c>
      <c r="J650" s="5">
        <v>100</v>
      </c>
      <c r="K650" s="5">
        <v>16</v>
      </c>
      <c r="L650" s="5">
        <v>45</v>
      </c>
      <c r="M650" s="5">
        <v>67.099999999999994</v>
      </c>
      <c r="N650" s="5">
        <v>7</v>
      </c>
      <c r="O650" s="43" t="str">
        <f>CONCATENATE(Таблица1[[#This Row],[Отверстия]],"/",Таблица1[[#This Row],[PCD]])</f>
        <v>5/100</v>
      </c>
      <c r="P650" s="5" t="s">
        <v>2027</v>
      </c>
      <c r="Q650" s="17" t="str">
        <f>CONCATENATE(Таблица1[[#This Row],[Отверстия]],"/",Таблица1[[#This Row],[PCD]],"/",Таблица1[[#This Row],[Диаметр]])</f>
        <v>5/100/16</v>
      </c>
      <c r="R65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5/100/16/45/67,1/7</v>
      </c>
      <c r="S65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5/100/16/45/67,1/7</v>
      </c>
      <c r="T650" s="58" t="s">
        <v>22</v>
      </c>
      <c r="U650" s="4"/>
      <c r="V650" s="35"/>
      <c r="W650" s="55" t="s">
        <v>2806</v>
      </c>
      <c r="X650" s="34">
        <v>3990</v>
      </c>
      <c r="Y650" s="161"/>
      <c r="Z650" s="34">
        <v>0</v>
      </c>
      <c r="AA650" s="51">
        <f>IFERROR(VLOOKUP(Таблица1[[#This Row],[Товар КОД6]],'Stock СВОД'!$A$5:$C$220,2,0),)</f>
        <v>0</v>
      </c>
      <c r="AB650" s="51">
        <f>IFERROR(VLOOKUP(Таблица1[[#This Row],[Товар КОД6]],'Продажи Период СВОД'!$A$5:$C$410,2,0),)</f>
        <v>0</v>
      </c>
      <c r="AC650" s="129">
        <f>IFERROR(VLOOKUP(Таблица1[[#This Row],[Товар КОД6]],'Stock СВОД'!$A$5:$C$220,3,0),)</f>
        <v>0</v>
      </c>
      <c r="AD650" s="51">
        <f>IFERROR(VLOOKUP(Таблица1[[#This Row],[Товар КОД6]],'Продажи Период СВОД'!$A$5:$C$410,3,0),)</f>
        <v>0</v>
      </c>
      <c r="AE650" s="119">
        <f>Таблица1[[#This Row],[СТОК 1001]]+Таблица1[[#This Row],[СТОК 1002,]]</f>
        <v>0</v>
      </c>
      <c r="AF650" s="128"/>
      <c r="AG650" s="129"/>
      <c r="AH650" s="120">
        <f>Таблица1[[#This Row],[1002 заказ]]+Таблица1[[#This Row],[1001 заказ]]</f>
        <v>0</v>
      </c>
      <c r="AI650" s="57"/>
      <c r="AJ650" s="194"/>
      <c r="AK650" s="194"/>
      <c r="AL650" s="194">
        <f>Таблица1[[#This Row],[ФАКТ 1001]]+Таблица1[[#This Row],[ФАКТ 1002]]+Таблица1[[#This Row],[1001 заказ]]+Таблица1[[#This Row],[1002 заказ]]</f>
        <v>0</v>
      </c>
      <c r="AP650" s="3">
        <f>Таблица1[[#This Row],[Возврат 1002]]+Таблица1[[#This Row],[Возврат 1001]]</f>
        <v>0</v>
      </c>
      <c r="AQ65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51" spans="1:43" s="3" customFormat="1" ht="15.75" customHeight="1" x14ac:dyDescent="0.2">
      <c r="A651" s="23" t="s">
        <v>810</v>
      </c>
      <c r="B651" s="2">
        <v>405711</v>
      </c>
      <c r="C651" s="88" t="s">
        <v>1310</v>
      </c>
      <c r="D651" s="23" t="s">
        <v>810</v>
      </c>
      <c r="E651" s="7">
        <v>405711</v>
      </c>
      <c r="F651" s="7" t="s">
        <v>513</v>
      </c>
      <c r="G651" s="8" t="s">
        <v>1180</v>
      </c>
      <c r="H651" s="5" t="s">
        <v>21</v>
      </c>
      <c r="I651" s="5">
        <v>5</v>
      </c>
      <c r="J651" s="5">
        <v>100</v>
      </c>
      <c r="K651" s="5">
        <v>16</v>
      </c>
      <c r="L651" s="5">
        <v>48</v>
      </c>
      <c r="M651" s="5">
        <v>56.1</v>
      </c>
      <c r="N651" s="5">
        <v>7</v>
      </c>
      <c r="O651" s="43" t="str">
        <f>CONCATENATE(Таблица1[[#This Row],[Отверстия]],"/",Таблица1[[#This Row],[PCD]])</f>
        <v>5/100</v>
      </c>
      <c r="P651" s="5" t="s">
        <v>1309</v>
      </c>
      <c r="Q651" s="17" t="str">
        <f>CONCATENATE(Таблица1[[#This Row],[Отверстия]],"/",Таблица1[[#This Row],[PCD]],"/",Таблица1[[#This Row],[Диаметр]])</f>
        <v>5/100/16</v>
      </c>
      <c r="R65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5/100/16/48/56,1/7</v>
      </c>
      <c r="S65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5/100/16/48/56,1/7</v>
      </c>
      <c r="T651" s="58" t="s">
        <v>22</v>
      </c>
      <c r="U651" s="4"/>
      <c r="V651" s="35"/>
      <c r="W651" s="55"/>
      <c r="X651" s="34">
        <v>4250</v>
      </c>
      <c r="Y651" s="161"/>
      <c r="Z651" s="34">
        <v>0</v>
      </c>
      <c r="AA651" s="51">
        <f>IFERROR(VLOOKUP(Таблица1[[#This Row],[Товар КОД6]],'Stock СВОД'!$A$5:$C$220,2,0),)</f>
        <v>0</v>
      </c>
      <c r="AB651" s="51">
        <f>IFERROR(VLOOKUP(Таблица1[[#This Row],[Товар КОД6]],'Продажи Период СВОД'!$A$5:$C$410,2,0),)</f>
        <v>0</v>
      </c>
      <c r="AC651" s="129">
        <f>IFERROR(VLOOKUP(Таблица1[[#This Row],[Товар КОД6]],'Stock СВОД'!$A$5:$C$220,3,0),)</f>
        <v>0</v>
      </c>
      <c r="AD651" s="51">
        <f>IFERROR(VLOOKUP(Таблица1[[#This Row],[Товар КОД6]],'Продажи Период СВОД'!$A$5:$C$410,3,0),)</f>
        <v>0</v>
      </c>
      <c r="AE651" s="119">
        <f>Таблица1[[#This Row],[СТОК 1001]]+Таблица1[[#This Row],[СТОК 1002,]]</f>
        <v>0</v>
      </c>
      <c r="AF651" s="128"/>
      <c r="AG651" s="129"/>
      <c r="AH651" s="120">
        <f>Таблица1[[#This Row],[1002 заказ]]+Таблица1[[#This Row],[1001 заказ]]</f>
        <v>0</v>
      </c>
      <c r="AI651" s="57"/>
      <c r="AJ651" s="194"/>
      <c r="AK651" s="194"/>
      <c r="AL651" s="194">
        <f>Таблица1[[#This Row],[ФАКТ 1001]]+Таблица1[[#This Row],[ФАКТ 1002]]+Таблица1[[#This Row],[1001 заказ]]+Таблица1[[#This Row],[1002 заказ]]</f>
        <v>0</v>
      </c>
      <c r="AP651" s="3">
        <f>Таблица1[[#This Row],[Возврат 1002]]+Таблица1[[#This Row],[Возврат 1001]]</f>
        <v>0</v>
      </c>
      <c r="AQ65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52" spans="1:43" s="3" customFormat="1" ht="15.75" customHeight="1" x14ac:dyDescent="0.2">
      <c r="A652" s="23" t="s">
        <v>810</v>
      </c>
      <c r="B652" s="2">
        <v>661576</v>
      </c>
      <c r="C652" s="88" t="s">
        <v>1999</v>
      </c>
      <c r="D652" s="23" t="s">
        <v>810</v>
      </c>
      <c r="E652" s="7">
        <v>661576</v>
      </c>
      <c r="F652" s="7" t="s">
        <v>513</v>
      </c>
      <c r="G652" s="8" t="s">
        <v>1106</v>
      </c>
      <c r="H652" s="5" t="s">
        <v>21</v>
      </c>
      <c r="I652" s="5">
        <v>5</v>
      </c>
      <c r="J652" s="5">
        <v>100</v>
      </c>
      <c r="K652" s="5">
        <v>16</v>
      </c>
      <c r="L652" s="5">
        <v>48</v>
      </c>
      <c r="M652" s="5">
        <v>56.1</v>
      </c>
      <c r="N652" s="5">
        <v>7</v>
      </c>
      <c r="O652" s="43" t="str">
        <f>CONCATENATE(Таблица1[[#This Row],[Отверстия]],"/",Таблица1[[#This Row],[PCD]])</f>
        <v>5/100</v>
      </c>
      <c r="P652" s="5" t="s">
        <v>1998</v>
      </c>
      <c r="Q652" s="17" t="str">
        <f>CONCATENATE(Таблица1[[#This Row],[Отверстия]],"/",Таблица1[[#This Row],[PCD]],"/",Таблица1[[#This Row],[Диаметр]])</f>
        <v>5/100/16</v>
      </c>
      <c r="R65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5/100/16/48/56,1/7</v>
      </c>
      <c r="S65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5/100/16/48/56,1/7</v>
      </c>
      <c r="T652" s="58" t="s">
        <v>22</v>
      </c>
      <c r="U652" s="4"/>
      <c r="V652" s="35"/>
      <c r="W652" s="55"/>
      <c r="X652" s="34">
        <v>3990</v>
      </c>
      <c r="Y652" s="161"/>
      <c r="Z652" s="34">
        <v>0</v>
      </c>
      <c r="AA652" s="51">
        <f>IFERROR(VLOOKUP(Таблица1[[#This Row],[Товар КОД6]],'Stock СВОД'!$A$5:$C$220,2,0),)</f>
        <v>0</v>
      </c>
      <c r="AB652" s="51">
        <f>IFERROR(VLOOKUP(Таблица1[[#This Row],[Товар КОД6]],'Продажи Период СВОД'!$A$5:$C$410,2,0),)</f>
        <v>0</v>
      </c>
      <c r="AC652" s="129">
        <f>IFERROR(VLOOKUP(Таблица1[[#This Row],[Товар КОД6]],'Stock СВОД'!$A$5:$C$220,3,0),)</f>
        <v>0</v>
      </c>
      <c r="AD652" s="51">
        <f>IFERROR(VLOOKUP(Таблица1[[#This Row],[Товар КОД6]],'Продажи Период СВОД'!$A$5:$C$410,3,0),)</f>
        <v>0</v>
      </c>
      <c r="AE652" s="119">
        <f>Таблица1[[#This Row],[СТОК 1001]]+Таблица1[[#This Row],[СТОК 1002,]]</f>
        <v>0</v>
      </c>
      <c r="AF652" s="128"/>
      <c r="AG652" s="129"/>
      <c r="AH652" s="120">
        <f>Таблица1[[#This Row],[1002 заказ]]+Таблица1[[#This Row],[1001 заказ]]</f>
        <v>0</v>
      </c>
      <c r="AI652" s="57"/>
      <c r="AJ652" s="194"/>
      <c r="AK652" s="194"/>
      <c r="AL652" s="194">
        <f>Таблица1[[#This Row],[ФАКТ 1001]]+Таблица1[[#This Row],[ФАКТ 1002]]+Таблица1[[#This Row],[1001 заказ]]+Таблица1[[#This Row],[1002 заказ]]</f>
        <v>0</v>
      </c>
      <c r="AP652" s="3">
        <f>Таблица1[[#This Row],[Возврат 1002]]+Таблица1[[#This Row],[Возврат 1001]]</f>
        <v>0</v>
      </c>
      <c r="AQ65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53" spans="1:43" s="3" customFormat="1" ht="15.75" customHeight="1" x14ac:dyDescent="0.2">
      <c r="A653" s="23" t="s">
        <v>810</v>
      </c>
      <c r="B653" s="2">
        <v>661577</v>
      </c>
      <c r="C653" s="88" t="s">
        <v>3701</v>
      </c>
      <c r="D653" s="23" t="s">
        <v>810</v>
      </c>
      <c r="E653" s="7">
        <v>661577</v>
      </c>
      <c r="F653" s="7" t="s">
        <v>513</v>
      </c>
      <c r="G653" s="8" t="s">
        <v>1099</v>
      </c>
      <c r="H653" s="5" t="s">
        <v>21</v>
      </c>
      <c r="I653" s="5">
        <v>5</v>
      </c>
      <c r="J653" s="5">
        <v>100</v>
      </c>
      <c r="K653" s="5">
        <v>16</v>
      </c>
      <c r="L653" s="5">
        <v>48</v>
      </c>
      <c r="M653" s="5">
        <v>56.1</v>
      </c>
      <c r="N653" s="5">
        <v>7</v>
      </c>
      <c r="O653" s="43" t="str">
        <f>CONCATENATE(Таблица1[[#This Row],[Отверстия]],"/",Таблица1[[#This Row],[PCD]])</f>
        <v>5/100</v>
      </c>
      <c r="P653" s="5" t="s">
        <v>2000</v>
      </c>
      <c r="Q653" s="17" t="str">
        <f>CONCATENATE(Таблица1[[#This Row],[Отверстия]],"/",Таблица1[[#This Row],[PCD]],"/",Таблица1[[#This Row],[Диаметр]])</f>
        <v>5/100/16</v>
      </c>
      <c r="R65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5/100/16/48/56,1/7</v>
      </c>
      <c r="S65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5/100/16/48/56,1/7</v>
      </c>
      <c r="T653" s="58" t="s">
        <v>22</v>
      </c>
      <c r="U653" s="4"/>
      <c r="V653" s="35"/>
      <c r="W653" s="55"/>
      <c r="X653" s="34">
        <v>3990</v>
      </c>
      <c r="Y653" s="161"/>
      <c r="Z653" s="34">
        <v>0</v>
      </c>
      <c r="AA653" s="51">
        <f>IFERROR(VLOOKUP(Таблица1[[#This Row],[Товар КОД6]],'Stock СВОД'!$A$5:$C$220,2,0),)</f>
        <v>0</v>
      </c>
      <c r="AB653" s="51">
        <f>IFERROR(VLOOKUP(Таблица1[[#This Row],[Товар КОД6]],'Продажи Период СВОД'!$A$5:$C$410,2,0),)</f>
        <v>0</v>
      </c>
      <c r="AC653" s="129">
        <f>IFERROR(VLOOKUP(Таблица1[[#This Row],[Товар КОД6]],'Stock СВОД'!$A$5:$C$220,3,0),)</f>
        <v>0</v>
      </c>
      <c r="AD653" s="51">
        <f>IFERROR(VLOOKUP(Таблица1[[#This Row],[Товар КОД6]],'Продажи Период СВОД'!$A$5:$C$410,3,0),)</f>
        <v>0</v>
      </c>
      <c r="AE653" s="119">
        <f>Таблица1[[#This Row],[СТОК 1001]]+Таблица1[[#This Row],[СТОК 1002,]]</f>
        <v>0</v>
      </c>
      <c r="AF653" s="128"/>
      <c r="AG653" s="129"/>
      <c r="AH653" s="120">
        <f>Таблица1[[#This Row],[1002 заказ]]+Таблица1[[#This Row],[1001 заказ]]</f>
        <v>0</v>
      </c>
      <c r="AI653" s="57"/>
      <c r="AJ653" s="194"/>
      <c r="AK653" s="194"/>
      <c r="AL653" s="194">
        <f>Таблица1[[#This Row],[ФАКТ 1001]]+Таблица1[[#This Row],[ФАКТ 1002]]+Таблица1[[#This Row],[1001 заказ]]+Таблица1[[#This Row],[1002 заказ]]</f>
        <v>0</v>
      </c>
      <c r="AP653" s="3">
        <f>Таблица1[[#This Row],[Возврат 1002]]+Таблица1[[#This Row],[Возврат 1001]]</f>
        <v>0</v>
      </c>
      <c r="AQ65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54" spans="1:43" s="3" customFormat="1" ht="15.75" customHeight="1" x14ac:dyDescent="0.2">
      <c r="A654" s="23" t="s">
        <v>810</v>
      </c>
      <c r="B654" s="2">
        <v>408922</v>
      </c>
      <c r="C654" s="88" t="s">
        <v>1618</v>
      </c>
      <c r="D654" s="23" t="s">
        <v>810</v>
      </c>
      <c r="E654" s="7">
        <v>408922</v>
      </c>
      <c r="F654" s="7" t="s">
        <v>377</v>
      </c>
      <c r="G654" s="8" t="s">
        <v>1180</v>
      </c>
      <c r="H654" s="5" t="s">
        <v>21</v>
      </c>
      <c r="I654" s="5">
        <v>5</v>
      </c>
      <c r="J654" s="5">
        <v>100</v>
      </c>
      <c r="K654" s="5">
        <v>16</v>
      </c>
      <c r="L654" s="5">
        <v>50</v>
      </c>
      <c r="M654" s="5">
        <v>56.1</v>
      </c>
      <c r="N654" s="5">
        <v>6.5</v>
      </c>
      <c r="O654" s="43" t="str">
        <f>CONCATENATE(Таблица1[[#This Row],[Отверстия]],"/",Таблица1[[#This Row],[PCD]])</f>
        <v>5/100</v>
      </c>
      <c r="P654" s="5" t="s">
        <v>1617</v>
      </c>
      <c r="Q654" s="17" t="str">
        <f>CONCATENATE(Таблица1[[#This Row],[Отверстия]],"/",Таблица1[[#This Row],[PCD]],"/",Таблица1[[#This Row],[Диаметр]])</f>
        <v>5/100/16</v>
      </c>
      <c r="R65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5/100/16/50/56,1/6,5</v>
      </c>
      <c r="S65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5/100/16/50/56,1/6,5</v>
      </c>
      <c r="T654" s="58" t="s">
        <v>22</v>
      </c>
      <c r="U654" s="4"/>
      <c r="V654" s="35"/>
      <c r="W654" s="55"/>
      <c r="X654" s="34">
        <v>4250</v>
      </c>
      <c r="Y654" s="161"/>
      <c r="Z654" s="34">
        <v>0</v>
      </c>
      <c r="AA654" s="51">
        <f>IFERROR(VLOOKUP(Таблица1[[#This Row],[Товар КОД6]],'Stock СВОД'!$A$5:$C$220,2,0),)</f>
        <v>0</v>
      </c>
      <c r="AB654" s="51">
        <f>IFERROR(VLOOKUP(Таблица1[[#This Row],[Товар КОД6]],'Продажи Период СВОД'!$A$5:$C$410,2,0),)</f>
        <v>0</v>
      </c>
      <c r="AC654" s="129">
        <f>IFERROR(VLOOKUP(Таблица1[[#This Row],[Товар КОД6]],'Stock СВОД'!$A$5:$C$220,3,0),)</f>
        <v>0</v>
      </c>
      <c r="AD654" s="51">
        <f>IFERROR(VLOOKUP(Таблица1[[#This Row],[Товар КОД6]],'Продажи Период СВОД'!$A$5:$C$410,3,0),)</f>
        <v>0</v>
      </c>
      <c r="AE654" s="119">
        <f>Таблица1[[#This Row],[СТОК 1001]]+Таблица1[[#This Row],[СТОК 1002,]]</f>
        <v>0</v>
      </c>
      <c r="AF654" s="128"/>
      <c r="AG654" s="129"/>
      <c r="AH654" s="120">
        <f>Таблица1[[#This Row],[1002 заказ]]+Таблица1[[#This Row],[1001 заказ]]</f>
        <v>0</v>
      </c>
      <c r="AI654" s="57"/>
      <c r="AJ654" s="194"/>
      <c r="AK654" s="194"/>
      <c r="AL654" s="194">
        <f>Таблица1[[#This Row],[ФАКТ 1001]]+Таблица1[[#This Row],[ФАКТ 1002]]+Таблица1[[#This Row],[1001 заказ]]+Таблица1[[#This Row],[1002 заказ]]</f>
        <v>0</v>
      </c>
      <c r="AP654" s="3">
        <f>Таблица1[[#This Row],[Возврат 1002]]+Таблица1[[#This Row],[Возврат 1001]]</f>
        <v>0</v>
      </c>
      <c r="AQ65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55" spans="1:43" s="3" customFormat="1" ht="15.75" customHeight="1" x14ac:dyDescent="0.2">
      <c r="A655" s="23" t="s">
        <v>810</v>
      </c>
      <c r="B655" s="2">
        <v>408923</v>
      </c>
      <c r="C655" s="88" t="s">
        <v>1620</v>
      </c>
      <c r="D655" s="23" t="s">
        <v>810</v>
      </c>
      <c r="E655" s="7">
        <v>408923</v>
      </c>
      <c r="F655" s="7" t="s">
        <v>377</v>
      </c>
      <c r="G655" s="8" t="s">
        <v>2571</v>
      </c>
      <c r="H655" s="5" t="s">
        <v>21</v>
      </c>
      <c r="I655" s="5">
        <v>5</v>
      </c>
      <c r="J655" s="5">
        <v>100</v>
      </c>
      <c r="K655" s="5">
        <v>16</v>
      </c>
      <c r="L655" s="5">
        <v>50</v>
      </c>
      <c r="M655" s="5">
        <v>56.1</v>
      </c>
      <c r="N655" s="5">
        <v>6.5</v>
      </c>
      <c r="O655" s="43" t="str">
        <f>CONCATENATE(Таблица1[[#This Row],[Отверстия]],"/",Таблица1[[#This Row],[PCD]])</f>
        <v>5/100</v>
      </c>
      <c r="P655" s="5" t="s">
        <v>1619</v>
      </c>
      <c r="Q655" s="17" t="str">
        <f>CONCATENATE(Таблица1[[#This Row],[Отверстия]],"/",Таблица1[[#This Row],[PCD]],"/",Таблица1[[#This Row],[Диаметр]])</f>
        <v>5/100/16</v>
      </c>
      <c r="R65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5/100/16/50/56,1/6,5</v>
      </c>
      <c r="S65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5/100/16/50/56,1/6,5</v>
      </c>
      <c r="T655" s="58" t="s">
        <v>22</v>
      </c>
      <c r="U655" s="4"/>
      <c r="V655" s="35"/>
      <c r="W655" s="55"/>
      <c r="X655" s="34">
        <v>4250</v>
      </c>
      <c r="Y655" s="161"/>
      <c r="Z655" s="34">
        <v>0</v>
      </c>
      <c r="AA655" s="51">
        <f>IFERROR(VLOOKUP(Таблица1[[#This Row],[Товар КОД6]],'Stock СВОД'!$A$5:$C$220,2,0),)</f>
        <v>0</v>
      </c>
      <c r="AB655" s="51">
        <f>IFERROR(VLOOKUP(Таблица1[[#This Row],[Товар КОД6]],'Продажи Период СВОД'!$A$5:$C$410,2,0),)</f>
        <v>0</v>
      </c>
      <c r="AC655" s="129">
        <f>IFERROR(VLOOKUP(Таблица1[[#This Row],[Товар КОД6]],'Stock СВОД'!$A$5:$C$220,3,0),)</f>
        <v>0</v>
      </c>
      <c r="AD655" s="51">
        <f>IFERROR(VLOOKUP(Таблица1[[#This Row],[Товар КОД6]],'Продажи Период СВОД'!$A$5:$C$410,3,0),)</f>
        <v>0</v>
      </c>
      <c r="AE655" s="119">
        <f>Таблица1[[#This Row],[СТОК 1001]]+Таблица1[[#This Row],[СТОК 1002,]]</f>
        <v>0</v>
      </c>
      <c r="AF655" s="128"/>
      <c r="AG655" s="129"/>
      <c r="AH655" s="120">
        <f>Таблица1[[#This Row],[1002 заказ]]+Таблица1[[#This Row],[1001 заказ]]</f>
        <v>0</v>
      </c>
      <c r="AI655" s="57"/>
      <c r="AJ655" s="194"/>
      <c r="AK655" s="194"/>
      <c r="AL655" s="194">
        <f>Таблица1[[#This Row],[ФАКТ 1001]]+Таблица1[[#This Row],[ФАКТ 1002]]+Таблица1[[#This Row],[1001 заказ]]+Таблица1[[#This Row],[1002 заказ]]</f>
        <v>0</v>
      </c>
      <c r="AP655" s="3">
        <f>Таблица1[[#This Row],[Возврат 1002]]+Таблица1[[#This Row],[Возврат 1001]]</f>
        <v>0</v>
      </c>
      <c r="AQ65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56" spans="1:43" s="3" customFormat="1" ht="15.75" customHeight="1" x14ac:dyDescent="0.2">
      <c r="A656" s="23" t="s">
        <v>810</v>
      </c>
      <c r="B656" s="2">
        <v>665758</v>
      </c>
      <c r="C656" s="88" t="s">
        <v>3702</v>
      </c>
      <c r="D656" s="23" t="s">
        <v>810</v>
      </c>
      <c r="E656" s="7">
        <v>665758</v>
      </c>
      <c r="F656" s="7" t="s">
        <v>377</v>
      </c>
      <c r="G656" s="8" t="s">
        <v>1099</v>
      </c>
      <c r="H656" s="5" t="s">
        <v>21</v>
      </c>
      <c r="I656" s="5">
        <v>5</v>
      </c>
      <c r="J656" s="5">
        <v>100</v>
      </c>
      <c r="K656" s="5">
        <v>16</v>
      </c>
      <c r="L656" s="5">
        <v>50</v>
      </c>
      <c r="M656" s="5">
        <v>56.1</v>
      </c>
      <c r="N656" s="5">
        <v>6.5</v>
      </c>
      <c r="O656" s="43" t="str">
        <f>CONCATENATE(Таблица1[[#This Row],[Отверстия]],"/",Таблица1[[#This Row],[PCD]])</f>
        <v>5/100</v>
      </c>
      <c r="P656" s="5" t="s">
        <v>2345</v>
      </c>
      <c r="Q656" s="17" t="str">
        <f>CONCATENATE(Таблица1[[#This Row],[Отверстия]],"/",Таблица1[[#This Row],[PCD]],"/",Таблица1[[#This Row],[Диаметр]])</f>
        <v>5/100/16</v>
      </c>
      <c r="R65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5/100/16/50/56,1/6,5</v>
      </c>
      <c r="S65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5/100/16/50/56,1/6,5</v>
      </c>
      <c r="T656" s="58" t="s">
        <v>22</v>
      </c>
      <c r="U656" s="4"/>
      <c r="V656" s="35"/>
      <c r="W656" s="55"/>
      <c r="X656" s="34">
        <v>3990</v>
      </c>
      <c r="Y656" s="161"/>
      <c r="Z656" s="34">
        <v>0</v>
      </c>
      <c r="AA656" s="51">
        <f>IFERROR(VLOOKUP(Таблица1[[#This Row],[Товар КОД6]],'Stock СВОД'!$A$5:$C$220,2,0),)</f>
        <v>0</v>
      </c>
      <c r="AB656" s="51">
        <f>IFERROR(VLOOKUP(Таблица1[[#This Row],[Товар КОД6]],'Продажи Период СВОД'!$A$5:$C$410,2,0),)</f>
        <v>0</v>
      </c>
      <c r="AC656" s="129">
        <f>IFERROR(VLOOKUP(Таблица1[[#This Row],[Товар КОД6]],'Stock СВОД'!$A$5:$C$220,3,0),)</f>
        <v>0</v>
      </c>
      <c r="AD656" s="51">
        <f>IFERROR(VLOOKUP(Таблица1[[#This Row],[Товар КОД6]],'Продажи Период СВОД'!$A$5:$C$410,3,0),)</f>
        <v>0</v>
      </c>
      <c r="AE656" s="119">
        <f>Таблица1[[#This Row],[СТОК 1001]]+Таблица1[[#This Row],[СТОК 1002,]]</f>
        <v>0</v>
      </c>
      <c r="AF656" s="128"/>
      <c r="AG656" s="129"/>
      <c r="AH656" s="120">
        <f>Таблица1[[#This Row],[1002 заказ]]+Таблица1[[#This Row],[1001 заказ]]</f>
        <v>0</v>
      </c>
      <c r="AI656" s="57"/>
      <c r="AJ656" s="194"/>
      <c r="AK656" s="194"/>
      <c r="AL656" s="194">
        <f>Таблица1[[#This Row],[ФАКТ 1001]]+Таблица1[[#This Row],[ФАКТ 1002]]+Таблица1[[#This Row],[1001 заказ]]+Таблица1[[#This Row],[1002 заказ]]</f>
        <v>0</v>
      </c>
      <c r="AP656" s="3">
        <f>Таблица1[[#This Row],[Возврат 1002]]+Таблица1[[#This Row],[Возврат 1001]]</f>
        <v>0</v>
      </c>
      <c r="AQ65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57" spans="1:43" s="3" customFormat="1" ht="15.75" customHeight="1" x14ac:dyDescent="0.2">
      <c r="A657" s="23" t="s">
        <v>810</v>
      </c>
      <c r="B657" s="2">
        <v>665759</v>
      </c>
      <c r="C657" s="88" t="s">
        <v>3894</v>
      </c>
      <c r="D657" s="23" t="s">
        <v>810</v>
      </c>
      <c r="E657" s="7">
        <v>665759</v>
      </c>
      <c r="F657" s="7" t="s">
        <v>377</v>
      </c>
      <c r="G657" s="8" t="s">
        <v>1106</v>
      </c>
      <c r="H657" s="5" t="s">
        <v>21</v>
      </c>
      <c r="I657" s="5">
        <v>5</v>
      </c>
      <c r="J657" s="5">
        <v>100</v>
      </c>
      <c r="K657" s="5">
        <v>16</v>
      </c>
      <c r="L657" s="5">
        <v>50</v>
      </c>
      <c r="M657" s="5">
        <v>56.1</v>
      </c>
      <c r="N657" s="5">
        <v>6.5</v>
      </c>
      <c r="O657" s="43" t="str">
        <f>CONCATENATE(Таблица1[[#This Row],[Отверстия]],"/",Таблица1[[#This Row],[PCD]])</f>
        <v>5/100</v>
      </c>
      <c r="P657" s="5" t="s">
        <v>2346</v>
      </c>
      <c r="Q657" s="17" t="str">
        <f>CONCATENATE(Таблица1[[#This Row],[Отверстия]],"/",Таблица1[[#This Row],[PCD]],"/",Таблица1[[#This Row],[Диаметр]])</f>
        <v>5/100/16</v>
      </c>
      <c r="R65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5/100/16/50/56,1/6,5</v>
      </c>
      <c r="S65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5/100/16/50/56,1/6,5</v>
      </c>
      <c r="T657" s="58" t="s">
        <v>22</v>
      </c>
      <c r="U657" s="4"/>
      <c r="V657" s="35"/>
      <c r="W657" s="55"/>
      <c r="X657" s="34">
        <v>3990</v>
      </c>
      <c r="Y657" s="161"/>
      <c r="Z657" s="34">
        <v>0</v>
      </c>
      <c r="AA657" s="51">
        <f>IFERROR(VLOOKUP(Таблица1[[#This Row],[Товар КОД6]],'Stock СВОД'!$A$5:$C$220,2,0),)</f>
        <v>0</v>
      </c>
      <c r="AB657" s="51">
        <f>IFERROR(VLOOKUP(Таблица1[[#This Row],[Товар КОД6]],'Продажи Период СВОД'!$A$5:$C$410,2,0),)</f>
        <v>0</v>
      </c>
      <c r="AC657" s="129">
        <f>IFERROR(VLOOKUP(Таблица1[[#This Row],[Товар КОД6]],'Stock СВОД'!$A$5:$C$220,3,0),)</f>
        <v>0</v>
      </c>
      <c r="AD657" s="51">
        <f>IFERROR(VLOOKUP(Таблица1[[#This Row],[Товар КОД6]],'Продажи Период СВОД'!$A$5:$C$410,3,0),)</f>
        <v>0</v>
      </c>
      <c r="AE657" s="119">
        <f>Таблица1[[#This Row],[СТОК 1001]]+Таблица1[[#This Row],[СТОК 1002,]]</f>
        <v>0</v>
      </c>
      <c r="AF657" s="128"/>
      <c r="AG657" s="129"/>
      <c r="AH657" s="120">
        <f>Таблица1[[#This Row],[1002 заказ]]+Таблица1[[#This Row],[1001 заказ]]</f>
        <v>0</v>
      </c>
      <c r="AI657" s="57"/>
      <c r="AJ657" s="194"/>
      <c r="AK657" s="194"/>
      <c r="AL657" s="194">
        <f>Таблица1[[#This Row],[ФАКТ 1001]]+Таблица1[[#This Row],[ФАКТ 1002]]+Таблица1[[#This Row],[1001 заказ]]+Таблица1[[#This Row],[1002 заказ]]</f>
        <v>0</v>
      </c>
      <c r="AP657" s="3">
        <f>Таблица1[[#This Row],[Возврат 1002]]+Таблица1[[#This Row],[Возврат 1001]]</f>
        <v>0</v>
      </c>
      <c r="AQ65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58" spans="1:43" s="3" customFormat="1" ht="15.75" customHeight="1" x14ac:dyDescent="0.2">
      <c r="A658" s="23" t="s">
        <v>810</v>
      </c>
      <c r="B658" s="2">
        <v>409018</v>
      </c>
      <c r="C658" s="88" t="s">
        <v>1749</v>
      </c>
      <c r="D658" s="23" t="s">
        <v>810</v>
      </c>
      <c r="E658" s="7">
        <v>409018</v>
      </c>
      <c r="F658" s="7" t="s">
        <v>2576</v>
      </c>
      <c r="G658" s="8" t="s">
        <v>1180</v>
      </c>
      <c r="H658" s="5" t="s">
        <v>21</v>
      </c>
      <c r="I658" s="5">
        <v>5</v>
      </c>
      <c r="J658" s="5">
        <v>100</v>
      </c>
      <c r="K658" s="5">
        <v>16</v>
      </c>
      <c r="L658" s="5">
        <v>55</v>
      </c>
      <c r="M658" s="5">
        <v>56.1</v>
      </c>
      <c r="N658" s="5">
        <v>6.5</v>
      </c>
      <c r="O658" s="43" t="str">
        <f>CONCATENATE(Таблица1[[#This Row],[Отверстия]],"/",Таблица1[[#This Row],[PCD]])</f>
        <v>5/100</v>
      </c>
      <c r="P658" s="5" t="s">
        <v>1748</v>
      </c>
      <c r="Q658" s="17" t="str">
        <f>CONCATENATE(Таблица1[[#This Row],[Отверстия]],"/",Таблица1[[#This Row],[PCD]],"/",Таблица1[[#This Row],[Диаметр]])</f>
        <v>5/100/16</v>
      </c>
      <c r="R65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5/100/16/55/56,1/6,5</v>
      </c>
      <c r="S65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5/100/16/55/56,1/6,5</v>
      </c>
      <c r="T658" s="58" t="s">
        <v>22</v>
      </c>
      <c r="U658" s="4"/>
      <c r="V658" s="35"/>
      <c r="W658" s="55"/>
      <c r="X658" s="34">
        <v>4250</v>
      </c>
      <c r="Y658" s="161"/>
      <c r="Z658" s="34">
        <v>0</v>
      </c>
      <c r="AA658" s="51">
        <f>IFERROR(VLOOKUP(Таблица1[[#This Row],[Товар КОД6]],'Stock СВОД'!$A$5:$C$220,2,0),)</f>
        <v>0</v>
      </c>
      <c r="AB658" s="51">
        <f>IFERROR(VLOOKUP(Таблица1[[#This Row],[Товар КОД6]],'Продажи Период СВОД'!$A$5:$C$410,2,0),)</f>
        <v>0</v>
      </c>
      <c r="AC658" s="129">
        <f>IFERROR(VLOOKUP(Таблица1[[#This Row],[Товар КОД6]],'Stock СВОД'!$A$5:$C$220,3,0),)</f>
        <v>0</v>
      </c>
      <c r="AD658" s="51">
        <f>IFERROR(VLOOKUP(Таблица1[[#This Row],[Товар КОД6]],'Продажи Период СВОД'!$A$5:$C$410,3,0),)</f>
        <v>0</v>
      </c>
      <c r="AE658" s="119">
        <f>Таблица1[[#This Row],[СТОК 1001]]+Таблица1[[#This Row],[СТОК 1002,]]</f>
        <v>0</v>
      </c>
      <c r="AF658" s="128"/>
      <c r="AG658" s="129"/>
      <c r="AH658" s="120">
        <f>Таблица1[[#This Row],[1002 заказ]]+Таблица1[[#This Row],[1001 заказ]]</f>
        <v>0</v>
      </c>
      <c r="AI658" s="57"/>
      <c r="AJ658" s="194"/>
      <c r="AK658" s="194"/>
      <c r="AL658" s="194">
        <f>Таблица1[[#This Row],[ФАКТ 1001]]+Таблица1[[#This Row],[ФАКТ 1002]]+Таблица1[[#This Row],[1001 заказ]]+Таблица1[[#This Row],[1002 заказ]]</f>
        <v>0</v>
      </c>
      <c r="AP658" s="3">
        <f>Таблица1[[#This Row],[Возврат 1002]]+Таблица1[[#This Row],[Возврат 1001]]</f>
        <v>0</v>
      </c>
      <c r="AQ65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59" spans="1:43" s="3" customFormat="1" ht="15.75" customHeight="1" x14ac:dyDescent="0.2">
      <c r="A659" s="23" t="s">
        <v>810</v>
      </c>
      <c r="B659" s="2">
        <v>409019</v>
      </c>
      <c r="C659" s="88" t="s">
        <v>1751</v>
      </c>
      <c r="D659" s="23" t="s">
        <v>810</v>
      </c>
      <c r="E659" s="7">
        <v>409019</v>
      </c>
      <c r="F659" s="7" t="s">
        <v>2576</v>
      </c>
      <c r="G659" s="8" t="s">
        <v>2571</v>
      </c>
      <c r="H659" s="5" t="s">
        <v>21</v>
      </c>
      <c r="I659" s="5">
        <v>5</v>
      </c>
      <c r="J659" s="5">
        <v>100</v>
      </c>
      <c r="K659" s="5">
        <v>16</v>
      </c>
      <c r="L659" s="5">
        <v>55</v>
      </c>
      <c r="M659" s="5">
        <v>56.1</v>
      </c>
      <c r="N659" s="5">
        <v>6.5</v>
      </c>
      <c r="O659" s="43" t="str">
        <f>CONCATENATE(Таблица1[[#This Row],[Отверстия]],"/",Таблица1[[#This Row],[PCD]])</f>
        <v>5/100</v>
      </c>
      <c r="P659" s="5" t="s">
        <v>1750</v>
      </c>
      <c r="Q659" s="17" t="str">
        <f>CONCATENATE(Таблица1[[#This Row],[Отверстия]],"/",Таблица1[[#This Row],[PCD]],"/",Таблица1[[#This Row],[Диаметр]])</f>
        <v>5/100/16</v>
      </c>
      <c r="R65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5/100/16/55/56,1/6,5</v>
      </c>
      <c r="S65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5/100/16/55/56,1/6,5</v>
      </c>
      <c r="T659" s="58" t="s">
        <v>22</v>
      </c>
      <c r="U659" s="4"/>
      <c r="V659" s="35"/>
      <c r="W659" s="55"/>
      <c r="X659" s="34">
        <v>4250</v>
      </c>
      <c r="Y659" s="161"/>
      <c r="Z659" s="34">
        <v>0</v>
      </c>
      <c r="AA659" s="51">
        <f>IFERROR(VLOOKUP(Таблица1[[#This Row],[Товар КОД6]],'Stock СВОД'!$A$5:$C$220,2,0),)</f>
        <v>0</v>
      </c>
      <c r="AB659" s="51">
        <f>IFERROR(VLOOKUP(Таблица1[[#This Row],[Товар КОД6]],'Продажи Период СВОД'!$A$5:$C$410,2,0),)</f>
        <v>0</v>
      </c>
      <c r="AC659" s="129">
        <f>IFERROR(VLOOKUP(Таблица1[[#This Row],[Товар КОД6]],'Stock СВОД'!$A$5:$C$220,3,0),)</f>
        <v>0</v>
      </c>
      <c r="AD659" s="51">
        <f>IFERROR(VLOOKUP(Таблица1[[#This Row],[Товар КОД6]],'Продажи Период СВОД'!$A$5:$C$410,3,0),)</f>
        <v>0</v>
      </c>
      <c r="AE659" s="119">
        <f>Таблица1[[#This Row],[СТОК 1001]]+Таблица1[[#This Row],[СТОК 1002,]]</f>
        <v>0</v>
      </c>
      <c r="AF659" s="128"/>
      <c r="AG659" s="129"/>
      <c r="AH659" s="120">
        <f>Таблица1[[#This Row],[1002 заказ]]+Таблица1[[#This Row],[1001 заказ]]</f>
        <v>0</v>
      </c>
      <c r="AI659" s="57"/>
      <c r="AJ659" s="194"/>
      <c r="AK659" s="194"/>
      <c r="AL659" s="194">
        <f>Таблица1[[#This Row],[ФАКТ 1001]]+Таблица1[[#This Row],[ФАКТ 1002]]+Таблица1[[#This Row],[1001 заказ]]+Таблица1[[#This Row],[1002 заказ]]</f>
        <v>0</v>
      </c>
      <c r="AP659" s="3">
        <f>Таблица1[[#This Row],[Возврат 1002]]+Таблица1[[#This Row],[Возврат 1001]]</f>
        <v>0</v>
      </c>
      <c r="AQ65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60" spans="1:43" s="3" customFormat="1" ht="15.75" customHeight="1" x14ac:dyDescent="0.2">
      <c r="A660" s="23" t="s">
        <v>810</v>
      </c>
      <c r="B660" s="2">
        <v>409020</v>
      </c>
      <c r="C660" s="88" t="s">
        <v>1753</v>
      </c>
      <c r="D660" s="23" t="s">
        <v>810</v>
      </c>
      <c r="E660" s="7">
        <v>409020</v>
      </c>
      <c r="F660" s="7" t="s">
        <v>2576</v>
      </c>
      <c r="G660" s="8" t="s">
        <v>1107</v>
      </c>
      <c r="H660" s="5" t="s">
        <v>21</v>
      </c>
      <c r="I660" s="5">
        <v>5</v>
      </c>
      <c r="J660" s="5">
        <v>100</v>
      </c>
      <c r="K660" s="5">
        <v>16</v>
      </c>
      <c r="L660" s="5">
        <v>55</v>
      </c>
      <c r="M660" s="5">
        <v>56.1</v>
      </c>
      <c r="N660" s="5">
        <v>6.5</v>
      </c>
      <c r="O660" s="43" t="str">
        <f>CONCATENATE(Таблица1[[#This Row],[Отверстия]],"/",Таблица1[[#This Row],[PCD]])</f>
        <v>5/100</v>
      </c>
      <c r="P660" s="5" t="s">
        <v>1752</v>
      </c>
      <c r="Q660" s="17" t="str">
        <f>CONCATENATE(Таблица1[[#This Row],[Отверстия]],"/",Таблица1[[#This Row],[PCD]],"/",Таблица1[[#This Row],[Диаметр]])</f>
        <v>5/100/16</v>
      </c>
      <c r="R66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5/100/16/55/56,1/6,5</v>
      </c>
      <c r="S66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5/100/16/55/56,1/6,5</v>
      </c>
      <c r="T660" s="58" t="s">
        <v>22</v>
      </c>
      <c r="U660" s="4"/>
      <c r="V660" s="35"/>
      <c r="W660" s="55"/>
      <c r="X660" s="34">
        <v>3990</v>
      </c>
      <c r="Y660" s="161"/>
      <c r="Z660" s="34">
        <v>0</v>
      </c>
      <c r="AA660" s="51">
        <f>IFERROR(VLOOKUP(Таблица1[[#This Row],[Товар КОД6]],'Stock СВОД'!$A$5:$C$220,2,0),)</f>
        <v>0</v>
      </c>
      <c r="AB660" s="51">
        <f>IFERROR(VLOOKUP(Таблица1[[#This Row],[Товар КОД6]],'Продажи Период СВОД'!$A$5:$C$410,2,0),)</f>
        <v>0</v>
      </c>
      <c r="AC660" s="129">
        <f>IFERROR(VLOOKUP(Таблица1[[#This Row],[Товар КОД6]],'Stock СВОД'!$A$5:$C$220,3,0),)</f>
        <v>0</v>
      </c>
      <c r="AD660" s="51">
        <f>IFERROR(VLOOKUP(Таблица1[[#This Row],[Товар КОД6]],'Продажи Период СВОД'!$A$5:$C$410,3,0),)</f>
        <v>0</v>
      </c>
      <c r="AE660" s="119">
        <f>Таблица1[[#This Row],[СТОК 1001]]+Таблица1[[#This Row],[СТОК 1002,]]</f>
        <v>0</v>
      </c>
      <c r="AF660" s="128"/>
      <c r="AG660" s="129"/>
      <c r="AH660" s="120">
        <f>Таблица1[[#This Row],[1002 заказ]]+Таблица1[[#This Row],[1001 заказ]]</f>
        <v>0</v>
      </c>
      <c r="AI660" s="57"/>
      <c r="AJ660" s="194"/>
      <c r="AK660" s="194"/>
      <c r="AL660" s="194">
        <f>Таблица1[[#This Row],[ФАКТ 1001]]+Таблица1[[#This Row],[ФАКТ 1002]]+Таблица1[[#This Row],[1001 заказ]]+Таблица1[[#This Row],[1002 заказ]]</f>
        <v>0</v>
      </c>
      <c r="AP660" s="3">
        <f>Таблица1[[#This Row],[Возврат 1002]]+Таблица1[[#This Row],[Возврат 1001]]</f>
        <v>0</v>
      </c>
      <c r="AQ66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61" spans="1:43" s="3" customFormat="1" ht="15.75" customHeight="1" x14ac:dyDescent="0.2">
      <c r="A661" s="23" t="s">
        <v>810</v>
      </c>
      <c r="B661" s="2">
        <v>409022</v>
      </c>
      <c r="C661" s="88" t="s">
        <v>1755</v>
      </c>
      <c r="D661" s="23" t="s">
        <v>810</v>
      </c>
      <c r="E661" s="7">
        <v>409022</v>
      </c>
      <c r="F661" s="7" t="s">
        <v>2576</v>
      </c>
      <c r="G661" s="8" t="s">
        <v>1108</v>
      </c>
      <c r="H661" s="5" t="s">
        <v>21</v>
      </c>
      <c r="I661" s="5">
        <v>5</v>
      </c>
      <c r="J661" s="5">
        <v>100</v>
      </c>
      <c r="K661" s="5">
        <v>16</v>
      </c>
      <c r="L661" s="5">
        <v>55</v>
      </c>
      <c r="M661" s="5">
        <v>56.1</v>
      </c>
      <c r="N661" s="5">
        <v>6.5</v>
      </c>
      <c r="O661" s="43" t="str">
        <f>CONCATENATE(Таблица1[[#This Row],[Отверстия]],"/",Таблица1[[#This Row],[PCD]])</f>
        <v>5/100</v>
      </c>
      <c r="P661" s="5" t="s">
        <v>1754</v>
      </c>
      <c r="Q661" s="17" t="str">
        <f>CONCATENATE(Таблица1[[#This Row],[Отверстия]],"/",Таблица1[[#This Row],[PCD]],"/",Таблица1[[#This Row],[Диаметр]])</f>
        <v>5/100/16</v>
      </c>
      <c r="R66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5/100/16/55/56,1/6,5</v>
      </c>
      <c r="S66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5/100/16/55/56,1/6,5</v>
      </c>
      <c r="T661" s="58" t="s">
        <v>22</v>
      </c>
      <c r="U661" s="4"/>
      <c r="V661" s="35"/>
      <c r="W661" s="55"/>
      <c r="X661" s="34">
        <v>3990</v>
      </c>
      <c r="Y661" s="161"/>
      <c r="Z661" s="34">
        <v>0</v>
      </c>
      <c r="AA661" s="51">
        <f>IFERROR(VLOOKUP(Таблица1[[#This Row],[Товар КОД6]],'Stock СВОД'!$A$5:$C$220,2,0),)</f>
        <v>0</v>
      </c>
      <c r="AB661" s="51">
        <f>IFERROR(VLOOKUP(Таблица1[[#This Row],[Товар КОД6]],'Продажи Период СВОД'!$A$5:$C$410,2,0),)</f>
        <v>0</v>
      </c>
      <c r="AC661" s="129">
        <f>IFERROR(VLOOKUP(Таблица1[[#This Row],[Товар КОД6]],'Stock СВОД'!$A$5:$C$220,3,0),)</f>
        <v>0</v>
      </c>
      <c r="AD661" s="51">
        <f>IFERROR(VLOOKUP(Таблица1[[#This Row],[Товар КОД6]],'Продажи Период СВОД'!$A$5:$C$410,3,0),)</f>
        <v>0</v>
      </c>
      <c r="AE661" s="119">
        <f>Таблица1[[#This Row],[СТОК 1001]]+Таблица1[[#This Row],[СТОК 1002,]]</f>
        <v>0</v>
      </c>
      <c r="AF661" s="128"/>
      <c r="AG661" s="129"/>
      <c r="AH661" s="120">
        <f>Таблица1[[#This Row],[1002 заказ]]+Таблица1[[#This Row],[1001 заказ]]</f>
        <v>0</v>
      </c>
      <c r="AI661" s="57"/>
      <c r="AJ661" s="194"/>
      <c r="AK661" s="194"/>
      <c r="AL661" s="194">
        <f>Таблица1[[#This Row],[ФАКТ 1001]]+Таблица1[[#This Row],[ФАКТ 1002]]+Таблица1[[#This Row],[1001 заказ]]+Таблица1[[#This Row],[1002 заказ]]</f>
        <v>0</v>
      </c>
      <c r="AP661" s="3">
        <f>Таблица1[[#This Row],[Возврат 1002]]+Таблица1[[#This Row],[Возврат 1001]]</f>
        <v>0</v>
      </c>
      <c r="AQ66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62" spans="1:43" s="3" customFormat="1" ht="15.75" customHeight="1" x14ac:dyDescent="0.2">
      <c r="A662" s="23" t="s">
        <v>810</v>
      </c>
      <c r="B662" s="2">
        <v>666010</v>
      </c>
      <c r="C662" s="88" t="s">
        <v>3703</v>
      </c>
      <c r="D662" s="23" t="s">
        <v>810</v>
      </c>
      <c r="E662" s="7">
        <v>666010</v>
      </c>
      <c r="F662" s="7" t="s">
        <v>2576</v>
      </c>
      <c r="G662" s="8" t="s">
        <v>1099</v>
      </c>
      <c r="H662" s="5" t="s">
        <v>21</v>
      </c>
      <c r="I662" s="5">
        <v>5</v>
      </c>
      <c r="J662" s="5">
        <v>100</v>
      </c>
      <c r="K662" s="5">
        <v>16</v>
      </c>
      <c r="L662" s="5">
        <v>55</v>
      </c>
      <c r="M662" s="5">
        <v>56.1</v>
      </c>
      <c r="N662" s="5">
        <v>6.5</v>
      </c>
      <c r="O662" s="43" t="str">
        <f>CONCATENATE(Таблица1[[#This Row],[Отверстия]],"/",Таблица1[[#This Row],[PCD]])</f>
        <v>5/100</v>
      </c>
      <c r="P662" s="5" t="s">
        <v>2529</v>
      </c>
      <c r="Q662" s="17" t="str">
        <f>CONCATENATE(Таблица1[[#This Row],[Отверстия]],"/",Таблица1[[#This Row],[PCD]],"/",Таблица1[[#This Row],[Диаметр]])</f>
        <v>5/100/16</v>
      </c>
      <c r="R66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5/100/16/55/56,1/6,5</v>
      </c>
      <c r="S66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5/100/16/55/56,1/6,5</v>
      </c>
      <c r="T662" s="58" t="s">
        <v>22</v>
      </c>
      <c r="U662" s="4"/>
      <c r="V662" s="35"/>
      <c r="W662" s="55"/>
      <c r="X662" s="34">
        <v>3990</v>
      </c>
      <c r="Y662" s="161"/>
      <c r="Z662" s="34">
        <v>0</v>
      </c>
      <c r="AA662" s="51">
        <f>IFERROR(VLOOKUP(Таблица1[[#This Row],[Товар КОД6]],'Stock СВОД'!$A$5:$C$220,2,0),)</f>
        <v>0</v>
      </c>
      <c r="AB662" s="51">
        <f>IFERROR(VLOOKUP(Таблица1[[#This Row],[Товар КОД6]],'Продажи Период СВОД'!$A$5:$C$410,2,0),)</f>
        <v>0</v>
      </c>
      <c r="AC662" s="129">
        <f>IFERROR(VLOOKUP(Таблица1[[#This Row],[Товар КОД6]],'Stock СВОД'!$A$5:$C$220,3,0),)</f>
        <v>0</v>
      </c>
      <c r="AD662" s="51">
        <f>IFERROR(VLOOKUP(Таблица1[[#This Row],[Товар КОД6]],'Продажи Период СВОД'!$A$5:$C$410,3,0),)</f>
        <v>0</v>
      </c>
      <c r="AE662" s="119">
        <f>Таблица1[[#This Row],[СТОК 1001]]+Таблица1[[#This Row],[СТОК 1002,]]</f>
        <v>0</v>
      </c>
      <c r="AF662" s="128"/>
      <c r="AG662" s="129"/>
      <c r="AH662" s="120">
        <f>Таблица1[[#This Row],[1002 заказ]]+Таблица1[[#This Row],[1001 заказ]]</f>
        <v>0</v>
      </c>
      <c r="AI662" s="57"/>
      <c r="AJ662" s="194"/>
      <c r="AK662" s="194"/>
      <c r="AL662" s="194">
        <f>Таблица1[[#This Row],[ФАКТ 1001]]+Таблица1[[#This Row],[ФАКТ 1002]]+Таблица1[[#This Row],[1001 заказ]]+Таблица1[[#This Row],[1002 заказ]]</f>
        <v>0</v>
      </c>
      <c r="AP662" s="3">
        <f>Таблица1[[#This Row],[Возврат 1002]]+Таблица1[[#This Row],[Возврат 1001]]</f>
        <v>0</v>
      </c>
      <c r="AQ66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63" spans="1:43" s="3" customFormat="1" ht="15.75" customHeight="1" x14ac:dyDescent="0.2">
      <c r="A663" s="23" t="s">
        <v>810</v>
      </c>
      <c r="B663" s="2">
        <v>666011</v>
      </c>
      <c r="C663" s="88" t="s">
        <v>3704</v>
      </c>
      <c r="D663" s="23" t="s">
        <v>810</v>
      </c>
      <c r="E663" s="7">
        <v>666011</v>
      </c>
      <c r="F663" s="7" t="s">
        <v>2576</v>
      </c>
      <c r="G663" s="8" t="s">
        <v>1103</v>
      </c>
      <c r="H663" s="5" t="s">
        <v>21</v>
      </c>
      <c r="I663" s="5">
        <v>5</v>
      </c>
      <c r="J663" s="5">
        <v>100</v>
      </c>
      <c r="K663" s="5">
        <v>16</v>
      </c>
      <c r="L663" s="5">
        <v>55</v>
      </c>
      <c r="M663" s="5">
        <v>56.1</v>
      </c>
      <c r="N663" s="5">
        <v>6.5</v>
      </c>
      <c r="O663" s="43" t="str">
        <f>CONCATENATE(Таблица1[[#This Row],[Отверстия]],"/",Таблица1[[#This Row],[PCD]])</f>
        <v>5/100</v>
      </c>
      <c r="P663" s="5" t="s">
        <v>2530</v>
      </c>
      <c r="Q663" s="17" t="str">
        <f>CONCATENATE(Таблица1[[#This Row],[Отверстия]],"/",Таблица1[[#This Row],[PCD]],"/",Таблица1[[#This Row],[Диаметр]])</f>
        <v>5/100/16</v>
      </c>
      <c r="R66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5/100/16/55/56,1/6,5</v>
      </c>
      <c r="S66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5/100/16/55/56,1/6,5</v>
      </c>
      <c r="T663" s="58" t="s">
        <v>22</v>
      </c>
      <c r="U663" s="4"/>
      <c r="V663" s="35"/>
      <c r="W663" s="55"/>
      <c r="X663" s="34">
        <v>4250</v>
      </c>
      <c r="Y663" s="161"/>
      <c r="Z663" s="34">
        <v>0</v>
      </c>
      <c r="AA663" s="51">
        <f>IFERROR(VLOOKUP(Таблица1[[#This Row],[Товар КОД6]],'Stock СВОД'!$A$5:$C$220,2,0),)</f>
        <v>0</v>
      </c>
      <c r="AB663" s="51">
        <f>IFERROR(VLOOKUP(Таблица1[[#This Row],[Товар КОД6]],'Продажи Период СВОД'!$A$5:$C$410,2,0),)</f>
        <v>0</v>
      </c>
      <c r="AC663" s="129">
        <f>IFERROR(VLOOKUP(Таблица1[[#This Row],[Товар КОД6]],'Stock СВОД'!$A$5:$C$220,3,0),)</f>
        <v>0</v>
      </c>
      <c r="AD663" s="51">
        <f>IFERROR(VLOOKUP(Таблица1[[#This Row],[Товар КОД6]],'Продажи Период СВОД'!$A$5:$C$410,3,0),)</f>
        <v>0</v>
      </c>
      <c r="AE663" s="119">
        <f>Таблица1[[#This Row],[СТОК 1001]]+Таблица1[[#This Row],[СТОК 1002,]]</f>
        <v>0</v>
      </c>
      <c r="AF663" s="128"/>
      <c r="AG663" s="129"/>
      <c r="AH663" s="120">
        <f>Таблица1[[#This Row],[1002 заказ]]+Таблица1[[#This Row],[1001 заказ]]</f>
        <v>0</v>
      </c>
      <c r="AI663" s="57"/>
      <c r="AJ663" s="194"/>
      <c r="AK663" s="194"/>
      <c r="AL663" s="194">
        <f>Таблица1[[#This Row],[ФАКТ 1001]]+Таблица1[[#This Row],[ФАКТ 1002]]+Таблица1[[#This Row],[1001 заказ]]+Таблица1[[#This Row],[1002 заказ]]</f>
        <v>0</v>
      </c>
      <c r="AP663" s="3">
        <f>Таблица1[[#This Row],[Возврат 1002]]+Таблица1[[#This Row],[Возврат 1001]]</f>
        <v>0</v>
      </c>
      <c r="AQ66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64" spans="1:43" s="3" customFormat="1" ht="15.75" customHeight="1" x14ac:dyDescent="0.2">
      <c r="A664" s="23" t="s">
        <v>810</v>
      </c>
      <c r="B664" s="2">
        <v>2054086</v>
      </c>
      <c r="C664" s="88" t="s">
        <v>990</v>
      </c>
      <c r="D664" s="23" t="s">
        <v>810</v>
      </c>
      <c r="E664" s="7">
        <v>2054086</v>
      </c>
      <c r="F664" s="7" t="s">
        <v>1095</v>
      </c>
      <c r="G664" s="8" t="s">
        <v>1099</v>
      </c>
      <c r="H664" s="5" t="s">
        <v>21</v>
      </c>
      <c r="I664" s="5">
        <v>5</v>
      </c>
      <c r="J664" s="5">
        <v>100</v>
      </c>
      <c r="K664" s="5">
        <v>17</v>
      </c>
      <c r="L664" s="5">
        <v>35</v>
      </c>
      <c r="M664" s="5">
        <v>65.099999999999994</v>
      </c>
      <c r="N664" s="5">
        <v>7</v>
      </c>
      <c r="O664" s="43" t="str">
        <f>CONCATENATE(Таблица1[[#This Row],[Отверстия]],"/",Таблица1[[#This Row],[PCD]])</f>
        <v>5/100</v>
      </c>
      <c r="P664" s="5" t="s">
        <v>1082</v>
      </c>
      <c r="Q664" s="17" t="str">
        <f>CONCATENATE(Таблица1[[#This Row],[Отверстия]],"/",Таблица1[[#This Row],[PCD]],"/",Таблица1[[#This Row],[Диаметр]])</f>
        <v>5/100/17</v>
      </c>
      <c r="R66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5/100/17/35/65,1/7</v>
      </c>
      <c r="S66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5/100/17/35/65,1/7</v>
      </c>
      <c r="T664" s="58" t="s">
        <v>22</v>
      </c>
      <c r="U664" s="4"/>
      <c r="V664" s="35"/>
      <c r="W664" s="55"/>
      <c r="X664" s="34">
        <v>4750</v>
      </c>
      <c r="Y664" s="161"/>
      <c r="Z664" s="34">
        <v>0</v>
      </c>
      <c r="AA664" s="51">
        <f>IFERROR(VLOOKUP(Таблица1[[#This Row],[Товар КОД6]],'Stock СВОД'!$A$5:$C$220,2,0),)</f>
        <v>0</v>
      </c>
      <c r="AB664" s="51">
        <f>IFERROR(VLOOKUP(Таблица1[[#This Row],[Товар КОД6]],'Продажи Период СВОД'!$A$5:$C$410,2,0),)</f>
        <v>0</v>
      </c>
      <c r="AC664" s="129">
        <f>IFERROR(VLOOKUP(Таблица1[[#This Row],[Товар КОД6]],'Stock СВОД'!$A$5:$C$220,3,0),)</f>
        <v>0</v>
      </c>
      <c r="AD664" s="51">
        <f>IFERROR(VLOOKUP(Таблица1[[#This Row],[Товар КОД6]],'Продажи Период СВОД'!$A$5:$C$410,3,0),)</f>
        <v>0</v>
      </c>
      <c r="AE664" s="119">
        <f>Таблица1[[#This Row],[СТОК 1001]]+Таблица1[[#This Row],[СТОК 1002,]]</f>
        <v>0</v>
      </c>
      <c r="AF664" s="128"/>
      <c r="AG664" s="129"/>
      <c r="AH664" s="120">
        <f>Таблица1[[#This Row],[1002 заказ]]+Таблица1[[#This Row],[1001 заказ]]</f>
        <v>0</v>
      </c>
      <c r="AI664" s="57"/>
      <c r="AJ664" s="194"/>
      <c r="AK664" s="194"/>
      <c r="AL664" s="194">
        <f>Таблица1[[#This Row],[ФАКТ 1001]]+Таблица1[[#This Row],[ФАКТ 1002]]+Таблица1[[#This Row],[1001 заказ]]+Таблица1[[#This Row],[1002 заказ]]</f>
        <v>0</v>
      </c>
      <c r="AP664" s="3">
        <f>Таблица1[[#This Row],[Возврат 1002]]+Таблица1[[#This Row],[Возврат 1001]]</f>
        <v>0</v>
      </c>
      <c r="AQ66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65" spans="1:43" s="3" customFormat="1" ht="15.75" customHeight="1" x14ac:dyDescent="0.2">
      <c r="A665" s="23" t="s">
        <v>810</v>
      </c>
      <c r="B665" s="2">
        <v>405744</v>
      </c>
      <c r="C665" s="88" t="s">
        <v>1363</v>
      </c>
      <c r="D665" s="23" t="s">
        <v>810</v>
      </c>
      <c r="E665" s="7">
        <v>405744</v>
      </c>
      <c r="F665" s="7" t="s">
        <v>423</v>
      </c>
      <c r="G665" s="8" t="s">
        <v>1180</v>
      </c>
      <c r="H665" s="5" t="s">
        <v>21</v>
      </c>
      <c r="I665" s="5">
        <v>5</v>
      </c>
      <c r="J665" s="5">
        <v>100</v>
      </c>
      <c r="K665" s="5">
        <v>17</v>
      </c>
      <c r="L665" s="5">
        <v>48</v>
      </c>
      <c r="M665" s="5">
        <v>56.1</v>
      </c>
      <c r="N665" s="5">
        <v>7</v>
      </c>
      <c r="O665" s="43" t="str">
        <f>CONCATENATE(Таблица1[[#This Row],[Отверстия]],"/",Таблица1[[#This Row],[PCD]])</f>
        <v>5/100</v>
      </c>
      <c r="P665" s="5" t="s">
        <v>1362</v>
      </c>
      <c r="Q665" s="17" t="str">
        <f>CONCATENATE(Таблица1[[#This Row],[Отверстия]],"/",Таблица1[[#This Row],[PCD]],"/",Таблица1[[#This Row],[Диаметр]])</f>
        <v>5/100/17</v>
      </c>
      <c r="R66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5/100/17/48/56,1/7</v>
      </c>
      <c r="S66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5/100/17/48/56,1/7</v>
      </c>
      <c r="T665" s="58" t="s">
        <v>22</v>
      </c>
      <c r="U665" s="4"/>
      <c r="V665" s="35"/>
      <c r="W665" s="55"/>
      <c r="X665" s="34">
        <v>4750</v>
      </c>
      <c r="Y665" s="161"/>
      <c r="Z665" s="34">
        <v>0</v>
      </c>
      <c r="AA665" s="51">
        <f>IFERROR(VLOOKUP(Таблица1[[#This Row],[Товар КОД6]],'Stock СВОД'!$A$5:$C$220,2,0),)</f>
        <v>0</v>
      </c>
      <c r="AB665" s="51">
        <f>IFERROR(VLOOKUP(Таблица1[[#This Row],[Товар КОД6]],'Продажи Период СВОД'!$A$5:$C$410,2,0),)</f>
        <v>0</v>
      </c>
      <c r="AC665" s="129">
        <f>IFERROR(VLOOKUP(Таблица1[[#This Row],[Товар КОД6]],'Stock СВОД'!$A$5:$C$220,3,0),)</f>
        <v>0</v>
      </c>
      <c r="AD665" s="51">
        <f>IFERROR(VLOOKUP(Таблица1[[#This Row],[Товар КОД6]],'Продажи Период СВОД'!$A$5:$C$410,3,0),)</f>
        <v>0</v>
      </c>
      <c r="AE665" s="119">
        <f>Таблица1[[#This Row],[СТОК 1001]]+Таблица1[[#This Row],[СТОК 1002,]]</f>
        <v>0</v>
      </c>
      <c r="AF665" s="128"/>
      <c r="AG665" s="129"/>
      <c r="AH665" s="120">
        <f>Таблица1[[#This Row],[1002 заказ]]+Таблица1[[#This Row],[1001 заказ]]</f>
        <v>0</v>
      </c>
      <c r="AI665" s="57"/>
      <c r="AJ665" s="194"/>
      <c r="AK665" s="194"/>
      <c r="AL665" s="194">
        <f>Таблица1[[#This Row],[ФАКТ 1001]]+Таблица1[[#This Row],[ФАКТ 1002]]+Таблица1[[#This Row],[1001 заказ]]+Таблица1[[#This Row],[1002 заказ]]</f>
        <v>0</v>
      </c>
      <c r="AP665" s="3">
        <f>Таблица1[[#This Row],[Возврат 1002]]+Таблица1[[#This Row],[Возврат 1001]]</f>
        <v>0</v>
      </c>
      <c r="AQ66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66" spans="1:43" s="3" customFormat="1" ht="15.75" customHeight="1" x14ac:dyDescent="0.2">
      <c r="A666" s="23" t="s">
        <v>810</v>
      </c>
      <c r="B666" s="2">
        <v>665830</v>
      </c>
      <c r="C666" s="88" t="s">
        <v>3705</v>
      </c>
      <c r="D666" s="23" t="s">
        <v>810</v>
      </c>
      <c r="E666" s="7">
        <v>665830</v>
      </c>
      <c r="F666" s="7" t="s">
        <v>423</v>
      </c>
      <c r="G666" s="7" t="s">
        <v>1099</v>
      </c>
      <c r="H666" s="5" t="s">
        <v>21</v>
      </c>
      <c r="I666" s="5">
        <v>5</v>
      </c>
      <c r="J666" s="5">
        <v>100</v>
      </c>
      <c r="K666" s="5">
        <v>17</v>
      </c>
      <c r="L666" s="5">
        <v>48</v>
      </c>
      <c r="M666" s="5">
        <v>56.1</v>
      </c>
      <c r="N666" s="5">
        <v>7</v>
      </c>
      <c r="O666" s="43" t="str">
        <f>CONCATENATE(Таблица1[[#This Row],[Отверстия]],"/",Таблица1[[#This Row],[PCD]])</f>
        <v>5/100</v>
      </c>
      <c r="P666" s="5" t="s">
        <v>2404</v>
      </c>
      <c r="Q666" s="17" t="str">
        <f>CONCATENATE(Таблица1[[#This Row],[Отверстия]],"/",Таблица1[[#This Row],[PCD]],"/",Таблица1[[#This Row],[Диаметр]])</f>
        <v>5/100/17</v>
      </c>
      <c r="R66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5/100/17/48/56,1/7</v>
      </c>
      <c r="S66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5/100/17/48/56,1/7</v>
      </c>
      <c r="T666" s="58" t="s">
        <v>22</v>
      </c>
      <c r="U666" s="4"/>
      <c r="V666" s="35"/>
      <c r="W666" s="55"/>
      <c r="X666" s="34">
        <v>4750</v>
      </c>
      <c r="Y666" s="161"/>
      <c r="Z666" s="34">
        <v>0</v>
      </c>
      <c r="AA666" s="51">
        <f>IFERROR(VLOOKUP(Таблица1[[#This Row],[Товар КОД6]],'Stock СВОД'!$A$5:$C$220,2,0),)</f>
        <v>0</v>
      </c>
      <c r="AB666" s="51">
        <f>IFERROR(VLOOKUP(Таблица1[[#This Row],[Товар КОД6]],'Продажи Период СВОД'!$A$5:$C$410,2,0),)</f>
        <v>0</v>
      </c>
      <c r="AC666" s="129">
        <f>IFERROR(VLOOKUP(Таблица1[[#This Row],[Товар КОД6]],'Stock СВОД'!$A$5:$C$220,3,0),)</f>
        <v>0</v>
      </c>
      <c r="AD666" s="51">
        <f>IFERROR(VLOOKUP(Таблица1[[#This Row],[Товар КОД6]],'Продажи Период СВОД'!$A$5:$C$410,3,0),)</f>
        <v>0</v>
      </c>
      <c r="AE666" s="119">
        <f>Таблица1[[#This Row],[СТОК 1001]]+Таблица1[[#This Row],[СТОК 1002,]]</f>
        <v>0</v>
      </c>
      <c r="AF666" s="128"/>
      <c r="AG666" s="129"/>
      <c r="AH666" s="120">
        <f>Таблица1[[#This Row],[1002 заказ]]+Таблица1[[#This Row],[1001 заказ]]</f>
        <v>0</v>
      </c>
      <c r="AI666" s="57"/>
      <c r="AJ666" s="194"/>
      <c r="AK666" s="194"/>
      <c r="AL666" s="194">
        <f>Таблица1[[#This Row],[ФАКТ 1001]]+Таблица1[[#This Row],[ФАКТ 1002]]+Таблица1[[#This Row],[1001 заказ]]+Таблица1[[#This Row],[1002 заказ]]</f>
        <v>0</v>
      </c>
      <c r="AP666" s="3">
        <f>Таблица1[[#This Row],[Возврат 1002]]+Таблица1[[#This Row],[Возврат 1001]]</f>
        <v>0</v>
      </c>
      <c r="AQ66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67" spans="1:43" s="3" customFormat="1" ht="15.75" customHeight="1" x14ac:dyDescent="0.2">
      <c r="A667" s="23" t="s">
        <v>810</v>
      </c>
      <c r="B667" s="2">
        <v>665831</v>
      </c>
      <c r="C667" s="88" t="s">
        <v>3895</v>
      </c>
      <c r="D667" s="23" t="s">
        <v>810</v>
      </c>
      <c r="E667" s="7">
        <v>665831</v>
      </c>
      <c r="F667" s="7" t="s">
        <v>423</v>
      </c>
      <c r="G667" s="7" t="s">
        <v>1106</v>
      </c>
      <c r="H667" s="5" t="s">
        <v>21</v>
      </c>
      <c r="I667" s="5">
        <v>5</v>
      </c>
      <c r="J667" s="5">
        <v>100</v>
      </c>
      <c r="K667" s="5">
        <v>17</v>
      </c>
      <c r="L667" s="5">
        <v>48</v>
      </c>
      <c r="M667" s="5">
        <v>56.1</v>
      </c>
      <c r="N667" s="5">
        <v>7</v>
      </c>
      <c r="O667" s="43" t="str">
        <f>CONCATENATE(Таблица1[[#This Row],[Отверстия]],"/",Таблица1[[#This Row],[PCD]])</f>
        <v>5/100</v>
      </c>
      <c r="P667" s="5" t="s">
        <v>2405</v>
      </c>
      <c r="Q667" s="17" t="str">
        <f>CONCATENATE(Таблица1[[#This Row],[Отверстия]],"/",Таблица1[[#This Row],[PCD]],"/",Таблица1[[#This Row],[Диаметр]])</f>
        <v>5/100/17</v>
      </c>
      <c r="R66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5/100/17/48/56,1/7</v>
      </c>
      <c r="S66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5/100/17/48/56,1/7</v>
      </c>
      <c r="T667" s="58" t="s">
        <v>22</v>
      </c>
      <c r="U667" s="4"/>
      <c r="V667" s="35"/>
      <c r="W667" s="55"/>
      <c r="X667" s="34">
        <v>4750</v>
      </c>
      <c r="Y667" s="161"/>
      <c r="Z667" s="34">
        <v>0</v>
      </c>
      <c r="AA667" s="51">
        <f>IFERROR(VLOOKUP(Таблица1[[#This Row],[Товар КОД6]],'Stock СВОД'!$A$5:$C$220,2,0),)</f>
        <v>0</v>
      </c>
      <c r="AB667" s="51">
        <f>IFERROR(VLOOKUP(Таблица1[[#This Row],[Товар КОД6]],'Продажи Период СВОД'!$A$5:$C$410,2,0),)</f>
        <v>0</v>
      </c>
      <c r="AC667" s="129">
        <f>IFERROR(VLOOKUP(Таблица1[[#This Row],[Товар КОД6]],'Stock СВОД'!$A$5:$C$220,3,0),)</f>
        <v>0</v>
      </c>
      <c r="AD667" s="51">
        <f>IFERROR(VLOOKUP(Таблица1[[#This Row],[Товар КОД6]],'Продажи Период СВОД'!$A$5:$C$410,3,0),)</f>
        <v>0</v>
      </c>
      <c r="AE667" s="119">
        <f>Таблица1[[#This Row],[СТОК 1001]]+Таблица1[[#This Row],[СТОК 1002,]]</f>
        <v>0</v>
      </c>
      <c r="AF667" s="128"/>
      <c r="AG667" s="129"/>
      <c r="AH667" s="120">
        <f>Таблица1[[#This Row],[1002 заказ]]+Таблица1[[#This Row],[1001 заказ]]</f>
        <v>0</v>
      </c>
      <c r="AI667" s="57"/>
      <c r="AJ667" s="194"/>
      <c r="AK667" s="194"/>
      <c r="AL667" s="194">
        <f>Таблица1[[#This Row],[ФАКТ 1001]]+Таблица1[[#This Row],[ФАКТ 1002]]+Таблица1[[#This Row],[1001 заказ]]+Таблица1[[#This Row],[1002 заказ]]</f>
        <v>0</v>
      </c>
      <c r="AP667" s="3">
        <f>Таблица1[[#This Row],[Возврат 1002]]+Таблица1[[#This Row],[Возврат 1001]]</f>
        <v>0</v>
      </c>
      <c r="AQ66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68" spans="1:43" s="3" customFormat="1" ht="15.75" customHeight="1" x14ac:dyDescent="0.2">
      <c r="A668" s="23" t="s">
        <v>810</v>
      </c>
      <c r="B668" s="2">
        <v>661537</v>
      </c>
      <c r="C668" s="88" t="s">
        <v>1960</v>
      </c>
      <c r="D668" s="23" t="s">
        <v>810</v>
      </c>
      <c r="E668" s="7">
        <v>661537</v>
      </c>
      <c r="F668" s="7" t="s">
        <v>2574</v>
      </c>
      <c r="G668" s="7" t="s">
        <v>1106</v>
      </c>
      <c r="H668" s="5" t="s">
        <v>21</v>
      </c>
      <c r="I668" s="5">
        <v>5</v>
      </c>
      <c r="J668" s="5">
        <v>105</v>
      </c>
      <c r="K668" s="5">
        <v>15</v>
      </c>
      <c r="L668" s="44">
        <v>39</v>
      </c>
      <c r="M668" s="5">
        <v>56.6</v>
      </c>
      <c r="N668" s="5">
        <v>6</v>
      </c>
      <c r="O668" s="43" t="str">
        <f>CONCATENATE(Таблица1[[#This Row],[Отверстия]],"/",Таблица1[[#This Row],[PCD]])</f>
        <v>5/105</v>
      </c>
      <c r="P668" s="5" t="str">
        <f>Таблица1[[#This Row],[Универсальный размер]]&amp;" "&amp;Таблица1[[#This Row],[Код Поставщика]]</f>
        <v>5/105/15/39/56,6/6 51.28М</v>
      </c>
      <c r="Q668" s="17" t="str">
        <f>CONCATENATE(Таблица1[[#This Row],[Отверстия]],"/",Таблица1[[#This Row],[PCD]],"/",Таблица1[[#This Row],[Диаметр]])</f>
        <v>5/105/15</v>
      </c>
      <c r="R66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5/105/15/39/56,6/6</v>
      </c>
      <c r="S66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5/105/15/39/56,6/6</v>
      </c>
      <c r="T668" s="58" t="s">
        <v>22</v>
      </c>
      <c r="U668" s="4"/>
      <c r="V668" s="35"/>
      <c r="W668" s="55" t="s">
        <v>2765</v>
      </c>
      <c r="X668" s="34">
        <v>3350</v>
      </c>
      <c r="Y668" s="161"/>
      <c r="Z668" s="34">
        <v>0</v>
      </c>
      <c r="AA668" s="51">
        <f>IFERROR(VLOOKUP(Таблица1[[#This Row],[Товар КОД6]],'Stock СВОД'!$A$5:$C$220,2,0),)</f>
        <v>0</v>
      </c>
      <c r="AB668" s="51">
        <f>IFERROR(VLOOKUP(Таблица1[[#This Row],[Товар КОД6]],'Продажи Период СВОД'!$A$5:$C$410,2,0),)</f>
        <v>0</v>
      </c>
      <c r="AC668" s="129">
        <f>IFERROR(VLOOKUP(Таблица1[[#This Row],[Товар КОД6]],'Stock СВОД'!$A$5:$C$220,3,0),)</f>
        <v>0</v>
      </c>
      <c r="AD668" s="51">
        <f>IFERROR(VLOOKUP(Таблица1[[#This Row],[Товар КОД6]],'Продажи Период СВОД'!$A$5:$C$410,3,0),)</f>
        <v>0</v>
      </c>
      <c r="AE668" s="119">
        <f>Таблица1[[#This Row],[СТОК 1001]]+Таблица1[[#This Row],[СТОК 1002,]]</f>
        <v>0</v>
      </c>
      <c r="AF668" s="128"/>
      <c r="AG668" s="129"/>
      <c r="AH668" s="120">
        <f>Таблица1[[#This Row],[1002 заказ]]+Таблица1[[#This Row],[1001 заказ]]</f>
        <v>0</v>
      </c>
      <c r="AI668" s="57">
        <v>1</v>
      </c>
      <c r="AJ668" s="194"/>
      <c r="AK668" s="194"/>
      <c r="AL668" s="194">
        <f>Таблица1[[#This Row],[ФАКТ 1001]]+Таблица1[[#This Row],[ФАКТ 1002]]+Таблица1[[#This Row],[1001 заказ]]+Таблица1[[#This Row],[1002 заказ]]</f>
        <v>0</v>
      </c>
      <c r="AP668" s="3">
        <f>Таблица1[[#This Row],[Возврат 1002]]+Таблица1[[#This Row],[Возврат 1001]]</f>
        <v>0</v>
      </c>
      <c r="AQ66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69" spans="1:43" s="3" customFormat="1" ht="15.75" customHeight="1" x14ac:dyDescent="0.2">
      <c r="A669" s="23" t="s">
        <v>810</v>
      </c>
      <c r="B669" s="2">
        <v>661538</v>
      </c>
      <c r="C669" s="88" t="s">
        <v>3706</v>
      </c>
      <c r="D669" s="23" t="s">
        <v>810</v>
      </c>
      <c r="E669" s="7">
        <v>661538</v>
      </c>
      <c r="F669" s="7" t="s">
        <v>2574</v>
      </c>
      <c r="G669" s="7" t="s">
        <v>1099</v>
      </c>
      <c r="H669" s="5" t="s">
        <v>21</v>
      </c>
      <c r="I669" s="5">
        <v>5</v>
      </c>
      <c r="J669" s="5">
        <v>105</v>
      </c>
      <c r="K669" s="5">
        <v>15</v>
      </c>
      <c r="L669" s="44">
        <v>39</v>
      </c>
      <c r="M669" s="5">
        <v>56.6</v>
      </c>
      <c r="N669" s="5">
        <v>6</v>
      </c>
      <c r="O669" s="43" t="str">
        <f>CONCATENATE(Таблица1[[#This Row],[Отверстия]],"/",Таблица1[[#This Row],[PCD]])</f>
        <v>5/105</v>
      </c>
      <c r="P669" s="5" t="str">
        <f>Таблица1[[#This Row],[Универсальный размер]]&amp;" "&amp;Таблица1[[#This Row],[Код Поставщика]]</f>
        <v>5/105/15/39/56,6/6 51.28Н</v>
      </c>
      <c r="Q669" s="17" t="str">
        <f>CONCATENATE(Таблица1[[#This Row],[Отверстия]],"/",Таблица1[[#This Row],[PCD]],"/",Таблица1[[#This Row],[Диаметр]])</f>
        <v>5/105/15</v>
      </c>
      <c r="R66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5/105/15/39/56,6/6</v>
      </c>
      <c r="S66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5/105/15/39/56,6/6</v>
      </c>
      <c r="T669" s="58" t="s">
        <v>22</v>
      </c>
      <c r="U669" s="4"/>
      <c r="V669" s="35"/>
      <c r="W669" s="55" t="s">
        <v>2765</v>
      </c>
      <c r="X669" s="34">
        <v>3350</v>
      </c>
      <c r="Y669" s="161"/>
      <c r="Z669" s="34">
        <v>0</v>
      </c>
      <c r="AA669" s="51">
        <f>IFERROR(VLOOKUP(Таблица1[[#This Row],[Товар КОД6]],'Stock СВОД'!$A$5:$C$220,2,0),)</f>
        <v>0</v>
      </c>
      <c r="AB669" s="51">
        <f>IFERROR(VLOOKUP(Таблица1[[#This Row],[Товар КОД6]],'Продажи Период СВОД'!$A$5:$C$410,2,0),)</f>
        <v>0</v>
      </c>
      <c r="AC669" s="129">
        <f>IFERROR(VLOOKUP(Таблица1[[#This Row],[Товар КОД6]],'Stock СВОД'!$A$5:$C$220,3,0),)</f>
        <v>0</v>
      </c>
      <c r="AD669" s="51">
        <f>IFERROR(VLOOKUP(Таблица1[[#This Row],[Товар КОД6]],'Продажи Период СВОД'!$A$5:$C$410,3,0),)</f>
        <v>0</v>
      </c>
      <c r="AE669" s="119">
        <f>Таблица1[[#This Row],[СТОК 1001]]+Таблица1[[#This Row],[СТОК 1002,]]</f>
        <v>0</v>
      </c>
      <c r="AF669" s="128"/>
      <c r="AG669" s="129"/>
      <c r="AH669" s="120">
        <f>Таблица1[[#This Row],[1002 заказ]]+Таблица1[[#This Row],[1001 заказ]]</f>
        <v>0</v>
      </c>
      <c r="AI669" s="57">
        <v>1</v>
      </c>
      <c r="AJ669" s="194"/>
      <c r="AK669" s="194"/>
      <c r="AL669" s="194">
        <f>Таблица1[[#This Row],[ФАКТ 1001]]+Таблица1[[#This Row],[ФАКТ 1002]]+Таблица1[[#This Row],[1001 заказ]]+Таблица1[[#This Row],[1002 заказ]]</f>
        <v>0</v>
      </c>
      <c r="AN669" s="3">
        <v>4</v>
      </c>
      <c r="AP669" s="3">
        <f>Таблица1[[#This Row],[Возврат 1002]]+Таблица1[[#This Row],[Возврат 1001]]</f>
        <v>4</v>
      </c>
      <c r="AQ66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70" spans="1:43" s="3" customFormat="1" ht="15.75" customHeight="1" x14ac:dyDescent="0.2">
      <c r="A670" s="23" t="s">
        <v>810</v>
      </c>
      <c r="B670" s="2">
        <v>661539</v>
      </c>
      <c r="C670" s="88" t="s">
        <v>1963</v>
      </c>
      <c r="D670" s="23" t="s">
        <v>810</v>
      </c>
      <c r="E670" s="7">
        <v>661539</v>
      </c>
      <c r="F670" s="7" t="s">
        <v>2574</v>
      </c>
      <c r="G670" s="7" t="s">
        <v>1180</v>
      </c>
      <c r="H670" s="5" t="s">
        <v>21</v>
      </c>
      <c r="I670" s="5">
        <v>5</v>
      </c>
      <c r="J670" s="5">
        <v>105</v>
      </c>
      <c r="K670" s="5">
        <v>15</v>
      </c>
      <c r="L670" s="44">
        <v>39</v>
      </c>
      <c r="M670" s="5">
        <v>56.6</v>
      </c>
      <c r="N670" s="5">
        <v>6</v>
      </c>
      <c r="O670" s="43" t="str">
        <f>CONCATENATE(Таблица1[[#This Row],[Отверстия]],"/",Таблица1[[#This Row],[PCD]])</f>
        <v>5/105</v>
      </c>
      <c r="P670" s="5" t="str">
        <f>Таблица1[[#This Row],[Универсальный размер]]&amp;" "&amp;Таблица1[[#This Row],[Код Поставщика]]</f>
        <v>5/105/15/39/56,6/6 51.28ПЛ</v>
      </c>
      <c r="Q670" s="17" t="str">
        <f>CONCATENATE(Таблица1[[#This Row],[Отверстия]],"/",Таблица1[[#This Row],[PCD]],"/",Таблица1[[#This Row],[Диаметр]])</f>
        <v>5/105/15</v>
      </c>
      <c r="R67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5/105/15/39/56,6/6</v>
      </c>
      <c r="S67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5/105/15/39/56,6/6</v>
      </c>
      <c r="T670" s="58" t="s">
        <v>22</v>
      </c>
      <c r="U670" s="4"/>
      <c r="V670" s="35"/>
      <c r="W670" s="55" t="s">
        <v>2765</v>
      </c>
      <c r="X670" s="34">
        <v>3590</v>
      </c>
      <c r="Y670" s="161"/>
      <c r="Z670" s="34">
        <v>0</v>
      </c>
      <c r="AA670" s="51">
        <f>IFERROR(VLOOKUP(Таблица1[[#This Row],[Товар КОД6]],'Stock СВОД'!$A$5:$C$220,2,0),)</f>
        <v>0</v>
      </c>
      <c r="AB670" s="51">
        <f>IFERROR(VLOOKUP(Таблица1[[#This Row],[Товар КОД6]],'Продажи Период СВОД'!$A$5:$C$410,2,0),)</f>
        <v>0</v>
      </c>
      <c r="AC670" s="129">
        <f>IFERROR(VLOOKUP(Таблица1[[#This Row],[Товар КОД6]],'Stock СВОД'!$A$5:$C$220,3,0),)</f>
        <v>0</v>
      </c>
      <c r="AD670" s="51">
        <f>IFERROR(VLOOKUP(Таблица1[[#This Row],[Товар КОД6]],'Продажи Период СВОД'!$A$5:$C$410,3,0),)</f>
        <v>0</v>
      </c>
      <c r="AE670" s="119">
        <f>Таблица1[[#This Row],[СТОК 1001]]+Таблица1[[#This Row],[СТОК 1002,]]</f>
        <v>0</v>
      </c>
      <c r="AF670" s="128"/>
      <c r="AG670" s="129"/>
      <c r="AH670" s="120">
        <f>Таблица1[[#This Row],[1002 заказ]]+Таблица1[[#This Row],[1001 заказ]]</f>
        <v>0</v>
      </c>
      <c r="AI670" s="57">
        <v>1</v>
      </c>
      <c r="AJ670" s="194"/>
      <c r="AK670" s="194"/>
      <c r="AL670" s="194">
        <f>Таблица1[[#This Row],[ФАКТ 1001]]+Таблица1[[#This Row],[ФАКТ 1002]]+Таблица1[[#This Row],[1001 заказ]]+Таблица1[[#This Row],[1002 заказ]]</f>
        <v>0</v>
      </c>
      <c r="AP670" s="3">
        <f>Таблица1[[#This Row],[Возврат 1002]]+Таблица1[[#This Row],[Возврат 1001]]</f>
        <v>0</v>
      </c>
      <c r="AQ67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71" spans="1:43" s="3" customFormat="1" ht="15.75" hidden="1" customHeight="1" x14ac:dyDescent="0.2">
      <c r="A671" s="23" t="s">
        <v>810</v>
      </c>
      <c r="B671" s="2">
        <v>654799</v>
      </c>
      <c r="C671" s="88"/>
      <c r="D671" s="23" t="s">
        <v>810</v>
      </c>
      <c r="E671" s="7">
        <v>654799</v>
      </c>
      <c r="F671" s="7"/>
      <c r="G671" s="8"/>
      <c r="H671" s="5" t="s">
        <v>284</v>
      </c>
      <c r="I671" s="5">
        <v>5</v>
      </c>
      <c r="J671" s="5">
        <v>105</v>
      </c>
      <c r="K671" s="5">
        <v>16</v>
      </c>
      <c r="L671" s="5">
        <v>38</v>
      </c>
      <c r="M671" s="5">
        <v>56.6</v>
      </c>
      <c r="N671" s="5">
        <v>6.5</v>
      </c>
      <c r="O671" s="43" t="str">
        <f>CONCATENATE(Таблица1[[#This Row],[Отверстия]],"/",Таблица1[[#This Row],[PCD]])</f>
        <v>5/105</v>
      </c>
      <c r="P671" s="5" t="s">
        <v>376</v>
      </c>
      <c r="Q671" s="17" t="str">
        <f>CONCATENATE(Таблица1[[#This Row],[Отверстия]],"/",Таблица1[[#This Row],[PCD]],"/",Таблица1[[#This Row],[Диаметр]])</f>
        <v>5/105/16</v>
      </c>
      <c r="R67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5/105/16/38/56,6/6,5</v>
      </c>
      <c r="S67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5/105/16/38/56,6/6,5</v>
      </c>
      <c r="T671" s="58" t="s">
        <v>22</v>
      </c>
      <c r="U671" s="4"/>
      <c r="V671" s="35"/>
      <c r="W671" s="55"/>
      <c r="X671" s="34">
        <v>4940</v>
      </c>
      <c r="Y671" s="161"/>
      <c r="Z671" s="34">
        <v>0</v>
      </c>
      <c r="AA671" s="51">
        <f>IFERROR(VLOOKUP(Таблица1[[#This Row],[Товар КОД6]],'Stock СВОД'!$A$5:$C$220,2,0),)</f>
        <v>0</v>
      </c>
      <c r="AB671" s="51">
        <f>IFERROR(VLOOKUP(Таблица1[[#This Row],[Товар КОД6]],'Продажи Период СВОД'!$A$5:$C$410,2,0),)</f>
        <v>0</v>
      </c>
      <c r="AC671" s="129">
        <f>IFERROR(VLOOKUP(Таблица1[[#This Row],[Товар КОД6]],'Stock СВОД'!$A$5:$C$220,3,0),)</f>
        <v>0</v>
      </c>
      <c r="AD671" s="51">
        <f>IFERROR(VLOOKUP(Таблица1[[#This Row],[Товар КОД6]],'Продажи Период СВОД'!$A$5:$C$410,3,0),)</f>
        <v>0</v>
      </c>
      <c r="AE671" s="119">
        <f>Таблица1[[#This Row],[СТОК 1001]]+Таблица1[[#This Row],[СТОК 1002,]]</f>
        <v>0</v>
      </c>
      <c r="AF671" s="128"/>
      <c r="AG671" s="129"/>
      <c r="AH671" s="120">
        <f>Таблица1[[#This Row],[1002 заказ]]+Таблица1[[#This Row],[1001 заказ]]</f>
        <v>0</v>
      </c>
      <c r="AI671" s="57"/>
      <c r="AJ671" s="57"/>
      <c r="AK671" s="57"/>
      <c r="AL671" s="57">
        <f>Таблица1[[#This Row],[ФАКТ 1001]]+Таблица1[[#This Row],[ФАКТ 1002]]+Таблица1[[#This Row],[1001 заказ]]+Таблица1[[#This Row],[1002 заказ]]</f>
        <v>0</v>
      </c>
      <c r="AP671" s="3">
        <f>Таблица1[[#This Row],[Возврат 1002]]+Таблица1[[#This Row],[Возврат 1001]]</f>
        <v>0</v>
      </c>
      <c r="AQ67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72" spans="1:43" s="3" customFormat="1" ht="15.75" customHeight="1" x14ac:dyDescent="0.2">
      <c r="A672" s="23" t="s">
        <v>810</v>
      </c>
      <c r="B672" s="2">
        <v>663960</v>
      </c>
      <c r="C672" s="88" t="s">
        <v>3896</v>
      </c>
      <c r="D672" s="23" t="s">
        <v>810</v>
      </c>
      <c r="E672" s="7">
        <v>663960</v>
      </c>
      <c r="F672" s="7" t="s">
        <v>377</v>
      </c>
      <c r="G672" s="8" t="s">
        <v>1099</v>
      </c>
      <c r="H672" s="5" t="s">
        <v>21</v>
      </c>
      <c r="I672" s="5">
        <v>5</v>
      </c>
      <c r="J672" s="5">
        <v>105</v>
      </c>
      <c r="K672" s="5">
        <v>16</v>
      </c>
      <c r="L672" s="5">
        <v>39</v>
      </c>
      <c r="M672" s="5">
        <v>56.6</v>
      </c>
      <c r="N672" s="5">
        <v>6.5</v>
      </c>
      <c r="O672" s="43" t="str">
        <f>CONCATENATE(Таблица1[[#This Row],[Отверстия]],"/",Таблица1[[#This Row],[PCD]])</f>
        <v>5/105</v>
      </c>
      <c r="P672" s="5" t="s">
        <v>378</v>
      </c>
      <c r="Q672" s="17" t="str">
        <f>CONCATENATE(Таблица1[[#This Row],[Отверстия]],"/",Таблица1[[#This Row],[PCD]],"/",Таблица1[[#This Row],[Диаметр]])</f>
        <v>5/105/16</v>
      </c>
      <c r="R67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5/105/16/39/56,6/6,5</v>
      </c>
      <c r="S67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5/105/16/39/56,6/6,5</v>
      </c>
      <c r="T672" s="58" t="s">
        <v>28</v>
      </c>
      <c r="U672" s="4">
        <v>8</v>
      </c>
      <c r="V672" s="35">
        <v>12</v>
      </c>
      <c r="W672" s="55" t="s">
        <v>2781</v>
      </c>
      <c r="X672" s="34">
        <v>3990</v>
      </c>
      <c r="Y672" s="161"/>
      <c r="Z672" s="34">
        <v>2950</v>
      </c>
      <c r="AA672" s="51">
        <f>IFERROR(VLOOKUP(Таблица1[[#This Row],[Товар КОД6]],'Stock СВОД'!$A$5:$C$220,2,0),)</f>
        <v>8</v>
      </c>
      <c r="AB672" s="51">
        <f>IFERROR(VLOOKUP(Таблица1[[#This Row],[Товар КОД6]],'Продажи Период СВОД'!$A$5:$C$410,2,0),)</f>
        <v>0</v>
      </c>
      <c r="AC672" s="129">
        <f>IFERROR(VLOOKUP(Таблица1[[#This Row],[Товар КОД6]],'Stock СВОД'!$A$5:$C$220,3,0),)</f>
        <v>0</v>
      </c>
      <c r="AD672" s="51">
        <f>IFERROR(VLOOKUP(Таблица1[[#This Row],[Товар КОД6]],'Продажи Период СВОД'!$A$5:$C$410,3,0),)</f>
        <v>0</v>
      </c>
      <c r="AE672" s="119">
        <f>Таблица1[[#This Row],[СТОК 1001]]+Таблица1[[#This Row],[СТОК 1002,]]</f>
        <v>8</v>
      </c>
      <c r="AF672" s="128"/>
      <c r="AG672" s="129"/>
      <c r="AH672" s="120">
        <f>Таблица1[[#This Row],[1002 заказ]]+Таблица1[[#This Row],[1001 заказ]]</f>
        <v>0</v>
      </c>
      <c r="AI672" s="57">
        <v>1</v>
      </c>
      <c r="AJ672" s="194"/>
      <c r="AK672" s="194"/>
      <c r="AL672" s="194">
        <f>Таблица1[[#This Row],[ФАКТ 1001]]+Таблица1[[#This Row],[ФАКТ 1002]]+Таблица1[[#This Row],[1001 заказ]]+Таблица1[[#This Row],[1002 заказ]]</f>
        <v>0</v>
      </c>
      <c r="AM672" s="83" t="s">
        <v>2781</v>
      </c>
      <c r="AP672" s="3">
        <f>Таблица1[[#This Row],[Возврат 1002]]+Таблица1[[#This Row],[Возврат 1001]]</f>
        <v>0</v>
      </c>
      <c r="AQ67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8</v>
      </c>
    </row>
    <row r="673" spans="1:43" s="3" customFormat="1" ht="15.75" customHeight="1" x14ac:dyDescent="0.2">
      <c r="A673" s="23" t="s">
        <v>810</v>
      </c>
      <c r="B673" s="2">
        <v>662538</v>
      </c>
      <c r="C673" s="88" t="s">
        <v>3707</v>
      </c>
      <c r="D673" s="23" t="s">
        <v>810</v>
      </c>
      <c r="E673" s="7">
        <v>662538</v>
      </c>
      <c r="F673" s="7" t="s">
        <v>204</v>
      </c>
      <c r="G673" s="8" t="s">
        <v>1099</v>
      </c>
      <c r="H673" s="5" t="s">
        <v>21</v>
      </c>
      <c r="I673" s="5">
        <v>5</v>
      </c>
      <c r="J673" s="5">
        <v>105</v>
      </c>
      <c r="K673" s="5">
        <v>16</v>
      </c>
      <c r="L673" s="5">
        <v>39</v>
      </c>
      <c r="M673" s="5">
        <v>56.6</v>
      </c>
      <c r="N673" s="5">
        <v>6.5</v>
      </c>
      <c r="O673" s="43" t="str">
        <f>CONCATENATE(Таблица1[[#This Row],[Отверстия]],"/",Таблица1[[#This Row],[PCD]])</f>
        <v>5/105</v>
      </c>
      <c r="P673" s="5" t="s">
        <v>379</v>
      </c>
      <c r="Q673" s="17" t="str">
        <f>CONCATENATE(Таблица1[[#This Row],[Отверстия]],"/",Таблица1[[#This Row],[PCD]],"/",Таблица1[[#This Row],[Диаметр]])</f>
        <v>5/105/16</v>
      </c>
      <c r="R67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5/105/16/39/56,6/6,5</v>
      </c>
      <c r="S67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5/105/16/39/56,6/6,5</v>
      </c>
      <c r="T673" s="58" t="s">
        <v>28</v>
      </c>
      <c r="U673" s="4">
        <v>8</v>
      </c>
      <c r="V673" s="35">
        <v>12</v>
      </c>
      <c r="W673" s="55" t="s">
        <v>2781</v>
      </c>
      <c r="X673" s="34">
        <v>3990</v>
      </c>
      <c r="Y673" s="161"/>
      <c r="Z673" s="34">
        <v>3085.0037999999995</v>
      </c>
      <c r="AA673" s="51">
        <f>IFERROR(VLOOKUP(Таблица1[[#This Row],[Товар КОД6]],'Stock СВОД'!$A$5:$C$220,2,0),)</f>
        <v>0</v>
      </c>
      <c r="AB673" s="51">
        <f>IFERROR(VLOOKUP(Таблица1[[#This Row],[Товар КОД6]],'Продажи Период СВОД'!$A$5:$C$410,2,0),)</f>
        <v>0</v>
      </c>
      <c r="AC673" s="129">
        <f>IFERROR(VLOOKUP(Таблица1[[#This Row],[Товар КОД6]],'Stock СВОД'!$A$5:$C$220,3,0),)</f>
        <v>4</v>
      </c>
      <c r="AD673" s="51">
        <f>IFERROR(VLOOKUP(Таблица1[[#This Row],[Товар КОД6]],'Продажи Период СВОД'!$A$5:$C$410,3,0),)</f>
        <v>0</v>
      </c>
      <c r="AE673" s="119">
        <f>Таблица1[[#This Row],[СТОК 1001]]+Таблица1[[#This Row],[СТОК 1002,]]</f>
        <v>4</v>
      </c>
      <c r="AF673" s="128"/>
      <c r="AG673" s="129"/>
      <c r="AH673" s="120">
        <f>Таблица1[[#This Row],[1002 заказ]]+Таблица1[[#This Row],[1001 заказ]]</f>
        <v>0</v>
      </c>
      <c r="AI673" s="57">
        <v>1</v>
      </c>
      <c r="AJ673" s="194"/>
      <c r="AK673" s="194"/>
      <c r="AL673" s="194">
        <f>Таблица1[[#This Row],[ФАКТ 1001]]+Таблица1[[#This Row],[ФАКТ 1002]]+Таблица1[[#This Row],[1001 заказ]]+Таблица1[[#This Row],[1002 заказ]]</f>
        <v>0</v>
      </c>
      <c r="AM673" s="83" t="s">
        <v>2781</v>
      </c>
      <c r="AP673" s="3">
        <f>Таблица1[[#This Row],[Возврат 1002]]+Таблица1[[#This Row],[Возврат 1001]]</f>
        <v>0</v>
      </c>
      <c r="AQ67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674" spans="1:43" s="3" customFormat="1" ht="15.75" customHeight="1" x14ac:dyDescent="0.2">
      <c r="A674" s="23" t="s">
        <v>810</v>
      </c>
      <c r="B674" s="2">
        <v>662534</v>
      </c>
      <c r="C674" s="88" t="s">
        <v>3708</v>
      </c>
      <c r="D674" s="23" t="s">
        <v>810</v>
      </c>
      <c r="E674" s="7">
        <v>662534</v>
      </c>
      <c r="F674" s="7" t="s">
        <v>377</v>
      </c>
      <c r="G674" s="8" t="s">
        <v>1106</v>
      </c>
      <c r="H674" s="5" t="s">
        <v>21</v>
      </c>
      <c r="I674" s="5">
        <v>5</v>
      </c>
      <c r="J674" s="5">
        <v>105</v>
      </c>
      <c r="K674" s="5">
        <v>16</v>
      </c>
      <c r="L674" s="5">
        <v>39</v>
      </c>
      <c r="M674" s="5">
        <v>56.6</v>
      </c>
      <c r="N674" s="5">
        <v>6.5</v>
      </c>
      <c r="O674" s="43" t="str">
        <f>CONCATENATE(Таблица1[[#This Row],[Отверстия]],"/",Таблица1[[#This Row],[PCD]])</f>
        <v>5/105</v>
      </c>
      <c r="P674" s="5" t="s">
        <v>380</v>
      </c>
      <c r="Q674" s="17" t="str">
        <f>CONCATENATE(Таблица1[[#This Row],[Отверстия]],"/",Таблица1[[#This Row],[PCD]],"/",Таблица1[[#This Row],[Диаметр]])</f>
        <v>5/105/16</v>
      </c>
      <c r="R67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5/105/16/39/56,6/6,5</v>
      </c>
      <c r="S67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5/105/16/39/56,6/6,5</v>
      </c>
      <c r="T674" s="58" t="s">
        <v>28</v>
      </c>
      <c r="U674" s="4">
        <v>8</v>
      </c>
      <c r="V674" s="35">
        <v>12</v>
      </c>
      <c r="W674" s="55" t="s">
        <v>2781</v>
      </c>
      <c r="X674" s="34">
        <v>3990</v>
      </c>
      <c r="Y674" s="161"/>
      <c r="Z674" s="34">
        <v>0</v>
      </c>
      <c r="AA674" s="51">
        <f>IFERROR(VLOOKUP(Таблица1[[#This Row],[Товар КОД6]],'Stock СВОД'!$A$5:$C$220,2,0),)</f>
        <v>0</v>
      </c>
      <c r="AB674" s="51">
        <f>IFERROR(VLOOKUP(Таблица1[[#This Row],[Товар КОД6]],'Продажи Период СВОД'!$A$5:$C$410,2,0),)</f>
        <v>0</v>
      </c>
      <c r="AC674" s="129">
        <f>IFERROR(VLOOKUP(Таблица1[[#This Row],[Товар КОД6]],'Stock СВОД'!$A$5:$C$220,3,0),)</f>
        <v>0</v>
      </c>
      <c r="AD674" s="51">
        <f>IFERROR(VLOOKUP(Таблица1[[#This Row],[Товар КОД6]],'Продажи Период СВОД'!$A$5:$C$410,3,0),)</f>
        <v>0</v>
      </c>
      <c r="AE674" s="119">
        <f>Таблица1[[#This Row],[СТОК 1001]]+Таблица1[[#This Row],[СТОК 1002,]]</f>
        <v>0</v>
      </c>
      <c r="AF674" s="128"/>
      <c r="AG674" s="129"/>
      <c r="AH674" s="120">
        <f>Таблица1[[#This Row],[1002 заказ]]+Таблица1[[#This Row],[1001 заказ]]</f>
        <v>0</v>
      </c>
      <c r="AI674" s="57">
        <v>1</v>
      </c>
      <c r="AJ674" s="194"/>
      <c r="AK674" s="194"/>
      <c r="AL674" s="194">
        <f>Таблица1[[#This Row],[ФАКТ 1001]]+Таблица1[[#This Row],[ФАКТ 1002]]+Таблица1[[#This Row],[1001 заказ]]+Таблица1[[#This Row],[1002 заказ]]</f>
        <v>0</v>
      </c>
      <c r="AM674" s="83" t="s">
        <v>2781</v>
      </c>
      <c r="AP674" s="3">
        <f>Таблица1[[#This Row],[Возврат 1002]]+Таблица1[[#This Row],[Возврат 1001]]</f>
        <v>0</v>
      </c>
      <c r="AQ67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75" spans="1:43" s="3" customFormat="1" ht="15.75" customHeight="1" x14ac:dyDescent="0.2">
      <c r="A675" s="23" t="s">
        <v>810</v>
      </c>
      <c r="B675" s="2">
        <v>677984</v>
      </c>
      <c r="C675" s="88" t="s">
        <v>3897</v>
      </c>
      <c r="D675" s="23" t="s">
        <v>810</v>
      </c>
      <c r="E675" s="7">
        <v>677984</v>
      </c>
      <c r="F675" s="7" t="s">
        <v>204</v>
      </c>
      <c r="G675" s="8" t="s">
        <v>1106</v>
      </c>
      <c r="H675" s="5" t="s">
        <v>21</v>
      </c>
      <c r="I675" s="5">
        <v>5</v>
      </c>
      <c r="J675" s="5">
        <v>105</v>
      </c>
      <c r="K675" s="5">
        <v>16</v>
      </c>
      <c r="L675" s="5">
        <v>39</v>
      </c>
      <c r="M675" s="5">
        <v>56.6</v>
      </c>
      <c r="N675" s="5">
        <v>6.5</v>
      </c>
      <c r="O675" s="43" t="str">
        <f>CONCATENATE(Таблица1[[#This Row],[Отверстия]],"/",Таблица1[[#This Row],[PCD]])</f>
        <v>5/105</v>
      </c>
      <c r="P675" s="5" t="s">
        <v>384</v>
      </c>
      <c r="Q675" s="17" t="str">
        <f>CONCATENATE(Таблица1[[#This Row],[Отверстия]],"/",Таблица1[[#This Row],[PCD]],"/",Таблица1[[#This Row],[Диаметр]])</f>
        <v>5/105/16</v>
      </c>
      <c r="R67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5/105/16/39/56,6/6,5</v>
      </c>
      <c r="S67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5/105/16/39/56,6/6,5</v>
      </c>
      <c r="T675" s="58" t="s">
        <v>28</v>
      </c>
      <c r="U675" s="4">
        <v>8</v>
      </c>
      <c r="V675" s="35">
        <v>12</v>
      </c>
      <c r="W675" s="55" t="s">
        <v>2781</v>
      </c>
      <c r="X675" s="34">
        <v>3990</v>
      </c>
      <c r="Y675" s="161"/>
      <c r="Z675" s="34">
        <v>0</v>
      </c>
      <c r="AA675" s="51">
        <f>IFERROR(VLOOKUP(Таблица1[[#This Row],[Товар КОД6]],'Stock СВОД'!$A$5:$C$220,2,0),)</f>
        <v>0</v>
      </c>
      <c r="AB675" s="51">
        <f>IFERROR(VLOOKUP(Таблица1[[#This Row],[Товар КОД6]],'Продажи Период СВОД'!$A$5:$C$410,2,0),)</f>
        <v>0</v>
      </c>
      <c r="AC675" s="129">
        <f>IFERROR(VLOOKUP(Таблица1[[#This Row],[Товар КОД6]],'Stock СВОД'!$A$5:$C$220,3,0),)</f>
        <v>0</v>
      </c>
      <c r="AD675" s="51">
        <f>IFERROR(VLOOKUP(Таблица1[[#This Row],[Товар КОД6]],'Продажи Период СВОД'!$A$5:$C$410,3,0),)</f>
        <v>0</v>
      </c>
      <c r="AE675" s="119">
        <f>Таблица1[[#This Row],[СТОК 1001]]+Таблица1[[#This Row],[СТОК 1002,]]</f>
        <v>0</v>
      </c>
      <c r="AF675" s="128"/>
      <c r="AG675" s="129"/>
      <c r="AH675" s="120">
        <f>Таблица1[[#This Row],[1002 заказ]]+Таблица1[[#This Row],[1001 заказ]]</f>
        <v>0</v>
      </c>
      <c r="AI675" s="57">
        <v>1</v>
      </c>
      <c r="AJ675" s="194"/>
      <c r="AK675" s="194"/>
      <c r="AL675" s="194">
        <f>Таблица1[[#This Row],[ФАКТ 1001]]+Таблица1[[#This Row],[ФАКТ 1002]]+Таблица1[[#This Row],[1001 заказ]]+Таблица1[[#This Row],[1002 заказ]]</f>
        <v>0</v>
      </c>
      <c r="AM675" s="83" t="s">
        <v>2781</v>
      </c>
      <c r="AP675" s="3">
        <f>Таблица1[[#This Row],[Возврат 1002]]+Таблица1[[#This Row],[Возврат 1001]]</f>
        <v>0</v>
      </c>
      <c r="AQ67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76" spans="1:43" s="3" customFormat="1" ht="15.75" customHeight="1" x14ac:dyDescent="0.2">
      <c r="A676" s="23" t="s">
        <v>810</v>
      </c>
      <c r="B676" s="2">
        <v>408944</v>
      </c>
      <c r="C676" s="88" t="s">
        <v>385</v>
      </c>
      <c r="D676" s="23" t="s">
        <v>810</v>
      </c>
      <c r="E676" s="7">
        <v>408944</v>
      </c>
      <c r="F676" s="7" t="s">
        <v>377</v>
      </c>
      <c r="G676" s="8" t="s">
        <v>2571</v>
      </c>
      <c r="H676" s="5" t="s">
        <v>21</v>
      </c>
      <c r="I676" s="5">
        <v>5</v>
      </c>
      <c r="J676" s="5">
        <v>105</v>
      </c>
      <c r="K676" s="5">
        <v>16</v>
      </c>
      <c r="L676" s="5">
        <v>39</v>
      </c>
      <c r="M676" s="5">
        <v>56.6</v>
      </c>
      <c r="N676" s="5">
        <v>6.5</v>
      </c>
      <c r="O676" s="43" t="str">
        <f>CONCATENATE(Таблица1[[#This Row],[Отверстия]],"/",Таблица1[[#This Row],[PCD]])</f>
        <v>5/105</v>
      </c>
      <c r="P676" s="5" t="s">
        <v>386</v>
      </c>
      <c r="Q676" s="17" t="str">
        <f>CONCATENATE(Таблица1[[#This Row],[Отверстия]],"/",Таблица1[[#This Row],[PCD]],"/",Таблица1[[#This Row],[Диаметр]])</f>
        <v>5/105/16</v>
      </c>
      <c r="R67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5/105/16/39/56,6/6,5</v>
      </c>
      <c r="S67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5/105/16/39/56,6/6,5</v>
      </c>
      <c r="T676" s="58" t="s">
        <v>28</v>
      </c>
      <c r="U676" s="4">
        <v>8</v>
      </c>
      <c r="V676" s="35">
        <v>12</v>
      </c>
      <c r="W676" s="55" t="s">
        <v>2781</v>
      </c>
      <c r="X676" s="34">
        <v>4250</v>
      </c>
      <c r="Y676" s="161"/>
      <c r="Z676" s="34">
        <v>0</v>
      </c>
      <c r="AA676" s="51">
        <f>IFERROR(VLOOKUP(Таблица1[[#This Row],[Товар КОД6]],'Stock СВОД'!$A$5:$C$220,2,0),)</f>
        <v>0</v>
      </c>
      <c r="AB676" s="51">
        <f>IFERROR(VLOOKUP(Таблица1[[#This Row],[Товар КОД6]],'Продажи Период СВОД'!$A$5:$C$410,2,0),)</f>
        <v>0</v>
      </c>
      <c r="AC676" s="129">
        <f>IFERROR(VLOOKUP(Таблица1[[#This Row],[Товар КОД6]],'Stock СВОД'!$A$5:$C$220,3,0),)</f>
        <v>0</v>
      </c>
      <c r="AD676" s="51">
        <f>IFERROR(VLOOKUP(Таблица1[[#This Row],[Товар КОД6]],'Продажи Период СВОД'!$A$5:$C$410,3,0),)</f>
        <v>0</v>
      </c>
      <c r="AE676" s="119">
        <f>Таблица1[[#This Row],[СТОК 1001]]+Таблица1[[#This Row],[СТОК 1002,]]</f>
        <v>0</v>
      </c>
      <c r="AF676" s="128"/>
      <c r="AG676" s="129"/>
      <c r="AH676" s="120">
        <f>Таблица1[[#This Row],[1002 заказ]]+Таблица1[[#This Row],[1001 заказ]]</f>
        <v>0</v>
      </c>
      <c r="AI676" s="57">
        <v>1</v>
      </c>
      <c r="AJ676" s="194"/>
      <c r="AK676" s="194"/>
      <c r="AL676" s="194">
        <f>Таблица1[[#This Row],[ФАКТ 1001]]+Таблица1[[#This Row],[ФАКТ 1002]]+Таблица1[[#This Row],[1001 заказ]]+Таблица1[[#This Row],[1002 заказ]]</f>
        <v>0</v>
      </c>
      <c r="AM676" s="83" t="s">
        <v>2781</v>
      </c>
      <c r="AP676" s="3">
        <f>Таблица1[[#This Row],[Возврат 1002]]+Таблица1[[#This Row],[Возврат 1001]]</f>
        <v>0</v>
      </c>
      <c r="AQ67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77" spans="1:43" s="3" customFormat="1" ht="15.75" customHeight="1" x14ac:dyDescent="0.2">
      <c r="A677" s="23" t="s">
        <v>810</v>
      </c>
      <c r="B677" s="2">
        <v>409055</v>
      </c>
      <c r="C677" s="88" t="s">
        <v>387</v>
      </c>
      <c r="D677" s="23" t="s">
        <v>810</v>
      </c>
      <c r="E677" s="7">
        <v>409055</v>
      </c>
      <c r="F677" s="7" t="s">
        <v>204</v>
      </c>
      <c r="G677" s="8" t="s">
        <v>2571</v>
      </c>
      <c r="H677" s="5" t="s">
        <v>21</v>
      </c>
      <c r="I677" s="5">
        <v>5</v>
      </c>
      <c r="J677" s="5">
        <v>105</v>
      </c>
      <c r="K677" s="5">
        <v>16</v>
      </c>
      <c r="L677" s="5">
        <v>39</v>
      </c>
      <c r="M677" s="5">
        <v>56.6</v>
      </c>
      <c r="N677" s="5">
        <v>6.5</v>
      </c>
      <c r="O677" s="43" t="str">
        <f>CONCATENATE(Таблица1[[#This Row],[Отверстия]],"/",Таблица1[[#This Row],[PCD]])</f>
        <v>5/105</v>
      </c>
      <c r="P677" s="5" t="s">
        <v>388</v>
      </c>
      <c r="Q677" s="17" t="str">
        <f>CONCATENATE(Таблица1[[#This Row],[Отверстия]],"/",Таблица1[[#This Row],[PCD]],"/",Таблица1[[#This Row],[Диаметр]])</f>
        <v>5/105/16</v>
      </c>
      <c r="R67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5/105/16/39/56,6/6,5</v>
      </c>
      <c r="S67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5/105/16/39/56,6/6,5</v>
      </c>
      <c r="T677" s="58" t="s">
        <v>28</v>
      </c>
      <c r="U677" s="4">
        <v>8</v>
      </c>
      <c r="V677" s="35">
        <v>12</v>
      </c>
      <c r="W677" s="55" t="s">
        <v>2781</v>
      </c>
      <c r="X677" s="34">
        <v>4250</v>
      </c>
      <c r="Y677" s="161"/>
      <c r="Z677" s="34">
        <v>0</v>
      </c>
      <c r="AA677" s="51">
        <f>IFERROR(VLOOKUP(Таблица1[[#This Row],[Товар КОД6]],'Stock СВОД'!$A$5:$C$220,2,0),)</f>
        <v>0</v>
      </c>
      <c r="AB677" s="51">
        <f>IFERROR(VLOOKUP(Таблица1[[#This Row],[Товар КОД6]],'Продажи Период СВОД'!$A$5:$C$410,2,0),)</f>
        <v>0</v>
      </c>
      <c r="AC677" s="129">
        <f>IFERROR(VLOOKUP(Таблица1[[#This Row],[Товар КОД6]],'Stock СВОД'!$A$5:$C$220,3,0),)</f>
        <v>0</v>
      </c>
      <c r="AD677" s="51">
        <f>IFERROR(VLOOKUP(Таблица1[[#This Row],[Товар КОД6]],'Продажи Период СВОД'!$A$5:$C$410,3,0),)</f>
        <v>0</v>
      </c>
      <c r="AE677" s="119">
        <f>Таблица1[[#This Row],[СТОК 1001]]+Таблица1[[#This Row],[СТОК 1002,]]</f>
        <v>0</v>
      </c>
      <c r="AF677" s="128"/>
      <c r="AG677" s="129"/>
      <c r="AH677" s="120">
        <f>Таблица1[[#This Row],[1002 заказ]]+Таблица1[[#This Row],[1001 заказ]]</f>
        <v>0</v>
      </c>
      <c r="AI677" s="57">
        <v>1</v>
      </c>
      <c r="AJ677" s="194"/>
      <c r="AK677" s="194"/>
      <c r="AL677" s="194">
        <f>Таблица1[[#This Row],[ФАКТ 1001]]+Таблица1[[#This Row],[ФАКТ 1002]]+Таблица1[[#This Row],[1001 заказ]]+Таблица1[[#This Row],[1002 заказ]]</f>
        <v>0</v>
      </c>
      <c r="AM677" s="83" t="s">
        <v>2781</v>
      </c>
      <c r="AP677" s="3">
        <f>Таблица1[[#This Row],[Возврат 1002]]+Таблица1[[#This Row],[Возврат 1001]]</f>
        <v>0</v>
      </c>
      <c r="AQ67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78" spans="1:43" s="3" customFormat="1" ht="15.75" customHeight="1" x14ac:dyDescent="0.2">
      <c r="A678" s="23" t="s">
        <v>810</v>
      </c>
      <c r="B678" s="2">
        <v>759257</v>
      </c>
      <c r="C678" s="88" t="s">
        <v>391</v>
      </c>
      <c r="D678" s="23" t="s">
        <v>810</v>
      </c>
      <c r="E678" s="7">
        <v>759257</v>
      </c>
      <c r="F678" s="7" t="s">
        <v>172</v>
      </c>
      <c r="G678" s="8" t="s">
        <v>1098</v>
      </c>
      <c r="H678" s="5" t="s">
        <v>21</v>
      </c>
      <c r="I678" s="5">
        <v>5</v>
      </c>
      <c r="J678" s="5">
        <v>105</v>
      </c>
      <c r="K678" s="5">
        <v>16</v>
      </c>
      <c r="L678" s="5">
        <v>39</v>
      </c>
      <c r="M678" s="5">
        <v>56.6</v>
      </c>
      <c r="N678" s="5">
        <v>6.5</v>
      </c>
      <c r="O678" s="43" t="str">
        <f>CONCATENATE(Таблица1[[#This Row],[Отверстия]],"/",Таблица1[[#This Row],[PCD]])</f>
        <v>5/105</v>
      </c>
      <c r="P678" s="5" t="s">
        <v>392</v>
      </c>
      <c r="Q678" s="17" t="str">
        <f>CONCATENATE(Таблица1[[#This Row],[Отверстия]],"/",Таблица1[[#This Row],[PCD]],"/",Таблица1[[#This Row],[Диаметр]])</f>
        <v>5/105/16</v>
      </c>
      <c r="R67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5/105/16/39/56,6/6,5</v>
      </c>
      <c r="S67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5/105/16/39/56,6/6,5</v>
      </c>
      <c r="T678" s="58" t="s">
        <v>28</v>
      </c>
      <c r="U678" s="4">
        <v>8</v>
      </c>
      <c r="V678" s="35">
        <v>12</v>
      </c>
      <c r="W678" s="55" t="s">
        <v>2781</v>
      </c>
      <c r="X678" s="34">
        <v>3990</v>
      </c>
      <c r="Y678" s="161"/>
      <c r="Z678" s="34">
        <v>3085.0037999999995</v>
      </c>
      <c r="AA678" s="51">
        <f>IFERROR(VLOOKUP(Таблица1[[#This Row],[Товар КОД6]],'Stock СВОД'!$A$5:$C$220,2,0),)</f>
        <v>0</v>
      </c>
      <c r="AB678" s="51">
        <f>IFERROR(VLOOKUP(Таблица1[[#This Row],[Товар КОД6]],'Продажи Период СВОД'!$A$5:$C$410,2,0),)</f>
        <v>0</v>
      </c>
      <c r="AC678" s="129">
        <f>IFERROR(VLOOKUP(Таблица1[[#This Row],[Товар КОД6]],'Stock СВОД'!$A$5:$C$220,3,0),)</f>
        <v>0</v>
      </c>
      <c r="AD678" s="51">
        <f>IFERROR(VLOOKUP(Таблица1[[#This Row],[Товар КОД6]],'Продажи Период СВОД'!$A$5:$C$410,3,0),)</f>
        <v>4</v>
      </c>
      <c r="AE678" s="119">
        <f>Таблица1[[#This Row],[СТОК 1001]]+Таблица1[[#This Row],[СТОК 1002,]]</f>
        <v>0</v>
      </c>
      <c r="AF678" s="128"/>
      <c r="AG678" s="129"/>
      <c r="AH678" s="120">
        <f>Таблица1[[#This Row],[1002 заказ]]+Таблица1[[#This Row],[1001 заказ]]</f>
        <v>0</v>
      </c>
      <c r="AI678" s="57">
        <v>1</v>
      </c>
      <c r="AJ678" s="194"/>
      <c r="AK678" s="194"/>
      <c r="AL678" s="194">
        <f>Таблица1[[#This Row],[ФАКТ 1001]]+Таблица1[[#This Row],[ФАКТ 1002]]+Таблица1[[#This Row],[1001 заказ]]+Таблица1[[#This Row],[1002 заказ]]</f>
        <v>0</v>
      </c>
      <c r="AM678" s="83" t="s">
        <v>2781</v>
      </c>
      <c r="AP678" s="3">
        <f>Таблица1[[#This Row],[Возврат 1002]]+Таблица1[[#This Row],[Возврат 1001]]</f>
        <v>0</v>
      </c>
      <c r="AQ67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679" spans="1:43" s="3" customFormat="1" ht="15.75" customHeight="1" x14ac:dyDescent="0.2">
      <c r="A679" s="23" t="s">
        <v>810</v>
      </c>
      <c r="B679" s="2">
        <v>812149</v>
      </c>
      <c r="C679" s="88" t="s">
        <v>393</v>
      </c>
      <c r="D679" s="23" t="s">
        <v>810</v>
      </c>
      <c r="E679" s="7">
        <v>812149</v>
      </c>
      <c r="F679" s="7" t="s">
        <v>377</v>
      </c>
      <c r="G679" s="8" t="s">
        <v>1104</v>
      </c>
      <c r="H679" s="5" t="s">
        <v>21</v>
      </c>
      <c r="I679" s="5">
        <v>5</v>
      </c>
      <c r="J679" s="5">
        <v>105</v>
      </c>
      <c r="K679" s="5">
        <v>16</v>
      </c>
      <c r="L679" s="5">
        <v>39</v>
      </c>
      <c r="M679" s="5">
        <v>56.6</v>
      </c>
      <c r="N679" s="5">
        <v>6.5</v>
      </c>
      <c r="O679" s="43" t="str">
        <f>CONCATENATE(Таблица1[[#This Row],[Отверстия]],"/",Таблица1[[#This Row],[PCD]])</f>
        <v>5/105</v>
      </c>
      <c r="P679" s="5" t="s">
        <v>394</v>
      </c>
      <c r="Q679" s="17" t="str">
        <f>CONCATENATE(Таблица1[[#This Row],[Отверстия]],"/",Таблица1[[#This Row],[PCD]],"/",Таблица1[[#This Row],[Диаметр]])</f>
        <v>5/105/16</v>
      </c>
      <c r="R67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5/105/16/39/56,6/6,5</v>
      </c>
      <c r="S67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5/105/16/39/56,6/6,5</v>
      </c>
      <c r="T679" s="58" t="s">
        <v>28</v>
      </c>
      <c r="U679" s="4">
        <v>8</v>
      </c>
      <c r="V679" s="35">
        <v>12</v>
      </c>
      <c r="W679" s="55" t="s">
        <v>2781</v>
      </c>
      <c r="X679" s="34">
        <v>4250</v>
      </c>
      <c r="Y679" s="161"/>
      <c r="Z679" s="34">
        <v>0</v>
      </c>
      <c r="AA679" s="51">
        <f>IFERROR(VLOOKUP(Таблица1[[#This Row],[Товар КОД6]],'Stock СВОД'!$A$5:$C$220,2,0),)</f>
        <v>0</v>
      </c>
      <c r="AB679" s="51">
        <f>IFERROR(VLOOKUP(Таблица1[[#This Row],[Товар КОД6]],'Продажи Период СВОД'!$A$5:$C$410,2,0),)</f>
        <v>0</v>
      </c>
      <c r="AC679" s="129">
        <f>IFERROR(VLOOKUP(Таблица1[[#This Row],[Товар КОД6]],'Stock СВОД'!$A$5:$C$220,3,0),)</f>
        <v>0</v>
      </c>
      <c r="AD679" s="51">
        <f>IFERROR(VLOOKUP(Таблица1[[#This Row],[Товар КОД6]],'Продажи Период СВОД'!$A$5:$C$410,3,0),)</f>
        <v>0</v>
      </c>
      <c r="AE679" s="119">
        <f>Таблица1[[#This Row],[СТОК 1001]]+Таблица1[[#This Row],[СТОК 1002,]]</f>
        <v>0</v>
      </c>
      <c r="AF679" s="128"/>
      <c r="AG679" s="129"/>
      <c r="AH679" s="120">
        <f>Таблица1[[#This Row],[1002 заказ]]+Таблица1[[#This Row],[1001 заказ]]</f>
        <v>0</v>
      </c>
      <c r="AI679" s="57">
        <v>1</v>
      </c>
      <c r="AJ679" s="194"/>
      <c r="AK679" s="194"/>
      <c r="AL679" s="194">
        <f>Таблица1[[#This Row],[ФАКТ 1001]]+Таблица1[[#This Row],[ФАКТ 1002]]+Таблица1[[#This Row],[1001 заказ]]+Таблица1[[#This Row],[1002 заказ]]</f>
        <v>0</v>
      </c>
      <c r="AM679" s="83" t="s">
        <v>2781</v>
      </c>
      <c r="AP679" s="3">
        <f>Таблица1[[#This Row],[Возврат 1002]]+Таблица1[[#This Row],[Возврат 1001]]</f>
        <v>0</v>
      </c>
      <c r="AQ67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80" spans="1:43" s="3" customFormat="1" ht="15.75" customHeight="1" x14ac:dyDescent="0.2">
      <c r="A680" s="23" t="s">
        <v>810</v>
      </c>
      <c r="B680" s="2">
        <v>830810</v>
      </c>
      <c r="C680" s="88" t="s">
        <v>395</v>
      </c>
      <c r="D680" s="23" t="s">
        <v>810</v>
      </c>
      <c r="E680" s="7">
        <v>830810</v>
      </c>
      <c r="F680" s="7" t="s">
        <v>172</v>
      </c>
      <c r="G680" s="8" t="s">
        <v>1097</v>
      </c>
      <c r="H680" s="5" t="s">
        <v>21</v>
      </c>
      <c r="I680" s="5">
        <v>5</v>
      </c>
      <c r="J680" s="5">
        <v>105</v>
      </c>
      <c r="K680" s="5">
        <v>16</v>
      </c>
      <c r="L680" s="5">
        <v>39</v>
      </c>
      <c r="M680" s="5">
        <v>56.6</v>
      </c>
      <c r="N680" s="5">
        <v>6.5</v>
      </c>
      <c r="O680" s="43" t="str">
        <f>CONCATENATE(Таблица1[[#This Row],[Отверстия]],"/",Таблица1[[#This Row],[PCD]])</f>
        <v>5/105</v>
      </c>
      <c r="P680" s="5" t="s">
        <v>396</v>
      </c>
      <c r="Q680" s="17" t="str">
        <f>CONCATENATE(Таблица1[[#This Row],[Отверстия]],"/",Таблица1[[#This Row],[PCD]],"/",Таблица1[[#This Row],[Диаметр]])</f>
        <v>5/105/16</v>
      </c>
      <c r="R68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5/105/16/39/56,6/6,5</v>
      </c>
      <c r="S68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5/105/16/39/56,6/6,5</v>
      </c>
      <c r="T680" s="58" t="s">
        <v>28</v>
      </c>
      <c r="U680" s="4">
        <v>8</v>
      </c>
      <c r="V680" s="35">
        <v>12</v>
      </c>
      <c r="W680" s="55" t="s">
        <v>2781</v>
      </c>
      <c r="X680" s="34">
        <v>4250</v>
      </c>
      <c r="Y680" s="161"/>
      <c r="Z680" s="34">
        <v>0</v>
      </c>
      <c r="AA680" s="51">
        <f>IFERROR(VLOOKUP(Таблица1[[#This Row],[Товар КОД6]],'Stock СВОД'!$A$5:$C$220,2,0),)</f>
        <v>0</v>
      </c>
      <c r="AB680" s="51">
        <f>IFERROR(VLOOKUP(Таблица1[[#This Row],[Товар КОД6]],'Продажи Период СВОД'!$A$5:$C$410,2,0),)</f>
        <v>0</v>
      </c>
      <c r="AC680" s="129">
        <f>IFERROR(VLOOKUP(Таблица1[[#This Row],[Товар КОД6]],'Stock СВОД'!$A$5:$C$220,3,0),)</f>
        <v>0</v>
      </c>
      <c r="AD680" s="51">
        <f>IFERROR(VLOOKUP(Таблица1[[#This Row],[Товар КОД6]],'Продажи Период СВОД'!$A$5:$C$410,3,0),)</f>
        <v>0</v>
      </c>
      <c r="AE680" s="119">
        <f>Таблица1[[#This Row],[СТОК 1001]]+Таблица1[[#This Row],[СТОК 1002,]]</f>
        <v>0</v>
      </c>
      <c r="AF680" s="128"/>
      <c r="AG680" s="129"/>
      <c r="AH680" s="120">
        <f>Таблица1[[#This Row],[1002 заказ]]+Таблица1[[#This Row],[1001 заказ]]</f>
        <v>0</v>
      </c>
      <c r="AI680" s="57">
        <v>1</v>
      </c>
      <c r="AJ680" s="194"/>
      <c r="AK680" s="194"/>
      <c r="AL680" s="194">
        <f>Таблица1[[#This Row],[ФАКТ 1001]]+Таблица1[[#This Row],[ФАКТ 1002]]+Таблица1[[#This Row],[1001 заказ]]+Таблица1[[#This Row],[1002 заказ]]</f>
        <v>0</v>
      </c>
      <c r="AM680" s="83" t="s">
        <v>2781</v>
      </c>
      <c r="AP680" s="3">
        <f>Таблица1[[#This Row],[Возврат 1002]]+Таблица1[[#This Row],[Возврат 1001]]</f>
        <v>0</v>
      </c>
      <c r="AQ68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81" spans="1:43" s="3" customFormat="1" ht="15.75" hidden="1" customHeight="1" x14ac:dyDescent="0.2">
      <c r="A681" s="23" t="s">
        <v>810</v>
      </c>
      <c r="B681" s="2">
        <v>670398</v>
      </c>
      <c r="C681" s="88" t="s">
        <v>399</v>
      </c>
      <c r="D681" s="23" t="s">
        <v>810</v>
      </c>
      <c r="E681" s="7">
        <v>670398</v>
      </c>
      <c r="F681" s="7"/>
      <c r="G681" s="8"/>
      <c r="H681" s="5" t="s">
        <v>65</v>
      </c>
      <c r="I681" s="5">
        <v>5</v>
      </c>
      <c r="J681" s="5">
        <v>105</v>
      </c>
      <c r="K681" s="5">
        <v>16</v>
      </c>
      <c r="L681" s="5">
        <v>39</v>
      </c>
      <c r="M681" s="5">
        <v>56.6</v>
      </c>
      <c r="N681" s="5">
        <v>6.5</v>
      </c>
      <c r="O681" s="43" t="str">
        <f>CONCATENATE(Таблица1[[#This Row],[Отверстия]],"/",Таблица1[[#This Row],[PCD]])</f>
        <v>5/105</v>
      </c>
      <c r="P681" s="5" t="s">
        <v>400</v>
      </c>
      <c r="Q681" s="17" t="str">
        <f>CONCATENATE(Таблица1[[#This Row],[Отверстия]],"/",Таблица1[[#This Row],[PCD]],"/",Таблица1[[#This Row],[Диаметр]])</f>
        <v>5/105/16</v>
      </c>
      <c r="R68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5/105/16/39/56,6/6,5</v>
      </c>
      <c r="S68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5/105/16/39/56,6/6,5</v>
      </c>
      <c r="T681" s="58" t="s">
        <v>22</v>
      </c>
      <c r="U681" s="4"/>
      <c r="V681" s="35"/>
      <c r="W681" s="55" t="s">
        <v>2781</v>
      </c>
      <c r="X681" s="34">
        <v>3345</v>
      </c>
      <c r="Y681" s="161"/>
      <c r="Z681" s="34">
        <v>0</v>
      </c>
      <c r="AA681" s="51">
        <f>IFERROR(VLOOKUP(Таблица1[[#This Row],[Товар КОД6]],'Stock СВОД'!$A$5:$C$220,2,0),)</f>
        <v>0</v>
      </c>
      <c r="AB681" s="51">
        <f>IFERROR(VLOOKUP(Таблица1[[#This Row],[Товар КОД6]],'Продажи Период СВОД'!$A$5:$C$410,2,0),)</f>
        <v>0</v>
      </c>
      <c r="AC681" s="129">
        <f>IFERROR(VLOOKUP(Таблица1[[#This Row],[Товар КОД6]],'Stock СВОД'!$A$5:$C$220,3,0),)</f>
        <v>0</v>
      </c>
      <c r="AD681" s="51">
        <f>IFERROR(VLOOKUP(Таблица1[[#This Row],[Товар КОД6]],'Продажи Период СВОД'!$A$5:$C$410,3,0),)</f>
        <v>0</v>
      </c>
      <c r="AE681" s="119">
        <f>Таблица1[[#This Row],[СТОК 1001]]+Таблица1[[#This Row],[СТОК 1002,]]</f>
        <v>0</v>
      </c>
      <c r="AF681" s="128"/>
      <c r="AG681" s="129"/>
      <c r="AH681" s="120">
        <f>Таблица1[[#This Row],[1002 заказ]]+Таблица1[[#This Row],[1001 заказ]]</f>
        <v>0</v>
      </c>
      <c r="AI681" s="57">
        <v>1</v>
      </c>
      <c r="AJ681" s="57"/>
      <c r="AK681" s="57"/>
      <c r="AL681" s="57">
        <f>Таблица1[[#This Row],[ФАКТ 1001]]+Таблица1[[#This Row],[ФАКТ 1002]]+Таблица1[[#This Row],[1001 заказ]]+Таблица1[[#This Row],[1002 заказ]]</f>
        <v>0</v>
      </c>
      <c r="AM681" s="83" t="s">
        <v>2781</v>
      </c>
      <c r="AP681" s="3">
        <f>Таблица1[[#This Row],[Возврат 1002]]+Таблица1[[#This Row],[Возврат 1001]]</f>
        <v>0</v>
      </c>
      <c r="AQ68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82" spans="1:43" s="3" customFormat="1" ht="15.75" hidden="1" customHeight="1" x14ac:dyDescent="0.2">
      <c r="A682" s="23" t="s">
        <v>810</v>
      </c>
      <c r="B682" s="2">
        <v>668720</v>
      </c>
      <c r="C682" s="88" t="s">
        <v>401</v>
      </c>
      <c r="D682" s="23" t="s">
        <v>810</v>
      </c>
      <c r="E682" s="7">
        <v>668720</v>
      </c>
      <c r="F682" s="7"/>
      <c r="G682" s="8"/>
      <c r="H682" s="5" t="s">
        <v>65</v>
      </c>
      <c r="I682" s="5">
        <v>5</v>
      </c>
      <c r="J682" s="5">
        <v>105</v>
      </c>
      <c r="K682" s="5">
        <v>16</v>
      </c>
      <c r="L682" s="5">
        <v>39</v>
      </c>
      <c r="M682" s="5">
        <v>56.6</v>
      </c>
      <c r="N682" s="5">
        <v>6.5</v>
      </c>
      <c r="O682" s="43" t="str">
        <f>CONCATENATE(Таблица1[[#This Row],[Отверстия]],"/",Таблица1[[#This Row],[PCD]])</f>
        <v>5/105</v>
      </c>
      <c r="P682" s="5" t="s">
        <v>402</v>
      </c>
      <c r="Q682" s="17" t="str">
        <f>CONCATENATE(Таблица1[[#This Row],[Отверстия]],"/",Таблица1[[#This Row],[PCD]],"/",Таблица1[[#This Row],[Диаметр]])</f>
        <v>5/105/16</v>
      </c>
      <c r="R68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5/105/16/39/56,6/6,5</v>
      </c>
      <c r="S68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5/105/16/39/56,6/6,5</v>
      </c>
      <c r="T682" s="58" t="s">
        <v>22</v>
      </c>
      <c r="U682" s="4"/>
      <c r="V682" s="35"/>
      <c r="W682" s="55" t="s">
        <v>2781</v>
      </c>
      <c r="X682" s="34">
        <v>3671</v>
      </c>
      <c r="Y682" s="161"/>
      <c r="Z682" s="34">
        <v>0</v>
      </c>
      <c r="AA682" s="51">
        <f>IFERROR(VLOOKUP(Таблица1[[#This Row],[Товар КОД6]],'Stock СВОД'!$A$5:$C$220,2,0),)</f>
        <v>0</v>
      </c>
      <c r="AB682" s="51">
        <f>IFERROR(VLOOKUP(Таблица1[[#This Row],[Товар КОД6]],'Продажи Период СВОД'!$A$5:$C$410,2,0),)</f>
        <v>0</v>
      </c>
      <c r="AC682" s="129">
        <f>IFERROR(VLOOKUP(Таблица1[[#This Row],[Товар КОД6]],'Stock СВОД'!$A$5:$C$220,3,0),)</f>
        <v>0</v>
      </c>
      <c r="AD682" s="51">
        <f>IFERROR(VLOOKUP(Таблица1[[#This Row],[Товар КОД6]],'Продажи Период СВОД'!$A$5:$C$410,3,0),)</f>
        <v>0</v>
      </c>
      <c r="AE682" s="119">
        <f>Таблица1[[#This Row],[СТОК 1001]]+Таблица1[[#This Row],[СТОК 1002,]]</f>
        <v>0</v>
      </c>
      <c r="AF682" s="128"/>
      <c r="AG682" s="129"/>
      <c r="AH682" s="120">
        <f>Таблица1[[#This Row],[1002 заказ]]+Таблица1[[#This Row],[1001 заказ]]</f>
        <v>0</v>
      </c>
      <c r="AI682" s="57">
        <v>1</v>
      </c>
      <c r="AJ682" s="57"/>
      <c r="AK682" s="57"/>
      <c r="AL682" s="57">
        <f>Таблица1[[#This Row],[ФАКТ 1001]]+Таблица1[[#This Row],[ФАКТ 1002]]+Таблица1[[#This Row],[1001 заказ]]+Таблица1[[#This Row],[1002 заказ]]</f>
        <v>0</v>
      </c>
      <c r="AM682" s="83" t="s">
        <v>2781</v>
      </c>
      <c r="AP682" s="3">
        <f>Таблица1[[#This Row],[Возврат 1002]]+Таблица1[[#This Row],[Возврат 1001]]</f>
        <v>0</v>
      </c>
      <c r="AQ68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83" spans="1:43" s="3" customFormat="1" ht="15.75" customHeight="1" x14ac:dyDescent="0.2">
      <c r="A683" s="23" t="s">
        <v>810</v>
      </c>
      <c r="B683" s="2">
        <v>938848</v>
      </c>
      <c r="C683" s="88" t="s">
        <v>403</v>
      </c>
      <c r="D683" s="23" t="s">
        <v>810</v>
      </c>
      <c r="E683" s="7">
        <v>938848</v>
      </c>
      <c r="F683" s="7" t="s">
        <v>377</v>
      </c>
      <c r="G683" s="8" t="s">
        <v>1100</v>
      </c>
      <c r="H683" s="5" t="s">
        <v>21</v>
      </c>
      <c r="I683" s="5">
        <v>5</v>
      </c>
      <c r="J683" s="5">
        <v>105</v>
      </c>
      <c r="K683" s="5">
        <v>16</v>
      </c>
      <c r="L683" s="5">
        <v>39</v>
      </c>
      <c r="M683" s="5">
        <v>56.6</v>
      </c>
      <c r="N683" s="5">
        <v>6.5</v>
      </c>
      <c r="O683" s="43" t="str">
        <f>CONCATENATE(Таблица1[[#This Row],[Отверстия]],"/",Таблица1[[#This Row],[PCD]])</f>
        <v>5/105</v>
      </c>
      <c r="P683" s="5" t="s">
        <v>404</v>
      </c>
      <c r="Q683" s="17" t="str">
        <f>CONCATENATE(Таблица1[[#This Row],[Отверстия]],"/",Таблица1[[#This Row],[PCD]],"/",Таблица1[[#This Row],[Диаметр]])</f>
        <v>5/105/16</v>
      </c>
      <c r="R68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5/105/16/39/56,6/6,5</v>
      </c>
      <c r="S68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5/105/16/39/56,6/6,5</v>
      </c>
      <c r="T683" s="58" t="s">
        <v>28</v>
      </c>
      <c r="U683" s="4">
        <v>8</v>
      </c>
      <c r="V683" s="35">
        <v>12</v>
      </c>
      <c r="W683" s="55" t="s">
        <v>2781</v>
      </c>
      <c r="X683" s="34">
        <v>4250</v>
      </c>
      <c r="Y683" s="161"/>
      <c r="Z683" s="34">
        <v>0</v>
      </c>
      <c r="AA683" s="51">
        <f>IFERROR(VLOOKUP(Таблица1[[#This Row],[Товар КОД6]],'Stock СВОД'!$A$5:$C$220,2,0),)</f>
        <v>0</v>
      </c>
      <c r="AB683" s="51">
        <f>IFERROR(VLOOKUP(Таблица1[[#This Row],[Товар КОД6]],'Продажи Период СВОД'!$A$5:$C$410,2,0),)</f>
        <v>0</v>
      </c>
      <c r="AC683" s="129">
        <f>IFERROR(VLOOKUP(Таблица1[[#This Row],[Товар КОД6]],'Stock СВОД'!$A$5:$C$220,3,0),)</f>
        <v>0</v>
      </c>
      <c r="AD683" s="51">
        <f>IFERROR(VLOOKUP(Таблица1[[#This Row],[Товар КОД6]],'Продажи Период СВОД'!$A$5:$C$410,3,0),)</f>
        <v>0</v>
      </c>
      <c r="AE683" s="119">
        <f>Таблица1[[#This Row],[СТОК 1001]]+Таблица1[[#This Row],[СТОК 1002,]]</f>
        <v>0</v>
      </c>
      <c r="AF683" s="128"/>
      <c r="AG683" s="129"/>
      <c r="AH683" s="120">
        <f>Таблица1[[#This Row],[1002 заказ]]+Таблица1[[#This Row],[1001 заказ]]</f>
        <v>0</v>
      </c>
      <c r="AI683" s="57">
        <v>1</v>
      </c>
      <c r="AJ683" s="194"/>
      <c r="AK683" s="194"/>
      <c r="AL683" s="194">
        <f>Таблица1[[#This Row],[ФАКТ 1001]]+Таблица1[[#This Row],[ФАКТ 1002]]+Таблица1[[#This Row],[1001 заказ]]+Таблица1[[#This Row],[1002 заказ]]</f>
        <v>0</v>
      </c>
      <c r="AM683" s="83" t="s">
        <v>2781</v>
      </c>
      <c r="AP683" s="3">
        <f>Таблица1[[#This Row],[Возврат 1002]]+Таблица1[[#This Row],[Возврат 1001]]</f>
        <v>0</v>
      </c>
      <c r="AQ68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84" spans="1:43" s="3" customFormat="1" ht="15.75" customHeight="1" x14ac:dyDescent="0.2">
      <c r="A684" s="23" t="s">
        <v>810</v>
      </c>
      <c r="B684" s="2">
        <v>941609</v>
      </c>
      <c r="C684" s="88" t="s">
        <v>405</v>
      </c>
      <c r="D684" s="23" t="s">
        <v>810</v>
      </c>
      <c r="E684" s="7">
        <v>941609</v>
      </c>
      <c r="F684" s="7" t="s">
        <v>377</v>
      </c>
      <c r="G684" s="8" t="s">
        <v>1099</v>
      </c>
      <c r="H684" s="5" t="s">
        <v>21</v>
      </c>
      <c r="I684" s="5">
        <v>5</v>
      </c>
      <c r="J684" s="5">
        <v>105</v>
      </c>
      <c r="K684" s="5">
        <v>16</v>
      </c>
      <c r="L684" s="5">
        <v>39</v>
      </c>
      <c r="M684" s="5">
        <v>56.6</v>
      </c>
      <c r="N684" s="5">
        <v>6.5</v>
      </c>
      <c r="O684" s="43" t="str">
        <f>CONCATENATE(Таблица1[[#This Row],[Отверстия]],"/",Таблица1[[#This Row],[PCD]])</f>
        <v>5/105</v>
      </c>
      <c r="P684" s="5" t="s">
        <v>406</v>
      </c>
      <c r="Q684" s="17" t="str">
        <f>CONCATENATE(Таблица1[[#This Row],[Отверстия]],"/",Таблица1[[#This Row],[PCD]],"/",Таблица1[[#This Row],[Диаметр]])</f>
        <v>5/105/16</v>
      </c>
      <c r="R68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5/105/16/39/56,6/6,5</v>
      </c>
      <c r="S68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5/105/16/39/56,6/6,5</v>
      </c>
      <c r="T684" s="58" t="s">
        <v>28</v>
      </c>
      <c r="U684" s="4">
        <v>8</v>
      </c>
      <c r="V684" s="35">
        <v>12</v>
      </c>
      <c r="W684" s="55" t="s">
        <v>2781</v>
      </c>
      <c r="X684" s="34">
        <v>3990</v>
      </c>
      <c r="Y684" s="161"/>
      <c r="Z684" s="34">
        <v>2950</v>
      </c>
      <c r="AA684" s="51">
        <f>IFERROR(VLOOKUP(Таблица1[[#This Row],[Товар КОД6]],'Stock СВОД'!$A$5:$C$220,2,0),)</f>
        <v>0</v>
      </c>
      <c r="AB684" s="51">
        <f>IFERROR(VLOOKUP(Таблица1[[#This Row],[Товар КОД6]],'Продажи Период СВОД'!$A$5:$C$410,2,0),)</f>
        <v>0</v>
      </c>
      <c r="AC684" s="129">
        <f>IFERROR(VLOOKUP(Таблица1[[#This Row],[Товар КОД6]],'Stock СВОД'!$A$5:$C$220,3,0),)</f>
        <v>0</v>
      </c>
      <c r="AD684" s="51">
        <f>IFERROR(VLOOKUP(Таблица1[[#This Row],[Товар КОД6]],'Продажи Период СВОД'!$A$5:$C$410,3,0),)</f>
        <v>0</v>
      </c>
      <c r="AE684" s="119">
        <f>Таблица1[[#This Row],[СТОК 1001]]+Таблица1[[#This Row],[СТОК 1002,]]</f>
        <v>0</v>
      </c>
      <c r="AF684" s="128"/>
      <c r="AG684" s="129"/>
      <c r="AH684" s="120">
        <f>Таблица1[[#This Row],[1002 заказ]]+Таблица1[[#This Row],[1001 заказ]]</f>
        <v>0</v>
      </c>
      <c r="AI684" s="57">
        <v>1</v>
      </c>
      <c r="AJ684" s="194"/>
      <c r="AK684" s="194"/>
      <c r="AL684" s="194">
        <f>Таблица1[[#This Row],[ФАКТ 1001]]+Таблица1[[#This Row],[ФАКТ 1002]]+Таблица1[[#This Row],[1001 заказ]]+Таблица1[[#This Row],[1002 заказ]]</f>
        <v>0</v>
      </c>
      <c r="AM684" s="83" t="s">
        <v>2781</v>
      </c>
      <c r="AP684" s="3">
        <f>Таблица1[[#This Row],[Возврат 1002]]+Таблица1[[#This Row],[Возврат 1001]]</f>
        <v>0</v>
      </c>
      <c r="AQ68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85" spans="1:43" s="3" customFormat="1" ht="15.75" customHeight="1" x14ac:dyDescent="0.2">
      <c r="A685" s="23" t="s">
        <v>810</v>
      </c>
      <c r="B685" s="2">
        <v>941594</v>
      </c>
      <c r="C685" s="88" t="s">
        <v>407</v>
      </c>
      <c r="D685" s="23" t="s">
        <v>810</v>
      </c>
      <c r="E685" s="7">
        <v>941594</v>
      </c>
      <c r="F685" s="7" t="s">
        <v>377</v>
      </c>
      <c r="G685" s="8" t="s">
        <v>1113</v>
      </c>
      <c r="H685" s="5" t="s">
        <v>21</v>
      </c>
      <c r="I685" s="5">
        <v>5</v>
      </c>
      <c r="J685" s="5">
        <v>105</v>
      </c>
      <c r="K685" s="5">
        <v>16</v>
      </c>
      <c r="L685" s="5">
        <v>39</v>
      </c>
      <c r="M685" s="5">
        <v>56.6</v>
      </c>
      <c r="N685" s="5">
        <v>6.5</v>
      </c>
      <c r="O685" s="43" t="str">
        <f>CONCATENATE(Таблица1[[#This Row],[Отверстия]],"/",Таблица1[[#This Row],[PCD]])</f>
        <v>5/105</v>
      </c>
      <c r="P685" s="5" t="s">
        <v>408</v>
      </c>
      <c r="Q685" s="17" t="str">
        <f>CONCATENATE(Таблица1[[#This Row],[Отверстия]],"/",Таблица1[[#This Row],[PCD]],"/",Таблица1[[#This Row],[Диаметр]])</f>
        <v>5/105/16</v>
      </c>
      <c r="R68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5/105/16/39/56,6/6,5</v>
      </c>
      <c r="S68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5/105/16/39/56,6/6,5</v>
      </c>
      <c r="T685" s="58" t="s">
        <v>28</v>
      </c>
      <c r="U685" s="4">
        <v>8</v>
      </c>
      <c r="V685" s="35">
        <v>12</v>
      </c>
      <c r="W685" s="55" t="s">
        <v>2781</v>
      </c>
      <c r="X685" s="34">
        <v>4250</v>
      </c>
      <c r="Y685" s="161"/>
      <c r="Z685" s="34">
        <v>0</v>
      </c>
      <c r="AA685" s="51">
        <f>IFERROR(VLOOKUP(Таблица1[[#This Row],[Товар КОД6]],'Stock СВОД'!$A$5:$C$220,2,0),)</f>
        <v>0</v>
      </c>
      <c r="AB685" s="51">
        <f>IFERROR(VLOOKUP(Таблица1[[#This Row],[Товар КОД6]],'Продажи Период СВОД'!$A$5:$C$410,2,0),)</f>
        <v>0</v>
      </c>
      <c r="AC685" s="129">
        <f>IFERROR(VLOOKUP(Таблица1[[#This Row],[Товар КОД6]],'Stock СВОД'!$A$5:$C$220,3,0),)</f>
        <v>0</v>
      </c>
      <c r="AD685" s="51">
        <f>IFERROR(VLOOKUP(Таблица1[[#This Row],[Товар КОД6]],'Продажи Период СВОД'!$A$5:$C$410,3,0),)</f>
        <v>0</v>
      </c>
      <c r="AE685" s="119">
        <f>Таблица1[[#This Row],[СТОК 1001]]+Таблица1[[#This Row],[СТОК 1002,]]</f>
        <v>0</v>
      </c>
      <c r="AF685" s="128"/>
      <c r="AG685" s="129"/>
      <c r="AH685" s="120">
        <f>Таблица1[[#This Row],[1002 заказ]]+Таблица1[[#This Row],[1001 заказ]]</f>
        <v>0</v>
      </c>
      <c r="AI685" s="57">
        <v>1</v>
      </c>
      <c r="AJ685" s="194"/>
      <c r="AK685" s="194"/>
      <c r="AL685" s="194">
        <f>Таблица1[[#This Row],[ФАКТ 1001]]+Таблица1[[#This Row],[ФАКТ 1002]]+Таблица1[[#This Row],[1001 заказ]]+Таблица1[[#This Row],[1002 заказ]]</f>
        <v>0</v>
      </c>
      <c r="AM685" s="83" t="s">
        <v>2781</v>
      </c>
      <c r="AP685" s="3">
        <f>Таблица1[[#This Row],[Возврат 1002]]+Таблица1[[#This Row],[Возврат 1001]]</f>
        <v>0</v>
      </c>
      <c r="AQ68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86" spans="1:43" s="3" customFormat="1" ht="15.75" customHeight="1" x14ac:dyDescent="0.2">
      <c r="A686" s="23" t="s">
        <v>810</v>
      </c>
      <c r="B686" s="2">
        <v>941615</v>
      </c>
      <c r="C686" s="88" t="s">
        <v>409</v>
      </c>
      <c r="D686" s="23" t="s">
        <v>810</v>
      </c>
      <c r="E686" s="7">
        <v>941615</v>
      </c>
      <c r="F686" s="7" t="s">
        <v>204</v>
      </c>
      <c r="G686" s="8" t="s">
        <v>1100</v>
      </c>
      <c r="H686" s="5" t="s">
        <v>21</v>
      </c>
      <c r="I686" s="5">
        <v>5</v>
      </c>
      <c r="J686" s="5">
        <v>105</v>
      </c>
      <c r="K686" s="5">
        <v>16</v>
      </c>
      <c r="L686" s="5">
        <v>39</v>
      </c>
      <c r="M686" s="5">
        <v>56.6</v>
      </c>
      <c r="N686" s="5">
        <v>6.5</v>
      </c>
      <c r="O686" s="43" t="str">
        <f>CONCATENATE(Таблица1[[#This Row],[Отверстия]],"/",Таблица1[[#This Row],[PCD]])</f>
        <v>5/105</v>
      </c>
      <c r="P686" s="5" t="s">
        <v>410</v>
      </c>
      <c r="Q686" s="17" t="str">
        <f>CONCATENATE(Таблица1[[#This Row],[Отверстия]],"/",Таблица1[[#This Row],[PCD]],"/",Таблица1[[#This Row],[Диаметр]])</f>
        <v>5/105/16</v>
      </c>
      <c r="R68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5/105/16/39/56,6/6,5</v>
      </c>
      <c r="S68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5/105/16/39/56,6/6,5</v>
      </c>
      <c r="T686" s="58" t="s">
        <v>28</v>
      </c>
      <c r="U686" s="4">
        <v>8</v>
      </c>
      <c r="V686" s="35">
        <v>12</v>
      </c>
      <c r="W686" s="55" t="s">
        <v>2781</v>
      </c>
      <c r="X686" s="34">
        <v>4250</v>
      </c>
      <c r="Y686" s="161"/>
      <c r="Z686" s="34">
        <v>0</v>
      </c>
      <c r="AA686" s="51">
        <f>IFERROR(VLOOKUP(Таблица1[[#This Row],[Товар КОД6]],'Stock СВОД'!$A$5:$C$220,2,0),)</f>
        <v>0</v>
      </c>
      <c r="AB686" s="51">
        <f>IFERROR(VLOOKUP(Таблица1[[#This Row],[Товар КОД6]],'Продажи Период СВОД'!$A$5:$C$410,2,0),)</f>
        <v>0</v>
      </c>
      <c r="AC686" s="129">
        <f>IFERROR(VLOOKUP(Таблица1[[#This Row],[Товар КОД6]],'Stock СВОД'!$A$5:$C$220,3,0),)</f>
        <v>0</v>
      </c>
      <c r="AD686" s="51">
        <f>IFERROR(VLOOKUP(Таблица1[[#This Row],[Товар КОД6]],'Продажи Период СВОД'!$A$5:$C$410,3,0),)</f>
        <v>0</v>
      </c>
      <c r="AE686" s="119">
        <f>Таблица1[[#This Row],[СТОК 1001]]+Таблица1[[#This Row],[СТОК 1002,]]</f>
        <v>0</v>
      </c>
      <c r="AF686" s="128"/>
      <c r="AG686" s="129"/>
      <c r="AH686" s="120">
        <f>Таблица1[[#This Row],[1002 заказ]]+Таблица1[[#This Row],[1001 заказ]]</f>
        <v>0</v>
      </c>
      <c r="AI686" s="57">
        <v>1</v>
      </c>
      <c r="AJ686" s="194"/>
      <c r="AK686" s="194"/>
      <c r="AL686" s="194">
        <f>Таблица1[[#This Row],[ФАКТ 1001]]+Таблица1[[#This Row],[ФАКТ 1002]]+Таблица1[[#This Row],[1001 заказ]]+Таблица1[[#This Row],[1002 заказ]]</f>
        <v>0</v>
      </c>
      <c r="AM686" s="83" t="s">
        <v>2781</v>
      </c>
      <c r="AP686" s="3">
        <f>Таблица1[[#This Row],[Возврат 1002]]+Таблица1[[#This Row],[Возврат 1001]]</f>
        <v>0</v>
      </c>
      <c r="AQ68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87" spans="1:43" s="3" customFormat="1" ht="15.75" customHeight="1" x14ac:dyDescent="0.2">
      <c r="A687" s="23" t="s">
        <v>810</v>
      </c>
      <c r="B687" s="2">
        <v>408943</v>
      </c>
      <c r="C687" s="88" t="s">
        <v>411</v>
      </c>
      <c r="D687" s="23" t="s">
        <v>810</v>
      </c>
      <c r="E687" s="7">
        <v>408943</v>
      </c>
      <c r="F687" s="7" t="s">
        <v>377</v>
      </c>
      <c r="G687" s="8" t="s">
        <v>1097</v>
      </c>
      <c r="H687" s="5" t="s">
        <v>21</v>
      </c>
      <c r="I687" s="5">
        <v>5</v>
      </c>
      <c r="J687" s="5">
        <v>105</v>
      </c>
      <c r="K687" s="5">
        <v>16</v>
      </c>
      <c r="L687" s="5">
        <v>39</v>
      </c>
      <c r="M687" s="5">
        <v>56.6</v>
      </c>
      <c r="N687" s="5">
        <v>6.5</v>
      </c>
      <c r="O687" s="43" t="str">
        <f>CONCATENATE(Таблица1[[#This Row],[Отверстия]],"/",Таблица1[[#This Row],[PCD]])</f>
        <v>5/105</v>
      </c>
      <c r="P687" s="5" t="s">
        <v>412</v>
      </c>
      <c r="Q687" s="17" t="str">
        <f>CONCATENATE(Таблица1[[#This Row],[Отверстия]],"/",Таблица1[[#This Row],[PCD]],"/",Таблица1[[#This Row],[Диаметр]])</f>
        <v>5/105/16</v>
      </c>
      <c r="R68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5/105/16/39/56,6/6,5</v>
      </c>
      <c r="S68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5/105/16/39/56,6/6,5</v>
      </c>
      <c r="T687" s="58" t="s">
        <v>28</v>
      </c>
      <c r="U687" s="4">
        <v>8</v>
      </c>
      <c r="V687" s="35">
        <v>12</v>
      </c>
      <c r="W687" s="55" t="s">
        <v>2781</v>
      </c>
      <c r="X687" s="34">
        <v>4250</v>
      </c>
      <c r="Y687" s="161"/>
      <c r="Z687" s="34">
        <v>0</v>
      </c>
      <c r="AA687" s="51">
        <f>IFERROR(VLOOKUP(Таблица1[[#This Row],[Товар КОД6]],'Stock СВОД'!$A$5:$C$220,2,0),)</f>
        <v>0</v>
      </c>
      <c r="AB687" s="51">
        <f>IFERROR(VLOOKUP(Таблица1[[#This Row],[Товар КОД6]],'Продажи Период СВОД'!$A$5:$C$410,2,0),)</f>
        <v>0</v>
      </c>
      <c r="AC687" s="129">
        <f>IFERROR(VLOOKUP(Таблица1[[#This Row],[Товар КОД6]],'Stock СВОД'!$A$5:$C$220,3,0),)</f>
        <v>0</v>
      </c>
      <c r="AD687" s="51">
        <f>IFERROR(VLOOKUP(Таблица1[[#This Row],[Товар КОД6]],'Продажи Период СВОД'!$A$5:$C$410,3,0),)</f>
        <v>0</v>
      </c>
      <c r="AE687" s="119">
        <f>Таблица1[[#This Row],[СТОК 1001]]+Таблица1[[#This Row],[СТОК 1002,]]</f>
        <v>0</v>
      </c>
      <c r="AF687" s="128"/>
      <c r="AG687" s="129"/>
      <c r="AH687" s="120">
        <f>Таблица1[[#This Row],[1002 заказ]]+Таблица1[[#This Row],[1001 заказ]]</f>
        <v>0</v>
      </c>
      <c r="AI687" s="57">
        <v>1</v>
      </c>
      <c r="AJ687" s="194"/>
      <c r="AK687" s="194"/>
      <c r="AL687" s="194">
        <f>Таблица1[[#This Row],[ФАКТ 1001]]+Таблица1[[#This Row],[ФАКТ 1002]]+Таблица1[[#This Row],[1001 заказ]]+Таблица1[[#This Row],[1002 заказ]]</f>
        <v>0</v>
      </c>
      <c r="AM687" s="83" t="s">
        <v>2781</v>
      </c>
      <c r="AP687" s="3">
        <f>Таблица1[[#This Row],[Возврат 1002]]+Таблица1[[#This Row],[Возврат 1001]]</f>
        <v>0</v>
      </c>
      <c r="AQ68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88" spans="1:43" s="3" customFormat="1" ht="15.75" customHeight="1" x14ac:dyDescent="0.2">
      <c r="A688" s="23" t="s">
        <v>810</v>
      </c>
      <c r="B688" s="2">
        <v>939667</v>
      </c>
      <c r="C688" s="88" t="s">
        <v>413</v>
      </c>
      <c r="D688" s="23" t="s">
        <v>810</v>
      </c>
      <c r="E688" s="7">
        <v>939667</v>
      </c>
      <c r="F688" s="7" t="s">
        <v>172</v>
      </c>
      <c r="G688" s="8" t="s">
        <v>1097</v>
      </c>
      <c r="H688" s="5" t="s">
        <v>21</v>
      </c>
      <c r="I688" s="5">
        <v>5</v>
      </c>
      <c r="J688" s="5">
        <v>105</v>
      </c>
      <c r="K688" s="5">
        <v>16</v>
      </c>
      <c r="L688" s="5">
        <v>39</v>
      </c>
      <c r="M688" s="5">
        <v>56.6</v>
      </c>
      <c r="N688" s="5">
        <v>6.5</v>
      </c>
      <c r="O688" s="43" t="str">
        <f>CONCATENATE(Таблица1[[#This Row],[Отверстия]],"/",Таблица1[[#This Row],[PCD]])</f>
        <v>5/105</v>
      </c>
      <c r="P688" s="5" t="s">
        <v>414</v>
      </c>
      <c r="Q688" s="17" t="str">
        <f>CONCATENATE(Таблица1[[#This Row],[Отверстия]],"/",Таблица1[[#This Row],[PCD]],"/",Таблица1[[#This Row],[Диаметр]])</f>
        <v>5/105/16</v>
      </c>
      <c r="R68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5/105/16/39/56,6/6,5</v>
      </c>
      <c r="S68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5/105/16/39/56,6/6,5</v>
      </c>
      <c r="T688" s="58" t="s">
        <v>28</v>
      </c>
      <c r="U688" s="4">
        <v>8</v>
      </c>
      <c r="V688" s="35">
        <v>12</v>
      </c>
      <c r="W688" s="55" t="s">
        <v>2781</v>
      </c>
      <c r="X688" s="34">
        <v>4250</v>
      </c>
      <c r="Y688" s="161"/>
      <c r="Z688" s="34">
        <v>0</v>
      </c>
      <c r="AA688" s="51">
        <f>IFERROR(VLOOKUP(Таблица1[[#This Row],[Товар КОД6]],'Stock СВОД'!$A$5:$C$220,2,0),)</f>
        <v>0</v>
      </c>
      <c r="AB688" s="51">
        <f>IFERROR(VLOOKUP(Таблица1[[#This Row],[Товар КОД6]],'Продажи Период СВОД'!$A$5:$C$410,2,0),)</f>
        <v>0</v>
      </c>
      <c r="AC688" s="129">
        <f>IFERROR(VLOOKUP(Таблица1[[#This Row],[Товар КОД6]],'Stock СВОД'!$A$5:$C$220,3,0),)</f>
        <v>0</v>
      </c>
      <c r="AD688" s="51">
        <f>IFERROR(VLOOKUP(Таблица1[[#This Row],[Товар КОД6]],'Продажи Период СВОД'!$A$5:$C$410,3,0),)</f>
        <v>0</v>
      </c>
      <c r="AE688" s="119">
        <f>Таблица1[[#This Row],[СТОК 1001]]+Таблица1[[#This Row],[СТОК 1002,]]</f>
        <v>0</v>
      </c>
      <c r="AF688" s="128"/>
      <c r="AG688" s="129"/>
      <c r="AH688" s="120">
        <f>Таблица1[[#This Row],[1002 заказ]]+Таблица1[[#This Row],[1001 заказ]]</f>
        <v>0</v>
      </c>
      <c r="AI688" s="57">
        <v>1</v>
      </c>
      <c r="AJ688" s="194"/>
      <c r="AK688" s="194"/>
      <c r="AL688" s="194">
        <f>Таблица1[[#This Row],[ФАКТ 1001]]+Таблица1[[#This Row],[ФАКТ 1002]]+Таблица1[[#This Row],[1001 заказ]]+Таблица1[[#This Row],[1002 заказ]]</f>
        <v>0</v>
      </c>
      <c r="AM688" s="83" t="s">
        <v>2781</v>
      </c>
      <c r="AP688" s="3">
        <f>Таблица1[[#This Row],[Возврат 1002]]+Таблица1[[#This Row],[Возврат 1001]]</f>
        <v>0</v>
      </c>
      <c r="AQ68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89" spans="1:43" s="3" customFormat="1" ht="15.75" customHeight="1" x14ac:dyDescent="0.2">
      <c r="A689" s="23" t="s">
        <v>810</v>
      </c>
      <c r="B689" s="2">
        <v>409056</v>
      </c>
      <c r="C689" s="88" t="s">
        <v>1806</v>
      </c>
      <c r="D689" s="23" t="s">
        <v>810</v>
      </c>
      <c r="E689" s="7">
        <v>409056</v>
      </c>
      <c r="F689" s="7" t="s">
        <v>2576</v>
      </c>
      <c r="G689" s="8" t="s">
        <v>1107</v>
      </c>
      <c r="H689" s="5" t="s">
        <v>21</v>
      </c>
      <c r="I689" s="5">
        <v>5</v>
      </c>
      <c r="J689" s="5">
        <v>105</v>
      </c>
      <c r="K689" s="5">
        <v>16</v>
      </c>
      <c r="L689" s="5">
        <v>39</v>
      </c>
      <c r="M689" s="5">
        <v>56.6</v>
      </c>
      <c r="N689" s="5">
        <v>6.5</v>
      </c>
      <c r="O689" s="43" t="str">
        <f>CONCATENATE(Таблица1[[#This Row],[Отверстия]],"/",Таблица1[[#This Row],[PCD]])</f>
        <v>5/105</v>
      </c>
      <c r="P689" s="5" t="s">
        <v>1805</v>
      </c>
      <c r="Q689" s="17" t="str">
        <f>CONCATENATE(Таблица1[[#This Row],[Отверстия]],"/",Таблица1[[#This Row],[PCD]],"/",Таблица1[[#This Row],[Диаметр]])</f>
        <v>5/105/16</v>
      </c>
      <c r="R68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5/105/16/39/56,6/6,5</v>
      </c>
      <c r="S68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5/105/16/39/56,6/6,5</v>
      </c>
      <c r="T689" s="58" t="s">
        <v>28</v>
      </c>
      <c r="U689" s="4">
        <v>4</v>
      </c>
      <c r="V689" s="35">
        <v>8</v>
      </c>
      <c r="W689" s="55" t="s">
        <v>2781</v>
      </c>
      <c r="X689" s="34">
        <v>3990</v>
      </c>
      <c r="Y689" s="161"/>
      <c r="Z689" s="34">
        <v>0</v>
      </c>
      <c r="AA689" s="51">
        <f>IFERROR(VLOOKUP(Таблица1[[#This Row],[Товар КОД6]],'Stock СВОД'!$A$5:$C$220,2,0),)</f>
        <v>0</v>
      </c>
      <c r="AB689" s="51">
        <f>IFERROR(VLOOKUP(Таблица1[[#This Row],[Товар КОД6]],'Продажи Период СВОД'!$A$5:$C$410,2,0),)</f>
        <v>0</v>
      </c>
      <c r="AC689" s="129">
        <f>IFERROR(VLOOKUP(Таблица1[[#This Row],[Товар КОД6]],'Stock СВОД'!$A$5:$C$220,3,0),)</f>
        <v>0</v>
      </c>
      <c r="AD689" s="51">
        <f>IFERROR(VLOOKUP(Таблица1[[#This Row],[Товар КОД6]],'Продажи Период СВОД'!$A$5:$C$410,3,0),)</f>
        <v>0</v>
      </c>
      <c r="AE689" s="119">
        <f>Таблица1[[#This Row],[СТОК 1001]]+Таблица1[[#This Row],[СТОК 1002,]]</f>
        <v>0</v>
      </c>
      <c r="AF689" s="128"/>
      <c r="AG689" s="129"/>
      <c r="AH689" s="120">
        <f>Таблица1[[#This Row],[1002 заказ]]+Таблица1[[#This Row],[1001 заказ]]</f>
        <v>0</v>
      </c>
      <c r="AI689" s="57">
        <v>1</v>
      </c>
      <c r="AJ689" s="194"/>
      <c r="AK689" s="194"/>
      <c r="AL689" s="194">
        <f>Таблица1[[#This Row],[ФАКТ 1001]]+Таблица1[[#This Row],[ФАКТ 1002]]+Таблица1[[#This Row],[1001 заказ]]+Таблица1[[#This Row],[1002 заказ]]</f>
        <v>0</v>
      </c>
      <c r="AM689" s="83" t="s">
        <v>2781</v>
      </c>
      <c r="AP689" s="3">
        <f>Таблица1[[#This Row],[Возврат 1002]]+Таблица1[[#This Row],[Возврат 1001]]</f>
        <v>0</v>
      </c>
      <c r="AQ68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90" spans="1:43" s="3" customFormat="1" ht="15.75" customHeight="1" x14ac:dyDescent="0.2">
      <c r="A690" s="23" t="s">
        <v>810</v>
      </c>
      <c r="B690" s="2">
        <v>409057</v>
      </c>
      <c r="C690" s="88" t="s">
        <v>1808</v>
      </c>
      <c r="D690" s="23" t="s">
        <v>810</v>
      </c>
      <c r="E690" s="7">
        <v>409057</v>
      </c>
      <c r="F690" s="7" t="s">
        <v>2576</v>
      </c>
      <c r="G690" s="8" t="s">
        <v>1108</v>
      </c>
      <c r="H690" s="5" t="s">
        <v>21</v>
      </c>
      <c r="I690" s="5">
        <v>5</v>
      </c>
      <c r="J690" s="5">
        <v>105</v>
      </c>
      <c r="K690" s="5">
        <v>16</v>
      </c>
      <c r="L690" s="5">
        <v>39</v>
      </c>
      <c r="M690" s="5">
        <v>56.6</v>
      </c>
      <c r="N690" s="5">
        <v>6.5</v>
      </c>
      <c r="O690" s="43" t="str">
        <f>CONCATENATE(Таблица1[[#This Row],[Отверстия]],"/",Таблица1[[#This Row],[PCD]])</f>
        <v>5/105</v>
      </c>
      <c r="P690" s="5" t="s">
        <v>1807</v>
      </c>
      <c r="Q690" s="17" t="str">
        <f>CONCATENATE(Таблица1[[#This Row],[Отверстия]],"/",Таблица1[[#This Row],[PCD]],"/",Таблица1[[#This Row],[Диаметр]])</f>
        <v>5/105/16</v>
      </c>
      <c r="R69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5/105/16/39/56,6/6,5</v>
      </c>
      <c r="S69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5/105/16/39/56,6/6,5</v>
      </c>
      <c r="T690" s="58" t="s">
        <v>28</v>
      </c>
      <c r="U690" s="4">
        <v>4</v>
      </c>
      <c r="V690" s="35">
        <v>8</v>
      </c>
      <c r="W690" s="55" t="s">
        <v>2781</v>
      </c>
      <c r="X690" s="34">
        <v>3990</v>
      </c>
      <c r="Y690" s="161"/>
      <c r="Z690" s="34">
        <v>0</v>
      </c>
      <c r="AA690" s="51">
        <f>IFERROR(VLOOKUP(Таблица1[[#This Row],[Товар КОД6]],'Stock СВОД'!$A$5:$C$220,2,0),)</f>
        <v>0</v>
      </c>
      <c r="AB690" s="51">
        <f>IFERROR(VLOOKUP(Таблица1[[#This Row],[Товар КОД6]],'Продажи Период СВОД'!$A$5:$C$410,2,0),)</f>
        <v>0</v>
      </c>
      <c r="AC690" s="129">
        <f>IFERROR(VLOOKUP(Таблица1[[#This Row],[Товар КОД6]],'Stock СВОД'!$A$5:$C$220,3,0),)</f>
        <v>0</v>
      </c>
      <c r="AD690" s="51">
        <f>IFERROR(VLOOKUP(Таблица1[[#This Row],[Товар КОД6]],'Продажи Период СВОД'!$A$5:$C$410,3,0),)</f>
        <v>0</v>
      </c>
      <c r="AE690" s="119">
        <f>Таблица1[[#This Row],[СТОК 1001]]+Таблица1[[#This Row],[СТОК 1002,]]</f>
        <v>0</v>
      </c>
      <c r="AF690" s="128"/>
      <c r="AG690" s="129"/>
      <c r="AH690" s="120">
        <f>Таблица1[[#This Row],[1002 заказ]]+Таблица1[[#This Row],[1001 заказ]]</f>
        <v>0</v>
      </c>
      <c r="AI690" s="57">
        <v>1</v>
      </c>
      <c r="AJ690" s="194"/>
      <c r="AK690" s="194"/>
      <c r="AL690" s="194">
        <f>Таблица1[[#This Row],[ФАКТ 1001]]+Таблица1[[#This Row],[ФАКТ 1002]]+Таблица1[[#This Row],[1001 заказ]]+Таблица1[[#This Row],[1002 заказ]]</f>
        <v>0</v>
      </c>
      <c r="AM690" s="83" t="s">
        <v>2781</v>
      </c>
      <c r="AP690" s="3">
        <f>Таблица1[[#This Row],[Возврат 1002]]+Таблица1[[#This Row],[Возврат 1001]]</f>
        <v>0</v>
      </c>
      <c r="AQ69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91" spans="1:43" s="3" customFormat="1" ht="15.75" customHeight="1" x14ac:dyDescent="0.2">
      <c r="A691" s="23" t="s">
        <v>810</v>
      </c>
      <c r="B691" s="2">
        <v>666028</v>
      </c>
      <c r="C691" s="88" t="s">
        <v>3709</v>
      </c>
      <c r="D691" s="23" t="s">
        <v>810</v>
      </c>
      <c r="E691" s="7">
        <v>666028</v>
      </c>
      <c r="F691" s="7" t="s">
        <v>2576</v>
      </c>
      <c r="G691" s="8" t="s">
        <v>1103</v>
      </c>
      <c r="H691" s="5" t="s">
        <v>21</v>
      </c>
      <c r="I691" s="5">
        <v>5</v>
      </c>
      <c r="J691" s="5">
        <v>105</v>
      </c>
      <c r="K691" s="5">
        <v>16</v>
      </c>
      <c r="L691" s="5">
        <v>39</v>
      </c>
      <c r="M691" s="5">
        <v>56.6</v>
      </c>
      <c r="N691" s="5">
        <v>6.5</v>
      </c>
      <c r="O691" s="43" t="str">
        <f>CONCATENATE(Таблица1[[#This Row],[Отверстия]],"/",Таблица1[[#This Row],[PCD]])</f>
        <v>5/105</v>
      </c>
      <c r="P691" s="5" t="s">
        <v>2543</v>
      </c>
      <c r="Q691" s="17" t="str">
        <f>CONCATENATE(Таблица1[[#This Row],[Отверстия]],"/",Таблица1[[#This Row],[PCD]],"/",Таблица1[[#This Row],[Диаметр]])</f>
        <v>5/105/16</v>
      </c>
      <c r="R69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5/105/16/39/56,6/6,5</v>
      </c>
      <c r="S69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5/105/16/39/56,6/6,5</v>
      </c>
      <c r="T691" s="58" t="s">
        <v>28</v>
      </c>
      <c r="U691" s="4">
        <v>8</v>
      </c>
      <c r="V691" s="35">
        <v>12</v>
      </c>
      <c r="W691" s="55" t="s">
        <v>2781</v>
      </c>
      <c r="X691" s="34">
        <v>4250</v>
      </c>
      <c r="Y691" s="161"/>
      <c r="Z691" s="34">
        <v>0</v>
      </c>
      <c r="AA691" s="51">
        <f>IFERROR(VLOOKUP(Таблица1[[#This Row],[Товар КОД6]],'Stock СВОД'!$A$5:$C$220,2,0),)</f>
        <v>0</v>
      </c>
      <c r="AB691" s="51">
        <f>IFERROR(VLOOKUP(Таблица1[[#This Row],[Товар КОД6]],'Продажи Период СВОД'!$A$5:$C$410,2,0),)</f>
        <v>0</v>
      </c>
      <c r="AC691" s="129">
        <f>IFERROR(VLOOKUP(Таблица1[[#This Row],[Товар КОД6]],'Stock СВОД'!$A$5:$C$220,3,0),)</f>
        <v>0</v>
      </c>
      <c r="AD691" s="51">
        <f>IFERROR(VLOOKUP(Таблица1[[#This Row],[Товар КОД6]],'Продажи Период СВОД'!$A$5:$C$410,3,0),)</f>
        <v>0</v>
      </c>
      <c r="AE691" s="119">
        <f>Таблица1[[#This Row],[СТОК 1001]]+Таблица1[[#This Row],[СТОК 1002,]]</f>
        <v>0</v>
      </c>
      <c r="AF691" s="128"/>
      <c r="AG691" s="129"/>
      <c r="AH691" s="120">
        <f>Таблица1[[#This Row],[1002 заказ]]+Таблица1[[#This Row],[1001 заказ]]</f>
        <v>0</v>
      </c>
      <c r="AI691" s="57">
        <v>1</v>
      </c>
      <c r="AJ691" s="194"/>
      <c r="AK691" s="194"/>
      <c r="AL691" s="194">
        <f>Таблица1[[#This Row],[ФАКТ 1001]]+Таблица1[[#This Row],[ФАКТ 1002]]+Таблица1[[#This Row],[1001 заказ]]+Таблица1[[#This Row],[1002 заказ]]</f>
        <v>0</v>
      </c>
      <c r="AM691" s="83" t="s">
        <v>2781</v>
      </c>
      <c r="AP691" s="3">
        <f>Таблица1[[#This Row],[Возврат 1002]]+Таблица1[[#This Row],[Возврат 1001]]</f>
        <v>0</v>
      </c>
      <c r="AQ69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92" spans="1:43" s="3" customFormat="1" ht="15.75" customHeight="1" x14ac:dyDescent="0.2">
      <c r="A692" s="23" t="s">
        <v>810</v>
      </c>
      <c r="B692" s="2">
        <v>661595</v>
      </c>
      <c r="C692" s="88" t="s">
        <v>381</v>
      </c>
      <c r="D692" s="23" t="s">
        <v>810</v>
      </c>
      <c r="E692" s="7">
        <v>661595</v>
      </c>
      <c r="F692" s="7" t="s">
        <v>513</v>
      </c>
      <c r="G692" s="8" t="s">
        <v>1106</v>
      </c>
      <c r="H692" s="5" t="s">
        <v>21</v>
      </c>
      <c r="I692" s="5">
        <v>5</v>
      </c>
      <c r="J692" s="5">
        <v>105</v>
      </c>
      <c r="K692" s="5">
        <v>16</v>
      </c>
      <c r="L692" s="5">
        <v>39</v>
      </c>
      <c r="M692" s="5">
        <v>56.6</v>
      </c>
      <c r="N692" s="5">
        <v>7</v>
      </c>
      <c r="O692" s="43" t="str">
        <f>CONCATENATE(Таблица1[[#This Row],[Отверстия]],"/",Таблица1[[#This Row],[PCD]])</f>
        <v>5/105</v>
      </c>
      <c r="P692" s="5" t="s">
        <v>382</v>
      </c>
      <c r="Q692" s="17" t="str">
        <f>CONCATENATE(Таблица1[[#This Row],[Отверстия]],"/",Таблица1[[#This Row],[PCD]],"/",Таблица1[[#This Row],[Диаметр]])</f>
        <v>5/105/16</v>
      </c>
      <c r="R69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5/105/16/39/56,6/7</v>
      </c>
      <c r="S69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5/105/16/39/56,6/7</v>
      </c>
      <c r="T692" s="58" t="s">
        <v>22</v>
      </c>
      <c r="U692" s="4"/>
      <c r="V692" s="35"/>
      <c r="W692" s="55" t="s">
        <v>2909</v>
      </c>
      <c r="X692" s="34">
        <v>3990</v>
      </c>
      <c r="Y692" s="161"/>
      <c r="Z692" s="34">
        <v>0</v>
      </c>
      <c r="AA692" s="51">
        <f>IFERROR(VLOOKUP(Таблица1[[#This Row],[Товар КОД6]],'Stock СВОД'!$A$5:$C$220,2,0),)</f>
        <v>0</v>
      </c>
      <c r="AB692" s="51">
        <f>IFERROR(VLOOKUP(Таблица1[[#This Row],[Товар КОД6]],'Продажи Период СВОД'!$A$5:$C$410,2,0),)</f>
        <v>0</v>
      </c>
      <c r="AC692" s="129">
        <f>IFERROR(VLOOKUP(Таблица1[[#This Row],[Товар КОД6]],'Stock СВОД'!$A$5:$C$220,3,0),)</f>
        <v>0</v>
      </c>
      <c r="AD692" s="51">
        <f>IFERROR(VLOOKUP(Таблица1[[#This Row],[Товар КОД6]],'Продажи Период СВОД'!$A$5:$C$410,3,0),)</f>
        <v>0</v>
      </c>
      <c r="AE692" s="119">
        <f>Таблица1[[#This Row],[СТОК 1001]]+Таблица1[[#This Row],[СТОК 1002,]]</f>
        <v>0</v>
      </c>
      <c r="AF692" s="128"/>
      <c r="AG692" s="129"/>
      <c r="AH692" s="120">
        <f>Таблица1[[#This Row],[1002 заказ]]+Таблица1[[#This Row],[1001 заказ]]</f>
        <v>0</v>
      </c>
      <c r="AI692" s="57">
        <v>1</v>
      </c>
      <c r="AJ692" s="194"/>
      <c r="AK692" s="194"/>
      <c r="AL692" s="194">
        <f>Таблица1[[#This Row],[ФАКТ 1001]]+Таблица1[[#This Row],[ФАКТ 1002]]+Таблица1[[#This Row],[1001 заказ]]+Таблица1[[#This Row],[1002 заказ]]</f>
        <v>0</v>
      </c>
      <c r="AM692" s="83" t="s">
        <v>2781</v>
      </c>
      <c r="AP692" s="3">
        <f>Таблица1[[#This Row],[Возврат 1002]]+Таблица1[[#This Row],[Возврат 1001]]</f>
        <v>0</v>
      </c>
      <c r="AQ69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93" spans="1:43" s="3" customFormat="1" ht="15.75" customHeight="1" x14ac:dyDescent="0.2">
      <c r="A693" s="23" t="s">
        <v>810</v>
      </c>
      <c r="B693" s="2">
        <v>661596</v>
      </c>
      <c r="C693" s="88" t="s">
        <v>3710</v>
      </c>
      <c r="D693" s="23" t="s">
        <v>810</v>
      </c>
      <c r="E693" s="7">
        <v>661596</v>
      </c>
      <c r="F693" s="7" t="s">
        <v>513</v>
      </c>
      <c r="G693" s="8" t="s">
        <v>1099</v>
      </c>
      <c r="H693" s="5" t="s">
        <v>21</v>
      </c>
      <c r="I693" s="5">
        <v>5</v>
      </c>
      <c r="J693" s="5">
        <v>105</v>
      </c>
      <c r="K693" s="5">
        <v>16</v>
      </c>
      <c r="L693" s="5">
        <v>39</v>
      </c>
      <c r="M693" s="5">
        <v>56.6</v>
      </c>
      <c r="N693" s="5">
        <v>7</v>
      </c>
      <c r="O693" s="43" t="str">
        <f>CONCATENATE(Таблица1[[#This Row],[Отверстия]],"/",Таблица1[[#This Row],[PCD]])</f>
        <v>5/105</v>
      </c>
      <c r="P693" s="5" t="s">
        <v>383</v>
      </c>
      <c r="Q693" s="17" t="str">
        <f>CONCATENATE(Таблица1[[#This Row],[Отверстия]],"/",Таблица1[[#This Row],[PCD]],"/",Таблица1[[#This Row],[Диаметр]])</f>
        <v>5/105/16</v>
      </c>
      <c r="R69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5/105/16/39/56,6/7</v>
      </c>
      <c r="S69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5/105/16/39/56,6/7</v>
      </c>
      <c r="T693" s="58" t="s">
        <v>22</v>
      </c>
      <c r="U693" s="4"/>
      <c r="V693" s="35"/>
      <c r="W693" s="55" t="s">
        <v>2909</v>
      </c>
      <c r="X693" s="34">
        <v>3990</v>
      </c>
      <c r="Y693" s="161"/>
      <c r="Z693" s="34">
        <v>0</v>
      </c>
      <c r="AA693" s="51">
        <f>IFERROR(VLOOKUP(Таблица1[[#This Row],[Товар КОД6]],'Stock СВОД'!$A$5:$C$220,2,0),)</f>
        <v>0</v>
      </c>
      <c r="AB693" s="51">
        <f>IFERROR(VLOOKUP(Таблица1[[#This Row],[Товар КОД6]],'Продажи Период СВОД'!$A$5:$C$410,2,0),)</f>
        <v>0</v>
      </c>
      <c r="AC693" s="129">
        <f>IFERROR(VLOOKUP(Таблица1[[#This Row],[Товар КОД6]],'Stock СВОД'!$A$5:$C$220,3,0),)</f>
        <v>0</v>
      </c>
      <c r="AD693" s="51">
        <f>IFERROR(VLOOKUP(Таблица1[[#This Row],[Товар КОД6]],'Продажи Период СВОД'!$A$5:$C$410,3,0),)</f>
        <v>0</v>
      </c>
      <c r="AE693" s="119">
        <f>Таблица1[[#This Row],[СТОК 1001]]+Таблица1[[#This Row],[СТОК 1002,]]</f>
        <v>0</v>
      </c>
      <c r="AF693" s="128"/>
      <c r="AG693" s="129"/>
      <c r="AH693" s="120">
        <f>Таблица1[[#This Row],[1002 заказ]]+Таблица1[[#This Row],[1001 заказ]]</f>
        <v>0</v>
      </c>
      <c r="AI693" s="57">
        <v>1</v>
      </c>
      <c r="AJ693" s="194"/>
      <c r="AK693" s="194"/>
      <c r="AL693" s="194">
        <f>Таблица1[[#This Row],[ФАКТ 1001]]+Таблица1[[#This Row],[ФАКТ 1002]]+Таблица1[[#This Row],[1001 заказ]]+Таблица1[[#This Row],[1002 заказ]]</f>
        <v>0</v>
      </c>
      <c r="AM693" s="83" t="s">
        <v>2781</v>
      </c>
      <c r="AP693" s="3">
        <f>Таблица1[[#This Row],[Возврат 1002]]+Таблица1[[#This Row],[Возврат 1001]]</f>
        <v>0</v>
      </c>
      <c r="AQ69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94" spans="1:43" s="3" customFormat="1" ht="15.75" customHeight="1" x14ac:dyDescent="0.2">
      <c r="A694" s="23" t="s">
        <v>810</v>
      </c>
      <c r="B694" s="2">
        <v>405719</v>
      </c>
      <c r="C694" s="88" t="s">
        <v>389</v>
      </c>
      <c r="D694" s="23" t="s">
        <v>810</v>
      </c>
      <c r="E694" s="7">
        <v>405719</v>
      </c>
      <c r="F694" s="7" t="s">
        <v>513</v>
      </c>
      <c r="G694" s="8" t="s">
        <v>1097</v>
      </c>
      <c r="H694" s="5" t="s">
        <v>21</v>
      </c>
      <c r="I694" s="5">
        <v>5</v>
      </c>
      <c r="J694" s="5">
        <v>105</v>
      </c>
      <c r="K694" s="5">
        <v>16</v>
      </c>
      <c r="L694" s="5">
        <v>39</v>
      </c>
      <c r="M694" s="5">
        <v>56.6</v>
      </c>
      <c r="N694" s="5">
        <v>7</v>
      </c>
      <c r="O694" s="43" t="str">
        <f>CONCATENATE(Таблица1[[#This Row],[Отверстия]],"/",Таблица1[[#This Row],[PCD]])</f>
        <v>5/105</v>
      </c>
      <c r="P694" s="5" t="s">
        <v>390</v>
      </c>
      <c r="Q694" s="17" t="str">
        <f>CONCATENATE(Таблица1[[#This Row],[Отверстия]],"/",Таблица1[[#This Row],[PCD]],"/",Таблица1[[#This Row],[Диаметр]])</f>
        <v>5/105/16</v>
      </c>
      <c r="R69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5/105/16/39/56,6/7</v>
      </c>
      <c r="S69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5/105/16/39/56,6/7</v>
      </c>
      <c r="T694" s="58" t="s">
        <v>22</v>
      </c>
      <c r="U694" s="4"/>
      <c r="V694" s="35"/>
      <c r="W694" s="55" t="s">
        <v>2909</v>
      </c>
      <c r="X694" s="34">
        <v>4250</v>
      </c>
      <c r="Y694" s="161"/>
      <c r="Z694" s="34">
        <v>0</v>
      </c>
      <c r="AA694" s="51">
        <f>IFERROR(VLOOKUP(Таблица1[[#This Row],[Товар КОД6]],'Stock СВОД'!$A$5:$C$220,2,0),)</f>
        <v>0</v>
      </c>
      <c r="AB694" s="51">
        <f>IFERROR(VLOOKUP(Таблица1[[#This Row],[Товар КОД6]],'Продажи Период СВОД'!$A$5:$C$410,2,0),)</f>
        <v>0</v>
      </c>
      <c r="AC694" s="129">
        <f>IFERROR(VLOOKUP(Таблица1[[#This Row],[Товар КОД6]],'Stock СВОД'!$A$5:$C$220,3,0),)</f>
        <v>0</v>
      </c>
      <c r="AD694" s="51">
        <f>IFERROR(VLOOKUP(Таблица1[[#This Row],[Товар КОД6]],'Продажи Период СВОД'!$A$5:$C$410,3,0),)</f>
        <v>0</v>
      </c>
      <c r="AE694" s="119">
        <f>Таблица1[[#This Row],[СТОК 1001]]+Таблица1[[#This Row],[СТОК 1002,]]</f>
        <v>0</v>
      </c>
      <c r="AF694" s="128"/>
      <c r="AG694" s="129"/>
      <c r="AH694" s="120">
        <f>Таблица1[[#This Row],[1002 заказ]]+Таблица1[[#This Row],[1001 заказ]]</f>
        <v>0</v>
      </c>
      <c r="AI694" s="57">
        <v>1</v>
      </c>
      <c r="AJ694" s="194"/>
      <c r="AK694" s="194"/>
      <c r="AL694" s="194">
        <f>Таблица1[[#This Row],[ФАКТ 1001]]+Таблица1[[#This Row],[ФАКТ 1002]]+Таблица1[[#This Row],[1001 заказ]]+Таблица1[[#This Row],[1002 заказ]]</f>
        <v>0</v>
      </c>
      <c r="AM694" s="83" t="s">
        <v>2781</v>
      </c>
      <c r="AP694" s="3">
        <f>Таблица1[[#This Row],[Возврат 1002]]+Таблица1[[#This Row],[Возврат 1001]]</f>
        <v>0</v>
      </c>
      <c r="AQ69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95" spans="1:43" s="3" customFormat="1" ht="15.75" customHeight="1" x14ac:dyDescent="0.2">
      <c r="A695" s="23" t="s">
        <v>810</v>
      </c>
      <c r="B695" s="2">
        <v>409053</v>
      </c>
      <c r="C695" s="88" t="s">
        <v>397</v>
      </c>
      <c r="D695" s="23" t="s">
        <v>810</v>
      </c>
      <c r="E695" s="7">
        <v>409053</v>
      </c>
      <c r="F695" s="7" t="s">
        <v>204</v>
      </c>
      <c r="G695" s="8" t="s">
        <v>1097</v>
      </c>
      <c r="H695" s="5" t="s">
        <v>21</v>
      </c>
      <c r="I695" s="5">
        <v>5</v>
      </c>
      <c r="J695" s="5">
        <v>105</v>
      </c>
      <c r="K695" s="5">
        <v>16</v>
      </c>
      <c r="L695" s="5">
        <v>39</v>
      </c>
      <c r="M695" s="5">
        <v>56.6</v>
      </c>
      <c r="N695" s="5">
        <v>7</v>
      </c>
      <c r="O695" s="43" t="str">
        <f>CONCATENATE(Таблица1[[#This Row],[Отверстия]],"/",Таблица1[[#This Row],[PCD]])</f>
        <v>5/105</v>
      </c>
      <c r="P695" s="5" t="s">
        <v>398</v>
      </c>
      <c r="Q695" s="17" t="str">
        <f>CONCATENATE(Таблица1[[#This Row],[Отверстия]],"/",Таблица1[[#This Row],[PCD]],"/",Таблица1[[#This Row],[Диаметр]])</f>
        <v>5/105/16</v>
      </c>
      <c r="R69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5/105/16/39/56,6/7</v>
      </c>
      <c r="S69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5/105/16/39/56,6/7</v>
      </c>
      <c r="T695" s="58" t="s">
        <v>22</v>
      </c>
      <c r="U695" s="4"/>
      <c r="V695" s="35"/>
      <c r="W695" s="55" t="s">
        <v>2909</v>
      </c>
      <c r="X695" s="34">
        <v>4250</v>
      </c>
      <c r="Y695" s="161"/>
      <c r="Z695" s="34">
        <v>3095.00135</v>
      </c>
      <c r="AA695" s="51">
        <f>IFERROR(VLOOKUP(Таблица1[[#This Row],[Товар КОД6]],'Stock СВОД'!$A$5:$C$220,2,0),)</f>
        <v>0</v>
      </c>
      <c r="AB695" s="51">
        <f>IFERROR(VLOOKUP(Таблица1[[#This Row],[Товар КОД6]],'Продажи Период СВОД'!$A$5:$C$410,2,0),)</f>
        <v>0</v>
      </c>
      <c r="AC695" s="129">
        <f>IFERROR(VLOOKUP(Таблица1[[#This Row],[Товар КОД6]],'Stock СВОД'!$A$5:$C$220,3,0),)</f>
        <v>0</v>
      </c>
      <c r="AD695" s="51">
        <f>IFERROR(VLOOKUP(Таблица1[[#This Row],[Товар КОД6]],'Продажи Период СВОД'!$A$5:$C$410,3,0),)</f>
        <v>0</v>
      </c>
      <c r="AE695" s="119">
        <f>Таблица1[[#This Row],[СТОК 1001]]+Таблица1[[#This Row],[СТОК 1002,]]</f>
        <v>0</v>
      </c>
      <c r="AF695" s="128"/>
      <c r="AG695" s="129"/>
      <c r="AH695" s="120">
        <f>Таблица1[[#This Row],[1002 заказ]]+Таблица1[[#This Row],[1001 заказ]]</f>
        <v>0</v>
      </c>
      <c r="AI695" s="57">
        <v>1</v>
      </c>
      <c r="AJ695" s="194"/>
      <c r="AK695" s="194"/>
      <c r="AL695" s="194">
        <f>Таблица1[[#This Row],[ФАКТ 1001]]+Таблица1[[#This Row],[ФАКТ 1002]]+Таблица1[[#This Row],[1001 заказ]]+Таблица1[[#This Row],[1002 заказ]]</f>
        <v>0</v>
      </c>
      <c r="AM695" s="83" t="s">
        <v>2781</v>
      </c>
      <c r="AP695" s="3">
        <f>Таблица1[[#This Row],[Возврат 1002]]+Таблица1[[#This Row],[Возврат 1001]]</f>
        <v>0</v>
      </c>
      <c r="AQ69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96" spans="1:43" s="3" customFormat="1" ht="15.75" customHeight="1" x14ac:dyDescent="0.2">
      <c r="A696" s="23" t="s">
        <v>810</v>
      </c>
      <c r="B696" s="2">
        <v>665853</v>
      </c>
      <c r="C696" s="88" t="s">
        <v>3898</v>
      </c>
      <c r="D696" s="23" t="s">
        <v>810</v>
      </c>
      <c r="E696" s="7">
        <v>665853</v>
      </c>
      <c r="F696" s="7" t="s">
        <v>423</v>
      </c>
      <c r="G696" s="8" t="s">
        <v>1099</v>
      </c>
      <c r="H696" s="5" t="s">
        <v>21</v>
      </c>
      <c r="I696" s="5">
        <v>5</v>
      </c>
      <c r="J696" s="5">
        <v>105</v>
      </c>
      <c r="K696" s="5">
        <v>17</v>
      </c>
      <c r="L696" s="5">
        <v>39</v>
      </c>
      <c r="M696" s="5">
        <v>56.6</v>
      </c>
      <c r="N696" s="5">
        <v>7</v>
      </c>
      <c r="O696" s="43" t="str">
        <f>CONCATENATE(Таблица1[[#This Row],[Отверстия]],"/",Таблица1[[#This Row],[PCD]])</f>
        <v>5/105</v>
      </c>
      <c r="P696" s="5" t="s">
        <v>415</v>
      </c>
      <c r="Q696" s="17" t="str">
        <f>CONCATENATE(Таблица1[[#This Row],[Отверстия]],"/",Таблица1[[#This Row],[PCD]],"/",Таблица1[[#This Row],[Диаметр]])</f>
        <v>5/105/17</v>
      </c>
      <c r="R69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5/105/17/39/56,6/7</v>
      </c>
      <c r="S69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5/105/17/39/56,6/7</v>
      </c>
      <c r="T696" s="58" t="s">
        <v>22</v>
      </c>
      <c r="U696" s="4"/>
      <c r="V696" s="35"/>
      <c r="W696" s="55" t="s">
        <v>2911</v>
      </c>
      <c r="X696" s="34">
        <v>4750</v>
      </c>
      <c r="Y696" s="161"/>
      <c r="Z696" s="34">
        <v>0</v>
      </c>
      <c r="AA696" s="51">
        <f>IFERROR(VLOOKUP(Таблица1[[#This Row],[Товар КОД6]],'Stock СВОД'!$A$5:$C$220,2,0),)</f>
        <v>0</v>
      </c>
      <c r="AB696" s="51">
        <f>IFERROR(VLOOKUP(Таблица1[[#This Row],[Товар КОД6]],'Продажи Период СВОД'!$A$5:$C$410,2,0),)</f>
        <v>0</v>
      </c>
      <c r="AC696" s="129">
        <f>IFERROR(VLOOKUP(Таблица1[[#This Row],[Товар КОД6]],'Stock СВОД'!$A$5:$C$220,3,0),)</f>
        <v>0</v>
      </c>
      <c r="AD696" s="51">
        <f>IFERROR(VLOOKUP(Таблица1[[#This Row],[Товар КОД6]],'Продажи Период СВОД'!$A$5:$C$410,3,0),)</f>
        <v>0</v>
      </c>
      <c r="AE696" s="119">
        <f>Таблица1[[#This Row],[СТОК 1001]]+Таблица1[[#This Row],[СТОК 1002,]]</f>
        <v>0</v>
      </c>
      <c r="AF696" s="128"/>
      <c r="AG696" s="129"/>
      <c r="AH696" s="120">
        <f>Таблица1[[#This Row],[1002 заказ]]+Таблица1[[#This Row],[1001 заказ]]</f>
        <v>0</v>
      </c>
      <c r="AI696" s="57"/>
      <c r="AJ696" s="194"/>
      <c r="AK696" s="194"/>
      <c r="AL696" s="194">
        <f>Таблица1[[#This Row],[ФАКТ 1001]]+Таблица1[[#This Row],[ФАКТ 1002]]+Таблица1[[#This Row],[1001 заказ]]+Таблица1[[#This Row],[1002 заказ]]</f>
        <v>0</v>
      </c>
      <c r="AM696" s="42" t="s">
        <v>2910</v>
      </c>
      <c r="AP696" s="3">
        <f>Таблица1[[#This Row],[Возврат 1002]]+Таблица1[[#This Row],[Возврат 1001]]</f>
        <v>0</v>
      </c>
      <c r="AQ69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97" spans="1:43" s="3" customFormat="1" ht="15.75" customHeight="1" x14ac:dyDescent="0.2">
      <c r="A697" s="23" t="s">
        <v>810</v>
      </c>
      <c r="B697" s="2">
        <v>677298</v>
      </c>
      <c r="C697" s="88" t="s">
        <v>416</v>
      </c>
      <c r="D697" s="23" t="s">
        <v>810</v>
      </c>
      <c r="E697" s="7">
        <v>677298</v>
      </c>
      <c r="F697" s="7" t="s">
        <v>377</v>
      </c>
      <c r="G697" s="8" t="s">
        <v>2571</v>
      </c>
      <c r="H697" s="5" t="s">
        <v>21</v>
      </c>
      <c r="I697" s="5">
        <v>5</v>
      </c>
      <c r="J697" s="5">
        <v>105</v>
      </c>
      <c r="K697" s="5">
        <v>17</v>
      </c>
      <c r="L697" s="5">
        <v>39</v>
      </c>
      <c r="M697" s="5">
        <v>56.6</v>
      </c>
      <c r="N697" s="5">
        <v>7</v>
      </c>
      <c r="O697" s="43" t="str">
        <f>CONCATENATE(Таблица1[[#This Row],[Отверстия]],"/",Таблица1[[#This Row],[PCD]])</f>
        <v>5/105</v>
      </c>
      <c r="P697" s="5" t="s">
        <v>417</v>
      </c>
      <c r="Q697" s="17" t="str">
        <f>CONCATENATE(Таблица1[[#This Row],[Отверстия]],"/",Таблица1[[#This Row],[PCD]],"/",Таблица1[[#This Row],[Диаметр]])</f>
        <v>5/105/17</v>
      </c>
      <c r="R69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5/105/17/39/56,6/7</v>
      </c>
      <c r="S69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5/105/17/39/56,6/7</v>
      </c>
      <c r="T697" s="58" t="s">
        <v>22</v>
      </c>
      <c r="U697" s="4"/>
      <c r="V697" s="35"/>
      <c r="W697" s="55" t="s">
        <v>2911</v>
      </c>
      <c r="X697" s="34">
        <v>4750</v>
      </c>
      <c r="Y697" s="161"/>
      <c r="Z697" s="34">
        <v>0</v>
      </c>
      <c r="AA697" s="51">
        <f>IFERROR(VLOOKUP(Таблица1[[#This Row],[Товар КОД6]],'Stock СВОД'!$A$5:$C$220,2,0),)</f>
        <v>0</v>
      </c>
      <c r="AB697" s="51">
        <f>IFERROR(VLOOKUP(Таблица1[[#This Row],[Товар КОД6]],'Продажи Период СВОД'!$A$5:$C$410,2,0),)</f>
        <v>0</v>
      </c>
      <c r="AC697" s="129">
        <f>IFERROR(VLOOKUP(Таблица1[[#This Row],[Товар КОД6]],'Stock СВОД'!$A$5:$C$220,3,0),)</f>
        <v>0</v>
      </c>
      <c r="AD697" s="51">
        <f>IFERROR(VLOOKUP(Таблица1[[#This Row],[Товар КОД6]],'Продажи Период СВОД'!$A$5:$C$410,3,0),)</f>
        <v>0</v>
      </c>
      <c r="AE697" s="119">
        <f>Таблица1[[#This Row],[СТОК 1001]]+Таблица1[[#This Row],[СТОК 1002,]]</f>
        <v>0</v>
      </c>
      <c r="AF697" s="128"/>
      <c r="AG697" s="129"/>
      <c r="AH697" s="120">
        <f>Таблица1[[#This Row],[1002 заказ]]+Таблица1[[#This Row],[1001 заказ]]</f>
        <v>0</v>
      </c>
      <c r="AI697" s="57"/>
      <c r="AJ697" s="194"/>
      <c r="AK697" s="194"/>
      <c r="AL697" s="194">
        <f>Таблица1[[#This Row],[ФАКТ 1001]]+Таблица1[[#This Row],[ФАКТ 1002]]+Таблица1[[#This Row],[1001 заказ]]+Таблица1[[#This Row],[1002 заказ]]</f>
        <v>0</v>
      </c>
      <c r="AM697" s="42" t="s">
        <v>2910</v>
      </c>
      <c r="AP697" s="3">
        <f>Таблица1[[#This Row],[Возврат 1002]]+Таблица1[[#This Row],[Возврат 1001]]</f>
        <v>0</v>
      </c>
      <c r="AQ69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98" spans="1:43" s="3" customFormat="1" ht="15.75" customHeight="1" x14ac:dyDescent="0.2">
      <c r="A698" s="23" t="s">
        <v>810</v>
      </c>
      <c r="B698" s="2">
        <v>763939</v>
      </c>
      <c r="C698" s="88" t="s">
        <v>418</v>
      </c>
      <c r="D698" s="23" t="s">
        <v>810</v>
      </c>
      <c r="E698" s="7">
        <v>763939</v>
      </c>
      <c r="F698" s="7" t="s">
        <v>377</v>
      </c>
      <c r="G698" s="8" t="s">
        <v>1099</v>
      </c>
      <c r="H698" s="5" t="s">
        <v>21</v>
      </c>
      <c r="I698" s="5">
        <v>5</v>
      </c>
      <c r="J698" s="5">
        <v>105</v>
      </c>
      <c r="K698" s="5">
        <v>17</v>
      </c>
      <c r="L698" s="5">
        <v>39</v>
      </c>
      <c r="M698" s="5">
        <v>56.6</v>
      </c>
      <c r="N698" s="5">
        <v>7</v>
      </c>
      <c r="O698" s="43" t="str">
        <f>CONCATENATE(Таблица1[[#This Row],[Отверстия]],"/",Таблица1[[#This Row],[PCD]])</f>
        <v>5/105</v>
      </c>
      <c r="P698" s="5" t="s">
        <v>419</v>
      </c>
      <c r="Q698" s="17" t="str">
        <f>CONCATENATE(Таблица1[[#This Row],[Отверстия]],"/",Таблица1[[#This Row],[PCD]],"/",Таблица1[[#This Row],[Диаметр]])</f>
        <v>5/105/17</v>
      </c>
      <c r="R69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5/105/17/39/56,6/7</v>
      </c>
      <c r="S69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5/105/17/39/56,6/7</v>
      </c>
      <c r="T698" s="58" t="s">
        <v>22</v>
      </c>
      <c r="U698" s="4"/>
      <c r="V698" s="35"/>
      <c r="W698" s="55" t="s">
        <v>2911</v>
      </c>
      <c r="X698" s="34">
        <v>4750</v>
      </c>
      <c r="Y698" s="161"/>
      <c r="Z698" s="34">
        <v>0</v>
      </c>
      <c r="AA698" s="51">
        <f>IFERROR(VLOOKUP(Таблица1[[#This Row],[Товар КОД6]],'Stock СВОД'!$A$5:$C$220,2,0),)</f>
        <v>0</v>
      </c>
      <c r="AB698" s="51">
        <f>IFERROR(VLOOKUP(Таблица1[[#This Row],[Товар КОД6]],'Продажи Период СВОД'!$A$5:$C$410,2,0),)</f>
        <v>0</v>
      </c>
      <c r="AC698" s="129">
        <f>IFERROR(VLOOKUP(Таблица1[[#This Row],[Товар КОД6]],'Stock СВОД'!$A$5:$C$220,3,0),)</f>
        <v>0</v>
      </c>
      <c r="AD698" s="51">
        <f>IFERROR(VLOOKUP(Таблица1[[#This Row],[Товар КОД6]],'Продажи Период СВОД'!$A$5:$C$410,3,0),)</f>
        <v>0</v>
      </c>
      <c r="AE698" s="119">
        <f>Таблица1[[#This Row],[СТОК 1001]]+Таблица1[[#This Row],[СТОК 1002,]]</f>
        <v>0</v>
      </c>
      <c r="AF698" s="128"/>
      <c r="AG698" s="129"/>
      <c r="AH698" s="120">
        <f>Таблица1[[#This Row],[1002 заказ]]+Таблица1[[#This Row],[1001 заказ]]</f>
        <v>0</v>
      </c>
      <c r="AI698" s="57"/>
      <c r="AJ698" s="194"/>
      <c r="AK698" s="194"/>
      <c r="AL698" s="194">
        <f>Таблица1[[#This Row],[ФАКТ 1001]]+Таблица1[[#This Row],[ФАКТ 1002]]+Таблица1[[#This Row],[1001 заказ]]+Таблица1[[#This Row],[1002 заказ]]</f>
        <v>0</v>
      </c>
      <c r="AM698" s="42" t="s">
        <v>2910</v>
      </c>
      <c r="AO698" s="3">
        <v>4</v>
      </c>
      <c r="AP698" s="3">
        <f>Таблица1[[#This Row],[Возврат 1002]]+Таблица1[[#This Row],[Возврат 1001]]</f>
        <v>4</v>
      </c>
      <c r="AQ69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699" spans="1:43" s="3" customFormat="1" ht="15.75" customHeight="1" x14ac:dyDescent="0.2">
      <c r="A699" s="23" t="s">
        <v>810</v>
      </c>
      <c r="B699" s="2">
        <v>405755</v>
      </c>
      <c r="C699" s="88" t="s">
        <v>420</v>
      </c>
      <c r="D699" s="23" t="s">
        <v>810</v>
      </c>
      <c r="E699" s="7">
        <v>405755</v>
      </c>
      <c r="F699" s="7" t="s">
        <v>423</v>
      </c>
      <c r="G699" s="8" t="s">
        <v>1097</v>
      </c>
      <c r="H699" s="5" t="s">
        <v>21</v>
      </c>
      <c r="I699" s="5">
        <v>5</v>
      </c>
      <c r="J699" s="5">
        <v>105</v>
      </c>
      <c r="K699" s="5">
        <v>17</v>
      </c>
      <c r="L699" s="5">
        <v>39</v>
      </c>
      <c r="M699" s="5">
        <v>56.6</v>
      </c>
      <c r="N699" s="5">
        <v>7</v>
      </c>
      <c r="O699" s="43" t="str">
        <f>CONCATENATE(Таблица1[[#This Row],[Отверстия]],"/",Таблица1[[#This Row],[PCD]])</f>
        <v>5/105</v>
      </c>
      <c r="P699" s="5" t="s">
        <v>421</v>
      </c>
      <c r="Q699" s="17" t="str">
        <f>CONCATENATE(Таблица1[[#This Row],[Отверстия]],"/",Таблица1[[#This Row],[PCD]],"/",Таблица1[[#This Row],[Диаметр]])</f>
        <v>5/105/17</v>
      </c>
      <c r="R69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5/105/17/39/56,6/7</v>
      </c>
      <c r="S69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5/105/17/39/56,6/7</v>
      </c>
      <c r="T699" s="58" t="s">
        <v>22</v>
      </c>
      <c r="U699" s="4"/>
      <c r="V699" s="35"/>
      <c r="W699" s="55" t="s">
        <v>2911</v>
      </c>
      <c r="X699" s="34">
        <v>4750</v>
      </c>
      <c r="Y699" s="161"/>
      <c r="Z699" s="34">
        <v>0</v>
      </c>
      <c r="AA699" s="51">
        <f>IFERROR(VLOOKUP(Таблица1[[#This Row],[Товар КОД6]],'Stock СВОД'!$A$5:$C$220,2,0),)</f>
        <v>0</v>
      </c>
      <c r="AB699" s="51">
        <f>IFERROR(VLOOKUP(Таблица1[[#This Row],[Товар КОД6]],'Продажи Период СВОД'!$A$5:$C$410,2,0),)</f>
        <v>0</v>
      </c>
      <c r="AC699" s="129">
        <f>IFERROR(VLOOKUP(Таблица1[[#This Row],[Товар КОД6]],'Stock СВОД'!$A$5:$C$220,3,0),)</f>
        <v>0</v>
      </c>
      <c r="AD699" s="51">
        <f>IFERROR(VLOOKUP(Таблица1[[#This Row],[Товар КОД6]],'Продажи Период СВОД'!$A$5:$C$410,3,0),)</f>
        <v>0</v>
      </c>
      <c r="AE699" s="119">
        <f>Таблица1[[#This Row],[СТОК 1001]]+Таблица1[[#This Row],[СТОК 1002,]]</f>
        <v>0</v>
      </c>
      <c r="AF699" s="128"/>
      <c r="AG699" s="129"/>
      <c r="AH699" s="120">
        <f>Таблица1[[#This Row],[1002 заказ]]+Таблица1[[#This Row],[1001 заказ]]</f>
        <v>0</v>
      </c>
      <c r="AI699" s="57"/>
      <c r="AJ699" s="194"/>
      <c r="AK699" s="194"/>
      <c r="AL699" s="194">
        <f>Таблица1[[#This Row],[ФАКТ 1001]]+Таблица1[[#This Row],[ФАКТ 1002]]+Таблица1[[#This Row],[1001 заказ]]+Таблица1[[#This Row],[1002 заказ]]</f>
        <v>0</v>
      </c>
      <c r="AM699" s="42" t="s">
        <v>2910</v>
      </c>
      <c r="AP699" s="3">
        <f>Таблица1[[#This Row],[Возврат 1002]]+Таблица1[[#This Row],[Возврат 1001]]</f>
        <v>0</v>
      </c>
      <c r="AQ69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00" spans="1:43" s="3" customFormat="1" ht="15.75" customHeight="1" x14ac:dyDescent="0.2">
      <c r="A700" s="23" t="s">
        <v>810</v>
      </c>
      <c r="B700" s="2">
        <v>941596</v>
      </c>
      <c r="C700" s="88" t="s">
        <v>422</v>
      </c>
      <c r="D700" s="23" t="s">
        <v>810</v>
      </c>
      <c r="E700" s="7">
        <v>941596</v>
      </c>
      <c r="F700" s="7" t="s">
        <v>423</v>
      </c>
      <c r="G700" s="8" t="s">
        <v>1099</v>
      </c>
      <c r="H700" s="5" t="s">
        <v>21</v>
      </c>
      <c r="I700" s="5">
        <v>5</v>
      </c>
      <c r="J700" s="5">
        <v>105</v>
      </c>
      <c r="K700" s="5">
        <v>17</v>
      </c>
      <c r="L700" s="5">
        <v>39</v>
      </c>
      <c r="M700" s="5">
        <v>56.6</v>
      </c>
      <c r="N700" s="5">
        <v>7</v>
      </c>
      <c r="O700" s="43" t="str">
        <f>CONCATENATE(Таблица1[[#This Row],[Отверстия]],"/",Таблица1[[#This Row],[PCD]])</f>
        <v>5/105</v>
      </c>
      <c r="P700" s="5" t="s">
        <v>424</v>
      </c>
      <c r="Q700" s="17" t="str">
        <f>CONCATENATE(Таблица1[[#This Row],[Отверстия]],"/",Таблица1[[#This Row],[PCD]],"/",Таблица1[[#This Row],[Диаметр]])</f>
        <v>5/105/17</v>
      </c>
      <c r="R70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5/105/17/39/56,6/7</v>
      </c>
      <c r="S70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5/105/17/39/56,6/7</v>
      </c>
      <c r="T700" s="58" t="s">
        <v>22</v>
      </c>
      <c r="U700" s="4"/>
      <c r="V700" s="35"/>
      <c r="W700" s="55" t="s">
        <v>2911</v>
      </c>
      <c r="X700" s="34">
        <v>4750</v>
      </c>
      <c r="Y700" s="161"/>
      <c r="Z700" s="34">
        <v>0</v>
      </c>
      <c r="AA700" s="51">
        <f>IFERROR(VLOOKUP(Таблица1[[#This Row],[Товар КОД6]],'Stock СВОД'!$A$5:$C$220,2,0),)</f>
        <v>0</v>
      </c>
      <c r="AB700" s="51">
        <f>IFERROR(VLOOKUP(Таблица1[[#This Row],[Товар КОД6]],'Продажи Период СВОД'!$A$5:$C$410,2,0),)</f>
        <v>0</v>
      </c>
      <c r="AC700" s="129">
        <f>IFERROR(VLOOKUP(Таблица1[[#This Row],[Товар КОД6]],'Stock СВОД'!$A$5:$C$220,3,0),)</f>
        <v>0</v>
      </c>
      <c r="AD700" s="51">
        <f>IFERROR(VLOOKUP(Таблица1[[#This Row],[Товар КОД6]],'Продажи Период СВОД'!$A$5:$C$410,3,0),)</f>
        <v>0</v>
      </c>
      <c r="AE700" s="119">
        <f>Таблица1[[#This Row],[СТОК 1001]]+Таблица1[[#This Row],[СТОК 1002,]]</f>
        <v>0</v>
      </c>
      <c r="AF700" s="128"/>
      <c r="AG700" s="129"/>
      <c r="AH700" s="120">
        <f>Таблица1[[#This Row],[1002 заказ]]+Таблица1[[#This Row],[1001 заказ]]</f>
        <v>0</v>
      </c>
      <c r="AI700" s="57"/>
      <c r="AJ700" s="194"/>
      <c r="AK700" s="194"/>
      <c r="AL700" s="194">
        <f>Таблица1[[#This Row],[ФАКТ 1001]]+Таблица1[[#This Row],[ФАКТ 1002]]+Таблица1[[#This Row],[1001 заказ]]+Таблица1[[#This Row],[1002 заказ]]</f>
        <v>0</v>
      </c>
      <c r="AM700" s="42" t="s">
        <v>2910</v>
      </c>
      <c r="AP700" s="3">
        <f>Таблица1[[#This Row],[Возврат 1002]]+Таблица1[[#This Row],[Возврат 1001]]</f>
        <v>0</v>
      </c>
      <c r="AQ70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01" spans="1:43" s="3" customFormat="1" ht="15.75" customHeight="1" x14ac:dyDescent="0.2">
      <c r="A701" s="23" t="s">
        <v>810</v>
      </c>
      <c r="B701" s="2">
        <v>665854</v>
      </c>
      <c r="C701" s="88" t="s">
        <v>3711</v>
      </c>
      <c r="D701" s="23" t="s">
        <v>810</v>
      </c>
      <c r="E701" s="7">
        <v>665854</v>
      </c>
      <c r="F701" s="7" t="s">
        <v>423</v>
      </c>
      <c r="G701" s="8" t="s">
        <v>1106</v>
      </c>
      <c r="H701" s="5" t="s">
        <v>21</v>
      </c>
      <c r="I701" s="5">
        <v>5</v>
      </c>
      <c r="J701" s="5">
        <v>105</v>
      </c>
      <c r="K701" s="5">
        <v>17</v>
      </c>
      <c r="L701" s="5">
        <v>39</v>
      </c>
      <c r="M701" s="5">
        <v>56.6</v>
      </c>
      <c r="N701" s="5">
        <v>7</v>
      </c>
      <c r="O701" s="43" t="str">
        <f>CONCATENATE(Таблица1[[#This Row],[Отверстия]],"/",Таблица1[[#This Row],[PCD]])</f>
        <v>5/105</v>
      </c>
      <c r="P701" s="5" t="s">
        <v>2423</v>
      </c>
      <c r="Q701" s="17" t="str">
        <f>CONCATENATE(Таблица1[[#This Row],[Отверстия]],"/",Таблица1[[#This Row],[PCD]],"/",Таблица1[[#This Row],[Диаметр]])</f>
        <v>5/105/17</v>
      </c>
      <c r="R70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5/105/17/39/56,6/7</v>
      </c>
      <c r="S70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5/105/17/39/56,6/7</v>
      </c>
      <c r="T701" s="58" t="s">
        <v>22</v>
      </c>
      <c r="U701" s="4"/>
      <c r="V701" s="35"/>
      <c r="W701" s="55" t="s">
        <v>2911</v>
      </c>
      <c r="X701" s="34">
        <v>4750</v>
      </c>
      <c r="Y701" s="161"/>
      <c r="Z701" s="34">
        <v>0</v>
      </c>
      <c r="AA701" s="51">
        <f>IFERROR(VLOOKUP(Таблица1[[#This Row],[Товар КОД6]],'Stock СВОД'!$A$5:$C$220,2,0),)</f>
        <v>0</v>
      </c>
      <c r="AB701" s="51">
        <f>IFERROR(VLOOKUP(Таблица1[[#This Row],[Товар КОД6]],'Продажи Период СВОД'!$A$5:$C$410,2,0),)</f>
        <v>0</v>
      </c>
      <c r="AC701" s="129">
        <f>IFERROR(VLOOKUP(Таблица1[[#This Row],[Товар КОД6]],'Stock СВОД'!$A$5:$C$220,3,0),)</f>
        <v>0</v>
      </c>
      <c r="AD701" s="51">
        <f>IFERROR(VLOOKUP(Таблица1[[#This Row],[Товар КОД6]],'Продажи Период СВОД'!$A$5:$C$410,3,0),)</f>
        <v>0</v>
      </c>
      <c r="AE701" s="119">
        <f>Таблица1[[#This Row],[СТОК 1001]]+Таблица1[[#This Row],[СТОК 1002,]]</f>
        <v>0</v>
      </c>
      <c r="AF701" s="128"/>
      <c r="AG701" s="129"/>
      <c r="AH701" s="120">
        <f>Таблица1[[#This Row],[1002 заказ]]+Таблица1[[#This Row],[1001 заказ]]</f>
        <v>0</v>
      </c>
      <c r="AI701" s="57"/>
      <c r="AJ701" s="194"/>
      <c r="AK701" s="194"/>
      <c r="AL701" s="194">
        <f>Таблица1[[#This Row],[ФАКТ 1001]]+Таблица1[[#This Row],[ФАКТ 1002]]+Таблица1[[#This Row],[1001 заказ]]+Таблица1[[#This Row],[1002 заказ]]</f>
        <v>0</v>
      </c>
      <c r="AM701" s="42" t="s">
        <v>2910</v>
      </c>
      <c r="AP701" s="3">
        <f>Таблица1[[#This Row],[Возврат 1002]]+Таблица1[[#This Row],[Возврат 1001]]</f>
        <v>0</v>
      </c>
      <c r="AQ70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02" spans="1:43" s="3" customFormat="1" ht="15.75" hidden="1" customHeight="1" x14ac:dyDescent="0.2">
      <c r="A702" s="23" t="s">
        <v>810</v>
      </c>
      <c r="B702" s="2">
        <v>671832</v>
      </c>
      <c r="C702" s="88" t="s">
        <v>425</v>
      </c>
      <c r="D702" s="23" t="s">
        <v>810</v>
      </c>
      <c r="E702" s="7">
        <v>671832</v>
      </c>
      <c r="F702" s="7"/>
      <c r="G702" s="8"/>
      <c r="H702" s="5" t="s">
        <v>65</v>
      </c>
      <c r="I702" s="5">
        <v>5</v>
      </c>
      <c r="J702" s="5">
        <v>105</v>
      </c>
      <c r="K702" s="5">
        <v>17</v>
      </c>
      <c r="L702" s="5">
        <v>42</v>
      </c>
      <c r="M702" s="5">
        <v>56.6</v>
      </c>
      <c r="N702" s="5">
        <v>7</v>
      </c>
      <c r="O702" s="43" t="str">
        <f>CONCATENATE(Таблица1[[#This Row],[Отверстия]],"/",Таблица1[[#This Row],[PCD]])</f>
        <v>5/105</v>
      </c>
      <c r="P702" s="5" t="s">
        <v>426</v>
      </c>
      <c r="Q702" s="17" t="str">
        <f>CONCATENATE(Таблица1[[#This Row],[Отверстия]],"/",Таблица1[[#This Row],[PCD]],"/",Таблица1[[#This Row],[Диаметр]])</f>
        <v>5/105/17</v>
      </c>
      <c r="R70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5/105/17/42/56,6/7</v>
      </c>
      <c r="S70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5/105/17/42/56,6/7</v>
      </c>
      <c r="T702" s="58" t="s">
        <v>22</v>
      </c>
      <c r="U702" s="4"/>
      <c r="V702" s="35"/>
      <c r="W702" s="55"/>
      <c r="X702" s="34">
        <v>4509</v>
      </c>
      <c r="Y702" s="161"/>
      <c r="Z702" s="34">
        <v>0</v>
      </c>
      <c r="AA702" s="51">
        <f>IFERROR(VLOOKUP(Таблица1[[#This Row],[Товар КОД6]],'Stock СВОД'!$A$5:$C$220,2,0),)</f>
        <v>0</v>
      </c>
      <c r="AB702" s="51">
        <f>IFERROR(VLOOKUP(Таблица1[[#This Row],[Товар КОД6]],'Продажи Период СВОД'!$A$5:$C$410,2,0),)</f>
        <v>0</v>
      </c>
      <c r="AC702" s="129">
        <f>IFERROR(VLOOKUP(Таблица1[[#This Row],[Товар КОД6]],'Stock СВОД'!$A$5:$C$220,3,0),)</f>
        <v>0</v>
      </c>
      <c r="AD702" s="51">
        <f>IFERROR(VLOOKUP(Таблица1[[#This Row],[Товар КОД6]],'Продажи Период СВОД'!$A$5:$C$410,3,0),)</f>
        <v>0</v>
      </c>
      <c r="AE702" s="119">
        <f>Таблица1[[#This Row],[СТОК 1001]]+Таблица1[[#This Row],[СТОК 1002,]]</f>
        <v>0</v>
      </c>
      <c r="AF702" s="128"/>
      <c r="AG702" s="129"/>
      <c r="AH702" s="120">
        <f>Таблица1[[#This Row],[1002 заказ]]+Таблица1[[#This Row],[1001 заказ]]</f>
        <v>0</v>
      </c>
      <c r="AI702" s="57"/>
      <c r="AJ702" s="57"/>
      <c r="AK702" s="57"/>
      <c r="AL702" s="57">
        <f>Таблица1[[#This Row],[ФАКТ 1001]]+Таблица1[[#This Row],[ФАКТ 1002]]+Таблица1[[#This Row],[1001 заказ]]+Таблица1[[#This Row],[1002 заказ]]</f>
        <v>0</v>
      </c>
      <c r="AP702" s="3">
        <f>Таблица1[[#This Row],[Возврат 1002]]+Таблица1[[#This Row],[Возврат 1001]]</f>
        <v>0</v>
      </c>
      <c r="AQ70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03" spans="1:43" s="3" customFormat="1" ht="15.75" hidden="1" customHeight="1" x14ac:dyDescent="0.2">
      <c r="A703" s="23" t="s">
        <v>810</v>
      </c>
      <c r="B703" s="2">
        <v>677314</v>
      </c>
      <c r="C703" s="88">
        <v>49033</v>
      </c>
      <c r="D703" s="23" t="s">
        <v>810</v>
      </c>
      <c r="E703" s="7">
        <v>677314</v>
      </c>
      <c r="F703" s="7"/>
      <c r="G703" s="8"/>
      <c r="H703" s="5" t="s">
        <v>300</v>
      </c>
      <c r="I703" s="5">
        <v>5</v>
      </c>
      <c r="J703" s="5">
        <v>105</v>
      </c>
      <c r="K703" s="5">
        <v>17</v>
      </c>
      <c r="L703" s="5">
        <v>42</v>
      </c>
      <c r="M703" s="5">
        <v>56.6</v>
      </c>
      <c r="N703" s="5">
        <v>7</v>
      </c>
      <c r="O703" s="43" t="str">
        <f>CONCATENATE(Таблица1[[#This Row],[Отверстия]],"/",Таблица1[[#This Row],[PCD]])</f>
        <v>5/105</v>
      </c>
      <c r="P703" s="5" t="s">
        <v>427</v>
      </c>
      <c r="Q703" s="17" t="str">
        <f>CONCATENATE(Таблица1[[#This Row],[Отверстия]],"/",Таблица1[[#This Row],[PCD]],"/",Таблица1[[#This Row],[Диаметр]])</f>
        <v>5/105/17</v>
      </c>
      <c r="R70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5/105/17/42/56,6/7</v>
      </c>
      <c r="S70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5/105/17/42/56,6/7</v>
      </c>
      <c r="T703" s="58" t="s">
        <v>22</v>
      </c>
      <c r="U703" s="4"/>
      <c r="V703" s="35"/>
      <c r="W703" s="55"/>
      <c r="X703" s="34">
        <v>3323</v>
      </c>
      <c r="Y703" s="161"/>
      <c r="Z703" s="34">
        <v>0</v>
      </c>
      <c r="AA703" s="51">
        <f>IFERROR(VLOOKUP(Таблица1[[#This Row],[Товар КОД6]],'Stock СВОД'!$A$5:$C$220,2,0),)</f>
        <v>0</v>
      </c>
      <c r="AB703" s="51">
        <f>IFERROR(VLOOKUP(Таблица1[[#This Row],[Товар КОД6]],'Продажи Период СВОД'!$A$5:$C$410,2,0),)</f>
        <v>0</v>
      </c>
      <c r="AC703" s="129">
        <f>IFERROR(VLOOKUP(Таблица1[[#This Row],[Товар КОД6]],'Stock СВОД'!$A$5:$C$220,3,0),)</f>
        <v>0</v>
      </c>
      <c r="AD703" s="51">
        <f>IFERROR(VLOOKUP(Таблица1[[#This Row],[Товар КОД6]],'Продажи Период СВОД'!$A$5:$C$410,3,0),)</f>
        <v>0</v>
      </c>
      <c r="AE703" s="119">
        <f>Таблица1[[#This Row],[СТОК 1001]]+Таблица1[[#This Row],[СТОК 1002,]]</f>
        <v>0</v>
      </c>
      <c r="AF703" s="128"/>
      <c r="AG703" s="129"/>
      <c r="AH703" s="120">
        <f>Таблица1[[#This Row],[1002 заказ]]+Таблица1[[#This Row],[1001 заказ]]</f>
        <v>0</v>
      </c>
      <c r="AI703" s="57"/>
      <c r="AJ703" s="57"/>
      <c r="AK703" s="57"/>
      <c r="AL703" s="57">
        <f>Таблица1[[#This Row],[ФАКТ 1001]]+Таблица1[[#This Row],[ФАКТ 1002]]+Таблица1[[#This Row],[1001 заказ]]+Таблица1[[#This Row],[1002 заказ]]</f>
        <v>0</v>
      </c>
      <c r="AP703" s="3">
        <f>Таблица1[[#This Row],[Возврат 1002]]+Таблица1[[#This Row],[Возврат 1001]]</f>
        <v>0</v>
      </c>
      <c r="AQ70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04" spans="1:43" s="3" customFormat="1" ht="15.75" hidden="1" customHeight="1" x14ac:dyDescent="0.2">
      <c r="A704" s="23" t="s">
        <v>810</v>
      </c>
      <c r="B704" s="2">
        <v>677300</v>
      </c>
      <c r="C704" s="88">
        <v>49264</v>
      </c>
      <c r="D704" s="23" t="s">
        <v>810</v>
      </c>
      <c r="E704" s="7">
        <v>677300</v>
      </c>
      <c r="F704" s="7"/>
      <c r="G704" s="8"/>
      <c r="H704" s="5" t="s">
        <v>300</v>
      </c>
      <c r="I704" s="5">
        <v>5</v>
      </c>
      <c r="J704" s="5">
        <v>105</v>
      </c>
      <c r="K704" s="5">
        <v>17</v>
      </c>
      <c r="L704" s="5">
        <v>42</v>
      </c>
      <c r="M704" s="5">
        <v>56.6</v>
      </c>
      <c r="N704" s="5">
        <v>7</v>
      </c>
      <c r="O704" s="43" t="str">
        <f>CONCATENATE(Таблица1[[#This Row],[Отверстия]],"/",Таблица1[[#This Row],[PCD]])</f>
        <v>5/105</v>
      </c>
      <c r="P704" s="5" t="s">
        <v>428</v>
      </c>
      <c r="Q704" s="17" t="str">
        <f>CONCATENATE(Таблица1[[#This Row],[Отверстия]],"/",Таблица1[[#This Row],[PCD]],"/",Таблица1[[#This Row],[Диаметр]])</f>
        <v>5/105/17</v>
      </c>
      <c r="R70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5/105/17/42/56,6/7</v>
      </c>
      <c r="S70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5/105/17/42/56,6/7</v>
      </c>
      <c r="T704" s="58" t="s">
        <v>22</v>
      </c>
      <c r="U704" s="4"/>
      <c r="V704" s="35"/>
      <c r="W704" s="55"/>
      <c r="X704" s="34">
        <v>3250</v>
      </c>
      <c r="Y704" s="161"/>
      <c r="Z704" s="34">
        <v>0</v>
      </c>
      <c r="AA704" s="51">
        <f>IFERROR(VLOOKUP(Таблица1[[#This Row],[Товар КОД6]],'Stock СВОД'!$A$5:$C$220,2,0),)</f>
        <v>0</v>
      </c>
      <c r="AB704" s="51">
        <f>IFERROR(VLOOKUP(Таблица1[[#This Row],[Товар КОД6]],'Продажи Период СВОД'!$A$5:$C$410,2,0),)</f>
        <v>0</v>
      </c>
      <c r="AC704" s="129">
        <f>IFERROR(VLOOKUP(Таблица1[[#This Row],[Товар КОД6]],'Stock СВОД'!$A$5:$C$220,3,0),)</f>
        <v>0</v>
      </c>
      <c r="AD704" s="51">
        <f>IFERROR(VLOOKUP(Таблица1[[#This Row],[Товар КОД6]],'Продажи Период СВОД'!$A$5:$C$410,3,0),)</f>
        <v>0</v>
      </c>
      <c r="AE704" s="119">
        <f>Таблица1[[#This Row],[СТОК 1001]]+Таблица1[[#This Row],[СТОК 1002,]]</f>
        <v>0</v>
      </c>
      <c r="AF704" s="128"/>
      <c r="AG704" s="129"/>
      <c r="AH704" s="120">
        <f>Таблица1[[#This Row],[1002 заказ]]+Таблица1[[#This Row],[1001 заказ]]</f>
        <v>0</v>
      </c>
      <c r="AI704" s="57"/>
      <c r="AJ704" s="57"/>
      <c r="AK704" s="57"/>
      <c r="AL704" s="57">
        <f>Таблица1[[#This Row],[ФАКТ 1001]]+Таблица1[[#This Row],[ФАКТ 1002]]+Таблица1[[#This Row],[1001 заказ]]+Таблица1[[#This Row],[1002 заказ]]</f>
        <v>0</v>
      </c>
      <c r="AP704" s="3">
        <f>Таблица1[[#This Row],[Возврат 1002]]+Таблица1[[#This Row],[Возврат 1001]]</f>
        <v>0</v>
      </c>
      <c r="AQ70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05" spans="1:43" s="3" customFormat="1" ht="15.75" customHeight="1" x14ac:dyDescent="0.2">
      <c r="A705" s="23" t="s">
        <v>810</v>
      </c>
      <c r="B705" s="2">
        <v>408816</v>
      </c>
      <c r="C705" s="88" t="s">
        <v>1483</v>
      </c>
      <c r="D705" s="23" t="s">
        <v>810</v>
      </c>
      <c r="E705" s="7">
        <v>408816</v>
      </c>
      <c r="F705" s="7" t="s">
        <v>2573</v>
      </c>
      <c r="G705" s="8" t="s">
        <v>1180</v>
      </c>
      <c r="H705" s="5" t="s">
        <v>21</v>
      </c>
      <c r="I705" s="5">
        <v>5</v>
      </c>
      <c r="J705" s="5">
        <v>108</v>
      </c>
      <c r="K705" s="5">
        <v>15</v>
      </c>
      <c r="L705" s="5">
        <v>38</v>
      </c>
      <c r="M705" s="5">
        <v>58.1</v>
      </c>
      <c r="N705" s="5">
        <v>6.5</v>
      </c>
      <c r="O705" s="43" t="str">
        <f>CONCATENATE(Таблица1[[#This Row],[Отверстия]],"/",Таблица1[[#This Row],[PCD]])</f>
        <v>5/108</v>
      </c>
      <c r="P705" s="5" t="s">
        <v>1482</v>
      </c>
      <c r="Q705" s="17" t="str">
        <f>CONCATENATE(Таблица1[[#This Row],[Отверстия]],"/",Таблица1[[#This Row],[PCD]],"/",Таблица1[[#This Row],[Диаметр]])</f>
        <v>5/108/15</v>
      </c>
      <c r="R70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5/108/15/38/58,1/6,5</v>
      </c>
      <c r="S70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5/108/15/38/58,1/6,5</v>
      </c>
      <c r="T705" s="58" t="s">
        <v>22</v>
      </c>
      <c r="U705" s="4"/>
      <c r="V705" s="35"/>
      <c r="W705" s="55"/>
      <c r="X705" s="34">
        <v>3590</v>
      </c>
      <c r="Y705" s="161"/>
      <c r="Z705" s="34">
        <v>0</v>
      </c>
      <c r="AA705" s="51">
        <f>IFERROR(VLOOKUP(Таблица1[[#This Row],[Товар КОД6]],'Stock СВОД'!$A$5:$C$220,2,0),)</f>
        <v>0</v>
      </c>
      <c r="AB705" s="51">
        <f>IFERROR(VLOOKUP(Таблица1[[#This Row],[Товар КОД6]],'Продажи Период СВОД'!$A$5:$C$410,2,0),)</f>
        <v>0</v>
      </c>
      <c r="AC705" s="129">
        <f>IFERROR(VLOOKUP(Таблица1[[#This Row],[Товар КОД6]],'Stock СВОД'!$A$5:$C$220,3,0),)</f>
        <v>0</v>
      </c>
      <c r="AD705" s="51">
        <f>IFERROR(VLOOKUP(Таблица1[[#This Row],[Товар КОД6]],'Продажи Период СВОД'!$A$5:$C$410,3,0),)</f>
        <v>0</v>
      </c>
      <c r="AE705" s="119">
        <f>Таблица1[[#This Row],[СТОК 1001]]+Таблица1[[#This Row],[СТОК 1002,]]</f>
        <v>0</v>
      </c>
      <c r="AF705" s="128"/>
      <c r="AG705" s="129"/>
      <c r="AH705" s="120">
        <f>Таблица1[[#This Row],[1002 заказ]]+Таблица1[[#This Row],[1001 заказ]]</f>
        <v>0</v>
      </c>
      <c r="AI705" s="57"/>
      <c r="AJ705" s="194"/>
      <c r="AK705" s="194"/>
      <c r="AL705" s="194">
        <f>Таблица1[[#This Row],[ФАКТ 1001]]+Таблица1[[#This Row],[ФАКТ 1002]]+Таблица1[[#This Row],[1001 заказ]]+Таблица1[[#This Row],[1002 заказ]]</f>
        <v>0</v>
      </c>
      <c r="AP705" s="3">
        <f>Таблица1[[#This Row],[Возврат 1002]]+Таблица1[[#This Row],[Возврат 1001]]</f>
        <v>0</v>
      </c>
      <c r="AQ70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06" spans="1:43" s="3" customFormat="1" ht="15.75" customHeight="1" x14ac:dyDescent="0.2">
      <c r="A706" s="23" t="s">
        <v>810</v>
      </c>
      <c r="B706" s="2">
        <v>408817</v>
      </c>
      <c r="C706" s="88" t="s">
        <v>1485</v>
      </c>
      <c r="D706" s="23" t="s">
        <v>810</v>
      </c>
      <c r="E706" s="7">
        <v>408817</v>
      </c>
      <c r="F706" s="7" t="s">
        <v>2573</v>
      </c>
      <c r="G706" s="8" t="s">
        <v>2571</v>
      </c>
      <c r="H706" s="5" t="s">
        <v>21</v>
      </c>
      <c r="I706" s="5">
        <v>5</v>
      </c>
      <c r="J706" s="5">
        <v>108</v>
      </c>
      <c r="K706" s="5">
        <v>15</v>
      </c>
      <c r="L706" s="5">
        <v>38</v>
      </c>
      <c r="M706" s="5">
        <v>58.1</v>
      </c>
      <c r="N706" s="5">
        <v>6.5</v>
      </c>
      <c r="O706" s="43" t="str">
        <f>CONCATENATE(Таблица1[[#This Row],[Отверстия]],"/",Таблица1[[#This Row],[PCD]])</f>
        <v>5/108</v>
      </c>
      <c r="P706" s="5" t="s">
        <v>1484</v>
      </c>
      <c r="Q706" s="17" t="str">
        <f>CONCATENATE(Таблица1[[#This Row],[Отверстия]],"/",Таблица1[[#This Row],[PCD]],"/",Таблица1[[#This Row],[Диаметр]])</f>
        <v>5/108/15</v>
      </c>
      <c r="R70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5/108/15/38/58,1/6,5</v>
      </c>
      <c r="S70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5/108/15/38/58,1/6,5</v>
      </c>
      <c r="T706" s="58" t="s">
        <v>22</v>
      </c>
      <c r="U706" s="4"/>
      <c r="V706" s="35"/>
      <c r="W706" s="55"/>
      <c r="X706" s="34">
        <v>3590</v>
      </c>
      <c r="Y706" s="161"/>
      <c r="Z706" s="34">
        <v>0</v>
      </c>
      <c r="AA706" s="51">
        <f>IFERROR(VLOOKUP(Таблица1[[#This Row],[Товар КОД6]],'Stock СВОД'!$A$5:$C$220,2,0),)</f>
        <v>0</v>
      </c>
      <c r="AB706" s="51">
        <f>IFERROR(VLOOKUP(Таблица1[[#This Row],[Товар КОД6]],'Продажи Период СВОД'!$A$5:$C$410,2,0),)</f>
        <v>0</v>
      </c>
      <c r="AC706" s="129">
        <f>IFERROR(VLOOKUP(Таблица1[[#This Row],[Товар КОД6]],'Stock СВОД'!$A$5:$C$220,3,0),)</f>
        <v>0</v>
      </c>
      <c r="AD706" s="51">
        <f>IFERROR(VLOOKUP(Таблица1[[#This Row],[Товар КОД6]],'Продажи Период СВОД'!$A$5:$C$410,3,0),)</f>
        <v>0</v>
      </c>
      <c r="AE706" s="119">
        <f>Таблица1[[#This Row],[СТОК 1001]]+Таблица1[[#This Row],[СТОК 1002,]]</f>
        <v>0</v>
      </c>
      <c r="AF706" s="128"/>
      <c r="AG706" s="129"/>
      <c r="AH706" s="120">
        <f>Таблица1[[#This Row],[1002 заказ]]+Таблица1[[#This Row],[1001 заказ]]</f>
        <v>0</v>
      </c>
      <c r="AI706" s="57"/>
      <c r="AJ706" s="194"/>
      <c r="AK706" s="194"/>
      <c r="AL706" s="194">
        <f>Таблица1[[#This Row],[ФАКТ 1001]]+Таблица1[[#This Row],[ФАКТ 1002]]+Таблица1[[#This Row],[1001 заказ]]+Таблица1[[#This Row],[1002 заказ]]</f>
        <v>0</v>
      </c>
      <c r="AP706" s="3">
        <f>Таблица1[[#This Row],[Возврат 1002]]+Таблица1[[#This Row],[Возврат 1001]]</f>
        <v>0</v>
      </c>
      <c r="AQ70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07" spans="1:43" s="3" customFormat="1" ht="15.75" customHeight="1" x14ac:dyDescent="0.2">
      <c r="A707" s="23" t="s">
        <v>810</v>
      </c>
      <c r="B707" s="2">
        <v>665738</v>
      </c>
      <c r="C707" s="88" t="s">
        <v>3712</v>
      </c>
      <c r="D707" s="23" t="s">
        <v>810</v>
      </c>
      <c r="E707" s="7">
        <v>665738</v>
      </c>
      <c r="F707" s="7" t="s">
        <v>2573</v>
      </c>
      <c r="G707" s="8" t="s">
        <v>1102</v>
      </c>
      <c r="H707" s="5" t="s">
        <v>21</v>
      </c>
      <c r="I707" s="5">
        <v>5</v>
      </c>
      <c r="J707" s="5">
        <v>108</v>
      </c>
      <c r="K707" s="5">
        <v>15</v>
      </c>
      <c r="L707" s="5">
        <v>38</v>
      </c>
      <c r="M707" s="5">
        <v>58.1</v>
      </c>
      <c r="N707" s="5">
        <v>6.5</v>
      </c>
      <c r="O707" s="43" t="str">
        <f>CONCATENATE(Таблица1[[#This Row],[Отверстия]],"/",Таблица1[[#This Row],[PCD]])</f>
        <v>5/108</v>
      </c>
      <c r="P707" s="5" t="s">
        <v>2334</v>
      </c>
      <c r="Q707" s="17" t="str">
        <f>CONCATENATE(Таблица1[[#This Row],[Отверстия]],"/",Таблица1[[#This Row],[PCD]],"/",Таблица1[[#This Row],[Диаметр]])</f>
        <v>5/108/15</v>
      </c>
      <c r="R70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5/108/15/38/58,1/6,5</v>
      </c>
      <c r="S70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5/108/15/38/58,1/6,5</v>
      </c>
      <c r="T707" s="58" t="s">
        <v>22</v>
      </c>
      <c r="U707" s="4"/>
      <c r="V707" s="35"/>
      <c r="W707" s="55"/>
      <c r="X707" s="34">
        <v>3590</v>
      </c>
      <c r="Y707" s="161"/>
      <c r="Z707" s="34">
        <v>0</v>
      </c>
      <c r="AA707" s="51">
        <f>IFERROR(VLOOKUP(Таблица1[[#This Row],[Товар КОД6]],'Stock СВОД'!$A$5:$C$220,2,0),)</f>
        <v>0</v>
      </c>
      <c r="AB707" s="51">
        <f>IFERROR(VLOOKUP(Таблица1[[#This Row],[Товар КОД6]],'Продажи Период СВОД'!$A$5:$C$410,2,0),)</f>
        <v>0</v>
      </c>
      <c r="AC707" s="129">
        <f>IFERROR(VLOOKUP(Таблица1[[#This Row],[Товар КОД6]],'Stock СВОД'!$A$5:$C$220,3,0),)</f>
        <v>0</v>
      </c>
      <c r="AD707" s="51">
        <f>IFERROR(VLOOKUP(Таблица1[[#This Row],[Товар КОД6]],'Продажи Период СВОД'!$A$5:$C$410,3,0),)</f>
        <v>0</v>
      </c>
      <c r="AE707" s="119">
        <f>Таблица1[[#This Row],[СТОК 1001]]+Таблица1[[#This Row],[СТОК 1002,]]</f>
        <v>0</v>
      </c>
      <c r="AF707" s="128"/>
      <c r="AG707" s="129"/>
      <c r="AH707" s="120">
        <f>Таблица1[[#This Row],[1002 заказ]]+Таблица1[[#This Row],[1001 заказ]]</f>
        <v>0</v>
      </c>
      <c r="AI707" s="57"/>
      <c r="AJ707" s="194"/>
      <c r="AK707" s="194"/>
      <c r="AL707" s="194">
        <f>Таблица1[[#This Row],[ФАКТ 1001]]+Таблица1[[#This Row],[ФАКТ 1002]]+Таблица1[[#This Row],[1001 заказ]]+Таблица1[[#This Row],[1002 заказ]]</f>
        <v>0</v>
      </c>
      <c r="AP707" s="3">
        <f>Таблица1[[#This Row],[Возврат 1002]]+Таблица1[[#This Row],[Возврат 1001]]</f>
        <v>0</v>
      </c>
      <c r="AQ70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08" spans="1:43" s="3" customFormat="1" ht="15.75" customHeight="1" x14ac:dyDescent="0.2">
      <c r="A708" s="23" t="s">
        <v>810</v>
      </c>
      <c r="B708" s="2">
        <v>665933</v>
      </c>
      <c r="C708" s="88" t="s">
        <v>3899</v>
      </c>
      <c r="D708" s="23" t="s">
        <v>810</v>
      </c>
      <c r="E708" s="7">
        <v>665933</v>
      </c>
      <c r="F708" s="7" t="s">
        <v>2573</v>
      </c>
      <c r="G708" s="8" t="s">
        <v>1099</v>
      </c>
      <c r="H708" s="5" t="s">
        <v>21</v>
      </c>
      <c r="I708" s="5">
        <v>5</v>
      </c>
      <c r="J708" s="5">
        <v>108</v>
      </c>
      <c r="K708" s="5">
        <v>15</v>
      </c>
      <c r="L708" s="5">
        <v>38</v>
      </c>
      <c r="M708" s="5">
        <v>58.1</v>
      </c>
      <c r="N708" s="5">
        <v>6.5</v>
      </c>
      <c r="O708" s="43" t="str">
        <f>CONCATENATE(Таблица1[[#This Row],[Отверстия]],"/",Таблица1[[#This Row],[PCD]])</f>
        <v>5/108</v>
      </c>
      <c r="P708" s="5" t="s">
        <v>2484</v>
      </c>
      <c r="Q708" s="17" t="str">
        <f>CONCATENATE(Таблица1[[#This Row],[Отверстия]],"/",Таблица1[[#This Row],[PCD]],"/",Таблица1[[#This Row],[Диаметр]])</f>
        <v>5/108/15</v>
      </c>
      <c r="R70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5/108/15/38/58,1/6,5</v>
      </c>
      <c r="S70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5/108/15/38/58,1/6,5</v>
      </c>
      <c r="T708" s="58" t="s">
        <v>22</v>
      </c>
      <c r="U708" s="4"/>
      <c r="V708" s="35"/>
      <c r="W708" s="55"/>
      <c r="X708" s="34">
        <v>3350</v>
      </c>
      <c r="Y708" s="161"/>
      <c r="Z708" s="34">
        <v>0</v>
      </c>
      <c r="AA708" s="51">
        <f>IFERROR(VLOOKUP(Таблица1[[#This Row],[Товар КОД6]],'Stock СВОД'!$A$5:$C$220,2,0),)</f>
        <v>0</v>
      </c>
      <c r="AB708" s="51">
        <f>IFERROR(VLOOKUP(Таблица1[[#This Row],[Товар КОД6]],'Продажи Период СВОД'!$A$5:$C$410,2,0),)</f>
        <v>0</v>
      </c>
      <c r="AC708" s="129">
        <f>IFERROR(VLOOKUP(Таблица1[[#This Row],[Товар КОД6]],'Stock СВОД'!$A$5:$C$220,3,0),)</f>
        <v>0</v>
      </c>
      <c r="AD708" s="51">
        <f>IFERROR(VLOOKUP(Таблица1[[#This Row],[Товар КОД6]],'Продажи Период СВОД'!$A$5:$C$410,3,0),)</f>
        <v>0</v>
      </c>
      <c r="AE708" s="119">
        <f>Таблица1[[#This Row],[СТОК 1001]]+Таблица1[[#This Row],[СТОК 1002,]]</f>
        <v>0</v>
      </c>
      <c r="AF708" s="128"/>
      <c r="AG708" s="129"/>
      <c r="AH708" s="120">
        <f>Таблица1[[#This Row],[1002 заказ]]+Таблица1[[#This Row],[1001 заказ]]</f>
        <v>0</v>
      </c>
      <c r="AI708" s="57"/>
      <c r="AJ708" s="194"/>
      <c r="AK708" s="194"/>
      <c r="AL708" s="194">
        <f>Таблица1[[#This Row],[ФАКТ 1001]]+Таблица1[[#This Row],[ФАКТ 1002]]+Таблица1[[#This Row],[1001 заказ]]+Таблица1[[#This Row],[1002 заказ]]</f>
        <v>0</v>
      </c>
      <c r="AP708" s="3">
        <f>Таблица1[[#This Row],[Возврат 1002]]+Таблица1[[#This Row],[Возврат 1001]]</f>
        <v>0</v>
      </c>
      <c r="AQ70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09" spans="1:43" s="3" customFormat="1" ht="15.75" customHeight="1" x14ac:dyDescent="0.2">
      <c r="A709" s="23" t="s">
        <v>810</v>
      </c>
      <c r="B709" s="2">
        <v>661531</v>
      </c>
      <c r="C709" s="88" t="s">
        <v>1952</v>
      </c>
      <c r="D709" s="23" t="s">
        <v>810</v>
      </c>
      <c r="E709" s="7">
        <v>661531</v>
      </c>
      <c r="F709" s="7" t="s">
        <v>2574</v>
      </c>
      <c r="G709" s="8" t="s">
        <v>1106</v>
      </c>
      <c r="H709" s="5" t="s">
        <v>21</v>
      </c>
      <c r="I709" s="5">
        <v>5</v>
      </c>
      <c r="J709" s="5">
        <v>108</v>
      </c>
      <c r="K709" s="5">
        <v>15</v>
      </c>
      <c r="L709" s="44">
        <v>46</v>
      </c>
      <c r="M709" s="5">
        <v>56.6</v>
      </c>
      <c r="N709" s="5">
        <v>6</v>
      </c>
      <c r="O709" s="43" t="str">
        <f>CONCATENATE(Таблица1[[#This Row],[Отверстия]],"/",Таблица1[[#This Row],[PCD]])</f>
        <v>5/108</v>
      </c>
      <c r="P709" s="5" t="str">
        <f>Таблица1[[#This Row],[Универсальный размер]]&amp;" "&amp;Таблица1[[#This Row],[Код Поставщика]]</f>
        <v>5/108/15/46/56,6/6 51.13М</v>
      </c>
      <c r="Q709" s="17" t="str">
        <f>CONCATENATE(Таблица1[[#This Row],[Отверстия]],"/",Таблица1[[#This Row],[PCD]],"/",Таблица1[[#This Row],[Диаметр]])</f>
        <v>5/108/15</v>
      </c>
      <c r="R70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5/108/15/46/56,6/6</v>
      </c>
      <c r="S70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5/108/15/46/56,6/6</v>
      </c>
      <c r="T709" s="58" t="s">
        <v>22</v>
      </c>
      <c r="U709" s="4"/>
      <c r="V709" s="35"/>
      <c r="W709" s="55"/>
      <c r="X709" s="34">
        <v>3350</v>
      </c>
      <c r="Y709" s="161"/>
      <c r="Z709" s="34">
        <v>0</v>
      </c>
      <c r="AA709" s="51">
        <f>IFERROR(VLOOKUP(Таблица1[[#This Row],[Товар КОД6]],'Stock СВОД'!$A$5:$C$220,2,0),)</f>
        <v>0</v>
      </c>
      <c r="AB709" s="51">
        <f>IFERROR(VLOOKUP(Таблица1[[#This Row],[Товар КОД6]],'Продажи Период СВОД'!$A$5:$C$410,2,0),)</f>
        <v>0</v>
      </c>
      <c r="AC709" s="129">
        <f>IFERROR(VLOOKUP(Таблица1[[#This Row],[Товар КОД6]],'Stock СВОД'!$A$5:$C$220,3,0),)</f>
        <v>0</v>
      </c>
      <c r="AD709" s="51">
        <f>IFERROR(VLOOKUP(Таблица1[[#This Row],[Товар КОД6]],'Продажи Период СВОД'!$A$5:$C$410,3,0),)</f>
        <v>0</v>
      </c>
      <c r="AE709" s="119">
        <f>Таблица1[[#This Row],[СТОК 1001]]+Таблица1[[#This Row],[СТОК 1002,]]</f>
        <v>0</v>
      </c>
      <c r="AF709" s="128"/>
      <c r="AG709" s="129"/>
      <c r="AH709" s="120">
        <f>Таблица1[[#This Row],[1002 заказ]]+Таблица1[[#This Row],[1001 заказ]]</f>
        <v>0</v>
      </c>
      <c r="AI709" s="57"/>
      <c r="AJ709" s="194"/>
      <c r="AK709" s="194"/>
      <c r="AL709" s="194">
        <f>Таблица1[[#This Row],[ФАКТ 1001]]+Таблица1[[#This Row],[ФАКТ 1002]]+Таблица1[[#This Row],[1001 заказ]]+Таблица1[[#This Row],[1002 заказ]]</f>
        <v>0</v>
      </c>
      <c r="AP709" s="3">
        <f>Таблица1[[#This Row],[Возврат 1002]]+Таблица1[[#This Row],[Возврат 1001]]</f>
        <v>0</v>
      </c>
      <c r="AQ70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10" spans="1:43" s="3" customFormat="1" ht="15.75" customHeight="1" x14ac:dyDescent="0.2">
      <c r="A710" s="23" t="s">
        <v>810</v>
      </c>
      <c r="B710" s="2">
        <v>661532</v>
      </c>
      <c r="C710" s="88" t="s">
        <v>3713</v>
      </c>
      <c r="D710" s="23" t="s">
        <v>810</v>
      </c>
      <c r="E710" s="7">
        <v>661532</v>
      </c>
      <c r="F710" s="7" t="s">
        <v>2574</v>
      </c>
      <c r="G710" s="8" t="s">
        <v>1099</v>
      </c>
      <c r="H710" s="5" t="s">
        <v>21</v>
      </c>
      <c r="I710" s="5">
        <v>5</v>
      </c>
      <c r="J710" s="5">
        <v>108</v>
      </c>
      <c r="K710" s="5">
        <v>15</v>
      </c>
      <c r="L710" s="44">
        <v>46</v>
      </c>
      <c r="M710" s="5">
        <v>56.6</v>
      </c>
      <c r="N710" s="5">
        <v>6</v>
      </c>
      <c r="O710" s="43" t="str">
        <f>CONCATENATE(Таблица1[[#This Row],[Отверстия]],"/",Таблица1[[#This Row],[PCD]])</f>
        <v>5/108</v>
      </c>
      <c r="P710" s="5" t="str">
        <f>Таблица1[[#This Row],[Универсальный размер]]&amp;" "&amp;Таблица1[[#This Row],[Код Поставщика]]</f>
        <v>5/108/15/46/56,6/6 51.13Н</v>
      </c>
      <c r="Q710" s="17" t="str">
        <f>CONCATENATE(Таблица1[[#This Row],[Отверстия]],"/",Таблица1[[#This Row],[PCD]],"/",Таблица1[[#This Row],[Диаметр]])</f>
        <v>5/108/15</v>
      </c>
      <c r="R71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5/108/15/46/56,6/6</v>
      </c>
      <c r="S71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5/108/15/46/56,6/6</v>
      </c>
      <c r="T710" s="58" t="s">
        <v>22</v>
      </c>
      <c r="U710" s="4"/>
      <c r="V710" s="35"/>
      <c r="W710" s="55"/>
      <c r="X710" s="34">
        <v>3350</v>
      </c>
      <c r="Y710" s="161"/>
      <c r="Z710" s="34">
        <v>0</v>
      </c>
      <c r="AA710" s="51">
        <f>IFERROR(VLOOKUP(Таблица1[[#This Row],[Товар КОД6]],'Stock СВОД'!$A$5:$C$220,2,0),)</f>
        <v>0</v>
      </c>
      <c r="AB710" s="51">
        <f>IFERROR(VLOOKUP(Таблица1[[#This Row],[Товар КОД6]],'Продажи Период СВОД'!$A$5:$C$410,2,0),)</f>
        <v>0</v>
      </c>
      <c r="AC710" s="129">
        <f>IFERROR(VLOOKUP(Таблица1[[#This Row],[Товар КОД6]],'Stock СВОД'!$A$5:$C$220,3,0),)</f>
        <v>0</v>
      </c>
      <c r="AD710" s="51">
        <f>IFERROR(VLOOKUP(Таблица1[[#This Row],[Товар КОД6]],'Продажи Период СВОД'!$A$5:$C$410,3,0),)</f>
        <v>0</v>
      </c>
      <c r="AE710" s="119">
        <f>Таблица1[[#This Row],[СТОК 1001]]+Таблица1[[#This Row],[СТОК 1002,]]</f>
        <v>0</v>
      </c>
      <c r="AF710" s="128"/>
      <c r="AG710" s="129"/>
      <c r="AH710" s="120">
        <f>Таблица1[[#This Row],[1002 заказ]]+Таблица1[[#This Row],[1001 заказ]]</f>
        <v>0</v>
      </c>
      <c r="AI710" s="57"/>
      <c r="AJ710" s="194"/>
      <c r="AK710" s="194"/>
      <c r="AL710" s="194">
        <f>Таблица1[[#This Row],[ФАКТ 1001]]+Таблица1[[#This Row],[ФАКТ 1002]]+Таблица1[[#This Row],[1001 заказ]]+Таблица1[[#This Row],[1002 заказ]]</f>
        <v>0</v>
      </c>
      <c r="AP710" s="3">
        <f>Таблица1[[#This Row],[Возврат 1002]]+Таблица1[[#This Row],[Возврат 1001]]</f>
        <v>0</v>
      </c>
      <c r="AQ71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11" spans="1:43" s="3" customFormat="1" ht="15.75" customHeight="1" x14ac:dyDescent="0.2">
      <c r="A711" s="23" t="s">
        <v>810</v>
      </c>
      <c r="B711" s="2">
        <v>661534</v>
      </c>
      <c r="C711" s="88" t="s">
        <v>1955</v>
      </c>
      <c r="D711" s="23" t="s">
        <v>810</v>
      </c>
      <c r="E711" s="7">
        <v>661534</v>
      </c>
      <c r="F711" s="7" t="s">
        <v>2574</v>
      </c>
      <c r="G711" s="8" t="s">
        <v>1180</v>
      </c>
      <c r="H711" s="5" t="s">
        <v>21</v>
      </c>
      <c r="I711" s="5">
        <v>5</v>
      </c>
      <c r="J711" s="5">
        <v>108</v>
      </c>
      <c r="K711" s="5">
        <v>15</v>
      </c>
      <c r="L711" s="44">
        <v>46</v>
      </c>
      <c r="M711" s="5">
        <v>56.6</v>
      </c>
      <c r="N711" s="5">
        <v>6</v>
      </c>
      <c r="O711" s="43" t="str">
        <f>CONCATENATE(Таблица1[[#This Row],[Отверстия]],"/",Таблица1[[#This Row],[PCD]])</f>
        <v>5/108</v>
      </c>
      <c r="P711" s="5" t="str">
        <f>Таблица1[[#This Row],[Универсальный размер]]&amp;" "&amp;Таблица1[[#This Row],[Код Поставщика]]</f>
        <v>5/108/15/46/56,6/6 51.13ПЛ</v>
      </c>
      <c r="Q711" s="17" t="str">
        <f>CONCATENATE(Таблица1[[#This Row],[Отверстия]],"/",Таблица1[[#This Row],[PCD]],"/",Таблица1[[#This Row],[Диаметр]])</f>
        <v>5/108/15</v>
      </c>
      <c r="R71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5/108/15/46/56,6/6</v>
      </c>
      <c r="S71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5/108/15/46/56,6/6</v>
      </c>
      <c r="T711" s="58" t="s">
        <v>22</v>
      </c>
      <c r="U711" s="4"/>
      <c r="V711" s="35"/>
      <c r="W711" s="55"/>
      <c r="X711" s="34">
        <v>3590</v>
      </c>
      <c r="Y711" s="161"/>
      <c r="Z711" s="34">
        <v>0</v>
      </c>
      <c r="AA711" s="51">
        <f>IFERROR(VLOOKUP(Таблица1[[#This Row],[Товар КОД6]],'Stock СВОД'!$A$5:$C$220,2,0),)</f>
        <v>0</v>
      </c>
      <c r="AB711" s="51">
        <f>IFERROR(VLOOKUP(Таблица1[[#This Row],[Товар КОД6]],'Продажи Период СВОД'!$A$5:$C$410,2,0),)</f>
        <v>0</v>
      </c>
      <c r="AC711" s="129">
        <f>IFERROR(VLOOKUP(Таблица1[[#This Row],[Товар КОД6]],'Stock СВОД'!$A$5:$C$220,3,0),)</f>
        <v>0</v>
      </c>
      <c r="AD711" s="51">
        <f>IFERROR(VLOOKUP(Таблица1[[#This Row],[Товар КОД6]],'Продажи Период СВОД'!$A$5:$C$410,3,0),)</f>
        <v>0</v>
      </c>
      <c r="AE711" s="119">
        <f>Таблица1[[#This Row],[СТОК 1001]]+Таблица1[[#This Row],[СТОК 1002,]]</f>
        <v>0</v>
      </c>
      <c r="AF711" s="128"/>
      <c r="AG711" s="129"/>
      <c r="AH711" s="120">
        <f>Таблица1[[#This Row],[1002 заказ]]+Таблица1[[#This Row],[1001 заказ]]</f>
        <v>0</v>
      </c>
      <c r="AI711" s="57"/>
      <c r="AJ711" s="194"/>
      <c r="AK711" s="194"/>
      <c r="AL711" s="194">
        <f>Таблица1[[#This Row],[ФАКТ 1001]]+Таблица1[[#This Row],[ФАКТ 1002]]+Таблица1[[#This Row],[1001 заказ]]+Таблица1[[#This Row],[1002 заказ]]</f>
        <v>0</v>
      </c>
      <c r="AP711" s="3">
        <f>Таблица1[[#This Row],[Возврат 1002]]+Таблица1[[#This Row],[Возврат 1001]]</f>
        <v>0</v>
      </c>
      <c r="AQ71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12" spans="1:43" s="3" customFormat="1" ht="15.75" customHeight="1" x14ac:dyDescent="0.2">
      <c r="A712" s="23" t="s">
        <v>810</v>
      </c>
      <c r="B712" s="2">
        <v>405645</v>
      </c>
      <c r="C712" s="88" t="s">
        <v>1238</v>
      </c>
      <c r="D712" s="23" t="s">
        <v>810</v>
      </c>
      <c r="E712" s="7">
        <v>405645</v>
      </c>
      <c r="F712" s="7" t="s">
        <v>2574</v>
      </c>
      <c r="G712" s="8" t="s">
        <v>1180</v>
      </c>
      <c r="H712" s="5" t="s">
        <v>21</v>
      </c>
      <c r="I712" s="5">
        <v>5</v>
      </c>
      <c r="J712" s="5">
        <v>108</v>
      </c>
      <c r="K712" s="5">
        <v>15</v>
      </c>
      <c r="L712" s="44">
        <v>46</v>
      </c>
      <c r="M712" s="5">
        <v>63.4</v>
      </c>
      <c r="N712" s="5">
        <v>6</v>
      </c>
      <c r="O712" s="43" t="str">
        <f>CONCATENATE(Таблица1[[#This Row],[Отверстия]],"/",Таблица1[[#This Row],[PCD]])</f>
        <v>5/108</v>
      </c>
      <c r="P712" s="5" t="str">
        <f>Таблица1[[#This Row],[Универсальный размер]]&amp;" "&amp;Таблица1[[#This Row],[Код Поставщика]]</f>
        <v>5/108/15/46/63,4/6 51.9ПЛ</v>
      </c>
      <c r="Q712" s="17" t="str">
        <f>CONCATENATE(Таблица1[[#This Row],[Отверстия]],"/",Таблица1[[#This Row],[PCD]],"/",Таблица1[[#This Row],[Диаметр]])</f>
        <v>5/108/15</v>
      </c>
      <c r="R71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5/108/15/46/63,4/6</v>
      </c>
      <c r="S71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5/108/15/46/63,4/6</v>
      </c>
      <c r="T712" s="58" t="s">
        <v>28</v>
      </c>
      <c r="U712" s="4">
        <v>4</v>
      </c>
      <c r="V712" s="35">
        <v>8</v>
      </c>
      <c r="W712" s="55" t="s">
        <v>2912</v>
      </c>
      <c r="X712" s="34">
        <v>3590</v>
      </c>
      <c r="Y712" s="161"/>
      <c r="Z712" s="34">
        <v>0</v>
      </c>
      <c r="AA712" s="51">
        <f>IFERROR(VLOOKUP(Таблица1[[#This Row],[Товар КОД6]],'Stock СВОД'!$A$5:$C$220,2,0),)</f>
        <v>0</v>
      </c>
      <c r="AB712" s="51">
        <f>IFERROR(VLOOKUP(Таблица1[[#This Row],[Товар КОД6]],'Продажи Период СВОД'!$A$5:$C$410,2,0),)</f>
        <v>0</v>
      </c>
      <c r="AC712" s="129">
        <f>IFERROR(VLOOKUP(Таблица1[[#This Row],[Товар КОД6]],'Stock СВОД'!$A$5:$C$220,3,0),)</f>
        <v>0</v>
      </c>
      <c r="AD712" s="51">
        <f>IFERROR(VLOOKUP(Таблица1[[#This Row],[Товар КОД6]],'Продажи Период СВОД'!$A$5:$C$410,3,0),)</f>
        <v>0</v>
      </c>
      <c r="AE712" s="119">
        <f>Таблица1[[#This Row],[СТОК 1001]]+Таблица1[[#This Row],[СТОК 1002,]]</f>
        <v>0</v>
      </c>
      <c r="AF712" s="128"/>
      <c r="AG712" s="129"/>
      <c r="AH712" s="120">
        <f>Таблица1[[#This Row],[1002 заказ]]+Таблица1[[#This Row],[1001 заказ]]</f>
        <v>0</v>
      </c>
      <c r="AI712" s="57"/>
      <c r="AJ712" s="194"/>
      <c r="AK712" s="194"/>
      <c r="AL712" s="194">
        <f>Таблица1[[#This Row],[ФАКТ 1001]]+Таблица1[[#This Row],[ФАКТ 1002]]+Таблица1[[#This Row],[1001 заказ]]+Таблица1[[#This Row],[1002 заказ]]</f>
        <v>0</v>
      </c>
      <c r="AP712" s="3">
        <f>Таблица1[[#This Row],[Возврат 1002]]+Таблица1[[#This Row],[Возврат 1001]]</f>
        <v>0</v>
      </c>
      <c r="AQ71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13" spans="1:43" s="3" customFormat="1" ht="15.75" customHeight="1" x14ac:dyDescent="0.2">
      <c r="A713" s="23" t="s">
        <v>810</v>
      </c>
      <c r="B713" s="2">
        <v>661558</v>
      </c>
      <c r="C713" s="88" t="s">
        <v>1985</v>
      </c>
      <c r="D713" s="23" t="s">
        <v>810</v>
      </c>
      <c r="E713" s="7">
        <v>661558</v>
      </c>
      <c r="F713" s="7" t="s">
        <v>2574</v>
      </c>
      <c r="G713" s="8" t="s">
        <v>1106</v>
      </c>
      <c r="H713" s="5" t="s">
        <v>21</v>
      </c>
      <c r="I713" s="5">
        <v>5</v>
      </c>
      <c r="J713" s="5">
        <v>108</v>
      </c>
      <c r="K713" s="5">
        <v>15</v>
      </c>
      <c r="L713" s="44">
        <v>46</v>
      </c>
      <c r="M713" s="5">
        <v>63.4</v>
      </c>
      <c r="N713" s="5">
        <v>6</v>
      </c>
      <c r="O713" s="43" t="str">
        <f>CONCATENATE(Таблица1[[#This Row],[Отверстия]],"/",Таблица1[[#This Row],[PCD]])</f>
        <v>5/108</v>
      </c>
      <c r="P713" s="5" t="str">
        <f>Таблица1[[#This Row],[Универсальный размер]]&amp;" "&amp;Таблица1[[#This Row],[Код Поставщика]]</f>
        <v>5/108/15/46/63,4/6 51.9М</v>
      </c>
      <c r="Q713" s="17" t="str">
        <f>CONCATENATE(Таблица1[[#This Row],[Отверстия]],"/",Таблица1[[#This Row],[PCD]],"/",Таблица1[[#This Row],[Диаметр]])</f>
        <v>5/108/15</v>
      </c>
      <c r="R71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5/108/15/46/63,4/6</v>
      </c>
      <c r="S71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5/108/15/46/63,4/6</v>
      </c>
      <c r="T713" s="58" t="s">
        <v>28</v>
      </c>
      <c r="U713" s="4">
        <v>4</v>
      </c>
      <c r="V713" s="35">
        <v>8</v>
      </c>
      <c r="W713" s="55" t="s">
        <v>2912</v>
      </c>
      <c r="X713" s="34">
        <v>3350</v>
      </c>
      <c r="Y713" s="161"/>
      <c r="Z713" s="34">
        <v>0</v>
      </c>
      <c r="AA713" s="51">
        <f>IFERROR(VLOOKUP(Таблица1[[#This Row],[Товар КОД6]],'Stock СВОД'!$A$5:$C$220,2,0),)</f>
        <v>0</v>
      </c>
      <c r="AB713" s="51">
        <f>IFERROR(VLOOKUP(Таблица1[[#This Row],[Товар КОД6]],'Продажи Период СВОД'!$A$5:$C$410,2,0),)</f>
        <v>0</v>
      </c>
      <c r="AC713" s="129">
        <f>IFERROR(VLOOKUP(Таблица1[[#This Row],[Товар КОД6]],'Stock СВОД'!$A$5:$C$220,3,0),)</f>
        <v>0</v>
      </c>
      <c r="AD713" s="51">
        <f>IFERROR(VLOOKUP(Таблица1[[#This Row],[Товар КОД6]],'Продажи Период СВОД'!$A$5:$C$410,3,0),)</f>
        <v>0</v>
      </c>
      <c r="AE713" s="119">
        <f>Таблица1[[#This Row],[СТОК 1001]]+Таблица1[[#This Row],[СТОК 1002,]]</f>
        <v>0</v>
      </c>
      <c r="AF713" s="128"/>
      <c r="AG713" s="129"/>
      <c r="AH713" s="120">
        <f>Таблица1[[#This Row],[1002 заказ]]+Таблица1[[#This Row],[1001 заказ]]</f>
        <v>0</v>
      </c>
      <c r="AI713" s="57"/>
      <c r="AJ713" s="194"/>
      <c r="AK713" s="194"/>
      <c r="AL713" s="194">
        <f>Таблица1[[#This Row],[ФАКТ 1001]]+Таблица1[[#This Row],[ФАКТ 1002]]+Таблица1[[#This Row],[1001 заказ]]+Таблица1[[#This Row],[1002 заказ]]</f>
        <v>0</v>
      </c>
      <c r="AP713" s="3">
        <f>Таблица1[[#This Row],[Возврат 1002]]+Таблица1[[#This Row],[Возврат 1001]]</f>
        <v>0</v>
      </c>
      <c r="AQ71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14" spans="1:43" s="3" customFormat="1" ht="15.75" customHeight="1" x14ac:dyDescent="0.2">
      <c r="A714" s="23" t="s">
        <v>810</v>
      </c>
      <c r="B714" s="2">
        <v>661559</v>
      </c>
      <c r="C714" s="88" t="s">
        <v>3714</v>
      </c>
      <c r="D714" s="23" t="s">
        <v>810</v>
      </c>
      <c r="E714" s="7">
        <v>661559</v>
      </c>
      <c r="F714" s="7" t="s">
        <v>2574</v>
      </c>
      <c r="G714" s="8" t="s">
        <v>1099</v>
      </c>
      <c r="H714" s="5" t="s">
        <v>21</v>
      </c>
      <c r="I714" s="5">
        <v>5</v>
      </c>
      <c r="J714" s="5">
        <v>108</v>
      </c>
      <c r="K714" s="5">
        <v>15</v>
      </c>
      <c r="L714" s="44">
        <v>46</v>
      </c>
      <c r="M714" s="5">
        <v>63.4</v>
      </c>
      <c r="N714" s="5">
        <v>6</v>
      </c>
      <c r="O714" s="43" t="str">
        <f>CONCATENATE(Таблица1[[#This Row],[Отверстия]],"/",Таблица1[[#This Row],[PCD]])</f>
        <v>5/108</v>
      </c>
      <c r="P714" s="5" t="str">
        <f>Таблица1[[#This Row],[Универсальный размер]]&amp;" "&amp;Таблица1[[#This Row],[Код Поставщика]]</f>
        <v>5/108/15/46/63,4/6 51.9Н</v>
      </c>
      <c r="Q714" s="17" t="str">
        <f>CONCATENATE(Таблица1[[#This Row],[Отверстия]],"/",Таблица1[[#This Row],[PCD]],"/",Таблица1[[#This Row],[Диаметр]])</f>
        <v>5/108/15</v>
      </c>
      <c r="R71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5/108/15/46/63,4/6</v>
      </c>
      <c r="S71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5/108/15/46/63,4/6</v>
      </c>
      <c r="T714" s="58" t="s">
        <v>28</v>
      </c>
      <c r="U714" s="4">
        <v>4</v>
      </c>
      <c r="V714" s="35">
        <v>8</v>
      </c>
      <c r="W714" s="55" t="s">
        <v>2912</v>
      </c>
      <c r="X714" s="34">
        <v>3350</v>
      </c>
      <c r="Y714" s="161"/>
      <c r="Z714" s="34">
        <v>0</v>
      </c>
      <c r="AA714" s="51">
        <f>IFERROR(VLOOKUP(Таблица1[[#This Row],[Товар КОД6]],'Stock СВОД'!$A$5:$C$220,2,0),)</f>
        <v>0</v>
      </c>
      <c r="AB714" s="51">
        <f>IFERROR(VLOOKUP(Таблица1[[#This Row],[Товар КОД6]],'Продажи Период СВОД'!$A$5:$C$410,2,0),)</f>
        <v>0</v>
      </c>
      <c r="AC714" s="129">
        <f>IFERROR(VLOOKUP(Таблица1[[#This Row],[Товар КОД6]],'Stock СВОД'!$A$5:$C$220,3,0),)</f>
        <v>0</v>
      </c>
      <c r="AD714" s="51">
        <f>IFERROR(VLOOKUP(Таблица1[[#This Row],[Товар КОД6]],'Продажи Период СВОД'!$A$5:$C$410,3,0),)</f>
        <v>0</v>
      </c>
      <c r="AE714" s="119">
        <f>Таблица1[[#This Row],[СТОК 1001]]+Таблица1[[#This Row],[СТОК 1002,]]</f>
        <v>0</v>
      </c>
      <c r="AF714" s="128"/>
      <c r="AG714" s="129"/>
      <c r="AH714" s="120">
        <f>Таблица1[[#This Row],[1002 заказ]]+Таблица1[[#This Row],[1001 заказ]]</f>
        <v>0</v>
      </c>
      <c r="AI714" s="57"/>
      <c r="AJ714" s="194"/>
      <c r="AK714" s="194"/>
      <c r="AL714" s="194">
        <f>Таблица1[[#This Row],[ФАКТ 1001]]+Таблица1[[#This Row],[ФАКТ 1002]]+Таблица1[[#This Row],[1001 заказ]]+Таблица1[[#This Row],[1002 заказ]]</f>
        <v>0</v>
      </c>
      <c r="AP714" s="3">
        <f>Таблица1[[#This Row],[Возврат 1002]]+Таблица1[[#This Row],[Возврат 1001]]</f>
        <v>0</v>
      </c>
      <c r="AQ71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15" spans="1:43" s="3" customFormat="1" ht="15.75" hidden="1" customHeight="1" x14ac:dyDescent="0.2">
      <c r="A715" s="23" t="s">
        <v>810</v>
      </c>
      <c r="B715" s="2">
        <v>441822</v>
      </c>
      <c r="C715" s="88"/>
      <c r="D715" s="23" t="s">
        <v>810</v>
      </c>
      <c r="E715" s="7">
        <v>441822</v>
      </c>
      <c r="F715" s="7"/>
      <c r="G715" s="8"/>
      <c r="H715" s="5" t="s">
        <v>18</v>
      </c>
      <c r="I715" s="5">
        <v>5</v>
      </c>
      <c r="J715" s="5">
        <v>108</v>
      </c>
      <c r="K715" s="5">
        <v>15</v>
      </c>
      <c r="L715" s="5">
        <v>52.5</v>
      </c>
      <c r="M715" s="5">
        <v>63.4</v>
      </c>
      <c r="N715" s="5">
        <v>6</v>
      </c>
      <c r="O715" s="43" t="str">
        <f>CONCATENATE(Таблица1[[#This Row],[Отверстия]],"/",Таблица1[[#This Row],[PCD]])</f>
        <v>5/108</v>
      </c>
      <c r="P715" s="5" t="s">
        <v>438</v>
      </c>
      <c r="Q715" s="17" t="str">
        <f>CONCATENATE(Таблица1[[#This Row],[Отверстия]],"/",Таблица1[[#This Row],[PCD]],"/",Таблица1[[#This Row],[Диаметр]])</f>
        <v>5/108/15</v>
      </c>
      <c r="R71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5/108/15/52,5/63,4/6</v>
      </c>
      <c r="S71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5/108/15/52,5/63,4/6</v>
      </c>
      <c r="T715" s="58" t="s">
        <v>28</v>
      </c>
      <c r="U715" s="4">
        <v>4</v>
      </c>
      <c r="V715" s="35">
        <v>4</v>
      </c>
      <c r="W715" s="55" t="s">
        <v>2767</v>
      </c>
      <c r="X715" s="34">
        <v>2859</v>
      </c>
      <c r="Y715" s="161"/>
      <c r="Z715" s="34">
        <v>0</v>
      </c>
      <c r="AA715" s="51">
        <f>IFERROR(VLOOKUP(Таблица1[[#This Row],[Товар КОД6]],'Stock СВОД'!$A$5:$C$220,2,0),)</f>
        <v>0</v>
      </c>
      <c r="AB715" s="51">
        <f>IFERROR(VLOOKUP(Таблица1[[#This Row],[Товар КОД6]],'Продажи Период СВОД'!$A$5:$C$410,2,0),)</f>
        <v>0</v>
      </c>
      <c r="AC715" s="129">
        <f>IFERROR(VLOOKUP(Таблица1[[#This Row],[Товар КОД6]],'Stock СВОД'!$A$5:$C$220,3,0),)</f>
        <v>0</v>
      </c>
      <c r="AD715" s="51">
        <f>IFERROR(VLOOKUP(Таблица1[[#This Row],[Товар КОД6]],'Продажи Период СВОД'!$A$5:$C$410,3,0),)</f>
        <v>0</v>
      </c>
      <c r="AE715" s="119">
        <f>Таблица1[[#This Row],[СТОК 1001]]+Таблица1[[#This Row],[СТОК 1002,]]</f>
        <v>0</v>
      </c>
      <c r="AF715" s="128"/>
      <c r="AG715" s="129"/>
      <c r="AH715" s="120">
        <f>Таблица1[[#This Row],[1002 заказ]]+Таблица1[[#This Row],[1001 заказ]]</f>
        <v>0</v>
      </c>
      <c r="AI715" s="57">
        <v>1</v>
      </c>
      <c r="AJ715" s="57"/>
      <c r="AK715" s="57"/>
      <c r="AL715" s="57">
        <f>Таблица1[[#This Row],[ФАКТ 1001]]+Таблица1[[#This Row],[ФАКТ 1002]]+Таблица1[[#This Row],[1001 заказ]]+Таблица1[[#This Row],[1002 заказ]]</f>
        <v>0</v>
      </c>
      <c r="AP715" s="3">
        <f>Таблица1[[#This Row],[Возврат 1002]]+Таблица1[[#This Row],[Возврат 1001]]</f>
        <v>0</v>
      </c>
      <c r="AQ71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16" spans="1:43" s="3" customFormat="1" ht="15.75" hidden="1" customHeight="1" x14ac:dyDescent="0.2">
      <c r="A716" s="23" t="s">
        <v>810</v>
      </c>
      <c r="B716" s="2">
        <v>668650</v>
      </c>
      <c r="C716" s="88" t="s">
        <v>439</v>
      </c>
      <c r="D716" s="23" t="s">
        <v>810</v>
      </c>
      <c r="E716" s="7">
        <v>668650</v>
      </c>
      <c r="F716" s="7"/>
      <c r="G716" s="8"/>
      <c r="H716" s="5" t="s">
        <v>65</v>
      </c>
      <c r="I716" s="5">
        <v>5</v>
      </c>
      <c r="J716" s="5">
        <v>108</v>
      </c>
      <c r="K716" s="5">
        <v>15</v>
      </c>
      <c r="L716" s="5">
        <v>52.5</v>
      </c>
      <c r="M716" s="5">
        <v>63.4</v>
      </c>
      <c r="N716" s="5">
        <v>6</v>
      </c>
      <c r="O716" s="43" t="str">
        <f>CONCATENATE(Таблица1[[#This Row],[Отверстия]],"/",Таблица1[[#This Row],[PCD]])</f>
        <v>5/108</v>
      </c>
      <c r="P716" s="5" t="s">
        <v>440</v>
      </c>
      <c r="Q716" s="17" t="str">
        <f>CONCATENATE(Таблица1[[#This Row],[Отверстия]],"/",Таблица1[[#This Row],[PCD]],"/",Таблица1[[#This Row],[Диаметр]])</f>
        <v>5/108/15</v>
      </c>
      <c r="R71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5/108/15/52,5/63,4/6</v>
      </c>
      <c r="S71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5/108/15/52,5/63,4/6</v>
      </c>
      <c r="T716" s="58" t="s">
        <v>28</v>
      </c>
      <c r="U716" s="4">
        <v>4</v>
      </c>
      <c r="V716" s="35">
        <v>4</v>
      </c>
      <c r="W716" s="55" t="s">
        <v>2767</v>
      </c>
      <c r="X716" s="34">
        <v>2794</v>
      </c>
      <c r="Y716" s="161"/>
      <c r="Z716" s="34">
        <v>0</v>
      </c>
      <c r="AA716" s="51">
        <f>IFERROR(VLOOKUP(Таблица1[[#This Row],[Товар КОД6]],'Stock СВОД'!$A$5:$C$220,2,0),)</f>
        <v>0</v>
      </c>
      <c r="AB716" s="51">
        <f>IFERROR(VLOOKUP(Таблица1[[#This Row],[Товар КОД6]],'Продажи Период СВОД'!$A$5:$C$410,2,0),)</f>
        <v>0</v>
      </c>
      <c r="AC716" s="129">
        <f>IFERROR(VLOOKUP(Таблица1[[#This Row],[Товар КОД6]],'Stock СВОД'!$A$5:$C$220,3,0),)</f>
        <v>0</v>
      </c>
      <c r="AD716" s="51">
        <f>IFERROR(VLOOKUP(Таблица1[[#This Row],[Товар КОД6]],'Продажи Период СВОД'!$A$5:$C$410,3,0),)</f>
        <v>0</v>
      </c>
      <c r="AE716" s="119">
        <f>Таблица1[[#This Row],[СТОК 1001]]+Таблица1[[#This Row],[СТОК 1002,]]</f>
        <v>0</v>
      </c>
      <c r="AF716" s="128"/>
      <c r="AG716" s="129"/>
      <c r="AH716" s="120">
        <f>Таблица1[[#This Row],[1002 заказ]]+Таблица1[[#This Row],[1001 заказ]]</f>
        <v>0</v>
      </c>
      <c r="AI716" s="57">
        <v>1</v>
      </c>
      <c r="AJ716" s="57"/>
      <c r="AK716" s="57"/>
      <c r="AL716" s="57">
        <f>Таблица1[[#This Row],[ФАКТ 1001]]+Таблица1[[#This Row],[ФАКТ 1002]]+Таблица1[[#This Row],[1001 заказ]]+Таблица1[[#This Row],[1002 заказ]]</f>
        <v>0</v>
      </c>
      <c r="AP716" s="3">
        <f>Таблица1[[#This Row],[Возврат 1002]]+Таблица1[[#This Row],[Возврат 1001]]</f>
        <v>0</v>
      </c>
      <c r="AQ71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17" spans="1:43" s="3" customFormat="1" ht="15.75" customHeight="1" x14ac:dyDescent="0.2">
      <c r="A717" s="23" t="s">
        <v>810</v>
      </c>
      <c r="B717" s="2">
        <v>948230</v>
      </c>
      <c r="C717" s="88" t="s">
        <v>441</v>
      </c>
      <c r="D717" s="23" t="s">
        <v>810</v>
      </c>
      <c r="E717" s="7">
        <v>948230</v>
      </c>
      <c r="F717" s="7" t="s">
        <v>38</v>
      </c>
      <c r="G717" s="8" t="s">
        <v>1097</v>
      </c>
      <c r="H717" s="5" t="s">
        <v>21</v>
      </c>
      <c r="I717" s="5">
        <v>5</v>
      </c>
      <c r="J717" s="5">
        <v>108</v>
      </c>
      <c r="K717" s="5">
        <v>15</v>
      </c>
      <c r="L717" s="5">
        <v>52.5</v>
      </c>
      <c r="M717" s="5">
        <v>63.4</v>
      </c>
      <c r="N717" s="5">
        <v>6</v>
      </c>
      <c r="O717" s="43" t="str">
        <f>CONCATENATE(Таблица1[[#This Row],[Отверстия]],"/",Таблица1[[#This Row],[PCD]])</f>
        <v>5/108</v>
      </c>
      <c r="P717" s="5" t="s">
        <v>442</v>
      </c>
      <c r="Q717" s="17" t="str">
        <f>CONCATENATE(Таблица1[[#This Row],[Отверстия]],"/",Таблица1[[#This Row],[PCD]],"/",Таблица1[[#This Row],[Диаметр]])</f>
        <v>5/108/15</v>
      </c>
      <c r="R71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5/108/15/52,5/63,4/6</v>
      </c>
      <c r="S71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5/108/15/52,5/63,4/6</v>
      </c>
      <c r="T717" s="58" t="s">
        <v>28</v>
      </c>
      <c r="U717" s="4">
        <v>4</v>
      </c>
      <c r="V717" s="35">
        <v>8</v>
      </c>
      <c r="W717" s="55" t="s">
        <v>2767</v>
      </c>
      <c r="X717" s="34">
        <v>3590</v>
      </c>
      <c r="Y717" s="161"/>
      <c r="Z717" s="34">
        <v>2565.0014000000001</v>
      </c>
      <c r="AA717" s="51">
        <f>IFERROR(VLOOKUP(Таблица1[[#This Row],[Товар КОД6]],'Stock СВОД'!$A$5:$C$220,2,0),)</f>
        <v>0</v>
      </c>
      <c r="AB717" s="51">
        <f>IFERROR(VLOOKUP(Таблица1[[#This Row],[Товар КОД6]],'Продажи Период СВОД'!$A$5:$C$410,2,0),)</f>
        <v>0</v>
      </c>
      <c r="AC717" s="129">
        <f>IFERROR(VLOOKUP(Таблица1[[#This Row],[Товар КОД6]],'Stock СВОД'!$A$5:$C$220,3,0),)</f>
        <v>4</v>
      </c>
      <c r="AD717" s="51">
        <f>IFERROR(VLOOKUP(Таблица1[[#This Row],[Товар КОД6]],'Продажи Период СВОД'!$A$5:$C$410,3,0),)</f>
        <v>0</v>
      </c>
      <c r="AE717" s="119">
        <f>Таблица1[[#This Row],[СТОК 1001]]+Таблица1[[#This Row],[СТОК 1002,]]</f>
        <v>4</v>
      </c>
      <c r="AF717" s="128"/>
      <c r="AG717" s="129"/>
      <c r="AH717" s="120">
        <f>Таблица1[[#This Row],[1002 заказ]]+Таблица1[[#This Row],[1001 заказ]]</f>
        <v>0</v>
      </c>
      <c r="AI717" s="57">
        <v>1</v>
      </c>
      <c r="AJ717" s="194"/>
      <c r="AK717" s="194"/>
      <c r="AL717" s="194">
        <f>Таблица1[[#This Row],[ФАКТ 1001]]+Таблица1[[#This Row],[ФАКТ 1002]]+Таблица1[[#This Row],[1001 заказ]]+Таблица1[[#This Row],[1002 заказ]]</f>
        <v>0</v>
      </c>
      <c r="AP717" s="3">
        <f>Таблица1[[#This Row],[Возврат 1002]]+Таблица1[[#This Row],[Возврат 1001]]</f>
        <v>0</v>
      </c>
      <c r="AQ71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718" spans="1:43" s="3" customFormat="1" ht="15.75" customHeight="1" x14ac:dyDescent="0.2">
      <c r="A718" s="23" t="s">
        <v>810</v>
      </c>
      <c r="B718" s="2">
        <v>405638</v>
      </c>
      <c r="C718" s="88" t="s">
        <v>1222</v>
      </c>
      <c r="D718" s="23" t="s">
        <v>810</v>
      </c>
      <c r="E718" s="7">
        <v>405638</v>
      </c>
      <c r="F718" s="7" t="s">
        <v>2574</v>
      </c>
      <c r="G718" s="8" t="s">
        <v>1180</v>
      </c>
      <c r="H718" s="5" t="s">
        <v>21</v>
      </c>
      <c r="I718" s="5">
        <v>5</v>
      </c>
      <c r="J718" s="5">
        <v>108</v>
      </c>
      <c r="K718" s="5">
        <v>15</v>
      </c>
      <c r="L718" s="44">
        <v>52.5</v>
      </c>
      <c r="M718" s="5">
        <v>63.4</v>
      </c>
      <c r="N718" s="5">
        <v>6</v>
      </c>
      <c r="O718" s="43" t="str">
        <f>CONCATENATE(Таблица1[[#This Row],[Отверстия]],"/",Таблица1[[#This Row],[PCD]])</f>
        <v>5/108</v>
      </c>
      <c r="P718" s="5" t="str">
        <f>Таблица1[[#This Row],[Универсальный размер]]&amp;" "&amp;Таблица1[[#This Row],[Код Поставщика]]</f>
        <v>5/108/15/52,5/63,4/6 51.2ПЛ</v>
      </c>
      <c r="Q718" s="17" t="str">
        <f>CONCATENATE(Таблица1[[#This Row],[Отверстия]],"/",Таблица1[[#This Row],[PCD]],"/",Таблица1[[#This Row],[Диаметр]])</f>
        <v>5/108/15</v>
      </c>
      <c r="R71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5/108/15/52,5/63,4/6</v>
      </c>
      <c r="S71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5/108/15/52,5/63,4/6</v>
      </c>
      <c r="T718" s="58" t="s">
        <v>28</v>
      </c>
      <c r="U718" s="4">
        <v>4</v>
      </c>
      <c r="V718" s="35">
        <v>8</v>
      </c>
      <c r="W718" s="55" t="s">
        <v>2767</v>
      </c>
      <c r="X718" s="34">
        <v>3590</v>
      </c>
      <c r="Y718" s="161"/>
      <c r="Z718" s="34">
        <v>0</v>
      </c>
      <c r="AA718" s="51">
        <f>IFERROR(VLOOKUP(Таблица1[[#This Row],[Товар КОД6]],'Stock СВОД'!$A$5:$C$220,2,0),)</f>
        <v>0</v>
      </c>
      <c r="AB718" s="51">
        <f>IFERROR(VLOOKUP(Таблица1[[#This Row],[Товар КОД6]],'Продажи Период СВОД'!$A$5:$C$410,2,0),)</f>
        <v>0</v>
      </c>
      <c r="AC718" s="129">
        <f>IFERROR(VLOOKUP(Таблица1[[#This Row],[Товар КОД6]],'Stock СВОД'!$A$5:$C$220,3,0),)</f>
        <v>0</v>
      </c>
      <c r="AD718" s="51">
        <f>IFERROR(VLOOKUP(Таблица1[[#This Row],[Товар КОД6]],'Продажи Период СВОД'!$A$5:$C$410,3,0),)</f>
        <v>0</v>
      </c>
      <c r="AE718" s="119">
        <f>Таблица1[[#This Row],[СТОК 1001]]+Таблица1[[#This Row],[СТОК 1002,]]</f>
        <v>0</v>
      </c>
      <c r="AF718" s="128"/>
      <c r="AG718" s="129"/>
      <c r="AH718" s="120">
        <f>Таблица1[[#This Row],[1002 заказ]]+Таблица1[[#This Row],[1001 заказ]]</f>
        <v>0</v>
      </c>
      <c r="AI718" s="57">
        <v>1</v>
      </c>
      <c r="AJ718" s="194"/>
      <c r="AK718" s="194"/>
      <c r="AL718" s="194">
        <f>Таблица1[[#This Row],[ФАКТ 1001]]+Таблица1[[#This Row],[ФАКТ 1002]]+Таблица1[[#This Row],[1001 заказ]]+Таблица1[[#This Row],[1002 заказ]]</f>
        <v>0</v>
      </c>
      <c r="AP718" s="3">
        <f>Таблица1[[#This Row],[Возврат 1002]]+Таблица1[[#This Row],[Возврат 1001]]</f>
        <v>0</v>
      </c>
      <c r="AQ71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19" spans="1:43" s="3" customFormat="1" ht="15.75" customHeight="1" x14ac:dyDescent="0.2">
      <c r="A719" s="23" t="s">
        <v>810</v>
      </c>
      <c r="B719" s="2">
        <v>661541</v>
      </c>
      <c r="C719" s="88" t="s">
        <v>1965</v>
      </c>
      <c r="D719" s="23" t="s">
        <v>810</v>
      </c>
      <c r="E719" s="7">
        <v>661541</v>
      </c>
      <c r="F719" s="7" t="s">
        <v>2574</v>
      </c>
      <c r="G719" s="8" t="s">
        <v>1106</v>
      </c>
      <c r="H719" s="5" t="s">
        <v>21</v>
      </c>
      <c r="I719" s="5">
        <v>5</v>
      </c>
      <c r="J719" s="5">
        <v>108</v>
      </c>
      <c r="K719" s="5">
        <v>15</v>
      </c>
      <c r="L719" s="44">
        <v>52.5</v>
      </c>
      <c r="M719" s="5">
        <v>63.4</v>
      </c>
      <c r="N719" s="5">
        <v>6</v>
      </c>
      <c r="O719" s="43" t="str">
        <f>CONCATENATE(Таблица1[[#This Row],[Отверстия]],"/",Таблица1[[#This Row],[PCD]])</f>
        <v>5/108</v>
      </c>
      <c r="P719" s="5" t="str">
        <f>Таблица1[[#This Row],[Универсальный размер]]&amp;" "&amp;Таблица1[[#This Row],[Код Поставщика]]</f>
        <v>5/108/15/52,5/63,4/6 51.2М</v>
      </c>
      <c r="Q719" s="17" t="str">
        <f>CONCATENATE(Таблица1[[#This Row],[Отверстия]],"/",Таблица1[[#This Row],[PCD]],"/",Таблица1[[#This Row],[Диаметр]])</f>
        <v>5/108/15</v>
      </c>
      <c r="R71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5/108/15/52,5/63,4/6</v>
      </c>
      <c r="S71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5/108/15/52,5/63,4/6</v>
      </c>
      <c r="T719" s="58" t="s">
        <v>28</v>
      </c>
      <c r="U719" s="4">
        <v>4</v>
      </c>
      <c r="V719" s="35">
        <v>8</v>
      </c>
      <c r="W719" s="55" t="s">
        <v>2767</v>
      </c>
      <c r="X719" s="34">
        <v>3350</v>
      </c>
      <c r="Y719" s="161"/>
      <c r="Z719" s="34">
        <v>0</v>
      </c>
      <c r="AA719" s="51">
        <f>IFERROR(VLOOKUP(Таблица1[[#This Row],[Товар КОД6]],'Stock СВОД'!$A$5:$C$220,2,0),)</f>
        <v>0</v>
      </c>
      <c r="AB719" s="51">
        <f>IFERROR(VLOOKUP(Таблица1[[#This Row],[Товар КОД6]],'Продажи Период СВОД'!$A$5:$C$410,2,0),)</f>
        <v>0</v>
      </c>
      <c r="AC719" s="129">
        <f>IFERROR(VLOOKUP(Таблица1[[#This Row],[Товар КОД6]],'Stock СВОД'!$A$5:$C$220,3,0),)</f>
        <v>0</v>
      </c>
      <c r="AD719" s="51">
        <f>IFERROR(VLOOKUP(Таблица1[[#This Row],[Товар КОД6]],'Продажи Период СВОД'!$A$5:$C$410,3,0),)</f>
        <v>0</v>
      </c>
      <c r="AE719" s="119">
        <f>Таблица1[[#This Row],[СТОК 1001]]+Таблица1[[#This Row],[СТОК 1002,]]</f>
        <v>0</v>
      </c>
      <c r="AF719" s="128"/>
      <c r="AG719" s="129"/>
      <c r="AH719" s="120">
        <f>Таблица1[[#This Row],[1002 заказ]]+Таблица1[[#This Row],[1001 заказ]]</f>
        <v>0</v>
      </c>
      <c r="AI719" s="57">
        <v>1</v>
      </c>
      <c r="AJ719" s="194"/>
      <c r="AK719" s="194"/>
      <c r="AL719" s="194">
        <f>Таблица1[[#This Row],[ФАКТ 1001]]+Таблица1[[#This Row],[ФАКТ 1002]]+Таблица1[[#This Row],[1001 заказ]]+Таблица1[[#This Row],[1002 заказ]]</f>
        <v>0</v>
      </c>
      <c r="AP719" s="3">
        <f>Таблица1[[#This Row],[Возврат 1002]]+Таблица1[[#This Row],[Возврат 1001]]</f>
        <v>0</v>
      </c>
      <c r="AQ71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20" spans="1:43" s="3" customFormat="1" ht="15.75" customHeight="1" x14ac:dyDescent="0.2">
      <c r="A720" s="23" t="s">
        <v>810</v>
      </c>
      <c r="B720" s="2">
        <v>661542</v>
      </c>
      <c r="C720" s="88" t="s">
        <v>3715</v>
      </c>
      <c r="D720" s="23" t="s">
        <v>810</v>
      </c>
      <c r="E720" s="7">
        <v>661542</v>
      </c>
      <c r="F720" s="7" t="s">
        <v>2574</v>
      </c>
      <c r="G720" s="8" t="s">
        <v>1099</v>
      </c>
      <c r="H720" s="5" t="s">
        <v>21</v>
      </c>
      <c r="I720" s="5">
        <v>5</v>
      </c>
      <c r="J720" s="5">
        <v>108</v>
      </c>
      <c r="K720" s="5">
        <v>15</v>
      </c>
      <c r="L720" s="44">
        <v>52.5</v>
      </c>
      <c r="M720" s="5">
        <v>63.4</v>
      </c>
      <c r="N720" s="5">
        <v>6</v>
      </c>
      <c r="O720" s="43" t="str">
        <f>CONCATENATE(Таблица1[[#This Row],[Отверстия]],"/",Таблица1[[#This Row],[PCD]])</f>
        <v>5/108</v>
      </c>
      <c r="P720" s="5" t="str">
        <f>Таблица1[[#This Row],[Универсальный размер]]&amp;" "&amp;Таблица1[[#This Row],[Код Поставщика]]</f>
        <v>5/108/15/52,5/63,4/6 51.2Н</v>
      </c>
      <c r="Q720" s="17" t="str">
        <f>CONCATENATE(Таблица1[[#This Row],[Отверстия]],"/",Таблица1[[#This Row],[PCD]],"/",Таблица1[[#This Row],[Диаметр]])</f>
        <v>5/108/15</v>
      </c>
      <c r="R72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5/108/15/52,5/63,4/6</v>
      </c>
      <c r="S72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5/108/15/52,5/63,4/6</v>
      </c>
      <c r="T720" s="58" t="s">
        <v>28</v>
      </c>
      <c r="U720" s="4">
        <v>4</v>
      </c>
      <c r="V720" s="35">
        <v>8</v>
      </c>
      <c r="W720" s="55" t="s">
        <v>2767</v>
      </c>
      <c r="X720" s="34">
        <v>3350</v>
      </c>
      <c r="Y720" s="161"/>
      <c r="Z720" s="34">
        <v>0</v>
      </c>
      <c r="AA720" s="51">
        <f>IFERROR(VLOOKUP(Таблица1[[#This Row],[Товар КОД6]],'Stock СВОД'!$A$5:$C$220,2,0),)</f>
        <v>0</v>
      </c>
      <c r="AB720" s="51">
        <f>IFERROR(VLOOKUP(Таблица1[[#This Row],[Товар КОД6]],'Продажи Период СВОД'!$A$5:$C$410,2,0),)</f>
        <v>0</v>
      </c>
      <c r="AC720" s="129">
        <f>IFERROR(VLOOKUP(Таблица1[[#This Row],[Товар КОД6]],'Stock СВОД'!$A$5:$C$220,3,0),)</f>
        <v>0</v>
      </c>
      <c r="AD720" s="51">
        <f>IFERROR(VLOOKUP(Таблица1[[#This Row],[Товар КОД6]],'Продажи Период СВОД'!$A$5:$C$410,3,0),)</f>
        <v>0</v>
      </c>
      <c r="AE720" s="119">
        <f>Таблица1[[#This Row],[СТОК 1001]]+Таблица1[[#This Row],[СТОК 1002,]]</f>
        <v>0</v>
      </c>
      <c r="AF720" s="128"/>
      <c r="AG720" s="129"/>
      <c r="AH720" s="120">
        <f>Таблица1[[#This Row],[1002 заказ]]+Таблица1[[#This Row],[1001 заказ]]</f>
        <v>0</v>
      </c>
      <c r="AI720" s="57">
        <v>1</v>
      </c>
      <c r="AJ720" s="194"/>
      <c r="AK720" s="194"/>
      <c r="AL720" s="194">
        <f>Таблица1[[#This Row],[ФАКТ 1001]]+Таблица1[[#This Row],[ФАКТ 1002]]+Таблица1[[#This Row],[1001 заказ]]+Таблица1[[#This Row],[1002 заказ]]</f>
        <v>0</v>
      </c>
      <c r="AP720" s="3">
        <f>Таблица1[[#This Row],[Возврат 1002]]+Таблица1[[#This Row],[Возврат 1001]]</f>
        <v>0</v>
      </c>
      <c r="AQ72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21" spans="1:43" s="3" customFormat="1" ht="15.75" customHeight="1" x14ac:dyDescent="0.2">
      <c r="A721" s="23" t="s">
        <v>810</v>
      </c>
      <c r="B721" s="2">
        <v>941607</v>
      </c>
      <c r="C721" s="88" t="s">
        <v>2558</v>
      </c>
      <c r="D721" s="23" t="s">
        <v>810</v>
      </c>
      <c r="E721" s="7">
        <v>941607</v>
      </c>
      <c r="F721" s="7" t="s">
        <v>2574</v>
      </c>
      <c r="G721" s="8" t="s">
        <v>1099</v>
      </c>
      <c r="H721" s="5" t="s">
        <v>21</v>
      </c>
      <c r="I721" s="5">
        <v>5</v>
      </c>
      <c r="J721" s="5">
        <v>108</v>
      </c>
      <c r="K721" s="5">
        <v>15</v>
      </c>
      <c r="L721" s="44">
        <v>52.5</v>
      </c>
      <c r="M721" s="5">
        <v>63.4</v>
      </c>
      <c r="N721" s="5">
        <v>6</v>
      </c>
      <c r="O721" s="43" t="str">
        <f>CONCATENATE(Таблица1[[#This Row],[Отверстия]],"/",Таблица1[[#This Row],[PCD]])</f>
        <v>5/108</v>
      </c>
      <c r="P721" s="5" t="str">
        <f>Таблица1[[#This Row],[Универсальный размер]]&amp;" "&amp;Таблица1[[#This Row],[Код Поставщика]]</f>
        <v>5/108/15/52,5/63,4/6 51.2H</v>
      </c>
      <c r="Q721" s="17" t="str">
        <f>CONCATENATE(Таблица1[[#This Row],[Отверстия]],"/",Таблица1[[#This Row],[PCD]],"/",Таблица1[[#This Row],[Диаметр]])</f>
        <v>5/108/15</v>
      </c>
      <c r="R72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5/108/15/52,5/63,4/6</v>
      </c>
      <c r="S72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5/108/15/52,5/63,4/6</v>
      </c>
      <c r="T721" s="58" t="s">
        <v>28</v>
      </c>
      <c r="U721" s="4">
        <v>4</v>
      </c>
      <c r="V721" s="35">
        <v>8</v>
      </c>
      <c r="W721" s="55" t="s">
        <v>2767</v>
      </c>
      <c r="X721" s="34">
        <v>3350</v>
      </c>
      <c r="Y721" s="161"/>
      <c r="Z721" s="34">
        <v>0</v>
      </c>
      <c r="AA721" s="51">
        <f>IFERROR(VLOOKUP(Таблица1[[#This Row],[Товар КОД6]],'Stock СВОД'!$A$5:$C$220,2,0),)</f>
        <v>0</v>
      </c>
      <c r="AB721" s="51">
        <f>IFERROR(VLOOKUP(Таблица1[[#This Row],[Товар КОД6]],'Продажи Период СВОД'!$A$5:$C$410,2,0),)</f>
        <v>0</v>
      </c>
      <c r="AC721" s="129">
        <f>IFERROR(VLOOKUP(Таблица1[[#This Row],[Товар КОД6]],'Stock СВОД'!$A$5:$C$220,3,0),)</f>
        <v>0</v>
      </c>
      <c r="AD721" s="51">
        <f>IFERROR(VLOOKUP(Таблица1[[#This Row],[Товар КОД6]],'Продажи Период СВОД'!$A$5:$C$410,3,0),)</f>
        <v>0</v>
      </c>
      <c r="AE721" s="119">
        <f>Таблица1[[#This Row],[СТОК 1001]]+Таблица1[[#This Row],[СТОК 1002,]]</f>
        <v>0</v>
      </c>
      <c r="AF721" s="128"/>
      <c r="AG721" s="129"/>
      <c r="AH721" s="120">
        <f>Таблица1[[#This Row],[1002 заказ]]+Таблица1[[#This Row],[1001 заказ]]</f>
        <v>0</v>
      </c>
      <c r="AI721" s="57">
        <v>1</v>
      </c>
      <c r="AJ721" s="194"/>
      <c r="AK721" s="194"/>
      <c r="AL721" s="194">
        <f>Таблица1[[#This Row],[ФАКТ 1001]]+Таблица1[[#This Row],[ФАКТ 1002]]+Таблица1[[#This Row],[1001 заказ]]+Таблица1[[#This Row],[1002 заказ]]</f>
        <v>0</v>
      </c>
      <c r="AP721" s="3">
        <f>Таблица1[[#This Row],[Возврат 1002]]+Таблица1[[#This Row],[Возврат 1001]]</f>
        <v>0</v>
      </c>
      <c r="AQ72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22" spans="1:43" s="3" customFormat="1" ht="15.75" customHeight="1" x14ac:dyDescent="0.2">
      <c r="A722" s="23" t="s">
        <v>810</v>
      </c>
      <c r="B722" s="2">
        <v>405680</v>
      </c>
      <c r="C722" s="88" t="s">
        <v>429</v>
      </c>
      <c r="D722" s="23" t="s">
        <v>810</v>
      </c>
      <c r="E722" s="7">
        <v>405680</v>
      </c>
      <c r="F722" s="7" t="s">
        <v>107</v>
      </c>
      <c r="G722" s="8" t="s">
        <v>2571</v>
      </c>
      <c r="H722" s="5" t="s">
        <v>21</v>
      </c>
      <c r="I722" s="5">
        <v>5</v>
      </c>
      <c r="J722" s="5">
        <v>108</v>
      </c>
      <c r="K722" s="5">
        <v>15</v>
      </c>
      <c r="L722" s="5">
        <v>52.5</v>
      </c>
      <c r="M722" s="5">
        <v>63.4</v>
      </c>
      <c r="N722" s="5">
        <v>6.5</v>
      </c>
      <c r="O722" s="43" t="str">
        <f>CONCATENATE(Таблица1[[#This Row],[Отверстия]],"/",Таблица1[[#This Row],[PCD]])</f>
        <v>5/108</v>
      </c>
      <c r="P722" s="5" t="s">
        <v>430</v>
      </c>
      <c r="Q722" s="17" t="str">
        <f>CONCATENATE(Таблица1[[#This Row],[Отверстия]],"/",Таблица1[[#This Row],[PCD]],"/",Таблица1[[#This Row],[Диаметр]])</f>
        <v>5/108/15</v>
      </c>
      <c r="R72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5/108/15/52,5/63,4/6,5</v>
      </c>
      <c r="S72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5/108/15/52,5/63,4/6,5</v>
      </c>
      <c r="T722" s="58" t="s">
        <v>22</v>
      </c>
      <c r="U722" s="4"/>
      <c r="V722" s="35"/>
      <c r="W722" s="55" t="s">
        <v>2913</v>
      </c>
      <c r="X722" s="34">
        <v>3590</v>
      </c>
      <c r="Y722" s="161"/>
      <c r="Z722" s="34">
        <v>2565.0014000000001</v>
      </c>
      <c r="AA722" s="51">
        <f>IFERROR(VLOOKUP(Таблица1[[#This Row],[Товар КОД6]],'Stock СВОД'!$A$5:$C$220,2,0),)</f>
        <v>4</v>
      </c>
      <c r="AB722" s="51">
        <f>IFERROR(VLOOKUP(Таблица1[[#This Row],[Товар КОД6]],'Продажи Период СВОД'!$A$5:$C$410,2,0),)</f>
        <v>0</v>
      </c>
      <c r="AC722" s="129">
        <f>IFERROR(VLOOKUP(Таблица1[[#This Row],[Товар КОД6]],'Stock СВОД'!$A$5:$C$220,3,0),)</f>
        <v>0</v>
      </c>
      <c r="AD722" s="51">
        <f>IFERROR(VLOOKUP(Таблица1[[#This Row],[Товар КОД6]],'Продажи Период СВОД'!$A$5:$C$410,3,0),)</f>
        <v>0</v>
      </c>
      <c r="AE722" s="119">
        <f>Таблица1[[#This Row],[СТОК 1001]]+Таблица1[[#This Row],[СТОК 1002,]]</f>
        <v>4</v>
      </c>
      <c r="AF722" s="128"/>
      <c r="AG722" s="129"/>
      <c r="AH722" s="120">
        <f>Таблица1[[#This Row],[1002 заказ]]+Таблица1[[#This Row],[1001 заказ]]</f>
        <v>0</v>
      </c>
      <c r="AI722" s="57">
        <v>1</v>
      </c>
      <c r="AJ722" s="194"/>
      <c r="AK722" s="194"/>
      <c r="AL722" s="194">
        <f>Таблица1[[#This Row],[ФАКТ 1001]]+Таблица1[[#This Row],[ФАКТ 1002]]+Таблица1[[#This Row],[1001 заказ]]+Таблица1[[#This Row],[1002 заказ]]</f>
        <v>0</v>
      </c>
      <c r="AP722" s="3">
        <f>Таблица1[[#This Row],[Возврат 1002]]+Таблица1[[#This Row],[Возврат 1001]]</f>
        <v>0</v>
      </c>
      <c r="AQ72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723" spans="1:43" s="3" customFormat="1" ht="15.75" customHeight="1" x14ac:dyDescent="0.2">
      <c r="A723" s="23" t="s">
        <v>810</v>
      </c>
      <c r="B723" s="2">
        <v>665968</v>
      </c>
      <c r="C723" s="88" t="s">
        <v>3716</v>
      </c>
      <c r="D723" s="23" t="s">
        <v>810</v>
      </c>
      <c r="E723" s="7">
        <v>665968</v>
      </c>
      <c r="F723" s="7" t="s">
        <v>107</v>
      </c>
      <c r="G723" s="8" t="s">
        <v>1099</v>
      </c>
      <c r="H723" s="5" t="s">
        <v>21</v>
      </c>
      <c r="I723" s="5">
        <v>5</v>
      </c>
      <c r="J723" s="5">
        <v>108</v>
      </c>
      <c r="K723" s="5">
        <v>15</v>
      </c>
      <c r="L723" s="5">
        <v>52.5</v>
      </c>
      <c r="M723" s="5">
        <v>63.4</v>
      </c>
      <c r="N723" s="5">
        <v>6.5</v>
      </c>
      <c r="O723" s="43" t="str">
        <f>CONCATENATE(Таблица1[[#This Row],[Отверстия]],"/",Таблица1[[#This Row],[PCD]])</f>
        <v>5/108</v>
      </c>
      <c r="P723" s="5" t="s">
        <v>431</v>
      </c>
      <c r="Q723" s="17" t="str">
        <f>CONCATENATE(Таблица1[[#This Row],[Отверстия]],"/",Таблица1[[#This Row],[PCD]],"/",Таблица1[[#This Row],[Диаметр]])</f>
        <v>5/108/15</v>
      </c>
      <c r="R72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5/108/15/52,5/63,4/6,5</v>
      </c>
      <c r="S72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5/108/15/52,5/63,4/6,5</v>
      </c>
      <c r="T723" s="58" t="s">
        <v>22</v>
      </c>
      <c r="U723" s="4"/>
      <c r="V723" s="35"/>
      <c r="W723" s="55" t="s">
        <v>2913</v>
      </c>
      <c r="X723" s="34">
        <v>3350</v>
      </c>
      <c r="Y723" s="161"/>
      <c r="Z723" s="34">
        <v>2445.0072</v>
      </c>
      <c r="AA723" s="51">
        <f>IFERROR(VLOOKUP(Таблица1[[#This Row],[Товар КОД6]],'Stock СВОД'!$A$5:$C$220,2,0),)</f>
        <v>4</v>
      </c>
      <c r="AB723" s="51">
        <f>IFERROR(VLOOKUP(Таблица1[[#This Row],[Товар КОД6]],'Продажи Период СВОД'!$A$5:$C$410,2,0),)</f>
        <v>0</v>
      </c>
      <c r="AC723" s="129">
        <f>IFERROR(VLOOKUP(Таблица1[[#This Row],[Товар КОД6]],'Stock СВОД'!$A$5:$C$220,3,0),)</f>
        <v>0</v>
      </c>
      <c r="AD723" s="51">
        <f>IFERROR(VLOOKUP(Таблица1[[#This Row],[Товар КОД6]],'Продажи Период СВОД'!$A$5:$C$410,3,0),)</f>
        <v>0</v>
      </c>
      <c r="AE723" s="119">
        <f>Таблица1[[#This Row],[СТОК 1001]]+Таблица1[[#This Row],[СТОК 1002,]]</f>
        <v>4</v>
      </c>
      <c r="AF723" s="128"/>
      <c r="AG723" s="129"/>
      <c r="AH723" s="120">
        <f>Таблица1[[#This Row],[1002 заказ]]+Таблица1[[#This Row],[1001 заказ]]</f>
        <v>0</v>
      </c>
      <c r="AI723" s="57">
        <v>1</v>
      </c>
      <c r="AJ723" s="194"/>
      <c r="AK723" s="194"/>
      <c r="AL723" s="194">
        <f>Таблица1[[#This Row],[ФАКТ 1001]]+Таблица1[[#This Row],[ФАКТ 1002]]+Таблица1[[#This Row],[1001 заказ]]+Таблица1[[#This Row],[1002 заказ]]</f>
        <v>0</v>
      </c>
      <c r="AP723" s="3">
        <f>Таблица1[[#This Row],[Возврат 1002]]+Таблица1[[#This Row],[Возврат 1001]]</f>
        <v>0</v>
      </c>
      <c r="AQ72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724" spans="1:43" s="3" customFormat="1" ht="15.75" customHeight="1" x14ac:dyDescent="0.2">
      <c r="A724" s="23" t="s">
        <v>810</v>
      </c>
      <c r="B724" s="2">
        <v>661844</v>
      </c>
      <c r="C724" s="88" t="s">
        <v>432</v>
      </c>
      <c r="D724" s="23" t="s">
        <v>810</v>
      </c>
      <c r="E724" s="7">
        <v>661844</v>
      </c>
      <c r="F724" s="7" t="s">
        <v>107</v>
      </c>
      <c r="G724" s="8" t="s">
        <v>1108</v>
      </c>
      <c r="H724" s="5" t="s">
        <v>21</v>
      </c>
      <c r="I724" s="5">
        <v>5</v>
      </c>
      <c r="J724" s="5">
        <v>108</v>
      </c>
      <c r="K724" s="5">
        <v>15</v>
      </c>
      <c r="L724" s="5">
        <v>52.5</v>
      </c>
      <c r="M724" s="5">
        <v>63.4</v>
      </c>
      <c r="N724" s="5">
        <v>6.5</v>
      </c>
      <c r="O724" s="43" t="str">
        <f>CONCATENATE(Таблица1[[#This Row],[Отверстия]],"/",Таблица1[[#This Row],[PCD]])</f>
        <v>5/108</v>
      </c>
      <c r="P724" s="5" t="s">
        <v>433</v>
      </c>
      <c r="Q724" s="17" t="str">
        <f>CONCATENATE(Таблица1[[#This Row],[Отверстия]],"/",Таблица1[[#This Row],[PCD]],"/",Таблица1[[#This Row],[Диаметр]])</f>
        <v>5/108/15</v>
      </c>
      <c r="R72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5/108/15/52,5/63,4/6,5</v>
      </c>
      <c r="S72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5/108/15/52,5/63,4/6,5</v>
      </c>
      <c r="T724" s="58" t="s">
        <v>22</v>
      </c>
      <c r="U724" s="4"/>
      <c r="V724" s="35"/>
      <c r="W724" s="55" t="s">
        <v>2913</v>
      </c>
      <c r="X724" s="34">
        <v>3350</v>
      </c>
      <c r="Y724" s="161"/>
      <c r="Z724" s="34">
        <v>0</v>
      </c>
      <c r="AA724" s="51">
        <f>IFERROR(VLOOKUP(Таблица1[[#This Row],[Товар КОД6]],'Stock СВОД'!$A$5:$C$220,2,0),)</f>
        <v>0</v>
      </c>
      <c r="AB724" s="51">
        <f>IFERROR(VLOOKUP(Таблица1[[#This Row],[Товар КОД6]],'Продажи Период СВОД'!$A$5:$C$410,2,0),)</f>
        <v>0</v>
      </c>
      <c r="AC724" s="129">
        <f>IFERROR(VLOOKUP(Таблица1[[#This Row],[Товар КОД6]],'Stock СВОД'!$A$5:$C$220,3,0),)</f>
        <v>0</v>
      </c>
      <c r="AD724" s="51">
        <f>IFERROR(VLOOKUP(Таблица1[[#This Row],[Товар КОД6]],'Продажи Период СВОД'!$A$5:$C$410,3,0),)</f>
        <v>0</v>
      </c>
      <c r="AE724" s="119">
        <f>Таблица1[[#This Row],[СТОК 1001]]+Таблица1[[#This Row],[СТОК 1002,]]</f>
        <v>0</v>
      </c>
      <c r="AF724" s="128"/>
      <c r="AG724" s="129"/>
      <c r="AH724" s="120">
        <f>Таблица1[[#This Row],[1002 заказ]]+Таблица1[[#This Row],[1001 заказ]]</f>
        <v>0</v>
      </c>
      <c r="AI724" s="57">
        <v>1</v>
      </c>
      <c r="AJ724" s="194"/>
      <c r="AK724" s="194"/>
      <c r="AL724" s="194">
        <f>Таблица1[[#This Row],[ФАКТ 1001]]+Таблица1[[#This Row],[ФАКТ 1002]]+Таблица1[[#This Row],[1001 заказ]]+Таблица1[[#This Row],[1002 заказ]]</f>
        <v>0</v>
      </c>
      <c r="AP724" s="3">
        <f>Таблица1[[#This Row],[Возврат 1002]]+Таблица1[[#This Row],[Возврат 1001]]</f>
        <v>0</v>
      </c>
      <c r="AQ72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25" spans="1:43" s="3" customFormat="1" ht="15.75" customHeight="1" x14ac:dyDescent="0.2">
      <c r="A725" s="23" t="s">
        <v>810</v>
      </c>
      <c r="B725" s="2">
        <v>812148</v>
      </c>
      <c r="C725" s="88" t="s">
        <v>434</v>
      </c>
      <c r="D725" s="23" t="s">
        <v>810</v>
      </c>
      <c r="E725" s="7">
        <v>812148</v>
      </c>
      <c r="F725" s="7" t="s">
        <v>107</v>
      </c>
      <c r="G725" s="8" t="s">
        <v>1097</v>
      </c>
      <c r="H725" s="5" t="s">
        <v>21</v>
      </c>
      <c r="I725" s="5">
        <v>5</v>
      </c>
      <c r="J725" s="5">
        <v>108</v>
      </c>
      <c r="K725" s="5">
        <v>15</v>
      </c>
      <c r="L725" s="5">
        <v>52.5</v>
      </c>
      <c r="M725" s="5">
        <v>63.4</v>
      </c>
      <c r="N725" s="5">
        <v>6.5</v>
      </c>
      <c r="O725" s="43" t="str">
        <f>CONCATENATE(Таблица1[[#This Row],[Отверстия]],"/",Таблица1[[#This Row],[PCD]])</f>
        <v>5/108</v>
      </c>
      <c r="P725" s="5" t="s">
        <v>435</v>
      </c>
      <c r="Q725" s="17" t="str">
        <f>CONCATENATE(Таблица1[[#This Row],[Отверстия]],"/",Таблица1[[#This Row],[PCD]],"/",Таблица1[[#This Row],[Диаметр]])</f>
        <v>5/108/15</v>
      </c>
      <c r="R72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5/108/15/52,5/63,4/6,5</v>
      </c>
      <c r="S72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5/108/15/52,5/63,4/6,5</v>
      </c>
      <c r="T725" s="58" t="s">
        <v>22</v>
      </c>
      <c r="U725" s="4"/>
      <c r="V725" s="35"/>
      <c r="W725" s="55" t="s">
        <v>2913</v>
      </c>
      <c r="X725" s="34">
        <v>3590</v>
      </c>
      <c r="Y725" s="161"/>
      <c r="Z725" s="34">
        <v>0</v>
      </c>
      <c r="AA725" s="51">
        <f>IFERROR(VLOOKUP(Таблица1[[#This Row],[Товар КОД6]],'Stock СВОД'!$A$5:$C$220,2,0),)</f>
        <v>0</v>
      </c>
      <c r="AB725" s="51">
        <f>IFERROR(VLOOKUP(Таблица1[[#This Row],[Товар КОД6]],'Продажи Период СВОД'!$A$5:$C$410,2,0),)</f>
        <v>0</v>
      </c>
      <c r="AC725" s="129">
        <f>IFERROR(VLOOKUP(Таблица1[[#This Row],[Товар КОД6]],'Stock СВОД'!$A$5:$C$220,3,0),)</f>
        <v>0</v>
      </c>
      <c r="AD725" s="51">
        <f>IFERROR(VLOOKUP(Таблица1[[#This Row],[Товар КОД6]],'Продажи Период СВОД'!$A$5:$C$410,3,0),)</f>
        <v>0</v>
      </c>
      <c r="AE725" s="119">
        <f>Таблица1[[#This Row],[СТОК 1001]]+Таблица1[[#This Row],[СТОК 1002,]]</f>
        <v>0</v>
      </c>
      <c r="AF725" s="128"/>
      <c r="AG725" s="129"/>
      <c r="AH725" s="120">
        <f>Таблица1[[#This Row],[1002 заказ]]+Таблица1[[#This Row],[1001 заказ]]</f>
        <v>0</v>
      </c>
      <c r="AI725" s="57">
        <v>1</v>
      </c>
      <c r="AJ725" s="194"/>
      <c r="AK725" s="194"/>
      <c r="AL725" s="194">
        <f>Таблица1[[#This Row],[ФАКТ 1001]]+Таблица1[[#This Row],[ФАКТ 1002]]+Таблица1[[#This Row],[1001 заказ]]+Таблица1[[#This Row],[1002 заказ]]</f>
        <v>0</v>
      </c>
      <c r="AP725" s="3">
        <f>Таблица1[[#This Row],[Возврат 1002]]+Таблица1[[#This Row],[Возврат 1001]]</f>
        <v>0</v>
      </c>
      <c r="AQ72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26" spans="1:43" s="3" customFormat="1" ht="15.75" customHeight="1" x14ac:dyDescent="0.2">
      <c r="A726" s="23" t="s">
        <v>810</v>
      </c>
      <c r="B726" s="2">
        <v>830813</v>
      </c>
      <c r="C726" s="88" t="s">
        <v>436</v>
      </c>
      <c r="D726" s="23" t="s">
        <v>810</v>
      </c>
      <c r="E726" s="7">
        <v>830813</v>
      </c>
      <c r="F726" s="7" t="s">
        <v>38</v>
      </c>
      <c r="G726" s="8" t="s">
        <v>2571</v>
      </c>
      <c r="H726" s="5" t="s">
        <v>21</v>
      </c>
      <c r="I726" s="5">
        <v>5</v>
      </c>
      <c r="J726" s="5">
        <v>108</v>
      </c>
      <c r="K726" s="5">
        <v>15</v>
      </c>
      <c r="L726" s="5">
        <v>52.5</v>
      </c>
      <c r="M726" s="5">
        <v>63.4</v>
      </c>
      <c r="N726" s="5">
        <v>6.5</v>
      </c>
      <c r="O726" s="43" t="str">
        <f>CONCATENATE(Таблица1[[#This Row],[Отверстия]],"/",Таблица1[[#This Row],[PCD]])</f>
        <v>5/108</v>
      </c>
      <c r="P726" s="5" t="s">
        <v>437</v>
      </c>
      <c r="Q726" s="17" t="str">
        <f>CONCATENATE(Таблица1[[#This Row],[Отверстия]],"/",Таблица1[[#This Row],[PCD]],"/",Таблица1[[#This Row],[Диаметр]])</f>
        <v>5/108/15</v>
      </c>
      <c r="R72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5/108/15/52,5/63,4/6,5</v>
      </c>
      <c r="S72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5/108/15/52,5/63,4/6,5</v>
      </c>
      <c r="T726" s="58" t="s">
        <v>22</v>
      </c>
      <c r="U726" s="4"/>
      <c r="V726" s="35"/>
      <c r="W726" s="55" t="s">
        <v>2913</v>
      </c>
      <c r="X726" s="34">
        <v>3590</v>
      </c>
      <c r="Y726" s="161"/>
      <c r="Z726" s="34">
        <v>0</v>
      </c>
      <c r="AA726" s="51">
        <f>IFERROR(VLOOKUP(Таблица1[[#This Row],[Товар КОД6]],'Stock СВОД'!$A$5:$C$220,2,0),)</f>
        <v>4</v>
      </c>
      <c r="AB726" s="51">
        <f>IFERROR(VLOOKUP(Таблица1[[#This Row],[Товар КОД6]],'Продажи Период СВОД'!$A$5:$C$410,2,0),)</f>
        <v>0</v>
      </c>
      <c r="AC726" s="129">
        <f>IFERROR(VLOOKUP(Таблица1[[#This Row],[Товар КОД6]],'Stock СВОД'!$A$5:$C$220,3,0),)</f>
        <v>0</v>
      </c>
      <c r="AD726" s="51">
        <f>IFERROR(VLOOKUP(Таблица1[[#This Row],[Товар КОД6]],'Продажи Период СВОД'!$A$5:$C$410,3,0),)</f>
        <v>0</v>
      </c>
      <c r="AE726" s="119">
        <f>Таблица1[[#This Row],[СТОК 1001]]+Таблица1[[#This Row],[СТОК 1002,]]</f>
        <v>4</v>
      </c>
      <c r="AF726" s="128"/>
      <c r="AG726" s="129"/>
      <c r="AH726" s="120">
        <f>Таблица1[[#This Row],[1002 заказ]]+Таблица1[[#This Row],[1001 заказ]]</f>
        <v>0</v>
      </c>
      <c r="AI726" s="57">
        <v>1</v>
      </c>
      <c r="AJ726" s="194"/>
      <c r="AK726" s="194"/>
      <c r="AL726" s="194">
        <f>Таблица1[[#This Row],[ФАКТ 1001]]+Таблица1[[#This Row],[ФАКТ 1002]]+Таблица1[[#This Row],[1001 заказ]]+Таблица1[[#This Row],[1002 заказ]]</f>
        <v>0</v>
      </c>
      <c r="AP726" s="3">
        <v>2975</v>
      </c>
      <c r="AQ72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727" spans="1:43" s="3" customFormat="1" ht="15.75" customHeight="1" x14ac:dyDescent="0.2">
      <c r="A727" s="23" t="s">
        <v>810</v>
      </c>
      <c r="B727" s="2">
        <v>661842</v>
      </c>
      <c r="C727" s="88" t="s">
        <v>2294</v>
      </c>
      <c r="D727" s="23" t="s">
        <v>810</v>
      </c>
      <c r="E727" s="7">
        <v>661842</v>
      </c>
      <c r="F727" s="7" t="s">
        <v>107</v>
      </c>
      <c r="G727" s="8" t="s">
        <v>1103</v>
      </c>
      <c r="H727" s="5" t="s">
        <v>21</v>
      </c>
      <c r="I727" s="5">
        <v>5</v>
      </c>
      <c r="J727" s="5">
        <v>108</v>
      </c>
      <c r="K727" s="5">
        <v>15</v>
      </c>
      <c r="L727" s="5">
        <v>52.5</v>
      </c>
      <c r="M727" s="5">
        <v>63.4</v>
      </c>
      <c r="N727" s="5">
        <v>6.5</v>
      </c>
      <c r="O727" s="43" t="str">
        <f>CONCATENATE(Таблица1[[#This Row],[Отверстия]],"/",Таблица1[[#This Row],[PCD]])</f>
        <v>5/108</v>
      </c>
      <c r="P727" s="5" t="s">
        <v>2293</v>
      </c>
      <c r="Q727" s="17" t="str">
        <f>CONCATENATE(Таблица1[[#This Row],[Отверстия]],"/",Таблица1[[#This Row],[PCD]],"/",Таблица1[[#This Row],[Диаметр]])</f>
        <v>5/108/15</v>
      </c>
      <c r="R72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5/108/15/52,5/63,4/6,5</v>
      </c>
      <c r="S72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5/108/15/52,5/63,4/6,5</v>
      </c>
      <c r="T727" s="58" t="s">
        <v>22</v>
      </c>
      <c r="U727" s="4"/>
      <c r="V727" s="35"/>
      <c r="W727" s="55" t="s">
        <v>2913</v>
      </c>
      <c r="X727" s="34">
        <v>3590</v>
      </c>
      <c r="Y727" s="161"/>
      <c r="Z727" s="34">
        <v>0</v>
      </c>
      <c r="AA727" s="51">
        <f>IFERROR(VLOOKUP(Таблица1[[#This Row],[Товар КОД6]],'Stock СВОД'!$A$5:$C$220,2,0),)</f>
        <v>0</v>
      </c>
      <c r="AB727" s="51">
        <f>IFERROR(VLOOKUP(Таблица1[[#This Row],[Товар КОД6]],'Продажи Период СВОД'!$A$5:$C$410,2,0),)</f>
        <v>0</v>
      </c>
      <c r="AC727" s="129">
        <f>IFERROR(VLOOKUP(Таблица1[[#This Row],[Товар КОД6]],'Stock СВОД'!$A$5:$C$220,3,0),)</f>
        <v>0</v>
      </c>
      <c r="AD727" s="51">
        <f>IFERROR(VLOOKUP(Таблица1[[#This Row],[Товар КОД6]],'Продажи Период СВОД'!$A$5:$C$410,3,0),)</f>
        <v>0</v>
      </c>
      <c r="AE727" s="119">
        <f>Таблица1[[#This Row],[СТОК 1001]]+Таблица1[[#This Row],[СТОК 1002,]]</f>
        <v>0</v>
      </c>
      <c r="AF727" s="128"/>
      <c r="AG727" s="129"/>
      <c r="AH727" s="120">
        <f>Таблица1[[#This Row],[1002 заказ]]+Таблица1[[#This Row],[1001 заказ]]</f>
        <v>0</v>
      </c>
      <c r="AI727" s="57">
        <v>1</v>
      </c>
      <c r="AJ727" s="194"/>
      <c r="AK727" s="194"/>
      <c r="AL727" s="194">
        <f>Таблица1[[#This Row],[ФАКТ 1001]]+Таблица1[[#This Row],[ФАКТ 1002]]+Таблица1[[#This Row],[1001 заказ]]+Таблица1[[#This Row],[1002 заказ]]</f>
        <v>0</v>
      </c>
      <c r="AP727" s="3">
        <f>Таблица1[[#This Row],[Возврат 1002]]+Таблица1[[#This Row],[Возврат 1001]]</f>
        <v>0</v>
      </c>
      <c r="AQ72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28" spans="1:43" s="3" customFormat="1" ht="15.75" customHeight="1" x14ac:dyDescent="0.2">
      <c r="A728" s="23" t="s">
        <v>810</v>
      </c>
      <c r="B728" s="2">
        <v>661843</v>
      </c>
      <c r="C728" s="88" t="s">
        <v>3717</v>
      </c>
      <c r="D728" s="23" t="s">
        <v>810</v>
      </c>
      <c r="E728" s="7">
        <v>661843</v>
      </c>
      <c r="F728" s="7" t="s">
        <v>107</v>
      </c>
      <c r="G728" s="8" t="s">
        <v>1107</v>
      </c>
      <c r="H728" s="5" t="s">
        <v>21</v>
      </c>
      <c r="I728" s="5">
        <v>5</v>
      </c>
      <c r="J728" s="5">
        <v>108</v>
      </c>
      <c r="K728" s="5">
        <v>15</v>
      </c>
      <c r="L728" s="5">
        <v>52.5</v>
      </c>
      <c r="M728" s="5">
        <v>63.4</v>
      </c>
      <c r="N728" s="5">
        <v>6.5</v>
      </c>
      <c r="O728" s="43" t="str">
        <f>CONCATENATE(Таблица1[[#This Row],[Отверстия]],"/",Таблица1[[#This Row],[PCD]])</f>
        <v>5/108</v>
      </c>
      <c r="P728" s="5" t="s">
        <v>2295</v>
      </c>
      <c r="Q728" s="17" t="str">
        <f>CONCATENATE(Таблица1[[#This Row],[Отверстия]],"/",Таблица1[[#This Row],[PCD]],"/",Таблица1[[#This Row],[Диаметр]])</f>
        <v>5/108/15</v>
      </c>
      <c r="R72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5/108/15/52,5/63,4/6,5</v>
      </c>
      <c r="S72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5/108/15/52,5/63,4/6,5</v>
      </c>
      <c r="T728" s="58" t="s">
        <v>22</v>
      </c>
      <c r="U728" s="4"/>
      <c r="V728" s="35"/>
      <c r="W728" s="55" t="s">
        <v>2913</v>
      </c>
      <c r="X728" s="34">
        <v>3350</v>
      </c>
      <c r="Y728" s="161"/>
      <c r="Z728" s="34">
        <v>0</v>
      </c>
      <c r="AA728" s="51">
        <f>IFERROR(VLOOKUP(Таблица1[[#This Row],[Товар КОД6]],'Stock СВОД'!$A$5:$C$220,2,0),)</f>
        <v>0</v>
      </c>
      <c r="AB728" s="51">
        <f>IFERROR(VLOOKUP(Таблица1[[#This Row],[Товар КОД6]],'Продажи Период СВОД'!$A$5:$C$410,2,0),)</f>
        <v>0</v>
      </c>
      <c r="AC728" s="129">
        <f>IFERROR(VLOOKUP(Таблица1[[#This Row],[Товар КОД6]],'Stock СВОД'!$A$5:$C$220,3,0),)</f>
        <v>0</v>
      </c>
      <c r="AD728" s="51">
        <f>IFERROR(VLOOKUP(Таблица1[[#This Row],[Товар КОД6]],'Продажи Период СВОД'!$A$5:$C$410,3,0),)</f>
        <v>0</v>
      </c>
      <c r="AE728" s="119">
        <f>Таблица1[[#This Row],[СТОК 1001]]+Таблица1[[#This Row],[СТОК 1002,]]</f>
        <v>0</v>
      </c>
      <c r="AF728" s="128"/>
      <c r="AG728" s="129"/>
      <c r="AH728" s="120">
        <f>Таблица1[[#This Row],[1002 заказ]]+Таблица1[[#This Row],[1001 заказ]]</f>
        <v>0</v>
      </c>
      <c r="AI728" s="57">
        <v>1</v>
      </c>
      <c r="AJ728" s="194"/>
      <c r="AK728" s="194"/>
      <c r="AL728" s="194">
        <f>Таблица1[[#This Row],[ФАКТ 1001]]+Таблица1[[#This Row],[ФАКТ 1002]]+Таблица1[[#This Row],[1001 заказ]]+Таблица1[[#This Row],[1002 заказ]]</f>
        <v>0</v>
      </c>
      <c r="AP728" s="3">
        <f>Таблица1[[#This Row],[Возврат 1002]]+Таблица1[[#This Row],[Возврат 1001]]</f>
        <v>0</v>
      </c>
      <c r="AQ72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29" spans="1:43" s="3" customFormat="1" ht="15.75" customHeight="1" x14ac:dyDescent="0.2">
      <c r="A729" s="23" t="s">
        <v>810</v>
      </c>
      <c r="B729" s="2">
        <v>665940</v>
      </c>
      <c r="C729" s="88" t="s">
        <v>1154</v>
      </c>
      <c r="D729" s="23" t="s">
        <v>810</v>
      </c>
      <c r="E729" s="7">
        <v>665940</v>
      </c>
      <c r="F729" s="7" t="s">
        <v>2573</v>
      </c>
      <c r="G729" s="8" t="s">
        <v>1099</v>
      </c>
      <c r="H729" s="5" t="s">
        <v>1002</v>
      </c>
      <c r="I729" s="5">
        <v>5</v>
      </c>
      <c r="J729" s="5">
        <v>108</v>
      </c>
      <c r="K729" s="5">
        <v>15</v>
      </c>
      <c r="L729" s="5">
        <v>52</v>
      </c>
      <c r="M729" s="5">
        <v>63.4</v>
      </c>
      <c r="N729" s="5">
        <v>6.5</v>
      </c>
      <c r="O729" s="43" t="str">
        <f>CONCATENATE(Таблица1[[#This Row],[Отверстия]],"/",Таблица1[[#This Row],[PCD]])</f>
        <v>5/108</v>
      </c>
      <c r="P729" s="5" t="s">
        <v>1152</v>
      </c>
      <c r="Q729" s="17" t="str">
        <f>CONCATENATE(Таблица1[[#This Row],[Отверстия]],"/",Таблица1[[#This Row],[PCD]],"/",Таблица1[[#This Row],[Диаметр]])</f>
        <v>5/108/15</v>
      </c>
      <c r="R72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5/108/15/52/63,4/6,5</v>
      </c>
      <c r="S72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5/108/15/52/63,4/6,5</v>
      </c>
      <c r="T729" s="58" t="s">
        <v>28</v>
      </c>
      <c r="U729" s="4">
        <v>4</v>
      </c>
      <c r="V729" s="35">
        <v>4</v>
      </c>
      <c r="W729" s="55" t="s">
        <v>2914</v>
      </c>
      <c r="X729" s="34">
        <v>3350</v>
      </c>
      <c r="Y729" s="161"/>
      <c r="Z729" s="34">
        <v>0</v>
      </c>
      <c r="AA729" s="51">
        <f>IFERROR(VLOOKUP(Таблица1[[#This Row],[Товар КОД6]],'Stock СВОД'!$A$5:$C$220,2,0),)</f>
        <v>0</v>
      </c>
      <c r="AB729" s="51">
        <f>IFERROR(VLOOKUP(Таблица1[[#This Row],[Товар КОД6]],'Продажи Период СВОД'!$A$5:$C$410,2,0),)</f>
        <v>0</v>
      </c>
      <c r="AC729" s="129">
        <f>IFERROR(VLOOKUP(Таблица1[[#This Row],[Товар КОД6]],'Stock СВОД'!$A$5:$C$220,3,0),)</f>
        <v>0</v>
      </c>
      <c r="AD729" s="51">
        <f>IFERROR(VLOOKUP(Таблица1[[#This Row],[Товар КОД6]],'Продажи Период СВОД'!$A$5:$C$410,3,0),)</f>
        <v>0</v>
      </c>
      <c r="AE729" s="119">
        <f>Таблица1[[#This Row],[СТОК 1001]]+Таблица1[[#This Row],[СТОК 1002,]]</f>
        <v>0</v>
      </c>
      <c r="AF729" s="128"/>
      <c r="AG729" s="129"/>
      <c r="AH729" s="120">
        <f>Таблица1[[#This Row],[1002 заказ]]+Таблица1[[#This Row],[1001 заказ]]</f>
        <v>0</v>
      </c>
      <c r="AI729" s="57"/>
      <c r="AJ729" s="194"/>
      <c r="AK729" s="194"/>
      <c r="AL729" s="194">
        <f>Таблица1[[#This Row],[ФАКТ 1001]]+Таблица1[[#This Row],[ФАКТ 1002]]+Таблица1[[#This Row],[1001 заказ]]+Таблица1[[#This Row],[1002 заказ]]</f>
        <v>0</v>
      </c>
      <c r="AP729" s="3">
        <f>Таблица1[[#This Row],[Возврат 1002]]+Таблица1[[#This Row],[Возврат 1001]]</f>
        <v>0</v>
      </c>
      <c r="AQ72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30" spans="1:43" s="3" customFormat="1" ht="15.75" customHeight="1" x14ac:dyDescent="0.2">
      <c r="A730" s="23" t="s">
        <v>810</v>
      </c>
      <c r="B730" s="2">
        <v>408831</v>
      </c>
      <c r="C730" s="88" t="s">
        <v>1511</v>
      </c>
      <c r="D730" s="23" t="s">
        <v>810</v>
      </c>
      <c r="E730" s="7">
        <v>408831</v>
      </c>
      <c r="F730" s="7" t="s">
        <v>2573</v>
      </c>
      <c r="G730" s="8" t="s">
        <v>1180</v>
      </c>
      <c r="H730" s="5" t="s">
        <v>21</v>
      </c>
      <c r="I730" s="5">
        <v>5</v>
      </c>
      <c r="J730" s="5">
        <v>108</v>
      </c>
      <c r="K730" s="5">
        <v>15</v>
      </c>
      <c r="L730" s="5">
        <v>52</v>
      </c>
      <c r="M730" s="5">
        <v>63.4</v>
      </c>
      <c r="N730" s="5">
        <v>6.5</v>
      </c>
      <c r="O730" s="43" t="str">
        <f>CONCATENATE(Таблица1[[#This Row],[Отверстия]],"/",Таблица1[[#This Row],[PCD]])</f>
        <v>5/108</v>
      </c>
      <c r="P730" s="5" t="s">
        <v>1510</v>
      </c>
      <c r="Q730" s="17" t="str">
        <f>CONCATENATE(Таблица1[[#This Row],[Отверстия]],"/",Таблица1[[#This Row],[PCD]],"/",Таблица1[[#This Row],[Диаметр]])</f>
        <v>5/108/15</v>
      </c>
      <c r="R73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5/108/15/52/63,4/6,5</v>
      </c>
      <c r="S73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5/108/15/52/63,4/6,5</v>
      </c>
      <c r="T730" s="58" t="s">
        <v>28</v>
      </c>
      <c r="U730" s="4">
        <v>4</v>
      </c>
      <c r="V730" s="35">
        <v>4</v>
      </c>
      <c r="W730" s="55" t="s">
        <v>2914</v>
      </c>
      <c r="X730" s="34">
        <v>3590</v>
      </c>
      <c r="Y730" s="161"/>
      <c r="Z730" s="34">
        <v>0</v>
      </c>
      <c r="AA730" s="51">
        <f>IFERROR(VLOOKUP(Таблица1[[#This Row],[Товар КОД6]],'Stock СВОД'!$A$5:$C$220,2,0),)</f>
        <v>0</v>
      </c>
      <c r="AB730" s="51">
        <f>IFERROR(VLOOKUP(Таблица1[[#This Row],[Товар КОД6]],'Продажи Период СВОД'!$A$5:$C$410,2,0),)</f>
        <v>0</v>
      </c>
      <c r="AC730" s="129">
        <f>IFERROR(VLOOKUP(Таблица1[[#This Row],[Товар КОД6]],'Stock СВОД'!$A$5:$C$220,3,0),)</f>
        <v>0</v>
      </c>
      <c r="AD730" s="51">
        <f>IFERROR(VLOOKUP(Таблица1[[#This Row],[Товар КОД6]],'Продажи Период СВОД'!$A$5:$C$410,3,0),)</f>
        <v>0</v>
      </c>
      <c r="AE730" s="119">
        <f>Таблица1[[#This Row],[СТОК 1001]]+Таблица1[[#This Row],[СТОК 1002,]]</f>
        <v>0</v>
      </c>
      <c r="AF730" s="128"/>
      <c r="AG730" s="129"/>
      <c r="AH730" s="120">
        <f>Таблица1[[#This Row],[1002 заказ]]+Таблица1[[#This Row],[1001 заказ]]</f>
        <v>0</v>
      </c>
      <c r="AI730" s="57"/>
      <c r="AJ730" s="194"/>
      <c r="AK730" s="194"/>
      <c r="AL730" s="194">
        <f>Таблица1[[#This Row],[ФАКТ 1001]]+Таблица1[[#This Row],[ФАКТ 1002]]+Таблица1[[#This Row],[1001 заказ]]+Таблица1[[#This Row],[1002 заказ]]</f>
        <v>0</v>
      </c>
      <c r="AP730" s="3">
        <f>Таблица1[[#This Row],[Возврат 1002]]+Таблица1[[#This Row],[Возврат 1001]]</f>
        <v>0</v>
      </c>
      <c r="AQ73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31" spans="1:43" s="3" customFormat="1" ht="15.75" customHeight="1" x14ac:dyDescent="0.2">
      <c r="A731" s="23" t="s">
        <v>810</v>
      </c>
      <c r="B731" s="2">
        <v>408832</v>
      </c>
      <c r="C731" s="88" t="s">
        <v>1513</v>
      </c>
      <c r="D731" s="23" t="s">
        <v>810</v>
      </c>
      <c r="E731" s="7">
        <v>408832</v>
      </c>
      <c r="F731" s="7" t="s">
        <v>2573</v>
      </c>
      <c r="G731" s="8" t="s">
        <v>1102</v>
      </c>
      <c r="H731" s="5" t="s">
        <v>21</v>
      </c>
      <c r="I731" s="5">
        <v>5</v>
      </c>
      <c r="J731" s="5">
        <v>108</v>
      </c>
      <c r="K731" s="5">
        <v>15</v>
      </c>
      <c r="L731" s="5">
        <v>52</v>
      </c>
      <c r="M731" s="5">
        <v>63.4</v>
      </c>
      <c r="N731" s="5">
        <v>6.5</v>
      </c>
      <c r="O731" s="43" t="str">
        <f>CONCATENATE(Таблица1[[#This Row],[Отверстия]],"/",Таблица1[[#This Row],[PCD]])</f>
        <v>5/108</v>
      </c>
      <c r="P731" s="5" t="s">
        <v>1512</v>
      </c>
      <c r="Q731" s="17" t="str">
        <f>CONCATENATE(Таблица1[[#This Row],[Отверстия]],"/",Таблица1[[#This Row],[PCD]],"/",Таблица1[[#This Row],[Диаметр]])</f>
        <v>5/108/15</v>
      </c>
      <c r="R73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5/108/15/52/63,4/6,5</v>
      </c>
      <c r="S73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5/108/15/52/63,4/6,5</v>
      </c>
      <c r="T731" s="58" t="s">
        <v>28</v>
      </c>
      <c r="U731" s="4">
        <v>4</v>
      </c>
      <c r="V731" s="35">
        <v>4</v>
      </c>
      <c r="W731" s="55" t="s">
        <v>2914</v>
      </c>
      <c r="X731" s="34">
        <v>3590</v>
      </c>
      <c r="Y731" s="161"/>
      <c r="Z731" s="34">
        <v>0</v>
      </c>
      <c r="AA731" s="51">
        <f>IFERROR(VLOOKUP(Таблица1[[#This Row],[Товар КОД6]],'Stock СВОД'!$A$5:$C$220,2,0),)</f>
        <v>0</v>
      </c>
      <c r="AB731" s="51">
        <f>IFERROR(VLOOKUP(Таблица1[[#This Row],[Товар КОД6]],'Продажи Период СВОД'!$A$5:$C$410,2,0),)</f>
        <v>0</v>
      </c>
      <c r="AC731" s="129">
        <f>IFERROR(VLOOKUP(Таблица1[[#This Row],[Товар КОД6]],'Stock СВОД'!$A$5:$C$220,3,0),)</f>
        <v>0</v>
      </c>
      <c r="AD731" s="51">
        <f>IFERROR(VLOOKUP(Таблица1[[#This Row],[Товар КОД6]],'Продажи Период СВОД'!$A$5:$C$410,3,0),)</f>
        <v>0</v>
      </c>
      <c r="AE731" s="119">
        <f>Таблица1[[#This Row],[СТОК 1001]]+Таблица1[[#This Row],[СТОК 1002,]]</f>
        <v>0</v>
      </c>
      <c r="AF731" s="128"/>
      <c r="AG731" s="129"/>
      <c r="AH731" s="120">
        <f>Таблица1[[#This Row],[1002 заказ]]+Таблица1[[#This Row],[1001 заказ]]</f>
        <v>0</v>
      </c>
      <c r="AI731" s="57"/>
      <c r="AJ731" s="194"/>
      <c r="AK731" s="194"/>
      <c r="AL731" s="194">
        <f>Таблица1[[#This Row],[ФАКТ 1001]]+Таблица1[[#This Row],[ФАКТ 1002]]+Таблица1[[#This Row],[1001 заказ]]+Таблица1[[#This Row],[1002 заказ]]</f>
        <v>0</v>
      </c>
      <c r="AP731" s="3">
        <f>Таблица1[[#This Row],[Возврат 1002]]+Таблица1[[#This Row],[Возврат 1001]]</f>
        <v>0</v>
      </c>
      <c r="AQ73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32" spans="1:43" s="3" customFormat="1" ht="15.75" customHeight="1" x14ac:dyDescent="0.2">
      <c r="A732" s="23" t="s">
        <v>810</v>
      </c>
      <c r="B732" s="2">
        <v>661630</v>
      </c>
      <c r="C732" s="88" t="s">
        <v>3718</v>
      </c>
      <c r="D732" s="23" t="s">
        <v>810</v>
      </c>
      <c r="E732" s="7">
        <v>661630</v>
      </c>
      <c r="F732" s="7" t="s">
        <v>513</v>
      </c>
      <c r="G732" s="8" t="s">
        <v>1099</v>
      </c>
      <c r="H732" s="5" t="s">
        <v>21</v>
      </c>
      <c r="I732" s="5">
        <v>5</v>
      </c>
      <c r="J732" s="5">
        <v>108</v>
      </c>
      <c r="K732" s="5">
        <v>16</v>
      </c>
      <c r="L732" s="5">
        <v>32</v>
      </c>
      <c r="M732" s="5">
        <v>65.099999999999994</v>
      </c>
      <c r="N732" s="5">
        <v>7</v>
      </c>
      <c r="O732" s="43" t="str">
        <f>CONCATENATE(Таблица1[[#This Row],[Отверстия]],"/",Таблица1[[#This Row],[PCD]])</f>
        <v>5/108</v>
      </c>
      <c r="P732" s="5" t="s">
        <v>443</v>
      </c>
      <c r="Q732" s="17" t="str">
        <f>CONCATENATE(Таблица1[[#This Row],[Отверстия]],"/",Таблица1[[#This Row],[PCD]],"/",Таблица1[[#This Row],[Диаметр]])</f>
        <v>5/108/16</v>
      </c>
      <c r="R73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5/108/16/32/65,1/7</v>
      </c>
      <c r="S73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5/108/16/32/65,1/7</v>
      </c>
      <c r="T732" s="58" t="s">
        <v>20</v>
      </c>
      <c r="U732" s="4"/>
      <c r="V732" s="35"/>
      <c r="W732" s="55"/>
      <c r="X732" s="34">
        <v>3990</v>
      </c>
      <c r="Y732" s="161"/>
      <c r="Z732" s="34">
        <v>0</v>
      </c>
      <c r="AA732" s="51">
        <f>IFERROR(VLOOKUP(Таблица1[[#This Row],[Товар КОД6]],'Stock СВОД'!$A$5:$C$220,2,0),)</f>
        <v>0</v>
      </c>
      <c r="AB732" s="51">
        <f>IFERROR(VLOOKUP(Таблица1[[#This Row],[Товар КОД6]],'Продажи Период СВОД'!$A$5:$C$410,2,0),)</f>
        <v>0</v>
      </c>
      <c r="AC732" s="129">
        <f>IFERROR(VLOOKUP(Таблица1[[#This Row],[Товар КОД6]],'Stock СВОД'!$A$5:$C$220,3,0),)</f>
        <v>0</v>
      </c>
      <c r="AD732" s="51">
        <f>IFERROR(VLOOKUP(Таблица1[[#This Row],[Товар КОД6]],'Продажи Период СВОД'!$A$5:$C$410,3,0),)</f>
        <v>0</v>
      </c>
      <c r="AE732" s="119">
        <f>Таблица1[[#This Row],[СТОК 1001]]+Таблица1[[#This Row],[СТОК 1002,]]</f>
        <v>0</v>
      </c>
      <c r="AF732" s="128"/>
      <c r="AG732" s="129"/>
      <c r="AH732" s="120">
        <f>Таблица1[[#This Row],[1002 заказ]]+Таблица1[[#This Row],[1001 заказ]]</f>
        <v>0</v>
      </c>
      <c r="AI732" s="57"/>
      <c r="AJ732" s="194"/>
      <c r="AK732" s="194"/>
      <c r="AL732" s="194">
        <f>Таблица1[[#This Row],[ФАКТ 1001]]+Таблица1[[#This Row],[ФАКТ 1002]]+Таблица1[[#This Row],[1001 заказ]]+Таблица1[[#This Row],[1002 заказ]]</f>
        <v>0</v>
      </c>
      <c r="AP732" s="3">
        <f>Таблица1[[#This Row],[Возврат 1002]]+Таблица1[[#This Row],[Возврат 1001]]</f>
        <v>0</v>
      </c>
      <c r="AQ73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33" spans="1:43" s="3" customFormat="1" ht="15.75" customHeight="1" x14ac:dyDescent="0.2">
      <c r="A733" s="23" t="s">
        <v>810</v>
      </c>
      <c r="B733" s="2">
        <v>405723</v>
      </c>
      <c r="C733" s="88" t="s">
        <v>3573</v>
      </c>
      <c r="D733" s="23" t="s">
        <v>810</v>
      </c>
      <c r="E733" s="7">
        <v>405723</v>
      </c>
      <c r="F733" s="7" t="s">
        <v>1003</v>
      </c>
      <c r="G733" s="8" t="s">
        <v>3248</v>
      </c>
      <c r="H733" s="5" t="s">
        <v>21</v>
      </c>
      <c r="I733" s="5">
        <v>5</v>
      </c>
      <c r="J733" s="5">
        <v>108</v>
      </c>
      <c r="K733" s="5">
        <v>17</v>
      </c>
      <c r="L733" s="5">
        <v>50</v>
      </c>
      <c r="M733" s="5">
        <v>63.4</v>
      </c>
      <c r="N733" s="5">
        <v>7</v>
      </c>
      <c r="O733" s="43" t="str">
        <f>CONCATENATE(Таблица1[[#This Row],[Отверстия]],"/",Таблица1[[#This Row],[PCD]])</f>
        <v>5/108</v>
      </c>
      <c r="P733" s="5" t="s">
        <v>3574</v>
      </c>
      <c r="Q733" s="17" t="str">
        <f>CONCATENATE(Таблица1[[#This Row],[Отверстия]],"/",Таблица1[[#This Row],[PCD]],"/",Таблица1[[#This Row],[Диаметр]])</f>
        <v>5/108/17</v>
      </c>
      <c r="R73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5/108/17/50/63,4/7</v>
      </c>
      <c r="S73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5/108/17/50/63,4/7</v>
      </c>
      <c r="T733" s="58" t="s">
        <v>28</v>
      </c>
      <c r="U733" s="4">
        <v>4</v>
      </c>
      <c r="V733" s="35">
        <v>4</v>
      </c>
      <c r="W733" s="55"/>
      <c r="X733" s="34">
        <v>4750</v>
      </c>
      <c r="Y733" s="161"/>
      <c r="Z733" s="34">
        <v>4205</v>
      </c>
      <c r="AA733" s="51">
        <f>IFERROR(VLOOKUP(Таблица1[[#This Row],[Товар КОД6]],'Stock СВОД'!$A$5:$C$220,2,0),)</f>
        <v>0</v>
      </c>
      <c r="AB733" s="51">
        <f>IFERROR(VLOOKUP(Таблица1[[#This Row],[Товар КОД6]],'Продажи Период СВОД'!$A$5:$C$410,2,0),)</f>
        <v>0</v>
      </c>
      <c r="AC733" s="129">
        <f>IFERROR(VLOOKUP(Таблица1[[#This Row],[Товар КОД6]],'Stock СВОД'!$A$5:$C$220,3,0),)</f>
        <v>4</v>
      </c>
      <c r="AD733" s="51">
        <f>IFERROR(VLOOKUP(Таблица1[[#This Row],[Товар КОД6]],'Продажи Период СВОД'!$A$5:$C$410,3,0),)</f>
        <v>0</v>
      </c>
      <c r="AE733" s="119">
        <f>Таблица1[[#This Row],[СТОК 1001]]+Таблица1[[#This Row],[СТОК 1002,]]</f>
        <v>4</v>
      </c>
      <c r="AF733" s="128"/>
      <c r="AG733" s="129"/>
      <c r="AH733" s="120">
        <f>Таблица1[[#This Row],[1002 заказ]]+Таблица1[[#This Row],[1001 заказ]]</f>
        <v>0</v>
      </c>
      <c r="AI733" s="57">
        <v>1</v>
      </c>
      <c r="AJ733" s="194">
        <v>4205</v>
      </c>
      <c r="AK733" s="194"/>
      <c r="AL733" s="194">
        <f>Таблица1[[#This Row],[ФАКТ 1001]]+Таблица1[[#This Row],[ФАКТ 1002]]+Таблица1[[#This Row],[1001 заказ]]+Таблица1[[#This Row],[1002 заказ]]</f>
        <v>4205</v>
      </c>
      <c r="AP733" s="3">
        <f>Таблица1[[#This Row],[Возврат 1002]]+Таблица1[[#This Row],[Возврат 1001]]</f>
        <v>0</v>
      </c>
      <c r="AQ73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734" spans="1:43" s="3" customFormat="1" ht="15.75" customHeight="1" x14ac:dyDescent="0.2">
      <c r="A734" s="23" t="s">
        <v>810</v>
      </c>
      <c r="B734" s="2">
        <v>661629</v>
      </c>
      <c r="C734" s="88" t="s">
        <v>2060</v>
      </c>
      <c r="D734" s="23" t="s">
        <v>810</v>
      </c>
      <c r="E734" s="7">
        <v>661629</v>
      </c>
      <c r="F734" s="7" t="s">
        <v>1003</v>
      </c>
      <c r="G734" s="8" t="s">
        <v>1106</v>
      </c>
      <c r="H734" s="5" t="s">
        <v>21</v>
      </c>
      <c r="I734" s="5">
        <v>5</v>
      </c>
      <c r="J734" s="5">
        <v>108</v>
      </c>
      <c r="K734" s="5">
        <v>16</v>
      </c>
      <c r="L734" s="5">
        <v>32</v>
      </c>
      <c r="M734" s="5">
        <v>65.099999999999994</v>
      </c>
      <c r="N734" s="5">
        <v>7</v>
      </c>
      <c r="O734" s="43" t="str">
        <f>CONCATENATE(Таблица1[[#This Row],[Отверстия]],"/",Таблица1[[#This Row],[PCD]])</f>
        <v>5/108</v>
      </c>
      <c r="P734" s="5" t="s">
        <v>2059</v>
      </c>
      <c r="Q734" s="17" t="str">
        <f>CONCATENATE(Таблица1[[#This Row],[Отверстия]],"/",Таблица1[[#This Row],[PCD]],"/",Таблица1[[#This Row],[Диаметр]])</f>
        <v>5/108/16</v>
      </c>
      <c r="R73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5/108/16/32/65,1/7</v>
      </c>
      <c r="S73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5/108/16/32/65,1/7</v>
      </c>
      <c r="T734" s="58" t="s">
        <v>20</v>
      </c>
      <c r="U734" s="4"/>
      <c r="V734" s="35"/>
      <c r="W734" s="55"/>
      <c r="X734" s="34">
        <v>3990</v>
      </c>
      <c r="Y734" s="161"/>
      <c r="Z734" s="34">
        <v>0</v>
      </c>
      <c r="AA734" s="51">
        <f>IFERROR(VLOOKUP(Таблица1[[#This Row],[Товар КОД6]],'Stock СВОД'!$A$5:$C$220,2,0),)</f>
        <v>0</v>
      </c>
      <c r="AB734" s="51">
        <f>IFERROR(VLOOKUP(Таблица1[[#This Row],[Товар КОД6]],'Продажи Период СВОД'!$A$5:$C$410,2,0),)</f>
        <v>0</v>
      </c>
      <c r="AC734" s="129">
        <f>IFERROR(VLOOKUP(Таблица1[[#This Row],[Товар КОД6]],'Stock СВОД'!$A$5:$C$220,3,0),)</f>
        <v>0</v>
      </c>
      <c r="AD734" s="51">
        <f>IFERROR(VLOOKUP(Таблица1[[#This Row],[Товар КОД6]],'Продажи Период СВОД'!$A$5:$C$410,3,0),)</f>
        <v>0</v>
      </c>
      <c r="AE734" s="119">
        <f>Таблица1[[#This Row],[СТОК 1001]]+Таблица1[[#This Row],[СТОК 1002,]]</f>
        <v>0</v>
      </c>
      <c r="AF734" s="128"/>
      <c r="AG734" s="129"/>
      <c r="AH734" s="120">
        <f>Таблица1[[#This Row],[1002 заказ]]+Таблица1[[#This Row],[1001 заказ]]</f>
        <v>0</v>
      </c>
      <c r="AI734" s="57"/>
      <c r="AJ734" s="194"/>
      <c r="AK734" s="194"/>
      <c r="AL734" s="194">
        <f>Таблица1[[#This Row],[ФАКТ 1001]]+Таблица1[[#This Row],[ФАКТ 1002]]+Таблица1[[#This Row],[1001 заказ]]+Таблица1[[#This Row],[1002 заказ]]</f>
        <v>0</v>
      </c>
      <c r="AP734" s="3">
        <f>Таблица1[[#This Row],[Возврат 1002]]+Таблица1[[#This Row],[Возврат 1001]]</f>
        <v>0</v>
      </c>
      <c r="AQ73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35" spans="1:43" s="3" customFormat="1" ht="15.75" hidden="1" customHeight="1" x14ac:dyDescent="0.2">
      <c r="A735" s="23" t="s">
        <v>810</v>
      </c>
      <c r="B735" s="2">
        <v>442188</v>
      </c>
      <c r="C735" s="88"/>
      <c r="D735" s="23" t="s">
        <v>810</v>
      </c>
      <c r="E735" s="7">
        <v>442188</v>
      </c>
      <c r="F735" s="7"/>
      <c r="G735" s="8"/>
      <c r="H735" s="5" t="s">
        <v>18</v>
      </c>
      <c r="I735" s="5">
        <v>5</v>
      </c>
      <c r="J735" s="5">
        <v>108</v>
      </c>
      <c r="K735" s="5">
        <v>16</v>
      </c>
      <c r="L735" s="5">
        <v>38</v>
      </c>
      <c r="M735" s="5">
        <v>63.4</v>
      </c>
      <c r="N735" s="5">
        <v>6.5</v>
      </c>
      <c r="O735" s="43" t="str">
        <f>CONCATENATE(Таблица1[[#This Row],[Отверстия]],"/",Таблица1[[#This Row],[PCD]])</f>
        <v>5/108</v>
      </c>
      <c r="P735" s="5" t="s">
        <v>444</v>
      </c>
      <c r="Q735" s="17" t="str">
        <f>CONCATENATE(Таблица1[[#This Row],[Отверстия]],"/",Таблица1[[#This Row],[PCD]],"/",Таблица1[[#This Row],[Диаметр]])</f>
        <v>5/108/16</v>
      </c>
      <c r="R73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5/108/16/38/63,4/6,5</v>
      </c>
      <c r="S73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5/108/16/38/63,4/6,5</v>
      </c>
      <c r="T735" s="58" t="s">
        <v>22</v>
      </c>
      <c r="U735" s="4"/>
      <c r="V735" s="35"/>
      <c r="W735" s="55" t="s">
        <v>2911</v>
      </c>
      <c r="X735" s="34">
        <v>3740</v>
      </c>
      <c r="Y735" s="161"/>
      <c r="Z735" s="34">
        <v>0</v>
      </c>
      <c r="AA735" s="51">
        <f>IFERROR(VLOOKUP(Таблица1[[#This Row],[Товар КОД6]],'Stock СВОД'!$A$5:$C$220,2,0),)</f>
        <v>0</v>
      </c>
      <c r="AB735" s="51">
        <f>IFERROR(VLOOKUP(Таблица1[[#This Row],[Товар КОД6]],'Продажи Период СВОД'!$A$5:$C$410,2,0),)</f>
        <v>0</v>
      </c>
      <c r="AC735" s="129">
        <f>IFERROR(VLOOKUP(Таблица1[[#This Row],[Товар КОД6]],'Stock СВОД'!$A$5:$C$220,3,0),)</f>
        <v>0</v>
      </c>
      <c r="AD735" s="51">
        <f>IFERROR(VLOOKUP(Таблица1[[#This Row],[Товар КОД6]],'Продажи Период СВОД'!$A$5:$C$410,3,0),)</f>
        <v>0</v>
      </c>
      <c r="AE735" s="119">
        <f>Таблица1[[#This Row],[СТОК 1001]]+Таблица1[[#This Row],[СТОК 1002,]]</f>
        <v>0</v>
      </c>
      <c r="AF735" s="128"/>
      <c r="AG735" s="129"/>
      <c r="AH735" s="120">
        <f>Таблица1[[#This Row],[1002 заказ]]+Таблица1[[#This Row],[1001 заказ]]</f>
        <v>0</v>
      </c>
      <c r="AI735" s="57"/>
      <c r="AJ735" s="57"/>
      <c r="AK735" s="57"/>
      <c r="AL735" s="57">
        <f>Таблица1[[#This Row],[ФАКТ 1001]]+Таблица1[[#This Row],[ФАКТ 1002]]+Таблица1[[#This Row],[1001 заказ]]+Таблица1[[#This Row],[1002 заказ]]</f>
        <v>0</v>
      </c>
      <c r="AP735" s="3">
        <f>Таблица1[[#This Row],[Возврат 1002]]+Таблица1[[#This Row],[Возврат 1001]]</f>
        <v>0</v>
      </c>
      <c r="AQ73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36" spans="1:43" s="3" customFormat="1" ht="15.75" customHeight="1" x14ac:dyDescent="0.2">
      <c r="A736" s="23" t="s">
        <v>810</v>
      </c>
      <c r="B736" s="2">
        <v>405697</v>
      </c>
      <c r="C736" s="88" t="s">
        <v>1292</v>
      </c>
      <c r="D736" s="23" t="s">
        <v>810</v>
      </c>
      <c r="E736" s="7">
        <v>405697</v>
      </c>
      <c r="F736" s="7" t="s">
        <v>513</v>
      </c>
      <c r="G736" s="8" t="s">
        <v>1180</v>
      </c>
      <c r="H736" s="5" t="s">
        <v>21</v>
      </c>
      <c r="I736" s="5">
        <v>5</v>
      </c>
      <c r="J736" s="5">
        <v>108</v>
      </c>
      <c r="K736" s="5">
        <v>16</v>
      </c>
      <c r="L736" s="5">
        <v>38</v>
      </c>
      <c r="M736" s="5">
        <v>65.099999999999994</v>
      </c>
      <c r="N736" s="5">
        <v>7</v>
      </c>
      <c r="O736" s="43" t="str">
        <f>CONCATENATE(Таблица1[[#This Row],[Отверстия]],"/",Таблица1[[#This Row],[PCD]])</f>
        <v>5/108</v>
      </c>
      <c r="P736" s="5" t="s">
        <v>1291</v>
      </c>
      <c r="Q736" s="17" t="str">
        <f>CONCATENATE(Таблица1[[#This Row],[Отверстия]],"/",Таблица1[[#This Row],[PCD]],"/",Таблица1[[#This Row],[Диаметр]])</f>
        <v>5/108/16</v>
      </c>
      <c r="R73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5/108/16/38/65,1/7</v>
      </c>
      <c r="S73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5/108/16/38/65,1/7</v>
      </c>
      <c r="T736" s="58" t="s">
        <v>20</v>
      </c>
      <c r="U736" s="4"/>
      <c r="V736" s="35"/>
      <c r="W736" s="55"/>
      <c r="X736" s="34">
        <v>4250</v>
      </c>
      <c r="Y736" s="161"/>
      <c r="Z736" s="34">
        <v>0</v>
      </c>
      <c r="AA736" s="51">
        <f>IFERROR(VLOOKUP(Таблица1[[#This Row],[Товар КОД6]],'Stock СВОД'!$A$5:$C$220,2,0),)</f>
        <v>0</v>
      </c>
      <c r="AB736" s="51">
        <f>IFERROR(VLOOKUP(Таблица1[[#This Row],[Товар КОД6]],'Продажи Период СВОД'!$A$5:$C$410,2,0),)</f>
        <v>0</v>
      </c>
      <c r="AC736" s="129">
        <f>IFERROR(VLOOKUP(Таблица1[[#This Row],[Товар КОД6]],'Stock СВОД'!$A$5:$C$220,3,0),)</f>
        <v>0</v>
      </c>
      <c r="AD736" s="51">
        <f>IFERROR(VLOOKUP(Таблица1[[#This Row],[Товар КОД6]],'Продажи Период СВОД'!$A$5:$C$410,3,0),)</f>
        <v>0</v>
      </c>
      <c r="AE736" s="119">
        <f>Таблица1[[#This Row],[СТОК 1001]]+Таблица1[[#This Row],[СТОК 1002,]]</f>
        <v>0</v>
      </c>
      <c r="AF736" s="128"/>
      <c r="AG736" s="129"/>
      <c r="AH736" s="120">
        <f>Таблица1[[#This Row],[1002 заказ]]+Таблица1[[#This Row],[1001 заказ]]</f>
        <v>0</v>
      </c>
      <c r="AI736" s="57"/>
      <c r="AJ736" s="194"/>
      <c r="AK736" s="194"/>
      <c r="AL736" s="194">
        <f>Таблица1[[#This Row],[ФАКТ 1001]]+Таблица1[[#This Row],[ФАКТ 1002]]+Таблица1[[#This Row],[1001 заказ]]+Таблица1[[#This Row],[1002 заказ]]</f>
        <v>0</v>
      </c>
      <c r="AP736" s="3">
        <f>Таблица1[[#This Row],[Возврат 1002]]+Таблица1[[#This Row],[Возврат 1001]]</f>
        <v>0</v>
      </c>
      <c r="AQ73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37" spans="1:43" s="3" customFormat="1" ht="15.75" customHeight="1" x14ac:dyDescent="0.2">
      <c r="A737" s="23" t="s">
        <v>810</v>
      </c>
      <c r="B737" s="2">
        <v>661613</v>
      </c>
      <c r="C737" s="88" t="s">
        <v>2042</v>
      </c>
      <c r="D737" s="23" t="s">
        <v>810</v>
      </c>
      <c r="E737" s="7">
        <v>661613</v>
      </c>
      <c r="F737" s="7" t="s">
        <v>513</v>
      </c>
      <c r="G737" s="8" t="s">
        <v>1106</v>
      </c>
      <c r="H737" s="5" t="s">
        <v>21</v>
      </c>
      <c r="I737" s="5">
        <v>5</v>
      </c>
      <c r="J737" s="5">
        <v>108</v>
      </c>
      <c r="K737" s="5">
        <v>16</v>
      </c>
      <c r="L737" s="5">
        <v>38</v>
      </c>
      <c r="M737" s="5">
        <v>65.099999999999994</v>
      </c>
      <c r="N737" s="5">
        <v>7</v>
      </c>
      <c r="O737" s="43" t="str">
        <f>CONCATENATE(Таблица1[[#This Row],[Отверстия]],"/",Таблица1[[#This Row],[PCD]])</f>
        <v>5/108</v>
      </c>
      <c r="P737" s="5" t="s">
        <v>2041</v>
      </c>
      <c r="Q737" s="17" t="str">
        <f>CONCATENATE(Таблица1[[#This Row],[Отверстия]],"/",Таблица1[[#This Row],[PCD]],"/",Таблица1[[#This Row],[Диаметр]])</f>
        <v>5/108/16</v>
      </c>
      <c r="R73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5/108/16/38/65,1/7</v>
      </c>
      <c r="S73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5/108/16/38/65,1/7</v>
      </c>
      <c r="T737" s="58" t="s">
        <v>20</v>
      </c>
      <c r="U737" s="4"/>
      <c r="V737" s="35"/>
      <c r="W737" s="55"/>
      <c r="X737" s="34">
        <v>3990</v>
      </c>
      <c r="Y737" s="161"/>
      <c r="Z737" s="34">
        <v>0</v>
      </c>
      <c r="AA737" s="51">
        <f>IFERROR(VLOOKUP(Таблица1[[#This Row],[Товар КОД6]],'Stock СВОД'!$A$5:$C$220,2,0),)</f>
        <v>0</v>
      </c>
      <c r="AB737" s="51">
        <f>IFERROR(VLOOKUP(Таблица1[[#This Row],[Товар КОД6]],'Продажи Период СВОД'!$A$5:$C$410,2,0),)</f>
        <v>0</v>
      </c>
      <c r="AC737" s="129">
        <f>IFERROR(VLOOKUP(Таблица1[[#This Row],[Товар КОД6]],'Stock СВОД'!$A$5:$C$220,3,0),)</f>
        <v>0</v>
      </c>
      <c r="AD737" s="51">
        <f>IFERROR(VLOOKUP(Таблица1[[#This Row],[Товар КОД6]],'Продажи Период СВОД'!$A$5:$C$410,3,0),)</f>
        <v>0</v>
      </c>
      <c r="AE737" s="119">
        <f>Таблица1[[#This Row],[СТОК 1001]]+Таблица1[[#This Row],[СТОК 1002,]]</f>
        <v>0</v>
      </c>
      <c r="AF737" s="128"/>
      <c r="AG737" s="129"/>
      <c r="AH737" s="120">
        <f>Таблица1[[#This Row],[1002 заказ]]+Таблица1[[#This Row],[1001 заказ]]</f>
        <v>0</v>
      </c>
      <c r="AI737" s="57"/>
      <c r="AJ737" s="194"/>
      <c r="AK737" s="194"/>
      <c r="AL737" s="194">
        <f>Таблица1[[#This Row],[ФАКТ 1001]]+Таблица1[[#This Row],[ФАКТ 1002]]+Таблица1[[#This Row],[1001 заказ]]+Таблица1[[#This Row],[1002 заказ]]</f>
        <v>0</v>
      </c>
      <c r="AP737" s="3">
        <f>Таблица1[[#This Row],[Возврат 1002]]+Таблица1[[#This Row],[Возврат 1001]]</f>
        <v>0</v>
      </c>
      <c r="AQ73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38" spans="1:43" s="3" customFormat="1" ht="15.75" customHeight="1" x14ac:dyDescent="0.2">
      <c r="A738" s="23" t="s">
        <v>810</v>
      </c>
      <c r="B738" s="2">
        <v>661615</v>
      </c>
      <c r="C738" s="88" t="s">
        <v>3719</v>
      </c>
      <c r="D738" s="23" t="s">
        <v>810</v>
      </c>
      <c r="E738" s="7">
        <v>661615</v>
      </c>
      <c r="F738" s="7" t="s">
        <v>513</v>
      </c>
      <c r="G738" s="8" t="s">
        <v>1099</v>
      </c>
      <c r="H738" s="5" t="s">
        <v>21</v>
      </c>
      <c r="I738" s="5">
        <v>5</v>
      </c>
      <c r="J738" s="5">
        <v>108</v>
      </c>
      <c r="K738" s="5">
        <v>16</v>
      </c>
      <c r="L738" s="5">
        <v>38</v>
      </c>
      <c r="M738" s="5">
        <v>65.099999999999994</v>
      </c>
      <c r="N738" s="5">
        <v>7</v>
      </c>
      <c r="O738" s="43" t="str">
        <f>CONCATENATE(Таблица1[[#This Row],[Отверстия]],"/",Таблица1[[#This Row],[PCD]])</f>
        <v>5/108</v>
      </c>
      <c r="P738" s="5" t="s">
        <v>2043</v>
      </c>
      <c r="Q738" s="17" t="str">
        <f>CONCATENATE(Таблица1[[#This Row],[Отверстия]],"/",Таблица1[[#This Row],[PCD]],"/",Таблица1[[#This Row],[Диаметр]])</f>
        <v>5/108/16</v>
      </c>
      <c r="R73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5/108/16/38/65,1/7</v>
      </c>
      <c r="S73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5/108/16/38/65,1/7</v>
      </c>
      <c r="T738" s="58" t="s">
        <v>20</v>
      </c>
      <c r="U738" s="4"/>
      <c r="V738" s="35"/>
      <c r="W738" s="55"/>
      <c r="X738" s="34">
        <v>3990</v>
      </c>
      <c r="Y738" s="161"/>
      <c r="Z738" s="34">
        <v>0</v>
      </c>
      <c r="AA738" s="51">
        <f>IFERROR(VLOOKUP(Таблица1[[#This Row],[Товар КОД6]],'Stock СВОД'!$A$5:$C$220,2,0),)</f>
        <v>0</v>
      </c>
      <c r="AB738" s="51">
        <f>IFERROR(VLOOKUP(Таблица1[[#This Row],[Товар КОД6]],'Продажи Период СВОД'!$A$5:$C$410,2,0),)</f>
        <v>0</v>
      </c>
      <c r="AC738" s="129">
        <f>IFERROR(VLOOKUP(Таблица1[[#This Row],[Товар КОД6]],'Stock СВОД'!$A$5:$C$220,3,0),)</f>
        <v>0</v>
      </c>
      <c r="AD738" s="51">
        <f>IFERROR(VLOOKUP(Таблица1[[#This Row],[Товар КОД6]],'Продажи Период СВОД'!$A$5:$C$410,3,0),)</f>
        <v>0</v>
      </c>
      <c r="AE738" s="119">
        <f>Таблица1[[#This Row],[СТОК 1001]]+Таблица1[[#This Row],[СТОК 1002,]]</f>
        <v>0</v>
      </c>
      <c r="AF738" s="128"/>
      <c r="AG738" s="129"/>
      <c r="AH738" s="120">
        <f>Таблица1[[#This Row],[1002 заказ]]+Таблица1[[#This Row],[1001 заказ]]</f>
        <v>0</v>
      </c>
      <c r="AI738" s="57"/>
      <c r="AJ738" s="194"/>
      <c r="AK738" s="194"/>
      <c r="AL738" s="194">
        <f>Таблица1[[#This Row],[ФАКТ 1001]]+Таблица1[[#This Row],[ФАКТ 1002]]+Таблица1[[#This Row],[1001 заказ]]+Таблица1[[#This Row],[1002 заказ]]</f>
        <v>0</v>
      </c>
      <c r="AP738" s="3">
        <f>Таблица1[[#This Row],[Возврат 1002]]+Таблица1[[#This Row],[Возврат 1001]]</f>
        <v>0</v>
      </c>
      <c r="AQ73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39" spans="1:43" s="3" customFormat="1" ht="15.75" customHeight="1" x14ac:dyDescent="0.2">
      <c r="A739" s="23" t="s">
        <v>810</v>
      </c>
      <c r="B739" s="2">
        <v>408927</v>
      </c>
      <c r="C739" s="88" t="s">
        <v>1626</v>
      </c>
      <c r="D739" s="23" t="s">
        <v>810</v>
      </c>
      <c r="E739" s="7">
        <v>408927</v>
      </c>
      <c r="F739" s="7" t="s">
        <v>377</v>
      </c>
      <c r="G739" s="8" t="s">
        <v>1180</v>
      </c>
      <c r="H739" s="5" t="s">
        <v>21</v>
      </c>
      <c r="I739" s="5">
        <v>5</v>
      </c>
      <c r="J739" s="5">
        <v>108</v>
      </c>
      <c r="K739" s="5">
        <v>16</v>
      </c>
      <c r="L739" s="5">
        <v>43</v>
      </c>
      <c r="M739" s="5">
        <v>65.099999999999994</v>
      </c>
      <c r="N739" s="5">
        <v>6.5</v>
      </c>
      <c r="O739" s="43" t="str">
        <f>CONCATENATE(Таблица1[[#This Row],[Отверстия]],"/",Таблица1[[#This Row],[PCD]])</f>
        <v>5/108</v>
      </c>
      <c r="P739" s="5" t="s">
        <v>1625</v>
      </c>
      <c r="Q739" s="17" t="str">
        <f>CONCATENATE(Таблица1[[#This Row],[Отверстия]],"/",Таблица1[[#This Row],[PCD]],"/",Таблица1[[#This Row],[Диаметр]])</f>
        <v>5/108/16</v>
      </c>
      <c r="R73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5/108/16/43/65,1/6,5</v>
      </c>
      <c r="S73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5/108/16/43/65,1/6,5</v>
      </c>
      <c r="T739" s="58" t="s">
        <v>20</v>
      </c>
      <c r="U739" s="4"/>
      <c r="V739" s="35"/>
      <c r="W739" s="55"/>
      <c r="X739" s="34">
        <v>4250</v>
      </c>
      <c r="Y739" s="161"/>
      <c r="Z739" s="34">
        <v>0</v>
      </c>
      <c r="AA739" s="51">
        <f>IFERROR(VLOOKUP(Таблица1[[#This Row],[Товар КОД6]],'Stock СВОД'!$A$5:$C$220,2,0),)</f>
        <v>0</v>
      </c>
      <c r="AB739" s="51">
        <f>IFERROR(VLOOKUP(Таблица1[[#This Row],[Товар КОД6]],'Продажи Период СВОД'!$A$5:$C$410,2,0),)</f>
        <v>0</v>
      </c>
      <c r="AC739" s="129">
        <f>IFERROR(VLOOKUP(Таблица1[[#This Row],[Товар КОД6]],'Stock СВОД'!$A$5:$C$220,3,0),)</f>
        <v>0</v>
      </c>
      <c r="AD739" s="51">
        <f>IFERROR(VLOOKUP(Таблица1[[#This Row],[Товар КОД6]],'Продажи Период СВОД'!$A$5:$C$410,3,0),)</f>
        <v>0</v>
      </c>
      <c r="AE739" s="119">
        <f>Таблица1[[#This Row],[СТОК 1001]]+Таблица1[[#This Row],[СТОК 1002,]]</f>
        <v>0</v>
      </c>
      <c r="AF739" s="128"/>
      <c r="AG739" s="129"/>
      <c r="AH739" s="120">
        <f>Таблица1[[#This Row],[1002 заказ]]+Таблица1[[#This Row],[1001 заказ]]</f>
        <v>0</v>
      </c>
      <c r="AI739" s="57"/>
      <c r="AJ739" s="194"/>
      <c r="AK739" s="194"/>
      <c r="AL739" s="194">
        <f>Таблица1[[#This Row],[ФАКТ 1001]]+Таблица1[[#This Row],[ФАКТ 1002]]+Таблица1[[#This Row],[1001 заказ]]+Таблица1[[#This Row],[1002 заказ]]</f>
        <v>0</v>
      </c>
      <c r="AP739" s="3">
        <f>Таблица1[[#This Row],[Возврат 1002]]+Таблица1[[#This Row],[Возврат 1001]]</f>
        <v>0</v>
      </c>
      <c r="AQ73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40" spans="1:43" s="3" customFormat="1" ht="15.75" customHeight="1" x14ac:dyDescent="0.2">
      <c r="A740" s="23" t="s">
        <v>810</v>
      </c>
      <c r="B740" s="2">
        <v>408928</v>
      </c>
      <c r="C740" s="88" t="s">
        <v>1628</v>
      </c>
      <c r="D740" s="23" t="s">
        <v>810</v>
      </c>
      <c r="E740" s="7">
        <v>408928</v>
      </c>
      <c r="F740" s="7" t="s">
        <v>377</v>
      </c>
      <c r="G740" s="8" t="s">
        <v>2571</v>
      </c>
      <c r="H740" s="5" t="s">
        <v>21</v>
      </c>
      <c r="I740" s="5">
        <v>5</v>
      </c>
      <c r="J740" s="5">
        <v>108</v>
      </c>
      <c r="K740" s="5">
        <v>16</v>
      </c>
      <c r="L740" s="5">
        <v>43</v>
      </c>
      <c r="M740" s="5">
        <v>65.099999999999994</v>
      </c>
      <c r="N740" s="5">
        <v>6.5</v>
      </c>
      <c r="O740" s="43" t="str">
        <f>CONCATENATE(Таблица1[[#This Row],[Отверстия]],"/",Таблица1[[#This Row],[PCD]])</f>
        <v>5/108</v>
      </c>
      <c r="P740" s="5" t="s">
        <v>1627</v>
      </c>
      <c r="Q740" s="17" t="str">
        <f>CONCATENATE(Таблица1[[#This Row],[Отверстия]],"/",Таблица1[[#This Row],[PCD]],"/",Таблица1[[#This Row],[Диаметр]])</f>
        <v>5/108/16</v>
      </c>
      <c r="R74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5/108/16/43/65,1/6,5</v>
      </c>
      <c r="S74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5/108/16/43/65,1/6,5</v>
      </c>
      <c r="T740" s="58" t="s">
        <v>20</v>
      </c>
      <c r="U740" s="4"/>
      <c r="V740" s="35"/>
      <c r="W740" s="55"/>
      <c r="X740" s="34">
        <v>4250</v>
      </c>
      <c r="Y740" s="161"/>
      <c r="Z740" s="34">
        <v>0</v>
      </c>
      <c r="AA740" s="51">
        <f>IFERROR(VLOOKUP(Таблица1[[#This Row],[Товар КОД6]],'Stock СВОД'!$A$5:$C$220,2,0),)</f>
        <v>0</v>
      </c>
      <c r="AB740" s="51">
        <f>IFERROR(VLOOKUP(Таблица1[[#This Row],[Товар КОД6]],'Продажи Период СВОД'!$A$5:$C$410,2,0),)</f>
        <v>0</v>
      </c>
      <c r="AC740" s="129">
        <f>IFERROR(VLOOKUP(Таблица1[[#This Row],[Товар КОД6]],'Stock СВОД'!$A$5:$C$220,3,0),)</f>
        <v>0</v>
      </c>
      <c r="AD740" s="51">
        <f>IFERROR(VLOOKUP(Таблица1[[#This Row],[Товар КОД6]],'Продажи Период СВОД'!$A$5:$C$410,3,0),)</f>
        <v>0</v>
      </c>
      <c r="AE740" s="119">
        <f>Таблица1[[#This Row],[СТОК 1001]]+Таблица1[[#This Row],[СТОК 1002,]]</f>
        <v>0</v>
      </c>
      <c r="AF740" s="128"/>
      <c r="AG740" s="129"/>
      <c r="AH740" s="120">
        <f>Таблица1[[#This Row],[1002 заказ]]+Таблица1[[#This Row],[1001 заказ]]</f>
        <v>0</v>
      </c>
      <c r="AI740" s="57"/>
      <c r="AJ740" s="194"/>
      <c r="AK740" s="194"/>
      <c r="AL740" s="194">
        <f>Таблица1[[#This Row],[ФАКТ 1001]]+Таблица1[[#This Row],[ФАКТ 1002]]+Таблица1[[#This Row],[1001 заказ]]+Таблица1[[#This Row],[1002 заказ]]</f>
        <v>0</v>
      </c>
      <c r="AP740" s="3">
        <f>Таблица1[[#This Row],[Возврат 1002]]+Таблица1[[#This Row],[Возврат 1001]]</f>
        <v>0</v>
      </c>
      <c r="AQ74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41" spans="1:43" s="3" customFormat="1" ht="15.75" customHeight="1" x14ac:dyDescent="0.2">
      <c r="A741" s="23" t="s">
        <v>810</v>
      </c>
      <c r="B741" s="2">
        <v>665762</v>
      </c>
      <c r="C741" s="88" t="s">
        <v>3900</v>
      </c>
      <c r="D741" s="23" t="s">
        <v>810</v>
      </c>
      <c r="E741" s="7">
        <v>665762</v>
      </c>
      <c r="F741" s="7" t="s">
        <v>377</v>
      </c>
      <c r="G741" s="8" t="s">
        <v>1099</v>
      </c>
      <c r="H741" s="5" t="s">
        <v>21</v>
      </c>
      <c r="I741" s="5">
        <v>5</v>
      </c>
      <c r="J741" s="5">
        <v>108</v>
      </c>
      <c r="K741" s="5">
        <v>16</v>
      </c>
      <c r="L741" s="5">
        <v>43</v>
      </c>
      <c r="M741" s="5">
        <v>65.099999999999994</v>
      </c>
      <c r="N741" s="5">
        <v>6.5</v>
      </c>
      <c r="O741" s="43" t="str">
        <f>CONCATENATE(Таблица1[[#This Row],[Отверстия]],"/",Таблица1[[#This Row],[PCD]])</f>
        <v>5/108</v>
      </c>
      <c r="P741" s="5" t="s">
        <v>2349</v>
      </c>
      <c r="Q741" s="17" t="str">
        <f>CONCATENATE(Таблица1[[#This Row],[Отверстия]],"/",Таблица1[[#This Row],[PCD]],"/",Таблица1[[#This Row],[Диаметр]])</f>
        <v>5/108/16</v>
      </c>
      <c r="R74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5/108/16/43/65,1/6,5</v>
      </c>
      <c r="S74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5/108/16/43/65,1/6,5</v>
      </c>
      <c r="T741" s="58" t="s">
        <v>20</v>
      </c>
      <c r="U741" s="4"/>
      <c r="V741" s="35"/>
      <c r="W741" s="55"/>
      <c r="X741" s="34">
        <v>3990</v>
      </c>
      <c r="Y741" s="161"/>
      <c r="Z741" s="34">
        <v>0</v>
      </c>
      <c r="AA741" s="51">
        <f>IFERROR(VLOOKUP(Таблица1[[#This Row],[Товар КОД6]],'Stock СВОД'!$A$5:$C$220,2,0),)</f>
        <v>0</v>
      </c>
      <c r="AB741" s="51">
        <f>IFERROR(VLOOKUP(Таблица1[[#This Row],[Товар КОД6]],'Продажи Период СВОД'!$A$5:$C$410,2,0),)</f>
        <v>0</v>
      </c>
      <c r="AC741" s="129">
        <f>IFERROR(VLOOKUP(Таблица1[[#This Row],[Товар КОД6]],'Stock СВОД'!$A$5:$C$220,3,0),)</f>
        <v>0</v>
      </c>
      <c r="AD741" s="51">
        <f>IFERROR(VLOOKUP(Таблица1[[#This Row],[Товар КОД6]],'Продажи Период СВОД'!$A$5:$C$410,3,0),)</f>
        <v>0</v>
      </c>
      <c r="AE741" s="119">
        <f>Таблица1[[#This Row],[СТОК 1001]]+Таблица1[[#This Row],[СТОК 1002,]]</f>
        <v>0</v>
      </c>
      <c r="AF741" s="128"/>
      <c r="AG741" s="129"/>
      <c r="AH741" s="120">
        <f>Таблица1[[#This Row],[1002 заказ]]+Таблица1[[#This Row],[1001 заказ]]</f>
        <v>0</v>
      </c>
      <c r="AI741" s="57"/>
      <c r="AJ741" s="194"/>
      <c r="AK741" s="194"/>
      <c r="AL741" s="194">
        <f>Таблица1[[#This Row],[ФАКТ 1001]]+Таблица1[[#This Row],[ФАКТ 1002]]+Таблица1[[#This Row],[1001 заказ]]+Таблица1[[#This Row],[1002 заказ]]</f>
        <v>0</v>
      </c>
      <c r="AP741" s="3">
        <f>Таблица1[[#This Row],[Возврат 1002]]+Таблица1[[#This Row],[Возврат 1001]]</f>
        <v>0</v>
      </c>
      <c r="AQ74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42" spans="1:43" s="3" customFormat="1" ht="15.75" customHeight="1" x14ac:dyDescent="0.2">
      <c r="A742" s="23" t="s">
        <v>810</v>
      </c>
      <c r="B742" s="2">
        <v>665763</v>
      </c>
      <c r="C742" s="88" t="s">
        <v>3720</v>
      </c>
      <c r="D742" s="23" t="s">
        <v>810</v>
      </c>
      <c r="E742" s="7">
        <v>665763</v>
      </c>
      <c r="F742" s="7" t="s">
        <v>377</v>
      </c>
      <c r="G742" s="8" t="s">
        <v>1106</v>
      </c>
      <c r="H742" s="5" t="s">
        <v>21</v>
      </c>
      <c r="I742" s="5">
        <v>5</v>
      </c>
      <c r="J742" s="5">
        <v>108</v>
      </c>
      <c r="K742" s="5">
        <v>16</v>
      </c>
      <c r="L742" s="5">
        <v>43</v>
      </c>
      <c r="M742" s="5">
        <v>65.099999999999994</v>
      </c>
      <c r="N742" s="5">
        <v>6.5</v>
      </c>
      <c r="O742" s="43" t="str">
        <f>CONCATENATE(Таблица1[[#This Row],[Отверстия]],"/",Таблица1[[#This Row],[PCD]])</f>
        <v>5/108</v>
      </c>
      <c r="P742" s="5" t="s">
        <v>2350</v>
      </c>
      <c r="Q742" s="17" t="str">
        <f>CONCATENATE(Таблица1[[#This Row],[Отверстия]],"/",Таблица1[[#This Row],[PCD]],"/",Таблица1[[#This Row],[Диаметр]])</f>
        <v>5/108/16</v>
      </c>
      <c r="R74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5/108/16/43/65,1/6,5</v>
      </c>
      <c r="S74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5/108/16/43/65,1/6,5</v>
      </c>
      <c r="T742" s="58" t="s">
        <v>20</v>
      </c>
      <c r="U742" s="4"/>
      <c r="V742" s="35"/>
      <c r="W742" s="55"/>
      <c r="X742" s="34">
        <v>3990</v>
      </c>
      <c r="Y742" s="161"/>
      <c r="Z742" s="34">
        <v>0</v>
      </c>
      <c r="AA742" s="51">
        <f>IFERROR(VLOOKUP(Таблица1[[#This Row],[Товар КОД6]],'Stock СВОД'!$A$5:$C$220,2,0),)</f>
        <v>0</v>
      </c>
      <c r="AB742" s="51">
        <f>IFERROR(VLOOKUP(Таблица1[[#This Row],[Товар КОД6]],'Продажи Период СВОД'!$A$5:$C$410,2,0),)</f>
        <v>0</v>
      </c>
      <c r="AC742" s="129">
        <f>IFERROR(VLOOKUP(Таблица1[[#This Row],[Товар КОД6]],'Stock СВОД'!$A$5:$C$220,3,0),)</f>
        <v>0</v>
      </c>
      <c r="AD742" s="51">
        <f>IFERROR(VLOOKUP(Таблица1[[#This Row],[Товар КОД6]],'Продажи Период СВОД'!$A$5:$C$410,3,0),)</f>
        <v>0</v>
      </c>
      <c r="AE742" s="119">
        <f>Таблица1[[#This Row],[СТОК 1001]]+Таблица1[[#This Row],[СТОК 1002,]]</f>
        <v>0</v>
      </c>
      <c r="AF742" s="128"/>
      <c r="AG742" s="129"/>
      <c r="AH742" s="120">
        <f>Таблица1[[#This Row],[1002 заказ]]+Таблица1[[#This Row],[1001 заказ]]</f>
        <v>0</v>
      </c>
      <c r="AI742" s="57"/>
      <c r="AJ742" s="194"/>
      <c r="AK742" s="194"/>
      <c r="AL742" s="194">
        <f>Таблица1[[#This Row],[ФАКТ 1001]]+Таблица1[[#This Row],[ФАКТ 1002]]+Таблица1[[#This Row],[1001 заказ]]+Таблица1[[#This Row],[1002 заказ]]</f>
        <v>0</v>
      </c>
      <c r="AP742" s="3">
        <f>Таблица1[[#This Row],[Возврат 1002]]+Таблица1[[#This Row],[Возврат 1001]]</f>
        <v>0</v>
      </c>
      <c r="AQ74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43" spans="1:43" s="3" customFormat="1" ht="15.75" customHeight="1" x14ac:dyDescent="0.2">
      <c r="A743" s="23" t="s">
        <v>810</v>
      </c>
      <c r="B743" s="2">
        <v>405696</v>
      </c>
      <c r="C743" s="88" t="s">
        <v>1290</v>
      </c>
      <c r="D743" s="23" t="s">
        <v>810</v>
      </c>
      <c r="E743" s="7">
        <v>405696</v>
      </c>
      <c r="F743" s="7" t="s">
        <v>513</v>
      </c>
      <c r="G743" s="8" t="s">
        <v>1180</v>
      </c>
      <c r="H743" s="5" t="s">
        <v>21</v>
      </c>
      <c r="I743" s="5">
        <v>5</v>
      </c>
      <c r="J743" s="5">
        <v>108</v>
      </c>
      <c r="K743" s="5">
        <v>16</v>
      </c>
      <c r="L743" s="5">
        <v>45</v>
      </c>
      <c r="M743" s="5">
        <v>67.099999999999994</v>
      </c>
      <c r="N743" s="5">
        <v>7</v>
      </c>
      <c r="O743" s="43" t="str">
        <f>CONCATENATE(Таблица1[[#This Row],[Отверстия]],"/",Таблица1[[#This Row],[PCD]])</f>
        <v>5/108</v>
      </c>
      <c r="P743" s="5" t="s">
        <v>1289</v>
      </c>
      <c r="Q743" s="17" t="str">
        <f>CONCATENATE(Таблица1[[#This Row],[Отверстия]],"/",Таблица1[[#This Row],[PCD]],"/",Таблица1[[#This Row],[Диаметр]])</f>
        <v>5/108/16</v>
      </c>
      <c r="R74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5/108/16/45/67,1/7</v>
      </c>
      <c r="S74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5/108/16/45/67,1/7</v>
      </c>
      <c r="T743" s="58" t="s">
        <v>22</v>
      </c>
      <c r="U743" s="4"/>
      <c r="V743" s="35"/>
      <c r="W743" s="55" t="s">
        <v>2915</v>
      </c>
      <c r="X743" s="34">
        <v>4250</v>
      </c>
      <c r="Y743" s="161"/>
      <c r="Z743" s="34">
        <v>0</v>
      </c>
      <c r="AA743" s="51">
        <f>IFERROR(VLOOKUP(Таблица1[[#This Row],[Товар КОД6]],'Stock СВОД'!$A$5:$C$220,2,0),)</f>
        <v>0</v>
      </c>
      <c r="AB743" s="51">
        <f>IFERROR(VLOOKUP(Таблица1[[#This Row],[Товар КОД6]],'Продажи Период СВОД'!$A$5:$C$410,2,0),)</f>
        <v>0</v>
      </c>
      <c r="AC743" s="129">
        <f>IFERROR(VLOOKUP(Таблица1[[#This Row],[Товар КОД6]],'Stock СВОД'!$A$5:$C$220,3,0),)</f>
        <v>0</v>
      </c>
      <c r="AD743" s="51">
        <f>IFERROR(VLOOKUP(Таблица1[[#This Row],[Товар КОД6]],'Продажи Период СВОД'!$A$5:$C$410,3,0),)</f>
        <v>0</v>
      </c>
      <c r="AE743" s="119">
        <f>Таблица1[[#This Row],[СТОК 1001]]+Таблица1[[#This Row],[СТОК 1002,]]</f>
        <v>0</v>
      </c>
      <c r="AF743" s="128"/>
      <c r="AG743" s="129"/>
      <c r="AH743" s="120">
        <f>Таблица1[[#This Row],[1002 заказ]]+Таблица1[[#This Row],[1001 заказ]]</f>
        <v>0</v>
      </c>
      <c r="AI743" s="57">
        <v>1</v>
      </c>
      <c r="AJ743" s="194"/>
      <c r="AK743" s="194"/>
      <c r="AL743" s="194">
        <f>Таблица1[[#This Row],[ФАКТ 1001]]+Таблица1[[#This Row],[ФАКТ 1002]]+Таблица1[[#This Row],[1001 заказ]]+Таблица1[[#This Row],[1002 заказ]]</f>
        <v>0</v>
      </c>
      <c r="AP743" s="3">
        <f>Таблица1[[#This Row],[Возврат 1002]]+Таблица1[[#This Row],[Возврат 1001]]</f>
        <v>0</v>
      </c>
      <c r="AQ74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44" spans="1:43" s="3" customFormat="1" ht="15.75" customHeight="1" x14ac:dyDescent="0.2">
      <c r="A744" s="23" t="s">
        <v>810</v>
      </c>
      <c r="B744" s="2">
        <v>661611</v>
      </c>
      <c r="C744" s="88" t="s">
        <v>2039</v>
      </c>
      <c r="D744" s="23" t="s">
        <v>810</v>
      </c>
      <c r="E744" s="7">
        <v>661611</v>
      </c>
      <c r="F744" s="7" t="s">
        <v>513</v>
      </c>
      <c r="G744" s="8" t="s">
        <v>1106</v>
      </c>
      <c r="H744" s="5" t="s">
        <v>21</v>
      </c>
      <c r="I744" s="5">
        <v>5</v>
      </c>
      <c r="J744" s="5">
        <v>108</v>
      </c>
      <c r="K744" s="5">
        <v>16</v>
      </c>
      <c r="L744" s="5">
        <v>45</v>
      </c>
      <c r="M744" s="5">
        <v>67.099999999999994</v>
      </c>
      <c r="N744" s="5">
        <v>7</v>
      </c>
      <c r="O744" s="43" t="str">
        <f>CONCATENATE(Таблица1[[#This Row],[Отверстия]],"/",Таблица1[[#This Row],[PCD]])</f>
        <v>5/108</v>
      </c>
      <c r="P744" s="5" t="s">
        <v>2038</v>
      </c>
      <c r="Q744" s="17" t="str">
        <f>CONCATENATE(Таблица1[[#This Row],[Отверстия]],"/",Таблица1[[#This Row],[PCD]],"/",Таблица1[[#This Row],[Диаметр]])</f>
        <v>5/108/16</v>
      </c>
      <c r="R74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5/108/16/45/67,1/7</v>
      </c>
      <c r="S74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5/108/16/45/67,1/7</v>
      </c>
      <c r="T744" s="58" t="s">
        <v>22</v>
      </c>
      <c r="U744" s="4"/>
      <c r="V744" s="35"/>
      <c r="W744" s="55" t="s">
        <v>2915</v>
      </c>
      <c r="X744" s="34">
        <v>3990</v>
      </c>
      <c r="Y744" s="161"/>
      <c r="Z744" s="34">
        <v>0</v>
      </c>
      <c r="AA744" s="51">
        <f>IFERROR(VLOOKUP(Таблица1[[#This Row],[Товар КОД6]],'Stock СВОД'!$A$5:$C$220,2,0),)</f>
        <v>0</v>
      </c>
      <c r="AB744" s="51">
        <f>IFERROR(VLOOKUP(Таблица1[[#This Row],[Товар КОД6]],'Продажи Период СВОД'!$A$5:$C$410,2,0),)</f>
        <v>0</v>
      </c>
      <c r="AC744" s="129">
        <f>IFERROR(VLOOKUP(Таблица1[[#This Row],[Товар КОД6]],'Stock СВОД'!$A$5:$C$220,3,0),)</f>
        <v>0</v>
      </c>
      <c r="AD744" s="51">
        <f>IFERROR(VLOOKUP(Таблица1[[#This Row],[Товар КОД6]],'Продажи Период СВОД'!$A$5:$C$410,3,0),)</f>
        <v>0</v>
      </c>
      <c r="AE744" s="119">
        <f>Таблица1[[#This Row],[СТОК 1001]]+Таблица1[[#This Row],[СТОК 1002,]]</f>
        <v>0</v>
      </c>
      <c r="AF744" s="128"/>
      <c r="AG744" s="129"/>
      <c r="AH744" s="120">
        <f>Таблица1[[#This Row],[1002 заказ]]+Таблица1[[#This Row],[1001 заказ]]</f>
        <v>0</v>
      </c>
      <c r="AI744" s="57">
        <v>1</v>
      </c>
      <c r="AJ744" s="194"/>
      <c r="AK744" s="194"/>
      <c r="AL744" s="194">
        <f>Таблица1[[#This Row],[ФАКТ 1001]]+Таблица1[[#This Row],[ФАКТ 1002]]+Таблица1[[#This Row],[1001 заказ]]+Таблица1[[#This Row],[1002 заказ]]</f>
        <v>0</v>
      </c>
      <c r="AP744" s="3">
        <f>Таблица1[[#This Row],[Возврат 1002]]+Таблица1[[#This Row],[Возврат 1001]]</f>
        <v>0</v>
      </c>
      <c r="AQ74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45" spans="1:43" s="3" customFormat="1" ht="15.75" customHeight="1" x14ac:dyDescent="0.2">
      <c r="A745" s="23" t="s">
        <v>810</v>
      </c>
      <c r="B745" s="2">
        <v>661612</v>
      </c>
      <c r="C745" s="88" t="s">
        <v>3977</v>
      </c>
      <c r="D745" s="23" t="s">
        <v>810</v>
      </c>
      <c r="E745" s="7">
        <v>661612</v>
      </c>
      <c r="F745" s="7" t="s">
        <v>513</v>
      </c>
      <c r="G745" s="8" t="s">
        <v>1099</v>
      </c>
      <c r="H745" s="5" t="s">
        <v>21</v>
      </c>
      <c r="I745" s="5">
        <v>5</v>
      </c>
      <c r="J745" s="5">
        <v>108</v>
      </c>
      <c r="K745" s="5">
        <v>16</v>
      </c>
      <c r="L745" s="5">
        <v>45</v>
      </c>
      <c r="M745" s="5">
        <v>67.099999999999994</v>
      </c>
      <c r="N745" s="5">
        <v>7</v>
      </c>
      <c r="O745" s="43" t="str">
        <f>CONCATENATE(Таблица1[[#This Row],[Отверстия]],"/",Таблица1[[#This Row],[PCD]])</f>
        <v>5/108</v>
      </c>
      <c r="P745" s="5" t="s">
        <v>2040</v>
      </c>
      <c r="Q745" s="17" t="str">
        <f>CONCATENATE(Таблица1[[#This Row],[Отверстия]],"/",Таблица1[[#This Row],[PCD]],"/",Таблица1[[#This Row],[Диаметр]])</f>
        <v>5/108/16</v>
      </c>
      <c r="R74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5/108/16/45/67,1/7</v>
      </c>
      <c r="S74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5/108/16/45/67,1/7</v>
      </c>
      <c r="T745" s="58" t="s">
        <v>22</v>
      </c>
      <c r="U745" s="4"/>
      <c r="V745" s="35"/>
      <c r="W745" s="55" t="s">
        <v>2915</v>
      </c>
      <c r="X745" s="34">
        <v>3990</v>
      </c>
      <c r="Y745" s="161"/>
      <c r="Z745" s="34">
        <v>0</v>
      </c>
      <c r="AA745" s="51">
        <f>IFERROR(VLOOKUP(Таблица1[[#This Row],[Товар КОД6]],'Stock СВОД'!$A$5:$C$220,2,0),)</f>
        <v>0</v>
      </c>
      <c r="AB745" s="51">
        <f>IFERROR(VLOOKUP(Таблица1[[#This Row],[Товар КОД6]],'Продажи Период СВОД'!$A$5:$C$410,2,0),)</f>
        <v>0</v>
      </c>
      <c r="AC745" s="129">
        <f>IFERROR(VLOOKUP(Таблица1[[#This Row],[Товар КОД6]],'Stock СВОД'!$A$5:$C$220,3,0),)</f>
        <v>0</v>
      </c>
      <c r="AD745" s="51">
        <f>IFERROR(VLOOKUP(Таблица1[[#This Row],[Товар КОД6]],'Продажи Период СВОД'!$A$5:$C$410,3,0),)</f>
        <v>0</v>
      </c>
      <c r="AE745" s="119">
        <f>Таблица1[[#This Row],[СТОК 1001]]+Таблица1[[#This Row],[СТОК 1002,]]</f>
        <v>0</v>
      </c>
      <c r="AF745" s="128"/>
      <c r="AG745" s="129"/>
      <c r="AH745" s="120">
        <f>Таблица1[[#This Row],[1002 заказ]]+Таблица1[[#This Row],[1001 заказ]]</f>
        <v>0</v>
      </c>
      <c r="AI745" s="57">
        <v>1</v>
      </c>
      <c r="AJ745" s="194"/>
      <c r="AK745" s="194"/>
      <c r="AL745" s="194">
        <f>Таблица1[[#This Row],[ФАКТ 1001]]+Таблица1[[#This Row],[ФАКТ 1002]]+Таблица1[[#This Row],[1001 заказ]]+Таблица1[[#This Row],[1002 заказ]]</f>
        <v>0</v>
      </c>
      <c r="AP745" s="3">
        <f>Таблица1[[#This Row],[Возврат 1002]]+Таблица1[[#This Row],[Возврат 1001]]</f>
        <v>0</v>
      </c>
      <c r="AQ74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46" spans="1:43" s="3" customFormat="1" ht="15.75" hidden="1" customHeight="1" x14ac:dyDescent="0.2">
      <c r="A746" s="23" t="s">
        <v>810</v>
      </c>
      <c r="B746" s="2">
        <v>673631</v>
      </c>
      <c r="C746" s="88" t="s">
        <v>445</v>
      </c>
      <c r="D746" s="23" t="s">
        <v>810</v>
      </c>
      <c r="E746" s="7">
        <v>673631</v>
      </c>
      <c r="F746" s="7"/>
      <c r="G746" s="8"/>
      <c r="H746" s="5" t="s">
        <v>65</v>
      </c>
      <c r="I746" s="5">
        <v>5</v>
      </c>
      <c r="J746" s="5">
        <v>108</v>
      </c>
      <c r="K746" s="5">
        <v>16</v>
      </c>
      <c r="L746" s="5">
        <v>50</v>
      </c>
      <c r="M746" s="5">
        <v>63.4</v>
      </c>
      <c r="N746" s="5">
        <v>6.5</v>
      </c>
      <c r="O746" s="43" t="str">
        <f>CONCATENATE(Таблица1[[#This Row],[Отверстия]],"/",Таблица1[[#This Row],[PCD]])</f>
        <v>5/108</v>
      </c>
      <c r="P746" s="5" t="s">
        <v>446</v>
      </c>
      <c r="Q746" s="17" t="str">
        <f>CONCATENATE(Таблица1[[#This Row],[Отверстия]],"/",Таблица1[[#This Row],[PCD]],"/",Таблица1[[#This Row],[Диаметр]])</f>
        <v>5/108/16</v>
      </c>
      <c r="R74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5/108/16/50/63,4/6,5</v>
      </c>
      <c r="S74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5/108/16/50/63,4/6,5</v>
      </c>
      <c r="T746" s="58" t="s">
        <v>28</v>
      </c>
      <c r="U746" s="4">
        <v>4</v>
      </c>
      <c r="V746" s="35">
        <v>8</v>
      </c>
      <c r="W746" s="55" t="s">
        <v>2783</v>
      </c>
      <c r="X746" s="34">
        <v>3671</v>
      </c>
      <c r="Y746" s="161"/>
      <c r="Z746" s="34">
        <v>0</v>
      </c>
      <c r="AA746" s="51">
        <f>IFERROR(VLOOKUP(Таблица1[[#This Row],[Товар КОД6]],'Stock СВОД'!$A$5:$C$220,2,0),)</f>
        <v>0</v>
      </c>
      <c r="AB746" s="51">
        <f>IFERROR(VLOOKUP(Таблица1[[#This Row],[Товар КОД6]],'Продажи Период СВОД'!$A$5:$C$410,2,0),)</f>
        <v>0</v>
      </c>
      <c r="AC746" s="129">
        <f>IFERROR(VLOOKUP(Таблица1[[#This Row],[Товар КОД6]],'Stock СВОД'!$A$5:$C$220,3,0),)</f>
        <v>0</v>
      </c>
      <c r="AD746" s="51">
        <f>IFERROR(VLOOKUP(Таблица1[[#This Row],[Товар КОД6]],'Продажи Период СВОД'!$A$5:$C$410,3,0),)</f>
        <v>0</v>
      </c>
      <c r="AE746" s="119">
        <f>Таблица1[[#This Row],[СТОК 1001]]+Таблица1[[#This Row],[СТОК 1002,]]</f>
        <v>0</v>
      </c>
      <c r="AF746" s="128"/>
      <c r="AG746" s="129"/>
      <c r="AH746" s="120">
        <f>Таблица1[[#This Row],[1002 заказ]]+Таблица1[[#This Row],[1001 заказ]]</f>
        <v>0</v>
      </c>
      <c r="AI746" s="57">
        <v>1</v>
      </c>
      <c r="AJ746" s="57"/>
      <c r="AK746" s="57"/>
      <c r="AL746" s="57">
        <f>Таблица1[[#This Row],[ФАКТ 1001]]+Таблица1[[#This Row],[ФАКТ 1002]]+Таблица1[[#This Row],[1001 заказ]]+Таблица1[[#This Row],[1002 заказ]]</f>
        <v>0</v>
      </c>
      <c r="AP746" s="3">
        <f>Таблица1[[#This Row],[Возврат 1002]]+Таблица1[[#This Row],[Возврат 1001]]</f>
        <v>0</v>
      </c>
      <c r="AQ74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47" spans="1:43" s="3" customFormat="1" ht="15.75" customHeight="1" x14ac:dyDescent="0.2">
      <c r="A747" s="23" t="s">
        <v>810</v>
      </c>
      <c r="B747" s="2">
        <v>661643</v>
      </c>
      <c r="C747" s="88" t="s">
        <v>3721</v>
      </c>
      <c r="D747" s="23" t="s">
        <v>810</v>
      </c>
      <c r="E747" s="7">
        <v>661643</v>
      </c>
      <c r="F747" s="7" t="s">
        <v>377</v>
      </c>
      <c r="G747" s="8" t="s">
        <v>1099</v>
      </c>
      <c r="H747" s="5" t="s">
        <v>21</v>
      </c>
      <c r="I747" s="5">
        <v>5</v>
      </c>
      <c r="J747" s="5">
        <v>108</v>
      </c>
      <c r="K747" s="5">
        <v>16</v>
      </c>
      <c r="L747" s="5">
        <v>50</v>
      </c>
      <c r="M747" s="5">
        <v>63.4</v>
      </c>
      <c r="N747" s="5">
        <v>6.5</v>
      </c>
      <c r="O747" s="43" t="str">
        <f>CONCATENATE(Таблица1[[#This Row],[Отверстия]],"/",Таблица1[[#This Row],[PCD]])</f>
        <v>5/108</v>
      </c>
      <c r="P747" s="5" t="s">
        <v>447</v>
      </c>
      <c r="Q747" s="17" t="str">
        <f>CONCATENATE(Таблица1[[#This Row],[Отверстия]],"/",Таблица1[[#This Row],[PCD]],"/",Таблица1[[#This Row],[Диаметр]])</f>
        <v>5/108/16</v>
      </c>
      <c r="R74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5/108/16/50/63,4/6,5</v>
      </c>
      <c r="S74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5/108/16/50/63,4/6,5</v>
      </c>
      <c r="T747" s="58" t="s">
        <v>28</v>
      </c>
      <c r="U747" s="4">
        <v>4</v>
      </c>
      <c r="V747" s="35">
        <v>8</v>
      </c>
      <c r="W747" s="55" t="s">
        <v>2783</v>
      </c>
      <c r="X747" s="34">
        <v>3990</v>
      </c>
      <c r="Y747" s="161"/>
      <c r="Z747" s="34">
        <v>0</v>
      </c>
      <c r="AA747" s="51">
        <f>IFERROR(VLOOKUP(Таблица1[[#This Row],[Товар КОД6]],'Stock СВОД'!$A$5:$C$220,2,0),)</f>
        <v>0</v>
      </c>
      <c r="AB747" s="51">
        <f>IFERROR(VLOOKUP(Таблица1[[#This Row],[Товар КОД6]],'Продажи Период СВОД'!$A$5:$C$410,2,0),)</f>
        <v>0</v>
      </c>
      <c r="AC747" s="129">
        <f>IFERROR(VLOOKUP(Таблица1[[#This Row],[Товар КОД6]],'Stock СВОД'!$A$5:$C$220,3,0),)</f>
        <v>4</v>
      </c>
      <c r="AD747" s="51">
        <f>IFERROR(VLOOKUP(Таблица1[[#This Row],[Товар КОД6]],'Продажи Период СВОД'!$A$5:$C$410,3,0),)</f>
        <v>0</v>
      </c>
      <c r="AE747" s="119">
        <f>Таблица1[[#This Row],[СТОК 1001]]+Таблица1[[#This Row],[СТОК 1002,]]</f>
        <v>4</v>
      </c>
      <c r="AF747" s="128"/>
      <c r="AG747" s="129"/>
      <c r="AH747" s="120">
        <f>Таблица1[[#This Row],[1002 заказ]]+Таблица1[[#This Row],[1001 заказ]]</f>
        <v>0</v>
      </c>
      <c r="AI747" s="57">
        <v>1</v>
      </c>
      <c r="AJ747" s="194"/>
      <c r="AK747" s="194"/>
      <c r="AL747" s="194">
        <f>Таблица1[[#This Row],[ФАКТ 1001]]+Таблица1[[#This Row],[ФАКТ 1002]]+Таблица1[[#This Row],[1001 заказ]]+Таблица1[[#This Row],[1002 заказ]]</f>
        <v>0</v>
      </c>
      <c r="AP747" s="3">
        <f>Таблица1[[#This Row],[Возврат 1002]]+Таблица1[[#This Row],[Возврат 1001]]</f>
        <v>0</v>
      </c>
      <c r="AQ74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748" spans="1:43" s="3" customFormat="1" ht="15.75" customHeight="1" x14ac:dyDescent="0.2">
      <c r="A748" s="23" t="s">
        <v>810</v>
      </c>
      <c r="B748" s="2">
        <v>661641</v>
      </c>
      <c r="C748" s="88" t="s">
        <v>448</v>
      </c>
      <c r="D748" s="23" t="s">
        <v>810</v>
      </c>
      <c r="E748" s="7">
        <v>661641</v>
      </c>
      <c r="F748" s="7" t="s">
        <v>377</v>
      </c>
      <c r="G748" s="8" t="s">
        <v>2571</v>
      </c>
      <c r="H748" s="5" t="s">
        <v>21</v>
      </c>
      <c r="I748" s="5">
        <v>5</v>
      </c>
      <c r="J748" s="5">
        <v>108</v>
      </c>
      <c r="K748" s="5">
        <v>16</v>
      </c>
      <c r="L748" s="5">
        <v>50</v>
      </c>
      <c r="M748" s="5">
        <v>63.4</v>
      </c>
      <c r="N748" s="5">
        <v>6.5</v>
      </c>
      <c r="O748" s="43" t="str">
        <f>CONCATENATE(Таблица1[[#This Row],[Отверстия]],"/",Таблица1[[#This Row],[PCD]])</f>
        <v>5/108</v>
      </c>
      <c r="P748" s="5" t="s">
        <v>449</v>
      </c>
      <c r="Q748" s="17" t="str">
        <f>CONCATENATE(Таблица1[[#This Row],[Отверстия]],"/",Таблица1[[#This Row],[PCD]],"/",Таблица1[[#This Row],[Диаметр]])</f>
        <v>5/108/16</v>
      </c>
      <c r="R74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5/108/16/50/63,4/6,5</v>
      </c>
      <c r="S74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5/108/16/50/63,4/6,5</v>
      </c>
      <c r="T748" s="58" t="s">
        <v>28</v>
      </c>
      <c r="U748" s="4">
        <v>4</v>
      </c>
      <c r="V748" s="35">
        <v>8</v>
      </c>
      <c r="W748" s="55" t="s">
        <v>2783</v>
      </c>
      <c r="X748" s="34">
        <v>4250</v>
      </c>
      <c r="Y748" s="161"/>
      <c r="Z748" s="34">
        <v>0</v>
      </c>
      <c r="AA748" s="51">
        <f>IFERROR(VLOOKUP(Таблица1[[#This Row],[Товар КОД6]],'Stock СВОД'!$A$5:$C$220,2,0),)</f>
        <v>0</v>
      </c>
      <c r="AB748" s="51">
        <f>IFERROR(VLOOKUP(Таблица1[[#This Row],[Товар КОД6]],'Продажи Период СВОД'!$A$5:$C$410,2,0),)</f>
        <v>0</v>
      </c>
      <c r="AC748" s="129">
        <f>IFERROR(VLOOKUP(Таблица1[[#This Row],[Товар КОД6]],'Stock СВОД'!$A$5:$C$220,3,0),)</f>
        <v>4</v>
      </c>
      <c r="AD748" s="51">
        <f>IFERROR(VLOOKUP(Таблица1[[#This Row],[Товар КОД6]],'Продажи Период СВОД'!$A$5:$C$410,3,0),)</f>
        <v>0</v>
      </c>
      <c r="AE748" s="119">
        <f>Таблица1[[#This Row],[СТОК 1001]]+Таблица1[[#This Row],[СТОК 1002,]]</f>
        <v>4</v>
      </c>
      <c r="AF748" s="128"/>
      <c r="AG748" s="129"/>
      <c r="AH748" s="120">
        <f>Таблица1[[#This Row],[1002 заказ]]+Таблица1[[#This Row],[1001 заказ]]</f>
        <v>0</v>
      </c>
      <c r="AI748" s="57">
        <v>1</v>
      </c>
      <c r="AJ748" s="194"/>
      <c r="AK748" s="194"/>
      <c r="AL748" s="194">
        <f>Таблица1[[#This Row],[ФАКТ 1001]]+Таблица1[[#This Row],[ФАКТ 1002]]+Таблица1[[#This Row],[1001 заказ]]+Таблица1[[#This Row],[1002 заказ]]</f>
        <v>0</v>
      </c>
      <c r="AP748" s="3">
        <f>Таблица1[[#This Row],[Возврат 1002]]+Таблица1[[#This Row],[Возврат 1001]]</f>
        <v>0</v>
      </c>
      <c r="AQ74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749" spans="1:43" s="3" customFormat="1" ht="15.75" customHeight="1" x14ac:dyDescent="0.2">
      <c r="A749" s="23" t="s">
        <v>810</v>
      </c>
      <c r="B749" s="2">
        <v>489999</v>
      </c>
      <c r="C749" s="88" t="s">
        <v>450</v>
      </c>
      <c r="D749" s="23" t="s">
        <v>810</v>
      </c>
      <c r="E749" s="7">
        <v>489999</v>
      </c>
      <c r="F749" s="7" t="s">
        <v>377</v>
      </c>
      <c r="G749" s="8" t="s">
        <v>1097</v>
      </c>
      <c r="H749" s="5" t="s">
        <v>21</v>
      </c>
      <c r="I749" s="5">
        <v>5</v>
      </c>
      <c r="J749" s="5">
        <v>108</v>
      </c>
      <c r="K749" s="5">
        <v>16</v>
      </c>
      <c r="L749" s="5">
        <v>50</v>
      </c>
      <c r="M749" s="5">
        <v>63.4</v>
      </c>
      <c r="N749" s="5">
        <v>6.5</v>
      </c>
      <c r="O749" s="43" t="str">
        <f>CONCATENATE(Таблица1[[#This Row],[Отверстия]],"/",Таблица1[[#This Row],[PCD]])</f>
        <v>5/108</v>
      </c>
      <c r="P749" s="5" t="s">
        <v>451</v>
      </c>
      <c r="Q749" s="17" t="str">
        <f>CONCATENATE(Таблица1[[#This Row],[Отверстия]],"/",Таблица1[[#This Row],[PCD]],"/",Таблица1[[#This Row],[Диаметр]])</f>
        <v>5/108/16</v>
      </c>
      <c r="R74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5/108/16/50/63,4/6,5</v>
      </c>
      <c r="S74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5/108/16/50/63,4/6,5</v>
      </c>
      <c r="T749" s="58" t="s">
        <v>28</v>
      </c>
      <c r="U749" s="4">
        <v>4</v>
      </c>
      <c r="V749" s="35">
        <v>8</v>
      </c>
      <c r="W749" s="55" t="s">
        <v>2783</v>
      </c>
      <c r="X749" s="34">
        <v>4250</v>
      </c>
      <c r="Y749" s="161"/>
      <c r="Z749" s="34">
        <v>0</v>
      </c>
      <c r="AA749" s="51">
        <f>IFERROR(VLOOKUP(Таблица1[[#This Row],[Товар КОД6]],'Stock СВОД'!$A$5:$C$220,2,0),)</f>
        <v>0</v>
      </c>
      <c r="AB749" s="51">
        <f>IFERROR(VLOOKUP(Таблица1[[#This Row],[Товар КОД6]],'Продажи Период СВОД'!$A$5:$C$410,2,0),)</f>
        <v>0</v>
      </c>
      <c r="AC749" s="129">
        <f>IFERROR(VLOOKUP(Таблица1[[#This Row],[Товар КОД6]],'Stock СВОД'!$A$5:$C$220,3,0),)</f>
        <v>0</v>
      </c>
      <c r="AD749" s="51">
        <f>IFERROR(VLOOKUP(Таблица1[[#This Row],[Товар КОД6]],'Продажи Период СВОД'!$A$5:$C$410,3,0),)</f>
        <v>0</v>
      </c>
      <c r="AE749" s="119">
        <f>Таблица1[[#This Row],[СТОК 1001]]+Таблица1[[#This Row],[СТОК 1002,]]</f>
        <v>0</v>
      </c>
      <c r="AF749" s="128"/>
      <c r="AG749" s="129"/>
      <c r="AH749" s="120">
        <f>Таблица1[[#This Row],[1002 заказ]]+Таблица1[[#This Row],[1001 заказ]]</f>
        <v>0</v>
      </c>
      <c r="AI749" s="57">
        <v>1</v>
      </c>
      <c r="AJ749" s="194"/>
      <c r="AK749" s="194"/>
      <c r="AL749" s="194">
        <f>Таблица1[[#This Row],[ФАКТ 1001]]+Таблица1[[#This Row],[ФАКТ 1002]]+Таблица1[[#This Row],[1001 заказ]]+Таблица1[[#This Row],[1002 заказ]]</f>
        <v>0</v>
      </c>
      <c r="AP749" s="3">
        <v>3520</v>
      </c>
      <c r="AQ74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50" spans="1:43" s="3" customFormat="1" ht="15.75" customHeight="1" x14ac:dyDescent="0.2">
      <c r="A750" s="23" t="s">
        <v>810</v>
      </c>
      <c r="B750" s="2">
        <v>661642</v>
      </c>
      <c r="C750" s="88" t="s">
        <v>3901</v>
      </c>
      <c r="D750" s="23" t="s">
        <v>810</v>
      </c>
      <c r="E750" s="7">
        <v>661642</v>
      </c>
      <c r="F750" s="7" t="s">
        <v>377</v>
      </c>
      <c r="G750" s="8" t="s">
        <v>1106</v>
      </c>
      <c r="H750" s="5" t="s">
        <v>21</v>
      </c>
      <c r="I750" s="5">
        <v>5</v>
      </c>
      <c r="J750" s="5">
        <v>108</v>
      </c>
      <c r="K750" s="5">
        <v>16</v>
      </c>
      <c r="L750" s="5">
        <v>50</v>
      </c>
      <c r="M750" s="5">
        <v>63.4</v>
      </c>
      <c r="N750" s="5">
        <v>6.5</v>
      </c>
      <c r="O750" s="43" t="str">
        <f>CONCATENATE(Таблица1[[#This Row],[Отверстия]],"/",Таблица1[[#This Row],[PCD]])</f>
        <v>5/108</v>
      </c>
      <c r="P750" s="5" t="s">
        <v>452</v>
      </c>
      <c r="Q750" s="17" t="str">
        <f>CONCATENATE(Таблица1[[#This Row],[Отверстия]],"/",Таблица1[[#This Row],[PCD]],"/",Таблица1[[#This Row],[Диаметр]])</f>
        <v>5/108/16</v>
      </c>
      <c r="R75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5/108/16/50/63,4/6,5</v>
      </c>
      <c r="S75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5/108/16/50/63,4/6,5</v>
      </c>
      <c r="T750" s="58" t="s">
        <v>28</v>
      </c>
      <c r="U750" s="4">
        <v>4</v>
      </c>
      <c r="V750" s="35">
        <v>8</v>
      </c>
      <c r="W750" s="55" t="s">
        <v>2783</v>
      </c>
      <c r="X750" s="34">
        <v>3990</v>
      </c>
      <c r="Y750" s="161"/>
      <c r="Z750" s="34">
        <v>0</v>
      </c>
      <c r="AA750" s="51">
        <f>IFERROR(VLOOKUP(Таблица1[[#This Row],[Товар КОД6]],'Stock СВОД'!$A$5:$C$220,2,0),)</f>
        <v>0</v>
      </c>
      <c r="AB750" s="51">
        <f>IFERROR(VLOOKUP(Таблица1[[#This Row],[Товар КОД6]],'Продажи Период СВОД'!$A$5:$C$410,2,0),)</f>
        <v>0</v>
      </c>
      <c r="AC750" s="129">
        <f>IFERROR(VLOOKUP(Таблица1[[#This Row],[Товар КОД6]],'Stock СВОД'!$A$5:$C$220,3,0),)</f>
        <v>0</v>
      </c>
      <c r="AD750" s="51">
        <f>IFERROR(VLOOKUP(Таблица1[[#This Row],[Товар КОД6]],'Продажи Период СВОД'!$A$5:$C$410,3,0),)</f>
        <v>0</v>
      </c>
      <c r="AE750" s="119">
        <f>Таблица1[[#This Row],[СТОК 1001]]+Таблица1[[#This Row],[СТОК 1002,]]</f>
        <v>0</v>
      </c>
      <c r="AF750" s="128"/>
      <c r="AG750" s="129"/>
      <c r="AH750" s="120">
        <f>Таблица1[[#This Row],[1002 заказ]]+Таблица1[[#This Row],[1001 заказ]]</f>
        <v>0</v>
      </c>
      <c r="AI750" s="57">
        <v>1</v>
      </c>
      <c r="AJ750" s="194"/>
      <c r="AK750" s="194"/>
      <c r="AL750" s="194">
        <f>Таблица1[[#This Row],[ФАКТ 1001]]+Таблица1[[#This Row],[ФАКТ 1002]]+Таблица1[[#This Row],[1001 заказ]]+Таблица1[[#This Row],[1002 заказ]]</f>
        <v>0</v>
      </c>
      <c r="AP750" s="3">
        <f>Таблица1[[#This Row],[Возврат 1002]]+Таблица1[[#This Row],[Возврат 1001]]</f>
        <v>0</v>
      </c>
      <c r="AQ75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51" spans="1:43" s="3" customFormat="1" ht="15.75" customHeight="1" x14ac:dyDescent="0.2">
      <c r="A751" s="23" t="s">
        <v>810</v>
      </c>
      <c r="B751" s="2">
        <v>663962</v>
      </c>
      <c r="C751" s="88" t="s">
        <v>453</v>
      </c>
      <c r="D751" s="23" t="s">
        <v>810</v>
      </c>
      <c r="E751" s="7">
        <v>663962</v>
      </c>
      <c r="F751" s="7" t="s">
        <v>204</v>
      </c>
      <c r="G751" s="8" t="s">
        <v>1099</v>
      </c>
      <c r="H751" s="5" t="s">
        <v>21</v>
      </c>
      <c r="I751" s="5">
        <v>5</v>
      </c>
      <c r="J751" s="5">
        <v>108</v>
      </c>
      <c r="K751" s="5">
        <v>16</v>
      </c>
      <c r="L751" s="5">
        <v>50</v>
      </c>
      <c r="M751" s="5">
        <v>63.4</v>
      </c>
      <c r="N751" s="5">
        <v>6.5</v>
      </c>
      <c r="O751" s="43" t="str">
        <f>CONCATENATE(Таблица1[[#This Row],[Отверстия]],"/",Таблица1[[#This Row],[PCD]])</f>
        <v>5/108</v>
      </c>
      <c r="P751" s="5" t="s">
        <v>454</v>
      </c>
      <c r="Q751" s="17" t="str">
        <f>CONCATENATE(Таблица1[[#This Row],[Отверстия]],"/",Таблица1[[#This Row],[PCD]],"/",Таблица1[[#This Row],[Диаметр]])</f>
        <v>5/108/16</v>
      </c>
      <c r="R75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5/108/16/50/63,4/6,5</v>
      </c>
      <c r="S75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5/108/16/50/63,4/6,5</v>
      </c>
      <c r="T751" s="58" t="s">
        <v>28</v>
      </c>
      <c r="U751" s="4">
        <v>4</v>
      </c>
      <c r="V751" s="35">
        <v>8</v>
      </c>
      <c r="W751" s="55" t="s">
        <v>2783</v>
      </c>
      <c r="X751" s="34">
        <v>3990</v>
      </c>
      <c r="Y751" s="161"/>
      <c r="Z751" s="34">
        <v>3085.0037999999995</v>
      </c>
      <c r="AA751" s="51">
        <f>IFERROR(VLOOKUP(Таблица1[[#This Row],[Товар КОД6]],'Stock СВОД'!$A$5:$C$220,2,0),)</f>
        <v>4</v>
      </c>
      <c r="AB751" s="51">
        <f>IFERROR(VLOOKUP(Таблица1[[#This Row],[Товар КОД6]],'Продажи Период СВОД'!$A$5:$C$410,2,0),)</f>
        <v>0</v>
      </c>
      <c r="AC751" s="129">
        <f>IFERROR(VLOOKUP(Таблица1[[#This Row],[Товар КОД6]],'Stock СВОД'!$A$5:$C$220,3,0),)</f>
        <v>0</v>
      </c>
      <c r="AD751" s="51">
        <f>IFERROR(VLOOKUP(Таблица1[[#This Row],[Товар КОД6]],'Продажи Период СВОД'!$A$5:$C$410,3,0),)</f>
        <v>0</v>
      </c>
      <c r="AE751" s="119">
        <f>Таблица1[[#This Row],[СТОК 1001]]+Таблица1[[#This Row],[СТОК 1002,]]</f>
        <v>4</v>
      </c>
      <c r="AF751" s="128"/>
      <c r="AG751" s="129"/>
      <c r="AH751" s="120">
        <f>Таблица1[[#This Row],[1002 заказ]]+Таблица1[[#This Row],[1001 заказ]]</f>
        <v>0</v>
      </c>
      <c r="AI751" s="57">
        <v>1</v>
      </c>
      <c r="AJ751" s="194"/>
      <c r="AK751" s="194"/>
      <c r="AL751" s="194">
        <f>Таблица1[[#This Row],[ФАКТ 1001]]+Таблица1[[#This Row],[ФАКТ 1002]]+Таблица1[[#This Row],[1001 заказ]]+Таблица1[[#This Row],[1002 заказ]]</f>
        <v>0</v>
      </c>
      <c r="AP751" s="3">
        <f>Таблица1[[#This Row],[Возврат 1002]]+Таблица1[[#This Row],[Возврат 1001]]</f>
        <v>0</v>
      </c>
      <c r="AQ75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752" spans="1:43" s="3" customFormat="1" ht="15.75" customHeight="1" x14ac:dyDescent="0.2">
      <c r="A752" s="23" t="s">
        <v>810</v>
      </c>
      <c r="B752" s="2">
        <v>677793</v>
      </c>
      <c r="C752" s="88" t="s">
        <v>455</v>
      </c>
      <c r="D752" s="23" t="s">
        <v>810</v>
      </c>
      <c r="E752" s="7">
        <v>677793</v>
      </c>
      <c r="F752" s="7" t="s">
        <v>377</v>
      </c>
      <c r="G752" s="8" t="s">
        <v>1110</v>
      </c>
      <c r="H752" s="5" t="s">
        <v>21</v>
      </c>
      <c r="I752" s="5">
        <v>5</v>
      </c>
      <c r="J752" s="5">
        <v>108</v>
      </c>
      <c r="K752" s="5">
        <v>16</v>
      </c>
      <c r="L752" s="5">
        <v>50</v>
      </c>
      <c r="M752" s="5">
        <v>63.4</v>
      </c>
      <c r="N752" s="5">
        <v>6.5</v>
      </c>
      <c r="O752" s="43" t="str">
        <f>CONCATENATE(Таблица1[[#This Row],[Отверстия]],"/",Таблица1[[#This Row],[PCD]])</f>
        <v>5/108</v>
      </c>
      <c r="P752" s="5" t="s">
        <v>456</v>
      </c>
      <c r="Q752" s="17" t="str">
        <f>CONCATENATE(Таблица1[[#This Row],[Отверстия]],"/",Таблица1[[#This Row],[PCD]],"/",Таблица1[[#This Row],[Диаметр]])</f>
        <v>5/108/16</v>
      </c>
      <c r="R75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5/108/16/50/63,4/6,5</v>
      </c>
      <c r="S75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5/108/16/50/63,4/6,5</v>
      </c>
      <c r="T752" s="58" t="s">
        <v>28</v>
      </c>
      <c r="U752" s="4">
        <v>4</v>
      </c>
      <c r="V752" s="35">
        <v>8</v>
      </c>
      <c r="W752" s="55" t="s">
        <v>2783</v>
      </c>
      <c r="X752" s="34">
        <v>4250</v>
      </c>
      <c r="Y752" s="161"/>
      <c r="Z752" s="34">
        <v>0</v>
      </c>
      <c r="AA752" s="51">
        <f>IFERROR(VLOOKUP(Таблица1[[#This Row],[Товар КОД6]],'Stock СВОД'!$A$5:$C$220,2,0),)</f>
        <v>0</v>
      </c>
      <c r="AB752" s="51">
        <f>IFERROR(VLOOKUP(Таблица1[[#This Row],[Товар КОД6]],'Продажи Период СВОД'!$A$5:$C$410,2,0),)</f>
        <v>0</v>
      </c>
      <c r="AC752" s="129">
        <f>IFERROR(VLOOKUP(Таблица1[[#This Row],[Товар КОД6]],'Stock СВОД'!$A$5:$C$220,3,0),)</f>
        <v>0</v>
      </c>
      <c r="AD752" s="51">
        <f>IFERROR(VLOOKUP(Таблица1[[#This Row],[Товар КОД6]],'Продажи Период СВОД'!$A$5:$C$410,3,0),)</f>
        <v>0</v>
      </c>
      <c r="AE752" s="119">
        <f>Таблица1[[#This Row],[СТОК 1001]]+Таблица1[[#This Row],[СТОК 1002,]]</f>
        <v>0</v>
      </c>
      <c r="AF752" s="128"/>
      <c r="AG752" s="129"/>
      <c r="AH752" s="120">
        <f>Таблица1[[#This Row],[1002 заказ]]+Таблица1[[#This Row],[1001 заказ]]</f>
        <v>0</v>
      </c>
      <c r="AI752" s="57">
        <v>1</v>
      </c>
      <c r="AJ752" s="194"/>
      <c r="AK752" s="194"/>
      <c r="AL752" s="194">
        <f>Таблица1[[#This Row],[ФАКТ 1001]]+Таблица1[[#This Row],[ФАКТ 1002]]+Таблица1[[#This Row],[1001 заказ]]+Таблица1[[#This Row],[1002 заказ]]</f>
        <v>0</v>
      </c>
      <c r="AP752" s="3">
        <f>Таблица1[[#This Row],[Возврат 1002]]+Таблица1[[#This Row],[Возврат 1001]]</f>
        <v>0</v>
      </c>
      <c r="AQ75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53" spans="1:43" s="3" customFormat="1" ht="15.75" customHeight="1" x14ac:dyDescent="0.2">
      <c r="A753" s="23" t="s">
        <v>810</v>
      </c>
      <c r="B753" s="2">
        <v>941611</v>
      </c>
      <c r="C753" s="88" t="s">
        <v>461</v>
      </c>
      <c r="D753" s="23" t="s">
        <v>810</v>
      </c>
      <c r="E753" s="7">
        <v>941611</v>
      </c>
      <c r="F753" s="7" t="s">
        <v>377</v>
      </c>
      <c r="G753" s="8" t="s">
        <v>1099</v>
      </c>
      <c r="H753" s="5" t="s">
        <v>21</v>
      </c>
      <c r="I753" s="5">
        <v>5</v>
      </c>
      <c r="J753" s="5">
        <v>108</v>
      </c>
      <c r="K753" s="5">
        <v>16</v>
      </c>
      <c r="L753" s="5">
        <v>50</v>
      </c>
      <c r="M753" s="5">
        <v>63.4</v>
      </c>
      <c r="N753" s="5">
        <v>6.5</v>
      </c>
      <c r="O753" s="43" t="str">
        <f>CONCATENATE(Таблица1[[#This Row],[Отверстия]],"/",Таблица1[[#This Row],[PCD]])</f>
        <v>5/108</v>
      </c>
      <c r="P753" s="5" t="s">
        <v>447</v>
      </c>
      <c r="Q753" s="17" t="str">
        <f>CONCATENATE(Таблица1[[#This Row],[Отверстия]],"/",Таблица1[[#This Row],[PCD]],"/",Таблица1[[#This Row],[Диаметр]])</f>
        <v>5/108/16</v>
      </c>
      <c r="R75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5/108/16/50/63,4/6,5</v>
      </c>
      <c r="S75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5/108/16/50/63,4/6,5</v>
      </c>
      <c r="T753" s="58" t="s">
        <v>28</v>
      </c>
      <c r="U753" s="4">
        <v>4</v>
      </c>
      <c r="V753" s="35">
        <v>8</v>
      </c>
      <c r="W753" s="55" t="s">
        <v>2783</v>
      </c>
      <c r="X753" s="34">
        <v>3990</v>
      </c>
      <c r="Y753" s="161"/>
      <c r="Z753" s="34">
        <v>0</v>
      </c>
      <c r="AA753" s="51">
        <f>IFERROR(VLOOKUP(Таблица1[[#This Row],[Товар КОД6]],'Stock СВОД'!$A$5:$C$220,2,0),)</f>
        <v>0</v>
      </c>
      <c r="AB753" s="51">
        <f>IFERROR(VLOOKUP(Таблица1[[#This Row],[Товар КОД6]],'Продажи Период СВОД'!$A$5:$C$410,2,0),)</f>
        <v>0</v>
      </c>
      <c r="AC753" s="129">
        <f>IFERROR(VLOOKUP(Таблица1[[#This Row],[Товар КОД6]],'Stock СВОД'!$A$5:$C$220,3,0),)</f>
        <v>0</v>
      </c>
      <c r="AD753" s="51">
        <f>IFERROR(VLOOKUP(Таблица1[[#This Row],[Товар КОД6]],'Продажи Период СВОД'!$A$5:$C$410,3,0),)</f>
        <v>0</v>
      </c>
      <c r="AE753" s="119">
        <f>Таблица1[[#This Row],[СТОК 1001]]+Таблица1[[#This Row],[СТОК 1002,]]</f>
        <v>0</v>
      </c>
      <c r="AF753" s="128"/>
      <c r="AG753" s="129"/>
      <c r="AH753" s="120">
        <f>Таблица1[[#This Row],[1002 заказ]]+Таблица1[[#This Row],[1001 заказ]]</f>
        <v>0</v>
      </c>
      <c r="AI753" s="57">
        <v>1</v>
      </c>
      <c r="AJ753" s="194"/>
      <c r="AK753" s="194"/>
      <c r="AL753" s="194">
        <f>Таблица1[[#This Row],[ФАКТ 1001]]+Таблица1[[#This Row],[ФАКТ 1002]]+Таблица1[[#This Row],[1001 заказ]]+Таблица1[[#This Row],[1002 заказ]]</f>
        <v>0</v>
      </c>
      <c r="AP753" s="3">
        <f>Таблица1[[#This Row],[Возврат 1002]]+Таблица1[[#This Row],[Возврат 1001]]</f>
        <v>0</v>
      </c>
      <c r="AQ75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54" spans="1:43" s="3" customFormat="1" ht="15.75" customHeight="1" x14ac:dyDescent="0.2">
      <c r="A754" s="23" t="s">
        <v>810</v>
      </c>
      <c r="B754" s="2">
        <v>661733</v>
      </c>
      <c r="C754" s="88" t="s">
        <v>3722</v>
      </c>
      <c r="D754" s="23" t="s">
        <v>810</v>
      </c>
      <c r="E754" s="7">
        <v>661733</v>
      </c>
      <c r="F754" s="7" t="s">
        <v>2576</v>
      </c>
      <c r="G754" s="8" t="s">
        <v>1180</v>
      </c>
      <c r="H754" s="5" t="s">
        <v>21</v>
      </c>
      <c r="I754" s="5">
        <v>5</v>
      </c>
      <c r="J754" s="5">
        <v>108</v>
      </c>
      <c r="K754" s="5">
        <v>16</v>
      </c>
      <c r="L754" s="5">
        <v>50</v>
      </c>
      <c r="M754" s="5">
        <v>63.4</v>
      </c>
      <c r="N754" s="5">
        <v>6.5</v>
      </c>
      <c r="O754" s="43" t="str">
        <f>CONCATENATE(Таблица1[[#This Row],[Отверстия]],"/",Таблица1[[#This Row],[PCD]])</f>
        <v>5/108</v>
      </c>
      <c r="P754" s="5" t="s">
        <v>2162</v>
      </c>
      <c r="Q754" s="17" t="str">
        <f>CONCATENATE(Таблица1[[#This Row],[Отверстия]],"/",Таблица1[[#This Row],[PCD]],"/",Таблица1[[#This Row],[Диаметр]])</f>
        <v>5/108/16</v>
      </c>
      <c r="R75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5/108/16/50/63,4/6,5</v>
      </c>
      <c r="S75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5/108/16/50/63,4/6,5</v>
      </c>
      <c r="T754" s="58" t="s">
        <v>28</v>
      </c>
      <c r="U754" s="4">
        <v>4</v>
      </c>
      <c r="V754" s="35">
        <v>8</v>
      </c>
      <c r="W754" s="55" t="s">
        <v>2783</v>
      </c>
      <c r="X754" s="34">
        <v>4250</v>
      </c>
      <c r="Y754" s="161"/>
      <c r="Z754" s="34">
        <v>3235.0054</v>
      </c>
      <c r="AA754" s="51">
        <f>IFERROR(VLOOKUP(Таблица1[[#This Row],[Товар КОД6]],'Stock СВОД'!$A$5:$C$220,2,0),)</f>
        <v>4</v>
      </c>
      <c r="AB754" s="51">
        <f>IFERROR(VLOOKUP(Таблица1[[#This Row],[Товар КОД6]],'Продажи Период СВОД'!$A$5:$C$410,2,0),)</f>
        <v>4</v>
      </c>
      <c r="AC754" s="129">
        <f>IFERROR(VLOOKUP(Таблица1[[#This Row],[Товар КОД6]],'Stock СВОД'!$A$5:$C$220,3,0),)</f>
        <v>0</v>
      </c>
      <c r="AD754" s="51">
        <f>IFERROR(VLOOKUP(Таблица1[[#This Row],[Товар КОД6]],'Продажи Период СВОД'!$A$5:$C$410,3,0),)</f>
        <v>0</v>
      </c>
      <c r="AE754" s="119">
        <f>Таблица1[[#This Row],[СТОК 1001]]+Таблица1[[#This Row],[СТОК 1002,]]</f>
        <v>4</v>
      </c>
      <c r="AF754" s="128"/>
      <c r="AG754" s="129"/>
      <c r="AH754" s="120">
        <f>Таблица1[[#This Row],[1002 заказ]]+Таблица1[[#This Row],[1001 заказ]]</f>
        <v>0</v>
      </c>
      <c r="AI754" s="57">
        <v>1</v>
      </c>
      <c r="AJ754" s="194"/>
      <c r="AK754" s="194"/>
      <c r="AL754" s="194">
        <f>Таблица1[[#This Row],[ФАКТ 1001]]+Таблица1[[#This Row],[ФАКТ 1002]]+Таблица1[[#This Row],[1001 заказ]]+Таблица1[[#This Row],[1002 заказ]]</f>
        <v>0</v>
      </c>
      <c r="AP754" s="3">
        <v>3520</v>
      </c>
      <c r="AQ75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8</v>
      </c>
    </row>
    <row r="755" spans="1:43" s="3" customFormat="1" ht="15.75" customHeight="1" x14ac:dyDescent="0.2">
      <c r="A755" s="23" t="s">
        <v>810</v>
      </c>
      <c r="B755" s="2">
        <v>661734</v>
      </c>
      <c r="C755" s="88" t="s">
        <v>3723</v>
      </c>
      <c r="D755" s="23" t="s">
        <v>810</v>
      </c>
      <c r="E755" s="7">
        <v>661734</v>
      </c>
      <c r="F755" s="7" t="s">
        <v>2576</v>
      </c>
      <c r="G755" s="8" t="s">
        <v>1108</v>
      </c>
      <c r="H755" s="5" t="s">
        <v>21</v>
      </c>
      <c r="I755" s="5">
        <v>5</v>
      </c>
      <c r="J755" s="5">
        <v>108</v>
      </c>
      <c r="K755" s="5">
        <v>16</v>
      </c>
      <c r="L755" s="5">
        <v>50</v>
      </c>
      <c r="M755" s="5">
        <v>63.4</v>
      </c>
      <c r="N755" s="5">
        <v>6.5</v>
      </c>
      <c r="O755" s="43" t="str">
        <f>CONCATENATE(Таблица1[[#This Row],[Отверстия]],"/",Таблица1[[#This Row],[PCD]])</f>
        <v>5/108</v>
      </c>
      <c r="P755" s="5" t="s">
        <v>2163</v>
      </c>
      <c r="Q755" s="17" t="str">
        <f>CONCATENATE(Таблица1[[#This Row],[Отверстия]],"/",Таблица1[[#This Row],[PCD]],"/",Таблица1[[#This Row],[Диаметр]])</f>
        <v>5/108/16</v>
      </c>
      <c r="R75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5/108/16/50/63,4/6,5</v>
      </c>
      <c r="S75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5/108/16/50/63,4/6,5</v>
      </c>
      <c r="T755" s="58" t="s">
        <v>28</v>
      </c>
      <c r="U755" s="4">
        <v>4</v>
      </c>
      <c r="V755" s="35">
        <v>8</v>
      </c>
      <c r="W755" s="55" t="s">
        <v>2783</v>
      </c>
      <c r="X755" s="34">
        <v>3990</v>
      </c>
      <c r="Y755" s="161"/>
      <c r="Z755" s="34">
        <v>0</v>
      </c>
      <c r="AA755" s="51">
        <f>IFERROR(VLOOKUP(Таблица1[[#This Row],[Товар КОД6]],'Stock СВОД'!$A$5:$C$220,2,0),)</f>
        <v>0</v>
      </c>
      <c r="AB755" s="51">
        <f>IFERROR(VLOOKUP(Таблица1[[#This Row],[Товар КОД6]],'Продажи Период СВОД'!$A$5:$C$410,2,0),)</f>
        <v>0</v>
      </c>
      <c r="AC755" s="129">
        <f>IFERROR(VLOOKUP(Таблица1[[#This Row],[Товар КОД6]],'Stock СВОД'!$A$5:$C$220,3,0),)</f>
        <v>0</v>
      </c>
      <c r="AD755" s="51">
        <f>IFERROR(VLOOKUP(Таблица1[[#This Row],[Товар КОД6]],'Продажи Период СВОД'!$A$5:$C$410,3,0),)</f>
        <v>0</v>
      </c>
      <c r="AE755" s="119">
        <f>Таблица1[[#This Row],[СТОК 1001]]+Таблица1[[#This Row],[СТОК 1002,]]</f>
        <v>0</v>
      </c>
      <c r="AF755" s="128"/>
      <c r="AG755" s="129"/>
      <c r="AH755" s="120">
        <f>Таблица1[[#This Row],[1002 заказ]]+Таблица1[[#This Row],[1001 заказ]]</f>
        <v>0</v>
      </c>
      <c r="AI755" s="57">
        <v>1</v>
      </c>
      <c r="AJ755" s="194"/>
      <c r="AK755" s="194"/>
      <c r="AL755" s="194">
        <f>Таблица1[[#This Row],[ФАКТ 1001]]+Таблица1[[#This Row],[ФАКТ 1002]]+Таблица1[[#This Row],[1001 заказ]]+Таблица1[[#This Row],[1002 заказ]]</f>
        <v>0</v>
      </c>
      <c r="AP755" s="3">
        <f>Таблица1[[#This Row],[Возврат 1002]]+Таблица1[[#This Row],[Возврат 1001]]</f>
        <v>0</v>
      </c>
      <c r="AQ75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56" spans="1:43" s="3" customFormat="1" ht="15.75" customHeight="1" x14ac:dyDescent="0.2">
      <c r="A756" s="23" t="s">
        <v>810</v>
      </c>
      <c r="B756" s="2">
        <v>665776</v>
      </c>
      <c r="C756" s="88" t="s">
        <v>3724</v>
      </c>
      <c r="D756" s="23" t="s">
        <v>810</v>
      </c>
      <c r="E756" s="7">
        <v>665776</v>
      </c>
      <c r="F756" s="7" t="s">
        <v>2576</v>
      </c>
      <c r="G756" s="8" t="s">
        <v>1107</v>
      </c>
      <c r="H756" s="5" t="s">
        <v>21</v>
      </c>
      <c r="I756" s="5">
        <v>5</v>
      </c>
      <c r="J756" s="5">
        <v>108</v>
      </c>
      <c r="K756" s="5">
        <v>16</v>
      </c>
      <c r="L756" s="5">
        <v>50</v>
      </c>
      <c r="M756" s="5">
        <v>63.4</v>
      </c>
      <c r="N756" s="5">
        <v>6.5</v>
      </c>
      <c r="O756" s="43" t="str">
        <f>CONCATENATE(Таблица1[[#This Row],[Отверстия]],"/",Таблица1[[#This Row],[PCD]])</f>
        <v>5/108</v>
      </c>
      <c r="P756" s="5" t="s">
        <v>2358</v>
      </c>
      <c r="Q756" s="17" t="str">
        <f>CONCATENATE(Таблица1[[#This Row],[Отверстия]],"/",Таблица1[[#This Row],[PCD]],"/",Таблица1[[#This Row],[Диаметр]])</f>
        <v>5/108/16</v>
      </c>
      <c r="R75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5/108/16/50/63,4/6,5</v>
      </c>
      <c r="S75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5/108/16/50/63,4/6,5</v>
      </c>
      <c r="T756" s="58" t="s">
        <v>28</v>
      </c>
      <c r="U756" s="4">
        <v>4</v>
      </c>
      <c r="V756" s="35">
        <v>8</v>
      </c>
      <c r="W756" s="55" t="s">
        <v>2783</v>
      </c>
      <c r="X756" s="34">
        <v>3990</v>
      </c>
      <c r="Y756" s="161"/>
      <c r="Z756" s="34">
        <v>0</v>
      </c>
      <c r="AA756" s="51">
        <f>IFERROR(VLOOKUP(Таблица1[[#This Row],[Товар КОД6]],'Stock СВОД'!$A$5:$C$220,2,0),)</f>
        <v>0</v>
      </c>
      <c r="AB756" s="51">
        <f>IFERROR(VLOOKUP(Таблица1[[#This Row],[Товар КОД6]],'Продажи Период СВОД'!$A$5:$C$410,2,0),)</f>
        <v>0</v>
      </c>
      <c r="AC756" s="129">
        <f>IFERROR(VLOOKUP(Таблица1[[#This Row],[Товар КОД6]],'Stock СВОД'!$A$5:$C$220,3,0),)</f>
        <v>0</v>
      </c>
      <c r="AD756" s="51">
        <f>IFERROR(VLOOKUP(Таблица1[[#This Row],[Товар КОД6]],'Продажи Период СВОД'!$A$5:$C$410,3,0),)</f>
        <v>0</v>
      </c>
      <c r="AE756" s="119">
        <f>Таблица1[[#This Row],[СТОК 1001]]+Таблица1[[#This Row],[СТОК 1002,]]</f>
        <v>0</v>
      </c>
      <c r="AF756" s="128"/>
      <c r="AG756" s="129"/>
      <c r="AH756" s="120">
        <f>Таблица1[[#This Row],[1002 заказ]]+Таблица1[[#This Row],[1001 заказ]]</f>
        <v>0</v>
      </c>
      <c r="AI756" s="57">
        <v>1</v>
      </c>
      <c r="AJ756" s="194"/>
      <c r="AK756" s="194"/>
      <c r="AL756" s="194">
        <f>Таблица1[[#This Row],[ФАКТ 1001]]+Таблица1[[#This Row],[ФАКТ 1002]]+Таблица1[[#This Row],[1001 заказ]]+Таблица1[[#This Row],[1002 заказ]]</f>
        <v>0</v>
      </c>
      <c r="AP756" s="3">
        <f>Таблица1[[#This Row],[Возврат 1002]]+Таблица1[[#This Row],[Возврат 1001]]</f>
        <v>0</v>
      </c>
      <c r="AQ75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57" spans="1:43" s="3" customFormat="1" ht="15.75" customHeight="1" x14ac:dyDescent="0.2">
      <c r="A757" s="23" t="s">
        <v>810</v>
      </c>
      <c r="B757" s="2">
        <v>665777</v>
      </c>
      <c r="C757" s="88" t="s">
        <v>3902</v>
      </c>
      <c r="D757" s="23" t="s">
        <v>810</v>
      </c>
      <c r="E757" s="7">
        <v>665777</v>
      </c>
      <c r="F757" s="7" t="s">
        <v>2576</v>
      </c>
      <c r="G757" s="8" t="s">
        <v>1103</v>
      </c>
      <c r="H757" s="5" t="s">
        <v>21</v>
      </c>
      <c r="I757" s="5">
        <v>5</v>
      </c>
      <c r="J757" s="5">
        <v>108</v>
      </c>
      <c r="K757" s="5">
        <v>16</v>
      </c>
      <c r="L757" s="5">
        <v>50</v>
      </c>
      <c r="M757" s="5">
        <v>63.4</v>
      </c>
      <c r="N757" s="5">
        <v>6.5</v>
      </c>
      <c r="O757" s="43" t="str">
        <f>CONCATENATE(Таблица1[[#This Row],[Отверстия]],"/",Таблица1[[#This Row],[PCD]])</f>
        <v>5/108</v>
      </c>
      <c r="P757" s="5" t="s">
        <v>2359</v>
      </c>
      <c r="Q757" s="17" t="str">
        <f>CONCATENATE(Таблица1[[#This Row],[Отверстия]],"/",Таблица1[[#This Row],[PCD]],"/",Таблица1[[#This Row],[Диаметр]])</f>
        <v>5/108/16</v>
      </c>
      <c r="R75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5/108/16/50/63,4/6,5</v>
      </c>
      <c r="S75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5/108/16/50/63,4/6,5</v>
      </c>
      <c r="T757" s="58" t="s">
        <v>28</v>
      </c>
      <c r="U757" s="4">
        <v>4</v>
      </c>
      <c r="V757" s="35">
        <v>8</v>
      </c>
      <c r="W757" s="55" t="s">
        <v>2783</v>
      </c>
      <c r="X757" s="34">
        <v>4250</v>
      </c>
      <c r="Y757" s="161"/>
      <c r="Z757" s="34">
        <v>0</v>
      </c>
      <c r="AA757" s="51">
        <f>IFERROR(VLOOKUP(Таблица1[[#This Row],[Товар КОД6]],'Stock СВОД'!$A$5:$C$220,2,0),)</f>
        <v>0</v>
      </c>
      <c r="AB757" s="51">
        <f>IFERROR(VLOOKUP(Таблица1[[#This Row],[Товар КОД6]],'Продажи Период СВОД'!$A$5:$C$410,2,0),)</f>
        <v>0</v>
      </c>
      <c r="AC757" s="129">
        <f>IFERROR(VLOOKUP(Таблица1[[#This Row],[Товар КОД6]],'Stock СВОД'!$A$5:$C$220,3,0),)</f>
        <v>0</v>
      </c>
      <c r="AD757" s="51">
        <f>IFERROR(VLOOKUP(Таблица1[[#This Row],[Товар КОД6]],'Продажи Период СВОД'!$A$5:$C$410,3,0),)</f>
        <v>0</v>
      </c>
      <c r="AE757" s="119">
        <f>Таблица1[[#This Row],[СТОК 1001]]+Таблица1[[#This Row],[СТОК 1002,]]</f>
        <v>0</v>
      </c>
      <c r="AF757" s="128"/>
      <c r="AG757" s="129"/>
      <c r="AH757" s="120">
        <f>Таблица1[[#This Row],[1002 заказ]]+Таблица1[[#This Row],[1001 заказ]]</f>
        <v>0</v>
      </c>
      <c r="AI757" s="57">
        <v>1</v>
      </c>
      <c r="AJ757" s="194"/>
      <c r="AK757" s="194"/>
      <c r="AL757" s="194">
        <f>Таблица1[[#This Row],[ФАКТ 1001]]+Таблица1[[#This Row],[ФАКТ 1002]]+Таблица1[[#This Row],[1001 заказ]]+Таблица1[[#This Row],[1002 заказ]]</f>
        <v>0</v>
      </c>
      <c r="AP757" s="3">
        <f>Таблица1[[#This Row],[Возврат 1002]]+Таблица1[[#This Row],[Возврат 1001]]</f>
        <v>0</v>
      </c>
      <c r="AQ75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58" spans="1:43" s="3" customFormat="1" ht="15.75" customHeight="1" x14ac:dyDescent="0.2">
      <c r="A758" s="23" t="s">
        <v>810</v>
      </c>
      <c r="B758" s="2">
        <v>666032</v>
      </c>
      <c r="C758" s="88" t="s">
        <v>3725</v>
      </c>
      <c r="D758" s="23" t="s">
        <v>810</v>
      </c>
      <c r="E758" s="7">
        <v>666032</v>
      </c>
      <c r="F758" s="7" t="s">
        <v>2576</v>
      </c>
      <c r="G758" s="8" t="s">
        <v>2571</v>
      </c>
      <c r="H758" s="5" t="s">
        <v>21</v>
      </c>
      <c r="I758" s="5">
        <v>5</v>
      </c>
      <c r="J758" s="5">
        <v>108</v>
      </c>
      <c r="K758" s="5">
        <v>16</v>
      </c>
      <c r="L758" s="5">
        <v>50</v>
      </c>
      <c r="M758" s="5">
        <v>63.4</v>
      </c>
      <c r="N758" s="5">
        <v>6.5</v>
      </c>
      <c r="O758" s="43" t="str">
        <f>CONCATENATE(Таблица1[[#This Row],[Отверстия]],"/",Таблица1[[#This Row],[PCD]])</f>
        <v>5/108</v>
      </c>
      <c r="P758" s="5" t="s">
        <v>2545</v>
      </c>
      <c r="Q758" s="17" t="str">
        <f>CONCATENATE(Таблица1[[#This Row],[Отверстия]],"/",Таблица1[[#This Row],[PCD]],"/",Таблица1[[#This Row],[Диаметр]])</f>
        <v>5/108/16</v>
      </c>
      <c r="R75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5/108/16/50/63,4/6,5</v>
      </c>
      <c r="S75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5/108/16/50/63,4/6,5</v>
      </c>
      <c r="T758" s="58" t="s">
        <v>28</v>
      </c>
      <c r="U758" s="4">
        <v>4</v>
      </c>
      <c r="V758" s="35">
        <v>8</v>
      </c>
      <c r="W758" s="55" t="s">
        <v>2783</v>
      </c>
      <c r="X758" s="34">
        <v>4250</v>
      </c>
      <c r="Y758" s="161"/>
      <c r="Z758" s="34">
        <v>0</v>
      </c>
      <c r="AA758" s="51">
        <f>IFERROR(VLOOKUP(Таблица1[[#This Row],[Товар КОД6]],'Stock СВОД'!$A$5:$C$220,2,0),)</f>
        <v>0</v>
      </c>
      <c r="AB758" s="51">
        <f>IFERROR(VLOOKUP(Таблица1[[#This Row],[Товар КОД6]],'Продажи Период СВОД'!$A$5:$C$410,2,0),)</f>
        <v>0</v>
      </c>
      <c r="AC758" s="129">
        <f>IFERROR(VLOOKUP(Таблица1[[#This Row],[Товар КОД6]],'Stock СВОД'!$A$5:$C$220,3,0),)</f>
        <v>0</v>
      </c>
      <c r="AD758" s="51">
        <f>IFERROR(VLOOKUP(Таблица1[[#This Row],[Товар КОД6]],'Продажи Период СВОД'!$A$5:$C$410,3,0),)</f>
        <v>0</v>
      </c>
      <c r="AE758" s="119">
        <f>Таблица1[[#This Row],[СТОК 1001]]+Таблица1[[#This Row],[СТОК 1002,]]</f>
        <v>0</v>
      </c>
      <c r="AF758" s="128"/>
      <c r="AG758" s="129"/>
      <c r="AH758" s="120">
        <f>Таблица1[[#This Row],[1002 заказ]]+Таблица1[[#This Row],[1001 заказ]]</f>
        <v>0</v>
      </c>
      <c r="AI758" s="57">
        <v>1</v>
      </c>
      <c r="AJ758" s="194"/>
      <c r="AK758" s="194"/>
      <c r="AL758" s="194">
        <f>Таблица1[[#This Row],[ФАКТ 1001]]+Таблица1[[#This Row],[ФАКТ 1002]]+Таблица1[[#This Row],[1001 заказ]]+Таблица1[[#This Row],[1002 заказ]]</f>
        <v>0</v>
      </c>
      <c r="AP758" s="3">
        <f>Таблица1[[#This Row],[Возврат 1002]]+Таблица1[[#This Row],[Возврат 1001]]</f>
        <v>0</v>
      </c>
      <c r="AQ75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59" spans="1:43" s="3" customFormat="1" ht="15.75" customHeight="1" x14ac:dyDescent="0.2">
      <c r="A759" s="23" t="s">
        <v>810</v>
      </c>
      <c r="B759" s="2">
        <v>760144</v>
      </c>
      <c r="C759" s="88" t="s">
        <v>457</v>
      </c>
      <c r="D759" s="23" t="s">
        <v>810</v>
      </c>
      <c r="E759" s="7">
        <v>760144</v>
      </c>
      <c r="F759" s="7" t="s">
        <v>472</v>
      </c>
      <c r="G759" s="8" t="s">
        <v>1098</v>
      </c>
      <c r="H759" s="5" t="s">
        <v>21</v>
      </c>
      <c r="I759" s="5">
        <v>5</v>
      </c>
      <c r="J759" s="5">
        <v>108</v>
      </c>
      <c r="K759" s="5">
        <v>16</v>
      </c>
      <c r="L759" s="5">
        <v>50</v>
      </c>
      <c r="M759" s="5">
        <v>63.4</v>
      </c>
      <c r="N759" s="5">
        <v>7</v>
      </c>
      <c r="O759" s="43" t="str">
        <f>CONCATENATE(Таблица1[[#This Row],[Отверстия]],"/",Таблица1[[#This Row],[PCD]])</f>
        <v>5/108</v>
      </c>
      <c r="P759" s="5" t="s">
        <v>458</v>
      </c>
      <c r="Q759" s="17" t="str">
        <f>CONCATENATE(Таблица1[[#This Row],[Отверстия]],"/",Таблица1[[#This Row],[PCD]],"/",Таблица1[[#This Row],[Диаметр]])</f>
        <v>5/108/16</v>
      </c>
      <c r="R75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5/108/16/50/63,4/7</v>
      </c>
      <c r="S75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5/108/16/50/63,4/7</v>
      </c>
      <c r="T759" s="58" t="s">
        <v>28</v>
      </c>
      <c r="U759" s="4">
        <v>4</v>
      </c>
      <c r="V759" s="35">
        <v>4</v>
      </c>
      <c r="W759" s="55" t="s">
        <v>2916</v>
      </c>
      <c r="X759" s="34">
        <v>3990</v>
      </c>
      <c r="Y759" s="161"/>
      <c r="Z759" s="34">
        <v>0</v>
      </c>
      <c r="AA759" s="51">
        <f>IFERROR(VLOOKUP(Таблица1[[#This Row],[Товар КОД6]],'Stock СВОД'!$A$5:$C$220,2,0),)</f>
        <v>0</v>
      </c>
      <c r="AB759" s="51">
        <f>IFERROR(VLOOKUP(Таблица1[[#This Row],[Товар КОД6]],'Продажи Период СВОД'!$A$5:$C$410,2,0),)</f>
        <v>0</v>
      </c>
      <c r="AC759" s="129">
        <f>IFERROR(VLOOKUP(Таблица1[[#This Row],[Товар КОД6]],'Stock СВОД'!$A$5:$C$220,3,0),)</f>
        <v>0</v>
      </c>
      <c r="AD759" s="51">
        <f>IFERROR(VLOOKUP(Таблица1[[#This Row],[Товар КОД6]],'Продажи Период СВОД'!$A$5:$C$410,3,0),)</f>
        <v>0</v>
      </c>
      <c r="AE759" s="119">
        <f>Таблица1[[#This Row],[СТОК 1001]]+Таблица1[[#This Row],[СТОК 1002,]]</f>
        <v>0</v>
      </c>
      <c r="AF759" s="128"/>
      <c r="AG759" s="129"/>
      <c r="AH759" s="120">
        <f>Таблица1[[#This Row],[1002 заказ]]+Таблица1[[#This Row],[1001 заказ]]</f>
        <v>0</v>
      </c>
      <c r="AI759" s="57">
        <v>1</v>
      </c>
      <c r="AJ759" s="194"/>
      <c r="AK759" s="194"/>
      <c r="AL759" s="194">
        <f>Таблица1[[#This Row],[ФАКТ 1001]]+Таблица1[[#This Row],[ФАКТ 1002]]+Таблица1[[#This Row],[1001 заказ]]+Таблица1[[#This Row],[1002 заказ]]</f>
        <v>0</v>
      </c>
      <c r="AN759" s="3">
        <v>2</v>
      </c>
      <c r="AO759" s="3">
        <v>2</v>
      </c>
      <c r="AP759" s="3">
        <f>Таблица1[[#This Row],[Возврат 1002]]+Таблица1[[#This Row],[Возврат 1001]]</f>
        <v>4</v>
      </c>
      <c r="AQ75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60" spans="1:43" s="3" customFormat="1" ht="15.75" customHeight="1" x14ac:dyDescent="0.2">
      <c r="A760" s="23" t="s">
        <v>810</v>
      </c>
      <c r="B760" s="2">
        <v>759260</v>
      </c>
      <c r="C760" s="88" t="s">
        <v>459</v>
      </c>
      <c r="D760" s="23" t="s">
        <v>810</v>
      </c>
      <c r="E760" s="7">
        <v>759260</v>
      </c>
      <c r="F760" s="7" t="s">
        <v>472</v>
      </c>
      <c r="G760" s="8" t="s">
        <v>2571</v>
      </c>
      <c r="H760" s="5" t="s">
        <v>21</v>
      </c>
      <c r="I760" s="5">
        <v>5</v>
      </c>
      <c r="J760" s="5">
        <v>108</v>
      </c>
      <c r="K760" s="5">
        <v>16</v>
      </c>
      <c r="L760" s="5">
        <v>50</v>
      </c>
      <c r="M760" s="5">
        <v>63.4</v>
      </c>
      <c r="N760" s="5">
        <v>7</v>
      </c>
      <c r="O760" s="43" t="str">
        <f>CONCATENATE(Таблица1[[#This Row],[Отверстия]],"/",Таблица1[[#This Row],[PCD]])</f>
        <v>5/108</v>
      </c>
      <c r="P760" s="5" t="s">
        <v>460</v>
      </c>
      <c r="Q760" s="17" t="str">
        <f>CONCATENATE(Таблица1[[#This Row],[Отверстия]],"/",Таблица1[[#This Row],[PCD]],"/",Таблица1[[#This Row],[Диаметр]])</f>
        <v>5/108/16</v>
      </c>
      <c r="R76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5/108/16/50/63,4/7</v>
      </c>
      <c r="S76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5/108/16/50/63,4/7</v>
      </c>
      <c r="T760" s="58" t="s">
        <v>28</v>
      </c>
      <c r="U760" s="4">
        <v>4</v>
      </c>
      <c r="V760" s="35">
        <v>4</v>
      </c>
      <c r="W760" s="55" t="s">
        <v>2916</v>
      </c>
      <c r="X760" s="34">
        <v>4250</v>
      </c>
      <c r="Y760" s="161"/>
      <c r="Z760" s="34">
        <v>0</v>
      </c>
      <c r="AA760" s="51">
        <f>IFERROR(VLOOKUP(Таблица1[[#This Row],[Товар КОД6]],'Stock СВОД'!$A$5:$C$220,2,0),)</f>
        <v>0</v>
      </c>
      <c r="AB760" s="51">
        <f>IFERROR(VLOOKUP(Таблица1[[#This Row],[Товар КОД6]],'Продажи Период СВОД'!$A$5:$C$410,2,0),)</f>
        <v>0</v>
      </c>
      <c r="AC760" s="129">
        <f>IFERROR(VLOOKUP(Таблица1[[#This Row],[Товар КОД6]],'Stock СВОД'!$A$5:$C$220,3,0),)</f>
        <v>0</v>
      </c>
      <c r="AD760" s="51">
        <f>IFERROR(VLOOKUP(Таблица1[[#This Row],[Товар КОД6]],'Продажи Период СВОД'!$A$5:$C$410,3,0),)</f>
        <v>0</v>
      </c>
      <c r="AE760" s="119">
        <f>Таблица1[[#This Row],[СТОК 1001]]+Таблица1[[#This Row],[СТОК 1002,]]</f>
        <v>0</v>
      </c>
      <c r="AF760" s="128"/>
      <c r="AG760" s="129"/>
      <c r="AH760" s="120">
        <f>Таблица1[[#This Row],[1002 заказ]]+Таблица1[[#This Row],[1001 заказ]]</f>
        <v>0</v>
      </c>
      <c r="AI760" s="57">
        <v>1</v>
      </c>
      <c r="AJ760" s="194"/>
      <c r="AK760" s="194"/>
      <c r="AL760" s="194">
        <f>Таблица1[[#This Row],[ФАКТ 1001]]+Таблица1[[#This Row],[ФАКТ 1002]]+Таблица1[[#This Row],[1001 заказ]]+Таблица1[[#This Row],[1002 заказ]]</f>
        <v>0</v>
      </c>
      <c r="AP760" s="3">
        <f>Таблица1[[#This Row],[Возврат 1002]]+Таблица1[[#This Row],[Возврат 1001]]</f>
        <v>0</v>
      </c>
      <c r="AQ76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61" spans="1:43" s="3" customFormat="1" ht="15.75" customHeight="1" x14ac:dyDescent="0.2">
      <c r="A761" s="23" t="s">
        <v>810</v>
      </c>
      <c r="B761" s="2">
        <v>2123951</v>
      </c>
      <c r="C761" s="88" t="s">
        <v>1176</v>
      </c>
      <c r="D761" s="23" t="s">
        <v>810</v>
      </c>
      <c r="E761" s="7">
        <v>2123951</v>
      </c>
      <c r="F761" s="7" t="s">
        <v>472</v>
      </c>
      <c r="G761" s="8" t="s">
        <v>1098</v>
      </c>
      <c r="H761" s="5" t="s">
        <v>21</v>
      </c>
      <c r="I761" s="5">
        <v>5</v>
      </c>
      <c r="J761" s="5">
        <v>108</v>
      </c>
      <c r="K761" s="5">
        <v>16</v>
      </c>
      <c r="L761" s="5">
        <v>50</v>
      </c>
      <c r="M761" s="5">
        <v>63.4</v>
      </c>
      <c r="N761" s="5">
        <v>7</v>
      </c>
      <c r="O761" s="43" t="str">
        <f>CONCATENATE(Таблица1[[#This Row],[Отверстия]],"/",Таблица1[[#This Row],[PCD]])</f>
        <v>5/108</v>
      </c>
      <c r="P761" s="5" t="s">
        <v>1179</v>
      </c>
      <c r="Q761" s="17" t="str">
        <f>CONCATENATE(Таблица1[[#This Row],[Отверстия]],"/",Таблица1[[#This Row],[PCD]],"/",Таблица1[[#This Row],[Диаметр]])</f>
        <v>5/108/16</v>
      </c>
      <c r="R76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5/108/16/50/63,4/7</v>
      </c>
      <c r="S76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5/108/16/50/63,4/7</v>
      </c>
      <c r="T761" s="58" t="s">
        <v>28</v>
      </c>
      <c r="U761" s="4">
        <v>4</v>
      </c>
      <c r="V761" s="35">
        <v>4</v>
      </c>
      <c r="W761" s="55" t="s">
        <v>2916</v>
      </c>
      <c r="X761" s="34">
        <v>3990</v>
      </c>
      <c r="Y761" s="161"/>
      <c r="Z761" s="34">
        <v>0</v>
      </c>
      <c r="AA761" s="51">
        <f>IFERROR(VLOOKUP(Таблица1[[#This Row],[Товар КОД6]],'Stock СВОД'!$A$5:$C$220,2,0),)</f>
        <v>0</v>
      </c>
      <c r="AB761" s="51">
        <f>IFERROR(VLOOKUP(Таблица1[[#This Row],[Товар КОД6]],'Продажи Период СВОД'!$A$5:$C$410,2,0),)</f>
        <v>0</v>
      </c>
      <c r="AC761" s="129">
        <f>IFERROR(VLOOKUP(Таблица1[[#This Row],[Товар КОД6]],'Stock СВОД'!$A$5:$C$220,3,0),)</f>
        <v>0</v>
      </c>
      <c r="AD761" s="51">
        <f>IFERROR(VLOOKUP(Таблица1[[#This Row],[Товар КОД6]],'Продажи Период СВОД'!$A$5:$C$410,3,0),)</f>
        <v>0</v>
      </c>
      <c r="AE761" s="119">
        <f>Таблица1[[#This Row],[СТОК 1001]]+Таблица1[[#This Row],[СТОК 1002,]]</f>
        <v>0</v>
      </c>
      <c r="AF761" s="128"/>
      <c r="AG761" s="129"/>
      <c r="AH761" s="120">
        <f>Таблица1[[#This Row],[1002 заказ]]+Таблица1[[#This Row],[1001 заказ]]</f>
        <v>0</v>
      </c>
      <c r="AI761" s="57">
        <v>1</v>
      </c>
      <c r="AJ761" s="194"/>
      <c r="AK761" s="194"/>
      <c r="AL761" s="194">
        <f>Таблица1[[#This Row],[ФАКТ 1001]]+Таблица1[[#This Row],[ФАКТ 1002]]+Таблица1[[#This Row],[1001 заказ]]+Таблица1[[#This Row],[1002 заказ]]</f>
        <v>0</v>
      </c>
      <c r="AP761" s="3">
        <f>Таблица1[[#This Row],[Возврат 1002]]+Таблица1[[#This Row],[Возврат 1001]]</f>
        <v>0</v>
      </c>
      <c r="AQ76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62" spans="1:43" s="3" customFormat="1" ht="15.75" customHeight="1" x14ac:dyDescent="0.2">
      <c r="A762" s="23" t="s">
        <v>810</v>
      </c>
      <c r="B762" s="2">
        <v>405713</v>
      </c>
      <c r="C762" s="88" t="s">
        <v>1314</v>
      </c>
      <c r="D762" s="23" t="s">
        <v>810</v>
      </c>
      <c r="E762" s="7">
        <v>405713</v>
      </c>
      <c r="F762" s="7" t="s">
        <v>513</v>
      </c>
      <c r="G762" s="8" t="s">
        <v>1180</v>
      </c>
      <c r="H762" s="5" t="s">
        <v>21</v>
      </c>
      <c r="I762" s="5">
        <v>5</v>
      </c>
      <c r="J762" s="5">
        <v>108</v>
      </c>
      <c r="K762" s="5">
        <v>16</v>
      </c>
      <c r="L762" s="5">
        <v>50</v>
      </c>
      <c r="M762" s="5">
        <v>63.4</v>
      </c>
      <c r="N762" s="5">
        <v>7</v>
      </c>
      <c r="O762" s="43" t="str">
        <f>CONCATENATE(Таблица1[[#This Row],[Отверстия]],"/",Таблица1[[#This Row],[PCD]])</f>
        <v>5/108</v>
      </c>
      <c r="P762" s="5" t="s">
        <v>1313</v>
      </c>
      <c r="Q762" s="17" t="str">
        <f>CONCATENATE(Таблица1[[#This Row],[Отверстия]],"/",Таблица1[[#This Row],[PCD]],"/",Таблица1[[#This Row],[Диаметр]])</f>
        <v>5/108/16</v>
      </c>
      <c r="R76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5/108/16/50/63,4/7</v>
      </c>
      <c r="S76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5/108/16/50/63,4/7</v>
      </c>
      <c r="T762" s="58" t="s">
        <v>28</v>
      </c>
      <c r="U762" s="4">
        <v>4</v>
      </c>
      <c r="V762" s="35">
        <v>4</v>
      </c>
      <c r="W762" s="55" t="s">
        <v>2916</v>
      </c>
      <c r="X762" s="34">
        <v>4250</v>
      </c>
      <c r="Y762" s="161"/>
      <c r="Z762" s="34">
        <v>0</v>
      </c>
      <c r="AA762" s="51">
        <f>IFERROR(VLOOKUP(Таблица1[[#This Row],[Товар КОД6]],'Stock СВОД'!$A$5:$C$220,2,0),)</f>
        <v>0</v>
      </c>
      <c r="AB762" s="51">
        <f>IFERROR(VLOOKUP(Таблица1[[#This Row],[Товар КОД6]],'Продажи Период СВОД'!$A$5:$C$410,2,0),)</f>
        <v>0</v>
      </c>
      <c r="AC762" s="129">
        <f>IFERROR(VLOOKUP(Таблица1[[#This Row],[Товар КОД6]],'Stock СВОД'!$A$5:$C$220,3,0),)</f>
        <v>0</v>
      </c>
      <c r="AD762" s="51">
        <f>IFERROR(VLOOKUP(Таблица1[[#This Row],[Товар КОД6]],'Продажи Период СВОД'!$A$5:$C$410,3,0),)</f>
        <v>0</v>
      </c>
      <c r="AE762" s="119">
        <f>Таблица1[[#This Row],[СТОК 1001]]+Таблица1[[#This Row],[СТОК 1002,]]</f>
        <v>0</v>
      </c>
      <c r="AF762" s="128"/>
      <c r="AG762" s="129"/>
      <c r="AH762" s="120">
        <f>Таблица1[[#This Row],[1002 заказ]]+Таблица1[[#This Row],[1001 заказ]]</f>
        <v>0</v>
      </c>
      <c r="AI762" s="57">
        <v>1</v>
      </c>
      <c r="AJ762" s="194"/>
      <c r="AK762" s="194"/>
      <c r="AL762" s="194">
        <f>Таблица1[[#This Row],[ФАКТ 1001]]+Таблица1[[#This Row],[ФАКТ 1002]]+Таблица1[[#This Row],[1001 заказ]]+Таблица1[[#This Row],[1002 заказ]]</f>
        <v>0</v>
      </c>
      <c r="AP762" s="3">
        <f>Таблица1[[#This Row],[Возврат 1002]]+Таблица1[[#This Row],[Возврат 1001]]</f>
        <v>0</v>
      </c>
      <c r="AQ76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63" spans="1:43" s="3" customFormat="1" ht="15.75" customHeight="1" x14ac:dyDescent="0.2">
      <c r="A763" s="23" t="s">
        <v>810</v>
      </c>
      <c r="B763" s="2">
        <v>661580</v>
      </c>
      <c r="C763" s="88" t="s">
        <v>2005</v>
      </c>
      <c r="D763" s="23" t="s">
        <v>810</v>
      </c>
      <c r="E763" s="7">
        <v>661580</v>
      </c>
      <c r="F763" s="7" t="s">
        <v>513</v>
      </c>
      <c r="G763" s="8" t="s">
        <v>1106</v>
      </c>
      <c r="H763" s="5" t="s">
        <v>21</v>
      </c>
      <c r="I763" s="5">
        <v>5</v>
      </c>
      <c r="J763" s="5">
        <v>108</v>
      </c>
      <c r="K763" s="5">
        <v>16</v>
      </c>
      <c r="L763" s="5">
        <v>50</v>
      </c>
      <c r="M763" s="5">
        <v>63.4</v>
      </c>
      <c r="N763" s="5">
        <v>7</v>
      </c>
      <c r="O763" s="43" t="str">
        <f>CONCATENATE(Таблица1[[#This Row],[Отверстия]],"/",Таблица1[[#This Row],[PCD]])</f>
        <v>5/108</v>
      </c>
      <c r="P763" s="5" t="s">
        <v>2004</v>
      </c>
      <c r="Q763" s="17" t="str">
        <f>CONCATENATE(Таблица1[[#This Row],[Отверстия]],"/",Таблица1[[#This Row],[PCD]],"/",Таблица1[[#This Row],[Диаметр]])</f>
        <v>5/108/16</v>
      </c>
      <c r="R76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5/108/16/50/63,4/7</v>
      </c>
      <c r="S76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5/108/16/50/63,4/7</v>
      </c>
      <c r="T763" s="58" t="s">
        <v>28</v>
      </c>
      <c r="U763" s="4">
        <v>4</v>
      </c>
      <c r="V763" s="35">
        <v>4</v>
      </c>
      <c r="W763" s="55" t="s">
        <v>2916</v>
      </c>
      <c r="X763" s="34">
        <v>3990</v>
      </c>
      <c r="Y763" s="161"/>
      <c r="Z763" s="34">
        <v>0</v>
      </c>
      <c r="AA763" s="51">
        <f>IFERROR(VLOOKUP(Таблица1[[#This Row],[Товар КОД6]],'Stock СВОД'!$A$5:$C$220,2,0),)</f>
        <v>0</v>
      </c>
      <c r="AB763" s="51">
        <f>IFERROR(VLOOKUP(Таблица1[[#This Row],[Товар КОД6]],'Продажи Период СВОД'!$A$5:$C$410,2,0),)</f>
        <v>0</v>
      </c>
      <c r="AC763" s="129">
        <f>IFERROR(VLOOKUP(Таблица1[[#This Row],[Товар КОД6]],'Stock СВОД'!$A$5:$C$220,3,0),)</f>
        <v>0</v>
      </c>
      <c r="AD763" s="51">
        <f>IFERROR(VLOOKUP(Таблица1[[#This Row],[Товар КОД6]],'Продажи Период СВОД'!$A$5:$C$410,3,0),)</f>
        <v>0</v>
      </c>
      <c r="AE763" s="119">
        <f>Таблица1[[#This Row],[СТОК 1001]]+Таблица1[[#This Row],[СТОК 1002,]]</f>
        <v>0</v>
      </c>
      <c r="AF763" s="128"/>
      <c r="AG763" s="129"/>
      <c r="AH763" s="120">
        <f>Таблица1[[#This Row],[1002 заказ]]+Таблица1[[#This Row],[1001 заказ]]</f>
        <v>0</v>
      </c>
      <c r="AI763" s="57">
        <v>1</v>
      </c>
      <c r="AJ763" s="194"/>
      <c r="AK763" s="194"/>
      <c r="AL763" s="194">
        <f>Таблица1[[#This Row],[ФАКТ 1001]]+Таблица1[[#This Row],[ФАКТ 1002]]+Таблица1[[#This Row],[1001 заказ]]+Таблица1[[#This Row],[1002 заказ]]</f>
        <v>0</v>
      </c>
      <c r="AP763" s="3">
        <f>Таблица1[[#This Row],[Возврат 1002]]+Таблица1[[#This Row],[Возврат 1001]]</f>
        <v>0</v>
      </c>
      <c r="AQ76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64" spans="1:43" s="3" customFormat="1" ht="15.75" customHeight="1" x14ac:dyDescent="0.2">
      <c r="A764" s="23" t="s">
        <v>810</v>
      </c>
      <c r="B764" s="2">
        <v>661582</v>
      </c>
      <c r="C764" s="88" t="s">
        <v>3726</v>
      </c>
      <c r="D764" s="23" t="s">
        <v>810</v>
      </c>
      <c r="E764" s="7">
        <v>661582</v>
      </c>
      <c r="F764" s="7" t="s">
        <v>513</v>
      </c>
      <c r="G764" s="8" t="s">
        <v>1099</v>
      </c>
      <c r="H764" s="5" t="s">
        <v>21</v>
      </c>
      <c r="I764" s="5">
        <v>5</v>
      </c>
      <c r="J764" s="5">
        <v>108</v>
      </c>
      <c r="K764" s="5">
        <v>16</v>
      </c>
      <c r="L764" s="5">
        <v>50</v>
      </c>
      <c r="M764" s="5">
        <v>63.4</v>
      </c>
      <c r="N764" s="5">
        <v>7</v>
      </c>
      <c r="O764" s="43" t="str">
        <f>CONCATENATE(Таблица1[[#This Row],[Отверстия]],"/",Таблица1[[#This Row],[PCD]])</f>
        <v>5/108</v>
      </c>
      <c r="P764" s="5" t="s">
        <v>2006</v>
      </c>
      <c r="Q764" s="17" t="str">
        <f>CONCATENATE(Таблица1[[#This Row],[Отверстия]],"/",Таблица1[[#This Row],[PCD]],"/",Таблица1[[#This Row],[Диаметр]])</f>
        <v>5/108/16</v>
      </c>
      <c r="R76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5/108/16/50/63,4/7</v>
      </c>
      <c r="S76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5/108/16/50/63,4/7</v>
      </c>
      <c r="T764" s="58" t="s">
        <v>28</v>
      </c>
      <c r="U764" s="4">
        <v>4</v>
      </c>
      <c r="V764" s="35">
        <v>4</v>
      </c>
      <c r="W764" s="55" t="s">
        <v>2916</v>
      </c>
      <c r="X764" s="34">
        <v>3990</v>
      </c>
      <c r="Y764" s="161"/>
      <c r="Z764" s="34">
        <v>0</v>
      </c>
      <c r="AA764" s="51">
        <f>IFERROR(VLOOKUP(Таблица1[[#This Row],[Товар КОД6]],'Stock СВОД'!$A$5:$C$220,2,0),)</f>
        <v>0</v>
      </c>
      <c r="AB764" s="51">
        <f>IFERROR(VLOOKUP(Таблица1[[#This Row],[Товар КОД6]],'Продажи Период СВОД'!$A$5:$C$410,2,0),)</f>
        <v>0</v>
      </c>
      <c r="AC764" s="129">
        <f>IFERROR(VLOOKUP(Таблица1[[#This Row],[Товар КОД6]],'Stock СВОД'!$A$5:$C$220,3,0),)</f>
        <v>0</v>
      </c>
      <c r="AD764" s="51">
        <f>IFERROR(VLOOKUP(Таблица1[[#This Row],[Товар КОД6]],'Продажи Период СВОД'!$A$5:$C$410,3,0),)</f>
        <v>0</v>
      </c>
      <c r="AE764" s="119">
        <f>Таблица1[[#This Row],[СТОК 1001]]+Таблица1[[#This Row],[СТОК 1002,]]</f>
        <v>0</v>
      </c>
      <c r="AF764" s="128"/>
      <c r="AG764" s="129"/>
      <c r="AH764" s="120">
        <f>Таблица1[[#This Row],[1002 заказ]]+Таблица1[[#This Row],[1001 заказ]]</f>
        <v>0</v>
      </c>
      <c r="AI764" s="57">
        <v>1</v>
      </c>
      <c r="AJ764" s="194"/>
      <c r="AK764" s="194"/>
      <c r="AL764" s="194">
        <f>Таблица1[[#This Row],[ФАКТ 1001]]+Таблица1[[#This Row],[ФАКТ 1002]]+Таблица1[[#This Row],[1001 заказ]]+Таблица1[[#This Row],[1002 заказ]]</f>
        <v>0</v>
      </c>
      <c r="AP764" s="3">
        <f>Таблица1[[#This Row],[Возврат 1002]]+Таблица1[[#This Row],[Возврат 1001]]</f>
        <v>0</v>
      </c>
      <c r="AQ76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65" spans="1:43" s="3" customFormat="1" ht="15.75" customHeight="1" x14ac:dyDescent="0.2">
      <c r="A765" s="23" t="s">
        <v>810</v>
      </c>
      <c r="B765" s="2">
        <v>661694</v>
      </c>
      <c r="C765" s="88" t="s">
        <v>2124</v>
      </c>
      <c r="D765" s="23" t="s">
        <v>810</v>
      </c>
      <c r="E765" s="7">
        <v>661694</v>
      </c>
      <c r="F765" s="7" t="s">
        <v>607</v>
      </c>
      <c r="G765" s="8" t="s">
        <v>1106</v>
      </c>
      <c r="H765" s="5" t="s">
        <v>21</v>
      </c>
      <c r="I765" s="5">
        <v>5</v>
      </c>
      <c r="J765" s="5">
        <v>108</v>
      </c>
      <c r="K765" s="5">
        <v>16</v>
      </c>
      <c r="L765" s="5">
        <v>50</v>
      </c>
      <c r="M765" s="5">
        <v>63.4</v>
      </c>
      <c r="N765" s="5">
        <v>7</v>
      </c>
      <c r="O765" s="43" t="str">
        <f>CONCATENATE(Таблица1[[#This Row],[Отверстия]],"/",Таблица1[[#This Row],[PCD]])</f>
        <v>5/108</v>
      </c>
      <c r="P765" s="5" t="s">
        <v>2123</v>
      </c>
      <c r="Q765" s="17" t="str">
        <f>CONCATENATE(Таблица1[[#This Row],[Отверстия]],"/",Таблица1[[#This Row],[PCD]],"/",Таблица1[[#This Row],[Диаметр]])</f>
        <v>5/108/16</v>
      </c>
      <c r="R76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5/108/16/50/63,4/7</v>
      </c>
      <c r="S76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5/108/16/50/63,4/7</v>
      </c>
      <c r="T765" s="58" t="s">
        <v>28</v>
      </c>
      <c r="U765" s="4">
        <v>4</v>
      </c>
      <c r="V765" s="35">
        <v>4</v>
      </c>
      <c r="W765" s="55" t="s">
        <v>2916</v>
      </c>
      <c r="X765" s="34">
        <v>3990</v>
      </c>
      <c r="Y765" s="161"/>
      <c r="Z765" s="34">
        <v>0</v>
      </c>
      <c r="AA765" s="51">
        <f>IFERROR(VLOOKUP(Таблица1[[#This Row],[Товар КОД6]],'Stock СВОД'!$A$5:$C$220,2,0),)</f>
        <v>0</v>
      </c>
      <c r="AB765" s="51">
        <f>IFERROR(VLOOKUP(Таблица1[[#This Row],[Товар КОД6]],'Продажи Период СВОД'!$A$5:$C$410,2,0),)</f>
        <v>0</v>
      </c>
      <c r="AC765" s="129">
        <f>IFERROR(VLOOKUP(Таблица1[[#This Row],[Товар КОД6]],'Stock СВОД'!$A$5:$C$220,3,0),)</f>
        <v>0</v>
      </c>
      <c r="AD765" s="51">
        <f>IFERROR(VLOOKUP(Таблица1[[#This Row],[Товар КОД6]],'Продажи Период СВОД'!$A$5:$C$410,3,0),)</f>
        <v>0</v>
      </c>
      <c r="AE765" s="119">
        <f>Таблица1[[#This Row],[СТОК 1001]]+Таблица1[[#This Row],[СТОК 1002,]]</f>
        <v>0</v>
      </c>
      <c r="AF765" s="128"/>
      <c r="AG765" s="129"/>
      <c r="AH765" s="120">
        <f>Таблица1[[#This Row],[1002 заказ]]+Таблица1[[#This Row],[1001 заказ]]</f>
        <v>0</v>
      </c>
      <c r="AI765" s="57">
        <v>1</v>
      </c>
      <c r="AJ765" s="194"/>
      <c r="AK765" s="194"/>
      <c r="AL765" s="194">
        <f>Таблица1[[#This Row],[ФАКТ 1001]]+Таблица1[[#This Row],[ФАКТ 1002]]+Таблица1[[#This Row],[1001 заказ]]+Таблица1[[#This Row],[1002 заказ]]</f>
        <v>0</v>
      </c>
      <c r="AP765" s="3">
        <f>Таблица1[[#This Row],[Возврат 1002]]+Таблица1[[#This Row],[Возврат 1001]]</f>
        <v>0</v>
      </c>
      <c r="AQ76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66" spans="1:43" s="3" customFormat="1" ht="15.75" customHeight="1" x14ac:dyDescent="0.2">
      <c r="A766" s="23" t="s">
        <v>810</v>
      </c>
      <c r="B766" s="2">
        <v>661696</v>
      </c>
      <c r="C766" s="88" t="s">
        <v>3727</v>
      </c>
      <c r="D766" s="23" t="s">
        <v>810</v>
      </c>
      <c r="E766" s="7">
        <v>661696</v>
      </c>
      <c r="F766" s="7" t="s">
        <v>607</v>
      </c>
      <c r="G766" s="8" t="s">
        <v>1099</v>
      </c>
      <c r="H766" s="5" t="s">
        <v>21</v>
      </c>
      <c r="I766" s="5">
        <v>5</v>
      </c>
      <c r="J766" s="5">
        <v>108</v>
      </c>
      <c r="K766" s="5">
        <v>16</v>
      </c>
      <c r="L766" s="5">
        <v>50</v>
      </c>
      <c r="M766" s="5">
        <v>63.4</v>
      </c>
      <c r="N766" s="5">
        <v>7</v>
      </c>
      <c r="O766" s="43" t="str">
        <f>CONCATENATE(Таблица1[[#This Row],[Отверстия]],"/",Таблица1[[#This Row],[PCD]])</f>
        <v>5/108</v>
      </c>
      <c r="P766" s="5" t="s">
        <v>2125</v>
      </c>
      <c r="Q766" s="17" t="str">
        <f>CONCATENATE(Таблица1[[#This Row],[Отверстия]],"/",Таблица1[[#This Row],[PCD]],"/",Таблица1[[#This Row],[Диаметр]])</f>
        <v>5/108/16</v>
      </c>
      <c r="R76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5/108/16/50/63,4/7</v>
      </c>
      <c r="S76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5/108/16/50/63,4/7</v>
      </c>
      <c r="T766" s="58" t="s">
        <v>28</v>
      </c>
      <c r="U766" s="4">
        <v>4</v>
      </c>
      <c r="V766" s="35">
        <v>4</v>
      </c>
      <c r="W766" s="55" t="s">
        <v>2916</v>
      </c>
      <c r="X766" s="34">
        <v>3990</v>
      </c>
      <c r="Y766" s="161"/>
      <c r="Z766" s="34">
        <v>0</v>
      </c>
      <c r="AA766" s="51">
        <f>IFERROR(VLOOKUP(Таблица1[[#This Row],[Товар КОД6]],'Stock СВОД'!$A$5:$C$220,2,0),)</f>
        <v>0</v>
      </c>
      <c r="AB766" s="51">
        <f>IFERROR(VLOOKUP(Таблица1[[#This Row],[Товар КОД6]],'Продажи Период СВОД'!$A$5:$C$410,2,0),)</f>
        <v>0</v>
      </c>
      <c r="AC766" s="129">
        <f>IFERROR(VLOOKUP(Таблица1[[#This Row],[Товар КОД6]],'Stock СВОД'!$A$5:$C$220,3,0),)</f>
        <v>0</v>
      </c>
      <c r="AD766" s="51">
        <f>IFERROR(VLOOKUP(Таблица1[[#This Row],[Товар КОД6]],'Продажи Период СВОД'!$A$5:$C$410,3,0),)</f>
        <v>0</v>
      </c>
      <c r="AE766" s="119">
        <f>Таблица1[[#This Row],[СТОК 1001]]+Таблица1[[#This Row],[СТОК 1002,]]</f>
        <v>0</v>
      </c>
      <c r="AF766" s="128"/>
      <c r="AG766" s="129"/>
      <c r="AH766" s="120">
        <f>Таблица1[[#This Row],[1002 заказ]]+Таблица1[[#This Row],[1001 заказ]]</f>
        <v>0</v>
      </c>
      <c r="AI766" s="57">
        <v>1</v>
      </c>
      <c r="AJ766" s="194"/>
      <c r="AK766" s="194"/>
      <c r="AL766" s="194">
        <f>Таблица1[[#This Row],[ФАКТ 1001]]+Таблица1[[#This Row],[ФАКТ 1002]]+Таблица1[[#This Row],[1001 заказ]]+Таблица1[[#This Row],[1002 заказ]]</f>
        <v>0</v>
      </c>
      <c r="AP766" s="3">
        <f>Таблица1[[#This Row],[Возврат 1002]]+Таблица1[[#This Row],[Возврат 1001]]</f>
        <v>0</v>
      </c>
      <c r="AQ76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67" spans="1:43" s="3" customFormat="1" ht="15.75" customHeight="1" x14ac:dyDescent="0.2">
      <c r="A767" s="23" t="s">
        <v>810</v>
      </c>
      <c r="B767" s="2">
        <v>661697</v>
      </c>
      <c r="C767" s="88" t="s">
        <v>2127</v>
      </c>
      <c r="D767" s="23" t="s">
        <v>810</v>
      </c>
      <c r="E767" s="7">
        <v>661697</v>
      </c>
      <c r="F767" s="7" t="s">
        <v>607</v>
      </c>
      <c r="G767" s="8" t="s">
        <v>1180</v>
      </c>
      <c r="H767" s="5" t="s">
        <v>21</v>
      </c>
      <c r="I767" s="5">
        <v>5</v>
      </c>
      <c r="J767" s="5">
        <v>108</v>
      </c>
      <c r="K767" s="5">
        <v>16</v>
      </c>
      <c r="L767" s="5">
        <v>50</v>
      </c>
      <c r="M767" s="5">
        <v>63.4</v>
      </c>
      <c r="N767" s="5">
        <v>7</v>
      </c>
      <c r="O767" s="43" t="str">
        <f>CONCATENATE(Таблица1[[#This Row],[Отверстия]],"/",Таблица1[[#This Row],[PCD]])</f>
        <v>5/108</v>
      </c>
      <c r="P767" s="5" t="s">
        <v>2126</v>
      </c>
      <c r="Q767" s="17" t="str">
        <f>CONCATENATE(Таблица1[[#This Row],[Отверстия]],"/",Таблица1[[#This Row],[PCD]],"/",Таблица1[[#This Row],[Диаметр]])</f>
        <v>5/108/16</v>
      </c>
      <c r="R76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5/108/16/50/63,4/7</v>
      </c>
      <c r="S76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5/108/16/50/63,4/7</v>
      </c>
      <c r="T767" s="58" t="s">
        <v>28</v>
      </c>
      <c r="U767" s="4">
        <v>4</v>
      </c>
      <c r="V767" s="35">
        <v>4</v>
      </c>
      <c r="W767" s="55" t="s">
        <v>2916</v>
      </c>
      <c r="X767" s="34">
        <v>4250</v>
      </c>
      <c r="Y767" s="161"/>
      <c r="Z767" s="34">
        <v>0</v>
      </c>
      <c r="AA767" s="51">
        <f>IFERROR(VLOOKUP(Таблица1[[#This Row],[Товар КОД6]],'Stock СВОД'!$A$5:$C$220,2,0),)</f>
        <v>0</v>
      </c>
      <c r="AB767" s="51">
        <f>IFERROR(VLOOKUP(Таблица1[[#This Row],[Товар КОД6]],'Продажи Период СВОД'!$A$5:$C$410,2,0),)</f>
        <v>0</v>
      </c>
      <c r="AC767" s="129">
        <f>IFERROR(VLOOKUP(Таблица1[[#This Row],[Товар КОД6]],'Stock СВОД'!$A$5:$C$220,3,0),)</f>
        <v>0</v>
      </c>
      <c r="AD767" s="51">
        <f>IFERROR(VLOOKUP(Таблица1[[#This Row],[Товар КОД6]],'Продажи Период СВОД'!$A$5:$C$410,3,0),)</f>
        <v>0</v>
      </c>
      <c r="AE767" s="119">
        <f>Таблица1[[#This Row],[СТОК 1001]]+Таблица1[[#This Row],[СТОК 1002,]]</f>
        <v>0</v>
      </c>
      <c r="AF767" s="128"/>
      <c r="AG767" s="129"/>
      <c r="AH767" s="120">
        <f>Таблица1[[#This Row],[1002 заказ]]+Таблица1[[#This Row],[1001 заказ]]</f>
        <v>0</v>
      </c>
      <c r="AI767" s="57">
        <v>1</v>
      </c>
      <c r="AJ767" s="194"/>
      <c r="AK767" s="194"/>
      <c r="AL767" s="194">
        <f>Таблица1[[#This Row],[ФАКТ 1001]]+Таблица1[[#This Row],[ФАКТ 1002]]+Таблица1[[#This Row],[1001 заказ]]+Таблица1[[#This Row],[1002 заказ]]</f>
        <v>0</v>
      </c>
      <c r="AP767" s="3">
        <f>Таблица1[[#This Row],[Возврат 1002]]+Таблица1[[#This Row],[Возврат 1001]]</f>
        <v>0</v>
      </c>
      <c r="AQ76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68" spans="1:43" s="3" customFormat="1" ht="15.75" hidden="1" customHeight="1" x14ac:dyDescent="0.2">
      <c r="A768" s="23" t="s">
        <v>810</v>
      </c>
      <c r="B768" s="2">
        <v>670652</v>
      </c>
      <c r="C768" s="88" t="s">
        <v>462</v>
      </c>
      <c r="D768" s="23" t="s">
        <v>810</v>
      </c>
      <c r="E768" s="7">
        <v>670652</v>
      </c>
      <c r="F768" s="7"/>
      <c r="G768" s="8"/>
      <c r="H768" s="5" t="s">
        <v>65</v>
      </c>
      <c r="I768" s="5">
        <v>5</v>
      </c>
      <c r="J768" s="5">
        <v>108</v>
      </c>
      <c r="K768" s="5">
        <v>16</v>
      </c>
      <c r="L768" s="5">
        <v>52.5</v>
      </c>
      <c r="M768" s="5">
        <v>63.4</v>
      </c>
      <c r="N768" s="5">
        <v>6.5</v>
      </c>
      <c r="O768" s="43" t="str">
        <f>CONCATENATE(Таблица1[[#This Row],[Отверстия]],"/",Таблица1[[#This Row],[PCD]])</f>
        <v>5/108</v>
      </c>
      <c r="P768" s="5" t="s">
        <v>463</v>
      </c>
      <c r="Q768" s="17" t="str">
        <f>CONCATENATE(Таблица1[[#This Row],[Отверстия]],"/",Таблица1[[#This Row],[PCD]],"/",Таблица1[[#This Row],[Диаметр]])</f>
        <v>5/108/16</v>
      </c>
      <c r="R76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5/108/16/52,5/63,4/6,5</v>
      </c>
      <c r="S76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5/108/16/52,5/63,4/6,5</v>
      </c>
      <c r="T768" s="58" t="s">
        <v>28</v>
      </c>
      <c r="U768" s="4">
        <v>4</v>
      </c>
      <c r="V768" s="35">
        <v>4</v>
      </c>
      <c r="W768" s="55" t="s">
        <v>2784</v>
      </c>
      <c r="X768" s="34">
        <v>3671</v>
      </c>
      <c r="Y768" s="161"/>
      <c r="Z768" s="34">
        <v>0</v>
      </c>
      <c r="AA768" s="51">
        <f>IFERROR(VLOOKUP(Таблица1[[#This Row],[Товар КОД6]],'Stock СВОД'!$A$5:$C$220,2,0),)</f>
        <v>0</v>
      </c>
      <c r="AB768" s="51">
        <f>IFERROR(VLOOKUP(Таблица1[[#This Row],[Товар КОД6]],'Продажи Период СВОД'!$A$5:$C$410,2,0),)</f>
        <v>0</v>
      </c>
      <c r="AC768" s="129">
        <f>IFERROR(VLOOKUP(Таблица1[[#This Row],[Товар КОД6]],'Stock СВОД'!$A$5:$C$220,3,0),)</f>
        <v>0</v>
      </c>
      <c r="AD768" s="51">
        <f>IFERROR(VLOOKUP(Таблица1[[#This Row],[Товар КОД6]],'Продажи Период СВОД'!$A$5:$C$410,3,0),)</f>
        <v>0</v>
      </c>
      <c r="AE768" s="119">
        <f>Таблица1[[#This Row],[СТОК 1001]]+Таблица1[[#This Row],[СТОК 1002,]]</f>
        <v>0</v>
      </c>
      <c r="AF768" s="128"/>
      <c r="AG768" s="129"/>
      <c r="AH768" s="120">
        <f>Таблица1[[#This Row],[1002 заказ]]+Таблица1[[#This Row],[1001 заказ]]</f>
        <v>0</v>
      </c>
      <c r="AI768" s="57">
        <v>1</v>
      </c>
      <c r="AJ768" s="57"/>
      <c r="AK768" s="57"/>
      <c r="AL768" s="57">
        <f>Таблица1[[#This Row],[ФАКТ 1001]]+Таблица1[[#This Row],[ФАКТ 1002]]+Таблица1[[#This Row],[1001 заказ]]+Таблица1[[#This Row],[1002 заказ]]</f>
        <v>0</v>
      </c>
      <c r="AP768" s="3">
        <f>Таблица1[[#This Row],[Возврат 1002]]+Таблица1[[#This Row],[Возврат 1001]]</f>
        <v>0</v>
      </c>
      <c r="AQ76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69" spans="1:43" s="3" customFormat="1" ht="15.75" customHeight="1" x14ac:dyDescent="0.2">
      <c r="A769" s="23" t="s">
        <v>810</v>
      </c>
      <c r="B769" s="2">
        <v>662403</v>
      </c>
      <c r="C769" s="88" t="s">
        <v>3728</v>
      </c>
      <c r="D769" s="23" t="s">
        <v>810</v>
      </c>
      <c r="E769" s="7">
        <v>662403</v>
      </c>
      <c r="F769" s="7" t="s">
        <v>377</v>
      </c>
      <c r="G769" s="8" t="s">
        <v>1099</v>
      </c>
      <c r="H769" s="5" t="s">
        <v>21</v>
      </c>
      <c r="I769" s="5">
        <v>5</v>
      </c>
      <c r="J769" s="5">
        <v>108</v>
      </c>
      <c r="K769" s="5">
        <v>16</v>
      </c>
      <c r="L769" s="5">
        <v>52.5</v>
      </c>
      <c r="M769" s="5">
        <v>63.4</v>
      </c>
      <c r="N769" s="5">
        <v>6.5</v>
      </c>
      <c r="O769" s="43" t="str">
        <f>CONCATENATE(Таблица1[[#This Row],[Отверстия]],"/",Таблица1[[#This Row],[PCD]])</f>
        <v>5/108</v>
      </c>
      <c r="P769" s="5" t="s">
        <v>464</v>
      </c>
      <c r="Q769" s="17" t="str">
        <f>CONCATENATE(Таблица1[[#This Row],[Отверстия]],"/",Таблица1[[#This Row],[PCD]],"/",Таблица1[[#This Row],[Диаметр]])</f>
        <v>5/108/16</v>
      </c>
      <c r="R76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5/108/16/52,5/63,4/6,5</v>
      </c>
      <c r="S76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5/108/16/52,5/63,4/6,5</v>
      </c>
      <c r="T769" s="58" t="s">
        <v>28</v>
      </c>
      <c r="U769" s="4">
        <v>4</v>
      </c>
      <c r="V769" s="35">
        <v>4</v>
      </c>
      <c r="W769" s="55" t="s">
        <v>2784</v>
      </c>
      <c r="X769" s="34">
        <v>3990</v>
      </c>
      <c r="Y769" s="161"/>
      <c r="Z769" s="34">
        <v>0</v>
      </c>
      <c r="AA769" s="51">
        <f>IFERROR(VLOOKUP(Таблица1[[#This Row],[Товар КОД6]],'Stock СВОД'!$A$5:$C$220,2,0),)</f>
        <v>4</v>
      </c>
      <c r="AB769" s="51">
        <f>IFERROR(VLOOKUP(Таблица1[[#This Row],[Товар КОД6]],'Продажи Период СВОД'!$A$5:$C$410,2,0),)</f>
        <v>0</v>
      </c>
      <c r="AC769" s="129">
        <f>IFERROR(VLOOKUP(Таблица1[[#This Row],[Товар КОД6]],'Stock СВОД'!$A$5:$C$220,3,0),)</f>
        <v>0</v>
      </c>
      <c r="AD769" s="51">
        <f>IFERROR(VLOOKUP(Таблица1[[#This Row],[Товар КОД6]],'Продажи Период СВОД'!$A$5:$C$410,3,0),)</f>
        <v>0</v>
      </c>
      <c r="AE769" s="119">
        <f>Таблица1[[#This Row],[СТОК 1001]]+Таблица1[[#This Row],[СТОК 1002,]]</f>
        <v>4</v>
      </c>
      <c r="AF769" s="128"/>
      <c r="AG769" s="129"/>
      <c r="AH769" s="120">
        <f>Таблица1[[#This Row],[1002 заказ]]+Таблица1[[#This Row],[1001 заказ]]</f>
        <v>0</v>
      </c>
      <c r="AI769" s="57">
        <v>1</v>
      </c>
      <c r="AJ769" s="194"/>
      <c r="AK769" s="194"/>
      <c r="AL769" s="194">
        <f>Таблица1[[#This Row],[ФАКТ 1001]]+Таблица1[[#This Row],[ФАКТ 1002]]+Таблица1[[#This Row],[1001 заказ]]+Таблица1[[#This Row],[1002 заказ]]</f>
        <v>0</v>
      </c>
      <c r="AO769" s="3">
        <v>3265</v>
      </c>
      <c r="AP769" s="3">
        <f>Таблица1[[#This Row],[Возврат 1002]]+Таблица1[[#This Row],[Возврат 1001]]</f>
        <v>3265</v>
      </c>
      <c r="AQ76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770" spans="1:43" s="3" customFormat="1" ht="15.75" customHeight="1" x14ac:dyDescent="0.2">
      <c r="A770" s="23" t="s">
        <v>810</v>
      </c>
      <c r="B770" s="2">
        <v>408917</v>
      </c>
      <c r="C770" s="88" t="s">
        <v>466</v>
      </c>
      <c r="D770" s="23" t="s">
        <v>810</v>
      </c>
      <c r="E770" s="7">
        <v>408917</v>
      </c>
      <c r="F770" s="7" t="s">
        <v>377</v>
      </c>
      <c r="G770" s="8" t="s">
        <v>2571</v>
      </c>
      <c r="H770" s="5" t="s">
        <v>21</v>
      </c>
      <c r="I770" s="5">
        <v>5</v>
      </c>
      <c r="J770" s="5">
        <v>108</v>
      </c>
      <c r="K770" s="5">
        <v>16</v>
      </c>
      <c r="L770" s="5">
        <v>52.5</v>
      </c>
      <c r="M770" s="5">
        <v>63.4</v>
      </c>
      <c r="N770" s="5">
        <v>6.5</v>
      </c>
      <c r="O770" s="43" t="str">
        <f>CONCATENATE(Таблица1[[#This Row],[Отверстия]],"/",Таблица1[[#This Row],[PCD]])</f>
        <v>5/108</v>
      </c>
      <c r="P770" s="5" t="s">
        <v>467</v>
      </c>
      <c r="Q770" s="17" t="str">
        <f>CONCATENATE(Таблица1[[#This Row],[Отверстия]],"/",Таблица1[[#This Row],[PCD]],"/",Таблица1[[#This Row],[Диаметр]])</f>
        <v>5/108/16</v>
      </c>
      <c r="R77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5/108/16/52,5/63,4/6,5</v>
      </c>
      <c r="S77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5/108/16/52,5/63,4/6,5</v>
      </c>
      <c r="T770" s="58" t="s">
        <v>28</v>
      </c>
      <c r="U770" s="4">
        <v>4</v>
      </c>
      <c r="V770" s="35">
        <v>4</v>
      </c>
      <c r="W770" s="55" t="s">
        <v>2784</v>
      </c>
      <c r="X770" s="34">
        <v>4250</v>
      </c>
      <c r="Y770" s="161"/>
      <c r="Z770" s="34">
        <v>0</v>
      </c>
      <c r="AA770" s="51">
        <f>IFERROR(VLOOKUP(Таблица1[[#This Row],[Товар КОД6]],'Stock СВОД'!$A$5:$C$220,2,0),)</f>
        <v>0</v>
      </c>
      <c r="AB770" s="51">
        <f>IFERROR(VLOOKUP(Таблица1[[#This Row],[Товар КОД6]],'Продажи Период СВОД'!$A$5:$C$410,2,0),)</f>
        <v>0</v>
      </c>
      <c r="AC770" s="129">
        <f>IFERROR(VLOOKUP(Таблица1[[#This Row],[Товар КОД6]],'Stock СВОД'!$A$5:$C$220,3,0),)</f>
        <v>0</v>
      </c>
      <c r="AD770" s="51">
        <f>IFERROR(VLOOKUP(Таблица1[[#This Row],[Товар КОД6]],'Продажи Период СВОД'!$A$5:$C$410,3,0),)</f>
        <v>0</v>
      </c>
      <c r="AE770" s="119">
        <f>Таблица1[[#This Row],[СТОК 1001]]+Таблица1[[#This Row],[СТОК 1002,]]</f>
        <v>0</v>
      </c>
      <c r="AF770" s="128"/>
      <c r="AG770" s="129"/>
      <c r="AH770" s="120">
        <f>Таблица1[[#This Row],[1002 заказ]]+Таблица1[[#This Row],[1001 заказ]]</f>
        <v>0</v>
      </c>
      <c r="AI770" s="57">
        <v>1</v>
      </c>
      <c r="AJ770" s="194"/>
      <c r="AK770" s="194"/>
      <c r="AL770" s="194">
        <f>Таблица1[[#This Row],[ФАКТ 1001]]+Таблица1[[#This Row],[ФАКТ 1002]]+Таблица1[[#This Row],[1001 заказ]]+Таблица1[[#This Row],[1002 заказ]]</f>
        <v>0</v>
      </c>
      <c r="AP770" s="3">
        <v>3520</v>
      </c>
      <c r="AQ77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71" spans="1:43" s="3" customFormat="1" ht="15.75" customHeight="1" x14ac:dyDescent="0.2">
      <c r="A771" s="23" t="s">
        <v>810</v>
      </c>
      <c r="B771" s="2">
        <v>666005</v>
      </c>
      <c r="C771" s="88" t="s">
        <v>3729</v>
      </c>
      <c r="D771" s="23" t="s">
        <v>810</v>
      </c>
      <c r="E771" s="7">
        <v>666005</v>
      </c>
      <c r="F771" s="7" t="s">
        <v>204</v>
      </c>
      <c r="G771" s="8" t="s">
        <v>1099</v>
      </c>
      <c r="H771" s="5" t="s">
        <v>21</v>
      </c>
      <c r="I771" s="5">
        <v>5</v>
      </c>
      <c r="J771" s="5">
        <v>108</v>
      </c>
      <c r="K771" s="5">
        <v>16</v>
      </c>
      <c r="L771" s="5">
        <v>52.5</v>
      </c>
      <c r="M771" s="5">
        <v>63.4</v>
      </c>
      <c r="N771" s="5">
        <v>6.5</v>
      </c>
      <c r="O771" s="43" t="str">
        <f>CONCATENATE(Таблица1[[#This Row],[Отверстия]],"/",Таблица1[[#This Row],[PCD]])</f>
        <v>5/108</v>
      </c>
      <c r="P771" s="5" t="s">
        <v>468</v>
      </c>
      <c r="Q771" s="17" t="str">
        <f>CONCATENATE(Таблица1[[#This Row],[Отверстия]],"/",Таблица1[[#This Row],[PCD]],"/",Таблица1[[#This Row],[Диаметр]])</f>
        <v>5/108/16</v>
      </c>
      <c r="R77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5/108/16/52,5/63,4/6,5</v>
      </c>
      <c r="S77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5/108/16/52,5/63,4/6,5</v>
      </c>
      <c r="T771" s="58" t="s">
        <v>28</v>
      </c>
      <c r="U771" s="4">
        <v>4</v>
      </c>
      <c r="V771" s="35">
        <v>4</v>
      </c>
      <c r="W771" s="55" t="s">
        <v>2784</v>
      </c>
      <c r="X771" s="34">
        <v>3990</v>
      </c>
      <c r="Y771" s="161"/>
      <c r="Z771" s="34">
        <v>0</v>
      </c>
      <c r="AA771" s="51">
        <f>IFERROR(VLOOKUP(Таблица1[[#This Row],[Товар КОД6]],'Stock СВОД'!$A$5:$C$220,2,0),)</f>
        <v>0</v>
      </c>
      <c r="AB771" s="51">
        <f>IFERROR(VLOOKUP(Таблица1[[#This Row],[Товар КОД6]],'Продажи Период СВОД'!$A$5:$C$410,2,0),)</f>
        <v>0</v>
      </c>
      <c r="AC771" s="129">
        <f>IFERROR(VLOOKUP(Таблица1[[#This Row],[Товар КОД6]],'Stock СВОД'!$A$5:$C$220,3,0),)</f>
        <v>0</v>
      </c>
      <c r="AD771" s="51">
        <f>IFERROR(VLOOKUP(Таблица1[[#This Row],[Товар КОД6]],'Продажи Период СВОД'!$A$5:$C$410,3,0),)</f>
        <v>0</v>
      </c>
      <c r="AE771" s="119">
        <f>Таблица1[[#This Row],[СТОК 1001]]+Таблица1[[#This Row],[СТОК 1002,]]</f>
        <v>0</v>
      </c>
      <c r="AF771" s="128"/>
      <c r="AG771" s="129"/>
      <c r="AH771" s="120">
        <f>Таблица1[[#This Row],[1002 заказ]]+Таблица1[[#This Row],[1001 заказ]]</f>
        <v>0</v>
      </c>
      <c r="AI771" s="57">
        <v>1</v>
      </c>
      <c r="AJ771" s="194"/>
      <c r="AK771" s="194"/>
      <c r="AL771" s="194">
        <f>Таблица1[[#This Row],[ФАКТ 1001]]+Таблица1[[#This Row],[ФАКТ 1002]]+Таблица1[[#This Row],[1001 заказ]]+Таблица1[[#This Row],[1002 заказ]]</f>
        <v>0</v>
      </c>
      <c r="AP771" s="3">
        <f>Таблица1[[#This Row],[Возврат 1002]]+Таблица1[[#This Row],[Возврат 1001]]</f>
        <v>0</v>
      </c>
      <c r="AQ77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72" spans="1:43" s="3" customFormat="1" ht="15.75" customHeight="1" x14ac:dyDescent="0.2">
      <c r="A772" s="23" t="s">
        <v>810</v>
      </c>
      <c r="B772" s="2">
        <v>408916</v>
      </c>
      <c r="C772" s="88" t="s">
        <v>1615</v>
      </c>
      <c r="D772" s="23" t="s">
        <v>810</v>
      </c>
      <c r="E772" s="7">
        <v>408916</v>
      </c>
      <c r="F772" s="7" t="s">
        <v>377</v>
      </c>
      <c r="G772" s="8" t="s">
        <v>1180</v>
      </c>
      <c r="H772" s="5" t="s">
        <v>21</v>
      </c>
      <c r="I772" s="5">
        <v>5</v>
      </c>
      <c r="J772" s="5">
        <v>108</v>
      </c>
      <c r="K772" s="5">
        <v>16</v>
      </c>
      <c r="L772" s="5">
        <v>52.5</v>
      </c>
      <c r="M772" s="5">
        <v>63.4</v>
      </c>
      <c r="N772" s="5">
        <v>6.5</v>
      </c>
      <c r="O772" s="43" t="str">
        <f>CONCATENATE(Таблица1[[#This Row],[Отверстия]],"/",Таблица1[[#This Row],[PCD]])</f>
        <v>5/108</v>
      </c>
      <c r="P772" s="5" t="s">
        <v>1614</v>
      </c>
      <c r="Q772" s="17" t="str">
        <f>CONCATENATE(Таблица1[[#This Row],[Отверстия]],"/",Таблица1[[#This Row],[PCD]],"/",Таблица1[[#This Row],[Диаметр]])</f>
        <v>5/108/16</v>
      </c>
      <c r="R77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5/108/16/52,5/63,4/6,5</v>
      </c>
      <c r="S77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5/108/16/52,5/63,4/6,5</v>
      </c>
      <c r="T772" s="58" t="s">
        <v>28</v>
      </c>
      <c r="U772" s="4">
        <v>4</v>
      </c>
      <c r="V772" s="35">
        <v>4</v>
      </c>
      <c r="W772" s="55" t="s">
        <v>2784</v>
      </c>
      <c r="X772" s="34">
        <v>4250</v>
      </c>
      <c r="Y772" s="161"/>
      <c r="Z772" s="34">
        <v>0</v>
      </c>
      <c r="AA772" s="51">
        <f>IFERROR(VLOOKUP(Таблица1[[#This Row],[Товар КОД6]],'Stock СВОД'!$A$5:$C$220,2,0),)</f>
        <v>0</v>
      </c>
      <c r="AB772" s="51">
        <f>IFERROR(VLOOKUP(Таблица1[[#This Row],[Товар КОД6]],'Продажи Период СВОД'!$A$5:$C$410,2,0),)</f>
        <v>0</v>
      </c>
      <c r="AC772" s="129">
        <f>IFERROR(VLOOKUP(Таблица1[[#This Row],[Товар КОД6]],'Stock СВОД'!$A$5:$C$220,3,0),)</f>
        <v>0</v>
      </c>
      <c r="AD772" s="51">
        <f>IFERROR(VLOOKUP(Таблица1[[#This Row],[Товар КОД6]],'Продажи Период СВОД'!$A$5:$C$410,3,0),)</f>
        <v>0</v>
      </c>
      <c r="AE772" s="119">
        <f>Таблица1[[#This Row],[СТОК 1001]]+Таблица1[[#This Row],[СТОК 1002,]]</f>
        <v>0</v>
      </c>
      <c r="AF772" s="128"/>
      <c r="AG772" s="129"/>
      <c r="AH772" s="120">
        <f>Таблица1[[#This Row],[1002 заказ]]+Таблица1[[#This Row],[1001 заказ]]</f>
        <v>0</v>
      </c>
      <c r="AI772" s="57">
        <v>1</v>
      </c>
      <c r="AJ772" s="194"/>
      <c r="AK772" s="194"/>
      <c r="AL772" s="194">
        <f>Таблица1[[#This Row],[ФАКТ 1001]]+Таблица1[[#This Row],[ФАКТ 1002]]+Таблица1[[#This Row],[1001 заказ]]+Таблица1[[#This Row],[1002 заказ]]</f>
        <v>0</v>
      </c>
      <c r="AP772" s="3">
        <f>Таблица1[[#This Row],[Возврат 1002]]+Таблица1[[#This Row],[Возврат 1001]]</f>
        <v>0</v>
      </c>
      <c r="AQ77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73" spans="1:43" s="3" customFormat="1" ht="15.75" customHeight="1" x14ac:dyDescent="0.2">
      <c r="A773" s="23" t="s">
        <v>810</v>
      </c>
      <c r="B773" s="2">
        <v>409004</v>
      </c>
      <c r="C773" s="88" t="s">
        <v>1731</v>
      </c>
      <c r="D773" s="23" t="s">
        <v>810</v>
      </c>
      <c r="E773" s="7">
        <v>409004</v>
      </c>
      <c r="F773" s="7" t="s">
        <v>2576</v>
      </c>
      <c r="G773" s="8" t="s">
        <v>1180</v>
      </c>
      <c r="H773" s="5" t="s">
        <v>21</v>
      </c>
      <c r="I773" s="5">
        <v>5</v>
      </c>
      <c r="J773" s="5">
        <v>108</v>
      </c>
      <c r="K773" s="5">
        <v>16</v>
      </c>
      <c r="L773" s="5">
        <v>52.5</v>
      </c>
      <c r="M773" s="5">
        <v>63.4</v>
      </c>
      <c r="N773" s="5">
        <v>6.5</v>
      </c>
      <c r="O773" s="43" t="str">
        <f>CONCATENATE(Таблица1[[#This Row],[Отверстия]],"/",Таблица1[[#This Row],[PCD]])</f>
        <v>5/108</v>
      </c>
      <c r="P773" s="5" t="s">
        <v>1730</v>
      </c>
      <c r="Q773" s="17" t="str">
        <f>CONCATENATE(Таблица1[[#This Row],[Отверстия]],"/",Таблица1[[#This Row],[PCD]],"/",Таблица1[[#This Row],[Диаметр]])</f>
        <v>5/108/16</v>
      </c>
      <c r="R77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5/108/16/52,5/63,4/6,5</v>
      </c>
      <c r="S77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5/108/16/52,5/63,4/6,5</v>
      </c>
      <c r="T773" s="58" t="s">
        <v>28</v>
      </c>
      <c r="U773" s="4">
        <v>4</v>
      </c>
      <c r="V773" s="35">
        <v>4</v>
      </c>
      <c r="W773" s="55" t="s">
        <v>2784</v>
      </c>
      <c r="X773" s="34">
        <v>4250</v>
      </c>
      <c r="Y773" s="161"/>
      <c r="Z773" s="34">
        <v>0</v>
      </c>
      <c r="AA773" s="51">
        <f>IFERROR(VLOOKUP(Таблица1[[#This Row],[Товар КОД6]],'Stock СВОД'!$A$5:$C$220,2,0),)</f>
        <v>0</v>
      </c>
      <c r="AB773" s="51">
        <f>IFERROR(VLOOKUP(Таблица1[[#This Row],[Товар КОД6]],'Продажи Период СВОД'!$A$5:$C$410,2,0),)</f>
        <v>0</v>
      </c>
      <c r="AC773" s="129">
        <f>IFERROR(VLOOKUP(Таблица1[[#This Row],[Товар КОД6]],'Stock СВОД'!$A$5:$C$220,3,0),)</f>
        <v>0</v>
      </c>
      <c r="AD773" s="51">
        <f>IFERROR(VLOOKUP(Таблица1[[#This Row],[Товар КОД6]],'Продажи Период СВОД'!$A$5:$C$410,3,0),)</f>
        <v>0</v>
      </c>
      <c r="AE773" s="119">
        <f>Таблица1[[#This Row],[СТОК 1001]]+Таблица1[[#This Row],[СТОК 1002,]]</f>
        <v>0</v>
      </c>
      <c r="AF773" s="128"/>
      <c r="AG773" s="129"/>
      <c r="AH773" s="120">
        <f>Таблица1[[#This Row],[1002 заказ]]+Таблица1[[#This Row],[1001 заказ]]</f>
        <v>0</v>
      </c>
      <c r="AI773" s="57">
        <v>1</v>
      </c>
      <c r="AJ773" s="194"/>
      <c r="AK773" s="194"/>
      <c r="AL773" s="194">
        <f>Таблица1[[#This Row],[ФАКТ 1001]]+Таблица1[[#This Row],[ФАКТ 1002]]+Таблица1[[#This Row],[1001 заказ]]+Таблица1[[#This Row],[1002 заказ]]</f>
        <v>0</v>
      </c>
      <c r="AP773" s="3">
        <f>Таблица1[[#This Row],[Возврат 1002]]+Таблица1[[#This Row],[Возврат 1001]]</f>
        <v>0</v>
      </c>
      <c r="AQ77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74" spans="1:43" s="3" customFormat="1" ht="15.75" customHeight="1" x14ac:dyDescent="0.2">
      <c r="A774" s="23" t="s">
        <v>810</v>
      </c>
      <c r="B774" s="2">
        <v>409005</v>
      </c>
      <c r="C774" s="88" t="s">
        <v>1733</v>
      </c>
      <c r="D774" s="23" t="s">
        <v>810</v>
      </c>
      <c r="E774" s="7">
        <v>409005</v>
      </c>
      <c r="F774" s="7" t="s">
        <v>2576</v>
      </c>
      <c r="G774" s="8" t="s">
        <v>2571</v>
      </c>
      <c r="H774" s="5" t="s">
        <v>21</v>
      </c>
      <c r="I774" s="5">
        <v>5</v>
      </c>
      <c r="J774" s="5">
        <v>108</v>
      </c>
      <c r="K774" s="5">
        <v>16</v>
      </c>
      <c r="L774" s="5">
        <v>52.5</v>
      </c>
      <c r="M774" s="5">
        <v>63.4</v>
      </c>
      <c r="N774" s="5">
        <v>6.5</v>
      </c>
      <c r="O774" s="43" t="str">
        <f>CONCATENATE(Таблица1[[#This Row],[Отверстия]],"/",Таблица1[[#This Row],[PCD]])</f>
        <v>5/108</v>
      </c>
      <c r="P774" s="5" t="s">
        <v>1732</v>
      </c>
      <c r="Q774" s="17" t="str">
        <f>CONCATENATE(Таблица1[[#This Row],[Отверстия]],"/",Таблица1[[#This Row],[PCD]],"/",Таблица1[[#This Row],[Диаметр]])</f>
        <v>5/108/16</v>
      </c>
      <c r="R77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5/108/16/52,5/63,4/6,5</v>
      </c>
      <c r="S77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5/108/16/52,5/63,4/6,5</v>
      </c>
      <c r="T774" s="58" t="s">
        <v>28</v>
      </c>
      <c r="U774" s="4">
        <v>4</v>
      </c>
      <c r="V774" s="35">
        <v>4</v>
      </c>
      <c r="W774" s="55" t="s">
        <v>2784</v>
      </c>
      <c r="X774" s="34">
        <v>4250</v>
      </c>
      <c r="Y774" s="161"/>
      <c r="Z774" s="34">
        <v>0</v>
      </c>
      <c r="AA774" s="51">
        <f>IFERROR(VLOOKUP(Таблица1[[#This Row],[Товар КОД6]],'Stock СВОД'!$A$5:$C$220,2,0),)</f>
        <v>0</v>
      </c>
      <c r="AB774" s="51">
        <f>IFERROR(VLOOKUP(Таблица1[[#This Row],[Товар КОД6]],'Продажи Период СВОД'!$A$5:$C$410,2,0),)</f>
        <v>0</v>
      </c>
      <c r="AC774" s="129">
        <f>IFERROR(VLOOKUP(Таблица1[[#This Row],[Товар КОД6]],'Stock СВОД'!$A$5:$C$220,3,0),)</f>
        <v>4</v>
      </c>
      <c r="AD774" s="51">
        <f>IFERROR(VLOOKUP(Таблица1[[#This Row],[Товар КОД6]],'Продажи Период СВОД'!$A$5:$C$410,3,0),)</f>
        <v>0</v>
      </c>
      <c r="AE774" s="119">
        <f>Таблица1[[#This Row],[СТОК 1001]]+Таблица1[[#This Row],[СТОК 1002,]]</f>
        <v>4</v>
      </c>
      <c r="AF774" s="128"/>
      <c r="AG774" s="129"/>
      <c r="AH774" s="120">
        <f>Таблица1[[#This Row],[1002 заказ]]+Таблица1[[#This Row],[1001 заказ]]</f>
        <v>0</v>
      </c>
      <c r="AI774" s="57">
        <v>1</v>
      </c>
      <c r="AJ774" s="194"/>
      <c r="AK774" s="194"/>
      <c r="AL774" s="194">
        <f>Таблица1[[#This Row],[ФАКТ 1001]]+Таблица1[[#This Row],[ФАКТ 1002]]+Таблица1[[#This Row],[1001 заказ]]+Таблица1[[#This Row],[1002 заказ]]</f>
        <v>0</v>
      </c>
      <c r="AP774" s="3">
        <f>Таблица1[[#This Row],[Возврат 1002]]+Таблица1[[#This Row],[Возврат 1001]]</f>
        <v>0</v>
      </c>
      <c r="AQ77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775" spans="1:43" s="3" customFormat="1" ht="15.75" customHeight="1" x14ac:dyDescent="0.2">
      <c r="A775" s="23" t="s">
        <v>810</v>
      </c>
      <c r="B775" s="2">
        <v>409007</v>
      </c>
      <c r="C775" s="88" t="s">
        <v>1735</v>
      </c>
      <c r="D775" s="23" t="s">
        <v>810</v>
      </c>
      <c r="E775" s="7">
        <v>409007</v>
      </c>
      <c r="F775" s="7" t="s">
        <v>2576</v>
      </c>
      <c r="G775" s="8" t="s">
        <v>1107</v>
      </c>
      <c r="H775" s="5" t="s">
        <v>21</v>
      </c>
      <c r="I775" s="5">
        <v>5</v>
      </c>
      <c r="J775" s="5">
        <v>108</v>
      </c>
      <c r="K775" s="5">
        <v>16</v>
      </c>
      <c r="L775" s="5">
        <v>52.5</v>
      </c>
      <c r="M775" s="5">
        <v>63.4</v>
      </c>
      <c r="N775" s="5">
        <v>6.5</v>
      </c>
      <c r="O775" s="43" t="str">
        <f>CONCATENATE(Таблица1[[#This Row],[Отверстия]],"/",Таблица1[[#This Row],[PCD]])</f>
        <v>5/108</v>
      </c>
      <c r="P775" s="5" t="s">
        <v>1734</v>
      </c>
      <c r="Q775" s="17" t="str">
        <f>CONCATENATE(Таблица1[[#This Row],[Отверстия]],"/",Таблица1[[#This Row],[PCD]],"/",Таблица1[[#This Row],[Диаметр]])</f>
        <v>5/108/16</v>
      </c>
      <c r="R77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5/108/16/52,5/63,4/6,5</v>
      </c>
      <c r="S77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5/108/16/52,5/63,4/6,5</v>
      </c>
      <c r="T775" s="58" t="s">
        <v>28</v>
      </c>
      <c r="U775" s="4">
        <v>4</v>
      </c>
      <c r="V775" s="35">
        <v>4</v>
      </c>
      <c r="W775" s="55" t="s">
        <v>2784</v>
      </c>
      <c r="X775" s="34">
        <v>3990</v>
      </c>
      <c r="Y775" s="161"/>
      <c r="Z775" s="34">
        <v>0</v>
      </c>
      <c r="AA775" s="51">
        <f>IFERROR(VLOOKUP(Таблица1[[#This Row],[Товар КОД6]],'Stock СВОД'!$A$5:$C$220,2,0),)</f>
        <v>0</v>
      </c>
      <c r="AB775" s="51">
        <f>IFERROR(VLOOKUP(Таблица1[[#This Row],[Товар КОД6]],'Продажи Период СВОД'!$A$5:$C$410,2,0),)</f>
        <v>0</v>
      </c>
      <c r="AC775" s="129">
        <f>IFERROR(VLOOKUP(Таблица1[[#This Row],[Товар КОД6]],'Stock СВОД'!$A$5:$C$220,3,0),)</f>
        <v>0</v>
      </c>
      <c r="AD775" s="51">
        <f>IFERROR(VLOOKUP(Таблица1[[#This Row],[Товар КОД6]],'Продажи Период СВОД'!$A$5:$C$410,3,0),)</f>
        <v>0</v>
      </c>
      <c r="AE775" s="119">
        <f>Таблица1[[#This Row],[СТОК 1001]]+Таблица1[[#This Row],[СТОК 1002,]]</f>
        <v>0</v>
      </c>
      <c r="AF775" s="128"/>
      <c r="AG775" s="129"/>
      <c r="AH775" s="120">
        <f>Таблица1[[#This Row],[1002 заказ]]+Таблица1[[#This Row],[1001 заказ]]</f>
        <v>0</v>
      </c>
      <c r="AI775" s="57">
        <v>1</v>
      </c>
      <c r="AJ775" s="194"/>
      <c r="AK775" s="194"/>
      <c r="AL775" s="194">
        <f>Таблица1[[#This Row],[ФАКТ 1001]]+Таблица1[[#This Row],[ФАКТ 1002]]+Таблица1[[#This Row],[1001 заказ]]+Таблица1[[#This Row],[1002 заказ]]</f>
        <v>0</v>
      </c>
      <c r="AP775" s="3">
        <f>Таблица1[[#This Row],[Возврат 1002]]+Таблица1[[#This Row],[Возврат 1001]]</f>
        <v>0</v>
      </c>
      <c r="AQ77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76" spans="1:43" s="3" customFormat="1" ht="15.75" customHeight="1" x14ac:dyDescent="0.2">
      <c r="A776" s="23" t="s">
        <v>810</v>
      </c>
      <c r="B776" s="2">
        <v>409008</v>
      </c>
      <c r="C776" s="88" t="s">
        <v>1737</v>
      </c>
      <c r="D776" s="23" t="s">
        <v>810</v>
      </c>
      <c r="E776" s="7">
        <v>409008</v>
      </c>
      <c r="F776" s="7" t="s">
        <v>2576</v>
      </c>
      <c r="G776" s="8" t="s">
        <v>1108</v>
      </c>
      <c r="H776" s="5" t="s">
        <v>21</v>
      </c>
      <c r="I776" s="5">
        <v>5</v>
      </c>
      <c r="J776" s="5">
        <v>108</v>
      </c>
      <c r="K776" s="5">
        <v>16</v>
      </c>
      <c r="L776" s="5">
        <v>52.5</v>
      </c>
      <c r="M776" s="5">
        <v>63.4</v>
      </c>
      <c r="N776" s="5">
        <v>6.5</v>
      </c>
      <c r="O776" s="43" t="str">
        <f>CONCATENATE(Таблица1[[#This Row],[Отверстия]],"/",Таблица1[[#This Row],[PCD]])</f>
        <v>5/108</v>
      </c>
      <c r="P776" s="5" t="s">
        <v>1736</v>
      </c>
      <c r="Q776" s="17" t="str">
        <f>CONCATENATE(Таблица1[[#This Row],[Отверстия]],"/",Таблица1[[#This Row],[PCD]],"/",Таблица1[[#This Row],[Диаметр]])</f>
        <v>5/108/16</v>
      </c>
      <c r="R77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5/108/16/52,5/63,4/6,5</v>
      </c>
      <c r="S77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5/108/16/52,5/63,4/6,5</v>
      </c>
      <c r="T776" s="58" t="s">
        <v>28</v>
      </c>
      <c r="U776" s="4">
        <v>4</v>
      </c>
      <c r="V776" s="35">
        <v>4</v>
      </c>
      <c r="W776" s="55" t="s">
        <v>2784</v>
      </c>
      <c r="X776" s="34">
        <v>3990</v>
      </c>
      <c r="Y776" s="161"/>
      <c r="Z776" s="34">
        <v>0</v>
      </c>
      <c r="AA776" s="51">
        <f>IFERROR(VLOOKUP(Таблица1[[#This Row],[Товар КОД6]],'Stock СВОД'!$A$5:$C$220,2,0),)</f>
        <v>0</v>
      </c>
      <c r="AB776" s="51">
        <f>IFERROR(VLOOKUP(Таблица1[[#This Row],[Товар КОД6]],'Продажи Период СВОД'!$A$5:$C$410,2,0),)</f>
        <v>0</v>
      </c>
      <c r="AC776" s="129">
        <f>IFERROR(VLOOKUP(Таблица1[[#This Row],[Товар КОД6]],'Stock СВОД'!$A$5:$C$220,3,0),)</f>
        <v>0</v>
      </c>
      <c r="AD776" s="51">
        <f>IFERROR(VLOOKUP(Таблица1[[#This Row],[Товар КОД6]],'Продажи Период СВОД'!$A$5:$C$410,3,0),)</f>
        <v>0</v>
      </c>
      <c r="AE776" s="119">
        <f>Таблица1[[#This Row],[СТОК 1001]]+Таблица1[[#This Row],[СТОК 1002,]]</f>
        <v>0</v>
      </c>
      <c r="AF776" s="128"/>
      <c r="AG776" s="129"/>
      <c r="AH776" s="120">
        <f>Таблица1[[#This Row],[1002 заказ]]+Таблица1[[#This Row],[1001 заказ]]</f>
        <v>0</v>
      </c>
      <c r="AI776" s="57">
        <v>1</v>
      </c>
      <c r="AJ776" s="194"/>
      <c r="AK776" s="194"/>
      <c r="AL776" s="194">
        <f>Таблица1[[#This Row],[ФАКТ 1001]]+Таблица1[[#This Row],[ФАКТ 1002]]+Таблица1[[#This Row],[1001 заказ]]+Таблица1[[#This Row],[1002 заказ]]</f>
        <v>0</v>
      </c>
      <c r="AP776" s="3">
        <f>Таблица1[[#This Row],[Возврат 1002]]+Таблица1[[#This Row],[Возврат 1001]]</f>
        <v>0</v>
      </c>
      <c r="AQ77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77" spans="1:43" s="3" customFormat="1" ht="15.75" customHeight="1" x14ac:dyDescent="0.2">
      <c r="A777" s="23" t="s">
        <v>810</v>
      </c>
      <c r="B777" s="2">
        <v>665730</v>
      </c>
      <c r="C777" s="88" t="s">
        <v>3903</v>
      </c>
      <c r="D777" s="23" t="s">
        <v>810</v>
      </c>
      <c r="E777" s="7">
        <v>665730</v>
      </c>
      <c r="F777" s="7" t="s">
        <v>377</v>
      </c>
      <c r="G777" s="8" t="s">
        <v>1106</v>
      </c>
      <c r="H777" s="5" t="s">
        <v>21</v>
      </c>
      <c r="I777" s="5">
        <v>5</v>
      </c>
      <c r="J777" s="5">
        <v>108</v>
      </c>
      <c r="K777" s="5">
        <v>16</v>
      </c>
      <c r="L777" s="5">
        <v>52.5</v>
      </c>
      <c r="M777" s="5">
        <v>63.4</v>
      </c>
      <c r="N777" s="5">
        <v>6.5</v>
      </c>
      <c r="O777" s="43" t="str">
        <f>CONCATENATE(Таблица1[[#This Row],[Отверстия]],"/",Таблица1[[#This Row],[PCD]])</f>
        <v>5/108</v>
      </c>
      <c r="P777" s="5" t="s">
        <v>2330</v>
      </c>
      <c r="Q777" s="17" t="str">
        <f>CONCATENATE(Таблица1[[#This Row],[Отверстия]],"/",Таблица1[[#This Row],[PCD]],"/",Таблица1[[#This Row],[Диаметр]])</f>
        <v>5/108/16</v>
      </c>
      <c r="R77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5/108/16/52,5/63,4/6,5</v>
      </c>
      <c r="S77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5/108/16/52,5/63,4/6,5</v>
      </c>
      <c r="T777" s="58" t="s">
        <v>28</v>
      </c>
      <c r="U777" s="4">
        <v>4</v>
      </c>
      <c r="V777" s="35">
        <v>4</v>
      </c>
      <c r="W777" s="55" t="s">
        <v>2784</v>
      </c>
      <c r="X777" s="34">
        <v>3990</v>
      </c>
      <c r="Y777" s="161"/>
      <c r="Z777" s="34">
        <v>0</v>
      </c>
      <c r="AA777" s="51">
        <f>IFERROR(VLOOKUP(Таблица1[[#This Row],[Товар КОД6]],'Stock СВОД'!$A$5:$C$220,2,0),)</f>
        <v>0</v>
      </c>
      <c r="AB777" s="51">
        <f>IFERROR(VLOOKUP(Таблица1[[#This Row],[Товар КОД6]],'Продажи Период СВОД'!$A$5:$C$410,2,0),)</f>
        <v>0</v>
      </c>
      <c r="AC777" s="129">
        <f>IFERROR(VLOOKUP(Таблица1[[#This Row],[Товар КОД6]],'Stock СВОД'!$A$5:$C$220,3,0),)</f>
        <v>0</v>
      </c>
      <c r="AD777" s="51">
        <f>IFERROR(VLOOKUP(Таблица1[[#This Row],[Товар КОД6]],'Продажи Период СВОД'!$A$5:$C$410,3,0),)</f>
        <v>0</v>
      </c>
      <c r="AE777" s="119">
        <f>Таблица1[[#This Row],[СТОК 1001]]+Таблица1[[#This Row],[СТОК 1002,]]</f>
        <v>0</v>
      </c>
      <c r="AF777" s="128"/>
      <c r="AG777" s="129"/>
      <c r="AH777" s="120">
        <f>Таблица1[[#This Row],[1002 заказ]]+Таблица1[[#This Row],[1001 заказ]]</f>
        <v>0</v>
      </c>
      <c r="AI777" s="57">
        <v>1</v>
      </c>
      <c r="AJ777" s="194"/>
      <c r="AK777" s="194"/>
      <c r="AL777" s="194">
        <f>Таблица1[[#This Row],[ФАКТ 1001]]+Таблица1[[#This Row],[ФАКТ 1002]]+Таблица1[[#This Row],[1001 заказ]]+Таблица1[[#This Row],[1002 заказ]]</f>
        <v>0</v>
      </c>
      <c r="AP777" s="3">
        <f>Таблица1[[#This Row],[Возврат 1002]]+Таблица1[[#This Row],[Возврат 1001]]</f>
        <v>0</v>
      </c>
      <c r="AQ77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78" spans="1:43" s="3" customFormat="1" ht="15.75" customHeight="1" x14ac:dyDescent="0.2">
      <c r="A778" s="23" t="s">
        <v>810</v>
      </c>
      <c r="B778" s="2">
        <v>666006</v>
      </c>
      <c r="C778" s="88" t="s">
        <v>3730</v>
      </c>
      <c r="D778" s="23" t="s">
        <v>810</v>
      </c>
      <c r="E778" s="7">
        <v>666006</v>
      </c>
      <c r="F778" s="7" t="s">
        <v>2576</v>
      </c>
      <c r="G778" s="8" t="s">
        <v>1103</v>
      </c>
      <c r="H778" s="5" t="s">
        <v>21</v>
      </c>
      <c r="I778" s="5">
        <v>5</v>
      </c>
      <c r="J778" s="5">
        <v>108</v>
      </c>
      <c r="K778" s="5">
        <v>16</v>
      </c>
      <c r="L778" s="5">
        <v>52.5</v>
      </c>
      <c r="M778" s="5">
        <v>63.4</v>
      </c>
      <c r="N778" s="5">
        <v>6.5</v>
      </c>
      <c r="O778" s="43" t="str">
        <f>CONCATENATE(Таблица1[[#This Row],[Отверстия]],"/",Таблица1[[#This Row],[PCD]])</f>
        <v>5/108</v>
      </c>
      <c r="P778" s="5" t="s">
        <v>2526</v>
      </c>
      <c r="Q778" s="17" t="str">
        <f>CONCATENATE(Таблица1[[#This Row],[Отверстия]],"/",Таблица1[[#This Row],[PCD]],"/",Таблица1[[#This Row],[Диаметр]])</f>
        <v>5/108/16</v>
      </c>
      <c r="R77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5/108/16/52,5/63,4/6,5</v>
      </c>
      <c r="S77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5/108/16/52,5/63,4/6,5</v>
      </c>
      <c r="T778" s="58" t="s">
        <v>28</v>
      </c>
      <c r="U778" s="4">
        <v>4</v>
      </c>
      <c r="V778" s="35">
        <v>4</v>
      </c>
      <c r="W778" s="55" t="s">
        <v>2784</v>
      </c>
      <c r="X778" s="34">
        <v>4250</v>
      </c>
      <c r="Y778" s="161"/>
      <c r="Z778" s="34">
        <v>0</v>
      </c>
      <c r="AA778" s="51">
        <f>IFERROR(VLOOKUP(Таблица1[[#This Row],[Товар КОД6]],'Stock СВОД'!$A$5:$C$220,2,0),)</f>
        <v>0</v>
      </c>
      <c r="AB778" s="51">
        <f>IFERROR(VLOOKUP(Таблица1[[#This Row],[Товар КОД6]],'Продажи Период СВОД'!$A$5:$C$410,2,0),)</f>
        <v>0</v>
      </c>
      <c r="AC778" s="129">
        <f>IFERROR(VLOOKUP(Таблица1[[#This Row],[Товар КОД6]],'Stock СВОД'!$A$5:$C$220,3,0),)</f>
        <v>0</v>
      </c>
      <c r="AD778" s="51">
        <f>IFERROR(VLOOKUP(Таблица1[[#This Row],[Товар КОД6]],'Продажи Период СВОД'!$A$5:$C$410,3,0),)</f>
        <v>0</v>
      </c>
      <c r="AE778" s="119">
        <f>Таблица1[[#This Row],[СТОК 1001]]+Таблица1[[#This Row],[СТОК 1002,]]</f>
        <v>0</v>
      </c>
      <c r="AF778" s="128"/>
      <c r="AG778" s="129"/>
      <c r="AH778" s="120">
        <f>Таблица1[[#This Row],[1002 заказ]]+Таблица1[[#This Row],[1001 заказ]]</f>
        <v>0</v>
      </c>
      <c r="AI778" s="57">
        <v>1</v>
      </c>
      <c r="AJ778" s="194"/>
      <c r="AK778" s="194"/>
      <c r="AL778" s="194">
        <f>Таблица1[[#This Row],[ФАКТ 1001]]+Таблица1[[#This Row],[ФАКТ 1002]]+Таблица1[[#This Row],[1001 заказ]]+Таблица1[[#This Row],[1002 заказ]]</f>
        <v>0</v>
      </c>
      <c r="AP778" s="3">
        <f>Таблица1[[#This Row],[Возврат 1002]]+Таблица1[[#This Row],[Возврат 1001]]</f>
        <v>0</v>
      </c>
      <c r="AQ77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79" spans="1:43" s="3" customFormat="1" ht="15.75" customHeight="1" x14ac:dyDescent="0.2">
      <c r="A779" s="23" t="s">
        <v>810</v>
      </c>
      <c r="B779" s="210">
        <v>2157020</v>
      </c>
      <c r="C779" s="91" t="s">
        <v>2708</v>
      </c>
      <c r="D779" s="23" t="s">
        <v>810</v>
      </c>
      <c r="E779" s="70">
        <v>2157020</v>
      </c>
      <c r="F779" s="68" t="s">
        <v>172</v>
      </c>
      <c r="G779" s="74" t="s">
        <v>1124</v>
      </c>
      <c r="H779" s="5" t="s">
        <v>21</v>
      </c>
      <c r="I779" s="68">
        <v>5</v>
      </c>
      <c r="J779" s="68">
        <v>108</v>
      </c>
      <c r="K779" s="68">
        <v>16</v>
      </c>
      <c r="L779" s="68">
        <v>52.5</v>
      </c>
      <c r="M779" s="5">
        <v>63.4</v>
      </c>
      <c r="N779" s="68">
        <v>6.5</v>
      </c>
      <c r="O779" s="206" t="str">
        <f>CONCATENATE(Таблица1[[#This Row],[Отверстия]],"/",Таблица1[[#This Row],[PCD]])</f>
        <v>5/108</v>
      </c>
      <c r="P779" s="5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Row],[Ширина]]," ",Таблица1[[#This Row],[Код Поставщика]])</f>
        <v>5/108/16/52,5/63,4/6,5 87.14Нн</v>
      </c>
      <c r="Q779" s="32" t="str">
        <f>CONCATENATE(Таблица1[[#This Row],[Отверстия]],"/",Таблица1[[#This Row],[PCD]],"/",Таблица1[[#This Row],[Диаметр]])</f>
        <v>5/108/16</v>
      </c>
      <c r="R779" s="33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5/108/16/52,5/63,4/6,5</v>
      </c>
      <c r="S77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5/108/16/52,5/63,4/6,5</v>
      </c>
      <c r="T779" s="58" t="s">
        <v>28</v>
      </c>
      <c r="U779" s="4">
        <v>4</v>
      </c>
      <c r="V779" s="35">
        <v>4</v>
      </c>
      <c r="W779" s="55" t="s">
        <v>2784</v>
      </c>
      <c r="X779" s="34">
        <v>3990</v>
      </c>
      <c r="Y779" s="161"/>
      <c r="Z779" s="34">
        <v>0</v>
      </c>
      <c r="AA779" s="51">
        <f>IFERROR(VLOOKUP(Таблица1[[#This Row],[Товар КОД6]],'Stock СВОД'!$A$5:$C$220,2,0),)</f>
        <v>0</v>
      </c>
      <c r="AB779" s="51">
        <f>IFERROR(VLOOKUP(Таблица1[[#This Row],[Товар КОД6]],'Продажи Период СВОД'!$A$5:$C$410,2,0),)</f>
        <v>0</v>
      </c>
      <c r="AC779" s="129">
        <f>IFERROR(VLOOKUP(Таблица1[[#This Row],[Товар КОД6]],'Stock СВОД'!$A$5:$C$220,3,0),)</f>
        <v>0</v>
      </c>
      <c r="AD779" s="51">
        <f>IFERROR(VLOOKUP(Таблица1[[#This Row],[Товар КОД6]],'Продажи Период СВОД'!$A$5:$C$410,3,0),)</f>
        <v>0</v>
      </c>
      <c r="AE779" s="119">
        <f>Таблица1[[#This Row],[СТОК 1001]]+Таблица1[[#This Row],[СТОК 1002,]]</f>
        <v>0</v>
      </c>
      <c r="AF779" s="128"/>
      <c r="AG779" s="129"/>
      <c r="AH779" s="120">
        <f>Таблица1[[#This Row],[1002 заказ]]+Таблица1[[#This Row],[1001 заказ]]</f>
        <v>0</v>
      </c>
      <c r="AI779" s="57">
        <v>1</v>
      </c>
      <c r="AJ779" s="194"/>
      <c r="AK779" s="194"/>
      <c r="AL779" s="194">
        <f>Таблица1[[#This Row],[ФАКТ 1001]]+Таблица1[[#This Row],[ФАКТ 1002]]+Таблица1[[#This Row],[1001 заказ]]+Таблица1[[#This Row],[1002 заказ]]</f>
        <v>0</v>
      </c>
      <c r="AP779" s="3">
        <f>Таблица1[[#This Row],[Возврат 1002]]+Таблица1[[#This Row],[Возврат 1001]]</f>
        <v>0</v>
      </c>
      <c r="AQ77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80" spans="1:43" s="3" customFormat="1" ht="15.75" customHeight="1" x14ac:dyDescent="0.2">
      <c r="A780" s="23" t="s">
        <v>810</v>
      </c>
      <c r="B780" s="2">
        <v>661571</v>
      </c>
      <c r="C780" s="88" t="s">
        <v>3731</v>
      </c>
      <c r="D780" s="23" t="s">
        <v>810</v>
      </c>
      <c r="E780" s="7">
        <v>661571</v>
      </c>
      <c r="F780" s="7" t="s">
        <v>513</v>
      </c>
      <c r="G780" s="8" t="s">
        <v>1099</v>
      </c>
      <c r="H780" s="5" t="s">
        <v>21</v>
      </c>
      <c r="I780" s="5">
        <v>5</v>
      </c>
      <c r="J780" s="5">
        <v>108</v>
      </c>
      <c r="K780" s="5">
        <v>16</v>
      </c>
      <c r="L780" s="5">
        <v>52.5</v>
      </c>
      <c r="M780" s="5">
        <v>63.4</v>
      </c>
      <c r="N780" s="5">
        <v>7</v>
      </c>
      <c r="O780" s="43" t="str">
        <f>CONCATENATE(Таблица1[[#This Row],[Отверстия]],"/",Таблица1[[#This Row],[PCD]])</f>
        <v>5/108</v>
      </c>
      <c r="P780" s="5" t="s">
        <v>465</v>
      </c>
      <c r="Q780" s="17" t="str">
        <f>CONCATENATE(Таблица1[[#This Row],[Отверстия]],"/",Таблица1[[#This Row],[PCD]],"/",Таблица1[[#This Row],[Диаметр]])</f>
        <v>5/108/16</v>
      </c>
      <c r="R78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5/108/16/52,5/63,4/7</v>
      </c>
      <c r="S78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5/108/16/52,5/63,4/7</v>
      </c>
      <c r="T780" s="58" t="s">
        <v>28</v>
      </c>
      <c r="U780" s="4">
        <v>4</v>
      </c>
      <c r="V780" s="35">
        <v>4</v>
      </c>
      <c r="W780" s="55" t="s">
        <v>2917</v>
      </c>
      <c r="X780" s="34">
        <v>3990</v>
      </c>
      <c r="Y780" s="161"/>
      <c r="Z780" s="34">
        <v>3085.0037999999995</v>
      </c>
      <c r="AA780" s="51">
        <f>IFERROR(VLOOKUP(Таблица1[[#This Row],[Товар КОД6]],'Stock СВОД'!$A$5:$C$220,2,0),)</f>
        <v>0</v>
      </c>
      <c r="AB780" s="51">
        <f>IFERROR(VLOOKUP(Таблица1[[#This Row],[Товар КОД6]],'Продажи Период СВОД'!$A$5:$C$410,2,0),)</f>
        <v>0</v>
      </c>
      <c r="AC780" s="129">
        <f>IFERROR(VLOOKUP(Таблица1[[#This Row],[Товар КОД6]],'Stock СВОД'!$A$5:$C$220,3,0),)</f>
        <v>0</v>
      </c>
      <c r="AD780" s="51">
        <f>IFERROR(VLOOKUP(Таблица1[[#This Row],[Товар КОД6]],'Продажи Период СВОД'!$A$5:$C$410,3,0),)</f>
        <v>0</v>
      </c>
      <c r="AE780" s="125">
        <f>Таблица1[[#This Row],[СТОК 1001]]+Таблица1[[#This Row],[СТОК 1002,]]</f>
        <v>0</v>
      </c>
      <c r="AF780" s="128"/>
      <c r="AG780" s="129"/>
      <c r="AH780" s="123">
        <f>Таблица1[[#This Row],[1002 заказ]]+Таблица1[[#This Row],[1001 заказ]]</f>
        <v>0</v>
      </c>
      <c r="AI780" s="57"/>
      <c r="AJ780" s="194"/>
      <c r="AK780" s="194"/>
      <c r="AL780" s="194">
        <f>Таблица1[[#This Row],[ФАКТ 1001]]+Таблица1[[#This Row],[ФАКТ 1002]]+Таблица1[[#This Row],[1001 заказ]]+Таблица1[[#This Row],[1002 заказ]]</f>
        <v>0</v>
      </c>
      <c r="AP780" s="3">
        <f>Таблица1[[#This Row],[Возврат 1002]]+Таблица1[[#This Row],[Возврат 1001]]</f>
        <v>0</v>
      </c>
      <c r="AQ78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81" spans="1:43" s="3" customFormat="1" ht="15.75" customHeight="1" x14ac:dyDescent="0.2">
      <c r="A781" s="23" t="s">
        <v>810</v>
      </c>
      <c r="B781" s="2">
        <v>759258</v>
      </c>
      <c r="C781" s="88" t="s">
        <v>469</v>
      </c>
      <c r="D781" s="23" t="s">
        <v>810</v>
      </c>
      <c r="E781" s="7">
        <v>759258</v>
      </c>
      <c r="F781" s="7" t="s">
        <v>472</v>
      </c>
      <c r="G781" s="8" t="s">
        <v>2571</v>
      </c>
      <c r="H781" s="5" t="s">
        <v>21</v>
      </c>
      <c r="I781" s="5">
        <v>5</v>
      </c>
      <c r="J781" s="5">
        <v>108</v>
      </c>
      <c r="K781" s="5">
        <v>16</v>
      </c>
      <c r="L781" s="5">
        <v>52.5</v>
      </c>
      <c r="M781" s="5">
        <v>63.4</v>
      </c>
      <c r="N781" s="5">
        <v>7</v>
      </c>
      <c r="O781" s="43" t="str">
        <f>CONCATENATE(Таблица1[[#This Row],[Отверстия]],"/",Таблица1[[#This Row],[PCD]])</f>
        <v>5/108</v>
      </c>
      <c r="P781" s="5" t="s">
        <v>470</v>
      </c>
      <c r="Q781" s="17" t="str">
        <f>CONCATENATE(Таблица1[[#This Row],[Отверстия]],"/",Таблица1[[#This Row],[PCD]],"/",Таблица1[[#This Row],[Диаметр]])</f>
        <v>5/108/16</v>
      </c>
      <c r="R78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5/108/16/52,5/63,4/7</v>
      </c>
      <c r="S78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5/108/16/52,5/63,4/7</v>
      </c>
      <c r="T781" s="58" t="s">
        <v>28</v>
      </c>
      <c r="U781" s="4">
        <v>4</v>
      </c>
      <c r="V781" s="35">
        <v>4</v>
      </c>
      <c r="W781" s="55" t="s">
        <v>2917</v>
      </c>
      <c r="X781" s="34">
        <v>4250</v>
      </c>
      <c r="Y781" s="161"/>
      <c r="Z781" s="34">
        <v>0</v>
      </c>
      <c r="AA781" s="51">
        <f>IFERROR(VLOOKUP(Таблица1[[#This Row],[Товар КОД6]],'Stock СВОД'!$A$5:$C$220,2,0),)</f>
        <v>0</v>
      </c>
      <c r="AB781" s="51">
        <f>IFERROR(VLOOKUP(Таблица1[[#This Row],[Товар КОД6]],'Продажи Период СВОД'!$A$5:$C$410,2,0),)</f>
        <v>0</v>
      </c>
      <c r="AC781" s="129">
        <f>IFERROR(VLOOKUP(Таблица1[[#This Row],[Товар КОД6]],'Stock СВОД'!$A$5:$C$220,3,0),)</f>
        <v>0</v>
      </c>
      <c r="AD781" s="51">
        <f>IFERROR(VLOOKUP(Таблица1[[#This Row],[Товар КОД6]],'Продажи Период СВОД'!$A$5:$C$410,3,0),)</f>
        <v>0</v>
      </c>
      <c r="AE781" s="119">
        <f>Таблица1[[#This Row],[СТОК 1001]]+Таблица1[[#This Row],[СТОК 1002,]]</f>
        <v>0</v>
      </c>
      <c r="AF781" s="128"/>
      <c r="AG781" s="129"/>
      <c r="AH781" s="120">
        <f>Таблица1[[#This Row],[1002 заказ]]+Таблица1[[#This Row],[1001 заказ]]</f>
        <v>0</v>
      </c>
      <c r="AI781" s="57"/>
      <c r="AJ781" s="194"/>
      <c r="AK781" s="194"/>
      <c r="AL781" s="194">
        <f>Таблица1[[#This Row],[ФАКТ 1001]]+Таблица1[[#This Row],[ФАКТ 1002]]+Таблица1[[#This Row],[1001 заказ]]+Таблица1[[#This Row],[1002 заказ]]</f>
        <v>0</v>
      </c>
      <c r="AP781" s="3">
        <f>Таблица1[[#This Row],[Возврат 1002]]+Таблица1[[#This Row],[Возврат 1001]]</f>
        <v>0</v>
      </c>
      <c r="AQ78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82" spans="1:43" s="3" customFormat="1" ht="15.75" customHeight="1" x14ac:dyDescent="0.2">
      <c r="A782" s="23" t="s">
        <v>810</v>
      </c>
      <c r="B782" s="2">
        <v>818828</v>
      </c>
      <c r="C782" s="88" t="s">
        <v>471</v>
      </c>
      <c r="D782" s="23" t="s">
        <v>810</v>
      </c>
      <c r="E782" s="7">
        <v>818828</v>
      </c>
      <c r="F782" s="7" t="s">
        <v>472</v>
      </c>
      <c r="G782" s="8" t="s">
        <v>1097</v>
      </c>
      <c r="H782" s="5" t="s">
        <v>21</v>
      </c>
      <c r="I782" s="5">
        <v>5</v>
      </c>
      <c r="J782" s="5">
        <v>108</v>
      </c>
      <c r="K782" s="5">
        <v>16</v>
      </c>
      <c r="L782" s="5">
        <v>52.5</v>
      </c>
      <c r="M782" s="5">
        <v>63.4</v>
      </c>
      <c r="N782" s="5">
        <v>7</v>
      </c>
      <c r="O782" s="43" t="str">
        <f>CONCATENATE(Таблица1[[#This Row],[Отверстия]],"/",Таблица1[[#This Row],[PCD]])</f>
        <v>5/108</v>
      </c>
      <c r="P782" s="5" t="s">
        <v>473</v>
      </c>
      <c r="Q782" s="17" t="str">
        <f>CONCATENATE(Таблица1[[#This Row],[Отверстия]],"/",Таблица1[[#This Row],[PCD]],"/",Таблица1[[#This Row],[Диаметр]])</f>
        <v>5/108/16</v>
      </c>
      <c r="R78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5/108/16/52,5/63,4/7</v>
      </c>
      <c r="S78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5/108/16/52,5/63,4/7</v>
      </c>
      <c r="T782" s="58" t="s">
        <v>28</v>
      </c>
      <c r="U782" s="4">
        <v>4</v>
      </c>
      <c r="V782" s="35">
        <v>4</v>
      </c>
      <c r="W782" s="55" t="s">
        <v>2917</v>
      </c>
      <c r="X782" s="34">
        <v>4250</v>
      </c>
      <c r="Y782" s="161"/>
      <c r="Z782" s="34">
        <v>0</v>
      </c>
      <c r="AA782" s="51">
        <f>IFERROR(VLOOKUP(Таблица1[[#This Row],[Товар КОД6]],'Stock СВОД'!$A$5:$C$220,2,0),)</f>
        <v>0</v>
      </c>
      <c r="AB782" s="51">
        <f>IFERROR(VLOOKUP(Таблица1[[#This Row],[Товар КОД6]],'Продажи Период СВОД'!$A$5:$C$410,2,0),)</f>
        <v>0</v>
      </c>
      <c r="AC782" s="129">
        <f>IFERROR(VLOOKUP(Таблица1[[#This Row],[Товар КОД6]],'Stock СВОД'!$A$5:$C$220,3,0),)</f>
        <v>0</v>
      </c>
      <c r="AD782" s="51">
        <f>IFERROR(VLOOKUP(Таблица1[[#This Row],[Товар КОД6]],'Продажи Период СВОД'!$A$5:$C$410,3,0),)</f>
        <v>0</v>
      </c>
      <c r="AE782" s="119">
        <f>Таблица1[[#This Row],[СТОК 1001]]+Таблица1[[#This Row],[СТОК 1002,]]</f>
        <v>0</v>
      </c>
      <c r="AF782" s="128"/>
      <c r="AG782" s="129"/>
      <c r="AH782" s="120">
        <f>Таблица1[[#This Row],[1002 заказ]]+Таблица1[[#This Row],[1001 заказ]]</f>
        <v>0</v>
      </c>
      <c r="AI782" s="57"/>
      <c r="AJ782" s="194"/>
      <c r="AK782" s="194"/>
      <c r="AL782" s="194">
        <f>Таблица1[[#This Row],[ФАКТ 1001]]+Таблица1[[#This Row],[ФАКТ 1002]]+Таблица1[[#This Row],[1001 заказ]]+Таблица1[[#This Row],[1002 заказ]]</f>
        <v>0</v>
      </c>
      <c r="AP782" s="3">
        <f>Таблица1[[#This Row],[Возврат 1002]]+Таблица1[[#This Row],[Возврат 1001]]</f>
        <v>0</v>
      </c>
      <c r="AQ78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83" spans="1:43" s="3" customFormat="1" ht="15.75" customHeight="1" x14ac:dyDescent="0.2">
      <c r="A783" s="23" t="s">
        <v>810</v>
      </c>
      <c r="B783" s="2">
        <v>405708</v>
      </c>
      <c r="C783" s="88" t="s">
        <v>1306</v>
      </c>
      <c r="D783" s="23" t="s">
        <v>810</v>
      </c>
      <c r="E783" s="7">
        <v>405708</v>
      </c>
      <c r="F783" s="7" t="s">
        <v>513</v>
      </c>
      <c r="G783" s="8" t="s">
        <v>1180</v>
      </c>
      <c r="H783" s="5" t="s">
        <v>21</v>
      </c>
      <c r="I783" s="5">
        <v>5</v>
      </c>
      <c r="J783" s="5">
        <v>108</v>
      </c>
      <c r="K783" s="5">
        <v>16</v>
      </c>
      <c r="L783" s="5">
        <v>52.5</v>
      </c>
      <c r="M783" s="5">
        <v>63.4</v>
      </c>
      <c r="N783" s="5">
        <v>7</v>
      </c>
      <c r="O783" s="43" t="str">
        <f>CONCATENATE(Таблица1[[#This Row],[Отверстия]],"/",Таблица1[[#This Row],[PCD]])</f>
        <v>5/108</v>
      </c>
      <c r="P783" s="5" t="s">
        <v>1305</v>
      </c>
      <c r="Q783" s="17" t="str">
        <f>CONCATENATE(Таблица1[[#This Row],[Отверстия]],"/",Таблица1[[#This Row],[PCD]],"/",Таблица1[[#This Row],[Диаметр]])</f>
        <v>5/108/16</v>
      </c>
      <c r="R78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5/108/16/52,5/63,4/7</v>
      </c>
      <c r="S78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5/108/16/52,5/63,4/7</v>
      </c>
      <c r="T783" s="58" t="s">
        <v>28</v>
      </c>
      <c r="U783" s="4">
        <v>4</v>
      </c>
      <c r="V783" s="35">
        <v>4</v>
      </c>
      <c r="W783" s="55" t="s">
        <v>2917</v>
      </c>
      <c r="X783" s="34">
        <v>4250</v>
      </c>
      <c r="Y783" s="161"/>
      <c r="Z783" s="34">
        <v>0</v>
      </c>
      <c r="AA783" s="51">
        <f>IFERROR(VLOOKUP(Таблица1[[#This Row],[Товар КОД6]],'Stock СВОД'!$A$5:$C$220,2,0),)</f>
        <v>0</v>
      </c>
      <c r="AB783" s="51">
        <f>IFERROR(VLOOKUP(Таблица1[[#This Row],[Товар КОД6]],'Продажи Период СВОД'!$A$5:$C$410,2,0),)</f>
        <v>0</v>
      </c>
      <c r="AC783" s="129">
        <f>IFERROR(VLOOKUP(Таблица1[[#This Row],[Товар КОД6]],'Stock СВОД'!$A$5:$C$220,3,0),)</f>
        <v>0</v>
      </c>
      <c r="AD783" s="51">
        <f>IFERROR(VLOOKUP(Таблица1[[#This Row],[Товар КОД6]],'Продажи Период СВОД'!$A$5:$C$410,3,0),)</f>
        <v>0</v>
      </c>
      <c r="AE783" s="119">
        <f>Таблица1[[#This Row],[СТОК 1001]]+Таблица1[[#This Row],[СТОК 1002,]]</f>
        <v>0</v>
      </c>
      <c r="AF783" s="128"/>
      <c r="AG783" s="129"/>
      <c r="AH783" s="120">
        <f>Таблица1[[#This Row],[1002 заказ]]+Таблица1[[#This Row],[1001 заказ]]</f>
        <v>0</v>
      </c>
      <c r="AI783" s="57"/>
      <c r="AJ783" s="194"/>
      <c r="AK783" s="194"/>
      <c r="AL783" s="194">
        <f>Таблица1[[#This Row],[ФАКТ 1001]]+Таблица1[[#This Row],[ФАКТ 1002]]+Таблица1[[#This Row],[1001 заказ]]+Таблица1[[#This Row],[1002 заказ]]</f>
        <v>0</v>
      </c>
      <c r="AP783" s="3">
        <f>Таблица1[[#This Row],[Возврат 1002]]+Таблица1[[#This Row],[Возврат 1001]]</f>
        <v>0</v>
      </c>
      <c r="AQ78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84" spans="1:43" s="3" customFormat="1" ht="15.75" customHeight="1" x14ac:dyDescent="0.2">
      <c r="A784" s="23" t="s">
        <v>810</v>
      </c>
      <c r="B784" s="2">
        <v>661569</v>
      </c>
      <c r="C784" s="88" t="s">
        <v>1994</v>
      </c>
      <c r="D784" s="23" t="s">
        <v>810</v>
      </c>
      <c r="E784" s="7">
        <v>661569</v>
      </c>
      <c r="F784" s="7" t="s">
        <v>513</v>
      </c>
      <c r="G784" s="8" t="s">
        <v>1106</v>
      </c>
      <c r="H784" s="5" t="s">
        <v>21</v>
      </c>
      <c r="I784" s="5">
        <v>5</v>
      </c>
      <c r="J784" s="5">
        <v>108</v>
      </c>
      <c r="K784" s="5">
        <v>16</v>
      </c>
      <c r="L784" s="5">
        <v>52.5</v>
      </c>
      <c r="M784" s="5">
        <v>63.4</v>
      </c>
      <c r="N784" s="5">
        <v>7</v>
      </c>
      <c r="O784" s="43" t="str">
        <f>CONCATENATE(Таблица1[[#This Row],[Отверстия]],"/",Таблица1[[#This Row],[PCD]])</f>
        <v>5/108</v>
      </c>
      <c r="P784" s="5" t="s">
        <v>1993</v>
      </c>
      <c r="Q784" s="17" t="str">
        <f>CONCATENATE(Таблица1[[#This Row],[Отверстия]],"/",Таблица1[[#This Row],[PCD]],"/",Таблица1[[#This Row],[Диаметр]])</f>
        <v>5/108/16</v>
      </c>
      <c r="R78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5/108/16/52,5/63,4/7</v>
      </c>
      <c r="S78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5/108/16/52,5/63,4/7</v>
      </c>
      <c r="T784" s="58" t="s">
        <v>28</v>
      </c>
      <c r="U784" s="4">
        <v>4</v>
      </c>
      <c r="V784" s="35">
        <v>4</v>
      </c>
      <c r="W784" s="55" t="s">
        <v>2917</v>
      </c>
      <c r="X784" s="34">
        <v>3990</v>
      </c>
      <c r="Y784" s="161"/>
      <c r="Z784" s="37">
        <v>0</v>
      </c>
      <c r="AA784" s="51">
        <f>IFERROR(VLOOKUP(Таблица1[[#This Row],[Товар КОД6]],'Stock СВОД'!$A$5:$C$220,2,0),)</f>
        <v>0</v>
      </c>
      <c r="AB784" s="51">
        <f>IFERROR(VLOOKUP(Таблица1[[#This Row],[Товар КОД6]],'Продажи Период СВОД'!$A$5:$C$410,2,0),)</f>
        <v>0</v>
      </c>
      <c r="AC784" s="129">
        <f>IFERROR(VLOOKUP(Таблица1[[#This Row],[Товар КОД6]],'Stock СВОД'!$A$5:$C$220,3,0),)</f>
        <v>0</v>
      </c>
      <c r="AD784" s="51">
        <f>IFERROR(VLOOKUP(Таблица1[[#This Row],[Товар КОД6]],'Продажи Период СВОД'!$A$5:$C$410,3,0),)</f>
        <v>0</v>
      </c>
      <c r="AE784" s="119">
        <f>Таблица1[[#This Row],[СТОК 1001]]+Таблица1[[#This Row],[СТОК 1002,]]</f>
        <v>0</v>
      </c>
      <c r="AF784" s="128"/>
      <c r="AG784" s="129"/>
      <c r="AH784" s="120">
        <f>Таблица1[[#This Row],[1002 заказ]]+Таблица1[[#This Row],[1001 заказ]]</f>
        <v>0</v>
      </c>
      <c r="AI784" s="57"/>
      <c r="AJ784" s="194"/>
      <c r="AK784" s="194"/>
      <c r="AL784" s="194">
        <f>Таблица1[[#This Row],[ФАКТ 1001]]+Таблица1[[#This Row],[ФАКТ 1002]]+Таблица1[[#This Row],[1001 заказ]]+Таблица1[[#This Row],[1002 заказ]]</f>
        <v>0</v>
      </c>
      <c r="AP784" s="3">
        <f>Таблица1[[#This Row],[Возврат 1002]]+Таблица1[[#This Row],[Возврат 1001]]</f>
        <v>0</v>
      </c>
      <c r="AQ78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85" spans="1:43" s="3" customFormat="1" ht="15.75" customHeight="1" x14ac:dyDescent="0.2">
      <c r="A785" s="23" t="s">
        <v>810</v>
      </c>
      <c r="B785" s="2">
        <v>405754</v>
      </c>
      <c r="C785" s="88" t="s">
        <v>1381</v>
      </c>
      <c r="D785" s="23" t="s">
        <v>810</v>
      </c>
      <c r="E785" s="7">
        <v>405754</v>
      </c>
      <c r="F785" s="7" t="s">
        <v>423</v>
      </c>
      <c r="G785" s="8" t="s">
        <v>1180</v>
      </c>
      <c r="H785" s="5" t="s">
        <v>21</v>
      </c>
      <c r="I785" s="5">
        <v>5</v>
      </c>
      <c r="J785" s="5">
        <v>108</v>
      </c>
      <c r="K785" s="5">
        <v>17</v>
      </c>
      <c r="L785" s="5">
        <v>49</v>
      </c>
      <c r="M785" s="5">
        <v>67.099999999999994</v>
      </c>
      <c r="N785" s="5">
        <v>7</v>
      </c>
      <c r="O785" s="43" t="str">
        <f>CONCATENATE(Таблица1[[#This Row],[Отверстия]],"/",Таблица1[[#This Row],[PCD]])</f>
        <v>5/108</v>
      </c>
      <c r="P785" s="5" t="s">
        <v>1380</v>
      </c>
      <c r="Q785" s="17" t="str">
        <f>CONCATENATE(Таблица1[[#This Row],[Отверстия]],"/",Таблица1[[#This Row],[PCD]],"/",Таблица1[[#This Row],[Диаметр]])</f>
        <v>5/108/17</v>
      </c>
      <c r="R78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5/108/17/49/67,1/7</v>
      </c>
      <c r="S78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5/108/17/49/67,1/7</v>
      </c>
      <c r="T785" s="58" t="s">
        <v>22</v>
      </c>
      <c r="U785" s="4"/>
      <c r="V785" s="35"/>
      <c r="W785" s="55" t="s">
        <v>2918</v>
      </c>
      <c r="X785" s="34">
        <v>4750</v>
      </c>
      <c r="Y785" s="161"/>
      <c r="Z785" s="34">
        <v>0</v>
      </c>
      <c r="AA785" s="51">
        <f>IFERROR(VLOOKUP(Таблица1[[#This Row],[Товар КОД6]],'Stock СВОД'!$A$5:$C$220,2,0),)</f>
        <v>0</v>
      </c>
      <c r="AB785" s="51">
        <f>IFERROR(VLOOKUP(Таблица1[[#This Row],[Товар КОД6]],'Продажи Период СВОД'!$A$5:$C$410,2,0),)</f>
        <v>0</v>
      </c>
      <c r="AC785" s="129">
        <f>IFERROR(VLOOKUP(Таблица1[[#This Row],[Товар КОД6]],'Stock СВОД'!$A$5:$C$220,3,0),)</f>
        <v>0</v>
      </c>
      <c r="AD785" s="51">
        <f>IFERROR(VLOOKUP(Таблица1[[#This Row],[Товар КОД6]],'Продажи Период СВОД'!$A$5:$C$410,3,0),)</f>
        <v>0</v>
      </c>
      <c r="AE785" s="119">
        <f>Таблица1[[#This Row],[СТОК 1001]]+Таблица1[[#This Row],[СТОК 1002,]]</f>
        <v>0</v>
      </c>
      <c r="AF785" s="128"/>
      <c r="AG785" s="129"/>
      <c r="AH785" s="120">
        <f>Таблица1[[#This Row],[1002 заказ]]+Таблица1[[#This Row],[1001 заказ]]</f>
        <v>0</v>
      </c>
      <c r="AI785" s="57"/>
      <c r="AJ785" s="194"/>
      <c r="AK785" s="194"/>
      <c r="AL785" s="194">
        <f>Таблица1[[#This Row],[ФАКТ 1001]]+Таблица1[[#This Row],[ФАКТ 1002]]+Таблица1[[#This Row],[1001 заказ]]+Таблица1[[#This Row],[1002 заказ]]</f>
        <v>0</v>
      </c>
      <c r="AP785" s="3">
        <f>Таблица1[[#This Row],[Возврат 1002]]+Таблица1[[#This Row],[Возврат 1001]]</f>
        <v>0</v>
      </c>
      <c r="AQ78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86" spans="1:43" s="3" customFormat="1" ht="15.75" customHeight="1" x14ac:dyDescent="0.2">
      <c r="A786" s="23" t="s">
        <v>810</v>
      </c>
      <c r="B786" s="2">
        <v>665850</v>
      </c>
      <c r="C786" s="88" t="s">
        <v>3904</v>
      </c>
      <c r="D786" s="23" t="s">
        <v>810</v>
      </c>
      <c r="E786" s="7">
        <v>665850</v>
      </c>
      <c r="F786" s="7" t="s">
        <v>423</v>
      </c>
      <c r="G786" s="8" t="s">
        <v>1099</v>
      </c>
      <c r="H786" s="5" t="s">
        <v>21</v>
      </c>
      <c r="I786" s="5">
        <v>5</v>
      </c>
      <c r="J786" s="5">
        <v>108</v>
      </c>
      <c r="K786" s="5">
        <v>17</v>
      </c>
      <c r="L786" s="5">
        <v>49</v>
      </c>
      <c r="M786" s="5">
        <v>67.099999999999994</v>
      </c>
      <c r="N786" s="5">
        <v>7</v>
      </c>
      <c r="O786" s="43" t="str">
        <f>CONCATENATE(Таблица1[[#This Row],[Отверстия]],"/",Таблица1[[#This Row],[PCD]])</f>
        <v>5/108</v>
      </c>
      <c r="P786" s="5" t="s">
        <v>2421</v>
      </c>
      <c r="Q786" s="17" t="str">
        <f>CONCATENATE(Таблица1[[#This Row],[Отверстия]],"/",Таблица1[[#This Row],[PCD]],"/",Таблица1[[#This Row],[Диаметр]])</f>
        <v>5/108/17</v>
      </c>
      <c r="R78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5/108/17/49/67,1/7</v>
      </c>
      <c r="S78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5/108/17/49/67,1/7</v>
      </c>
      <c r="T786" s="58" t="s">
        <v>22</v>
      </c>
      <c r="U786" s="4"/>
      <c r="V786" s="35"/>
      <c r="W786" s="55" t="s">
        <v>2918</v>
      </c>
      <c r="X786" s="34">
        <v>4750</v>
      </c>
      <c r="Y786" s="161"/>
      <c r="Z786" s="34">
        <v>0</v>
      </c>
      <c r="AA786" s="51">
        <f>IFERROR(VLOOKUP(Таблица1[[#This Row],[Товар КОД6]],'Stock СВОД'!$A$5:$C$220,2,0),)</f>
        <v>0</v>
      </c>
      <c r="AB786" s="51">
        <f>IFERROR(VLOOKUP(Таблица1[[#This Row],[Товар КОД6]],'Продажи Период СВОД'!$A$5:$C$410,2,0),)</f>
        <v>0</v>
      </c>
      <c r="AC786" s="129">
        <f>IFERROR(VLOOKUP(Таблица1[[#This Row],[Товар КОД6]],'Stock СВОД'!$A$5:$C$220,3,0),)</f>
        <v>0</v>
      </c>
      <c r="AD786" s="51">
        <f>IFERROR(VLOOKUP(Таблица1[[#This Row],[Товар КОД6]],'Продажи Период СВОД'!$A$5:$C$410,3,0),)</f>
        <v>0</v>
      </c>
      <c r="AE786" s="119">
        <f>Таблица1[[#This Row],[СТОК 1001]]+Таблица1[[#This Row],[СТОК 1002,]]</f>
        <v>0</v>
      </c>
      <c r="AF786" s="128"/>
      <c r="AG786" s="129"/>
      <c r="AH786" s="120">
        <f>Таблица1[[#This Row],[1002 заказ]]+Таблица1[[#This Row],[1001 заказ]]</f>
        <v>0</v>
      </c>
      <c r="AI786" s="57"/>
      <c r="AJ786" s="194"/>
      <c r="AK786" s="194"/>
      <c r="AL786" s="194">
        <f>Таблица1[[#This Row],[ФАКТ 1001]]+Таблица1[[#This Row],[ФАКТ 1002]]+Таблица1[[#This Row],[1001 заказ]]+Таблица1[[#This Row],[1002 заказ]]</f>
        <v>0</v>
      </c>
      <c r="AP786" s="3">
        <f>Таблица1[[#This Row],[Возврат 1002]]+Таблица1[[#This Row],[Возврат 1001]]</f>
        <v>0</v>
      </c>
      <c r="AQ78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87" spans="1:43" s="3" customFormat="1" ht="15.75" customHeight="1" x14ac:dyDescent="0.2">
      <c r="A787" s="23" t="s">
        <v>810</v>
      </c>
      <c r="B787" s="2">
        <v>665852</v>
      </c>
      <c r="C787" s="88" t="s">
        <v>3732</v>
      </c>
      <c r="D787" s="23" t="s">
        <v>810</v>
      </c>
      <c r="E787" s="7">
        <v>665852</v>
      </c>
      <c r="F787" s="7" t="s">
        <v>423</v>
      </c>
      <c r="G787" s="8" t="s">
        <v>1106</v>
      </c>
      <c r="H787" s="5" t="s">
        <v>21</v>
      </c>
      <c r="I787" s="5">
        <v>5</v>
      </c>
      <c r="J787" s="5">
        <v>108</v>
      </c>
      <c r="K787" s="5">
        <v>17</v>
      </c>
      <c r="L787" s="5">
        <v>49</v>
      </c>
      <c r="M787" s="5">
        <v>67.099999999999994</v>
      </c>
      <c r="N787" s="5">
        <v>7</v>
      </c>
      <c r="O787" s="43" t="str">
        <f>CONCATENATE(Таблица1[[#This Row],[Отверстия]],"/",Таблица1[[#This Row],[PCD]])</f>
        <v>5/108</v>
      </c>
      <c r="P787" s="5" t="s">
        <v>2422</v>
      </c>
      <c r="Q787" s="17" t="str">
        <f>CONCATENATE(Таблица1[[#This Row],[Отверстия]],"/",Таблица1[[#This Row],[PCD]],"/",Таблица1[[#This Row],[Диаметр]])</f>
        <v>5/108/17</v>
      </c>
      <c r="R78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5/108/17/49/67,1/7</v>
      </c>
      <c r="S78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5/108/17/49/67,1/7</v>
      </c>
      <c r="T787" s="58" t="s">
        <v>22</v>
      </c>
      <c r="U787" s="4"/>
      <c r="V787" s="35"/>
      <c r="W787" s="55" t="s">
        <v>2918</v>
      </c>
      <c r="X787" s="34">
        <v>4750</v>
      </c>
      <c r="Y787" s="161"/>
      <c r="Z787" s="34">
        <v>0</v>
      </c>
      <c r="AA787" s="51">
        <f>IFERROR(VLOOKUP(Таблица1[[#This Row],[Товар КОД6]],'Stock СВОД'!$A$5:$C$220,2,0),)</f>
        <v>0</v>
      </c>
      <c r="AB787" s="51">
        <f>IFERROR(VLOOKUP(Таблица1[[#This Row],[Товар КОД6]],'Продажи Период СВОД'!$A$5:$C$410,2,0),)</f>
        <v>0</v>
      </c>
      <c r="AC787" s="129">
        <f>IFERROR(VLOOKUP(Таблица1[[#This Row],[Товар КОД6]],'Stock СВОД'!$A$5:$C$220,3,0),)</f>
        <v>0</v>
      </c>
      <c r="AD787" s="51">
        <f>IFERROR(VLOOKUP(Таблица1[[#This Row],[Товар КОД6]],'Продажи Период СВОД'!$A$5:$C$410,3,0),)</f>
        <v>0</v>
      </c>
      <c r="AE787" s="119">
        <f>Таблица1[[#This Row],[СТОК 1001]]+Таблица1[[#This Row],[СТОК 1002,]]</f>
        <v>0</v>
      </c>
      <c r="AF787" s="128"/>
      <c r="AG787" s="129"/>
      <c r="AH787" s="120">
        <f>Таблица1[[#This Row],[1002 заказ]]+Таблица1[[#This Row],[1001 заказ]]</f>
        <v>0</v>
      </c>
      <c r="AI787" s="57"/>
      <c r="AJ787" s="194"/>
      <c r="AK787" s="194"/>
      <c r="AL787" s="194">
        <f>Таблица1[[#This Row],[ФАКТ 1001]]+Таблица1[[#This Row],[ФАКТ 1002]]+Таблица1[[#This Row],[1001 заказ]]+Таблица1[[#This Row],[1002 заказ]]</f>
        <v>0</v>
      </c>
      <c r="AP787" s="3">
        <f>Таблица1[[#This Row],[Возврат 1002]]+Таблица1[[#This Row],[Возврат 1001]]</f>
        <v>0</v>
      </c>
      <c r="AQ78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88" spans="1:43" s="3" customFormat="1" ht="15.75" customHeight="1" x14ac:dyDescent="0.2">
      <c r="A788" s="23" t="s">
        <v>810</v>
      </c>
      <c r="B788" s="2">
        <v>409103</v>
      </c>
      <c r="C788" s="88" t="s">
        <v>1871</v>
      </c>
      <c r="D788" s="23" t="s">
        <v>810</v>
      </c>
      <c r="E788" s="7">
        <v>409103</v>
      </c>
      <c r="F788" s="7" t="s">
        <v>377</v>
      </c>
      <c r="G788" s="8" t="s">
        <v>1180</v>
      </c>
      <c r="H788" s="5" t="s">
        <v>21</v>
      </c>
      <c r="I788" s="5">
        <v>5</v>
      </c>
      <c r="J788" s="5">
        <v>108</v>
      </c>
      <c r="K788" s="5">
        <v>17</v>
      </c>
      <c r="L788" s="5">
        <v>50</v>
      </c>
      <c r="M788" s="5">
        <v>63.4</v>
      </c>
      <c r="N788" s="5">
        <v>7</v>
      </c>
      <c r="O788" s="43" t="str">
        <f>CONCATENATE(Таблица1[[#This Row],[Отверстия]],"/",Таблица1[[#This Row],[PCD]])</f>
        <v>5/108</v>
      </c>
      <c r="P788" s="5" t="s">
        <v>1870</v>
      </c>
      <c r="Q788" s="17" t="str">
        <f>CONCATENATE(Таблица1[[#This Row],[Отверстия]],"/",Таблица1[[#This Row],[PCD]],"/",Таблица1[[#This Row],[Диаметр]])</f>
        <v>5/108/17</v>
      </c>
      <c r="R78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5/108/17/50/63,4/7</v>
      </c>
      <c r="S78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5/108/17/50/63,4/7</v>
      </c>
      <c r="T788" s="58" t="s">
        <v>28</v>
      </c>
      <c r="U788" s="4">
        <v>4</v>
      </c>
      <c r="V788" s="35">
        <v>4</v>
      </c>
      <c r="W788" s="55" t="s">
        <v>2919</v>
      </c>
      <c r="X788" s="34">
        <v>4750</v>
      </c>
      <c r="Y788" s="161"/>
      <c r="Z788" s="34">
        <v>0</v>
      </c>
      <c r="AA788" s="51">
        <f>IFERROR(VLOOKUP(Таблица1[[#This Row],[Товар КОД6]],'Stock СВОД'!$A$5:$C$220,2,0),)</f>
        <v>0</v>
      </c>
      <c r="AB788" s="51">
        <f>IFERROR(VLOOKUP(Таблица1[[#This Row],[Товар КОД6]],'Продажи Период СВОД'!$A$5:$C$410,2,0),)</f>
        <v>0</v>
      </c>
      <c r="AC788" s="129">
        <f>IFERROR(VLOOKUP(Таблица1[[#This Row],[Товар КОД6]],'Stock СВОД'!$A$5:$C$220,3,0),)</f>
        <v>0</v>
      </c>
      <c r="AD788" s="51">
        <f>IFERROR(VLOOKUP(Таблица1[[#This Row],[Товар КОД6]],'Продажи Период СВОД'!$A$5:$C$410,3,0),)</f>
        <v>0</v>
      </c>
      <c r="AE788" s="119">
        <f>Таблица1[[#This Row],[СТОК 1001]]+Таблица1[[#This Row],[СТОК 1002,]]</f>
        <v>0</v>
      </c>
      <c r="AF788" s="128"/>
      <c r="AG788" s="129"/>
      <c r="AH788" s="120">
        <f>Таблица1[[#This Row],[1002 заказ]]+Таблица1[[#This Row],[1001 заказ]]</f>
        <v>0</v>
      </c>
      <c r="AI788" s="57">
        <v>1</v>
      </c>
      <c r="AJ788" s="194"/>
      <c r="AK788" s="194"/>
      <c r="AL788" s="194">
        <f>Таблица1[[#This Row],[ФАКТ 1001]]+Таблица1[[#This Row],[ФАКТ 1002]]+Таблица1[[#This Row],[1001 заказ]]+Таблица1[[#This Row],[1002 заказ]]</f>
        <v>0</v>
      </c>
      <c r="AP788" s="3">
        <f>Таблица1[[#This Row],[Возврат 1002]]+Таблица1[[#This Row],[Возврат 1001]]</f>
        <v>0</v>
      </c>
      <c r="AQ78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89" spans="1:43" s="3" customFormat="1" ht="15.75" customHeight="1" x14ac:dyDescent="0.2">
      <c r="A789" s="23" t="s">
        <v>810</v>
      </c>
      <c r="B789" s="2">
        <v>409104</v>
      </c>
      <c r="C789" s="88" t="s">
        <v>1873</v>
      </c>
      <c r="D789" s="23" t="s">
        <v>810</v>
      </c>
      <c r="E789" s="7">
        <v>409104</v>
      </c>
      <c r="F789" s="7" t="s">
        <v>377</v>
      </c>
      <c r="G789" s="8" t="s">
        <v>2571</v>
      </c>
      <c r="H789" s="5" t="s">
        <v>21</v>
      </c>
      <c r="I789" s="5">
        <v>5</v>
      </c>
      <c r="J789" s="5">
        <v>108</v>
      </c>
      <c r="K789" s="5">
        <v>17</v>
      </c>
      <c r="L789" s="5">
        <v>50</v>
      </c>
      <c r="M789" s="5">
        <v>63.4</v>
      </c>
      <c r="N789" s="5">
        <v>7</v>
      </c>
      <c r="O789" s="43" t="str">
        <f>CONCATENATE(Таблица1[[#This Row],[Отверстия]],"/",Таблица1[[#This Row],[PCD]])</f>
        <v>5/108</v>
      </c>
      <c r="P789" s="5" t="s">
        <v>1872</v>
      </c>
      <c r="Q789" s="17" t="str">
        <f>CONCATENATE(Таблица1[[#This Row],[Отверстия]],"/",Таблица1[[#This Row],[PCD]],"/",Таблица1[[#This Row],[Диаметр]])</f>
        <v>5/108/17</v>
      </c>
      <c r="R78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5/108/17/50/63,4/7</v>
      </c>
      <c r="S78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5/108/17/50/63,4/7</v>
      </c>
      <c r="T789" s="58" t="s">
        <v>28</v>
      </c>
      <c r="U789" s="4">
        <v>4</v>
      </c>
      <c r="V789" s="35">
        <v>4</v>
      </c>
      <c r="W789" s="55" t="s">
        <v>2919</v>
      </c>
      <c r="X789" s="34">
        <v>4750</v>
      </c>
      <c r="Y789" s="161"/>
      <c r="Z789" s="34">
        <v>0</v>
      </c>
      <c r="AA789" s="51">
        <f>IFERROR(VLOOKUP(Таблица1[[#This Row],[Товар КОД6]],'Stock СВОД'!$A$5:$C$220,2,0),)</f>
        <v>0</v>
      </c>
      <c r="AB789" s="51">
        <f>IFERROR(VLOOKUP(Таблица1[[#This Row],[Товар КОД6]],'Продажи Период СВОД'!$A$5:$C$410,2,0),)</f>
        <v>0</v>
      </c>
      <c r="AC789" s="129">
        <f>IFERROR(VLOOKUP(Таблица1[[#This Row],[Товар КОД6]],'Stock СВОД'!$A$5:$C$220,3,0),)</f>
        <v>0</v>
      </c>
      <c r="AD789" s="51">
        <f>IFERROR(VLOOKUP(Таблица1[[#This Row],[Товар КОД6]],'Продажи Период СВОД'!$A$5:$C$410,3,0),)</f>
        <v>0</v>
      </c>
      <c r="AE789" s="119">
        <f>Таблица1[[#This Row],[СТОК 1001]]+Таблица1[[#This Row],[СТОК 1002,]]</f>
        <v>0</v>
      </c>
      <c r="AF789" s="128"/>
      <c r="AG789" s="129"/>
      <c r="AH789" s="120">
        <f>Таблица1[[#This Row],[1002 заказ]]+Таблица1[[#This Row],[1001 заказ]]</f>
        <v>0</v>
      </c>
      <c r="AI789" s="57">
        <v>1</v>
      </c>
      <c r="AJ789" s="194"/>
      <c r="AK789" s="194"/>
      <c r="AL789" s="194">
        <f>Таблица1[[#This Row],[ФАКТ 1001]]+Таблица1[[#This Row],[ФАКТ 1002]]+Таблица1[[#This Row],[1001 заказ]]+Таблица1[[#This Row],[1002 заказ]]</f>
        <v>0</v>
      </c>
      <c r="AP789" s="3">
        <f>Таблица1[[#This Row],[Возврат 1002]]+Таблица1[[#This Row],[Возврат 1001]]</f>
        <v>0</v>
      </c>
      <c r="AQ78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90" spans="1:43" s="3" customFormat="1" ht="15.75" customHeight="1" x14ac:dyDescent="0.2">
      <c r="A790" s="23" t="s">
        <v>810</v>
      </c>
      <c r="B790" s="2">
        <v>665735</v>
      </c>
      <c r="C790" s="88" t="s">
        <v>3978</v>
      </c>
      <c r="D790" s="23" t="s">
        <v>810</v>
      </c>
      <c r="E790" s="7">
        <v>665735</v>
      </c>
      <c r="F790" s="7" t="s">
        <v>423</v>
      </c>
      <c r="G790" s="8" t="s">
        <v>1106</v>
      </c>
      <c r="H790" s="5" t="s">
        <v>21</v>
      </c>
      <c r="I790" s="5">
        <v>5</v>
      </c>
      <c r="J790" s="5">
        <v>108</v>
      </c>
      <c r="K790" s="5">
        <v>17</v>
      </c>
      <c r="L790" s="5">
        <v>50</v>
      </c>
      <c r="M790" s="5">
        <v>63.4</v>
      </c>
      <c r="N790" s="5">
        <v>7</v>
      </c>
      <c r="O790" s="43" t="str">
        <f>CONCATENATE(Таблица1[[#This Row],[Отверстия]],"/",Таблица1[[#This Row],[PCD]])</f>
        <v>5/108</v>
      </c>
      <c r="P790" s="5" t="s">
        <v>2332</v>
      </c>
      <c r="Q790" s="17" t="str">
        <f>CONCATENATE(Таблица1[[#This Row],[Отверстия]],"/",Таблица1[[#This Row],[PCD]],"/",Таблица1[[#This Row],[Диаметр]])</f>
        <v>5/108/17</v>
      </c>
      <c r="R79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5/108/17/50/63,4/7</v>
      </c>
      <c r="S79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5/108/17/50/63,4/7</v>
      </c>
      <c r="T790" s="58" t="s">
        <v>28</v>
      </c>
      <c r="U790" s="4">
        <v>4</v>
      </c>
      <c r="V790" s="35">
        <v>4</v>
      </c>
      <c r="W790" s="55" t="s">
        <v>2919</v>
      </c>
      <c r="X790" s="34">
        <v>4750</v>
      </c>
      <c r="Y790" s="161"/>
      <c r="Z790" s="34">
        <v>0</v>
      </c>
      <c r="AA790" s="51">
        <f>IFERROR(VLOOKUP(Таблица1[[#This Row],[Товар КОД6]],'Stock СВОД'!$A$5:$C$220,2,0),)</f>
        <v>0</v>
      </c>
      <c r="AB790" s="51">
        <f>IFERROR(VLOOKUP(Таблица1[[#This Row],[Товар КОД6]],'Продажи Период СВОД'!$A$5:$C$410,2,0),)</f>
        <v>0</v>
      </c>
      <c r="AC790" s="129">
        <f>IFERROR(VLOOKUP(Таблица1[[#This Row],[Товар КОД6]],'Stock СВОД'!$A$5:$C$220,3,0),)</f>
        <v>0</v>
      </c>
      <c r="AD790" s="51">
        <f>IFERROR(VLOOKUP(Таблица1[[#This Row],[Товар КОД6]],'Продажи Период СВОД'!$A$5:$C$410,3,0),)</f>
        <v>0</v>
      </c>
      <c r="AE790" s="119">
        <f>Таблица1[[#This Row],[СТОК 1001]]+Таблица1[[#This Row],[СТОК 1002,]]</f>
        <v>0</v>
      </c>
      <c r="AF790" s="128"/>
      <c r="AG790" s="129"/>
      <c r="AH790" s="120">
        <f>Таблица1[[#This Row],[1002 заказ]]+Таблица1[[#This Row],[1001 заказ]]</f>
        <v>0</v>
      </c>
      <c r="AI790" s="57">
        <v>1</v>
      </c>
      <c r="AJ790" s="194"/>
      <c r="AK790" s="194"/>
      <c r="AL790" s="194">
        <f>Таблица1[[#This Row],[ФАКТ 1001]]+Таблица1[[#This Row],[ФАКТ 1002]]+Таблица1[[#This Row],[1001 заказ]]+Таблица1[[#This Row],[1002 заказ]]</f>
        <v>0</v>
      </c>
      <c r="AP790" s="3">
        <f>Таблица1[[#This Row],[Возврат 1002]]+Таблица1[[#This Row],[Возврат 1001]]</f>
        <v>0</v>
      </c>
      <c r="AQ79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91" spans="1:43" s="3" customFormat="1" ht="15.75" customHeight="1" x14ac:dyDescent="0.2">
      <c r="A791" s="23" t="s">
        <v>810</v>
      </c>
      <c r="B791" s="2">
        <v>665811</v>
      </c>
      <c r="C791" s="88" t="s">
        <v>3733</v>
      </c>
      <c r="D791" s="23" t="s">
        <v>810</v>
      </c>
      <c r="E791" s="7">
        <v>665811</v>
      </c>
      <c r="F791" s="7" t="s">
        <v>423</v>
      </c>
      <c r="G791" s="8" t="s">
        <v>1099</v>
      </c>
      <c r="H791" s="5" t="s">
        <v>21</v>
      </c>
      <c r="I791" s="5">
        <v>5</v>
      </c>
      <c r="J791" s="5">
        <v>108</v>
      </c>
      <c r="K791" s="5">
        <v>17</v>
      </c>
      <c r="L791" s="5">
        <v>50</v>
      </c>
      <c r="M791" s="5">
        <v>63.4</v>
      </c>
      <c r="N791" s="5">
        <v>7</v>
      </c>
      <c r="O791" s="43" t="str">
        <f>CONCATENATE(Таблица1[[#This Row],[Отверстия]],"/",Таблица1[[#This Row],[PCD]])</f>
        <v>5/108</v>
      </c>
      <c r="P791" s="5" t="s">
        <v>2389</v>
      </c>
      <c r="Q791" s="17" t="str">
        <f>CONCATENATE(Таблица1[[#This Row],[Отверстия]],"/",Таблица1[[#This Row],[PCD]],"/",Таблица1[[#This Row],[Диаметр]])</f>
        <v>5/108/17</v>
      </c>
      <c r="R79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5/108/17/50/63,4/7</v>
      </c>
      <c r="S79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5/108/17/50/63,4/7</v>
      </c>
      <c r="T791" s="58" t="s">
        <v>28</v>
      </c>
      <c r="U791" s="4">
        <v>4</v>
      </c>
      <c r="V791" s="35">
        <v>4</v>
      </c>
      <c r="W791" s="55" t="s">
        <v>2919</v>
      </c>
      <c r="X791" s="34">
        <v>4750</v>
      </c>
      <c r="Y791" s="161"/>
      <c r="Z791" s="34">
        <v>0</v>
      </c>
      <c r="AA791" s="51">
        <f>IFERROR(VLOOKUP(Таблица1[[#This Row],[Товар КОД6]],'Stock СВОД'!$A$5:$C$220,2,0),)</f>
        <v>0</v>
      </c>
      <c r="AB791" s="51">
        <f>IFERROR(VLOOKUP(Таблица1[[#This Row],[Товар КОД6]],'Продажи Период СВОД'!$A$5:$C$410,2,0),)</f>
        <v>0</v>
      </c>
      <c r="AC791" s="129">
        <f>IFERROR(VLOOKUP(Таблица1[[#This Row],[Товар КОД6]],'Stock СВОД'!$A$5:$C$220,3,0),)</f>
        <v>0</v>
      </c>
      <c r="AD791" s="51">
        <f>IFERROR(VLOOKUP(Таблица1[[#This Row],[Товар КОД6]],'Продажи Период СВОД'!$A$5:$C$410,3,0),)</f>
        <v>0</v>
      </c>
      <c r="AE791" s="119">
        <f>Таблица1[[#This Row],[СТОК 1001]]+Таблица1[[#This Row],[СТОК 1002,]]</f>
        <v>0</v>
      </c>
      <c r="AF791" s="128"/>
      <c r="AG791" s="129"/>
      <c r="AH791" s="120">
        <f>Таблица1[[#This Row],[1002 заказ]]+Таблица1[[#This Row],[1001 заказ]]</f>
        <v>0</v>
      </c>
      <c r="AI791" s="57">
        <v>1</v>
      </c>
      <c r="AJ791" s="194"/>
      <c r="AK791" s="194"/>
      <c r="AL791" s="194">
        <f>Таблица1[[#This Row],[ФАКТ 1001]]+Таблица1[[#This Row],[ФАКТ 1002]]+Таблица1[[#This Row],[1001 заказ]]+Таблица1[[#This Row],[1002 заказ]]</f>
        <v>0</v>
      </c>
      <c r="AP791" s="3">
        <f>Таблица1[[#This Row],[Возврат 1002]]+Таблица1[[#This Row],[Возврат 1001]]</f>
        <v>0</v>
      </c>
      <c r="AQ79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92" spans="1:43" s="3" customFormat="1" ht="15.75" customHeight="1" x14ac:dyDescent="0.2">
      <c r="A792" s="23" t="s">
        <v>810</v>
      </c>
      <c r="B792" s="2">
        <v>665859</v>
      </c>
      <c r="C792" s="88" t="s">
        <v>3905</v>
      </c>
      <c r="D792" s="23" t="s">
        <v>810</v>
      </c>
      <c r="E792" s="7">
        <v>665859</v>
      </c>
      <c r="F792" s="7" t="s">
        <v>377</v>
      </c>
      <c r="G792" s="8" t="s">
        <v>1099</v>
      </c>
      <c r="H792" s="5" t="s">
        <v>21</v>
      </c>
      <c r="I792" s="5">
        <v>5</v>
      </c>
      <c r="J792" s="5">
        <v>108</v>
      </c>
      <c r="K792" s="5">
        <v>17</v>
      </c>
      <c r="L792" s="5">
        <v>50</v>
      </c>
      <c r="M792" s="5">
        <v>63.4</v>
      </c>
      <c r="N792" s="5">
        <v>7</v>
      </c>
      <c r="O792" s="43" t="str">
        <f>CONCATENATE(Таблица1[[#This Row],[Отверстия]],"/",Таблица1[[#This Row],[PCD]])</f>
        <v>5/108</v>
      </c>
      <c r="P792" s="5" t="s">
        <v>2428</v>
      </c>
      <c r="Q792" s="17" t="str">
        <f>CONCATENATE(Таблица1[[#This Row],[Отверстия]],"/",Таблица1[[#This Row],[PCD]],"/",Таблица1[[#This Row],[Диаметр]])</f>
        <v>5/108/17</v>
      </c>
      <c r="R79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5/108/17/50/63,4/7</v>
      </c>
      <c r="S79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5/108/17/50/63,4/7</v>
      </c>
      <c r="T792" s="58" t="s">
        <v>28</v>
      </c>
      <c r="U792" s="4">
        <v>4</v>
      </c>
      <c r="V792" s="35">
        <v>4</v>
      </c>
      <c r="W792" s="55" t="s">
        <v>2919</v>
      </c>
      <c r="X792" s="34">
        <v>4750</v>
      </c>
      <c r="Y792" s="161"/>
      <c r="Z792" s="34">
        <v>0</v>
      </c>
      <c r="AA792" s="51">
        <f>IFERROR(VLOOKUP(Таблица1[[#This Row],[Товар КОД6]],'Stock СВОД'!$A$5:$C$220,2,0),)</f>
        <v>0</v>
      </c>
      <c r="AB792" s="51">
        <f>IFERROR(VLOOKUP(Таблица1[[#This Row],[Товар КОД6]],'Продажи Период СВОД'!$A$5:$C$410,2,0),)</f>
        <v>0</v>
      </c>
      <c r="AC792" s="129">
        <f>IFERROR(VLOOKUP(Таблица1[[#This Row],[Товар КОД6]],'Stock СВОД'!$A$5:$C$220,3,0),)</f>
        <v>0</v>
      </c>
      <c r="AD792" s="51">
        <f>IFERROR(VLOOKUP(Таблица1[[#This Row],[Товар КОД6]],'Продажи Период СВОД'!$A$5:$C$410,3,0),)</f>
        <v>0</v>
      </c>
      <c r="AE792" s="119">
        <f>Таблица1[[#This Row],[СТОК 1001]]+Таблица1[[#This Row],[СТОК 1002,]]</f>
        <v>0</v>
      </c>
      <c r="AF792" s="128"/>
      <c r="AG792" s="129"/>
      <c r="AH792" s="120">
        <f>Таблица1[[#This Row],[1002 заказ]]+Таблица1[[#This Row],[1001 заказ]]</f>
        <v>0</v>
      </c>
      <c r="AI792" s="57">
        <v>1</v>
      </c>
      <c r="AJ792" s="194"/>
      <c r="AK792" s="194"/>
      <c r="AL792" s="194">
        <f>Таблица1[[#This Row],[ФАКТ 1001]]+Таблица1[[#This Row],[ФАКТ 1002]]+Таблица1[[#This Row],[1001 заказ]]+Таблица1[[#This Row],[1002 заказ]]</f>
        <v>0</v>
      </c>
      <c r="AP792" s="3">
        <f>Таблица1[[#This Row],[Возврат 1002]]+Таблица1[[#This Row],[Возврат 1001]]</f>
        <v>0</v>
      </c>
      <c r="AQ79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93" spans="1:43" s="3" customFormat="1" ht="15.75" customHeight="1" x14ac:dyDescent="0.2">
      <c r="A793" s="23" t="s">
        <v>810</v>
      </c>
      <c r="B793" s="2">
        <v>665860</v>
      </c>
      <c r="C793" s="88" t="s">
        <v>3734</v>
      </c>
      <c r="D793" s="23" t="s">
        <v>810</v>
      </c>
      <c r="E793" s="7">
        <v>665860</v>
      </c>
      <c r="F793" s="7" t="s">
        <v>377</v>
      </c>
      <c r="G793" s="8" t="s">
        <v>1106</v>
      </c>
      <c r="H793" s="5" t="s">
        <v>21</v>
      </c>
      <c r="I793" s="5">
        <v>5</v>
      </c>
      <c r="J793" s="5">
        <v>108</v>
      </c>
      <c r="K793" s="5">
        <v>17</v>
      </c>
      <c r="L793" s="5">
        <v>50</v>
      </c>
      <c r="M793" s="5">
        <v>63.4</v>
      </c>
      <c r="N793" s="5">
        <v>7</v>
      </c>
      <c r="O793" s="43" t="str">
        <f>CONCATENATE(Таблица1[[#This Row],[Отверстия]],"/",Таблица1[[#This Row],[PCD]])</f>
        <v>5/108</v>
      </c>
      <c r="P793" s="5" t="s">
        <v>2429</v>
      </c>
      <c r="Q793" s="17" t="str">
        <f>CONCATENATE(Таблица1[[#This Row],[Отверстия]],"/",Таблица1[[#This Row],[PCD]],"/",Таблица1[[#This Row],[Диаметр]])</f>
        <v>5/108/17</v>
      </c>
      <c r="R79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5/108/17/50/63,4/7</v>
      </c>
      <c r="S79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5/108/17/50/63,4/7</v>
      </c>
      <c r="T793" s="58" t="s">
        <v>28</v>
      </c>
      <c r="U793" s="4">
        <v>4</v>
      </c>
      <c r="V793" s="35">
        <v>4</v>
      </c>
      <c r="W793" s="55" t="s">
        <v>2919</v>
      </c>
      <c r="X793" s="34">
        <v>4750</v>
      </c>
      <c r="Y793" s="161"/>
      <c r="Z793" s="34">
        <v>0</v>
      </c>
      <c r="AA793" s="51">
        <f>IFERROR(VLOOKUP(Таблица1[[#This Row],[Товар КОД6]],'Stock СВОД'!$A$5:$C$220,2,0),)</f>
        <v>0</v>
      </c>
      <c r="AB793" s="51">
        <f>IFERROR(VLOOKUP(Таблица1[[#This Row],[Товар КОД6]],'Продажи Период СВОД'!$A$5:$C$410,2,0),)</f>
        <v>0</v>
      </c>
      <c r="AC793" s="129">
        <f>IFERROR(VLOOKUP(Таблица1[[#This Row],[Товар КОД6]],'Stock СВОД'!$A$5:$C$220,3,0),)</f>
        <v>0</v>
      </c>
      <c r="AD793" s="51">
        <f>IFERROR(VLOOKUP(Таблица1[[#This Row],[Товар КОД6]],'Продажи Период СВОД'!$A$5:$C$410,3,0),)</f>
        <v>0</v>
      </c>
      <c r="AE793" s="119">
        <f>Таблица1[[#This Row],[СТОК 1001]]+Таблица1[[#This Row],[СТОК 1002,]]</f>
        <v>0</v>
      </c>
      <c r="AF793" s="128"/>
      <c r="AG793" s="129"/>
      <c r="AH793" s="120">
        <f>Таблица1[[#This Row],[1002 заказ]]+Таблица1[[#This Row],[1001 заказ]]</f>
        <v>0</v>
      </c>
      <c r="AI793" s="57">
        <v>1</v>
      </c>
      <c r="AJ793" s="194"/>
      <c r="AK793" s="194"/>
      <c r="AL793" s="194">
        <f>Таблица1[[#This Row],[ФАКТ 1001]]+Таблица1[[#This Row],[ФАКТ 1002]]+Таблица1[[#This Row],[1001 заказ]]+Таблица1[[#This Row],[1002 заказ]]</f>
        <v>0</v>
      </c>
      <c r="AP793" s="3">
        <f>Таблица1[[#This Row],[Возврат 1002]]+Таблица1[[#This Row],[Возврат 1001]]</f>
        <v>0</v>
      </c>
      <c r="AQ79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94" spans="1:43" s="3" customFormat="1" ht="15.75" customHeight="1" x14ac:dyDescent="0.2">
      <c r="A794" s="23" t="s">
        <v>810</v>
      </c>
      <c r="B794" s="2">
        <v>2132775</v>
      </c>
      <c r="C794" s="88" t="s">
        <v>2591</v>
      </c>
      <c r="D794" s="23" t="s">
        <v>810</v>
      </c>
      <c r="E794" s="7">
        <v>2132775</v>
      </c>
      <c r="F794" s="7" t="s">
        <v>1095</v>
      </c>
      <c r="G794" s="8" t="s">
        <v>1099</v>
      </c>
      <c r="H794" s="5" t="s">
        <v>21</v>
      </c>
      <c r="I794" s="5">
        <v>5</v>
      </c>
      <c r="J794" s="5">
        <v>108</v>
      </c>
      <c r="K794" s="5">
        <v>17</v>
      </c>
      <c r="L794" s="5">
        <v>50</v>
      </c>
      <c r="M794" s="5">
        <v>63.4</v>
      </c>
      <c r="N794" s="5">
        <v>7</v>
      </c>
      <c r="O794" s="43" t="str">
        <f>CONCATENATE(Таблица1[[#This Row],[Отверстия]],"/",Таблица1[[#This Row],[PCD]])</f>
        <v>5/108</v>
      </c>
      <c r="P794" s="5" t="s">
        <v>2593</v>
      </c>
      <c r="Q794" s="17" t="str">
        <f>CONCATENATE(Таблица1[[#This Row],[Отверстия]],"/",Таблица1[[#This Row],[PCD]],"/",Таблица1[[#This Row],[Диаметр]])</f>
        <v>5/108/17</v>
      </c>
      <c r="R79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5/108/17/50/63,4/7</v>
      </c>
      <c r="S79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5/108/17/50/63,4/7</v>
      </c>
      <c r="T794" s="58" t="s">
        <v>28</v>
      </c>
      <c r="U794" s="4">
        <v>4</v>
      </c>
      <c r="V794" s="35">
        <v>4</v>
      </c>
      <c r="W794" s="55" t="s">
        <v>2919</v>
      </c>
      <c r="X794" s="34">
        <v>4750</v>
      </c>
      <c r="Y794" s="161"/>
      <c r="Z794" s="34">
        <v>3659.9942000000001</v>
      </c>
      <c r="AA794" s="51">
        <f>IFERROR(VLOOKUP(Таблица1[[#This Row],[Товар КОД6]],'Stock СВОД'!$A$5:$C$220,2,0),)</f>
        <v>4</v>
      </c>
      <c r="AB794" s="51">
        <f>IFERROR(VLOOKUP(Таблица1[[#This Row],[Товар КОД6]],'Продажи Период СВОД'!$A$5:$C$410,2,0),)</f>
        <v>0</v>
      </c>
      <c r="AC794" s="129">
        <f>IFERROR(VLOOKUP(Таблица1[[#This Row],[Товар КОД6]],'Stock СВОД'!$A$5:$C$220,3,0),)</f>
        <v>0</v>
      </c>
      <c r="AD794" s="51">
        <f>IFERROR(VLOOKUP(Таблица1[[#This Row],[Товар КОД6]],'Продажи Период СВОД'!$A$5:$C$410,3,0),)</f>
        <v>0</v>
      </c>
      <c r="AE794" s="119">
        <f>Таблица1[[#This Row],[СТОК 1001]]+Таблица1[[#This Row],[СТОК 1002,]]</f>
        <v>4</v>
      </c>
      <c r="AF794" s="128"/>
      <c r="AG794" s="129"/>
      <c r="AH794" s="120">
        <f>Таблица1[[#This Row],[1002 заказ]]+Таблица1[[#This Row],[1001 заказ]]</f>
        <v>0</v>
      </c>
      <c r="AI794" s="57">
        <v>1</v>
      </c>
      <c r="AJ794" s="194"/>
      <c r="AK794" s="194"/>
      <c r="AL794" s="194">
        <f>Таблица1[[#This Row],[ФАКТ 1001]]+Таблица1[[#This Row],[ФАКТ 1002]]+Таблица1[[#This Row],[1001 заказ]]+Таблица1[[#This Row],[1002 заказ]]</f>
        <v>0</v>
      </c>
      <c r="AP794" s="3">
        <f>Таблица1[[#This Row],[Возврат 1002]]+Таблица1[[#This Row],[Возврат 1001]]</f>
        <v>0</v>
      </c>
      <c r="AQ79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795" spans="1:43" s="3" customFormat="1" ht="15.75" hidden="1" customHeight="1" x14ac:dyDescent="0.2">
      <c r="A795" s="23" t="s">
        <v>810</v>
      </c>
      <c r="B795" s="2">
        <v>672771</v>
      </c>
      <c r="C795" s="88" t="s">
        <v>474</v>
      </c>
      <c r="D795" s="23" t="s">
        <v>810</v>
      </c>
      <c r="E795" s="7">
        <v>672771</v>
      </c>
      <c r="F795" s="7"/>
      <c r="G795" s="8"/>
      <c r="H795" s="5" t="s">
        <v>65</v>
      </c>
      <c r="I795" s="5">
        <v>5</v>
      </c>
      <c r="J795" s="5">
        <v>108</v>
      </c>
      <c r="K795" s="5">
        <v>17</v>
      </c>
      <c r="L795" s="5">
        <v>52.5</v>
      </c>
      <c r="M795" s="5">
        <v>63.4</v>
      </c>
      <c r="N795" s="5">
        <v>7</v>
      </c>
      <c r="O795" s="43" t="str">
        <f>CONCATENATE(Таблица1[[#This Row],[Отверстия]],"/",Таблица1[[#This Row],[PCD]])</f>
        <v>5/108</v>
      </c>
      <c r="P795" s="5" t="s">
        <v>475</v>
      </c>
      <c r="Q795" s="17" t="str">
        <f>CONCATENATE(Таблица1[[#This Row],[Отверстия]],"/",Таблица1[[#This Row],[PCD]],"/",Таблица1[[#This Row],[Диаметр]])</f>
        <v>5/108/17</v>
      </c>
      <c r="R79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5/108/17/52,5/63,4/7</v>
      </c>
      <c r="S79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5/108/17/52,5/63,4/7</v>
      </c>
      <c r="T795" s="58" t="s">
        <v>22</v>
      </c>
      <c r="U795" s="4"/>
      <c r="V795" s="35"/>
      <c r="W795" s="55" t="s">
        <v>2920</v>
      </c>
      <c r="X795" s="34">
        <v>4509</v>
      </c>
      <c r="Y795" s="161"/>
      <c r="Z795" s="34">
        <v>0</v>
      </c>
      <c r="AA795" s="51">
        <f>IFERROR(VLOOKUP(Таблица1[[#This Row],[Товар КОД6]],'Stock СВОД'!$A$5:$C$220,2,0),)</f>
        <v>0</v>
      </c>
      <c r="AB795" s="51">
        <f>IFERROR(VLOOKUP(Таблица1[[#This Row],[Товар КОД6]],'Продажи Период СВОД'!$A$5:$C$410,2,0),)</f>
        <v>0</v>
      </c>
      <c r="AC795" s="129">
        <f>IFERROR(VLOOKUP(Таблица1[[#This Row],[Товар КОД6]],'Stock СВОД'!$A$5:$C$220,3,0),)</f>
        <v>0</v>
      </c>
      <c r="AD795" s="51">
        <f>IFERROR(VLOOKUP(Таблица1[[#This Row],[Товар КОД6]],'Продажи Период СВОД'!$A$5:$C$410,3,0),)</f>
        <v>0</v>
      </c>
      <c r="AE795" s="119">
        <f>Таблица1[[#This Row],[СТОК 1001]]+Таблица1[[#This Row],[СТОК 1002,]]</f>
        <v>0</v>
      </c>
      <c r="AF795" s="128"/>
      <c r="AG795" s="129"/>
      <c r="AH795" s="120">
        <f>Таблица1[[#This Row],[1002 заказ]]+Таблица1[[#This Row],[1001 заказ]]</f>
        <v>0</v>
      </c>
      <c r="AI795" s="57"/>
      <c r="AJ795" s="57"/>
      <c r="AK795" s="57"/>
      <c r="AL795" s="57">
        <f>Таблица1[[#This Row],[ФАКТ 1001]]+Таблица1[[#This Row],[ФАКТ 1002]]+Таблица1[[#This Row],[1001 заказ]]+Таблица1[[#This Row],[1002 заказ]]</f>
        <v>0</v>
      </c>
      <c r="AP795" s="3">
        <f>Таблица1[[#This Row],[Возврат 1002]]+Таблица1[[#This Row],[Возврат 1001]]</f>
        <v>0</v>
      </c>
      <c r="AQ79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96" spans="1:43" s="3" customFormat="1" ht="15.75" customHeight="1" x14ac:dyDescent="0.2">
      <c r="A796" s="23" t="s">
        <v>810</v>
      </c>
      <c r="B796" s="2">
        <v>405740</v>
      </c>
      <c r="C796" s="88" t="s">
        <v>1357</v>
      </c>
      <c r="D796" s="23" t="s">
        <v>810</v>
      </c>
      <c r="E796" s="7">
        <v>405740</v>
      </c>
      <c r="F796" s="7" t="s">
        <v>423</v>
      </c>
      <c r="G796" s="8" t="s">
        <v>1180</v>
      </c>
      <c r="H796" s="5" t="s">
        <v>21</v>
      </c>
      <c r="I796" s="5">
        <v>5</v>
      </c>
      <c r="J796" s="5">
        <v>108</v>
      </c>
      <c r="K796" s="5">
        <v>17</v>
      </c>
      <c r="L796" s="5">
        <v>52.5</v>
      </c>
      <c r="M796" s="5">
        <v>63.4</v>
      </c>
      <c r="N796" s="5">
        <v>7</v>
      </c>
      <c r="O796" s="43" t="str">
        <f>CONCATENATE(Таблица1[[#This Row],[Отверстия]],"/",Таблица1[[#This Row],[PCD]])</f>
        <v>5/108</v>
      </c>
      <c r="P796" s="5" t="s">
        <v>1356</v>
      </c>
      <c r="Q796" s="17" t="str">
        <f>CONCATENATE(Таблица1[[#This Row],[Отверстия]],"/",Таблица1[[#This Row],[PCD]],"/",Таблица1[[#This Row],[Диаметр]])</f>
        <v>5/108/17</v>
      </c>
      <c r="R79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5/108/17/52,5/63,4/7</v>
      </c>
      <c r="S79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5/108/17/52,5/63,4/7</v>
      </c>
      <c r="T796" s="58" t="s">
        <v>22</v>
      </c>
      <c r="U796" s="4"/>
      <c r="V796" s="35"/>
      <c r="W796" s="55" t="s">
        <v>2920</v>
      </c>
      <c r="X796" s="34">
        <v>4750</v>
      </c>
      <c r="Y796" s="161"/>
      <c r="Z796" s="34">
        <v>0</v>
      </c>
      <c r="AA796" s="51">
        <f>IFERROR(VLOOKUP(Таблица1[[#This Row],[Товар КОД6]],'Stock СВОД'!$A$5:$C$220,2,0),)</f>
        <v>0</v>
      </c>
      <c r="AB796" s="51">
        <f>IFERROR(VLOOKUP(Таблица1[[#This Row],[Товар КОД6]],'Продажи Период СВОД'!$A$5:$C$410,2,0),)</f>
        <v>0</v>
      </c>
      <c r="AC796" s="129">
        <f>IFERROR(VLOOKUP(Таблица1[[#This Row],[Товар КОД6]],'Stock СВОД'!$A$5:$C$220,3,0),)</f>
        <v>0</v>
      </c>
      <c r="AD796" s="51">
        <f>IFERROR(VLOOKUP(Таблица1[[#This Row],[Товар КОД6]],'Продажи Период СВОД'!$A$5:$C$410,3,0),)</f>
        <v>0</v>
      </c>
      <c r="AE796" s="119">
        <f>Таблица1[[#This Row],[СТОК 1001]]+Таблица1[[#This Row],[СТОК 1002,]]</f>
        <v>0</v>
      </c>
      <c r="AF796" s="128"/>
      <c r="AG796" s="129"/>
      <c r="AH796" s="120">
        <f>Таблица1[[#This Row],[1002 заказ]]+Таблица1[[#This Row],[1001 заказ]]</f>
        <v>0</v>
      </c>
      <c r="AI796" s="57">
        <v>1</v>
      </c>
      <c r="AJ796" s="194"/>
      <c r="AK796" s="194"/>
      <c r="AL796" s="194">
        <f>Таблица1[[#This Row],[ФАКТ 1001]]+Таблица1[[#This Row],[ФАКТ 1002]]+Таблица1[[#This Row],[1001 заказ]]+Таблица1[[#This Row],[1002 заказ]]</f>
        <v>0</v>
      </c>
      <c r="AP796" s="3">
        <f>Таблица1[[#This Row],[Возврат 1002]]+Таблица1[[#This Row],[Возврат 1001]]</f>
        <v>0</v>
      </c>
      <c r="AQ79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97" spans="1:43" s="3" customFormat="1" ht="15.75" customHeight="1" x14ac:dyDescent="0.2">
      <c r="A797" s="23" t="s">
        <v>810</v>
      </c>
      <c r="B797" s="2">
        <v>409111</v>
      </c>
      <c r="C797" s="88" t="s">
        <v>1883</v>
      </c>
      <c r="D797" s="23" t="s">
        <v>810</v>
      </c>
      <c r="E797" s="7">
        <v>409111</v>
      </c>
      <c r="F797" s="7" t="s">
        <v>377</v>
      </c>
      <c r="G797" s="8" t="s">
        <v>1180</v>
      </c>
      <c r="H797" s="5" t="s">
        <v>21</v>
      </c>
      <c r="I797" s="5">
        <v>5</v>
      </c>
      <c r="J797" s="5">
        <v>108</v>
      </c>
      <c r="K797" s="5">
        <v>17</v>
      </c>
      <c r="L797" s="5">
        <v>52.5</v>
      </c>
      <c r="M797" s="5">
        <v>63.4</v>
      </c>
      <c r="N797" s="5">
        <v>7</v>
      </c>
      <c r="O797" s="43" t="str">
        <f>CONCATENATE(Таблица1[[#This Row],[Отверстия]],"/",Таблица1[[#This Row],[PCD]])</f>
        <v>5/108</v>
      </c>
      <c r="P797" s="5" t="s">
        <v>1882</v>
      </c>
      <c r="Q797" s="17" t="str">
        <f>CONCATENATE(Таблица1[[#This Row],[Отверстия]],"/",Таблица1[[#This Row],[PCD]],"/",Таблица1[[#This Row],[Диаметр]])</f>
        <v>5/108/17</v>
      </c>
      <c r="R79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5/108/17/52,5/63,4/7</v>
      </c>
      <c r="S79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5/108/17/52,5/63,4/7</v>
      </c>
      <c r="T797" s="58" t="s">
        <v>22</v>
      </c>
      <c r="U797" s="4"/>
      <c r="V797" s="35"/>
      <c r="W797" s="55" t="s">
        <v>2920</v>
      </c>
      <c r="X797" s="34">
        <v>4750</v>
      </c>
      <c r="Y797" s="161"/>
      <c r="Z797" s="34">
        <v>0</v>
      </c>
      <c r="AA797" s="51">
        <f>IFERROR(VLOOKUP(Таблица1[[#This Row],[Товар КОД6]],'Stock СВОД'!$A$5:$C$220,2,0),)</f>
        <v>0</v>
      </c>
      <c r="AB797" s="51">
        <f>IFERROR(VLOOKUP(Таблица1[[#This Row],[Товар КОД6]],'Продажи Период СВОД'!$A$5:$C$410,2,0),)</f>
        <v>0</v>
      </c>
      <c r="AC797" s="129">
        <f>IFERROR(VLOOKUP(Таблица1[[#This Row],[Товар КОД6]],'Stock СВОД'!$A$5:$C$220,3,0),)</f>
        <v>0</v>
      </c>
      <c r="AD797" s="51">
        <f>IFERROR(VLOOKUP(Таблица1[[#This Row],[Товар КОД6]],'Продажи Период СВОД'!$A$5:$C$410,3,0),)</f>
        <v>0</v>
      </c>
      <c r="AE797" s="119">
        <f>Таблица1[[#This Row],[СТОК 1001]]+Таблица1[[#This Row],[СТОК 1002,]]</f>
        <v>0</v>
      </c>
      <c r="AF797" s="128"/>
      <c r="AG797" s="129"/>
      <c r="AH797" s="120">
        <f>Таблица1[[#This Row],[1002 заказ]]+Таблица1[[#This Row],[1001 заказ]]</f>
        <v>0</v>
      </c>
      <c r="AI797" s="57">
        <v>1</v>
      </c>
      <c r="AJ797" s="194"/>
      <c r="AK797" s="194"/>
      <c r="AL797" s="194">
        <f>Таблица1[[#This Row],[ФАКТ 1001]]+Таблица1[[#This Row],[ФАКТ 1002]]+Таблица1[[#This Row],[1001 заказ]]+Таблица1[[#This Row],[1002 заказ]]</f>
        <v>0</v>
      </c>
      <c r="AP797" s="3">
        <f>Таблица1[[#This Row],[Возврат 1002]]+Таблица1[[#This Row],[Возврат 1001]]</f>
        <v>0</v>
      </c>
      <c r="AQ79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98" spans="1:43" s="3" customFormat="1" ht="15.75" customHeight="1" x14ac:dyDescent="0.2">
      <c r="A798" s="23" t="s">
        <v>810</v>
      </c>
      <c r="B798" s="2">
        <v>409112</v>
      </c>
      <c r="C798" s="88" t="s">
        <v>1885</v>
      </c>
      <c r="D798" s="23" t="s">
        <v>810</v>
      </c>
      <c r="E798" s="7">
        <v>409112</v>
      </c>
      <c r="F798" s="7" t="s">
        <v>377</v>
      </c>
      <c r="G798" s="8" t="s">
        <v>2571</v>
      </c>
      <c r="H798" s="5" t="s">
        <v>21</v>
      </c>
      <c r="I798" s="5">
        <v>5</v>
      </c>
      <c r="J798" s="5">
        <v>108</v>
      </c>
      <c r="K798" s="5">
        <v>17</v>
      </c>
      <c r="L798" s="5">
        <v>52.5</v>
      </c>
      <c r="M798" s="5">
        <v>63.4</v>
      </c>
      <c r="N798" s="5">
        <v>7</v>
      </c>
      <c r="O798" s="43" t="str">
        <f>CONCATENATE(Таблица1[[#This Row],[Отверстия]],"/",Таблица1[[#This Row],[PCD]])</f>
        <v>5/108</v>
      </c>
      <c r="P798" s="5" t="s">
        <v>1884</v>
      </c>
      <c r="Q798" s="17" t="str">
        <f>CONCATENATE(Таблица1[[#This Row],[Отверстия]],"/",Таблица1[[#This Row],[PCD]],"/",Таблица1[[#This Row],[Диаметр]])</f>
        <v>5/108/17</v>
      </c>
      <c r="R79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5/108/17/52,5/63,4/7</v>
      </c>
      <c r="S79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5/108/17/52,5/63,4/7</v>
      </c>
      <c r="T798" s="58" t="s">
        <v>22</v>
      </c>
      <c r="U798" s="4"/>
      <c r="V798" s="35"/>
      <c r="W798" s="55" t="s">
        <v>2920</v>
      </c>
      <c r="X798" s="34">
        <v>4750</v>
      </c>
      <c r="Y798" s="161"/>
      <c r="Z798" s="34">
        <v>0</v>
      </c>
      <c r="AA798" s="51">
        <f>IFERROR(VLOOKUP(Таблица1[[#This Row],[Товар КОД6]],'Stock СВОД'!$A$5:$C$220,2,0),)</f>
        <v>0</v>
      </c>
      <c r="AB798" s="51">
        <f>IFERROR(VLOOKUP(Таблица1[[#This Row],[Товар КОД6]],'Продажи Период СВОД'!$A$5:$C$410,2,0),)</f>
        <v>0</v>
      </c>
      <c r="AC798" s="129">
        <f>IFERROR(VLOOKUP(Таблица1[[#This Row],[Товар КОД6]],'Stock СВОД'!$A$5:$C$220,3,0),)</f>
        <v>0</v>
      </c>
      <c r="AD798" s="51">
        <f>IFERROR(VLOOKUP(Таблица1[[#This Row],[Товар КОД6]],'Продажи Период СВОД'!$A$5:$C$410,3,0),)</f>
        <v>0</v>
      </c>
      <c r="AE798" s="119">
        <f>Таблица1[[#This Row],[СТОК 1001]]+Таблица1[[#This Row],[СТОК 1002,]]</f>
        <v>0</v>
      </c>
      <c r="AF798" s="128"/>
      <c r="AG798" s="129"/>
      <c r="AH798" s="120">
        <f>Таблица1[[#This Row],[1002 заказ]]+Таблица1[[#This Row],[1001 заказ]]</f>
        <v>0</v>
      </c>
      <c r="AI798" s="57">
        <v>1</v>
      </c>
      <c r="AJ798" s="194"/>
      <c r="AK798" s="194"/>
      <c r="AL798" s="194">
        <f>Таблица1[[#This Row],[ФАКТ 1001]]+Таблица1[[#This Row],[ФАКТ 1002]]+Таблица1[[#This Row],[1001 заказ]]+Таблица1[[#This Row],[1002 заказ]]</f>
        <v>0</v>
      </c>
      <c r="AP798" s="3">
        <f>Таблица1[[#This Row],[Возврат 1002]]+Таблица1[[#This Row],[Возврат 1001]]</f>
        <v>0</v>
      </c>
      <c r="AQ79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799" spans="1:43" s="3" customFormat="1" ht="15.75" customHeight="1" x14ac:dyDescent="0.2">
      <c r="A799" s="23" t="s">
        <v>810</v>
      </c>
      <c r="B799" s="2">
        <v>665823</v>
      </c>
      <c r="C799" s="88" t="s">
        <v>3735</v>
      </c>
      <c r="D799" s="23" t="s">
        <v>810</v>
      </c>
      <c r="E799" s="7">
        <v>665823</v>
      </c>
      <c r="F799" s="7" t="s">
        <v>423</v>
      </c>
      <c r="G799" s="8" t="s">
        <v>1099</v>
      </c>
      <c r="H799" s="5" t="s">
        <v>21</v>
      </c>
      <c r="I799" s="5">
        <v>5</v>
      </c>
      <c r="J799" s="5">
        <v>108</v>
      </c>
      <c r="K799" s="5">
        <v>17</v>
      </c>
      <c r="L799" s="5">
        <v>52.5</v>
      </c>
      <c r="M799" s="5">
        <v>63.4</v>
      </c>
      <c r="N799" s="5">
        <v>7</v>
      </c>
      <c r="O799" s="43" t="str">
        <f>CONCATENATE(Таблица1[[#This Row],[Отверстия]],"/",Таблица1[[#This Row],[PCD]])</f>
        <v>5/108</v>
      </c>
      <c r="P799" s="5" t="s">
        <v>2399</v>
      </c>
      <c r="Q799" s="17" t="str">
        <f>CONCATENATE(Таблица1[[#This Row],[Отверстия]],"/",Таблица1[[#This Row],[PCD]],"/",Таблица1[[#This Row],[Диаметр]])</f>
        <v>5/108/17</v>
      </c>
      <c r="R79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5/108/17/52,5/63,4/7</v>
      </c>
      <c r="S79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5/108/17/52,5/63,4/7</v>
      </c>
      <c r="T799" s="58" t="s">
        <v>22</v>
      </c>
      <c r="U799" s="4"/>
      <c r="V799" s="35"/>
      <c r="W799" s="55" t="s">
        <v>2920</v>
      </c>
      <c r="X799" s="34">
        <v>4750</v>
      </c>
      <c r="Y799" s="161"/>
      <c r="Z799" s="34">
        <v>0</v>
      </c>
      <c r="AA799" s="51">
        <f>IFERROR(VLOOKUP(Таблица1[[#This Row],[Товар КОД6]],'Stock СВОД'!$A$5:$C$220,2,0),)</f>
        <v>0</v>
      </c>
      <c r="AB799" s="51">
        <f>IFERROR(VLOOKUP(Таблица1[[#This Row],[Товар КОД6]],'Продажи Период СВОД'!$A$5:$C$410,2,0),)</f>
        <v>0</v>
      </c>
      <c r="AC799" s="129">
        <f>IFERROR(VLOOKUP(Таблица1[[#This Row],[Товар КОД6]],'Stock СВОД'!$A$5:$C$220,3,0),)</f>
        <v>0</v>
      </c>
      <c r="AD799" s="51">
        <f>IFERROR(VLOOKUP(Таблица1[[#This Row],[Товар КОД6]],'Продажи Период СВОД'!$A$5:$C$410,3,0),)</f>
        <v>0</v>
      </c>
      <c r="AE799" s="119">
        <f>Таблица1[[#This Row],[СТОК 1001]]+Таблица1[[#This Row],[СТОК 1002,]]</f>
        <v>0</v>
      </c>
      <c r="AF799" s="128"/>
      <c r="AG799" s="129"/>
      <c r="AH799" s="120">
        <f>Таблица1[[#This Row],[1002 заказ]]+Таблица1[[#This Row],[1001 заказ]]</f>
        <v>0</v>
      </c>
      <c r="AI799" s="57">
        <v>1</v>
      </c>
      <c r="AJ799" s="194"/>
      <c r="AK799" s="194"/>
      <c r="AL799" s="194">
        <f>Таблица1[[#This Row],[ФАКТ 1001]]+Таблица1[[#This Row],[ФАКТ 1002]]+Таблица1[[#This Row],[1001 заказ]]+Таблица1[[#This Row],[1002 заказ]]</f>
        <v>0</v>
      </c>
      <c r="AP799" s="3">
        <f>Таблица1[[#This Row],[Возврат 1002]]+Таблица1[[#This Row],[Возврат 1001]]</f>
        <v>0</v>
      </c>
      <c r="AQ79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00" spans="1:43" s="3" customFormat="1" ht="15.75" customHeight="1" x14ac:dyDescent="0.2">
      <c r="A800" s="23" t="s">
        <v>810</v>
      </c>
      <c r="B800" s="2">
        <v>665824</v>
      </c>
      <c r="C800" s="88" t="s">
        <v>3906</v>
      </c>
      <c r="D800" s="23" t="s">
        <v>810</v>
      </c>
      <c r="E800" s="7">
        <v>665824</v>
      </c>
      <c r="F800" s="7" t="s">
        <v>423</v>
      </c>
      <c r="G800" s="8" t="s">
        <v>1106</v>
      </c>
      <c r="H800" s="5" t="s">
        <v>21</v>
      </c>
      <c r="I800" s="5">
        <v>5</v>
      </c>
      <c r="J800" s="5">
        <v>108</v>
      </c>
      <c r="K800" s="5">
        <v>17</v>
      </c>
      <c r="L800" s="5">
        <v>52.5</v>
      </c>
      <c r="M800" s="5">
        <v>63.4</v>
      </c>
      <c r="N800" s="5">
        <v>7</v>
      </c>
      <c r="O800" s="43" t="str">
        <f>CONCATENATE(Таблица1[[#This Row],[Отверстия]],"/",Таблица1[[#This Row],[PCD]])</f>
        <v>5/108</v>
      </c>
      <c r="P800" s="5" t="s">
        <v>2400</v>
      </c>
      <c r="Q800" s="17" t="str">
        <f>CONCATENATE(Таблица1[[#This Row],[Отверстия]],"/",Таблица1[[#This Row],[PCD]],"/",Таблица1[[#This Row],[Диаметр]])</f>
        <v>5/108/17</v>
      </c>
      <c r="R80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5/108/17/52,5/63,4/7</v>
      </c>
      <c r="S80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5/108/17/52,5/63,4/7</v>
      </c>
      <c r="T800" s="58" t="s">
        <v>22</v>
      </c>
      <c r="U800" s="4"/>
      <c r="V800" s="35"/>
      <c r="W800" s="55" t="s">
        <v>2920</v>
      </c>
      <c r="X800" s="34">
        <v>4750</v>
      </c>
      <c r="Y800" s="161"/>
      <c r="Z800" s="34">
        <v>0</v>
      </c>
      <c r="AA800" s="51">
        <f>IFERROR(VLOOKUP(Таблица1[[#This Row],[Товар КОД6]],'Stock СВОД'!$A$5:$C$220,2,0),)</f>
        <v>0</v>
      </c>
      <c r="AB800" s="51">
        <f>IFERROR(VLOOKUP(Таблица1[[#This Row],[Товар КОД6]],'Продажи Период СВОД'!$A$5:$C$410,2,0),)</f>
        <v>0</v>
      </c>
      <c r="AC800" s="129">
        <f>IFERROR(VLOOKUP(Таблица1[[#This Row],[Товар КОД6]],'Stock СВОД'!$A$5:$C$220,3,0),)</f>
        <v>0</v>
      </c>
      <c r="AD800" s="51">
        <f>IFERROR(VLOOKUP(Таблица1[[#This Row],[Товар КОД6]],'Продажи Период СВОД'!$A$5:$C$410,3,0),)</f>
        <v>0</v>
      </c>
      <c r="AE800" s="119">
        <f>Таблица1[[#This Row],[СТОК 1001]]+Таблица1[[#This Row],[СТОК 1002,]]</f>
        <v>0</v>
      </c>
      <c r="AF800" s="128"/>
      <c r="AG800" s="129"/>
      <c r="AH800" s="120">
        <f>Таблица1[[#This Row],[1002 заказ]]+Таблица1[[#This Row],[1001 заказ]]</f>
        <v>0</v>
      </c>
      <c r="AI800" s="57">
        <v>1</v>
      </c>
      <c r="AJ800" s="194"/>
      <c r="AK800" s="194"/>
      <c r="AL800" s="194">
        <f>Таблица1[[#This Row],[ФАКТ 1001]]+Таблица1[[#This Row],[ФАКТ 1002]]+Таблица1[[#This Row],[1001 заказ]]+Таблица1[[#This Row],[1002 заказ]]</f>
        <v>0</v>
      </c>
      <c r="AP800" s="3">
        <f>Таблица1[[#This Row],[Возврат 1002]]+Таблица1[[#This Row],[Возврат 1001]]</f>
        <v>0</v>
      </c>
      <c r="AQ80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01" spans="1:43" s="3" customFormat="1" ht="15.75" customHeight="1" x14ac:dyDescent="0.2">
      <c r="A801" s="23" t="s">
        <v>810</v>
      </c>
      <c r="B801" s="2">
        <v>665868</v>
      </c>
      <c r="C801" s="88" t="s">
        <v>3736</v>
      </c>
      <c r="D801" s="23" t="s">
        <v>810</v>
      </c>
      <c r="E801" s="7">
        <v>665868</v>
      </c>
      <c r="F801" s="7" t="s">
        <v>377</v>
      </c>
      <c r="G801" s="8" t="s">
        <v>1099</v>
      </c>
      <c r="H801" s="5" t="s">
        <v>21</v>
      </c>
      <c r="I801" s="5">
        <v>5</v>
      </c>
      <c r="J801" s="5">
        <v>108</v>
      </c>
      <c r="K801" s="5">
        <v>17</v>
      </c>
      <c r="L801" s="5">
        <v>52.5</v>
      </c>
      <c r="M801" s="5">
        <v>63.4</v>
      </c>
      <c r="N801" s="5">
        <v>7</v>
      </c>
      <c r="O801" s="43" t="str">
        <f>CONCATENATE(Таблица1[[#This Row],[Отверстия]],"/",Таблица1[[#This Row],[PCD]])</f>
        <v>5/108</v>
      </c>
      <c r="P801" s="5" t="s">
        <v>2435</v>
      </c>
      <c r="Q801" s="17" t="str">
        <f>CONCATENATE(Таблица1[[#This Row],[Отверстия]],"/",Таблица1[[#This Row],[PCD]],"/",Таблица1[[#This Row],[Диаметр]])</f>
        <v>5/108/17</v>
      </c>
      <c r="R80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5/108/17/52,5/63,4/7</v>
      </c>
      <c r="S80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5/108/17/52,5/63,4/7</v>
      </c>
      <c r="T801" s="58" t="s">
        <v>22</v>
      </c>
      <c r="U801" s="4"/>
      <c r="V801" s="35"/>
      <c r="W801" s="55" t="s">
        <v>2920</v>
      </c>
      <c r="X801" s="34">
        <v>4750</v>
      </c>
      <c r="Y801" s="161"/>
      <c r="Z801" s="34">
        <v>0</v>
      </c>
      <c r="AA801" s="51">
        <f>IFERROR(VLOOKUP(Таблица1[[#This Row],[Товар КОД6]],'Stock СВОД'!$A$5:$C$220,2,0),)</f>
        <v>0</v>
      </c>
      <c r="AB801" s="51">
        <f>IFERROR(VLOOKUP(Таблица1[[#This Row],[Товар КОД6]],'Продажи Период СВОД'!$A$5:$C$410,2,0),)</f>
        <v>0</v>
      </c>
      <c r="AC801" s="129">
        <f>IFERROR(VLOOKUP(Таблица1[[#This Row],[Товар КОД6]],'Stock СВОД'!$A$5:$C$220,3,0),)</f>
        <v>0</v>
      </c>
      <c r="AD801" s="51">
        <f>IFERROR(VLOOKUP(Таблица1[[#This Row],[Товар КОД6]],'Продажи Период СВОД'!$A$5:$C$410,3,0),)</f>
        <v>0</v>
      </c>
      <c r="AE801" s="119">
        <f>Таблица1[[#This Row],[СТОК 1001]]+Таблица1[[#This Row],[СТОК 1002,]]</f>
        <v>0</v>
      </c>
      <c r="AF801" s="128"/>
      <c r="AG801" s="129"/>
      <c r="AH801" s="120">
        <f>Таблица1[[#This Row],[1002 заказ]]+Таблица1[[#This Row],[1001 заказ]]</f>
        <v>0</v>
      </c>
      <c r="AI801" s="57">
        <v>1</v>
      </c>
      <c r="AJ801" s="194"/>
      <c r="AK801" s="194"/>
      <c r="AL801" s="194">
        <f>Таблица1[[#This Row],[ФАКТ 1001]]+Таблица1[[#This Row],[ФАКТ 1002]]+Таблица1[[#This Row],[1001 заказ]]+Таблица1[[#This Row],[1002 заказ]]</f>
        <v>0</v>
      </c>
      <c r="AP801" s="3">
        <f>Таблица1[[#This Row],[Возврат 1002]]+Таблица1[[#This Row],[Возврат 1001]]</f>
        <v>0</v>
      </c>
      <c r="AQ80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02" spans="1:43" s="3" customFormat="1" ht="15.75" customHeight="1" x14ac:dyDescent="0.2">
      <c r="A802" s="23" t="s">
        <v>810</v>
      </c>
      <c r="B802" s="2">
        <v>665869</v>
      </c>
      <c r="C802" s="88" t="s">
        <v>3907</v>
      </c>
      <c r="D802" s="23" t="s">
        <v>810</v>
      </c>
      <c r="E802" s="7">
        <v>665869</v>
      </c>
      <c r="F802" s="7" t="s">
        <v>377</v>
      </c>
      <c r="G802" s="8" t="s">
        <v>1106</v>
      </c>
      <c r="H802" s="5" t="s">
        <v>21</v>
      </c>
      <c r="I802" s="5">
        <v>5</v>
      </c>
      <c r="J802" s="5">
        <v>108</v>
      </c>
      <c r="K802" s="5">
        <v>17</v>
      </c>
      <c r="L802" s="5">
        <v>52.5</v>
      </c>
      <c r="M802" s="5">
        <v>63.4</v>
      </c>
      <c r="N802" s="5">
        <v>7</v>
      </c>
      <c r="O802" s="43" t="str">
        <f>CONCATENATE(Таблица1[[#This Row],[Отверстия]],"/",Таблица1[[#This Row],[PCD]])</f>
        <v>5/108</v>
      </c>
      <c r="P802" s="5" t="s">
        <v>2436</v>
      </c>
      <c r="Q802" s="17" t="str">
        <f>CONCATENATE(Таблица1[[#This Row],[Отверстия]],"/",Таблица1[[#This Row],[PCD]],"/",Таблица1[[#This Row],[Диаметр]])</f>
        <v>5/108/17</v>
      </c>
      <c r="R80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5/108/17/52,5/63,4/7</v>
      </c>
      <c r="S80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5/108/17/52,5/63,4/7</v>
      </c>
      <c r="T802" s="58" t="s">
        <v>22</v>
      </c>
      <c r="U802" s="4"/>
      <c r="V802" s="35"/>
      <c r="W802" s="55" t="s">
        <v>2920</v>
      </c>
      <c r="X802" s="34">
        <v>4750</v>
      </c>
      <c r="Y802" s="161"/>
      <c r="Z802" s="34">
        <v>0</v>
      </c>
      <c r="AA802" s="51">
        <f>IFERROR(VLOOKUP(Таблица1[[#This Row],[Товар КОД6]],'Stock СВОД'!$A$5:$C$220,2,0),)</f>
        <v>0</v>
      </c>
      <c r="AB802" s="51">
        <f>IFERROR(VLOOKUP(Таблица1[[#This Row],[Товар КОД6]],'Продажи Период СВОД'!$A$5:$C$410,2,0),)</f>
        <v>0</v>
      </c>
      <c r="AC802" s="129">
        <f>IFERROR(VLOOKUP(Таблица1[[#This Row],[Товар КОД6]],'Stock СВОД'!$A$5:$C$220,3,0),)</f>
        <v>0</v>
      </c>
      <c r="AD802" s="51">
        <f>IFERROR(VLOOKUP(Таблица1[[#This Row],[Товар КОД6]],'Продажи Период СВОД'!$A$5:$C$410,3,0),)</f>
        <v>0</v>
      </c>
      <c r="AE802" s="119">
        <f>Таблица1[[#This Row],[СТОК 1001]]+Таблица1[[#This Row],[СТОК 1002,]]</f>
        <v>0</v>
      </c>
      <c r="AF802" s="128"/>
      <c r="AG802" s="129"/>
      <c r="AH802" s="120">
        <f>Таблица1[[#This Row],[1002 заказ]]+Таблица1[[#This Row],[1001 заказ]]</f>
        <v>0</v>
      </c>
      <c r="AI802" s="57">
        <v>1</v>
      </c>
      <c r="AJ802" s="194"/>
      <c r="AK802" s="194"/>
      <c r="AL802" s="194">
        <f>Таблица1[[#This Row],[ФАКТ 1001]]+Таблица1[[#This Row],[ФАКТ 1002]]+Таблица1[[#This Row],[1001 заказ]]+Таблица1[[#This Row],[1002 заказ]]</f>
        <v>0</v>
      </c>
      <c r="AP802" s="3">
        <f>Таблица1[[#This Row],[Возврат 1002]]+Таблица1[[#This Row],[Возврат 1001]]</f>
        <v>0</v>
      </c>
      <c r="AQ80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03" spans="1:43" s="3" customFormat="1" ht="15.75" customHeight="1" x14ac:dyDescent="0.2">
      <c r="A803" s="23" t="s">
        <v>810</v>
      </c>
      <c r="B803" s="2">
        <v>408818</v>
      </c>
      <c r="C803" s="88" t="s">
        <v>1487</v>
      </c>
      <c r="D803" s="23" t="s">
        <v>810</v>
      </c>
      <c r="E803" s="7">
        <v>408818</v>
      </c>
      <c r="F803" s="7" t="s">
        <v>2573</v>
      </c>
      <c r="G803" s="8" t="s">
        <v>1180</v>
      </c>
      <c r="H803" s="5" t="s">
        <v>21</v>
      </c>
      <c r="I803" s="5">
        <v>5</v>
      </c>
      <c r="J803" s="5">
        <v>110</v>
      </c>
      <c r="K803" s="5">
        <v>15</v>
      </c>
      <c r="L803" s="5">
        <v>35</v>
      </c>
      <c r="M803" s="5">
        <v>65.099999999999994</v>
      </c>
      <c r="N803" s="5">
        <v>6.5</v>
      </c>
      <c r="O803" s="43" t="str">
        <f>CONCATENATE(Таблица1[[#This Row],[Отверстия]],"/",Таблица1[[#This Row],[PCD]])</f>
        <v>5/110</v>
      </c>
      <c r="P803" s="5" t="s">
        <v>1486</v>
      </c>
      <c r="Q803" s="17" t="str">
        <f>CONCATENATE(Таблица1[[#This Row],[Отверстия]],"/",Таблица1[[#This Row],[PCD]],"/",Таблица1[[#This Row],[Диаметр]])</f>
        <v>5/110/15</v>
      </c>
      <c r="R80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5/110/15/35/65,1/6,5</v>
      </c>
      <c r="S80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5/110/15/35/65,1/6,5</v>
      </c>
      <c r="T803" s="58" t="s">
        <v>22</v>
      </c>
      <c r="U803" s="4"/>
      <c r="V803" s="35"/>
      <c r="W803" s="55"/>
      <c r="X803" s="34">
        <v>3590</v>
      </c>
      <c r="Y803" s="161"/>
      <c r="Z803" s="34">
        <v>0</v>
      </c>
      <c r="AA803" s="51">
        <f>IFERROR(VLOOKUP(Таблица1[[#This Row],[Товар КОД6]],'Stock СВОД'!$A$5:$C$220,2,0),)</f>
        <v>0</v>
      </c>
      <c r="AB803" s="51">
        <f>IFERROR(VLOOKUP(Таблица1[[#This Row],[Товар КОД6]],'Продажи Период СВОД'!$A$5:$C$410,2,0),)</f>
        <v>0</v>
      </c>
      <c r="AC803" s="129">
        <f>IFERROR(VLOOKUP(Таблица1[[#This Row],[Товар КОД6]],'Stock СВОД'!$A$5:$C$220,3,0),)</f>
        <v>0</v>
      </c>
      <c r="AD803" s="51">
        <f>IFERROR(VLOOKUP(Таблица1[[#This Row],[Товар КОД6]],'Продажи Период СВОД'!$A$5:$C$410,3,0),)</f>
        <v>0</v>
      </c>
      <c r="AE803" s="119">
        <f>Таблица1[[#This Row],[СТОК 1001]]+Таблица1[[#This Row],[СТОК 1002,]]</f>
        <v>0</v>
      </c>
      <c r="AF803" s="128"/>
      <c r="AG803" s="129"/>
      <c r="AH803" s="120">
        <f>Таблица1[[#This Row],[1002 заказ]]+Таблица1[[#This Row],[1001 заказ]]</f>
        <v>0</v>
      </c>
      <c r="AI803" s="57"/>
      <c r="AJ803" s="194"/>
      <c r="AK803" s="194"/>
      <c r="AL803" s="194">
        <f>Таблица1[[#This Row],[ФАКТ 1001]]+Таблица1[[#This Row],[ФАКТ 1002]]+Таблица1[[#This Row],[1001 заказ]]+Таблица1[[#This Row],[1002 заказ]]</f>
        <v>0</v>
      </c>
      <c r="AP803" s="3">
        <f>Таблица1[[#This Row],[Возврат 1002]]+Таблица1[[#This Row],[Возврат 1001]]</f>
        <v>0</v>
      </c>
      <c r="AQ80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04" spans="1:43" s="3" customFormat="1" ht="15.75" customHeight="1" x14ac:dyDescent="0.2">
      <c r="A804" s="23" t="s">
        <v>810</v>
      </c>
      <c r="B804" s="2">
        <v>408819</v>
      </c>
      <c r="C804" s="88" t="s">
        <v>1489</v>
      </c>
      <c r="D804" s="23" t="s">
        <v>810</v>
      </c>
      <c r="E804" s="7">
        <v>408819</v>
      </c>
      <c r="F804" s="7" t="s">
        <v>2573</v>
      </c>
      <c r="G804" s="8" t="s">
        <v>2571</v>
      </c>
      <c r="H804" s="5" t="s">
        <v>21</v>
      </c>
      <c r="I804" s="5">
        <v>5</v>
      </c>
      <c r="J804" s="5">
        <v>110</v>
      </c>
      <c r="K804" s="5">
        <v>15</v>
      </c>
      <c r="L804" s="5">
        <v>35</v>
      </c>
      <c r="M804" s="5">
        <v>65.099999999999994</v>
      </c>
      <c r="N804" s="5">
        <v>6.5</v>
      </c>
      <c r="O804" s="43" t="str">
        <f>CONCATENATE(Таблица1[[#This Row],[Отверстия]],"/",Таблица1[[#This Row],[PCD]])</f>
        <v>5/110</v>
      </c>
      <c r="P804" s="5" t="s">
        <v>1488</v>
      </c>
      <c r="Q804" s="17" t="str">
        <f>CONCATENATE(Таблица1[[#This Row],[Отверстия]],"/",Таблица1[[#This Row],[PCD]],"/",Таблица1[[#This Row],[Диаметр]])</f>
        <v>5/110/15</v>
      </c>
      <c r="R80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5/110/15/35/65,1/6,5</v>
      </c>
      <c r="S80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5/110/15/35/65,1/6,5</v>
      </c>
      <c r="T804" s="58" t="s">
        <v>22</v>
      </c>
      <c r="U804" s="4"/>
      <c r="V804" s="35"/>
      <c r="W804" s="55"/>
      <c r="X804" s="34">
        <v>3590</v>
      </c>
      <c r="Y804" s="161"/>
      <c r="Z804" s="34">
        <v>0</v>
      </c>
      <c r="AA804" s="51">
        <f>IFERROR(VLOOKUP(Таблица1[[#This Row],[Товар КОД6]],'Stock СВОД'!$A$5:$C$220,2,0),)</f>
        <v>0</v>
      </c>
      <c r="AB804" s="51">
        <f>IFERROR(VLOOKUP(Таблица1[[#This Row],[Товар КОД6]],'Продажи Период СВОД'!$A$5:$C$410,2,0),)</f>
        <v>0</v>
      </c>
      <c r="AC804" s="129">
        <f>IFERROR(VLOOKUP(Таблица1[[#This Row],[Товар КОД6]],'Stock СВОД'!$A$5:$C$220,3,0),)</f>
        <v>0</v>
      </c>
      <c r="AD804" s="51">
        <f>IFERROR(VLOOKUP(Таблица1[[#This Row],[Товар КОД6]],'Продажи Период СВОД'!$A$5:$C$410,3,0),)</f>
        <v>0</v>
      </c>
      <c r="AE804" s="119">
        <f>Таблица1[[#This Row],[СТОК 1001]]+Таблица1[[#This Row],[СТОК 1002,]]</f>
        <v>0</v>
      </c>
      <c r="AF804" s="128"/>
      <c r="AG804" s="129"/>
      <c r="AH804" s="120">
        <f>Таблица1[[#This Row],[1002 заказ]]+Таблица1[[#This Row],[1001 заказ]]</f>
        <v>0</v>
      </c>
      <c r="AI804" s="57"/>
      <c r="AJ804" s="194"/>
      <c r="AK804" s="194"/>
      <c r="AL804" s="194">
        <f>Таблица1[[#This Row],[ФАКТ 1001]]+Таблица1[[#This Row],[ФАКТ 1002]]+Таблица1[[#This Row],[1001 заказ]]+Таблица1[[#This Row],[1002 заказ]]</f>
        <v>0</v>
      </c>
      <c r="AP804" s="3">
        <f>Таблица1[[#This Row],[Возврат 1002]]+Таблица1[[#This Row],[Возврат 1001]]</f>
        <v>0</v>
      </c>
      <c r="AQ80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05" spans="1:43" s="3" customFormat="1" ht="15.75" customHeight="1" x14ac:dyDescent="0.2">
      <c r="A805" s="23" t="s">
        <v>810</v>
      </c>
      <c r="B805" s="2">
        <v>665737</v>
      </c>
      <c r="C805" s="88" t="s">
        <v>3737</v>
      </c>
      <c r="D805" s="23" t="s">
        <v>810</v>
      </c>
      <c r="E805" s="7">
        <v>665737</v>
      </c>
      <c r="F805" s="7" t="s">
        <v>2573</v>
      </c>
      <c r="G805" s="8" t="s">
        <v>1102</v>
      </c>
      <c r="H805" s="5" t="s">
        <v>21</v>
      </c>
      <c r="I805" s="5">
        <v>5</v>
      </c>
      <c r="J805" s="5">
        <v>110</v>
      </c>
      <c r="K805" s="5">
        <v>15</v>
      </c>
      <c r="L805" s="5">
        <v>35</v>
      </c>
      <c r="M805" s="5">
        <v>65.099999999999994</v>
      </c>
      <c r="N805" s="5">
        <v>6.5</v>
      </c>
      <c r="O805" s="43" t="str">
        <f>CONCATENATE(Таблица1[[#This Row],[Отверстия]],"/",Таблица1[[#This Row],[PCD]])</f>
        <v>5/110</v>
      </c>
      <c r="P805" s="5" t="s">
        <v>2333</v>
      </c>
      <c r="Q805" s="17" t="str">
        <f>CONCATENATE(Таблица1[[#This Row],[Отверстия]],"/",Таблица1[[#This Row],[PCD]],"/",Таблица1[[#This Row],[Диаметр]])</f>
        <v>5/110/15</v>
      </c>
      <c r="R80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5/110/15/35/65,1/6,5</v>
      </c>
      <c r="S80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5/110/15/35/65,1/6,5</v>
      </c>
      <c r="T805" s="58" t="s">
        <v>22</v>
      </c>
      <c r="U805" s="4"/>
      <c r="V805" s="35"/>
      <c r="W805" s="55"/>
      <c r="X805" s="34">
        <v>3590</v>
      </c>
      <c r="Y805" s="161"/>
      <c r="Z805" s="34">
        <v>0</v>
      </c>
      <c r="AA805" s="51">
        <f>IFERROR(VLOOKUP(Таблица1[[#This Row],[Товар КОД6]],'Stock СВОД'!$A$5:$C$220,2,0),)</f>
        <v>0</v>
      </c>
      <c r="AB805" s="51">
        <f>IFERROR(VLOOKUP(Таблица1[[#This Row],[Товар КОД6]],'Продажи Период СВОД'!$A$5:$C$410,2,0),)</f>
        <v>0</v>
      </c>
      <c r="AC805" s="129">
        <f>IFERROR(VLOOKUP(Таблица1[[#This Row],[Товар КОД6]],'Stock СВОД'!$A$5:$C$220,3,0),)</f>
        <v>0</v>
      </c>
      <c r="AD805" s="51">
        <f>IFERROR(VLOOKUP(Таблица1[[#This Row],[Товар КОД6]],'Продажи Период СВОД'!$A$5:$C$410,3,0),)</f>
        <v>0</v>
      </c>
      <c r="AE805" s="119">
        <f>Таблица1[[#This Row],[СТОК 1001]]+Таблица1[[#This Row],[СТОК 1002,]]</f>
        <v>0</v>
      </c>
      <c r="AF805" s="128"/>
      <c r="AG805" s="129"/>
      <c r="AH805" s="120">
        <f>Таблица1[[#This Row],[1002 заказ]]+Таблица1[[#This Row],[1001 заказ]]</f>
        <v>0</v>
      </c>
      <c r="AI805" s="57"/>
      <c r="AJ805" s="194"/>
      <c r="AK805" s="194"/>
      <c r="AL805" s="194">
        <f>Таблица1[[#This Row],[ФАКТ 1001]]+Таблица1[[#This Row],[ФАКТ 1002]]+Таблица1[[#This Row],[1001 заказ]]+Таблица1[[#This Row],[1002 заказ]]</f>
        <v>0</v>
      </c>
      <c r="AP805" s="3">
        <f>Таблица1[[#This Row],[Возврат 1002]]+Таблица1[[#This Row],[Возврат 1001]]</f>
        <v>0</v>
      </c>
      <c r="AQ80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06" spans="1:43" s="3" customFormat="1" ht="15.75" customHeight="1" x14ac:dyDescent="0.2">
      <c r="A806" s="23" t="s">
        <v>810</v>
      </c>
      <c r="B806" s="2">
        <v>665934</v>
      </c>
      <c r="C806" s="88" t="s">
        <v>3908</v>
      </c>
      <c r="D806" s="23" t="s">
        <v>810</v>
      </c>
      <c r="E806" s="7">
        <v>665934</v>
      </c>
      <c r="F806" s="7" t="s">
        <v>2573</v>
      </c>
      <c r="G806" s="8" t="s">
        <v>1099</v>
      </c>
      <c r="H806" s="5" t="s">
        <v>21</v>
      </c>
      <c r="I806" s="5">
        <v>5</v>
      </c>
      <c r="J806" s="5">
        <v>110</v>
      </c>
      <c r="K806" s="5">
        <v>15</v>
      </c>
      <c r="L806" s="5">
        <v>35</v>
      </c>
      <c r="M806" s="5">
        <v>65.099999999999994</v>
      </c>
      <c r="N806" s="5">
        <v>6.5</v>
      </c>
      <c r="O806" s="43" t="str">
        <f>CONCATENATE(Таблица1[[#This Row],[Отверстия]],"/",Таблица1[[#This Row],[PCD]])</f>
        <v>5/110</v>
      </c>
      <c r="P806" s="5" t="s">
        <v>2485</v>
      </c>
      <c r="Q806" s="17" t="str">
        <f>CONCATENATE(Таблица1[[#This Row],[Отверстия]],"/",Таблица1[[#This Row],[PCD]],"/",Таблица1[[#This Row],[Диаметр]])</f>
        <v>5/110/15</v>
      </c>
      <c r="R80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5/110/15/35/65,1/6,5</v>
      </c>
      <c r="S80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5/110/15/35/65,1/6,5</v>
      </c>
      <c r="T806" s="58" t="s">
        <v>22</v>
      </c>
      <c r="U806" s="4"/>
      <c r="V806" s="35"/>
      <c r="W806" s="55"/>
      <c r="X806" s="34">
        <v>3350</v>
      </c>
      <c r="Y806" s="161"/>
      <c r="Z806" s="34">
        <v>0</v>
      </c>
      <c r="AA806" s="51">
        <f>IFERROR(VLOOKUP(Таблица1[[#This Row],[Товар КОД6]],'Stock СВОД'!$A$5:$C$220,2,0),)</f>
        <v>0</v>
      </c>
      <c r="AB806" s="51">
        <f>IFERROR(VLOOKUP(Таблица1[[#This Row],[Товар КОД6]],'Продажи Период СВОД'!$A$5:$C$410,2,0),)</f>
        <v>0</v>
      </c>
      <c r="AC806" s="129">
        <f>IFERROR(VLOOKUP(Таблица1[[#This Row],[Товар КОД6]],'Stock СВОД'!$A$5:$C$220,3,0),)</f>
        <v>0</v>
      </c>
      <c r="AD806" s="51">
        <f>IFERROR(VLOOKUP(Таблица1[[#This Row],[Товар КОД6]],'Продажи Период СВОД'!$A$5:$C$410,3,0),)</f>
        <v>0</v>
      </c>
      <c r="AE806" s="119">
        <f>Таблица1[[#This Row],[СТОК 1001]]+Таблица1[[#This Row],[СТОК 1002,]]</f>
        <v>0</v>
      </c>
      <c r="AF806" s="128"/>
      <c r="AG806" s="129"/>
      <c r="AH806" s="120">
        <f>Таблица1[[#This Row],[1002 заказ]]+Таблица1[[#This Row],[1001 заказ]]</f>
        <v>0</v>
      </c>
      <c r="AI806" s="57"/>
      <c r="AJ806" s="194"/>
      <c r="AK806" s="194"/>
      <c r="AL806" s="194">
        <f>Таблица1[[#This Row],[ФАКТ 1001]]+Таблица1[[#This Row],[ФАКТ 1002]]+Таблица1[[#This Row],[1001 заказ]]+Таблица1[[#This Row],[1002 заказ]]</f>
        <v>0</v>
      </c>
      <c r="AP806" s="3">
        <f>Таблица1[[#This Row],[Возврат 1002]]+Таблица1[[#This Row],[Возврат 1001]]</f>
        <v>0</v>
      </c>
      <c r="AQ80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07" spans="1:43" s="3" customFormat="1" ht="15.75" hidden="1" customHeight="1" x14ac:dyDescent="0.2">
      <c r="A807" s="23" t="s">
        <v>810</v>
      </c>
      <c r="B807" s="2">
        <v>441949</v>
      </c>
      <c r="C807" s="88"/>
      <c r="D807" s="23" t="s">
        <v>810</v>
      </c>
      <c r="E807" s="7">
        <v>441949</v>
      </c>
      <c r="F807" s="7"/>
      <c r="G807" s="8"/>
      <c r="H807" s="5" t="s">
        <v>18</v>
      </c>
      <c r="I807" s="5">
        <v>5</v>
      </c>
      <c r="J807" s="5">
        <v>110</v>
      </c>
      <c r="K807" s="5">
        <v>15</v>
      </c>
      <c r="L807" s="5">
        <v>38</v>
      </c>
      <c r="M807" s="5">
        <v>65.099999999999994</v>
      </c>
      <c r="N807" s="5">
        <v>6</v>
      </c>
      <c r="O807" s="43" t="str">
        <f>CONCATENATE(Таблица1[[#This Row],[Отверстия]],"/",Таблица1[[#This Row],[PCD]])</f>
        <v>5/110</v>
      </c>
      <c r="P807" s="5" t="s">
        <v>476</v>
      </c>
      <c r="Q807" s="17" t="str">
        <f>CONCATENATE(Таблица1[[#This Row],[Отверстия]],"/",Таблица1[[#This Row],[PCD]],"/",Таблица1[[#This Row],[Диаметр]])</f>
        <v>5/110/15</v>
      </c>
      <c r="R80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5/110/15/38/65,1/6</v>
      </c>
      <c r="S80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5/110/15/38/65,1/6</v>
      </c>
      <c r="T807" s="58" t="s">
        <v>22</v>
      </c>
      <c r="U807" s="4"/>
      <c r="V807" s="35"/>
      <c r="W807" s="55"/>
      <c r="X807" s="34">
        <v>2900</v>
      </c>
      <c r="Y807" s="161"/>
      <c r="Z807" s="34">
        <v>0</v>
      </c>
      <c r="AA807" s="51">
        <f>IFERROR(VLOOKUP(Таблица1[[#This Row],[Товар КОД6]],'Stock СВОД'!$A$5:$C$220,2,0),)</f>
        <v>0</v>
      </c>
      <c r="AB807" s="51">
        <f>IFERROR(VLOOKUP(Таблица1[[#This Row],[Товар КОД6]],'Продажи Период СВОД'!$A$5:$C$410,2,0),)</f>
        <v>0</v>
      </c>
      <c r="AC807" s="129">
        <f>IFERROR(VLOOKUP(Таблица1[[#This Row],[Товар КОД6]],'Stock СВОД'!$A$5:$C$220,3,0),)</f>
        <v>0</v>
      </c>
      <c r="AD807" s="51">
        <f>IFERROR(VLOOKUP(Таблица1[[#This Row],[Товар КОД6]],'Продажи Период СВОД'!$A$5:$C$410,3,0),)</f>
        <v>0</v>
      </c>
      <c r="AE807" s="119">
        <f>Таблица1[[#This Row],[СТОК 1001]]+Таблица1[[#This Row],[СТОК 1002,]]</f>
        <v>0</v>
      </c>
      <c r="AF807" s="128"/>
      <c r="AG807" s="129"/>
      <c r="AH807" s="120">
        <f>Таблица1[[#This Row],[1002 заказ]]+Таблица1[[#This Row],[1001 заказ]]</f>
        <v>0</v>
      </c>
      <c r="AI807" s="57"/>
      <c r="AJ807" s="57"/>
      <c r="AK807" s="57"/>
      <c r="AL807" s="57">
        <f>Таблица1[[#This Row],[ФАКТ 1001]]+Таблица1[[#This Row],[ФАКТ 1002]]+Таблица1[[#This Row],[1001 заказ]]+Таблица1[[#This Row],[1002 заказ]]</f>
        <v>0</v>
      </c>
      <c r="AP807" s="3">
        <f>Таблица1[[#This Row],[Возврат 1002]]+Таблица1[[#This Row],[Возврат 1001]]</f>
        <v>0</v>
      </c>
      <c r="AQ80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08" spans="1:43" s="3" customFormat="1" ht="15.75" customHeight="1" x14ac:dyDescent="0.2">
      <c r="A808" s="23" t="s">
        <v>810</v>
      </c>
      <c r="B808" s="2">
        <v>405640</v>
      </c>
      <c r="C808" s="88" t="s">
        <v>1227</v>
      </c>
      <c r="D808" s="23" t="s">
        <v>810</v>
      </c>
      <c r="E808" s="7">
        <v>405640</v>
      </c>
      <c r="F808" s="7" t="s">
        <v>2574</v>
      </c>
      <c r="G808" s="8" t="s">
        <v>1180</v>
      </c>
      <c r="H808" s="5" t="s">
        <v>21</v>
      </c>
      <c r="I808" s="5">
        <v>5</v>
      </c>
      <c r="J808" s="5">
        <v>110</v>
      </c>
      <c r="K808" s="5">
        <v>15</v>
      </c>
      <c r="L808" s="44">
        <v>49</v>
      </c>
      <c r="M808" s="5">
        <v>65.099999999999994</v>
      </c>
      <c r="N808" s="5">
        <v>6</v>
      </c>
      <c r="O808" s="43" t="str">
        <f>CONCATENATE(Таблица1[[#This Row],[Отверстия]],"/",Таблица1[[#This Row],[PCD]])</f>
        <v>5/110</v>
      </c>
      <c r="P808" s="5" t="str">
        <f>Таблица1[[#This Row],[Универсальный размер]]&amp;" "&amp;Таблица1[[#This Row],[Код Поставщика]]</f>
        <v>5/110/15/49/65,1/6 51.4ПЛ</v>
      </c>
      <c r="Q808" s="17" t="str">
        <f>CONCATENATE(Таблица1[[#This Row],[Отверстия]],"/",Таблица1[[#This Row],[PCD]],"/",Таблица1[[#This Row],[Диаметр]])</f>
        <v>5/110/15</v>
      </c>
      <c r="R80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5/110/15/49/65,1/6</v>
      </c>
      <c r="S80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5/110/15/49/65,1/6</v>
      </c>
      <c r="T808" s="58" t="s">
        <v>22</v>
      </c>
      <c r="U808" s="4"/>
      <c r="V808" s="35"/>
      <c r="W808" s="55"/>
      <c r="X808" s="34">
        <v>3590</v>
      </c>
      <c r="Y808" s="161"/>
      <c r="Z808" s="34">
        <v>0</v>
      </c>
      <c r="AA808" s="51">
        <f>IFERROR(VLOOKUP(Таблица1[[#This Row],[Товар КОД6]],'Stock СВОД'!$A$5:$C$220,2,0),)</f>
        <v>0</v>
      </c>
      <c r="AB808" s="51">
        <f>IFERROR(VLOOKUP(Таблица1[[#This Row],[Товар КОД6]],'Продажи Период СВОД'!$A$5:$C$410,2,0),)</f>
        <v>0</v>
      </c>
      <c r="AC808" s="129">
        <f>IFERROR(VLOOKUP(Таблица1[[#This Row],[Товар КОД6]],'Stock СВОД'!$A$5:$C$220,3,0),)</f>
        <v>0</v>
      </c>
      <c r="AD808" s="51">
        <f>IFERROR(VLOOKUP(Таблица1[[#This Row],[Товар КОД6]],'Продажи Период СВОД'!$A$5:$C$410,3,0),)</f>
        <v>0</v>
      </c>
      <c r="AE808" s="119">
        <f>Таблица1[[#This Row],[СТОК 1001]]+Таблица1[[#This Row],[СТОК 1002,]]</f>
        <v>0</v>
      </c>
      <c r="AF808" s="128"/>
      <c r="AG808" s="129"/>
      <c r="AH808" s="120">
        <f>Таблица1[[#This Row],[1002 заказ]]+Таблица1[[#This Row],[1001 заказ]]</f>
        <v>0</v>
      </c>
      <c r="AI808" s="57"/>
      <c r="AJ808" s="194"/>
      <c r="AK808" s="194"/>
      <c r="AL808" s="194">
        <f>Таблица1[[#This Row],[ФАКТ 1001]]+Таблица1[[#This Row],[ФАКТ 1002]]+Таблица1[[#This Row],[1001 заказ]]+Таблица1[[#This Row],[1002 заказ]]</f>
        <v>0</v>
      </c>
      <c r="AP808" s="3">
        <f>Таблица1[[#This Row],[Возврат 1002]]+Таблица1[[#This Row],[Возврат 1001]]</f>
        <v>0</v>
      </c>
      <c r="AQ80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09" spans="1:43" s="3" customFormat="1" ht="15.75" customHeight="1" x14ac:dyDescent="0.2">
      <c r="A809" s="23" t="s">
        <v>810</v>
      </c>
      <c r="B809" s="2">
        <v>661546</v>
      </c>
      <c r="C809" s="88" t="s">
        <v>1971</v>
      </c>
      <c r="D809" s="23" t="s">
        <v>810</v>
      </c>
      <c r="E809" s="7">
        <v>661546</v>
      </c>
      <c r="F809" s="7" t="s">
        <v>2574</v>
      </c>
      <c r="G809" s="8" t="s">
        <v>1106</v>
      </c>
      <c r="H809" s="5" t="s">
        <v>21</v>
      </c>
      <c r="I809" s="5">
        <v>5</v>
      </c>
      <c r="J809" s="5">
        <v>110</v>
      </c>
      <c r="K809" s="5">
        <v>15</v>
      </c>
      <c r="L809" s="44">
        <v>49</v>
      </c>
      <c r="M809" s="5">
        <v>65.099999999999994</v>
      </c>
      <c r="N809" s="5">
        <v>6</v>
      </c>
      <c r="O809" s="43" t="str">
        <f>CONCATENATE(Таблица1[[#This Row],[Отверстия]],"/",Таблица1[[#This Row],[PCD]])</f>
        <v>5/110</v>
      </c>
      <c r="P809" s="5" t="str">
        <f>Таблица1[[#This Row],[Универсальный размер]]&amp;" "&amp;Таблица1[[#This Row],[Код Поставщика]]</f>
        <v>5/110/15/49/65,1/6 51.4М</v>
      </c>
      <c r="Q809" s="17" t="str">
        <f>CONCATENATE(Таблица1[[#This Row],[Отверстия]],"/",Таблица1[[#This Row],[PCD]],"/",Таблица1[[#This Row],[Диаметр]])</f>
        <v>5/110/15</v>
      </c>
      <c r="R80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5/110/15/49/65,1/6</v>
      </c>
      <c r="S80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5/110/15/49/65,1/6</v>
      </c>
      <c r="T809" s="58" t="s">
        <v>22</v>
      </c>
      <c r="U809" s="4"/>
      <c r="V809" s="35"/>
      <c r="W809" s="55"/>
      <c r="X809" s="34">
        <v>3350</v>
      </c>
      <c r="Y809" s="161"/>
      <c r="Z809" s="34">
        <v>0</v>
      </c>
      <c r="AA809" s="51">
        <f>IFERROR(VLOOKUP(Таблица1[[#This Row],[Товар КОД6]],'Stock СВОД'!$A$5:$C$220,2,0),)</f>
        <v>0</v>
      </c>
      <c r="AB809" s="51">
        <f>IFERROR(VLOOKUP(Таблица1[[#This Row],[Товар КОД6]],'Продажи Период СВОД'!$A$5:$C$410,2,0),)</f>
        <v>0</v>
      </c>
      <c r="AC809" s="129">
        <f>IFERROR(VLOOKUP(Таблица1[[#This Row],[Товар КОД6]],'Stock СВОД'!$A$5:$C$220,3,0),)</f>
        <v>0</v>
      </c>
      <c r="AD809" s="51">
        <f>IFERROR(VLOOKUP(Таблица1[[#This Row],[Товар КОД6]],'Продажи Период СВОД'!$A$5:$C$410,3,0),)</f>
        <v>0</v>
      </c>
      <c r="AE809" s="119">
        <f>Таблица1[[#This Row],[СТОК 1001]]+Таблица1[[#This Row],[СТОК 1002,]]</f>
        <v>0</v>
      </c>
      <c r="AF809" s="128"/>
      <c r="AG809" s="129"/>
      <c r="AH809" s="120">
        <f>Таблица1[[#This Row],[1002 заказ]]+Таблица1[[#This Row],[1001 заказ]]</f>
        <v>0</v>
      </c>
      <c r="AI809" s="57"/>
      <c r="AJ809" s="194"/>
      <c r="AK809" s="194"/>
      <c r="AL809" s="194">
        <f>Таблица1[[#This Row],[ФАКТ 1001]]+Таблица1[[#This Row],[ФАКТ 1002]]+Таблица1[[#This Row],[1001 заказ]]+Таблица1[[#This Row],[1002 заказ]]</f>
        <v>0</v>
      </c>
      <c r="AP809" s="3">
        <f>Таблица1[[#This Row],[Возврат 1002]]+Таблица1[[#This Row],[Возврат 1001]]</f>
        <v>0</v>
      </c>
      <c r="AQ80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10" spans="1:43" s="3" customFormat="1" ht="15.75" customHeight="1" x14ac:dyDescent="0.2">
      <c r="A810" s="23" t="s">
        <v>810</v>
      </c>
      <c r="B810" s="2">
        <v>661547</v>
      </c>
      <c r="C810" s="88" t="s">
        <v>3738</v>
      </c>
      <c r="D810" s="23" t="s">
        <v>810</v>
      </c>
      <c r="E810" s="7">
        <v>661547</v>
      </c>
      <c r="F810" s="7" t="s">
        <v>2574</v>
      </c>
      <c r="G810" s="8" t="s">
        <v>1099</v>
      </c>
      <c r="H810" s="5" t="s">
        <v>21</v>
      </c>
      <c r="I810" s="5">
        <v>5</v>
      </c>
      <c r="J810" s="5">
        <v>110</v>
      </c>
      <c r="K810" s="5">
        <v>15</v>
      </c>
      <c r="L810" s="44">
        <v>49</v>
      </c>
      <c r="M810" s="5">
        <v>65.099999999999994</v>
      </c>
      <c r="N810" s="5">
        <v>6</v>
      </c>
      <c r="O810" s="43" t="str">
        <f>CONCATENATE(Таблица1[[#This Row],[Отверстия]],"/",Таблица1[[#This Row],[PCD]])</f>
        <v>5/110</v>
      </c>
      <c r="P810" s="5" t="str">
        <f>Таблица1[[#This Row],[Универсальный размер]]&amp;" "&amp;Таблица1[[#This Row],[Код Поставщика]]</f>
        <v>5/110/15/49/65,1/6 51.4Н</v>
      </c>
      <c r="Q810" s="17" t="str">
        <f>CONCATENATE(Таблица1[[#This Row],[Отверстия]],"/",Таблица1[[#This Row],[PCD]],"/",Таблица1[[#This Row],[Диаметр]])</f>
        <v>5/110/15</v>
      </c>
      <c r="R81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5/110/15/49/65,1/6</v>
      </c>
      <c r="S81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5/110/15/49/65,1/6</v>
      </c>
      <c r="T810" s="58" t="s">
        <v>22</v>
      </c>
      <c r="U810" s="4"/>
      <c r="V810" s="35"/>
      <c r="W810" s="55"/>
      <c r="X810" s="34">
        <v>3350</v>
      </c>
      <c r="Y810" s="161"/>
      <c r="Z810" s="34">
        <v>0</v>
      </c>
      <c r="AA810" s="51">
        <f>IFERROR(VLOOKUP(Таблица1[[#This Row],[Товар КОД6]],'Stock СВОД'!$A$5:$C$220,2,0),)</f>
        <v>0</v>
      </c>
      <c r="AB810" s="51">
        <f>IFERROR(VLOOKUP(Таблица1[[#This Row],[Товар КОД6]],'Продажи Период СВОД'!$A$5:$C$410,2,0),)</f>
        <v>0</v>
      </c>
      <c r="AC810" s="129">
        <f>IFERROR(VLOOKUP(Таблица1[[#This Row],[Товар КОД6]],'Stock СВОД'!$A$5:$C$220,3,0),)</f>
        <v>0</v>
      </c>
      <c r="AD810" s="51">
        <f>IFERROR(VLOOKUP(Таблица1[[#This Row],[Товар КОД6]],'Продажи Период СВОД'!$A$5:$C$410,3,0),)</f>
        <v>0</v>
      </c>
      <c r="AE810" s="119">
        <f>Таблица1[[#This Row],[СТОК 1001]]+Таблица1[[#This Row],[СТОК 1002,]]</f>
        <v>0</v>
      </c>
      <c r="AF810" s="128"/>
      <c r="AG810" s="129"/>
      <c r="AH810" s="120">
        <f>Таблица1[[#This Row],[1002 заказ]]+Таблица1[[#This Row],[1001 заказ]]</f>
        <v>0</v>
      </c>
      <c r="AI810" s="57"/>
      <c r="AJ810" s="194"/>
      <c r="AK810" s="194"/>
      <c r="AL810" s="194">
        <f>Таблица1[[#This Row],[ФАКТ 1001]]+Таблица1[[#This Row],[ФАКТ 1002]]+Таблица1[[#This Row],[1001 заказ]]+Таблица1[[#This Row],[1002 заказ]]</f>
        <v>0</v>
      </c>
      <c r="AP810" s="3">
        <f>Таблица1[[#This Row],[Возврат 1002]]+Таблица1[[#This Row],[Возврат 1001]]</f>
        <v>0</v>
      </c>
      <c r="AQ81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11" spans="1:43" s="3" customFormat="1" ht="15.75" customHeight="1" x14ac:dyDescent="0.2">
      <c r="A811" s="23" t="s">
        <v>810</v>
      </c>
      <c r="B811" s="2">
        <v>408983</v>
      </c>
      <c r="C811" s="88" t="s">
        <v>477</v>
      </c>
      <c r="D811" s="23" t="s">
        <v>810</v>
      </c>
      <c r="E811" s="7">
        <v>408983</v>
      </c>
      <c r="F811" s="7" t="s">
        <v>204</v>
      </c>
      <c r="G811" s="8" t="s">
        <v>2571</v>
      </c>
      <c r="H811" s="5" t="s">
        <v>21</v>
      </c>
      <c r="I811" s="5">
        <v>5</v>
      </c>
      <c r="J811" s="5">
        <v>110</v>
      </c>
      <c r="K811" s="5">
        <v>16</v>
      </c>
      <c r="L811" s="5">
        <v>37</v>
      </c>
      <c r="M811" s="5">
        <v>65.099999999999994</v>
      </c>
      <c r="N811" s="5">
        <v>6.5</v>
      </c>
      <c r="O811" s="43" t="str">
        <f>CONCATENATE(Таблица1[[#This Row],[Отверстия]],"/",Таблица1[[#This Row],[PCD]])</f>
        <v>5/110</v>
      </c>
      <c r="P811" s="5" t="s">
        <v>478</v>
      </c>
      <c r="Q811" s="17" t="str">
        <f>CONCATENATE(Таблица1[[#This Row],[Отверстия]],"/",Таблица1[[#This Row],[PCD]],"/",Таблица1[[#This Row],[Диаметр]])</f>
        <v>5/110/16</v>
      </c>
      <c r="R81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5/110/16/37/65,1/6,5</v>
      </c>
      <c r="S81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5/110/16/37/65,1/6,5</v>
      </c>
      <c r="T811" s="58" t="s">
        <v>28</v>
      </c>
      <c r="U811" s="4">
        <v>4</v>
      </c>
      <c r="V811" s="35">
        <v>4</v>
      </c>
      <c r="W811" s="55"/>
      <c r="X811" s="34">
        <v>4250</v>
      </c>
      <c r="Y811" s="161"/>
      <c r="Z811" s="34">
        <v>0</v>
      </c>
      <c r="AA811" s="51">
        <f>IFERROR(VLOOKUP(Таблица1[[#This Row],[Товар КОД6]],'Stock СВОД'!$A$5:$C$220,2,0),)</f>
        <v>0</v>
      </c>
      <c r="AB811" s="51">
        <f>IFERROR(VLOOKUP(Таблица1[[#This Row],[Товар КОД6]],'Продажи Период СВОД'!$A$5:$C$410,2,0),)</f>
        <v>0</v>
      </c>
      <c r="AC811" s="129">
        <f>IFERROR(VLOOKUP(Таблица1[[#This Row],[Товар КОД6]],'Stock СВОД'!$A$5:$C$220,3,0),)</f>
        <v>0</v>
      </c>
      <c r="AD811" s="51">
        <f>IFERROR(VLOOKUP(Таблица1[[#This Row],[Товар КОД6]],'Продажи Период СВОД'!$A$5:$C$410,3,0),)</f>
        <v>0</v>
      </c>
      <c r="AE811" s="119">
        <f>Таблица1[[#This Row],[СТОК 1001]]+Таблица1[[#This Row],[СТОК 1002,]]</f>
        <v>0</v>
      </c>
      <c r="AF811" s="128"/>
      <c r="AG811" s="129"/>
      <c r="AH811" s="120">
        <f>Таблица1[[#This Row],[1002 заказ]]+Таблица1[[#This Row],[1001 заказ]]</f>
        <v>0</v>
      </c>
      <c r="AI811" s="57"/>
      <c r="AJ811" s="194"/>
      <c r="AK811" s="194"/>
      <c r="AL811" s="194">
        <f>Таблица1[[#This Row],[ФАКТ 1001]]+Таблица1[[#This Row],[ФАКТ 1002]]+Таблица1[[#This Row],[1001 заказ]]+Таблица1[[#This Row],[1002 заказ]]</f>
        <v>0</v>
      </c>
      <c r="AP811" s="3">
        <f>Таблица1[[#This Row],[Возврат 1002]]+Таблица1[[#This Row],[Возврат 1001]]</f>
        <v>0</v>
      </c>
      <c r="AQ81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12" spans="1:43" s="3" customFormat="1" ht="15.75" customHeight="1" x14ac:dyDescent="0.2">
      <c r="A812" s="23" t="s">
        <v>810</v>
      </c>
      <c r="B812" s="2">
        <v>665747</v>
      </c>
      <c r="C812" s="88" t="s">
        <v>3739</v>
      </c>
      <c r="D812" s="23" t="s">
        <v>810</v>
      </c>
      <c r="E812" s="7">
        <v>665747</v>
      </c>
      <c r="F812" s="7" t="s">
        <v>377</v>
      </c>
      <c r="G812" s="8" t="s">
        <v>1099</v>
      </c>
      <c r="H812" s="5" t="s">
        <v>21</v>
      </c>
      <c r="I812" s="5">
        <v>5</v>
      </c>
      <c r="J812" s="5">
        <v>110</v>
      </c>
      <c r="K812" s="5">
        <v>16</v>
      </c>
      <c r="L812" s="5">
        <v>37</v>
      </c>
      <c r="M812" s="5">
        <v>65.099999999999994</v>
      </c>
      <c r="N812" s="5">
        <v>6.5</v>
      </c>
      <c r="O812" s="43" t="str">
        <f>CONCATENATE(Таблица1[[#This Row],[Отверстия]],"/",Таблица1[[#This Row],[PCD]])</f>
        <v>5/110</v>
      </c>
      <c r="P812" s="5" t="s">
        <v>479</v>
      </c>
      <c r="Q812" s="17" t="str">
        <f>CONCATENATE(Таблица1[[#This Row],[Отверстия]],"/",Таблица1[[#This Row],[PCD]],"/",Таблица1[[#This Row],[Диаметр]])</f>
        <v>5/110/16</v>
      </c>
      <c r="R81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5/110/16/37/65,1/6,5</v>
      </c>
      <c r="S81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5/110/16/37/65,1/6,5</v>
      </c>
      <c r="T812" s="58" t="s">
        <v>28</v>
      </c>
      <c r="U812" s="4">
        <v>4</v>
      </c>
      <c r="V812" s="35">
        <v>4</v>
      </c>
      <c r="W812" s="55"/>
      <c r="X812" s="34">
        <v>3990</v>
      </c>
      <c r="Y812" s="161"/>
      <c r="Z812" s="34">
        <v>0</v>
      </c>
      <c r="AA812" s="51">
        <f>IFERROR(VLOOKUP(Таблица1[[#This Row],[Товар КОД6]],'Stock СВОД'!$A$5:$C$220,2,0),)</f>
        <v>0</v>
      </c>
      <c r="AB812" s="51">
        <f>IFERROR(VLOOKUP(Таблица1[[#This Row],[Товар КОД6]],'Продажи Период СВОД'!$A$5:$C$410,2,0),)</f>
        <v>0</v>
      </c>
      <c r="AC812" s="129">
        <f>IFERROR(VLOOKUP(Таблица1[[#This Row],[Товар КОД6]],'Stock СВОД'!$A$5:$C$220,3,0),)</f>
        <v>0</v>
      </c>
      <c r="AD812" s="51">
        <f>IFERROR(VLOOKUP(Таблица1[[#This Row],[Товар КОД6]],'Продажи Период СВОД'!$A$5:$C$410,3,0),)</f>
        <v>0</v>
      </c>
      <c r="AE812" s="119">
        <f>Таблица1[[#This Row],[СТОК 1001]]+Таблица1[[#This Row],[СТОК 1002,]]</f>
        <v>0</v>
      </c>
      <c r="AF812" s="128"/>
      <c r="AG812" s="129"/>
      <c r="AH812" s="120">
        <f>Таблица1[[#This Row],[1002 заказ]]+Таблица1[[#This Row],[1001 заказ]]</f>
        <v>0</v>
      </c>
      <c r="AI812" s="57"/>
      <c r="AJ812" s="194"/>
      <c r="AK812" s="194"/>
      <c r="AL812" s="194">
        <f>Таблица1[[#This Row],[ФАКТ 1001]]+Таблица1[[#This Row],[ФАКТ 1002]]+Таблица1[[#This Row],[1001 заказ]]+Таблица1[[#This Row],[1002 заказ]]</f>
        <v>0</v>
      </c>
      <c r="AP812" s="3">
        <f>Таблица1[[#This Row],[Возврат 1002]]+Таблица1[[#This Row],[Возврат 1001]]</f>
        <v>0</v>
      </c>
      <c r="AQ81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13" spans="1:43" s="3" customFormat="1" ht="15.75" customHeight="1" x14ac:dyDescent="0.2">
      <c r="A813" s="23" t="s">
        <v>810</v>
      </c>
      <c r="B813" s="2">
        <v>408906</v>
      </c>
      <c r="C813" s="88" t="s">
        <v>1125</v>
      </c>
      <c r="D813" s="23" t="s">
        <v>810</v>
      </c>
      <c r="E813" s="7">
        <v>408906</v>
      </c>
      <c r="F813" s="7" t="s">
        <v>377</v>
      </c>
      <c r="G813" s="8" t="s">
        <v>2571</v>
      </c>
      <c r="H813" s="5" t="s">
        <v>21</v>
      </c>
      <c r="I813" s="5">
        <v>5</v>
      </c>
      <c r="J813" s="5">
        <v>110</v>
      </c>
      <c r="K813" s="5">
        <v>16</v>
      </c>
      <c r="L813" s="5">
        <v>37</v>
      </c>
      <c r="M813" s="5">
        <v>65.099999999999994</v>
      </c>
      <c r="N813" s="5">
        <v>6.5</v>
      </c>
      <c r="O813" s="43" t="str">
        <f>CONCATENATE(Таблица1[[#This Row],[Отверстия]],"/",Таблица1[[#This Row],[PCD]])</f>
        <v>5/110</v>
      </c>
      <c r="P813" s="5" t="s">
        <v>1126</v>
      </c>
      <c r="Q813" s="17" t="str">
        <f>CONCATENATE(Таблица1[[#This Row],[Отверстия]],"/",Таблица1[[#This Row],[PCD]],"/",Таблица1[[#This Row],[Диаметр]])</f>
        <v>5/110/16</v>
      </c>
      <c r="R81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5/110/16/37/65,1/6,5</v>
      </c>
      <c r="S81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5/110/16/37/65,1/6,5</v>
      </c>
      <c r="T813" s="58" t="s">
        <v>28</v>
      </c>
      <c r="U813" s="4">
        <v>4</v>
      </c>
      <c r="V813" s="35">
        <v>4</v>
      </c>
      <c r="W813" s="55"/>
      <c r="X813" s="34">
        <v>4250</v>
      </c>
      <c r="Y813" s="161"/>
      <c r="Z813" s="34">
        <v>0</v>
      </c>
      <c r="AA813" s="51">
        <f>IFERROR(VLOOKUP(Таблица1[[#This Row],[Товар КОД6]],'Stock СВОД'!$A$5:$C$220,2,0),)</f>
        <v>0</v>
      </c>
      <c r="AB813" s="51">
        <f>IFERROR(VLOOKUP(Таблица1[[#This Row],[Товар КОД6]],'Продажи Период СВОД'!$A$5:$C$410,2,0),)</f>
        <v>0</v>
      </c>
      <c r="AC813" s="129">
        <f>IFERROR(VLOOKUP(Таблица1[[#This Row],[Товар КОД6]],'Stock СВОД'!$A$5:$C$220,3,0),)</f>
        <v>0</v>
      </c>
      <c r="AD813" s="51">
        <f>IFERROR(VLOOKUP(Таблица1[[#This Row],[Товар КОД6]],'Продажи Период СВОД'!$A$5:$C$410,3,0),)</f>
        <v>0</v>
      </c>
      <c r="AE813" s="119">
        <f>Таблица1[[#This Row],[СТОК 1001]]+Таблица1[[#This Row],[СТОК 1002,]]</f>
        <v>0</v>
      </c>
      <c r="AF813" s="128"/>
      <c r="AG813" s="129"/>
      <c r="AH813" s="120">
        <f>Таблица1[[#This Row],[1002 заказ]]+Таблица1[[#This Row],[1001 заказ]]</f>
        <v>0</v>
      </c>
      <c r="AI813" s="57"/>
      <c r="AJ813" s="194"/>
      <c r="AK813" s="194"/>
      <c r="AL813" s="194">
        <f>Таблица1[[#This Row],[ФАКТ 1001]]+Таблица1[[#This Row],[ФАКТ 1002]]+Таблица1[[#This Row],[1001 заказ]]+Таблица1[[#This Row],[1002 заказ]]</f>
        <v>0</v>
      </c>
      <c r="AP813" s="3">
        <f>Таблица1[[#This Row],[Возврат 1002]]+Таблица1[[#This Row],[Возврат 1001]]</f>
        <v>0</v>
      </c>
      <c r="AQ81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14" spans="1:43" s="3" customFormat="1" ht="15.75" customHeight="1" x14ac:dyDescent="0.2">
      <c r="A814" s="23" t="s">
        <v>810</v>
      </c>
      <c r="B814" s="2">
        <v>675815</v>
      </c>
      <c r="C814" s="88" t="s">
        <v>3909</v>
      </c>
      <c r="D814" s="23" t="s">
        <v>810</v>
      </c>
      <c r="E814" s="7">
        <v>675815</v>
      </c>
      <c r="F814" s="7" t="s">
        <v>204</v>
      </c>
      <c r="G814" s="8" t="s">
        <v>1106</v>
      </c>
      <c r="H814" s="5" t="s">
        <v>21</v>
      </c>
      <c r="I814" s="5">
        <v>5</v>
      </c>
      <c r="J814" s="5">
        <v>110</v>
      </c>
      <c r="K814" s="5">
        <v>16</v>
      </c>
      <c r="L814" s="5">
        <v>37</v>
      </c>
      <c r="M814" s="5">
        <v>65.099999999999994</v>
      </c>
      <c r="N814" s="5">
        <v>6.5</v>
      </c>
      <c r="O814" s="43" t="str">
        <f>CONCATENATE(Таблица1[[#This Row],[Отверстия]],"/",Таблица1[[#This Row],[PCD]])</f>
        <v>5/110</v>
      </c>
      <c r="P814" s="5" t="s">
        <v>480</v>
      </c>
      <c r="Q814" s="17" t="str">
        <f>CONCATENATE(Таблица1[[#This Row],[Отверстия]],"/",Таблица1[[#This Row],[PCD]],"/",Таблица1[[#This Row],[Диаметр]])</f>
        <v>5/110/16</v>
      </c>
      <c r="R81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5/110/16/37/65,1/6,5</v>
      </c>
      <c r="S81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5/110/16/37/65,1/6,5</v>
      </c>
      <c r="T814" s="58" t="s">
        <v>28</v>
      </c>
      <c r="U814" s="4">
        <v>4</v>
      </c>
      <c r="V814" s="35">
        <v>4</v>
      </c>
      <c r="W814" s="55"/>
      <c r="X814" s="34">
        <v>3990</v>
      </c>
      <c r="Y814" s="161"/>
      <c r="Z814" s="34">
        <v>0</v>
      </c>
      <c r="AA814" s="51">
        <f>IFERROR(VLOOKUP(Таблица1[[#This Row],[Товар КОД6]],'Stock СВОД'!$A$5:$C$220,2,0),)</f>
        <v>0</v>
      </c>
      <c r="AB814" s="51">
        <f>IFERROR(VLOOKUP(Таблица1[[#This Row],[Товар КОД6]],'Продажи Период СВОД'!$A$5:$C$410,2,0),)</f>
        <v>0</v>
      </c>
      <c r="AC814" s="129">
        <f>IFERROR(VLOOKUP(Таблица1[[#This Row],[Товар КОД6]],'Stock СВОД'!$A$5:$C$220,3,0),)</f>
        <v>0</v>
      </c>
      <c r="AD814" s="51">
        <f>IFERROR(VLOOKUP(Таблица1[[#This Row],[Товар КОД6]],'Продажи Период СВОД'!$A$5:$C$410,3,0),)</f>
        <v>0</v>
      </c>
      <c r="AE814" s="119">
        <f>Таблица1[[#This Row],[СТОК 1001]]+Таблица1[[#This Row],[СТОК 1002,]]</f>
        <v>0</v>
      </c>
      <c r="AF814" s="128"/>
      <c r="AG814" s="129"/>
      <c r="AH814" s="120">
        <f>Таблица1[[#This Row],[1002 заказ]]+Таблица1[[#This Row],[1001 заказ]]</f>
        <v>0</v>
      </c>
      <c r="AI814" s="57"/>
      <c r="AJ814" s="194"/>
      <c r="AK814" s="194"/>
      <c r="AL814" s="194">
        <f>Таблица1[[#This Row],[ФАКТ 1001]]+Таблица1[[#This Row],[ФАКТ 1002]]+Таблица1[[#This Row],[1001 заказ]]+Таблица1[[#This Row],[1002 заказ]]</f>
        <v>0</v>
      </c>
      <c r="AP814" s="3">
        <f>Таблица1[[#This Row],[Возврат 1002]]+Таблица1[[#This Row],[Возврат 1001]]</f>
        <v>0</v>
      </c>
      <c r="AQ81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15" spans="1:43" s="3" customFormat="1" ht="15.75" customHeight="1" x14ac:dyDescent="0.2">
      <c r="A815" s="23" t="s">
        <v>810</v>
      </c>
      <c r="B815" s="2">
        <v>763967</v>
      </c>
      <c r="C815" s="88" t="s">
        <v>481</v>
      </c>
      <c r="D815" s="23" t="s">
        <v>810</v>
      </c>
      <c r="E815" s="7">
        <v>763967</v>
      </c>
      <c r="F815" s="7" t="s">
        <v>172</v>
      </c>
      <c r="G815" s="8" t="s">
        <v>2571</v>
      </c>
      <c r="H815" s="5" t="s">
        <v>21</v>
      </c>
      <c r="I815" s="5">
        <v>5</v>
      </c>
      <c r="J815" s="5">
        <v>110</v>
      </c>
      <c r="K815" s="5">
        <v>16</v>
      </c>
      <c r="L815" s="5">
        <v>37</v>
      </c>
      <c r="M815" s="5">
        <v>65.099999999999994</v>
      </c>
      <c r="N815" s="5">
        <v>6.5</v>
      </c>
      <c r="O815" s="43" t="str">
        <f>CONCATENATE(Таблица1[[#This Row],[Отверстия]],"/",Таблица1[[#This Row],[PCD]])</f>
        <v>5/110</v>
      </c>
      <c r="P815" s="5" t="s">
        <v>482</v>
      </c>
      <c r="Q815" s="17" t="str">
        <f>CONCATENATE(Таблица1[[#This Row],[Отверстия]],"/",Таблица1[[#This Row],[PCD]],"/",Таблица1[[#This Row],[Диаметр]])</f>
        <v>5/110/16</v>
      </c>
      <c r="R81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5/110/16/37/65,1/6,5</v>
      </c>
      <c r="S81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5/110/16/37/65,1/6,5</v>
      </c>
      <c r="T815" s="58" t="s">
        <v>28</v>
      </c>
      <c r="U815" s="4">
        <v>4</v>
      </c>
      <c r="V815" s="35">
        <v>4</v>
      </c>
      <c r="W815" s="55"/>
      <c r="X815" s="34">
        <v>4250</v>
      </c>
      <c r="Y815" s="161"/>
      <c r="Z815" s="34">
        <v>3325.0039999999999</v>
      </c>
      <c r="AA815" s="51">
        <f>IFERROR(VLOOKUP(Таблица1[[#This Row],[Товар КОД6]],'Stock СВОД'!$A$5:$C$220,2,0),)</f>
        <v>4</v>
      </c>
      <c r="AB815" s="51">
        <f>IFERROR(VLOOKUP(Таблица1[[#This Row],[Товар КОД6]],'Продажи Период СВОД'!$A$5:$C$410,2,0),)</f>
        <v>0</v>
      </c>
      <c r="AC815" s="129">
        <f>IFERROR(VLOOKUP(Таблица1[[#This Row],[Товар КОД6]],'Stock СВОД'!$A$5:$C$220,3,0),)</f>
        <v>0</v>
      </c>
      <c r="AD815" s="51">
        <f>IFERROR(VLOOKUP(Таблица1[[#This Row],[Товар КОД6]],'Продажи Период СВОД'!$A$5:$C$410,3,0),)</f>
        <v>0</v>
      </c>
      <c r="AE815" s="125">
        <f>Таблица1[[#This Row],[СТОК 1001]]+Таблица1[[#This Row],[СТОК 1002,]]</f>
        <v>4</v>
      </c>
      <c r="AF815" s="128"/>
      <c r="AG815" s="129"/>
      <c r="AH815" s="123">
        <f>Таблица1[[#This Row],[1002 заказ]]+Таблица1[[#This Row],[1001 заказ]]</f>
        <v>0</v>
      </c>
      <c r="AI815" s="57"/>
      <c r="AJ815" s="194"/>
      <c r="AK815" s="194"/>
      <c r="AL815" s="194">
        <f>Таблица1[[#This Row],[ФАКТ 1001]]+Таблица1[[#This Row],[ФАКТ 1002]]+Таблица1[[#This Row],[1001 заказ]]+Таблица1[[#This Row],[1002 заказ]]</f>
        <v>0</v>
      </c>
      <c r="AP815" s="3">
        <f>Таблица1[[#This Row],[Возврат 1002]]+Таблица1[[#This Row],[Возврат 1001]]</f>
        <v>0</v>
      </c>
      <c r="AQ81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816" spans="1:43" s="3" customFormat="1" ht="15.75" customHeight="1" x14ac:dyDescent="0.2">
      <c r="A816" s="23" t="s">
        <v>810</v>
      </c>
      <c r="B816" s="2">
        <v>408905</v>
      </c>
      <c r="C816" s="88" t="s">
        <v>483</v>
      </c>
      <c r="D816" s="23" t="s">
        <v>810</v>
      </c>
      <c r="E816" s="7">
        <v>408905</v>
      </c>
      <c r="F816" s="7" t="s">
        <v>377</v>
      </c>
      <c r="G816" s="8" t="s">
        <v>1097</v>
      </c>
      <c r="H816" s="5" t="s">
        <v>21</v>
      </c>
      <c r="I816" s="5">
        <v>5</v>
      </c>
      <c r="J816" s="5">
        <v>110</v>
      </c>
      <c r="K816" s="5">
        <v>16</v>
      </c>
      <c r="L816" s="5">
        <v>37</v>
      </c>
      <c r="M816" s="5">
        <v>65.099999999999994</v>
      </c>
      <c r="N816" s="5">
        <v>6.5</v>
      </c>
      <c r="O816" s="43" t="str">
        <f>CONCATENATE(Таблица1[[#This Row],[Отверстия]],"/",Таблица1[[#This Row],[PCD]])</f>
        <v>5/110</v>
      </c>
      <c r="P816" s="5" t="s">
        <v>484</v>
      </c>
      <c r="Q816" s="17" t="str">
        <f>CONCATENATE(Таблица1[[#This Row],[Отверстия]],"/",Таблица1[[#This Row],[PCD]],"/",Таблица1[[#This Row],[Диаметр]])</f>
        <v>5/110/16</v>
      </c>
      <c r="R81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5/110/16/37/65,1/6,5</v>
      </c>
      <c r="S81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5/110/16/37/65,1/6,5</v>
      </c>
      <c r="T816" s="58" t="s">
        <v>28</v>
      </c>
      <c r="U816" s="4">
        <v>4</v>
      </c>
      <c r="V816" s="35">
        <v>4</v>
      </c>
      <c r="W816" s="55"/>
      <c r="X816" s="34">
        <v>4250</v>
      </c>
      <c r="Y816" s="161"/>
      <c r="Z816" s="34">
        <v>0</v>
      </c>
      <c r="AA816" s="51">
        <f>IFERROR(VLOOKUP(Таблица1[[#This Row],[Товар КОД6]],'Stock СВОД'!$A$5:$C$220,2,0),)</f>
        <v>0</v>
      </c>
      <c r="AB816" s="51">
        <f>IFERROR(VLOOKUP(Таблица1[[#This Row],[Товар КОД6]],'Продажи Период СВОД'!$A$5:$C$410,2,0),)</f>
        <v>0</v>
      </c>
      <c r="AC816" s="129">
        <f>IFERROR(VLOOKUP(Таблица1[[#This Row],[Товар КОД6]],'Stock СВОД'!$A$5:$C$220,3,0),)</f>
        <v>0</v>
      </c>
      <c r="AD816" s="51">
        <f>IFERROR(VLOOKUP(Таблица1[[#This Row],[Товар КОД6]],'Продажи Период СВОД'!$A$5:$C$410,3,0),)</f>
        <v>0</v>
      </c>
      <c r="AE816" s="119">
        <f>Таблица1[[#This Row],[СТОК 1001]]+Таблица1[[#This Row],[СТОК 1002,]]</f>
        <v>0</v>
      </c>
      <c r="AF816" s="128"/>
      <c r="AG816" s="129"/>
      <c r="AH816" s="316">
        <f>Таблица1[[#This Row],[1002 заказ]]+Таблица1[[#This Row],[1001 заказ]]</f>
        <v>0</v>
      </c>
      <c r="AI816" s="57"/>
      <c r="AJ816" s="194"/>
      <c r="AK816" s="194"/>
      <c r="AL816" s="194">
        <f>Таблица1[[#This Row],[ФАКТ 1001]]+Таблица1[[#This Row],[ФАКТ 1002]]+Таблица1[[#This Row],[1001 заказ]]+Таблица1[[#This Row],[1002 заказ]]</f>
        <v>0</v>
      </c>
      <c r="AP816" s="3">
        <f>Таблица1[[#This Row],[Возврат 1002]]+Таблица1[[#This Row],[Возврат 1001]]</f>
        <v>0</v>
      </c>
      <c r="AQ81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17" spans="1:43" s="3" customFormat="1" ht="15.75" customHeight="1" x14ac:dyDescent="0.2">
      <c r="A817" s="23" t="s">
        <v>810</v>
      </c>
      <c r="B817" s="2">
        <v>2065053</v>
      </c>
      <c r="C817" s="88" t="s">
        <v>1091</v>
      </c>
      <c r="D817" s="23" t="s">
        <v>810</v>
      </c>
      <c r="E817" s="7">
        <v>2065053</v>
      </c>
      <c r="F817" s="7" t="s">
        <v>172</v>
      </c>
      <c r="G817" s="8" t="s">
        <v>1098</v>
      </c>
      <c r="H817" s="5" t="s">
        <v>21</v>
      </c>
      <c r="I817" s="5">
        <v>5</v>
      </c>
      <c r="J817" s="5">
        <v>110</v>
      </c>
      <c r="K817" s="5">
        <v>16</v>
      </c>
      <c r="L817" s="5">
        <v>37</v>
      </c>
      <c r="M817" s="5">
        <v>65.099999999999994</v>
      </c>
      <c r="N817" s="5">
        <v>6.5</v>
      </c>
      <c r="O817" s="43" t="str">
        <f>CONCATENATE(Таблица1[[#This Row],[Отверстия]],"/",Таблица1[[#This Row],[PCD]])</f>
        <v>5/110</v>
      </c>
      <c r="P817" s="5" t="s">
        <v>1092</v>
      </c>
      <c r="Q817" s="17" t="str">
        <f>CONCATENATE(Таблица1[[#This Row],[Отверстия]],"/",Таблица1[[#This Row],[PCD]],"/",Таблица1[[#This Row],[Диаметр]])</f>
        <v>5/110/16</v>
      </c>
      <c r="R81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5/110/16/37/65,1/6,5</v>
      </c>
      <c r="S81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5/110/16/37/65,1/6,5</v>
      </c>
      <c r="T817" s="58" t="s">
        <v>28</v>
      </c>
      <c r="U817" s="4">
        <v>4</v>
      </c>
      <c r="V817" s="35">
        <v>4</v>
      </c>
      <c r="W817" s="55"/>
      <c r="X817" s="34">
        <v>3990</v>
      </c>
      <c r="Y817" s="161"/>
      <c r="Z817" s="34">
        <v>3050.0049999999997</v>
      </c>
      <c r="AA817" s="51">
        <f>IFERROR(VLOOKUP(Таблица1[[#This Row],[Товар КОД6]],'Stock СВОД'!$A$5:$C$220,2,0),)</f>
        <v>0</v>
      </c>
      <c r="AB817" s="51">
        <f>IFERROR(VLOOKUP(Таблица1[[#This Row],[Товар КОД6]],'Продажи Период СВОД'!$A$5:$C$410,2,0),)</f>
        <v>0</v>
      </c>
      <c r="AC817" s="129">
        <f>IFERROR(VLOOKUP(Таблица1[[#This Row],[Товар КОД6]],'Stock СВОД'!$A$5:$C$220,3,0),)</f>
        <v>4</v>
      </c>
      <c r="AD817" s="51">
        <f>IFERROR(VLOOKUP(Таблица1[[#This Row],[Товар КОД6]],'Продажи Период СВОД'!$A$5:$C$410,3,0),)</f>
        <v>0</v>
      </c>
      <c r="AE817" s="119">
        <f>Таблица1[[#This Row],[СТОК 1001]]+Таблица1[[#This Row],[СТОК 1002,]]</f>
        <v>4</v>
      </c>
      <c r="AF817" s="128"/>
      <c r="AG817" s="129"/>
      <c r="AH817" s="120">
        <f>Таблица1[[#This Row],[1002 заказ]]+Таблица1[[#This Row],[1001 заказ]]</f>
        <v>0</v>
      </c>
      <c r="AI817" s="57"/>
      <c r="AJ817" s="194"/>
      <c r="AK817" s="194"/>
      <c r="AL817" s="194">
        <f>Таблица1[[#This Row],[ФАКТ 1001]]+Таблица1[[#This Row],[ФАКТ 1002]]+Таблица1[[#This Row],[1001 заказ]]+Таблица1[[#This Row],[1002 заказ]]</f>
        <v>0</v>
      </c>
      <c r="AP817" s="3">
        <f>Таблица1[[#This Row],[Возврат 1002]]+Таблица1[[#This Row],[Возврат 1001]]</f>
        <v>0</v>
      </c>
      <c r="AQ81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818" spans="1:43" s="3" customFormat="1" ht="15.75" customHeight="1" x14ac:dyDescent="0.2">
      <c r="A818" s="23" t="s">
        <v>810</v>
      </c>
      <c r="B818" s="2">
        <v>408982</v>
      </c>
      <c r="C818" s="88" t="s">
        <v>1701</v>
      </c>
      <c r="D818" s="23" t="s">
        <v>810</v>
      </c>
      <c r="E818" s="7">
        <v>408982</v>
      </c>
      <c r="F818" s="7" t="s">
        <v>2576</v>
      </c>
      <c r="G818" s="8" t="s">
        <v>1180</v>
      </c>
      <c r="H818" s="5" t="s">
        <v>21</v>
      </c>
      <c r="I818" s="5">
        <v>5</v>
      </c>
      <c r="J818" s="5">
        <v>110</v>
      </c>
      <c r="K818" s="5">
        <v>16</v>
      </c>
      <c r="L818" s="5">
        <v>37</v>
      </c>
      <c r="M818" s="5">
        <v>65.099999999999994</v>
      </c>
      <c r="N818" s="5">
        <v>6.5</v>
      </c>
      <c r="O818" s="43" t="str">
        <f>CONCATENATE(Таблица1[[#This Row],[Отверстия]],"/",Таблица1[[#This Row],[PCD]])</f>
        <v>5/110</v>
      </c>
      <c r="P818" s="5" t="s">
        <v>1700</v>
      </c>
      <c r="Q818" s="17" t="str">
        <f>CONCATENATE(Таблица1[[#This Row],[Отверстия]],"/",Таблица1[[#This Row],[PCD]],"/",Таблица1[[#This Row],[Диаметр]])</f>
        <v>5/110/16</v>
      </c>
      <c r="R81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5/110/16/37/65,1/6,5</v>
      </c>
      <c r="S81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5/110/16/37/65,1/6,5</v>
      </c>
      <c r="T818" s="58" t="s">
        <v>28</v>
      </c>
      <c r="U818" s="4">
        <v>4</v>
      </c>
      <c r="V818" s="35">
        <v>4</v>
      </c>
      <c r="W818" s="55"/>
      <c r="X818" s="34">
        <v>4250</v>
      </c>
      <c r="Y818" s="161"/>
      <c r="Z818" s="34">
        <v>0</v>
      </c>
      <c r="AA818" s="51">
        <f>IFERROR(VLOOKUP(Таблица1[[#This Row],[Товар КОД6]],'Stock СВОД'!$A$5:$C$220,2,0),)</f>
        <v>0</v>
      </c>
      <c r="AB818" s="51">
        <f>IFERROR(VLOOKUP(Таблица1[[#This Row],[Товар КОД6]],'Продажи Период СВОД'!$A$5:$C$410,2,0),)</f>
        <v>0</v>
      </c>
      <c r="AC818" s="129">
        <f>IFERROR(VLOOKUP(Таблица1[[#This Row],[Товар КОД6]],'Stock СВОД'!$A$5:$C$220,3,0),)</f>
        <v>0</v>
      </c>
      <c r="AD818" s="51">
        <f>IFERROR(VLOOKUP(Таблица1[[#This Row],[Товар КОД6]],'Продажи Период СВОД'!$A$5:$C$410,3,0),)</f>
        <v>0</v>
      </c>
      <c r="AE818" s="119">
        <f>Таблица1[[#This Row],[СТОК 1001]]+Таблица1[[#This Row],[СТОК 1002,]]</f>
        <v>0</v>
      </c>
      <c r="AF818" s="128"/>
      <c r="AG818" s="129"/>
      <c r="AH818" s="120">
        <f>Таблица1[[#This Row],[1002 заказ]]+Таблица1[[#This Row],[1001 заказ]]</f>
        <v>0</v>
      </c>
      <c r="AI818" s="57"/>
      <c r="AJ818" s="194"/>
      <c r="AK818" s="194"/>
      <c r="AL818" s="194">
        <f>Таблица1[[#This Row],[ФАКТ 1001]]+Таблица1[[#This Row],[ФАКТ 1002]]+Таблица1[[#This Row],[1001 заказ]]+Таблица1[[#This Row],[1002 заказ]]</f>
        <v>0</v>
      </c>
      <c r="AP818" s="3">
        <f>Таблица1[[#This Row],[Возврат 1002]]+Таблица1[[#This Row],[Возврат 1001]]</f>
        <v>0</v>
      </c>
      <c r="AQ81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19" spans="1:43" s="3" customFormat="1" ht="15.75" customHeight="1" x14ac:dyDescent="0.2">
      <c r="A819" s="23" t="s">
        <v>810</v>
      </c>
      <c r="B819" s="2">
        <v>408985</v>
      </c>
      <c r="C819" s="88" t="s">
        <v>1703</v>
      </c>
      <c r="D819" s="23" t="s">
        <v>810</v>
      </c>
      <c r="E819" s="7">
        <v>408985</v>
      </c>
      <c r="F819" s="7" t="s">
        <v>2576</v>
      </c>
      <c r="G819" s="8" t="s">
        <v>1107</v>
      </c>
      <c r="H819" s="5" t="s">
        <v>21</v>
      </c>
      <c r="I819" s="5">
        <v>5</v>
      </c>
      <c r="J819" s="5">
        <v>110</v>
      </c>
      <c r="K819" s="5">
        <v>16</v>
      </c>
      <c r="L819" s="5">
        <v>37</v>
      </c>
      <c r="M819" s="5">
        <v>65.099999999999994</v>
      </c>
      <c r="N819" s="5">
        <v>6.5</v>
      </c>
      <c r="O819" s="43" t="str">
        <f>CONCATENATE(Таблица1[[#This Row],[Отверстия]],"/",Таблица1[[#This Row],[PCD]])</f>
        <v>5/110</v>
      </c>
      <c r="P819" s="5" t="s">
        <v>1702</v>
      </c>
      <c r="Q819" s="17" t="str">
        <f>CONCATENATE(Таблица1[[#This Row],[Отверстия]],"/",Таблица1[[#This Row],[PCD]],"/",Таблица1[[#This Row],[Диаметр]])</f>
        <v>5/110/16</v>
      </c>
      <c r="R81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5/110/16/37/65,1/6,5</v>
      </c>
      <c r="S81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5/110/16/37/65,1/6,5</v>
      </c>
      <c r="T819" s="58" t="s">
        <v>28</v>
      </c>
      <c r="U819" s="4">
        <v>4</v>
      </c>
      <c r="V819" s="35">
        <v>4</v>
      </c>
      <c r="W819" s="55"/>
      <c r="X819" s="34">
        <v>3990</v>
      </c>
      <c r="Y819" s="161"/>
      <c r="Z819" s="34">
        <v>0</v>
      </c>
      <c r="AA819" s="51">
        <f>IFERROR(VLOOKUP(Таблица1[[#This Row],[Товар КОД6]],'Stock СВОД'!$A$5:$C$220,2,0),)</f>
        <v>0</v>
      </c>
      <c r="AB819" s="51">
        <f>IFERROR(VLOOKUP(Таблица1[[#This Row],[Товар КОД6]],'Продажи Период СВОД'!$A$5:$C$410,2,0),)</f>
        <v>0</v>
      </c>
      <c r="AC819" s="129">
        <f>IFERROR(VLOOKUP(Таблица1[[#This Row],[Товар КОД6]],'Stock СВОД'!$A$5:$C$220,3,0),)</f>
        <v>0</v>
      </c>
      <c r="AD819" s="51">
        <f>IFERROR(VLOOKUP(Таблица1[[#This Row],[Товар КОД6]],'Продажи Период СВОД'!$A$5:$C$410,3,0),)</f>
        <v>0</v>
      </c>
      <c r="AE819" s="119">
        <f>Таблица1[[#This Row],[СТОК 1001]]+Таблица1[[#This Row],[СТОК 1002,]]</f>
        <v>0</v>
      </c>
      <c r="AF819" s="128"/>
      <c r="AG819" s="129"/>
      <c r="AH819" s="120">
        <f>Таблица1[[#This Row],[1002 заказ]]+Таблица1[[#This Row],[1001 заказ]]</f>
        <v>0</v>
      </c>
      <c r="AI819" s="57"/>
      <c r="AJ819" s="194"/>
      <c r="AK819" s="194"/>
      <c r="AL819" s="194">
        <f>Таблица1[[#This Row],[ФАКТ 1001]]+Таблица1[[#This Row],[ФАКТ 1002]]+Таблица1[[#This Row],[1001 заказ]]+Таблица1[[#This Row],[1002 заказ]]</f>
        <v>0</v>
      </c>
      <c r="AP819" s="3">
        <f>Таблица1[[#This Row],[Возврат 1002]]+Таблица1[[#This Row],[Возврат 1001]]</f>
        <v>0</v>
      </c>
      <c r="AQ81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20" spans="1:43" s="3" customFormat="1" ht="15.75" customHeight="1" x14ac:dyDescent="0.2">
      <c r="A820" s="23" t="s">
        <v>810</v>
      </c>
      <c r="B820" s="2">
        <v>408986</v>
      </c>
      <c r="C820" s="88" t="s">
        <v>1705</v>
      </c>
      <c r="D820" s="23" t="s">
        <v>810</v>
      </c>
      <c r="E820" s="7">
        <v>408986</v>
      </c>
      <c r="F820" s="7" t="s">
        <v>2576</v>
      </c>
      <c r="G820" s="8" t="s">
        <v>1108</v>
      </c>
      <c r="H820" s="5" t="s">
        <v>21</v>
      </c>
      <c r="I820" s="5">
        <v>5</v>
      </c>
      <c r="J820" s="5">
        <v>110</v>
      </c>
      <c r="K820" s="5">
        <v>16</v>
      </c>
      <c r="L820" s="5">
        <v>37</v>
      </c>
      <c r="M820" s="5">
        <v>65.099999999999994</v>
      </c>
      <c r="N820" s="5">
        <v>6.5</v>
      </c>
      <c r="O820" s="43" t="str">
        <f>CONCATENATE(Таблица1[[#This Row],[Отверстия]],"/",Таблица1[[#This Row],[PCD]])</f>
        <v>5/110</v>
      </c>
      <c r="P820" s="5" t="s">
        <v>1704</v>
      </c>
      <c r="Q820" s="17" t="str">
        <f>CONCATENATE(Таблица1[[#This Row],[Отверстия]],"/",Таблица1[[#This Row],[PCD]],"/",Таблица1[[#This Row],[Диаметр]])</f>
        <v>5/110/16</v>
      </c>
      <c r="R82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5/110/16/37/65,1/6,5</v>
      </c>
      <c r="S82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5/110/16/37/65,1/6,5</v>
      </c>
      <c r="T820" s="58" t="s">
        <v>28</v>
      </c>
      <c r="U820" s="4">
        <v>4</v>
      </c>
      <c r="V820" s="35">
        <v>4</v>
      </c>
      <c r="W820" s="55"/>
      <c r="X820" s="34">
        <v>3990</v>
      </c>
      <c r="Y820" s="161"/>
      <c r="Z820" s="34">
        <v>0</v>
      </c>
      <c r="AA820" s="51">
        <f>IFERROR(VLOOKUP(Таблица1[[#This Row],[Товар КОД6]],'Stock СВОД'!$A$5:$C$220,2,0),)</f>
        <v>0</v>
      </c>
      <c r="AB820" s="51">
        <f>IFERROR(VLOOKUP(Таблица1[[#This Row],[Товар КОД6]],'Продажи Период СВОД'!$A$5:$C$410,2,0),)</f>
        <v>0</v>
      </c>
      <c r="AC820" s="129">
        <f>IFERROR(VLOOKUP(Таблица1[[#This Row],[Товар КОД6]],'Stock СВОД'!$A$5:$C$220,3,0),)</f>
        <v>0</v>
      </c>
      <c r="AD820" s="51">
        <f>IFERROR(VLOOKUP(Таблица1[[#This Row],[Товар КОД6]],'Продажи Период СВОД'!$A$5:$C$410,3,0),)</f>
        <v>0</v>
      </c>
      <c r="AE820" s="119">
        <f>Таблица1[[#This Row],[СТОК 1001]]+Таблица1[[#This Row],[СТОК 1002,]]</f>
        <v>0</v>
      </c>
      <c r="AF820" s="128"/>
      <c r="AG820" s="129"/>
      <c r="AH820" s="120">
        <f>Таблица1[[#This Row],[1002 заказ]]+Таблица1[[#This Row],[1001 заказ]]</f>
        <v>0</v>
      </c>
      <c r="AI820" s="57"/>
      <c r="AJ820" s="194"/>
      <c r="AK820" s="194"/>
      <c r="AL820" s="194">
        <f>Таблица1[[#This Row],[ФАКТ 1001]]+Таблица1[[#This Row],[ФАКТ 1002]]+Таблица1[[#This Row],[1001 заказ]]+Таблица1[[#This Row],[1002 заказ]]</f>
        <v>0</v>
      </c>
      <c r="AP820" s="3">
        <f>Таблица1[[#This Row],[Возврат 1002]]+Таблица1[[#This Row],[Возврат 1001]]</f>
        <v>0</v>
      </c>
      <c r="AQ82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21" spans="1:43" s="3" customFormat="1" ht="15.75" customHeight="1" x14ac:dyDescent="0.2">
      <c r="A821" s="23" t="s">
        <v>810</v>
      </c>
      <c r="B821" s="2">
        <v>665748</v>
      </c>
      <c r="C821" s="88" t="s">
        <v>3910</v>
      </c>
      <c r="D821" s="23" t="s">
        <v>810</v>
      </c>
      <c r="E821" s="7">
        <v>665748</v>
      </c>
      <c r="F821" s="7" t="s">
        <v>377</v>
      </c>
      <c r="G821" s="8" t="s">
        <v>1106</v>
      </c>
      <c r="H821" s="5" t="s">
        <v>21</v>
      </c>
      <c r="I821" s="5">
        <v>5</v>
      </c>
      <c r="J821" s="5">
        <v>110</v>
      </c>
      <c r="K821" s="5">
        <v>16</v>
      </c>
      <c r="L821" s="5">
        <v>37</v>
      </c>
      <c r="M821" s="5">
        <v>65.099999999999994</v>
      </c>
      <c r="N821" s="5">
        <v>6.5</v>
      </c>
      <c r="O821" s="43" t="str">
        <f>CONCATENATE(Таблица1[[#This Row],[Отверстия]],"/",Таблица1[[#This Row],[PCD]])</f>
        <v>5/110</v>
      </c>
      <c r="P821" s="5" t="s">
        <v>2339</v>
      </c>
      <c r="Q821" s="17" t="str">
        <f>CONCATENATE(Таблица1[[#This Row],[Отверстия]],"/",Таблица1[[#This Row],[PCD]],"/",Таблица1[[#This Row],[Диаметр]])</f>
        <v>5/110/16</v>
      </c>
      <c r="R82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5/110/16/37/65,1/6,5</v>
      </c>
      <c r="S82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5/110/16/37/65,1/6,5</v>
      </c>
      <c r="T821" s="58" t="s">
        <v>28</v>
      </c>
      <c r="U821" s="4">
        <v>4</v>
      </c>
      <c r="V821" s="35">
        <v>4</v>
      </c>
      <c r="W821" s="55"/>
      <c r="X821" s="34">
        <v>3990</v>
      </c>
      <c r="Y821" s="161"/>
      <c r="Z821" s="34">
        <v>0</v>
      </c>
      <c r="AA821" s="51">
        <f>IFERROR(VLOOKUP(Таблица1[[#This Row],[Товар КОД6]],'Stock СВОД'!$A$5:$C$220,2,0),)</f>
        <v>0</v>
      </c>
      <c r="AB821" s="51">
        <f>IFERROR(VLOOKUP(Таблица1[[#This Row],[Товар КОД6]],'Продажи Период СВОД'!$A$5:$C$410,2,0),)</f>
        <v>0</v>
      </c>
      <c r="AC821" s="129">
        <f>IFERROR(VLOOKUP(Таблица1[[#This Row],[Товар КОД6]],'Stock СВОД'!$A$5:$C$220,3,0),)</f>
        <v>0</v>
      </c>
      <c r="AD821" s="51">
        <f>IFERROR(VLOOKUP(Таблица1[[#This Row],[Товар КОД6]],'Продажи Период СВОД'!$A$5:$C$410,3,0),)</f>
        <v>0</v>
      </c>
      <c r="AE821" s="119">
        <f>Таблица1[[#This Row],[СТОК 1001]]+Таблица1[[#This Row],[СТОК 1002,]]</f>
        <v>0</v>
      </c>
      <c r="AF821" s="128"/>
      <c r="AG821" s="129"/>
      <c r="AH821" s="316">
        <f>Таблица1[[#This Row],[1002 заказ]]+Таблица1[[#This Row],[1001 заказ]]</f>
        <v>0</v>
      </c>
      <c r="AI821" s="57"/>
      <c r="AJ821" s="194"/>
      <c r="AK821" s="194"/>
      <c r="AL821" s="194">
        <f>Таблица1[[#This Row],[ФАКТ 1001]]+Таблица1[[#This Row],[ФАКТ 1002]]+Таблица1[[#This Row],[1001 заказ]]+Таблица1[[#This Row],[1002 заказ]]</f>
        <v>0</v>
      </c>
      <c r="AP821" s="3">
        <f>Таблица1[[#This Row],[Возврат 1002]]+Таблица1[[#This Row],[Возврат 1001]]</f>
        <v>0</v>
      </c>
      <c r="AQ82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22" spans="1:43" s="3" customFormat="1" ht="15.75" customHeight="1" x14ac:dyDescent="0.2">
      <c r="A822" s="23" t="s">
        <v>810</v>
      </c>
      <c r="B822" s="2">
        <v>665995</v>
      </c>
      <c r="C822" s="88" t="s">
        <v>3740</v>
      </c>
      <c r="D822" s="23" t="s">
        <v>810</v>
      </c>
      <c r="E822" s="7">
        <v>665995</v>
      </c>
      <c r="F822" s="7" t="s">
        <v>2576</v>
      </c>
      <c r="G822" s="8" t="s">
        <v>1099</v>
      </c>
      <c r="H822" s="5" t="s">
        <v>21</v>
      </c>
      <c r="I822" s="5">
        <v>5</v>
      </c>
      <c r="J822" s="5">
        <v>110</v>
      </c>
      <c r="K822" s="5">
        <v>16</v>
      </c>
      <c r="L822" s="5">
        <v>37</v>
      </c>
      <c r="M822" s="5">
        <v>65.099999999999994</v>
      </c>
      <c r="N822" s="5">
        <v>6.5</v>
      </c>
      <c r="O822" s="43" t="str">
        <f>CONCATENATE(Таблица1[[#This Row],[Отверстия]],"/",Таблица1[[#This Row],[PCD]])</f>
        <v>5/110</v>
      </c>
      <c r="P822" s="5" t="s">
        <v>2519</v>
      </c>
      <c r="Q822" s="17" t="str">
        <f>CONCATENATE(Таблица1[[#This Row],[Отверстия]],"/",Таблица1[[#This Row],[PCD]],"/",Таблица1[[#This Row],[Диаметр]])</f>
        <v>5/110/16</v>
      </c>
      <c r="R82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5/110/16/37/65,1/6,5</v>
      </c>
      <c r="S82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5/110/16/37/65,1/6,5</v>
      </c>
      <c r="T822" s="58" t="s">
        <v>28</v>
      </c>
      <c r="U822" s="4">
        <v>4</v>
      </c>
      <c r="V822" s="35">
        <v>4</v>
      </c>
      <c r="W822" s="55"/>
      <c r="X822" s="34">
        <v>3990</v>
      </c>
      <c r="Y822" s="161"/>
      <c r="Z822" s="34">
        <v>0</v>
      </c>
      <c r="AA822" s="51">
        <f>IFERROR(VLOOKUP(Таблица1[[#This Row],[Товар КОД6]],'Stock СВОД'!$A$5:$C$220,2,0),)</f>
        <v>0</v>
      </c>
      <c r="AB822" s="51">
        <f>IFERROR(VLOOKUP(Таблица1[[#This Row],[Товар КОД6]],'Продажи Период СВОД'!$A$5:$C$410,2,0),)</f>
        <v>0</v>
      </c>
      <c r="AC822" s="129">
        <f>IFERROR(VLOOKUP(Таблица1[[#This Row],[Товар КОД6]],'Stock СВОД'!$A$5:$C$220,3,0),)</f>
        <v>0</v>
      </c>
      <c r="AD822" s="51">
        <f>IFERROR(VLOOKUP(Таблица1[[#This Row],[Товар КОД6]],'Продажи Период СВОД'!$A$5:$C$410,3,0),)</f>
        <v>0</v>
      </c>
      <c r="AE822" s="119">
        <f>Таблица1[[#This Row],[СТОК 1001]]+Таблица1[[#This Row],[СТОК 1002,]]</f>
        <v>0</v>
      </c>
      <c r="AF822" s="128"/>
      <c r="AG822" s="129"/>
      <c r="AH822" s="120">
        <f>Таблица1[[#This Row],[1002 заказ]]+Таблица1[[#This Row],[1001 заказ]]</f>
        <v>0</v>
      </c>
      <c r="AI822" s="57"/>
      <c r="AJ822" s="194"/>
      <c r="AK822" s="194"/>
      <c r="AL822" s="194">
        <f>Таблица1[[#This Row],[ФАКТ 1001]]+Таблица1[[#This Row],[ФАКТ 1002]]+Таблица1[[#This Row],[1001 заказ]]+Таблица1[[#This Row],[1002 заказ]]</f>
        <v>0</v>
      </c>
      <c r="AP822" s="3">
        <f>Таблица1[[#This Row],[Возврат 1002]]+Таблица1[[#This Row],[Возврат 1001]]</f>
        <v>0</v>
      </c>
      <c r="AQ82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23" spans="1:43" s="3" customFormat="1" ht="15.75" customHeight="1" x14ac:dyDescent="0.2">
      <c r="A823" s="23" t="s">
        <v>810</v>
      </c>
      <c r="B823" s="2">
        <v>665996</v>
      </c>
      <c r="C823" s="88" t="s">
        <v>3741</v>
      </c>
      <c r="D823" s="23" t="s">
        <v>810</v>
      </c>
      <c r="E823" s="7">
        <v>665996</v>
      </c>
      <c r="F823" s="7" t="s">
        <v>2576</v>
      </c>
      <c r="G823" s="8" t="s">
        <v>1103</v>
      </c>
      <c r="H823" s="5" t="s">
        <v>21</v>
      </c>
      <c r="I823" s="5">
        <v>5</v>
      </c>
      <c r="J823" s="5">
        <v>110</v>
      </c>
      <c r="K823" s="5">
        <v>16</v>
      </c>
      <c r="L823" s="5">
        <v>37</v>
      </c>
      <c r="M823" s="5">
        <v>65.099999999999994</v>
      </c>
      <c r="N823" s="5">
        <v>6.5</v>
      </c>
      <c r="O823" s="43" t="str">
        <f>CONCATENATE(Таблица1[[#This Row],[Отверстия]],"/",Таблица1[[#This Row],[PCD]])</f>
        <v>5/110</v>
      </c>
      <c r="P823" s="5" t="s">
        <v>2520</v>
      </c>
      <c r="Q823" s="17" t="str">
        <f>CONCATENATE(Таблица1[[#This Row],[Отверстия]],"/",Таблица1[[#This Row],[PCD]],"/",Таблица1[[#This Row],[Диаметр]])</f>
        <v>5/110/16</v>
      </c>
      <c r="R82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5/110/16/37/65,1/6,5</v>
      </c>
      <c r="S82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5/110/16/37/65,1/6,5</v>
      </c>
      <c r="T823" s="58" t="s">
        <v>28</v>
      </c>
      <c r="U823" s="4">
        <v>4</v>
      </c>
      <c r="V823" s="35">
        <v>4</v>
      </c>
      <c r="W823" s="55"/>
      <c r="X823" s="34">
        <v>4250</v>
      </c>
      <c r="Y823" s="161"/>
      <c r="Z823" s="34">
        <v>0</v>
      </c>
      <c r="AA823" s="51">
        <f>IFERROR(VLOOKUP(Таблица1[[#This Row],[Товар КОД6]],'Stock СВОД'!$A$5:$C$220,2,0),)</f>
        <v>0</v>
      </c>
      <c r="AB823" s="51">
        <f>IFERROR(VLOOKUP(Таблица1[[#This Row],[Товар КОД6]],'Продажи Период СВОД'!$A$5:$C$410,2,0),)</f>
        <v>0</v>
      </c>
      <c r="AC823" s="129">
        <f>IFERROR(VLOOKUP(Таблица1[[#This Row],[Товар КОД6]],'Stock СВОД'!$A$5:$C$220,3,0),)</f>
        <v>0</v>
      </c>
      <c r="AD823" s="51">
        <f>IFERROR(VLOOKUP(Таблица1[[#This Row],[Товар КОД6]],'Продажи Период СВОД'!$A$5:$C$410,3,0),)</f>
        <v>0</v>
      </c>
      <c r="AE823" s="119">
        <f>Таблица1[[#This Row],[СТОК 1001]]+Таблица1[[#This Row],[СТОК 1002,]]</f>
        <v>0</v>
      </c>
      <c r="AF823" s="128"/>
      <c r="AG823" s="129"/>
      <c r="AH823" s="120">
        <f>Таблица1[[#This Row],[1002 заказ]]+Таблица1[[#This Row],[1001 заказ]]</f>
        <v>0</v>
      </c>
      <c r="AI823" s="57"/>
      <c r="AJ823" s="194"/>
      <c r="AK823" s="194"/>
      <c r="AL823" s="194">
        <f>Таблица1[[#This Row],[ФАКТ 1001]]+Таблица1[[#This Row],[ФАКТ 1002]]+Таблица1[[#This Row],[1001 заказ]]+Таблица1[[#This Row],[1002 заказ]]</f>
        <v>0</v>
      </c>
      <c r="AP823" s="3">
        <f>Таблица1[[#This Row],[Возврат 1002]]+Таблица1[[#This Row],[Возврат 1001]]</f>
        <v>0</v>
      </c>
      <c r="AQ82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24" spans="1:43" s="3" customFormat="1" ht="15.75" customHeight="1" x14ac:dyDescent="0.2">
      <c r="A824" s="23" t="s">
        <v>810</v>
      </c>
      <c r="B824" s="2">
        <v>661617</v>
      </c>
      <c r="C824" s="88" t="s">
        <v>3742</v>
      </c>
      <c r="D824" s="23" t="s">
        <v>810</v>
      </c>
      <c r="E824" s="7">
        <v>661617</v>
      </c>
      <c r="F824" s="7" t="s">
        <v>513</v>
      </c>
      <c r="G824" s="8" t="s">
        <v>1099</v>
      </c>
      <c r="H824" s="5" t="s">
        <v>21</v>
      </c>
      <c r="I824" s="5">
        <v>5</v>
      </c>
      <c r="J824" s="5">
        <v>110</v>
      </c>
      <c r="K824" s="5">
        <v>16</v>
      </c>
      <c r="L824" s="5">
        <v>38</v>
      </c>
      <c r="M824" s="5">
        <v>65.099999999999994</v>
      </c>
      <c r="N824" s="5">
        <v>7</v>
      </c>
      <c r="O824" s="43" t="str">
        <f>CONCATENATE(Таблица1[[#This Row],[Отверстия]],"/",Таблица1[[#This Row],[PCD]])</f>
        <v>5/110</v>
      </c>
      <c r="P824" s="5" t="s">
        <v>485</v>
      </c>
      <c r="Q824" s="17" t="str">
        <f>CONCATENATE(Таблица1[[#This Row],[Отверстия]],"/",Таблица1[[#This Row],[PCD]],"/",Таблица1[[#This Row],[Диаметр]])</f>
        <v>5/110/16</v>
      </c>
      <c r="R82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5/110/16/38/65,1/7</v>
      </c>
      <c r="S82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5/110/16/38/65,1/7</v>
      </c>
      <c r="T824" s="58" t="s">
        <v>28</v>
      </c>
      <c r="U824" s="4">
        <v>0</v>
      </c>
      <c r="V824" s="35">
        <v>0</v>
      </c>
      <c r="W824" s="55"/>
      <c r="X824" s="34">
        <v>3990</v>
      </c>
      <c r="Y824" s="161"/>
      <c r="Z824" s="34">
        <v>0</v>
      </c>
      <c r="AA824" s="51">
        <f>IFERROR(VLOOKUP(Таблица1[[#This Row],[Товар КОД6]],'Stock СВОД'!$A$5:$C$220,2,0),)</f>
        <v>0</v>
      </c>
      <c r="AB824" s="51">
        <f>IFERROR(VLOOKUP(Таблица1[[#This Row],[Товар КОД6]],'Продажи Период СВОД'!$A$5:$C$410,2,0),)</f>
        <v>0</v>
      </c>
      <c r="AC824" s="129">
        <f>IFERROR(VLOOKUP(Таблица1[[#This Row],[Товар КОД6]],'Stock СВОД'!$A$5:$C$220,3,0),)</f>
        <v>0</v>
      </c>
      <c r="AD824" s="51">
        <f>IFERROR(VLOOKUP(Таблица1[[#This Row],[Товар КОД6]],'Продажи Период СВОД'!$A$5:$C$410,3,0),)</f>
        <v>0</v>
      </c>
      <c r="AE824" s="119">
        <f>Таблица1[[#This Row],[СТОК 1001]]+Таблица1[[#This Row],[СТОК 1002,]]</f>
        <v>0</v>
      </c>
      <c r="AF824" s="128"/>
      <c r="AG824" s="129"/>
      <c r="AH824" s="120">
        <f>Таблица1[[#This Row],[1002 заказ]]+Таблица1[[#This Row],[1001 заказ]]</f>
        <v>0</v>
      </c>
      <c r="AI824" s="57"/>
      <c r="AJ824" s="194"/>
      <c r="AK824" s="194"/>
      <c r="AL824" s="194">
        <f>Таблица1[[#This Row],[ФАКТ 1001]]+Таблица1[[#This Row],[ФАКТ 1002]]+Таблица1[[#This Row],[1001 заказ]]+Таблица1[[#This Row],[1002 заказ]]</f>
        <v>0</v>
      </c>
      <c r="AP824" s="3">
        <f>Таблица1[[#This Row],[Возврат 1002]]+Таблица1[[#This Row],[Возврат 1001]]</f>
        <v>0</v>
      </c>
      <c r="AQ82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25" spans="1:43" s="3" customFormat="1" ht="15.75" customHeight="1" x14ac:dyDescent="0.2">
      <c r="A825" s="23" t="s">
        <v>810</v>
      </c>
      <c r="B825" s="2">
        <v>405698</v>
      </c>
      <c r="C825" s="88" t="s">
        <v>1294</v>
      </c>
      <c r="D825" s="23" t="s">
        <v>810</v>
      </c>
      <c r="E825" s="7">
        <v>405698</v>
      </c>
      <c r="F825" s="7" t="s">
        <v>513</v>
      </c>
      <c r="G825" s="8" t="s">
        <v>1180</v>
      </c>
      <c r="H825" s="5" t="s">
        <v>21</v>
      </c>
      <c r="I825" s="5">
        <v>5</v>
      </c>
      <c r="J825" s="5">
        <v>110</v>
      </c>
      <c r="K825" s="5">
        <v>16</v>
      </c>
      <c r="L825" s="5">
        <v>38</v>
      </c>
      <c r="M825" s="5">
        <v>65.099999999999994</v>
      </c>
      <c r="N825" s="5">
        <v>7</v>
      </c>
      <c r="O825" s="43" t="str">
        <f>CONCATENATE(Таблица1[[#This Row],[Отверстия]],"/",Таблица1[[#This Row],[PCD]])</f>
        <v>5/110</v>
      </c>
      <c r="P825" s="5" t="s">
        <v>1293</v>
      </c>
      <c r="Q825" s="17" t="str">
        <f>CONCATENATE(Таблица1[[#This Row],[Отверстия]],"/",Таблица1[[#This Row],[PCD]],"/",Таблица1[[#This Row],[Диаметр]])</f>
        <v>5/110/16</v>
      </c>
      <c r="R82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5/110/16/38/65,1/7</v>
      </c>
      <c r="S82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5/110/16/38/65,1/7</v>
      </c>
      <c r="T825" s="58" t="s">
        <v>22</v>
      </c>
      <c r="U825" s="4"/>
      <c r="V825" s="35"/>
      <c r="W825" s="55"/>
      <c r="X825" s="34">
        <v>4250</v>
      </c>
      <c r="Y825" s="161"/>
      <c r="Z825" s="34">
        <v>0</v>
      </c>
      <c r="AA825" s="51">
        <f>IFERROR(VLOOKUP(Таблица1[[#This Row],[Товар КОД6]],'Stock СВОД'!$A$5:$C$220,2,0),)</f>
        <v>0</v>
      </c>
      <c r="AB825" s="51">
        <f>IFERROR(VLOOKUP(Таблица1[[#This Row],[Товар КОД6]],'Продажи Период СВОД'!$A$5:$C$410,2,0),)</f>
        <v>0</v>
      </c>
      <c r="AC825" s="129">
        <f>IFERROR(VLOOKUP(Таблица1[[#This Row],[Товар КОД6]],'Stock СВОД'!$A$5:$C$220,3,0),)</f>
        <v>0</v>
      </c>
      <c r="AD825" s="51">
        <f>IFERROR(VLOOKUP(Таблица1[[#This Row],[Товар КОД6]],'Продажи Период СВОД'!$A$5:$C$410,3,0),)</f>
        <v>0</v>
      </c>
      <c r="AE825" s="119">
        <f>Таблица1[[#This Row],[СТОК 1001]]+Таблица1[[#This Row],[СТОК 1002,]]</f>
        <v>0</v>
      </c>
      <c r="AF825" s="128"/>
      <c r="AG825" s="129"/>
      <c r="AH825" s="120">
        <f>Таблица1[[#This Row],[1002 заказ]]+Таблица1[[#This Row],[1001 заказ]]</f>
        <v>0</v>
      </c>
      <c r="AI825" s="57"/>
      <c r="AJ825" s="194"/>
      <c r="AK825" s="194"/>
      <c r="AL825" s="194">
        <f>Таблица1[[#This Row],[ФАКТ 1001]]+Таблица1[[#This Row],[ФАКТ 1002]]+Таблица1[[#This Row],[1001 заказ]]+Таблица1[[#This Row],[1002 заказ]]</f>
        <v>0</v>
      </c>
      <c r="AP825" s="3">
        <f>Таблица1[[#This Row],[Возврат 1002]]+Таблица1[[#This Row],[Возврат 1001]]</f>
        <v>0</v>
      </c>
      <c r="AQ82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26" spans="1:43" s="3" customFormat="1" ht="15.75" customHeight="1" x14ac:dyDescent="0.2">
      <c r="A826" s="23" t="s">
        <v>810</v>
      </c>
      <c r="B826" s="2">
        <v>661616</v>
      </c>
      <c r="C826" s="88" t="s">
        <v>2045</v>
      </c>
      <c r="D826" s="23" t="s">
        <v>810</v>
      </c>
      <c r="E826" s="7">
        <v>661616</v>
      </c>
      <c r="F826" s="7" t="s">
        <v>513</v>
      </c>
      <c r="G826" s="8" t="s">
        <v>1106</v>
      </c>
      <c r="H826" s="5" t="s">
        <v>21</v>
      </c>
      <c r="I826" s="5">
        <v>5</v>
      </c>
      <c r="J826" s="5">
        <v>110</v>
      </c>
      <c r="K826" s="5">
        <v>16</v>
      </c>
      <c r="L826" s="5">
        <v>38</v>
      </c>
      <c r="M826" s="5">
        <v>65.099999999999994</v>
      </c>
      <c r="N826" s="5">
        <v>7</v>
      </c>
      <c r="O826" s="43" t="str">
        <f>CONCATENATE(Таблица1[[#This Row],[Отверстия]],"/",Таблица1[[#This Row],[PCD]])</f>
        <v>5/110</v>
      </c>
      <c r="P826" s="5" t="s">
        <v>2044</v>
      </c>
      <c r="Q826" s="17" t="str">
        <f>CONCATENATE(Таблица1[[#This Row],[Отверстия]],"/",Таблица1[[#This Row],[PCD]],"/",Таблица1[[#This Row],[Диаметр]])</f>
        <v>5/110/16</v>
      </c>
      <c r="R82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5/110/16/38/65,1/7</v>
      </c>
      <c r="S82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5/110/16/38/65,1/7</v>
      </c>
      <c r="T826" s="58" t="s">
        <v>28</v>
      </c>
      <c r="U826" s="4">
        <v>4</v>
      </c>
      <c r="V826" s="35">
        <v>4</v>
      </c>
      <c r="W826" s="55"/>
      <c r="X826" s="34">
        <v>3990</v>
      </c>
      <c r="Y826" s="161"/>
      <c r="Z826" s="34">
        <v>0</v>
      </c>
      <c r="AA826" s="51">
        <f>IFERROR(VLOOKUP(Таблица1[[#This Row],[Товар КОД6]],'Stock СВОД'!$A$5:$C$220,2,0),)</f>
        <v>0</v>
      </c>
      <c r="AB826" s="51">
        <f>IFERROR(VLOOKUP(Таблица1[[#This Row],[Товар КОД6]],'Продажи Период СВОД'!$A$5:$C$410,2,0),)</f>
        <v>0</v>
      </c>
      <c r="AC826" s="129">
        <f>IFERROR(VLOOKUP(Таблица1[[#This Row],[Товар КОД6]],'Stock СВОД'!$A$5:$C$220,3,0),)</f>
        <v>0</v>
      </c>
      <c r="AD826" s="51">
        <f>IFERROR(VLOOKUP(Таблица1[[#This Row],[Товар КОД6]],'Продажи Период СВОД'!$A$5:$C$410,3,0),)</f>
        <v>0</v>
      </c>
      <c r="AE826" s="119">
        <f>Таблица1[[#This Row],[СТОК 1001]]+Таблица1[[#This Row],[СТОК 1002,]]</f>
        <v>0</v>
      </c>
      <c r="AF826" s="128"/>
      <c r="AG826" s="129"/>
      <c r="AH826" s="120">
        <f>Таблица1[[#This Row],[1002 заказ]]+Таблица1[[#This Row],[1001 заказ]]</f>
        <v>0</v>
      </c>
      <c r="AI826" s="57"/>
      <c r="AJ826" s="194"/>
      <c r="AK826" s="194"/>
      <c r="AL826" s="194">
        <f>Таблица1[[#This Row],[ФАКТ 1001]]+Таблица1[[#This Row],[ФАКТ 1002]]+Таблица1[[#This Row],[1001 заказ]]+Таблица1[[#This Row],[1002 заказ]]</f>
        <v>0</v>
      </c>
      <c r="AP826" s="3">
        <f>Таблица1[[#This Row],[Возврат 1002]]+Таблица1[[#This Row],[Возврат 1001]]</f>
        <v>0</v>
      </c>
      <c r="AQ82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27" spans="1:43" s="3" customFormat="1" ht="15.75" hidden="1" customHeight="1" x14ac:dyDescent="0.2">
      <c r="A827" s="23" t="s">
        <v>810</v>
      </c>
      <c r="B827" s="2">
        <v>11630102</v>
      </c>
      <c r="C827" s="88"/>
      <c r="D827" s="23" t="s">
        <v>810</v>
      </c>
      <c r="E827" s="7">
        <v>11630102</v>
      </c>
      <c r="F827" s="7"/>
      <c r="G827" s="8"/>
      <c r="H827" s="5" t="s">
        <v>486</v>
      </c>
      <c r="I827" s="5">
        <v>5</v>
      </c>
      <c r="J827" s="5">
        <v>110</v>
      </c>
      <c r="K827" s="5">
        <v>16</v>
      </c>
      <c r="L827" s="5">
        <v>39</v>
      </c>
      <c r="M827" s="5">
        <v>65.099999999999994</v>
      </c>
      <c r="N827" s="5">
        <v>6.5</v>
      </c>
      <c r="O827" s="43" t="str">
        <f>CONCATENATE(Таблица1[[#This Row],[Отверстия]],"/",Таблица1[[#This Row],[PCD]])</f>
        <v>5/110</v>
      </c>
      <c r="P827" s="5" t="s">
        <v>2588</v>
      </c>
      <c r="Q827" s="17" t="str">
        <f>CONCATENATE(Таблица1[[#This Row],[Отверстия]],"/",Таблица1[[#This Row],[PCD]],"/",Таблица1[[#This Row],[Диаметр]])</f>
        <v>5/110/16</v>
      </c>
      <c r="R82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5/110/16/39/65,1/6,5</v>
      </c>
      <c r="S82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5/110/16/39/65,1/6,5</v>
      </c>
      <c r="T827" s="58" t="s">
        <v>22</v>
      </c>
      <c r="U827" s="4"/>
      <c r="V827" s="35"/>
      <c r="W827" s="55"/>
      <c r="X827" s="34"/>
      <c r="Y827" s="161"/>
      <c r="Z827" s="34">
        <v>0</v>
      </c>
      <c r="AA827" s="51">
        <f>IFERROR(VLOOKUP(Таблица1[[#This Row],[Товар КОД6]],'Stock СВОД'!$A$5:$C$220,2,0),)</f>
        <v>0</v>
      </c>
      <c r="AB827" s="51">
        <f>IFERROR(VLOOKUP(Таблица1[[#This Row],[Товар КОД6]],'Продажи Период СВОД'!$A$5:$C$410,2,0),)</f>
        <v>0</v>
      </c>
      <c r="AC827" s="129">
        <f>IFERROR(VLOOKUP(Таблица1[[#This Row],[Товар КОД6]],'Stock СВОД'!$A$5:$C$220,3,0),)</f>
        <v>0</v>
      </c>
      <c r="AD827" s="51">
        <f>IFERROR(VLOOKUP(Таблица1[[#This Row],[Товар КОД6]],'Продажи Период СВОД'!$A$5:$C$410,3,0),)</f>
        <v>0</v>
      </c>
      <c r="AE827" s="119">
        <f>Таблица1[[#This Row],[СТОК 1001]]+Таблица1[[#This Row],[СТОК 1002,]]</f>
        <v>0</v>
      </c>
      <c r="AF827" s="128"/>
      <c r="AG827" s="129"/>
      <c r="AH827" s="120">
        <f>Таблица1[[#This Row],[1002 заказ]]+Таблица1[[#This Row],[1001 заказ]]</f>
        <v>0</v>
      </c>
      <c r="AI827" s="57"/>
      <c r="AJ827" s="57"/>
      <c r="AK827" s="57"/>
      <c r="AL827" s="57">
        <f>Таблица1[[#This Row],[ФАКТ 1001]]+Таблица1[[#This Row],[ФАКТ 1002]]+Таблица1[[#This Row],[1001 заказ]]+Таблица1[[#This Row],[1002 заказ]]</f>
        <v>0</v>
      </c>
      <c r="AP827" s="3">
        <f>Таблица1[[#This Row],[Возврат 1002]]+Таблица1[[#This Row],[Возврат 1001]]</f>
        <v>0</v>
      </c>
      <c r="AQ82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28" spans="1:43" s="3" customFormat="1" ht="15.75" customHeight="1" x14ac:dyDescent="0.2">
      <c r="A828" s="23" t="s">
        <v>810</v>
      </c>
      <c r="B828" s="2">
        <v>405735</v>
      </c>
      <c r="C828" s="88" t="s">
        <v>1347</v>
      </c>
      <c r="D828" s="23" t="s">
        <v>810</v>
      </c>
      <c r="E828" s="7">
        <v>405735</v>
      </c>
      <c r="F828" s="7" t="s">
        <v>423</v>
      </c>
      <c r="G828" s="8" t="s">
        <v>1180</v>
      </c>
      <c r="H828" s="5" t="s">
        <v>21</v>
      </c>
      <c r="I828" s="5">
        <v>5</v>
      </c>
      <c r="J828" s="5">
        <v>110</v>
      </c>
      <c r="K828" s="5">
        <v>17</v>
      </c>
      <c r="L828" s="5">
        <v>37</v>
      </c>
      <c r="M828" s="5">
        <v>65.099999999999994</v>
      </c>
      <c r="N828" s="5">
        <v>7</v>
      </c>
      <c r="O828" s="43" t="str">
        <f>CONCATENATE(Таблица1[[#This Row],[Отверстия]],"/",Таблица1[[#This Row],[PCD]])</f>
        <v>5/110</v>
      </c>
      <c r="P828" s="5" t="s">
        <v>1346</v>
      </c>
      <c r="Q828" s="17" t="str">
        <f>CONCATENATE(Таблица1[[#This Row],[Отверстия]],"/",Таблица1[[#This Row],[PCD]],"/",Таблица1[[#This Row],[Диаметр]])</f>
        <v>5/110/17</v>
      </c>
      <c r="R82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5/110/17/37/65,1/7</v>
      </c>
      <c r="S82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5/110/17/37/65,1/7</v>
      </c>
      <c r="T828" s="58" t="s">
        <v>22</v>
      </c>
      <c r="U828" s="4"/>
      <c r="V828" s="35"/>
      <c r="W828" s="55"/>
      <c r="X828" s="34">
        <v>4750</v>
      </c>
      <c r="Y828" s="161"/>
      <c r="Z828" s="34">
        <v>0</v>
      </c>
      <c r="AA828" s="51">
        <f>IFERROR(VLOOKUP(Таблица1[[#This Row],[Товар КОД6]],'Stock СВОД'!$A$5:$C$220,2,0),)</f>
        <v>0</v>
      </c>
      <c r="AB828" s="51">
        <f>IFERROR(VLOOKUP(Таблица1[[#This Row],[Товар КОД6]],'Продажи Период СВОД'!$A$5:$C$410,2,0),)</f>
        <v>0</v>
      </c>
      <c r="AC828" s="129">
        <f>IFERROR(VLOOKUP(Таблица1[[#This Row],[Товар КОД6]],'Stock СВОД'!$A$5:$C$220,3,0),)</f>
        <v>0</v>
      </c>
      <c r="AD828" s="51">
        <f>IFERROR(VLOOKUP(Таблица1[[#This Row],[Товар КОД6]],'Продажи Период СВОД'!$A$5:$C$410,3,0),)</f>
        <v>0</v>
      </c>
      <c r="AE828" s="119">
        <f>Таблица1[[#This Row],[СТОК 1001]]+Таблица1[[#This Row],[СТОК 1002,]]</f>
        <v>0</v>
      </c>
      <c r="AF828" s="128"/>
      <c r="AG828" s="129"/>
      <c r="AH828" s="120">
        <f>Таблица1[[#This Row],[1002 заказ]]+Таблица1[[#This Row],[1001 заказ]]</f>
        <v>0</v>
      </c>
      <c r="AI828" s="57"/>
      <c r="AJ828" s="194"/>
      <c r="AK828" s="194"/>
      <c r="AL828" s="194">
        <f>Таблица1[[#This Row],[ФАКТ 1001]]+Таблица1[[#This Row],[ФАКТ 1002]]+Таблица1[[#This Row],[1001 заказ]]+Таблица1[[#This Row],[1002 заказ]]</f>
        <v>0</v>
      </c>
      <c r="AP828" s="3">
        <f>Таблица1[[#This Row],[Возврат 1002]]+Таблица1[[#This Row],[Возврат 1001]]</f>
        <v>0</v>
      </c>
      <c r="AQ82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29" spans="1:43" s="3" customFormat="1" ht="15.75" customHeight="1" x14ac:dyDescent="0.2">
      <c r="A829" s="23" t="s">
        <v>810</v>
      </c>
      <c r="B829" s="2">
        <v>409105</v>
      </c>
      <c r="C829" s="88" t="s">
        <v>1875</v>
      </c>
      <c r="D829" s="23" t="s">
        <v>810</v>
      </c>
      <c r="E829" s="7">
        <v>409105</v>
      </c>
      <c r="F829" s="7" t="s">
        <v>377</v>
      </c>
      <c r="G829" s="8" t="s">
        <v>1180</v>
      </c>
      <c r="H829" s="5" t="s">
        <v>21</v>
      </c>
      <c r="I829" s="5">
        <v>5</v>
      </c>
      <c r="J829" s="5">
        <v>110</v>
      </c>
      <c r="K829" s="5">
        <v>17</v>
      </c>
      <c r="L829" s="5">
        <v>37</v>
      </c>
      <c r="M829" s="5">
        <v>65.099999999999994</v>
      </c>
      <c r="N829" s="5">
        <v>7</v>
      </c>
      <c r="O829" s="43" t="str">
        <f>CONCATENATE(Таблица1[[#This Row],[Отверстия]],"/",Таблица1[[#This Row],[PCD]])</f>
        <v>5/110</v>
      </c>
      <c r="P829" s="5" t="s">
        <v>1874</v>
      </c>
      <c r="Q829" s="17" t="str">
        <f>CONCATENATE(Таблица1[[#This Row],[Отверстия]],"/",Таблица1[[#This Row],[PCD]],"/",Таблица1[[#This Row],[Диаметр]])</f>
        <v>5/110/17</v>
      </c>
      <c r="R82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5/110/17/37/65,1/7</v>
      </c>
      <c r="S82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5/110/17/37/65,1/7</v>
      </c>
      <c r="T829" s="58" t="s">
        <v>22</v>
      </c>
      <c r="U829" s="4"/>
      <c r="V829" s="35"/>
      <c r="W829" s="55"/>
      <c r="X829" s="34">
        <v>4750</v>
      </c>
      <c r="Y829" s="161"/>
      <c r="Z829" s="34">
        <v>0</v>
      </c>
      <c r="AA829" s="51">
        <f>IFERROR(VLOOKUP(Таблица1[[#This Row],[Товар КОД6]],'Stock СВОД'!$A$5:$C$220,2,0),)</f>
        <v>0</v>
      </c>
      <c r="AB829" s="51">
        <f>IFERROR(VLOOKUP(Таблица1[[#This Row],[Товар КОД6]],'Продажи Период СВОД'!$A$5:$C$410,2,0),)</f>
        <v>0</v>
      </c>
      <c r="AC829" s="129">
        <f>IFERROR(VLOOKUP(Таблица1[[#This Row],[Товар КОД6]],'Stock СВОД'!$A$5:$C$220,3,0),)</f>
        <v>0</v>
      </c>
      <c r="AD829" s="51">
        <f>IFERROR(VLOOKUP(Таблица1[[#This Row],[Товар КОД6]],'Продажи Период СВОД'!$A$5:$C$410,3,0),)</f>
        <v>0</v>
      </c>
      <c r="AE829" s="119">
        <f>Таблица1[[#This Row],[СТОК 1001]]+Таблица1[[#This Row],[СТОК 1002,]]</f>
        <v>0</v>
      </c>
      <c r="AF829" s="128"/>
      <c r="AG829" s="129"/>
      <c r="AH829" s="120">
        <f>Таблица1[[#This Row],[1002 заказ]]+Таблица1[[#This Row],[1001 заказ]]</f>
        <v>0</v>
      </c>
      <c r="AI829" s="57"/>
      <c r="AJ829" s="194"/>
      <c r="AK829" s="194"/>
      <c r="AL829" s="194">
        <f>Таблица1[[#This Row],[ФАКТ 1001]]+Таблица1[[#This Row],[ФАКТ 1002]]+Таблица1[[#This Row],[1001 заказ]]+Таблица1[[#This Row],[1002 заказ]]</f>
        <v>0</v>
      </c>
      <c r="AP829" s="3">
        <f>Таблица1[[#This Row],[Возврат 1002]]+Таблица1[[#This Row],[Возврат 1001]]</f>
        <v>0</v>
      </c>
      <c r="AQ82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30" spans="1:43" s="3" customFormat="1" ht="15.75" customHeight="1" x14ac:dyDescent="0.2">
      <c r="A830" s="23" t="s">
        <v>810</v>
      </c>
      <c r="B830" s="2">
        <v>409106</v>
      </c>
      <c r="C830" s="88" t="s">
        <v>1877</v>
      </c>
      <c r="D830" s="23" t="s">
        <v>810</v>
      </c>
      <c r="E830" s="7">
        <v>409106</v>
      </c>
      <c r="F830" s="7" t="s">
        <v>377</v>
      </c>
      <c r="G830" s="8" t="s">
        <v>2571</v>
      </c>
      <c r="H830" s="5" t="s">
        <v>21</v>
      </c>
      <c r="I830" s="5">
        <v>5</v>
      </c>
      <c r="J830" s="5">
        <v>110</v>
      </c>
      <c r="K830" s="5">
        <v>17</v>
      </c>
      <c r="L830" s="5">
        <v>37</v>
      </c>
      <c r="M830" s="5">
        <v>65.099999999999994</v>
      </c>
      <c r="N830" s="5">
        <v>7</v>
      </c>
      <c r="O830" s="43" t="str">
        <f>CONCATENATE(Таблица1[[#This Row],[Отверстия]],"/",Таблица1[[#This Row],[PCD]])</f>
        <v>5/110</v>
      </c>
      <c r="P830" s="5" t="s">
        <v>1876</v>
      </c>
      <c r="Q830" s="17" t="str">
        <f>CONCATENATE(Таблица1[[#This Row],[Отверстия]],"/",Таблица1[[#This Row],[PCD]],"/",Таблица1[[#This Row],[Диаметр]])</f>
        <v>5/110/17</v>
      </c>
      <c r="R83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5/110/17/37/65,1/7</v>
      </c>
      <c r="S83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5/110/17/37/65,1/7</v>
      </c>
      <c r="T830" s="58" t="s">
        <v>22</v>
      </c>
      <c r="U830" s="4"/>
      <c r="V830" s="35"/>
      <c r="W830" s="55"/>
      <c r="X830" s="34">
        <v>4750</v>
      </c>
      <c r="Y830" s="161"/>
      <c r="Z830" s="34">
        <v>0</v>
      </c>
      <c r="AA830" s="51">
        <f>IFERROR(VLOOKUP(Таблица1[[#This Row],[Товар КОД6]],'Stock СВОД'!$A$5:$C$220,2,0),)</f>
        <v>0</v>
      </c>
      <c r="AB830" s="51">
        <f>IFERROR(VLOOKUP(Таблица1[[#This Row],[Товар КОД6]],'Продажи Период СВОД'!$A$5:$C$410,2,0),)</f>
        <v>0</v>
      </c>
      <c r="AC830" s="129">
        <f>IFERROR(VLOOKUP(Таблица1[[#This Row],[Товар КОД6]],'Stock СВОД'!$A$5:$C$220,3,0),)</f>
        <v>0</v>
      </c>
      <c r="AD830" s="51">
        <f>IFERROR(VLOOKUP(Таблица1[[#This Row],[Товар КОД6]],'Продажи Период СВОД'!$A$5:$C$410,3,0),)</f>
        <v>0</v>
      </c>
      <c r="AE830" s="119">
        <f>Таблица1[[#This Row],[СТОК 1001]]+Таблица1[[#This Row],[СТОК 1002,]]</f>
        <v>0</v>
      </c>
      <c r="AF830" s="128"/>
      <c r="AG830" s="129"/>
      <c r="AH830" s="120">
        <f>Таблица1[[#This Row],[1002 заказ]]+Таблица1[[#This Row],[1001 заказ]]</f>
        <v>0</v>
      </c>
      <c r="AI830" s="57"/>
      <c r="AJ830" s="194"/>
      <c r="AK830" s="194"/>
      <c r="AL830" s="194">
        <f>Таблица1[[#This Row],[ФАКТ 1001]]+Таблица1[[#This Row],[ФАКТ 1002]]+Таблица1[[#This Row],[1001 заказ]]+Таблица1[[#This Row],[1002 заказ]]</f>
        <v>0</v>
      </c>
      <c r="AP830" s="3">
        <f>Таблица1[[#This Row],[Возврат 1002]]+Таблица1[[#This Row],[Возврат 1001]]</f>
        <v>0</v>
      </c>
      <c r="AQ83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31" spans="1:43" s="3" customFormat="1" ht="15.75" customHeight="1" x14ac:dyDescent="0.2">
      <c r="A831" s="23" t="s">
        <v>810</v>
      </c>
      <c r="B831" s="2">
        <v>665812</v>
      </c>
      <c r="C831" s="88" t="s">
        <v>3743</v>
      </c>
      <c r="D831" s="23" t="s">
        <v>810</v>
      </c>
      <c r="E831" s="7">
        <v>665812</v>
      </c>
      <c r="F831" s="7" t="s">
        <v>423</v>
      </c>
      <c r="G831" s="8" t="s">
        <v>1099</v>
      </c>
      <c r="H831" s="5" t="s">
        <v>21</v>
      </c>
      <c r="I831" s="5">
        <v>5</v>
      </c>
      <c r="J831" s="5">
        <v>110</v>
      </c>
      <c r="K831" s="5">
        <v>17</v>
      </c>
      <c r="L831" s="5">
        <v>37</v>
      </c>
      <c r="M831" s="5">
        <v>65.099999999999994</v>
      </c>
      <c r="N831" s="5">
        <v>7</v>
      </c>
      <c r="O831" s="43" t="str">
        <f>CONCATENATE(Таблица1[[#This Row],[Отверстия]],"/",Таблица1[[#This Row],[PCD]])</f>
        <v>5/110</v>
      </c>
      <c r="P831" s="5" t="s">
        <v>2390</v>
      </c>
      <c r="Q831" s="17" t="str">
        <f>CONCATENATE(Таблица1[[#This Row],[Отверстия]],"/",Таблица1[[#This Row],[PCD]],"/",Таблица1[[#This Row],[Диаметр]])</f>
        <v>5/110/17</v>
      </c>
      <c r="R83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5/110/17/37/65,1/7</v>
      </c>
      <c r="S83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5/110/17/37/65,1/7</v>
      </c>
      <c r="T831" s="58" t="s">
        <v>22</v>
      </c>
      <c r="U831" s="4"/>
      <c r="V831" s="35"/>
      <c r="W831" s="55"/>
      <c r="X831" s="34">
        <v>4750</v>
      </c>
      <c r="Y831" s="161"/>
      <c r="Z831" s="34">
        <v>0</v>
      </c>
      <c r="AA831" s="51">
        <f>IFERROR(VLOOKUP(Таблица1[[#This Row],[Товар КОД6]],'Stock СВОД'!$A$5:$C$220,2,0),)</f>
        <v>0</v>
      </c>
      <c r="AB831" s="51">
        <f>IFERROR(VLOOKUP(Таблица1[[#This Row],[Товар КОД6]],'Продажи Период СВОД'!$A$5:$C$410,2,0),)</f>
        <v>0</v>
      </c>
      <c r="AC831" s="129">
        <f>IFERROR(VLOOKUP(Таблица1[[#This Row],[Товар КОД6]],'Stock СВОД'!$A$5:$C$220,3,0),)</f>
        <v>0</v>
      </c>
      <c r="AD831" s="51">
        <f>IFERROR(VLOOKUP(Таблица1[[#This Row],[Товар КОД6]],'Продажи Период СВОД'!$A$5:$C$410,3,0),)</f>
        <v>0</v>
      </c>
      <c r="AE831" s="119">
        <f>Таблица1[[#This Row],[СТОК 1001]]+Таблица1[[#This Row],[СТОК 1002,]]</f>
        <v>0</v>
      </c>
      <c r="AF831" s="128"/>
      <c r="AG831" s="129"/>
      <c r="AH831" s="120">
        <f>Таблица1[[#This Row],[1002 заказ]]+Таблица1[[#This Row],[1001 заказ]]</f>
        <v>0</v>
      </c>
      <c r="AI831" s="57"/>
      <c r="AJ831" s="194"/>
      <c r="AK831" s="194"/>
      <c r="AL831" s="194">
        <f>Таблица1[[#This Row],[ФАКТ 1001]]+Таблица1[[#This Row],[ФАКТ 1002]]+Таблица1[[#This Row],[1001 заказ]]+Таблица1[[#This Row],[1002 заказ]]</f>
        <v>0</v>
      </c>
      <c r="AP831" s="3">
        <f>Таблица1[[#This Row],[Возврат 1002]]+Таблица1[[#This Row],[Возврат 1001]]</f>
        <v>0</v>
      </c>
      <c r="AQ83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32" spans="1:43" s="3" customFormat="1" ht="15.75" customHeight="1" x14ac:dyDescent="0.2">
      <c r="A832" s="23" t="s">
        <v>810</v>
      </c>
      <c r="B832" s="2">
        <v>665813</v>
      </c>
      <c r="C832" s="88" t="s">
        <v>3911</v>
      </c>
      <c r="D832" s="23" t="s">
        <v>810</v>
      </c>
      <c r="E832" s="7">
        <v>665813</v>
      </c>
      <c r="F832" s="7" t="s">
        <v>423</v>
      </c>
      <c r="G832" s="8" t="s">
        <v>1106</v>
      </c>
      <c r="H832" s="5" t="s">
        <v>21</v>
      </c>
      <c r="I832" s="5">
        <v>5</v>
      </c>
      <c r="J832" s="5">
        <v>110</v>
      </c>
      <c r="K832" s="5">
        <v>17</v>
      </c>
      <c r="L832" s="5">
        <v>37</v>
      </c>
      <c r="M832" s="5">
        <v>65.099999999999994</v>
      </c>
      <c r="N832" s="5">
        <v>7</v>
      </c>
      <c r="O832" s="43" t="str">
        <f>CONCATENATE(Таблица1[[#This Row],[Отверстия]],"/",Таблица1[[#This Row],[PCD]])</f>
        <v>5/110</v>
      </c>
      <c r="P832" s="5" t="s">
        <v>2391</v>
      </c>
      <c r="Q832" s="17" t="str">
        <f>CONCATENATE(Таблица1[[#This Row],[Отверстия]],"/",Таблица1[[#This Row],[PCD]],"/",Таблица1[[#This Row],[Диаметр]])</f>
        <v>5/110/17</v>
      </c>
      <c r="R83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5/110/17/37/65,1/7</v>
      </c>
      <c r="S83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5/110/17/37/65,1/7</v>
      </c>
      <c r="T832" s="58" t="s">
        <v>22</v>
      </c>
      <c r="U832" s="4"/>
      <c r="V832" s="35"/>
      <c r="W832" s="55"/>
      <c r="X832" s="34">
        <v>4750</v>
      </c>
      <c r="Y832" s="161"/>
      <c r="Z832" s="34">
        <v>0</v>
      </c>
      <c r="AA832" s="51">
        <f>IFERROR(VLOOKUP(Таблица1[[#This Row],[Товар КОД6]],'Stock СВОД'!$A$5:$C$220,2,0),)</f>
        <v>0</v>
      </c>
      <c r="AB832" s="51">
        <f>IFERROR(VLOOKUP(Таблица1[[#This Row],[Товар КОД6]],'Продажи Период СВОД'!$A$5:$C$410,2,0),)</f>
        <v>0</v>
      </c>
      <c r="AC832" s="129">
        <f>IFERROR(VLOOKUP(Таблица1[[#This Row],[Товар КОД6]],'Stock СВОД'!$A$5:$C$220,3,0),)</f>
        <v>0</v>
      </c>
      <c r="AD832" s="51">
        <f>IFERROR(VLOOKUP(Таблица1[[#This Row],[Товар КОД6]],'Продажи Период СВОД'!$A$5:$C$410,3,0),)</f>
        <v>0</v>
      </c>
      <c r="AE832" s="119">
        <f>Таблица1[[#This Row],[СТОК 1001]]+Таблица1[[#This Row],[СТОК 1002,]]</f>
        <v>0</v>
      </c>
      <c r="AF832" s="128"/>
      <c r="AG832" s="129"/>
      <c r="AH832" s="120">
        <f>Таблица1[[#This Row],[1002 заказ]]+Таблица1[[#This Row],[1001 заказ]]</f>
        <v>0</v>
      </c>
      <c r="AI832" s="57"/>
      <c r="AJ832" s="194"/>
      <c r="AK832" s="194"/>
      <c r="AL832" s="194">
        <f>Таблица1[[#This Row],[ФАКТ 1001]]+Таблица1[[#This Row],[ФАКТ 1002]]+Таблица1[[#This Row],[1001 заказ]]+Таблица1[[#This Row],[1002 заказ]]</f>
        <v>0</v>
      </c>
      <c r="AP832" s="3">
        <f>Таблица1[[#This Row],[Возврат 1002]]+Таблица1[[#This Row],[Возврат 1001]]</f>
        <v>0</v>
      </c>
      <c r="AQ83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33" spans="1:43" s="3" customFormat="1" ht="15.75" customHeight="1" x14ac:dyDescent="0.2">
      <c r="A833" s="23" t="s">
        <v>810</v>
      </c>
      <c r="B833" s="2">
        <v>665861</v>
      </c>
      <c r="C833" s="88" t="s">
        <v>3912</v>
      </c>
      <c r="D833" s="23" t="s">
        <v>810</v>
      </c>
      <c r="E833" s="7">
        <v>665861</v>
      </c>
      <c r="F833" s="7" t="s">
        <v>377</v>
      </c>
      <c r="G833" s="8" t="s">
        <v>1099</v>
      </c>
      <c r="H833" s="5" t="s">
        <v>21</v>
      </c>
      <c r="I833" s="5">
        <v>5</v>
      </c>
      <c r="J833" s="5">
        <v>110</v>
      </c>
      <c r="K833" s="5">
        <v>17</v>
      </c>
      <c r="L833" s="5">
        <v>37</v>
      </c>
      <c r="M833" s="5">
        <v>65.099999999999994</v>
      </c>
      <c r="N833" s="5">
        <v>7</v>
      </c>
      <c r="O833" s="43" t="str">
        <f>CONCATENATE(Таблица1[[#This Row],[Отверстия]],"/",Таблица1[[#This Row],[PCD]])</f>
        <v>5/110</v>
      </c>
      <c r="P833" s="5" t="s">
        <v>2430</v>
      </c>
      <c r="Q833" s="17" t="str">
        <f>CONCATENATE(Таблица1[[#This Row],[Отверстия]],"/",Таблица1[[#This Row],[PCD]],"/",Таблица1[[#This Row],[Диаметр]])</f>
        <v>5/110/17</v>
      </c>
      <c r="R83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5/110/17/37/65,1/7</v>
      </c>
      <c r="S83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5/110/17/37/65,1/7</v>
      </c>
      <c r="T833" s="58" t="s">
        <v>22</v>
      </c>
      <c r="U833" s="4"/>
      <c r="V833" s="35"/>
      <c r="W833" s="55"/>
      <c r="X833" s="34">
        <v>4750</v>
      </c>
      <c r="Y833" s="161"/>
      <c r="Z833" s="34">
        <v>0</v>
      </c>
      <c r="AA833" s="51">
        <f>IFERROR(VLOOKUP(Таблица1[[#This Row],[Товар КОД6]],'Stock СВОД'!$A$5:$C$220,2,0),)</f>
        <v>0</v>
      </c>
      <c r="AB833" s="51">
        <f>IFERROR(VLOOKUP(Таблица1[[#This Row],[Товар КОД6]],'Продажи Период СВОД'!$A$5:$C$410,2,0),)</f>
        <v>0</v>
      </c>
      <c r="AC833" s="129">
        <f>IFERROR(VLOOKUP(Таблица1[[#This Row],[Товар КОД6]],'Stock СВОД'!$A$5:$C$220,3,0),)</f>
        <v>0</v>
      </c>
      <c r="AD833" s="51">
        <f>IFERROR(VLOOKUP(Таблица1[[#This Row],[Товар КОД6]],'Продажи Период СВОД'!$A$5:$C$410,3,0),)</f>
        <v>0</v>
      </c>
      <c r="AE833" s="119">
        <f>Таблица1[[#This Row],[СТОК 1001]]+Таблица1[[#This Row],[СТОК 1002,]]</f>
        <v>0</v>
      </c>
      <c r="AF833" s="128"/>
      <c r="AG833" s="129"/>
      <c r="AH833" s="120">
        <f>Таблица1[[#This Row],[1002 заказ]]+Таблица1[[#This Row],[1001 заказ]]</f>
        <v>0</v>
      </c>
      <c r="AI833" s="57"/>
      <c r="AJ833" s="194"/>
      <c r="AK833" s="194"/>
      <c r="AL833" s="194">
        <f>Таблица1[[#This Row],[ФАКТ 1001]]+Таблица1[[#This Row],[ФАКТ 1002]]+Таблица1[[#This Row],[1001 заказ]]+Таблица1[[#This Row],[1002 заказ]]</f>
        <v>0</v>
      </c>
      <c r="AP833" s="3">
        <f>Таблица1[[#This Row],[Возврат 1002]]+Таблица1[[#This Row],[Возврат 1001]]</f>
        <v>0</v>
      </c>
      <c r="AQ83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34" spans="1:43" s="3" customFormat="1" ht="15.75" customHeight="1" x14ac:dyDescent="0.2">
      <c r="A834" s="23" t="s">
        <v>810</v>
      </c>
      <c r="B834" s="2">
        <v>665863</v>
      </c>
      <c r="C834" s="88" t="s">
        <v>3744</v>
      </c>
      <c r="D834" s="23" t="s">
        <v>810</v>
      </c>
      <c r="E834" s="7">
        <v>665863</v>
      </c>
      <c r="F834" s="7" t="s">
        <v>377</v>
      </c>
      <c r="G834" s="8" t="s">
        <v>1106</v>
      </c>
      <c r="H834" s="5" t="s">
        <v>21</v>
      </c>
      <c r="I834" s="5">
        <v>5</v>
      </c>
      <c r="J834" s="5">
        <v>110</v>
      </c>
      <c r="K834" s="5">
        <v>17</v>
      </c>
      <c r="L834" s="5">
        <v>37</v>
      </c>
      <c r="M834" s="5">
        <v>65.099999999999994</v>
      </c>
      <c r="N834" s="5">
        <v>7</v>
      </c>
      <c r="O834" s="43" t="str">
        <f>CONCATENATE(Таблица1[[#This Row],[Отверстия]],"/",Таблица1[[#This Row],[PCD]])</f>
        <v>5/110</v>
      </c>
      <c r="P834" s="5" t="s">
        <v>2431</v>
      </c>
      <c r="Q834" s="17" t="str">
        <f>CONCATENATE(Таблица1[[#This Row],[Отверстия]],"/",Таблица1[[#This Row],[PCD]],"/",Таблица1[[#This Row],[Диаметр]])</f>
        <v>5/110/17</v>
      </c>
      <c r="R83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5/110/17/37/65,1/7</v>
      </c>
      <c r="S83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5/110/17/37/65,1/7</v>
      </c>
      <c r="T834" s="58" t="s">
        <v>22</v>
      </c>
      <c r="U834" s="4"/>
      <c r="V834" s="35"/>
      <c r="W834" s="55"/>
      <c r="X834" s="34">
        <v>4750</v>
      </c>
      <c r="Y834" s="161"/>
      <c r="Z834" s="34">
        <v>0</v>
      </c>
      <c r="AA834" s="51">
        <f>IFERROR(VLOOKUP(Таблица1[[#This Row],[Товар КОД6]],'Stock СВОД'!$A$5:$C$220,2,0),)</f>
        <v>0</v>
      </c>
      <c r="AB834" s="51">
        <f>IFERROR(VLOOKUP(Таблица1[[#This Row],[Товар КОД6]],'Продажи Период СВОД'!$A$5:$C$410,2,0),)</f>
        <v>0</v>
      </c>
      <c r="AC834" s="129">
        <f>IFERROR(VLOOKUP(Таблица1[[#This Row],[Товар КОД6]],'Stock СВОД'!$A$5:$C$220,3,0),)</f>
        <v>0</v>
      </c>
      <c r="AD834" s="51">
        <f>IFERROR(VLOOKUP(Таблица1[[#This Row],[Товар КОД6]],'Продажи Период СВОД'!$A$5:$C$410,3,0),)</f>
        <v>0</v>
      </c>
      <c r="AE834" s="119">
        <f>Таблица1[[#This Row],[СТОК 1001]]+Таблица1[[#This Row],[СТОК 1002,]]</f>
        <v>0</v>
      </c>
      <c r="AF834" s="128"/>
      <c r="AG834" s="129"/>
      <c r="AH834" s="120">
        <f>Таблица1[[#This Row],[1002 заказ]]+Таблица1[[#This Row],[1001 заказ]]</f>
        <v>0</v>
      </c>
      <c r="AI834" s="57"/>
      <c r="AJ834" s="194"/>
      <c r="AK834" s="194"/>
      <c r="AL834" s="194">
        <f>Таблица1[[#This Row],[ФАКТ 1001]]+Таблица1[[#This Row],[ФАКТ 1002]]+Таблица1[[#This Row],[1001 заказ]]+Таблица1[[#This Row],[1002 заказ]]</f>
        <v>0</v>
      </c>
      <c r="AP834" s="3">
        <f>Таблица1[[#This Row],[Возврат 1002]]+Таблица1[[#This Row],[Возврат 1001]]</f>
        <v>0</v>
      </c>
      <c r="AQ83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35" spans="1:43" s="3" customFormat="1" ht="15.75" customHeight="1" x14ac:dyDescent="0.2">
      <c r="A835" s="23" t="s">
        <v>810</v>
      </c>
      <c r="B835" s="2">
        <v>405688</v>
      </c>
      <c r="C835" s="88" t="s">
        <v>1282</v>
      </c>
      <c r="D835" s="23" t="s">
        <v>810</v>
      </c>
      <c r="E835" s="7">
        <v>405688</v>
      </c>
      <c r="F835" s="7" t="s">
        <v>107</v>
      </c>
      <c r="G835" s="8" t="s">
        <v>2571</v>
      </c>
      <c r="H835" s="5" t="s">
        <v>21</v>
      </c>
      <c r="I835" s="5">
        <v>5</v>
      </c>
      <c r="J835" s="5">
        <v>112</v>
      </c>
      <c r="K835" s="5">
        <v>15</v>
      </c>
      <c r="L835" s="5">
        <v>38</v>
      </c>
      <c r="M835" s="5">
        <v>67.099999999999994</v>
      </c>
      <c r="N835" s="5">
        <v>6.5</v>
      </c>
      <c r="O835" s="43" t="str">
        <f>CONCATENATE(Таблица1[[#This Row],[Отверстия]],"/",Таблица1[[#This Row],[PCD]])</f>
        <v>5/112</v>
      </c>
      <c r="P835" s="5" t="s">
        <v>1281</v>
      </c>
      <c r="Q835" s="17" t="str">
        <f>CONCATENATE(Таблица1[[#This Row],[Отверстия]],"/",Таблица1[[#This Row],[PCD]],"/",Таблица1[[#This Row],[Диаметр]])</f>
        <v>5/112/15</v>
      </c>
      <c r="R83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5/112/15/38/67,1/6,5</v>
      </c>
      <c r="S83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5/112/15/38/67,1/6,5</v>
      </c>
      <c r="T835" s="58" t="s">
        <v>22</v>
      </c>
      <c r="U835" s="4"/>
      <c r="V835" s="35"/>
      <c r="W835" s="55"/>
      <c r="X835" s="34">
        <v>3590</v>
      </c>
      <c r="Y835" s="161"/>
      <c r="Z835" s="34">
        <v>0</v>
      </c>
      <c r="AA835" s="51">
        <f>IFERROR(VLOOKUP(Таблица1[[#This Row],[Товар КОД6]],'Stock СВОД'!$A$5:$C$220,2,0),)</f>
        <v>0</v>
      </c>
      <c r="AB835" s="51">
        <f>IFERROR(VLOOKUP(Таблица1[[#This Row],[Товар КОД6]],'Продажи Период СВОД'!$A$5:$C$410,2,0),)</f>
        <v>0</v>
      </c>
      <c r="AC835" s="129">
        <f>IFERROR(VLOOKUP(Таблица1[[#This Row],[Товар КОД6]],'Stock СВОД'!$A$5:$C$220,3,0),)</f>
        <v>0</v>
      </c>
      <c r="AD835" s="51">
        <f>IFERROR(VLOOKUP(Таблица1[[#This Row],[Товар КОД6]],'Продажи Период СВОД'!$A$5:$C$410,3,0),)</f>
        <v>0</v>
      </c>
      <c r="AE835" s="119">
        <f>Таблица1[[#This Row],[СТОК 1001]]+Таблица1[[#This Row],[СТОК 1002,]]</f>
        <v>0</v>
      </c>
      <c r="AF835" s="128"/>
      <c r="AG835" s="129"/>
      <c r="AH835" s="120">
        <f>Таблица1[[#This Row],[1002 заказ]]+Таблица1[[#This Row],[1001 заказ]]</f>
        <v>0</v>
      </c>
      <c r="AI835" s="57"/>
      <c r="AJ835" s="194"/>
      <c r="AK835" s="194"/>
      <c r="AL835" s="194">
        <f>Таблица1[[#This Row],[ФАКТ 1001]]+Таблица1[[#This Row],[ФАКТ 1002]]+Таблица1[[#This Row],[1001 заказ]]+Таблица1[[#This Row],[1002 заказ]]</f>
        <v>0</v>
      </c>
      <c r="AP835" s="3">
        <f>Таблица1[[#This Row],[Возврат 1002]]+Таблица1[[#This Row],[Возврат 1001]]</f>
        <v>0</v>
      </c>
      <c r="AQ83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36" spans="1:43" s="3" customFormat="1" ht="15.75" customHeight="1" x14ac:dyDescent="0.2">
      <c r="A836" s="23" t="s">
        <v>810</v>
      </c>
      <c r="B836" s="2">
        <v>408820</v>
      </c>
      <c r="C836" s="88" t="s">
        <v>1491</v>
      </c>
      <c r="D836" s="23" t="s">
        <v>810</v>
      </c>
      <c r="E836" s="7">
        <v>408820</v>
      </c>
      <c r="F836" s="7" t="s">
        <v>2573</v>
      </c>
      <c r="G836" s="8" t="s">
        <v>1180</v>
      </c>
      <c r="H836" s="5" t="s">
        <v>21</v>
      </c>
      <c r="I836" s="5">
        <v>5</v>
      </c>
      <c r="J836" s="5">
        <v>112</v>
      </c>
      <c r="K836" s="5">
        <v>15</v>
      </c>
      <c r="L836" s="5">
        <v>38</v>
      </c>
      <c r="M836" s="5">
        <v>67.099999999999994</v>
      </c>
      <c r="N836" s="5">
        <v>6.5</v>
      </c>
      <c r="O836" s="43" t="str">
        <f>CONCATENATE(Таблица1[[#This Row],[Отверстия]],"/",Таблица1[[#This Row],[PCD]])</f>
        <v>5/112</v>
      </c>
      <c r="P836" s="5" t="s">
        <v>1490</v>
      </c>
      <c r="Q836" s="17" t="str">
        <f>CONCATENATE(Таблица1[[#This Row],[Отверстия]],"/",Таблица1[[#This Row],[PCD]],"/",Таблица1[[#This Row],[Диаметр]])</f>
        <v>5/112/15</v>
      </c>
      <c r="R83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5/112/15/38/67,1/6,5</v>
      </c>
      <c r="S83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5/112/15/38/67,1/6,5</v>
      </c>
      <c r="T836" s="58" t="s">
        <v>22</v>
      </c>
      <c r="U836" s="4"/>
      <c r="V836" s="35"/>
      <c r="W836" s="55"/>
      <c r="X836" s="34">
        <v>3590</v>
      </c>
      <c r="Y836" s="161"/>
      <c r="Z836" s="34">
        <v>0</v>
      </c>
      <c r="AA836" s="51">
        <f>IFERROR(VLOOKUP(Таблица1[[#This Row],[Товар КОД6]],'Stock СВОД'!$A$5:$C$220,2,0),)</f>
        <v>0</v>
      </c>
      <c r="AB836" s="51">
        <f>IFERROR(VLOOKUP(Таблица1[[#This Row],[Товар КОД6]],'Продажи Период СВОД'!$A$5:$C$410,2,0),)</f>
        <v>0</v>
      </c>
      <c r="AC836" s="129">
        <f>IFERROR(VLOOKUP(Таблица1[[#This Row],[Товар КОД6]],'Stock СВОД'!$A$5:$C$220,3,0),)</f>
        <v>0</v>
      </c>
      <c r="AD836" s="51">
        <f>IFERROR(VLOOKUP(Таблица1[[#This Row],[Товар КОД6]],'Продажи Период СВОД'!$A$5:$C$410,3,0),)</f>
        <v>0</v>
      </c>
      <c r="AE836" s="119">
        <f>Таблица1[[#This Row],[СТОК 1001]]+Таблица1[[#This Row],[СТОК 1002,]]</f>
        <v>0</v>
      </c>
      <c r="AF836" s="128"/>
      <c r="AG836" s="129"/>
      <c r="AH836" s="120">
        <f>Таблица1[[#This Row],[1002 заказ]]+Таблица1[[#This Row],[1001 заказ]]</f>
        <v>0</v>
      </c>
      <c r="AI836" s="57"/>
      <c r="AJ836" s="194"/>
      <c r="AK836" s="194"/>
      <c r="AL836" s="194">
        <f>Таблица1[[#This Row],[ФАКТ 1001]]+Таблица1[[#This Row],[ФАКТ 1002]]+Таблица1[[#This Row],[1001 заказ]]+Таблица1[[#This Row],[1002 заказ]]</f>
        <v>0</v>
      </c>
      <c r="AP836" s="3">
        <f>Таблица1[[#This Row],[Возврат 1002]]+Таблица1[[#This Row],[Возврат 1001]]</f>
        <v>0</v>
      </c>
      <c r="AQ83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37" spans="1:43" s="3" customFormat="1" ht="15.75" customHeight="1" x14ac:dyDescent="0.2">
      <c r="A837" s="23" t="s">
        <v>810</v>
      </c>
      <c r="B837" s="2">
        <v>408821</v>
      </c>
      <c r="C837" s="88" t="s">
        <v>1493</v>
      </c>
      <c r="D837" s="23" t="s">
        <v>810</v>
      </c>
      <c r="E837" s="7">
        <v>408821</v>
      </c>
      <c r="F837" s="7" t="s">
        <v>2573</v>
      </c>
      <c r="G837" s="8" t="s">
        <v>1102</v>
      </c>
      <c r="H837" s="5" t="s">
        <v>21</v>
      </c>
      <c r="I837" s="5">
        <v>5</v>
      </c>
      <c r="J837" s="5">
        <v>112</v>
      </c>
      <c r="K837" s="5">
        <v>15</v>
      </c>
      <c r="L837" s="5">
        <v>38</v>
      </c>
      <c r="M837" s="5">
        <v>67.099999999999994</v>
      </c>
      <c r="N837" s="5">
        <v>6.5</v>
      </c>
      <c r="O837" s="43" t="str">
        <f>CONCATENATE(Таблица1[[#This Row],[Отверстия]],"/",Таблица1[[#This Row],[PCD]])</f>
        <v>5/112</v>
      </c>
      <c r="P837" s="5" t="s">
        <v>1492</v>
      </c>
      <c r="Q837" s="17" t="str">
        <f>CONCATENATE(Таблица1[[#This Row],[Отверстия]],"/",Таблица1[[#This Row],[PCD]],"/",Таблица1[[#This Row],[Диаметр]])</f>
        <v>5/112/15</v>
      </c>
      <c r="R83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5/112/15/38/67,1/6,5</v>
      </c>
      <c r="S83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5/112/15/38/67,1/6,5</v>
      </c>
      <c r="T837" s="58" t="s">
        <v>22</v>
      </c>
      <c r="U837" s="4"/>
      <c r="V837" s="35"/>
      <c r="W837" s="55"/>
      <c r="X837" s="34">
        <v>3590</v>
      </c>
      <c r="Y837" s="161"/>
      <c r="Z837" s="34">
        <v>0</v>
      </c>
      <c r="AA837" s="51">
        <f>IFERROR(VLOOKUP(Таблица1[[#This Row],[Товар КОД6]],'Stock СВОД'!$A$5:$C$220,2,0),)</f>
        <v>0</v>
      </c>
      <c r="AB837" s="51">
        <f>IFERROR(VLOOKUP(Таблица1[[#This Row],[Товар КОД6]],'Продажи Период СВОД'!$A$5:$C$410,2,0),)</f>
        <v>0</v>
      </c>
      <c r="AC837" s="129">
        <f>IFERROR(VLOOKUP(Таблица1[[#This Row],[Товар КОД6]],'Stock СВОД'!$A$5:$C$220,3,0),)</f>
        <v>0</v>
      </c>
      <c r="AD837" s="51">
        <f>IFERROR(VLOOKUP(Таблица1[[#This Row],[Товар КОД6]],'Продажи Период СВОД'!$A$5:$C$410,3,0),)</f>
        <v>0</v>
      </c>
      <c r="AE837" s="119">
        <f>Таблица1[[#This Row],[СТОК 1001]]+Таблица1[[#This Row],[СТОК 1002,]]</f>
        <v>0</v>
      </c>
      <c r="AF837" s="128"/>
      <c r="AG837" s="129"/>
      <c r="AH837" s="120">
        <f>Таблица1[[#This Row],[1002 заказ]]+Таблица1[[#This Row],[1001 заказ]]</f>
        <v>0</v>
      </c>
      <c r="AI837" s="57"/>
      <c r="AJ837" s="194"/>
      <c r="AK837" s="194"/>
      <c r="AL837" s="194">
        <f>Таблица1[[#This Row],[ФАКТ 1001]]+Таблица1[[#This Row],[ФАКТ 1002]]+Таблица1[[#This Row],[1001 заказ]]+Таблица1[[#This Row],[1002 заказ]]</f>
        <v>0</v>
      </c>
      <c r="AP837" s="3">
        <f>Таблица1[[#This Row],[Возврат 1002]]+Таблица1[[#This Row],[Возврат 1001]]</f>
        <v>0</v>
      </c>
      <c r="AQ83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38" spans="1:43" s="3" customFormat="1" ht="15.75" customHeight="1" x14ac:dyDescent="0.2">
      <c r="A838" s="23" t="s">
        <v>810</v>
      </c>
      <c r="B838" s="2">
        <v>661832</v>
      </c>
      <c r="C838" s="88" t="s">
        <v>2280</v>
      </c>
      <c r="D838" s="23" t="s">
        <v>810</v>
      </c>
      <c r="E838" s="7">
        <v>661832</v>
      </c>
      <c r="F838" s="7" t="s">
        <v>107</v>
      </c>
      <c r="G838" s="8" t="s">
        <v>1103</v>
      </c>
      <c r="H838" s="5" t="s">
        <v>21</v>
      </c>
      <c r="I838" s="5">
        <v>5</v>
      </c>
      <c r="J838" s="5">
        <v>112</v>
      </c>
      <c r="K838" s="5">
        <v>15</v>
      </c>
      <c r="L838" s="5">
        <v>38</v>
      </c>
      <c r="M838" s="5">
        <v>67.099999999999994</v>
      </c>
      <c r="N838" s="5">
        <v>6.5</v>
      </c>
      <c r="O838" s="43" t="str">
        <f>CONCATENATE(Таблица1[[#This Row],[Отверстия]],"/",Таблица1[[#This Row],[PCD]])</f>
        <v>5/112</v>
      </c>
      <c r="P838" s="5" t="s">
        <v>2279</v>
      </c>
      <c r="Q838" s="17" t="str">
        <f>CONCATENATE(Таблица1[[#This Row],[Отверстия]],"/",Таблица1[[#This Row],[PCD]],"/",Таблица1[[#This Row],[Диаметр]])</f>
        <v>5/112/15</v>
      </c>
      <c r="R83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5/112/15/38/67,1/6,5</v>
      </c>
      <c r="S83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5/112/15/38/67,1/6,5</v>
      </c>
      <c r="T838" s="58" t="s">
        <v>22</v>
      </c>
      <c r="U838" s="4"/>
      <c r="V838" s="35"/>
      <c r="W838" s="55"/>
      <c r="X838" s="34">
        <v>3590</v>
      </c>
      <c r="Y838" s="161"/>
      <c r="Z838" s="34">
        <v>0</v>
      </c>
      <c r="AA838" s="51">
        <f>IFERROR(VLOOKUP(Таблица1[[#This Row],[Товар КОД6]],'Stock СВОД'!$A$5:$C$220,2,0),)</f>
        <v>0</v>
      </c>
      <c r="AB838" s="51">
        <f>IFERROR(VLOOKUP(Таблица1[[#This Row],[Товар КОД6]],'Продажи Период СВОД'!$A$5:$C$410,2,0),)</f>
        <v>0</v>
      </c>
      <c r="AC838" s="129">
        <f>IFERROR(VLOOKUP(Таблица1[[#This Row],[Товар КОД6]],'Stock СВОД'!$A$5:$C$220,3,0),)</f>
        <v>0</v>
      </c>
      <c r="AD838" s="51">
        <f>IFERROR(VLOOKUP(Таблица1[[#This Row],[Товар КОД6]],'Продажи Период СВОД'!$A$5:$C$410,3,0),)</f>
        <v>0</v>
      </c>
      <c r="AE838" s="119">
        <f>Таблица1[[#This Row],[СТОК 1001]]+Таблица1[[#This Row],[СТОК 1002,]]</f>
        <v>0</v>
      </c>
      <c r="AF838" s="128"/>
      <c r="AG838" s="129"/>
      <c r="AH838" s="120">
        <f>Таблица1[[#This Row],[1002 заказ]]+Таблица1[[#This Row],[1001 заказ]]</f>
        <v>0</v>
      </c>
      <c r="AI838" s="57"/>
      <c r="AJ838" s="194"/>
      <c r="AK838" s="194"/>
      <c r="AL838" s="194">
        <f>Таблица1[[#This Row],[ФАКТ 1001]]+Таблица1[[#This Row],[ФАКТ 1002]]+Таблица1[[#This Row],[1001 заказ]]+Таблица1[[#This Row],[1002 заказ]]</f>
        <v>0</v>
      </c>
      <c r="AP838" s="3">
        <f>Таблица1[[#This Row],[Возврат 1002]]+Таблица1[[#This Row],[Возврат 1001]]</f>
        <v>0</v>
      </c>
      <c r="AQ83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39" spans="1:43" s="3" customFormat="1" ht="15.75" customHeight="1" x14ac:dyDescent="0.2">
      <c r="A839" s="23" t="s">
        <v>810</v>
      </c>
      <c r="B839" s="2">
        <v>661833</v>
      </c>
      <c r="C839" s="88" t="s">
        <v>3745</v>
      </c>
      <c r="D839" s="23" t="s">
        <v>810</v>
      </c>
      <c r="E839" s="7">
        <v>661833</v>
      </c>
      <c r="F839" s="7" t="s">
        <v>107</v>
      </c>
      <c r="G839" s="8" t="s">
        <v>1107</v>
      </c>
      <c r="H839" s="5" t="s">
        <v>21</v>
      </c>
      <c r="I839" s="5">
        <v>5</v>
      </c>
      <c r="J839" s="5">
        <v>112</v>
      </c>
      <c r="K839" s="5">
        <v>15</v>
      </c>
      <c r="L839" s="5">
        <v>38</v>
      </c>
      <c r="M839" s="5">
        <v>67.099999999999994</v>
      </c>
      <c r="N839" s="5">
        <v>6.5</v>
      </c>
      <c r="O839" s="43" t="str">
        <f>CONCATENATE(Таблица1[[#This Row],[Отверстия]],"/",Таблица1[[#This Row],[PCD]])</f>
        <v>5/112</v>
      </c>
      <c r="P839" s="5" t="s">
        <v>2281</v>
      </c>
      <c r="Q839" s="17" t="str">
        <f>CONCATENATE(Таблица1[[#This Row],[Отверстия]],"/",Таблица1[[#This Row],[PCD]],"/",Таблица1[[#This Row],[Диаметр]])</f>
        <v>5/112/15</v>
      </c>
      <c r="R83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5/112/15/38/67,1/6,5</v>
      </c>
      <c r="S83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5/112/15/38/67,1/6,5</v>
      </c>
      <c r="T839" s="58" t="s">
        <v>22</v>
      </c>
      <c r="U839" s="4"/>
      <c r="V839" s="35"/>
      <c r="W839" s="55"/>
      <c r="X839" s="34">
        <v>3350</v>
      </c>
      <c r="Y839" s="161"/>
      <c r="Z839" s="34">
        <v>0</v>
      </c>
      <c r="AA839" s="51">
        <f>IFERROR(VLOOKUP(Таблица1[[#This Row],[Товар КОД6]],'Stock СВОД'!$A$5:$C$220,2,0),)</f>
        <v>0</v>
      </c>
      <c r="AB839" s="51">
        <f>IFERROR(VLOOKUP(Таблица1[[#This Row],[Товар КОД6]],'Продажи Период СВОД'!$A$5:$C$410,2,0),)</f>
        <v>0</v>
      </c>
      <c r="AC839" s="129">
        <f>IFERROR(VLOOKUP(Таблица1[[#This Row],[Товар КОД6]],'Stock СВОД'!$A$5:$C$220,3,0),)</f>
        <v>0</v>
      </c>
      <c r="AD839" s="51">
        <f>IFERROR(VLOOKUP(Таблица1[[#This Row],[Товар КОД6]],'Продажи Период СВОД'!$A$5:$C$410,3,0),)</f>
        <v>0</v>
      </c>
      <c r="AE839" s="119">
        <f>Таблица1[[#This Row],[СТОК 1001]]+Таблица1[[#This Row],[СТОК 1002,]]</f>
        <v>0</v>
      </c>
      <c r="AF839" s="128"/>
      <c r="AG839" s="129"/>
      <c r="AH839" s="120">
        <f>Таблица1[[#This Row],[1002 заказ]]+Таблица1[[#This Row],[1001 заказ]]</f>
        <v>0</v>
      </c>
      <c r="AI839" s="57"/>
      <c r="AJ839" s="194"/>
      <c r="AK839" s="194"/>
      <c r="AL839" s="194">
        <f>Таблица1[[#This Row],[ФАКТ 1001]]+Таблица1[[#This Row],[ФАКТ 1002]]+Таблица1[[#This Row],[1001 заказ]]+Таблица1[[#This Row],[1002 заказ]]</f>
        <v>0</v>
      </c>
      <c r="AP839" s="3">
        <f>Таблица1[[#This Row],[Возврат 1002]]+Таблица1[[#This Row],[Возврат 1001]]</f>
        <v>0</v>
      </c>
      <c r="AQ83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40" spans="1:43" s="3" customFormat="1" ht="15.75" customHeight="1" x14ac:dyDescent="0.2">
      <c r="A840" s="23" t="s">
        <v>810</v>
      </c>
      <c r="B840" s="2">
        <v>661834</v>
      </c>
      <c r="C840" s="88" t="s">
        <v>2283</v>
      </c>
      <c r="D840" s="23" t="s">
        <v>810</v>
      </c>
      <c r="E840" s="7">
        <v>661834</v>
      </c>
      <c r="F840" s="7" t="s">
        <v>107</v>
      </c>
      <c r="G840" s="8" t="s">
        <v>1108</v>
      </c>
      <c r="H840" s="5" t="s">
        <v>21</v>
      </c>
      <c r="I840" s="5">
        <v>5</v>
      </c>
      <c r="J840" s="5">
        <v>112</v>
      </c>
      <c r="K840" s="5">
        <v>15</v>
      </c>
      <c r="L840" s="5">
        <v>38</v>
      </c>
      <c r="M840" s="5">
        <v>67.099999999999994</v>
      </c>
      <c r="N840" s="5">
        <v>6.5</v>
      </c>
      <c r="O840" s="43" t="str">
        <f>CONCATENATE(Таблица1[[#This Row],[Отверстия]],"/",Таблица1[[#This Row],[PCD]])</f>
        <v>5/112</v>
      </c>
      <c r="P840" s="5" t="s">
        <v>2282</v>
      </c>
      <c r="Q840" s="17" t="str">
        <f>CONCATENATE(Таблица1[[#This Row],[Отверстия]],"/",Таблица1[[#This Row],[PCD]],"/",Таблица1[[#This Row],[Диаметр]])</f>
        <v>5/112/15</v>
      </c>
      <c r="R84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5/112/15/38/67,1/6,5</v>
      </c>
      <c r="S84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5/112/15/38/67,1/6,5</v>
      </c>
      <c r="T840" s="58" t="s">
        <v>22</v>
      </c>
      <c r="U840" s="4"/>
      <c r="V840" s="35"/>
      <c r="W840" s="55"/>
      <c r="X840" s="34">
        <v>3350</v>
      </c>
      <c r="Y840" s="161"/>
      <c r="Z840" s="34">
        <v>0</v>
      </c>
      <c r="AA840" s="51">
        <f>IFERROR(VLOOKUP(Таблица1[[#This Row],[Товар КОД6]],'Stock СВОД'!$A$5:$C$220,2,0),)</f>
        <v>0</v>
      </c>
      <c r="AB840" s="51">
        <f>IFERROR(VLOOKUP(Таблица1[[#This Row],[Товар КОД6]],'Продажи Период СВОД'!$A$5:$C$410,2,0),)</f>
        <v>0</v>
      </c>
      <c r="AC840" s="129">
        <f>IFERROR(VLOOKUP(Таблица1[[#This Row],[Товар КОД6]],'Stock СВОД'!$A$5:$C$220,3,0),)</f>
        <v>0</v>
      </c>
      <c r="AD840" s="51">
        <f>IFERROR(VLOOKUP(Таблица1[[#This Row],[Товар КОД6]],'Продажи Период СВОД'!$A$5:$C$410,3,0),)</f>
        <v>0</v>
      </c>
      <c r="AE840" s="119">
        <f>Таблица1[[#This Row],[СТОК 1001]]+Таблица1[[#This Row],[СТОК 1002,]]</f>
        <v>0</v>
      </c>
      <c r="AF840" s="128"/>
      <c r="AG840" s="129"/>
      <c r="AH840" s="120">
        <f>Таблица1[[#This Row],[1002 заказ]]+Таблица1[[#This Row],[1001 заказ]]</f>
        <v>0</v>
      </c>
      <c r="AI840" s="57"/>
      <c r="AJ840" s="194"/>
      <c r="AK840" s="194"/>
      <c r="AL840" s="194">
        <f>Таблица1[[#This Row],[ФАКТ 1001]]+Таблица1[[#This Row],[ФАКТ 1002]]+Таблица1[[#This Row],[1001 заказ]]+Таблица1[[#This Row],[1002 заказ]]</f>
        <v>0</v>
      </c>
      <c r="AP840" s="3">
        <f>Таблица1[[#This Row],[Возврат 1002]]+Таблица1[[#This Row],[Возврат 1001]]</f>
        <v>0</v>
      </c>
      <c r="AQ84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41" spans="1:43" s="3" customFormat="1" ht="15.75" customHeight="1" x14ac:dyDescent="0.2">
      <c r="A841" s="23" t="s">
        <v>810</v>
      </c>
      <c r="B841" s="2">
        <v>665935</v>
      </c>
      <c r="C841" s="88" t="s">
        <v>3746</v>
      </c>
      <c r="D841" s="23" t="s">
        <v>810</v>
      </c>
      <c r="E841" s="7">
        <v>665935</v>
      </c>
      <c r="F841" s="7" t="s">
        <v>2573</v>
      </c>
      <c r="G841" s="8" t="s">
        <v>1099</v>
      </c>
      <c r="H841" s="5" t="s">
        <v>21</v>
      </c>
      <c r="I841" s="5">
        <v>5</v>
      </c>
      <c r="J841" s="5">
        <v>112</v>
      </c>
      <c r="K841" s="5">
        <v>15</v>
      </c>
      <c r="L841" s="5">
        <v>38</v>
      </c>
      <c r="M841" s="5">
        <v>67.099999999999994</v>
      </c>
      <c r="N841" s="5">
        <v>6.5</v>
      </c>
      <c r="O841" s="43" t="str">
        <f>CONCATENATE(Таблица1[[#This Row],[Отверстия]],"/",Таблица1[[#This Row],[PCD]])</f>
        <v>5/112</v>
      </c>
      <c r="P841" s="5" t="s">
        <v>2486</v>
      </c>
      <c r="Q841" s="17" t="str">
        <f>CONCATENATE(Таблица1[[#This Row],[Отверстия]],"/",Таблица1[[#This Row],[PCD]],"/",Таблица1[[#This Row],[Диаметр]])</f>
        <v>5/112/15</v>
      </c>
      <c r="R84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5/112/15/38/67,1/6,5</v>
      </c>
      <c r="S84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5/112/15/38/67,1/6,5</v>
      </c>
      <c r="T841" s="58" t="s">
        <v>22</v>
      </c>
      <c r="U841" s="4"/>
      <c r="V841" s="35"/>
      <c r="W841" s="55"/>
      <c r="X841" s="34">
        <v>3350</v>
      </c>
      <c r="Y841" s="161"/>
      <c r="Z841" s="34">
        <v>0</v>
      </c>
      <c r="AA841" s="51">
        <f>IFERROR(VLOOKUP(Таблица1[[#This Row],[Товар КОД6]],'Stock СВОД'!$A$5:$C$220,2,0),)</f>
        <v>0</v>
      </c>
      <c r="AB841" s="51">
        <f>IFERROR(VLOOKUP(Таблица1[[#This Row],[Товар КОД6]],'Продажи Период СВОД'!$A$5:$C$410,2,0),)</f>
        <v>0</v>
      </c>
      <c r="AC841" s="129">
        <f>IFERROR(VLOOKUP(Таблица1[[#This Row],[Товар КОД6]],'Stock СВОД'!$A$5:$C$220,3,0),)</f>
        <v>0</v>
      </c>
      <c r="AD841" s="51">
        <f>IFERROR(VLOOKUP(Таблица1[[#This Row],[Товар КОД6]],'Продажи Период СВОД'!$A$5:$C$410,3,0),)</f>
        <v>0</v>
      </c>
      <c r="AE841" s="119">
        <f>Таблица1[[#This Row],[СТОК 1001]]+Таблица1[[#This Row],[СТОК 1002,]]</f>
        <v>0</v>
      </c>
      <c r="AF841" s="128"/>
      <c r="AG841" s="129"/>
      <c r="AH841" s="120">
        <f>Таблица1[[#This Row],[1002 заказ]]+Таблица1[[#This Row],[1001 заказ]]</f>
        <v>0</v>
      </c>
      <c r="AI841" s="57"/>
      <c r="AJ841" s="194"/>
      <c r="AK841" s="194"/>
      <c r="AL841" s="194">
        <f>Таблица1[[#This Row],[ФАКТ 1001]]+Таблица1[[#This Row],[ФАКТ 1002]]+Таблица1[[#This Row],[1001 заказ]]+Таблица1[[#This Row],[1002 заказ]]</f>
        <v>0</v>
      </c>
      <c r="AP841" s="3">
        <f>Таблица1[[#This Row],[Возврат 1002]]+Таблица1[[#This Row],[Возврат 1001]]</f>
        <v>0</v>
      </c>
      <c r="AQ84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42" spans="1:43" s="3" customFormat="1" ht="15.75" customHeight="1" x14ac:dyDescent="0.2">
      <c r="A842" s="23" t="s">
        <v>810</v>
      </c>
      <c r="B842" s="2">
        <v>665974</v>
      </c>
      <c r="C842" s="88" t="s">
        <v>3747</v>
      </c>
      <c r="D842" s="23" t="s">
        <v>810</v>
      </c>
      <c r="E842" s="7">
        <v>665974</v>
      </c>
      <c r="F842" s="7" t="s">
        <v>107</v>
      </c>
      <c r="G842" s="8" t="s">
        <v>1099</v>
      </c>
      <c r="H842" s="5" t="s">
        <v>21</v>
      </c>
      <c r="I842" s="5">
        <v>5</v>
      </c>
      <c r="J842" s="5">
        <v>112</v>
      </c>
      <c r="K842" s="5">
        <v>15</v>
      </c>
      <c r="L842" s="5">
        <v>38</v>
      </c>
      <c r="M842" s="5">
        <v>67.099999999999994</v>
      </c>
      <c r="N842" s="5">
        <v>6.5</v>
      </c>
      <c r="O842" s="43" t="str">
        <f>CONCATENATE(Таблица1[[#This Row],[Отверстия]],"/",Таблица1[[#This Row],[PCD]])</f>
        <v>5/112</v>
      </c>
      <c r="P842" s="5" t="s">
        <v>2506</v>
      </c>
      <c r="Q842" s="17" t="str">
        <f>CONCATENATE(Таблица1[[#This Row],[Отверстия]],"/",Таблица1[[#This Row],[PCD]],"/",Таблица1[[#This Row],[Диаметр]])</f>
        <v>5/112/15</v>
      </c>
      <c r="R84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5/112/15/38/67,1/6,5</v>
      </c>
      <c r="S84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5/112/15/38/67,1/6,5</v>
      </c>
      <c r="T842" s="58" t="s">
        <v>22</v>
      </c>
      <c r="U842" s="4"/>
      <c r="V842" s="35"/>
      <c r="W842" s="55"/>
      <c r="X842" s="34">
        <v>3350</v>
      </c>
      <c r="Y842" s="161"/>
      <c r="Z842" s="34">
        <v>0</v>
      </c>
      <c r="AA842" s="51">
        <f>IFERROR(VLOOKUP(Таблица1[[#This Row],[Товар КОД6]],'Stock СВОД'!$A$5:$C$220,2,0),)</f>
        <v>0</v>
      </c>
      <c r="AB842" s="51">
        <f>IFERROR(VLOOKUP(Таблица1[[#This Row],[Товар КОД6]],'Продажи Период СВОД'!$A$5:$C$410,2,0),)</f>
        <v>0</v>
      </c>
      <c r="AC842" s="129">
        <f>IFERROR(VLOOKUP(Таблица1[[#This Row],[Товар КОД6]],'Stock СВОД'!$A$5:$C$220,3,0),)</f>
        <v>0</v>
      </c>
      <c r="AD842" s="51">
        <f>IFERROR(VLOOKUP(Таблица1[[#This Row],[Товар КОД6]],'Продажи Период СВОД'!$A$5:$C$410,3,0),)</f>
        <v>0</v>
      </c>
      <c r="AE842" s="119">
        <f>Таблица1[[#This Row],[СТОК 1001]]+Таблица1[[#This Row],[СТОК 1002,]]</f>
        <v>0</v>
      </c>
      <c r="AF842" s="128"/>
      <c r="AG842" s="129"/>
      <c r="AH842" s="120">
        <f>Таблица1[[#This Row],[1002 заказ]]+Таблица1[[#This Row],[1001 заказ]]</f>
        <v>0</v>
      </c>
      <c r="AI842" s="57"/>
      <c r="AJ842" s="194"/>
      <c r="AK842" s="194"/>
      <c r="AL842" s="194">
        <f>Таблица1[[#This Row],[ФАКТ 1001]]+Таблица1[[#This Row],[ФАКТ 1002]]+Таблица1[[#This Row],[1001 заказ]]+Таблица1[[#This Row],[1002 заказ]]</f>
        <v>0</v>
      </c>
      <c r="AP842" s="3">
        <f>Таблица1[[#This Row],[Возврат 1002]]+Таблица1[[#This Row],[Возврат 1001]]</f>
        <v>0</v>
      </c>
      <c r="AQ84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43" spans="1:43" s="3" customFormat="1" ht="15.75" hidden="1" customHeight="1" x14ac:dyDescent="0.2">
      <c r="A843" s="23" t="s">
        <v>810</v>
      </c>
      <c r="B843" s="2">
        <v>443355</v>
      </c>
      <c r="C843" s="88"/>
      <c r="D843" s="23" t="s">
        <v>810</v>
      </c>
      <c r="E843" s="7">
        <v>443355</v>
      </c>
      <c r="F843" s="7"/>
      <c r="G843" s="8"/>
      <c r="H843" s="5" t="s">
        <v>18</v>
      </c>
      <c r="I843" s="5">
        <v>5</v>
      </c>
      <c r="J843" s="5">
        <v>112</v>
      </c>
      <c r="K843" s="5">
        <v>15</v>
      </c>
      <c r="L843" s="5">
        <v>39</v>
      </c>
      <c r="M843" s="5">
        <v>57.1</v>
      </c>
      <c r="N843" s="5">
        <v>6</v>
      </c>
      <c r="O843" s="43" t="str">
        <f>CONCATENATE(Таблица1[[#This Row],[Отверстия]],"/",Таблица1[[#This Row],[PCD]])</f>
        <v>5/112</v>
      </c>
      <c r="P843" s="5" t="s">
        <v>487</v>
      </c>
      <c r="Q843" s="17" t="str">
        <f>CONCATENATE(Таблица1[[#This Row],[Отверстия]],"/",Таблица1[[#This Row],[PCD]],"/",Таблица1[[#This Row],[Диаметр]])</f>
        <v>5/112/15</v>
      </c>
      <c r="R84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5/112/15/39/57,1/6</v>
      </c>
      <c r="S84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5/112/15/39/57,1/6</v>
      </c>
      <c r="T843" s="58" t="s">
        <v>22</v>
      </c>
      <c r="U843" s="4"/>
      <c r="V843" s="35"/>
      <c r="W843" s="55"/>
      <c r="X843" s="34">
        <v>3395</v>
      </c>
      <c r="Y843" s="161"/>
      <c r="Z843" s="34">
        <v>0</v>
      </c>
      <c r="AA843" s="51">
        <f>IFERROR(VLOOKUP(Таблица1[[#This Row],[Товар КОД6]],'Stock СВОД'!$A$5:$C$220,2,0),)</f>
        <v>0</v>
      </c>
      <c r="AB843" s="51">
        <f>IFERROR(VLOOKUP(Таблица1[[#This Row],[Товар КОД6]],'Продажи Период СВОД'!$A$5:$C$410,2,0),)</f>
        <v>0</v>
      </c>
      <c r="AC843" s="129">
        <f>IFERROR(VLOOKUP(Таблица1[[#This Row],[Товар КОД6]],'Stock СВОД'!$A$5:$C$220,3,0),)</f>
        <v>0</v>
      </c>
      <c r="AD843" s="51">
        <f>IFERROR(VLOOKUP(Таблица1[[#This Row],[Товар КОД6]],'Продажи Период СВОД'!$A$5:$C$410,3,0),)</f>
        <v>0</v>
      </c>
      <c r="AE843" s="119">
        <f>Таблица1[[#This Row],[СТОК 1001]]+Таблица1[[#This Row],[СТОК 1002,]]</f>
        <v>0</v>
      </c>
      <c r="AF843" s="128"/>
      <c r="AG843" s="129"/>
      <c r="AH843" s="120">
        <f>Таблица1[[#This Row],[1002 заказ]]+Таблица1[[#This Row],[1001 заказ]]</f>
        <v>0</v>
      </c>
      <c r="AI843" s="57"/>
      <c r="AJ843" s="57"/>
      <c r="AK843" s="57"/>
      <c r="AL843" s="57">
        <f>Таблица1[[#This Row],[ФАКТ 1001]]+Таблица1[[#This Row],[ФАКТ 1002]]+Таблица1[[#This Row],[1001 заказ]]+Таблица1[[#This Row],[1002 заказ]]</f>
        <v>0</v>
      </c>
      <c r="AP843" s="3">
        <f>Таблица1[[#This Row],[Возврат 1002]]+Таблица1[[#This Row],[Возврат 1001]]</f>
        <v>0</v>
      </c>
      <c r="AQ84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44" spans="1:43" s="3" customFormat="1" ht="15.75" hidden="1" customHeight="1" x14ac:dyDescent="0.2">
      <c r="A844" s="23" t="s">
        <v>810</v>
      </c>
      <c r="B844" s="2">
        <v>670582</v>
      </c>
      <c r="C844" s="88" t="s">
        <v>493</v>
      </c>
      <c r="D844" s="23" t="s">
        <v>810</v>
      </c>
      <c r="E844" s="7">
        <v>670582</v>
      </c>
      <c r="F844" s="7"/>
      <c r="G844" s="8"/>
      <c r="H844" s="5" t="s">
        <v>65</v>
      </c>
      <c r="I844" s="5">
        <v>5</v>
      </c>
      <c r="J844" s="5">
        <v>112</v>
      </c>
      <c r="K844" s="5">
        <v>15</v>
      </c>
      <c r="L844" s="5">
        <v>47</v>
      </c>
      <c r="M844" s="5">
        <v>57.1</v>
      </c>
      <c r="N844" s="5">
        <v>6</v>
      </c>
      <c r="O844" s="43" t="str">
        <f>CONCATENATE(Таблица1[[#This Row],[Отверстия]],"/",Таблица1[[#This Row],[PCD]])</f>
        <v>5/112</v>
      </c>
      <c r="P844" s="5" t="s">
        <v>494</v>
      </c>
      <c r="Q844" s="17" t="str">
        <f>CONCATENATE(Таблица1[[#This Row],[Отверстия]],"/",Таблица1[[#This Row],[PCD]],"/",Таблица1[[#This Row],[Диаметр]])</f>
        <v>5/112/15</v>
      </c>
      <c r="R84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5/112/15/47/57,1/6</v>
      </c>
      <c r="S84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5/112/15/47/57,1/6</v>
      </c>
      <c r="T844" s="58" t="s">
        <v>22</v>
      </c>
      <c r="U844" s="4"/>
      <c r="V844" s="35"/>
      <c r="W844" s="55" t="s">
        <v>2771</v>
      </c>
      <c r="X844" s="34">
        <v>2794</v>
      </c>
      <c r="Y844" s="161"/>
      <c r="Z844" s="34">
        <v>0</v>
      </c>
      <c r="AA844" s="51">
        <f>IFERROR(VLOOKUP(Таблица1[[#This Row],[Товар КОД6]],'Stock СВОД'!$A$5:$C$220,2,0),)</f>
        <v>0</v>
      </c>
      <c r="AB844" s="51">
        <f>IFERROR(VLOOKUP(Таблица1[[#This Row],[Товар КОД6]],'Продажи Период СВОД'!$A$5:$C$410,2,0),)</f>
        <v>0</v>
      </c>
      <c r="AC844" s="129">
        <f>IFERROR(VLOOKUP(Таблица1[[#This Row],[Товар КОД6]],'Stock СВОД'!$A$5:$C$220,3,0),)</f>
        <v>0</v>
      </c>
      <c r="AD844" s="51">
        <f>IFERROR(VLOOKUP(Таблица1[[#This Row],[Товар КОД6]],'Продажи Период СВОД'!$A$5:$C$410,3,0),)</f>
        <v>0</v>
      </c>
      <c r="AE844" s="119">
        <f>Таблица1[[#This Row],[СТОК 1001]]+Таблица1[[#This Row],[СТОК 1002,]]</f>
        <v>0</v>
      </c>
      <c r="AF844" s="128"/>
      <c r="AG844" s="129"/>
      <c r="AH844" s="120">
        <f>Таблица1[[#This Row],[1002 заказ]]+Таблица1[[#This Row],[1001 заказ]]</f>
        <v>0</v>
      </c>
      <c r="AI844" s="57">
        <v>1</v>
      </c>
      <c r="AJ844" s="57"/>
      <c r="AK844" s="57"/>
      <c r="AL844" s="57">
        <f>Таблица1[[#This Row],[ФАКТ 1001]]+Таблица1[[#This Row],[ФАКТ 1002]]+Таблица1[[#This Row],[1001 заказ]]+Таблица1[[#This Row],[1002 заказ]]</f>
        <v>0</v>
      </c>
      <c r="AP844" s="3">
        <f>Таблица1[[#This Row],[Возврат 1002]]+Таблица1[[#This Row],[Возврат 1001]]</f>
        <v>0</v>
      </c>
      <c r="AQ84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45" spans="1:43" s="3" customFormat="1" ht="15.75" customHeight="1" x14ac:dyDescent="0.2">
      <c r="A845" s="23" t="s">
        <v>810</v>
      </c>
      <c r="B845" s="2">
        <v>405643</v>
      </c>
      <c r="C845" s="88" t="s">
        <v>1234</v>
      </c>
      <c r="D845" s="23" t="s">
        <v>810</v>
      </c>
      <c r="E845" s="7">
        <v>405643</v>
      </c>
      <c r="F845" s="7" t="s">
        <v>2574</v>
      </c>
      <c r="G845" s="8" t="s">
        <v>1180</v>
      </c>
      <c r="H845" s="5" t="s">
        <v>21</v>
      </c>
      <c r="I845" s="5">
        <v>5</v>
      </c>
      <c r="J845" s="5">
        <v>112</v>
      </c>
      <c r="K845" s="5">
        <v>15</v>
      </c>
      <c r="L845" s="44">
        <v>47</v>
      </c>
      <c r="M845" s="5">
        <v>57.1</v>
      </c>
      <c r="N845" s="5">
        <v>6</v>
      </c>
      <c r="O845" s="43" t="str">
        <f>CONCATENATE(Таблица1[[#This Row],[Отверстия]],"/",Таблица1[[#This Row],[PCD]])</f>
        <v>5/112</v>
      </c>
      <c r="P845" s="5" t="str">
        <f>Таблица1[[#This Row],[Универсальный размер]]&amp;" "&amp;Таблица1[[#This Row],[Код Поставщика]]</f>
        <v>5/112/15/47/57,1/6 51.7ПЛ</v>
      </c>
      <c r="Q845" s="17" t="str">
        <f>CONCATENATE(Таблица1[[#This Row],[Отверстия]],"/",Таблица1[[#This Row],[PCD]],"/",Таблица1[[#This Row],[Диаметр]])</f>
        <v>5/112/15</v>
      </c>
      <c r="R84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5/112/15/47/57,1/6</v>
      </c>
      <c r="S84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5/112/15/47/57,1/6</v>
      </c>
      <c r="T845" s="58" t="s">
        <v>28</v>
      </c>
      <c r="U845" s="4">
        <v>4</v>
      </c>
      <c r="V845" s="35">
        <v>8</v>
      </c>
      <c r="W845" s="55" t="s">
        <v>2771</v>
      </c>
      <c r="X845" s="34">
        <v>3590</v>
      </c>
      <c r="Y845" s="161"/>
      <c r="Z845" s="34">
        <v>0</v>
      </c>
      <c r="AA845" s="51">
        <f>IFERROR(VLOOKUP(Таблица1[[#This Row],[Товар КОД6]],'Stock СВОД'!$A$5:$C$220,2,0),)</f>
        <v>0</v>
      </c>
      <c r="AB845" s="51">
        <f>IFERROR(VLOOKUP(Таблица1[[#This Row],[Товар КОД6]],'Продажи Период СВОД'!$A$5:$C$410,2,0),)</f>
        <v>0</v>
      </c>
      <c r="AC845" s="129">
        <f>IFERROR(VLOOKUP(Таблица1[[#This Row],[Товар КОД6]],'Stock СВОД'!$A$5:$C$220,3,0),)</f>
        <v>0</v>
      </c>
      <c r="AD845" s="51">
        <f>IFERROR(VLOOKUP(Таблица1[[#This Row],[Товар КОД6]],'Продажи Период СВОД'!$A$5:$C$410,3,0),)</f>
        <v>0</v>
      </c>
      <c r="AE845" s="119">
        <f>Таблица1[[#This Row],[СТОК 1001]]+Таблица1[[#This Row],[СТОК 1002,]]</f>
        <v>0</v>
      </c>
      <c r="AF845" s="128"/>
      <c r="AG845" s="129"/>
      <c r="AH845" s="120">
        <f>Таблица1[[#This Row],[1002 заказ]]+Таблица1[[#This Row],[1001 заказ]]</f>
        <v>0</v>
      </c>
      <c r="AI845" s="57">
        <v>1</v>
      </c>
      <c r="AJ845" s="194"/>
      <c r="AK845" s="194"/>
      <c r="AL845" s="194">
        <f>Таблица1[[#This Row],[ФАКТ 1001]]+Таблица1[[#This Row],[ФАКТ 1002]]+Таблица1[[#This Row],[1001 заказ]]+Таблица1[[#This Row],[1002 заказ]]</f>
        <v>0</v>
      </c>
      <c r="AP845" s="3">
        <f>Таблица1[[#This Row],[Возврат 1002]]+Таблица1[[#This Row],[Возврат 1001]]</f>
        <v>0</v>
      </c>
      <c r="AQ84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46" spans="1:43" s="3" customFormat="1" ht="15.75" customHeight="1" x14ac:dyDescent="0.2">
      <c r="A846" s="23" t="s">
        <v>810</v>
      </c>
      <c r="B846" s="2">
        <v>661552</v>
      </c>
      <c r="C846" s="88" t="s">
        <v>1979</v>
      </c>
      <c r="D846" s="23" t="s">
        <v>810</v>
      </c>
      <c r="E846" s="7">
        <v>661552</v>
      </c>
      <c r="F846" s="7" t="s">
        <v>2574</v>
      </c>
      <c r="G846" s="8" t="s">
        <v>1106</v>
      </c>
      <c r="H846" s="5" t="s">
        <v>21</v>
      </c>
      <c r="I846" s="5">
        <v>5</v>
      </c>
      <c r="J846" s="5">
        <v>112</v>
      </c>
      <c r="K846" s="5">
        <v>15</v>
      </c>
      <c r="L846" s="44">
        <v>47</v>
      </c>
      <c r="M846" s="5">
        <v>57.1</v>
      </c>
      <c r="N846" s="5">
        <v>6</v>
      </c>
      <c r="O846" s="43" t="str">
        <f>CONCATENATE(Таблица1[[#This Row],[Отверстия]],"/",Таблица1[[#This Row],[PCD]])</f>
        <v>5/112</v>
      </c>
      <c r="P846" s="5" t="str">
        <f>Таблица1[[#This Row],[Универсальный размер]]&amp;" "&amp;Таблица1[[#This Row],[Код Поставщика]]</f>
        <v>5/112/15/47/57,1/6 51.7М</v>
      </c>
      <c r="Q846" s="17" t="str">
        <f>CONCATENATE(Таблица1[[#This Row],[Отверстия]],"/",Таблица1[[#This Row],[PCD]],"/",Таблица1[[#This Row],[Диаметр]])</f>
        <v>5/112/15</v>
      </c>
      <c r="R84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5/112/15/47/57,1/6</v>
      </c>
      <c r="S84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5/112/15/47/57,1/6</v>
      </c>
      <c r="T846" s="58" t="s">
        <v>28</v>
      </c>
      <c r="U846" s="4">
        <v>4</v>
      </c>
      <c r="V846" s="35">
        <v>8</v>
      </c>
      <c r="W846" s="55" t="s">
        <v>2771</v>
      </c>
      <c r="X846" s="34">
        <v>3350</v>
      </c>
      <c r="Y846" s="161"/>
      <c r="Z846" s="34">
        <v>0</v>
      </c>
      <c r="AA846" s="51">
        <f>IFERROR(VLOOKUP(Таблица1[[#This Row],[Товар КОД6]],'Stock СВОД'!$A$5:$C$220,2,0),)</f>
        <v>0</v>
      </c>
      <c r="AB846" s="51">
        <f>IFERROR(VLOOKUP(Таблица1[[#This Row],[Товар КОД6]],'Продажи Период СВОД'!$A$5:$C$410,2,0),)</f>
        <v>0</v>
      </c>
      <c r="AC846" s="129">
        <f>IFERROR(VLOOKUP(Таблица1[[#This Row],[Товар КОД6]],'Stock СВОД'!$A$5:$C$220,3,0),)</f>
        <v>0</v>
      </c>
      <c r="AD846" s="51">
        <f>IFERROR(VLOOKUP(Таблица1[[#This Row],[Товар КОД6]],'Продажи Период СВОД'!$A$5:$C$410,3,0),)</f>
        <v>0</v>
      </c>
      <c r="AE846" s="119">
        <f>Таблица1[[#This Row],[СТОК 1001]]+Таблица1[[#This Row],[СТОК 1002,]]</f>
        <v>0</v>
      </c>
      <c r="AF846" s="128"/>
      <c r="AG846" s="129"/>
      <c r="AH846" s="120">
        <f>Таблица1[[#This Row],[1002 заказ]]+Таблица1[[#This Row],[1001 заказ]]</f>
        <v>0</v>
      </c>
      <c r="AI846" s="57">
        <v>1</v>
      </c>
      <c r="AJ846" s="194"/>
      <c r="AK846" s="194"/>
      <c r="AL846" s="194">
        <f>Таблица1[[#This Row],[ФАКТ 1001]]+Таблица1[[#This Row],[ФАКТ 1002]]+Таблица1[[#This Row],[1001 заказ]]+Таблица1[[#This Row],[1002 заказ]]</f>
        <v>0</v>
      </c>
      <c r="AP846" s="3">
        <f>Таблица1[[#This Row],[Возврат 1002]]+Таблица1[[#This Row],[Возврат 1001]]</f>
        <v>0</v>
      </c>
      <c r="AQ84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47" spans="1:43" s="3" customFormat="1" ht="15.75" customHeight="1" x14ac:dyDescent="0.2">
      <c r="A847" s="23" t="s">
        <v>810</v>
      </c>
      <c r="B847" s="2">
        <v>661553</v>
      </c>
      <c r="C847" s="88" t="s">
        <v>3748</v>
      </c>
      <c r="D847" s="23" t="s">
        <v>810</v>
      </c>
      <c r="E847" s="7">
        <v>661553</v>
      </c>
      <c r="F847" s="7" t="s">
        <v>2574</v>
      </c>
      <c r="G847" s="8" t="s">
        <v>1099</v>
      </c>
      <c r="H847" s="5" t="s">
        <v>21</v>
      </c>
      <c r="I847" s="5">
        <v>5</v>
      </c>
      <c r="J847" s="5">
        <v>112</v>
      </c>
      <c r="K847" s="5">
        <v>15</v>
      </c>
      <c r="L847" s="44">
        <v>47</v>
      </c>
      <c r="M847" s="5">
        <v>57.1</v>
      </c>
      <c r="N847" s="5">
        <v>6</v>
      </c>
      <c r="O847" s="43" t="str">
        <f>CONCATENATE(Таблица1[[#This Row],[Отверстия]],"/",Таблица1[[#This Row],[PCD]])</f>
        <v>5/112</v>
      </c>
      <c r="P847" s="5" t="str">
        <f>Таблица1[[#This Row],[Универсальный размер]]&amp;" "&amp;Таблица1[[#This Row],[Код Поставщика]]</f>
        <v>5/112/15/47/57,1/6 51.7Н</v>
      </c>
      <c r="Q847" s="17" t="str">
        <f>CONCATENATE(Таблица1[[#This Row],[Отверстия]],"/",Таблица1[[#This Row],[PCD]],"/",Таблица1[[#This Row],[Диаметр]])</f>
        <v>5/112/15</v>
      </c>
      <c r="R84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5/112/15/47/57,1/6</v>
      </c>
      <c r="S84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5/112/15/47/57,1/6</v>
      </c>
      <c r="T847" s="58" t="s">
        <v>28</v>
      </c>
      <c r="U847" s="4">
        <v>4</v>
      </c>
      <c r="V847" s="35">
        <v>8</v>
      </c>
      <c r="W847" s="55" t="s">
        <v>2771</v>
      </c>
      <c r="X847" s="34">
        <v>3350</v>
      </c>
      <c r="Y847" s="161"/>
      <c r="Z847" s="34">
        <v>0</v>
      </c>
      <c r="AA847" s="51">
        <f>IFERROR(VLOOKUP(Таблица1[[#This Row],[Товар КОД6]],'Stock СВОД'!$A$5:$C$220,2,0),)</f>
        <v>0</v>
      </c>
      <c r="AB847" s="51">
        <f>IFERROR(VLOOKUP(Таблица1[[#This Row],[Товар КОД6]],'Продажи Период СВОД'!$A$5:$C$410,2,0),)</f>
        <v>0</v>
      </c>
      <c r="AC847" s="129">
        <f>IFERROR(VLOOKUP(Таблица1[[#This Row],[Товар КОД6]],'Stock СВОД'!$A$5:$C$220,3,0),)</f>
        <v>0</v>
      </c>
      <c r="AD847" s="51">
        <f>IFERROR(VLOOKUP(Таблица1[[#This Row],[Товар КОД6]],'Продажи Период СВОД'!$A$5:$C$410,3,0),)</f>
        <v>0</v>
      </c>
      <c r="AE847" s="119">
        <f>Таблица1[[#This Row],[СТОК 1001]]+Таблица1[[#This Row],[СТОК 1002,]]</f>
        <v>0</v>
      </c>
      <c r="AF847" s="128"/>
      <c r="AG847" s="129"/>
      <c r="AH847" s="120">
        <f>Таблица1[[#This Row],[1002 заказ]]+Таблица1[[#This Row],[1001 заказ]]</f>
        <v>0</v>
      </c>
      <c r="AI847" s="57">
        <v>1</v>
      </c>
      <c r="AJ847" s="194"/>
      <c r="AK847" s="194"/>
      <c r="AL847" s="194">
        <f>Таблица1[[#This Row],[ФАКТ 1001]]+Таблица1[[#This Row],[ФАКТ 1002]]+Таблица1[[#This Row],[1001 заказ]]+Таблица1[[#This Row],[1002 заказ]]</f>
        <v>0</v>
      </c>
      <c r="AM847" s="87"/>
      <c r="AP847" s="3">
        <f>Таблица1[[#This Row],[Возврат 1002]]+Таблица1[[#This Row],[Возврат 1001]]</f>
        <v>0</v>
      </c>
      <c r="AQ84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48" spans="1:43" s="3" customFormat="1" ht="15.75" customHeight="1" x14ac:dyDescent="0.2">
      <c r="A848" s="23" t="s">
        <v>810</v>
      </c>
      <c r="B848" s="2">
        <v>490002</v>
      </c>
      <c r="C848" s="88" t="s">
        <v>488</v>
      </c>
      <c r="D848" s="23" t="s">
        <v>810</v>
      </c>
      <c r="E848" s="7">
        <v>490002</v>
      </c>
      <c r="F848" s="7" t="s">
        <v>107</v>
      </c>
      <c r="G848" s="8" t="s">
        <v>1097</v>
      </c>
      <c r="H848" s="5" t="s">
        <v>21</v>
      </c>
      <c r="I848" s="5">
        <v>5</v>
      </c>
      <c r="J848" s="5">
        <v>112</v>
      </c>
      <c r="K848" s="5">
        <v>15</v>
      </c>
      <c r="L848" s="5">
        <v>47</v>
      </c>
      <c r="M848" s="5">
        <v>57.1</v>
      </c>
      <c r="N848" s="5">
        <v>6.5</v>
      </c>
      <c r="O848" s="43" t="str">
        <f>CONCATENATE(Таблица1[[#This Row],[Отверстия]],"/",Таблица1[[#This Row],[PCD]])</f>
        <v>5/112</v>
      </c>
      <c r="P848" s="5" t="s">
        <v>489</v>
      </c>
      <c r="Q848" s="17" t="str">
        <f>CONCATENATE(Таблица1[[#This Row],[Отверстия]],"/",Таблица1[[#This Row],[PCD]],"/",Таблица1[[#This Row],[Диаметр]])</f>
        <v>5/112/15</v>
      </c>
      <c r="R84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5/112/15/47/57,1/6,5</v>
      </c>
      <c r="S84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5/112/15/47/57,1/6,5</v>
      </c>
      <c r="T848" s="58" t="s">
        <v>28</v>
      </c>
      <c r="U848" s="4">
        <v>4</v>
      </c>
      <c r="V848" s="35">
        <v>8</v>
      </c>
      <c r="W848" s="55" t="s">
        <v>2911</v>
      </c>
      <c r="X848" s="34">
        <v>3590</v>
      </c>
      <c r="Y848" s="161"/>
      <c r="Z848" s="34">
        <v>0</v>
      </c>
      <c r="AA848" s="51">
        <f>IFERROR(VLOOKUP(Таблица1[[#This Row],[Товар КОД6]],'Stock СВОД'!$A$5:$C$220,2,0),)</f>
        <v>0</v>
      </c>
      <c r="AB848" s="51">
        <f>IFERROR(VLOOKUP(Таблица1[[#This Row],[Товар КОД6]],'Продажи Период СВОД'!$A$5:$C$410,2,0),)</f>
        <v>0</v>
      </c>
      <c r="AC848" s="129">
        <f>IFERROR(VLOOKUP(Таблица1[[#This Row],[Товар КОД6]],'Stock СВОД'!$A$5:$C$220,3,0),)</f>
        <v>0</v>
      </c>
      <c r="AD848" s="51">
        <f>IFERROR(VLOOKUP(Таблица1[[#This Row],[Товар КОД6]],'Продажи Период СВОД'!$A$5:$C$410,3,0),)</f>
        <v>0</v>
      </c>
      <c r="AE848" s="125">
        <f>Таблица1[[#This Row],[СТОК 1001]]+Таблица1[[#This Row],[СТОК 1002,]]</f>
        <v>0</v>
      </c>
      <c r="AF848" s="128"/>
      <c r="AG848" s="129"/>
      <c r="AH848" s="120">
        <f>Таблица1[[#This Row],[1002 заказ]]+Таблица1[[#This Row],[1001 заказ]]</f>
        <v>0</v>
      </c>
      <c r="AI848" s="57"/>
      <c r="AJ848" s="194"/>
      <c r="AK848" s="194"/>
      <c r="AL848" s="194">
        <f>Таблица1[[#This Row],[ФАКТ 1001]]+Таблица1[[#This Row],[ФАКТ 1002]]+Таблица1[[#This Row],[1001 заказ]]+Таблица1[[#This Row],[1002 заказ]]</f>
        <v>0</v>
      </c>
      <c r="AM848" s="81" t="s">
        <v>2771</v>
      </c>
      <c r="AP848" s="3">
        <f>Таблица1[[#This Row],[Возврат 1002]]+Таблица1[[#This Row],[Возврат 1001]]</f>
        <v>0</v>
      </c>
      <c r="AQ84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49" spans="1:43" s="3" customFormat="1" ht="15.75" customHeight="1" x14ac:dyDescent="0.2">
      <c r="A849" s="23" t="s">
        <v>810</v>
      </c>
      <c r="B849" s="2">
        <v>665970</v>
      </c>
      <c r="C849" s="88" t="s">
        <v>3018</v>
      </c>
      <c r="D849" s="23" t="s">
        <v>810</v>
      </c>
      <c r="E849" s="7">
        <v>665970</v>
      </c>
      <c r="F849" s="7" t="s">
        <v>107</v>
      </c>
      <c r="G849" s="8" t="s">
        <v>1099</v>
      </c>
      <c r="H849" s="5" t="s">
        <v>21</v>
      </c>
      <c r="I849" s="5">
        <v>5</v>
      </c>
      <c r="J849" s="5">
        <v>112</v>
      </c>
      <c r="K849" s="5">
        <v>15</v>
      </c>
      <c r="L849" s="5">
        <v>47</v>
      </c>
      <c r="M849" s="5">
        <v>57.1</v>
      </c>
      <c r="N849" s="5">
        <v>6.5</v>
      </c>
      <c r="O849" s="43" t="str">
        <f>CONCATENATE(Таблица1[[#This Row],[Отверстия]],"/",Таблица1[[#This Row],[PCD]])</f>
        <v>5/112</v>
      </c>
      <c r="P849" s="5" t="s">
        <v>490</v>
      </c>
      <c r="Q849" s="17" t="str">
        <f>CONCATENATE(Таблица1[[#This Row],[Отверстия]],"/",Таблица1[[#This Row],[PCD]],"/",Таблица1[[#This Row],[Диаметр]])</f>
        <v>5/112/15</v>
      </c>
      <c r="R84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5/112/15/47/57,1/6,5</v>
      </c>
      <c r="S84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5/112/15/47/57,1/6,5</v>
      </c>
      <c r="T849" s="58" t="s">
        <v>28</v>
      </c>
      <c r="U849" s="4">
        <v>4</v>
      </c>
      <c r="V849" s="35">
        <v>8</v>
      </c>
      <c r="W849" s="55" t="s">
        <v>2911</v>
      </c>
      <c r="X849" s="34">
        <v>3350</v>
      </c>
      <c r="Y849" s="161"/>
      <c r="Z849" s="34">
        <v>0</v>
      </c>
      <c r="AA849" s="51">
        <f>IFERROR(VLOOKUP(Таблица1[[#This Row],[Товар КОД6]],'Stock СВОД'!$A$5:$C$220,2,0),)</f>
        <v>0</v>
      </c>
      <c r="AB849" s="51">
        <f>IFERROR(VLOOKUP(Таблица1[[#This Row],[Товар КОД6]],'Продажи Период СВОД'!$A$5:$C$410,2,0),)</f>
        <v>0</v>
      </c>
      <c r="AC849" s="129">
        <f>IFERROR(VLOOKUP(Таблица1[[#This Row],[Товар КОД6]],'Stock СВОД'!$A$5:$C$220,3,0),)</f>
        <v>0</v>
      </c>
      <c r="AD849" s="51">
        <f>IFERROR(VLOOKUP(Таблица1[[#This Row],[Товар КОД6]],'Продажи Период СВОД'!$A$5:$C$410,3,0),)</f>
        <v>0</v>
      </c>
      <c r="AE849" s="119">
        <f>Таблица1[[#This Row],[СТОК 1001]]+Таблица1[[#This Row],[СТОК 1002,]]</f>
        <v>0</v>
      </c>
      <c r="AF849" s="128"/>
      <c r="AG849" s="129"/>
      <c r="AH849" s="120">
        <f>Таблица1[[#This Row],[1002 заказ]]+Таблица1[[#This Row],[1001 заказ]]</f>
        <v>0</v>
      </c>
      <c r="AI849" s="57"/>
      <c r="AJ849" s="194"/>
      <c r="AK849" s="194"/>
      <c r="AL849" s="194">
        <f>Таблица1[[#This Row],[ФАКТ 1001]]+Таблица1[[#This Row],[ФАКТ 1002]]+Таблица1[[#This Row],[1001 заказ]]+Таблица1[[#This Row],[1002 заказ]]</f>
        <v>0</v>
      </c>
      <c r="AM849" s="81" t="s">
        <v>2771</v>
      </c>
      <c r="AP849" s="3">
        <f>Таблица1[[#This Row],[Возврат 1002]]+Таблица1[[#This Row],[Возврат 1001]]</f>
        <v>0</v>
      </c>
      <c r="AQ84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50" spans="1:43" s="3" customFormat="1" ht="15.75" customHeight="1" x14ac:dyDescent="0.2">
      <c r="A850" s="23" t="s">
        <v>810</v>
      </c>
      <c r="B850" s="2">
        <v>405682</v>
      </c>
      <c r="C850" s="88" t="s">
        <v>491</v>
      </c>
      <c r="D850" s="23" t="s">
        <v>810</v>
      </c>
      <c r="E850" s="7">
        <v>405682</v>
      </c>
      <c r="F850" s="7" t="s">
        <v>107</v>
      </c>
      <c r="G850" s="8" t="s">
        <v>2571</v>
      </c>
      <c r="H850" s="5" t="s">
        <v>21</v>
      </c>
      <c r="I850" s="5">
        <v>5</v>
      </c>
      <c r="J850" s="5">
        <v>112</v>
      </c>
      <c r="K850" s="5">
        <v>15</v>
      </c>
      <c r="L850" s="5">
        <v>47</v>
      </c>
      <c r="M850" s="5">
        <v>57.1</v>
      </c>
      <c r="N850" s="5">
        <v>6.5</v>
      </c>
      <c r="O850" s="43" t="str">
        <f>CONCATENATE(Таблица1[[#This Row],[Отверстия]],"/",Таблица1[[#This Row],[PCD]])</f>
        <v>5/112</v>
      </c>
      <c r="P850" s="5" t="s">
        <v>492</v>
      </c>
      <c r="Q850" s="17" t="str">
        <f>CONCATENATE(Таблица1[[#This Row],[Отверстия]],"/",Таблица1[[#This Row],[PCD]],"/",Таблица1[[#This Row],[Диаметр]])</f>
        <v>5/112/15</v>
      </c>
      <c r="R85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5/112/15/47/57,1/6,5</v>
      </c>
      <c r="S85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5/112/15/47/57,1/6,5</v>
      </c>
      <c r="T850" s="58" t="s">
        <v>28</v>
      </c>
      <c r="U850" s="4">
        <v>4</v>
      </c>
      <c r="V850" s="35">
        <v>8</v>
      </c>
      <c r="W850" s="55" t="s">
        <v>2911</v>
      </c>
      <c r="X850" s="34">
        <v>3590</v>
      </c>
      <c r="Y850" s="161"/>
      <c r="Z850" s="34">
        <v>0</v>
      </c>
      <c r="AA850" s="51">
        <f>IFERROR(VLOOKUP(Таблица1[[#This Row],[Товар КОД6]],'Stock СВОД'!$A$5:$C$220,2,0),)</f>
        <v>0</v>
      </c>
      <c r="AB850" s="51">
        <f>IFERROR(VLOOKUP(Таблица1[[#This Row],[Товар КОД6]],'Продажи Период СВОД'!$A$5:$C$410,2,0),)</f>
        <v>0</v>
      </c>
      <c r="AC850" s="129">
        <f>IFERROR(VLOOKUP(Таблица1[[#This Row],[Товар КОД6]],'Stock СВОД'!$A$5:$C$220,3,0),)</f>
        <v>0</v>
      </c>
      <c r="AD850" s="51">
        <f>IFERROR(VLOOKUP(Таблица1[[#This Row],[Товар КОД6]],'Продажи Период СВОД'!$A$5:$C$410,3,0),)</f>
        <v>0</v>
      </c>
      <c r="AE850" s="119">
        <f>Таблица1[[#This Row],[СТОК 1001]]+Таблица1[[#This Row],[СТОК 1002,]]</f>
        <v>0</v>
      </c>
      <c r="AF850" s="128"/>
      <c r="AG850" s="129"/>
      <c r="AH850" s="120">
        <f>Таблица1[[#This Row],[1002 заказ]]+Таблица1[[#This Row],[1001 заказ]]</f>
        <v>0</v>
      </c>
      <c r="AI850" s="57"/>
      <c r="AJ850" s="194"/>
      <c r="AK850" s="194"/>
      <c r="AL850" s="194">
        <f>Таблица1[[#This Row],[ФАКТ 1001]]+Таблица1[[#This Row],[ФАКТ 1002]]+Таблица1[[#This Row],[1001 заказ]]+Таблица1[[#This Row],[1002 заказ]]</f>
        <v>0</v>
      </c>
      <c r="AM850" s="81" t="s">
        <v>2771</v>
      </c>
      <c r="AP850" s="3">
        <f>Таблица1[[#This Row],[Возврат 1002]]+Таблица1[[#This Row],[Возврат 1001]]</f>
        <v>0</v>
      </c>
      <c r="AQ85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51" spans="1:43" s="3" customFormat="1" ht="15.75" customHeight="1" x14ac:dyDescent="0.2">
      <c r="A851" s="23" t="s">
        <v>810</v>
      </c>
      <c r="B851" s="2">
        <v>941605</v>
      </c>
      <c r="C851" s="88" t="s">
        <v>495</v>
      </c>
      <c r="D851" s="23" t="s">
        <v>810</v>
      </c>
      <c r="E851" s="7">
        <v>941605</v>
      </c>
      <c r="F851" s="7" t="s">
        <v>107</v>
      </c>
      <c r="G851" s="8" t="s">
        <v>1099</v>
      </c>
      <c r="H851" s="5" t="s">
        <v>21</v>
      </c>
      <c r="I851" s="5">
        <v>5</v>
      </c>
      <c r="J851" s="5">
        <v>112</v>
      </c>
      <c r="K851" s="5">
        <v>15</v>
      </c>
      <c r="L851" s="5">
        <v>47</v>
      </c>
      <c r="M851" s="5">
        <v>57.1</v>
      </c>
      <c r="N851" s="5">
        <v>6.5</v>
      </c>
      <c r="O851" s="43" t="str">
        <f>CONCATENATE(Таблица1[[#This Row],[Отверстия]],"/",Таблица1[[#This Row],[PCD]])</f>
        <v>5/112</v>
      </c>
      <c r="P851" s="5" t="s">
        <v>496</v>
      </c>
      <c r="Q851" s="17" t="str">
        <f>CONCATENATE(Таблица1[[#This Row],[Отверстия]],"/",Таблица1[[#This Row],[PCD]],"/",Таблица1[[#This Row],[Диаметр]])</f>
        <v>5/112/15</v>
      </c>
      <c r="R85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5/112/15/47/57,1/6,5</v>
      </c>
      <c r="S85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5/112/15/47/57,1/6,5</v>
      </c>
      <c r="T851" s="58" t="s">
        <v>28</v>
      </c>
      <c r="U851" s="4">
        <v>4</v>
      </c>
      <c r="V851" s="35">
        <v>8</v>
      </c>
      <c r="W851" s="55" t="s">
        <v>2911</v>
      </c>
      <c r="X851" s="34">
        <v>3350</v>
      </c>
      <c r="Y851" s="161"/>
      <c r="Z851" s="34">
        <v>0</v>
      </c>
      <c r="AA851" s="51">
        <f>IFERROR(VLOOKUP(Таблица1[[#This Row],[Товар КОД6]],'Stock СВОД'!$A$5:$C$220,2,0),)</f>
        <v>0</v>
      </c>
      <c r="AB851" s="51">
        <f>IFERROR(VLOOKUP(Таблица1[[#This Row],[Товар КОД6]],'Продажи Период СВОД'!$A$5:$C$410,2,0),)</f>
        <v>0</v>
      </c>
      <c r="AC851" s="129">
        <f>IFERROR(VLOOKUP(Таблица1[[#This Row],[Товар КОД6]],'Stock СВОД'!$A$5:$C$220,3,0),)</f>
        <v>0</v>
      </c>
      <c r="AD851" s="51">
        <f>IFERROR(VLOOKUP(Таблица1[[#This Row],[Товар КОД6]],'Продажи Период СВОД'!$A$5:$C$410,3,0),)</f>
        <v>0</v>
      </c>
      <c r="AE851" s="119">
        <f>Таблица1[[#This Row],[СТОК 1001]]+Таблица1[[#This Row],[СТОК 1002,]]</f>
        <v>0</v>
      </c>
      <c r="AF851" s="128"/>
      <c r="AG851" s="129"/>
      <c r="AH851" s="120">
        <f>Таблица1[[#This Row],[1002 заказ]]+Таблица1[[#This Row],[1001 заказ]]</f>
        <v>0</v>
      </c>
      <c r="AI851" s="57"/>
      <c r="AJ851" s="194"/>
      <c r="AK851" s="194"/>
      <c r="AL851" s="194">
        <f>Таблица1[[#This Row],[ФАКТ 1001]]+Таблица1[[#This Row],[ФАКТ 1002]]+Таблица1[[#This Row],[1001 заказ]]+Таблица1[[#This Row],[1002 заказ]]</f>
        <v>0</v>
      </c>
      <c r="AM851" s="81" t="s">
        <v>2771</v>
      </c>
      <c r="AP851" s="3">
        <f>Таблица1[[#This Row],[Возврат 1002]]+Таблица1[[#This Row],[Возврат 1001]]</f>
        <v>0</v>
      </c>
      <c r="AQ85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52" spans="1:43" s="3" customFormat="1" ht="15.75" customHeight="1" x14ac:dyDescent="0.2">
      <c r="A852" s="23" t="s">
        <v>810</v>
      </c>
      <c r="B852" s="2">
        <v>408838</v>
      </c>
      <c r="C852" s="88" t="s">
        <v>1523</v>
      </c>
      <c r="D852" s="23" t="s">
        <v>810</v>
      </c>
      <c r="E852" s="7">
        <v>408838</v>
      </c>
      <c r="F852" s="7" t="s">
        <v>2573</v>
      </c>
      <c r="G852" s="8" t="s">
        <v>1180</v>
      </c>
      <c r="H852" s="5" t="s">
        <v>21</v>
      </c>
      <c r="I852" s="5">
        <v>5</v>
      </c>
      <c r="J852" s="5">
        <v>112</v>
      </c>
      <c r="K852" s="5">
        <v>15</v>
      </c>
      <c r="L852" s="5">
        <v>47</v>
      </c>
      <c r="M852" s="5">
        <v>57.1</v>
      </c>
      <c r="N852" s="5">
        <v>6.5</v>
      </c>
      <c r="O852" s="43" t="str">
        <f>CONCATENATE(Таблица1[[#This Row],[Отверстия]],"/",Таблица1[[#This Row],[PCD]])</f>
        <v>5/112</v>
      </c>
      <c r="P852" s="5" t="s">
        <v>1522</v>
      </c>
      <c r="Q852" s="17" t="str">
        <f>CONCATENATE(Таблица1[[#This Row],[Отверстия]],"/",Таблица1[[#This Row],[PCD]],"/",Таблица1[[#This Row],[Диаметр]])</f>
        <v>5/112/15</v>
      </c>
      <c r="R85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5/112/15/47/57,1/6,5</v>
      </c>
      <c r="S85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5/112/15/47/57,1/6,5</v>
      </c>
      <c r="T852" s="58" t="s">
        <v>28</v>
      </c>
      <c r="U852" s="4">
        <v>4</v>
      </c>
      <c r="V852" s="35">
        <v>8</v>
      </c>
      <c r="W852" s="55" t="s">
        <v>2911</v>
      </c>
      <c r="X852" s="34">
        <v>3590</v>
      </c>
      <c r="Y852" s="161"/>
      <c r="Z852" s="34">
        <v>0</v>
      </c>
      <c r="AA852" s="51">
        <f>IFERROR(VLOOKUP(Таблица1[[#This Row],[Товар КОД6]],'Stock СВОД'!$A$5:$C$220,2,0),)</f>
        <v>0</v>
      </c>
      <c r="AB852" s="51">
        <f>IFERROR(VLOOKUP(Таблица1[[#This Row],[Товар КОД6]],'Продажи Период СВОД'!$A$5:$C$410,2,0),)</f>
        <v>0</v>
      </c>
      <c r="AC852" s="129">
        <f>IFERROR(VLOOKUP(Таблица1[[#This Row],[Товар КОД6]],'Stock СВОД'!$A$5:$C$220,3,0),)</f>
        <v>0</v>
      </c>
      <c r="AD852" s="51">
        <f>IFERROR(VLOOKUP(Таблица1[[#This Row],[Товар КОД6]],'Продажи Период СВОД'!$A$5:$C$410,3,0),)</f>
        <v>0</v>
      </c>
      <c r="AE852" s="119">
        <f>Таблица1[[#This Row],[СТОК 1001]]+Таблица1[[#This Row],[СТОК 1002,]]</f>
        <v>0</v>
      </c>
      <c r="AF852" s="128"/>
      <c r="AG852" s="129"/>
      <c r="AH852" s="120">
        <f>Таблица1[[#This Row],[1002 заказ]]+Таблица1[[#This Row],[1001 заказ]]</f>
        <v>0</v>
      </c>
      <c r="AI852" s="57"/>
      <c r="AJ852" s="194"/>
      <c r="AK852" s="194"/>
      <c r="AL852" s="194">
        <f>Таблица1[[#This Row],[ФАКТ 1001]]+Таблица1[[#This Row],[ФАКТ 1002]]+Таблица1[[#This Row],[1001 заказ]]+Таблица1[[#This Row],[1002 заказ]]</f>
        <v>0</v>
      </c>
      <c r="AM852" s="81" t="s">
        <v>2771</v>
      </c>
      <c r="AP852" s="3">
        <f>Таблица1[[#This Row],[Возврат 1002]]+Таблица1[[#This Row],[Возврат 1001]]</f>
        <v>0</v>
      </c>
      <c r="AQ85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53" spans="1:43" s="3" customFormat="1" ht="15.75" customHeight="1" x14ac:dyDescent="0.2">
      <c r="A853" s="23" t="s">
        <v>810</v>
      </c>
      <c r="B853" s="2">
        <v>408839</v>
      </c>
      <c r="C853" s="88" t="s">
        <v>1525</v>
      </c>
      <c r="D853" s="23" t="s">
        <v>810</v>
      </c>
      <c r="E853" s="7">
        <v>408839</v>
      </c>
      <c r="F853" s="7" t="s">
        <v>2573</v>
      </c>
      <c r="G853" s="8" t="s">
        <v>1102</v>
      </c>
      <c r="H853" s="5" t="s">
        <v>21</v>
      </c>
      <c r="I853" s="5">
        <v>5</v>
      </c>
      <c r="J853" s="5">
        <v>112</v>
      </c>
      <c r="K853" s="5">
        <v>15</v>
      </c>
      <c r="L853" s="5">
        <v>47</v>
      </c>
      <c r="M853" s="5">
        <v>57.1</v>
      </c>
      <c r="N853" s="5">
        <v>6.5</v>
      </c>
      <c r="O853" s="43" t="str">
        <f>CONCATENATE(Таблица1[[#This Row],[Отверстия]],"/",Таблица1[[#This Row],[PCD]])</f>
        <v>5/112</v>
      </c>
      <c r="P853" s="5" t="s">
        <v>1524</v>
      </c>
      <c r="Q853" s="17" t="str">
        <f>CONCATENATE(Таблица1[[#This Row],[Отверстия]],"/",Таблица1[[#This Row],[PCD]],"/",Таблица1[[#This Row],[Диаметр]])</f>
        <v>5/112/15</v>
      </c>
      <c r="R85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5/112/15/47/57,1/6,5</v>
      </c>
      <c r="S85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5/112/15/47/57,1/6,5</v>
      </c>
      <c r="T853" s="58" t="s">
        <v>28</v>
      </c>
      <c r="U853" s="4">
        <v>4</v>
      </c>
      <c r="V853" s="35">
        <v>8</v>
      </c>
      <c r="W853" s="55" t="s">
        <v>2911</v>
      </c>
      <c r="X853" s="34">
        <v>3590</v>
      </c>
      <c r="Y853" s="161"/>
      <c r="Z853" s="34">
        <v>0</v>
      </c>
      <c r="AA853" s="51">
        <f>IFERROR(VLOOKUP(Таблица1[[#This Row],[Товар КОД6]],'Stock СВОД'!$A$5:$C$220,2,0),)</f>
        <v>0</v>
      </c>
      <c r="AB853" s="51">
        <f>IFERROR(VLOOKUP(Таблица1[[#This Row],[Товар КОД6]],'Продажи Период СВОД'!$A$5:$C$410,2,0),)</f>
        <v>0</v>
      </c>
      <c r="AC853" s="129">
        <f>IFERROR(VLOOKUP(Таблица1[[#This Row],[Товар КОД6]],'Stock СВОД'!$A$5:$C$220,3,0),)</f>
        <v>0</v>
      </c>
      <c r="AD853" s="51">
        <f>IFERROR(VLOOKUP(Таблица1[[#This Row],[Товар КОД6]],'Продажи Период СВОД'!$A$5:$C$410,3,0),)</f>
        <v>0</v>
      </c>
      <c r="AE853" s="119">
        <f>Таблица1[[#This Row],[СТОК 1001]]+Таблица1[[#This Row],[СТОК 1002,]]</f>
        <v>0</v>
      </c>
      <c r="AF853" s="128"/>
      <c r="AG853" s="129"/>
      <c r="AH853" s="120">
        <f>Таблица1[[#This Row],[1002 заказ]]+Таблица1[[#This Row],[1001 заказ]]</f>
        <v>0</v>
      </c>
      <c r="AI853" s="57"/>
      <c r="AJ853" s="194"/>
      <c r="AK853" s="194"/>
      <c r="AL853" s="194">
        <f>Таблица1[[#This Row],[ФАКТ 1001]]+Таблица1[[#This Row],[ФАКТ 1002]]+Таблица1[[#This Row],[1001 заказ]]+Таблица1[[#This Row],[1002 заказ]]</f>
        <v>0</v>
      </c>
      <c r="AM853" s="81" t="s">
        <v>2771</v>
      </c>
      <c r="AP853" s="3">
        <f>Таблица1[[#This Row],[Возврат 1002]]+Таблица1[[#This Row],[Возврат 1001]]</f>
        <v>0</v>
      </c>
      <c r="AQ85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54" spans="1:43" s="3" customFormat="1" ht="15.75" customHeight="1" x14ac:dyDescent="0.2">
      <c r="A854" s="23" t="s">
        <v>810</v>
      </c>
      <c r="B854" s="2">
        <v>661849</v>
      </c>
      <c r="C854" s="88" t="s">
        <v>2302</v>
      </c>
      <c r="D854" s="23" t="s">
        <v>810</v>
      </c>
      <c r="E854" s="7">
        <v>661849</v>
      </c>
      <c r="F854" s="7" t="s">
        <v>107</v>
      </c>
      <c r="G854" s="8" t="s">
        <v>1103</v>
      </c>
      <c r="H854" s="5" t="s">
        <v>21</v>
      </c>
      <c r="I854" s="5">
        <v>5</v>
      </c>
      <c r="J854" s="5">
        <v>112</v>
      </c>
      <c r="K854" s="5">
        <v>15</v>
      </c>
      <c r="L854" s="5">
        <v>47</v>
      </c>
      <c r="M854" s="5">
        <v>57.1</v>
      </c>
      <c r="N854" s="5">
        <v>6.5</v>
      </c>
      <c r="O854" s="43" t="str">
        <f>CONCATENATE(Таблица1[[#This Row],[Отверстия]],"/",Таблица1[[#This Row],[PCD]])</f>
        <v>5/112</v>
      </c>
      <c r="P854" s="5" t="s">
        <v>2301</v>
      </c>
      <c r="Q854" s="17" t="str">
        <f>CONCATENATE(Таблица1[[#This Row],[Отверстия]],"/",Таблица1[[#This Row],[PCD]],"/",Таблица1[[#This Row],[Диаметр]])</f>
        <v>5/112/15</v>
      </c>
      <c r="R85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5/112/15/47/57,1/6,5</v>
      </c>
      <c r="S85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5/112/15/47/57,1/6,5</v>
      </c>
      <c r="T854" s="58" t="s">
        <v>28</v>
      </c>
      <c r="U854" s="4">
        <v>4</v>
      </c>
      <c r="V854" s="35">
        <v>8</v>
      </c>
      <c r="W854" s="55" t="s">
        <v>2911</v>
      </c>
      <c r="X854" s="34">
        <v>3590</v>
      </c>
      <c r="Y854" s="161"/>
      <c r="Z854" s="34">
        <v>0</v>
      </c>
      <c r="AA854" s="51">
        <f>IFERROR(VLOOKUP(Таблица1[[#This Row],[Товар КОД6]],'Stock СВОД'!$A$5:$C$220,2,0),)</f>
        <v>0</v>
      </c>
      <c r="AB854" s="51">
        <f>IFERROR(VLOOKUP(Таблица1[[#This Row],[Товар КОД6]],'Продажи Период СВОД'!$A$5:$C$410,2,0),)</f>
        <v>0</v>
      </c>
      <c r="AC854" s="129">
        <f>IFERROR(VLOOKUP(Таблица1[[#This Row],[Товар КОД6]],'Stock СВОД'!$A$5:$C$220,3,0),)</f>
        <v>0</v>
      </c>
      <c r="AD854" s="51">
        <f>IFERROR(VLOOKUP(Таблица1[[#This Row],[Товар КОД6]],'Продажи Период СВОД'!$A$5:$C$410,3,0),)</f>
        <v>0</v>
      </c>
      <c r="AE854" s="119">
        <f>Таблица1[[#This Row],[СТОК 1001]]+Таблица1[[#This Row],[СТОК 1002,]]</f>
        <v>0</v>
      </c>
      <c r="AF854" s="128"/>
      <c r="AG854" s="129"/>
      <c r="AH854" s="120">
        <f>Таблица1[[#This Row],[1002 заказ]]+Таблица1[[#This Row],[1001 заказ]]</f>
        <v>0</v>
      </c>
      <c r="AI854" s="57"/>
      <c r="AJ854" s="194"/>
      <c r="AK854" s="194"/>
      <c r="AL854" s="194">
        <f>Таблица1[[#This Row],[ФАКТ 1001]]+Таблица1[[#This Row],[ФАКТ 1002]]+Таблица1[[#This Row],[1001 заказ]]+Таблица1[[#This Row],[1002 заказ]]</f>
        <v>0</v>
      </c>
      <c r="AM854" s="81" t="s">
        <v>2771</v>
      </c>
      <c r="AP854" s="3">
        <f>Таблица1[[#This Row],[Возврат 1002]]+Таблица1[[#This Row],[Возврат 1001]]</f>
        <v>0</v>
      </c>
      <c r="AQ85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55" spans="1:43" s="3" customFormat="1" ht="15.75" customHeight="1" x14ac:dyDescent="0.2">
      <c r="A855" s="23" t="s">
        <v>810</v>
      </c>
      <c r="B855" s="2">
        <v>661851</v>
      </c>
      <c r="C855" s="88" t="s">
        <v>3749</v>
      </c>
      <c r="D855" s="23" t="s">
        <v>810</v>
      </c>
      <c r="E855" s="7">
        <v>661851</v>
      </c>
      <c r="F855" s="7" t="s">
        <v>107</v>
      </c>
      <c r="G855" s="8" t="s">
        <v>1107</v>
      </c>
      <c r="H855" s="5" t="s">
        <v>21</v>
      </c>
      <c r="I855" s="5">
        <v>5</v>
      </c>
      <c r="J855" s="5">
        <v>112</v>
      </c>
      <c r="K855" s="5">
        <v>15</v>
      </c>
      <c r="L855" s="5">
        <v>47</v>
      </c>
      <c r="M855" s="5">
        <v>57.1</v>
      </c>
      <c r="N855" s="5">
        <v>6.5</v>
      </c>
      <c r="O855" s="43" t="str">
        <f>CONCATENATE(Таблица1[[#This Row],[Отверстия]],"/",Таблица1[[#This Row],[PCD]])</f>
        <v>5/112</v>
      </c>
      <c r="P855" s="5" t="s">
        <v>2303</v>
      </c>
      <c r="Q855" s="17" t="str">
        <f>CONCATENATE(Таблица1[[#This Row],[Отверстия]],"/",Таблица1[[#This Row],[PCD]],"/",Таблица1[[#This Row],[Диаметр]])</f>
        <v>5/112/15</v>
      </c>
      <c r="R85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5/112/15/47/57,1/6,5</v>
      </c>
      <c r="S85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5/112/15/47/57,1/6,5</v>
      </c>
      <c r="T855" s="58" t="s">
        <v>28</v>
      </c>
      <c r="U855" s="4">
        <v>4</v>
      </c>
      <c r="V855" s="35">
        <v>8</v>
      </c>
      <c r="W855" s="55" t="s">
        <v>2911</v>
      </c>
      <c r="X855" s="34">
        <v>3350</v>
      </c>
      <c r="Y855" s="161"/>
      <c r="Z855" s="34">
        <v>0</v>
      </c>
      <c r="AA855" s="51">
        <f>IFERROR(VLOOKUP(Таблица1[[#This Row],[Товар КОД6]],'Stock СВОД'!$A$5:$C$220,2,0),)</f>
        <v>0</v>
      </c>
      <c r="AB855" s="51">
        <f>IFERROR(VLOOKUP(Таблица1[[#This Row],[Товар КОД6]],'Продажи Период СВОД'!$A$5:$C$410,2,0),)</f>
        <v>0</v>
      </c>
      <c r="AC855" s="129">
        <f>IFERROR(VLOOKUP(Таблица1[[#This Row],[Товар КОД6]],'Stock СВОД'!$A$5:$C$220,3,0),)</f>
        <v>0</v>
      </c>
      <c r="AD855" s="51">
        <f>IFERROR(VLOOKUP(Таблица1[[#This Row],[Товар КОД6]],'Продажи Период СВОД'!$A$5:$C$410,3,0),)</f>
        <v>0</v>
      </c>
      <c r="AE855" s="119">
        <f>Таблица1[[#This Row],[СТОК 1001]]+Таблица1[[#This Row],[СТОК 1002,]]</f>
        <v>0</v>
      </c>
      <c r="AF855" s="128"/>
      <c r="AG855" s="129"/>
      <c r="AH855" s="120">
        <f>Таблица1[[#This Row],[1002 заказ]]+Таблица1[[#This Row],[1001 заказ]]</f>
        <v>0</v>
      </c>
      <c r="AI855" s="57"/>
      <c r="AJ855" s="194"/>
      <c r="AK855" s="194"/>
      <c r="AL855" s="194">
        <f>Таблица1[[#This Row],[ФАКТ 1001]]+Таблица1[[#This Row],[ФАКТ 1002]]+Таблица1[[#This Row],[1001 заказ]]+Таблица1[[#This Row],[1002 заказ]]</f>
        <v>0</v>
      </c>
      <c r="AM855" s="81" t="s">
        <v>2771</v>
      </c>
      <c r="AP855" s="3">
        <f>Таблица1[[#This Row],[Возврат 1002]]+Таблица1[[#This Row],[Возврат 1001]]</f>
        <v>0</v>
      </c>
      <c r="AQ85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56" spans="1:43" s="3" customFormat="1" ht="15.75" customHeight="1" x14ac:dyDescent="0.2">
      <c r="A856" s="23" t="s">
        <v>810</v>
      </c>
      <c r="B856" s="2">
        <v>661852</v>
      </c>
      <c r="C856" s="88" t="s">
        <v>2305</v>
      </c>
      <c r="D856" s="23" t="s">
        <v>810</v>
      </c>
      <c r="E856" s="7">
        <v>661852</v>
      </c>
      <c r="F856" s="7" t="s">
        <v>107</v>
      </c>
      <c r="G856" s="8" t="s">
        <v>1108</v>
      </c>
      <c r="H856" s="5" t="s">
        <v>21</v>
      </c>
      <c r="I856" s="5">
        <v>5</v>
      </c>
      <c r="J856" s="5">
        <v>112</v>
      </c>
      <c r="K856" s="5">
        <v>15</v>
      </c>
      <c r="L856" s="5">
        <v>47</v>
      </c>
      <c r="M856" s="5">
        <v>57.1</v>
      </c>
      <c r="N856" s="5">
        <v>6.5</v>
      </c>
      <c r="O856" s="43" t="str">
        <f>CONCATENATE(Таблица1[[#This Row],[Отверстия]],"/",Таблица1[[#This Row],[PCD]])</f>
        <v>5/112</v>
      </c>
      <c r="P856" s="5" t="s">
        <v>2304</v>
      </c>
      <c r="Q856" s="17" t="str">
        <f>CONCATENATE(Таблица1[[#This Row],[Отверстия]],"/",Таблица1[[#This Row],[PCD]],"/",Таблица1[[#This Row],[Диаметр]])</f>
        <v>5/112/15</v>
      </c>
      <c r="R85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5/112/15/47/57,1/6,5</v>
      </c>
      <c r="S85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5/112/15/47/57,1/6,5</v>
      </c>
      <c r="T856" s="58" t="s">
        <v>28</v>
      </c>
      <c r="U856" s="4">
        <v>4</v>
      </c>
      <c r="V856" s="35">
        <v>8</v>
      </c>
      <c r="W856" s="55" t="s">
        <v>2911</v>
      </c>
      <c r="X856" s="34">
        <v>3350</v>
      </c>
      <c r="Y856" s="161"/>
      <c r="Z856" s="34">
        <v>0</v>
      </c>
      <c r="AA856" s="51">
        <f>IFERROR(VLOOKUP(Таблица1[[#This Row],[Товар КОД6]],'Stock СВОД'!$A$5:$C$220,2,0),)</f>
        <v>0</v>
      </c>
      <c r="AB856" s="51">
        <f>IFERROR(VLOOKUP(Таблица1[[#This Row],[Товар КОД6]],'Продажи Период СВОД'!$A$5:$C$410,2,0),)</f>
        <v>0</v>
      </c>
      <c r="AC856" s="129">
        <f>IFERROR(VLOOKUP(Таблица1[[#This Row],[Товар КОД6]],'Stock СВОД'!$A$5:$C$220,3,0),)</f>
        <v>0</v>
      </c>
      <c r="AD856" s="51">
        <f>IFERROR(VLOOKUP(Таблица1[[#This Row],[Товар КОД6]],'Продажи Период СВОД'!$A$5:$C$410,3,0),)</f>
        <v>0</v>
      </c>
      <c r="AE856" s="119">
        <f>Таблица1[[#This Row],[СТОК 1001]]+Таблица1[[#This Row],[СТОК 1002,]]</f>
        <v>0</v>
      </c>
      <c r="AF856" s="128"/>
      <c r="AG856" s="129"/>
      <c r="AH856" s="120">
        <f>Таблица1[[#This Row],[1002 заказ]]+Таблица1[[#This Row],[1001 заказ]]</f>
        <v>0</v>
      </c>
      <c r="AI856" s="57"/>
      <c r="AJ856" s="194"/>
      <c r="AK856" s="194"/>
      <c r="AL856" s="194">
        <f>Таблица1[[#This Row],[ФАКТ 1001]]+Таблица1[[#This Row],[ФАКТ 1002]]+Таблица1[[#This Row],[1001 заказ]]+Таблица1[[#This Row],[1002 заказ]]</f>
        <v>0</v>
      </c>
      <c r="AM856" s="81" t="s">
        <v>2771</v>
      </c>
      <c r="AP856" s="3">
        <f>Таблица1[[#This Row],[Возврат 1002]]+Таблица1[[#This Row],[Возврат 1001]]</f>
        <v>0</v>
      </c>
      <c r="AQ85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57" spans="1:43" s="3" customFormat="1" ht="15.75" customHeight="1" x14ac:dyDescent="0.2">
      <c r="A857" s="23" t="s">
        <v>810</v>
      </c>
      <c r="B857" s="2">
        <v>665942</v>
      </c>
      <c r="C857" s="88" t="s">
        <v>3291</v>
      </c>
      <c r="D857" s="23" t="s">
        <v>810</v>
      </c>
      <c r="E857" s="7">
        <v>665942</v>
      </c>
      <c r="F857" s="7" t="s">
        <v>3245</v>
      </c>
      <c r="G857" s="8" t="s">
        <v>1099</v>
      </c>
      <c r="H857" s="5" t="s">
        <v>21</v>
      </c>
      <c r="I857" s="5">
        <v>5</v>
      </c>
      <c r="J857" s="5">
        <v>112</v>
      </c>
      <c r="K857" s="5">
        <v>15</v>
      </c>
      <c r="L857" s="5">
        <v>47</v>
      </c>
      <c r="M857" s="5">
        <v>57.1</v>
      </c>
      <c r="N857" s="5">
        <v>6.5</v>
      </c>
      <c r="O857" s="43" t="str">
        <f>CONCATENATE(Таблица1[[#This Row],[Отверстия]],"/",Таблица1[[#This Row],[PCD]])</f>
        <v>5/112</v>
      </c>
      <c r="P857" s="5" t="s">
        <v>2491</v>
      </c>
      <c r="Q857" s="17" t="str">
        <f>CONCATENATE(Таблица1[[#This Row],[Отверстия]],"/",Таблица1[[#This Row],[PCD]],"/",Таблица1[[#This Row],[Диаметр]])</f>
        <v>5/112/15</v>
      </c>
      <c r="R85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5/112/15/47/57,1/6,5</v>
      </c>
      <c r="S85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5/112/15/47/57,1/6,5</v>
      </c>
      <c r="T857" s="58" t="s">
        <v>28</v>
      </c>
      <c r="U857" s="4">
        <v>4</v>
      </c>
      <c r="V857" s="35">
        <v>8</v>
      </c>
      <c r="W857" s="55" t="s">
        <v>2911</v>
      </c>
      <c r="X857" s="34">
        <v>3350</v>
      </c>
      <c r="Y857" s="161"/>
      <c r="Z857" s="34">
        <v>0</v>
      </c>
      <c r="AA857" s="51">
        <f>IFERROR(VLOOKUP(Таблица1[[#This Row],[Товар КОД6]],'Stock СВОД'!$A$5:$C$220,2,0),)</f>
        <v>0</v>
      </c>
      <c r="AB857" s="51">
        <f>IFERROR(VLOOKUP(Таблица1[[#This Row],[Товар КОД6]],'Продажи Период СВОД'!$A$5:$C$410,2,0),)</f>
        <v>0</v>
      </c>
      <c r="AC857" s="129">
        <f>IFERROR(VLOOKUP(Таблица1[[#This Row],[Товар КОД6]],'Stock СВОД'!$A$5:$C$220,3,0),)</f>
        <v>4</v>
      </c>
      <c r="AD857" s="51">
        <f>IFERROR(VLOOKUP(Таблица1[[#This Row],[Товар КОД6]],'Продажи Период СВОД'!$A$5:$C$410,3,0),)</f>
        <v>0</v>
      </c>
      <c r="AE857" s="119">
        <f>Таблица1[[#This Row],[СТОК 1001]]+Таблица1[[#This Row],[СТОК 1002,]]</f>
        <v>4</v>
      </c>
      <c r="AF857" s="128"/>
      <c r="AG857" s="129"/>
      <c r="AH857" s="120">
        <f>Таблица1[[#This Row],[1002 заказ]]+Таблица1[[#This Row],[1001 заказ]]</f>
        <v>0</v>
      </c>
      <c r="AI857" s="57"/>
      <c r="AJ857" s="194"/>
      <c r="AK857" s="194"/>
      <c r="AL857" s="194">
        <f>Таблица1[[#This Row],[ФАКТ 1001]]+Таблица1[[#This Row],[ФАКТ 1002]]+Таблица1[[#This Row],[1001 заказ]]+Таблица1[[#This Row],[1002 заказ]]</f>
        <v>0</v>
      </c>
      <c r="AM857" s="81" t="s">
        <v>2771</v>
      </c>
      <c r="AP857" s="3">
        <v>2760</v>
      </c>
      <c r="AQ85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858" spans="1:43" s="3" customFormat="1" ht="15.75" customHeight="1" x14ac:dyDescent="0.2">
      <c r="A858" s="23" t="s">
        <v>810</v>
      </c>
      <c r="B858" s="2">
        <v>405715</v>
      </c>
      <c r="C858" s="88" t="s">
        <v>1318</v>
      </c>
      <c r="D858" s="23" t="s">
        <v>810</v>
      </c>
      <c r="E858" s="7">
        <v>405715</v>
      </c>
      <c r="F858" s="7" t="s">
        <v>513</v>
      </c>
      <c r="G858" s="8" t="s">
        <v>1180</v>
      </c>
      <c r="H858" s="5" t="s">
        <v>21</v>
      </c>
      <c r="I858" s="5">
        <v>5</v>
      </c>
      <c r="J858" s="5">
        <v>112</v>
      </c>
      <c r="K858" s="5">
        <v>16</v>
      </c>
      <c r="L858" s="5">
        <v>33</v>
      </c>
      <c r="M858" s="5">
        <v>57.1</v>
      </c>
      <c r="N858" s="5">
        <v>7</v>
      </c>
      <c r="O858" s="43" t="str">
        <f>CONCATENATE(Таблица1[[#This Row],[Отверстия]],"/",Таблица1[[#This Row],[PCD]])</f>
        <v>5/112</v>
      </c>
      <c r="P858" s="5" t="s">
        <v>1317</v>
      </c>
      <c r="Q858" s="17" t="str">
        <f>CONCATENATE(Таблица1[[#This Row],[Отверстия]],"/",Таблица1[[#This Row],[PCD]],"/",Таблица1[[#This Row],[Диаметр]])</f>
        <v>5/112/16</v>
      </c>
      <c r="R85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5/112/16/33/57,1/7</v>
      </c>
      <c r="S85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5/112/16/33/57,1/7</v>
      </c>
      <c r="T858" s="58" t="s">
        <v>22</v>
      </c>
      <c r="U858" s="4"/>
      <c r="V858" s="35"/>
      <c r="W858" s="55"/>
      <c r="X858" s="34">
        <v>4250</v>
      </c>
      <c r="Y858" s="161"/>
      <c r="Z858" s="34">
        <v>0</v>
      </c>
      <c r="AA858" s="51">
        <f>IFERROR(VLOOKUP(Таблица1[[#This Row],[Товар КОД6]],'Stock СВОД'!$A$5:$C$220,2,0),)</f>
        <v>0</v>
      </c>
      <c r="AB858" s="51">
        <f>IFERROR(VLOOKUP(Таблица1[[#This Row],[Товар КОД6]],'Продажи Период СВОД'!$A$5:$C$410,2,0),)</f>
        <v>0</v>
      </c>
      <c r="AC858" s="129">
        <f>IFERROR(VLOOKUP(Таблица1[[#This Row],[Товар КОД6]],'Stock СВОД'!$A$5:$C$220,3,0),)</f>
        <v>0</v>
      </c>
      <c r="AD858" s="51">
        <f>IFERROR(VLOOKUP(Таблица1[[#This Row],[Товар КОД6]],'Продажи Период СВОД'!$A$5:$C$410,3,0),)</f>
        <v>0</v>
      </c>
      <c r="AE858" s="119">
        <f>Таблица1[[#This Row],[СТОК 1001]]+Таблица1[[#This Row],[СТОК 1002,]]</f>
        <v>0</v>
      </c>
      <c r="AF858" s="128"/>
      <c r="AG858" s="129"/>
      <c r="AH858" s="120">
        <f>Таблица1[[#This Row],[1002 заказ]]+Таблица1[[#This Row],[1001 заказ]]</f>
        <v>0</v>
      </c>
      <c r="AI858" s="57"/>
      <c r="AJ858" s="194"/>
      <c r="AK858" s="194"/>
      <c r="AL858" s="194">
        <f>Таблица1[[#This Row],[ФАКТ 1001]]+Таблица1[[#This Row],[ФАКТ 1002]]+Таблица1[[#This Row],[1001 заказ]]+Таблица1[[#This Row],[1002 заказ]]</f>
        <v>0</v>
      </c>
      <c r="AM858" s="87"/>
      <c r="AP858" s="3">
        <f>Таблица1[[#This Row],[Возврат 1002]]+Таблица1[[#This Row],[Возврат 1001]]</f>
        <v>0</v>
      </c>
      <c r="AQ85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59" spans="1:43" s="3" customFormat="1" ht="15.75" customHeight="1" x14ac:dyDescent="0.2">
      <c r="A859" s="23" t="s">
        <v>810</v>
      </c>
      <c r="B859" s="2">
        <v>661588</v>
      </c>
      <c r="C859" s="88" t="s">
        <v>2014</v>
      </c>
      <c r="D859" s="23" t="s">
        <v>810</v>
      </c>
      <c r="E859" s="7">
        <v>661588</v>
      </c>
      <c r="F859" s="7" t="s">
        <v>513</v>
      </c>
      <c r="G859" s="8" t="s">
        <v>1106</v>
      </c>
      <c r="H859" s="5" t="s">
        <v>21</v>
      </c>
      <c r="I859" s="5">
        <v>5</v>
      </c>
      <c r="J859" s="5">
        <v>112</v>
      </c>
      <c r="K859" s="5">
        <v>16</v>
      </c>
      <c r="L859" s="5">
        <v>33</v>
      </c>
      <c r="M859" s="5">
        <v>57.1</v>
      </c>
      <c r="N859" s="5">
        <v>7</v>
      </c>
      <c r="O859" s="43" t="str">
        <f>CONCATENATE(Таблица1[[#This Row],[Отверстия]],"/",Таблица1[[#This Row],[PCD]])</f>
        <v>5/112</v>
      </c>
      <c r="P859" s="5" t="s">
        <v>2013</v>
      </c>
      <c r="Q859" s="17" t="str">
        <f>CONCATENATE(Таблица1[[#This Row],[Отверстия]],"/",Таблица1[[#This Row],[PCD]],"/",Таблица1[[#This Row],[Диаметр]])</f>
        <v>5/112/16</v>
      </c>
      <c r="R85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5/112/16/33/57,1/7</v>
      </c>
      <c r="S85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5/112/16/33/57,1/7</v>
      </c>
      <c r="T859" s="58" t="s">
        <v>22</v>
      </c>
      <c r="U859" s="4"/>
      <c r="V859" s="35"/>
      <c r="W859" s="55"/>
      <c r="X859" s="34">
        <v>3990</v>
      </c>
      <c r="Y859" s="161"/>
      <c r="Z859" s="34">
        <v>0</v>
      </c>
      <c r="AA859" s="51">
        <f>IFERROR(VLOOKUP(Таблица1[[#This Row],[Товар КОД6]],'Stock СВОД'!$A$5:$C$220,2,0),)</f>
        <v>0</v>
      </c>
      <c r="AB859" s="51">
        <f>IFERROR(VLOOKUP(Таблица1[[#This Row],[Товар КОД6]],'Продажи Период СВОД'!$A$5:$C$410,2,0),)</f>
        <v>0</v>
      </c>
      <c r="AC859" s="129">
        <f>IFERROR(VLOOKUP(Таблица1[[#This Row],[Товар КОД6]],'Stock СВОД'!$A$5:$C$220,3,0),)</f>
        <v>0</v>
      </c>
      <c r="AD859" s="51">
        <f>IFERROR(VLOOKUP(Таблица1[[#This Row],[Товар КОД6]],'Продажи Период СВОД'!$A$5:$C$410,3,0),)</f>
        <v>0</v>
      </c>
      <c r="AE859" s="119">
        <f>Таблица1[[#This Row],[СТОК 1001]]+Таблица1[[#This Row],[СТОК 1002,]]</f>
        <v>0</v>
      </c>
      <c r="AF859" s="128"/>
      <c r="AG859" s="129"/>
      <c r="AH859" s="120">
        <f>Таблица1[[#This Row],[1002 заказ]]+Таблица1[[#This Row],[1001 заказ]]</f>
        <v>0</v>
      </c>
      <c r="AI859" s="57"/>
      <c r="AJ859" s="194"/>
      <c r="AK859" s="194"/>
      <c r="AL859" s="194">
        <f>Таблица1[[#This Row],[ФАКТ 1001]]+Таблица1[[#This Row],[ФАКТ 1002]]+Таблица1[[#This Row],[1001 заказ]]+Таблица1[[#This Row],[1002 заказ]]</f>
        <v>0</v>
      </c>
      <c r="AM859" s="87"/>
      <c r="AP859" s="3">
        <f>Таблица1[[#This Row],[Возврат 1002]]+Таблица1[[#This Row],[Возврат 1001]]</f>
        <v>0</v>
      </c>
      <c r="AQ85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60" spans="1:43" s="3" customFormat="1" ht="15.75" customHeight="1" x14ac:dyDescent="0.2">
      <c r="A860" s="23" t="s">
        <v>810</v>
      </c>
      <c r="B860" s="2">
        <v>661589</v>
      </c>
      <c r="C860" s="88" t="s">
        <v>3750</v>
      </c>
      <c r="D860" s="23" t="s">
        <v>810</v>
      </c>
      <c r="E860" s="7">
        <v>661589</v>
      </c>
      <c r="F860" s="7" t="s">
        <v>513</v>
      </c>
      <c r="G860" s="8" t="s">
        <v>1099</v>
      </c>
      <c r="H860" s="5" t="s">
        <v>21</v>
      </c>
      <c r="I860" s="5">
        <v>5</v>
      </c>
      <c r="J860" s="5">
        <v>112</v>
      </c>
      <c r="K860" s="5">
        <v>16</v>
      </c>
      <c r="L860" s="5">
        <v>33</v>
      </c>
      <c r="M860" s="5">
        <v>57.1</v>
      </c>
      <c r="N860" s="5">
        <v>7</v>
      </c>
      <c r="O860" s="43" t="str">
        <f>CONCATENATE(Таблица1[[#This Row],[Отверстия]],"/",Таблица1[[#This Row],[PCD]])</f>
        <v>5/112</v>
      </c>
      <c r="P860" s="5" t="s">
        <v>2015</v>
      </c>
      <c r="Q860" s="17" t="str">
        <f>CONCATENATE(Таблица1[[#This Row],[Отверстия]],"/",Таблица1[[#This Row],[PCD]],"/",Таблица1[[#This Row],[Диаметр]])</f>
        <v>5/112/16</v>
      </c>
      <c r="R86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5/112/16/33/57,1/7</v>
      </c>
      <c r="S86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5/112/16/33/57,1/7</v>
      </c>
      <c r="T860" s="58" t="s">
        <v>22</v>
      </c>
      <c r="U860" s="4"/>
      <c r="V860" s="35"/>
      <c r="W860" s="55"/>
      <c r="X860" s="34">
        <v>3990</v>
      </c>
      <c r="Y860" s="161"/>
      <c r="Z860" s="34">
        <v>0</v>
      </c>
      <c r="AA860" s="51">
        <f>IFERROR(VLOOKUP(Таблица1[[#This Row],[Товар КОД6]],'Stock СВОД'!$A$5:$C$220,2,0),)</f>
        <v>0</v>
      </c>
      <c r="AB860" s="51">
        <f>IFERROR(VLOOKUP(Таблица1[[#This Row],[Товар КОД6]],'Продажи Период СВОД'!$A$5:$C$410,2,0),)</f>
        <v>0</v>
      </c>
      <c r="AC860" s="129">
        <f>IFERROR(VLOOKUP(Таблица1[[#This Row],[Товар КОД6]],'Stock СВОД'!$A$5:$C$220,3,0),)</f>
        <v>0</v>
      </c>
      <c r="AD860" s="51">
        <f>IFERROR(VLOOKUP(Таблица1[[#This Row],[Товар КОД6]],'Продажи Период СВОД'!$A$5:$C$410,3,0),)</f>
        <v>0</v>
      </c>
      <c r="AE860" s="119">
        <f>Таблица1[[#This Row],[СТОК 1001]]+Таблица1[[#This Row],[СТОК 1002,]]</f>
        <v>0</v>
      </c>
      <c r="AF860" s="128"/>
      <c r="AG860" s="129"/>
      <c r="AH860" s="120">
        <f>Таблица1[[#This Row],[1002 заказ]]+Таблица1[[#This Row],[1001 заказ]]</f>
        <v>0</v>
      </c>
      <c r="AI860" s="57"/>
      <c r="AJ860" s="194"/>
      <c r="AK860" s="194"/>
      <c r="AL860" s="194">
        <f>Таблица1[[#This Row],[ФАКТ 1001]]+Таблица1[[#This Row],[ФАКТ 1002]]+Таблица1[[#This Row],[1001 заказ]]+Таблица1[[#This Row],[1002 заказ]]</f>
        <v>0</v>
      </c>
      <c r="AM860" s="87"/>
      <c r="AP860" s="3">
        <f>Таблица1[[#This Row],[Возврат 1002]]+Таблица1[[#This Row],[Возврат 1001]]</f>
        <v>0</v>
      </c>
      <c r="AQ86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61" spans="1:43" s="3" customFormat="1" ht="15.75" hidden="1" customHeight="1" x14ac:dyDescent="0.2">
      <c r="A861" s="23" t="s">
        <v>810</v>
      </c>
      <c r="B861" s="2">
        <v>441327</v>
      </c>
      <c r="C861" s="88"/>
      <c r="D861" s="23" t="s">
        <v>810</v>
      </c>
      <c r="E861" s="7">
        <v>441327</v>
      </c>
      <c r="F861" s="7"/>
      <c r="G861" s="8"/>
      <c r="H861" s="5" t="s">
        <v>18</v>
      </c>
      <c r="I861" s="5">
        <v>5</v>
      </c>
      <c r="J861" s="5">
        <v>112</v>
      </c>
      <c r="K861" s="5">
        <v>16</v>
      </c>
      <c r="L861" s="5">
        <v>38</v>
      </c>
      <c r="M861" s="5">
        <v>66.599999999999994</v>
      </c>
      <c r="N861" s="5">
        <v>6.5</v>
      </c>
      <c r="O861" s="43" t="str">
        <f>CONCATENATE(Таблица1[[#This Row],[Отверстия]],"/",Таблица1[[#This Row],[PCD]])</f>
        <v>5/112</v>
      </c>
      <c r="P861" s="5" t="s">
        <v>497</v>
      </c>
      <c r="Q861" s="17" t="str">
        <f>CONCATENATE(Таблица1[[#This Row],[Отверстия]],"/",Таблица1[[#This Row],[PCD]],"/",Таблица1[[#This Row],[Диаметр]])</f>
        <v>5/112/16</v>
      </c>
      <c r="R86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5/112/16/38/66,6/6,5</v>
      </c>
      <c r="S86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5/112/16/38/66,6/6,5</v>
      </c>
      <c r="T861" s="58" t="s">
        <v>22</v>
      </c>
      <c r="U861" s="4"/>
      <c r="V861" s="35"/>
      <c r="W861" s="55"/>
      <c r="X861" s="34">
        <v>2274</v>
      </c>
      <c r="Y861" s="161"/>
      <c r="Z861" s="34">
        <v>0</v>
      </c>
      <c r="AA861" s="51">
        <f>IFERROR(VLOOKUP(Таблица1[[#This Row],[Товар КОД6]],'Stock СВОД'!$A$5:$C$220,2,0),)</f>
        <v>0</v>
      </c>
      <c r="AB861" s="51">
        <f>IFERROR(VLOOKUP(Таблица1[[#This Row],[Товар КОД6]],'Продажи Период СВОД'!$A$5:$C$410,2,0),)</f>
        <v>0</v>
      </c>
      <c r="AC861" s="129">
        <f>IFERROR(VLOOKUP(Таблица1[[#This Row],[Товар КОД6]],'Stock СВОД'!$A$5:$C$220,3,0),)</f>
        <v>0</v>
      </c>
      <c r="AD861" s="51">
        <f>IFERROR(VLOOKUP(Таблица1[[#This Row],[Товар КОД6]],'Продажи Период СВОД'!$A$5:$C$410,3,0),)</f>
        <v>0</v>
      </c>
      <c r="AE861" s="119">
        <f>Таблица1[[#This Row],[СТОК 1001]]+Таблица1[[#This Row],[СТОК 1002,]]</f>
        <v>0</v>
      </c>
      <c r="AF861" s="128"/>
      <c r="AG861" s="129"/>
      <c r="AH861" s="120">
        <f>Таблица1[[#This Row],[1002 заказ]]+Таблица1[[#This Row],[1001 заказ]]</f>
        <v>0</v>
      </c>
      <c r="AI861" s="57"/>
      <c r="AJ861" s="57"/>
      <c r="AK861" s="57"/>
      <c r="AL861" s="57">
        <f>Таблица1[[#This Row],[ФАКТ 1001]]+Таблица1[[#This Row],[ФАКТ 1002]]+Таблица1[[#This Row],[1001 заказ]]+Таблица1[[#This Row],[1002 заказ]]</f>
        <v>0</v>
      </c>
      <c r="AM861" s="87"/>
      <c r="AP861" s="3">
        <f>Таблица1[[#This Row],[Возврат 1002]]+Таблица1[[#This Row],[Возврат 1001]]</f>
        <v>0</v>
      </c>
      <c r="AQ86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62" spans="1:43" s="3" customFormat="1" ht="15.75" customHeight="1" x14ac:dyDescent="0.2">
      <c r="A862" s="23" t="s">
        <v>810</v>
      </c>
      <c r="B862" s="2">
        <v>405721</v>
      </c>
      <c r="C862" s="88" t="s">
        <v>1322</v>
      </c>
      <c r="D862" s="23" t="s">
        <v>810</v>
      </c>
      <c r="E862" s="7">
        <v>405721</v>
      </c>
      <c r="F862" s="7" t="s">
        <v>513</v>
      </c>
      <c r="G862" s="8" t="s">
        <v>1180</v>
      </c>
      <c r="H862" s="5" t="s">
        <v>21</v>
      </c>
      <c r="I862" s="5">
        <v>5</v>
      </c>
      <c r="J862" s="5">
        <v>112</v>
      </c>
      <c r="K862" s="5">
        <v>16</v>
      </c>
      <c r="L862" s="5">
        <v>38</v>
      </c>
      <c r="M862" s="5">
        <v>66.599999999999994</v>
      </c>
      <c r="N862" s="5">
        <v>7</v>
      </c>
      <c r="O862" s="43" t="str">
        <f>CONCATENATE(Таблица1[[#This Row],[Отверстия]],"/",Таблица1[[#This Row],[PCD]])</f>
        <v>5/112</v>
      </c>
      <c r="P862" s="5" t="s">
        <v>1321</v>
      </c>
      <c r="Q862" s="17" t="str">
        <f>CONCATENATE(Таблица1[[#This Row],[Отверстия]],"/",Таблица1[[#This Row],[PCD]],"/",Таблица1[[#This Row],[Диаметр]])</f>
        <v>5/112/16</v>
      </c>
      <c r="R86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5/112/16/38/66,6/7</v>
      </c>
      <c r="S86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5/112/16/38/66,6/7</v>
      </c>
      <c r="T862" s="58" t="s">
        <v>22</v>
      </c>
      <c r="U862" s="4"/>
      <c r="V862" s="35"/>
      <c r="W862" s="55"/>
      <c r="X862" s="34">
        <v>4250</v>
      </c>
      <c r="Y862" s="161"/>
      <c r="Z862" s="34">
        <v>0</v>
      </c>
      <c r="AA862" s="51">
        <f>IFERROR(VLOOKUP(Таблица1[[#This Row],[Товар КОД6]],'Stock СВОД'!$A$5:$C$220,2,0),)</f>
        <v>0</v>
      </c>
      <c r="AB862" s="51">
        <f>IFERROR(VLOOKUP(Таблица1[[#This Row],[Товар КОД6]],'Продажи Период СВОД'!$A$5:$C$410,2,0),)</f>
        <v>0</v>
      </c>
      <c r="AC862" s="129">
        <f>IFERROR(VLOOKUP(Таблица1[[#This Row],[Товар КОД6]],'Stock СВОД'!$A$5:$C$220,3,0),)</f>
        <v>0</v>
      </c>
      <c r="AD862" s="51">
        <f>IFERROR(VLOOKUP(Таблица1[[#This Row],[Товар КОД6]],'Продажи Период СВОД'!$A$5:$C$410,3,0),)</f>
        <v>0</v>
      </c>
      <c r="AE862" s="119">
        <f>Таблица1[[#This Row],[СТОК 1001]]+Таблица1[[#This Row],[СТОК 1002,]]</f>
        <v>0</v>
      </c>
      <c r="AF862" s="128"/>
      <c r="AG862" s="129"/>
      <c r="AH862" s="120">
        <f>Таблица1[[#This Row],[1002 заказ]]+Таблица1[[#This Row],[1001 заказ]]</f>
        <v>0</v>
      </c>
      <c r="AI862" s="57"/>
      <c r="AJ862" s="194"/>
      <c r="AK862" s="194"/>
      <c r="AL862" s="194">
        <f>Таблица1[[#This Row],[ФАКТ 1001]]+Таблица1[[#This Row],[ФАКТ 1002]]+Таблица1[[#This Row],[1001 заказ]]+Таблица1[[#This Row],[1002 заказ]]</f>
        <v>0</v>
      </c>
      <c r="AM862" s="87"/>
      <c r="AP862" s="3">
        <f>Таблица1[[#This Row],[Возврат 1002]]+Таблица1[[#This Row],[Возврат 1001]]</f>
        <v>0</v>
      </c>
      <c r="AQ86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63" spans="1:43" s="3" customFormat="1" ht="15.75" customHeight="1" x14ac:dyDescent="0.2">
      <c r="A863" s="23" t="s">
        <v>810</v>
      </c>
      <c r="B863" s="2">
        <v>661597</v>
      </c>
      <c r="C863" s="88" t="s">
        <v>2023</v>
      </c>
      <c r="D863" s="23" t="s">
        <v>810</v>
      </c>
      <c r="E863" s="7">
        <v>661597</v>
      </c>
      <c r="F863" s="7" t="s">
        <v>513</v>
      </c>
      <c r="G863" s="8" t="s">
        <v>1106</v>
      </c>
      <c r="H863" s="5" t="s">
        <v>21</v>
      </c>
      <c r="I863" s="5">
        <v>5</v>
      </c>
      <c r="J863" s="5">
        <v>112</v>
      </c>
      <c r="K863" s="5">
        <v>16</v>
      </c>
      <c r="L863" s="5">
        <v>38</v>
      </c>
      <c r="M863" s="5">
        <v>66.599999999999994</v>
      </c>
      <c r="N863" s="5">
        <v>7</v>
      </c>
      <c r="O863" s="43" t="str">
        <f>CONCATENATE(Таблица1[[#This Row],[Отверстия]],"/",Таблица1[[#This Row],[PCD]])</f>
        <v>5/112</v>
      </c>
      <c r="P863" s="5" t="s">
        <v>2022</v>
      </c>
      <c r="Q863" s="17" t="str">
        <f>CONCATENATE(Таблица1[[#This Row],[Отверстия]],"/",Таблица1[[#This Row],[PCD]],"/",Таблица1[[#This Row],[Диаметр]])</f>
        <v>5/112/16</v>
      </c>
      <c r="R86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5/112/16/38/66,6/7</v>
      </c>
      <c r="S86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5/112/16/38/66,6/7</v>
      </c>
      <c r="T863" s="58" t="s">
        <v>22</v>
      </c>
      <c r="U863" s="4"/>
      <c r="V863" s="35"/>
      <c r="W863" s="55"/>
      <c r="X863" s="34">
        <v>3990</v>
      </c>
      <c r="Y863" s="161"/>
      <c r="Z863" s="34">
        <v>0</v>
      </c>
      <c r="AA863" s="51">
        <f>IFERROR(VLOOKUP(Таблица1[[#This Row],[Товар КОД6]],'Stock СВОД'!$A$5:$C$220,2,0),)</f>
        <v>0</v>
      </c>
      <c r="AB863" s="51">
        <f>IFERROR(VLOOKUP(Таблица1[[#This Row],[Товар КОД6]],'Продажи Период СВОД'!$A$5:$C$410,2,0),)</f>
        <v>0</v>
      </c>
      <c r="AC863" s="129">
        <f>IFERROR(VLOOKUP(Таблица1[[#This Row],[Товар КОД6]],'Stock СВОД'!$A$5:$C$220,3,0),)</f>
        <v>0</v>
      </c>
      <c r="AD863" s="51">
        <f>IFERROR(VLOOKUP(Таблица1[[#This Row],[Товар КОД6]],'Продажи Период СВОД'!$A$5:$C$410,3,0),)</f>
        <v>0</v>
      </c>
      <c r="AE863" s="119">
        <f>Таблица1[[#This Row],[СТОК 1001]]+Таблица1[[#This Row],[СТОК 1002,]]</f>
        <v>0</v>
      </c>
      <c r="AF863" s="128"/>
      <c r="AG863" s="129"/>
      <c r="AH863" s="120">
        <f>Таблица1[[#This Row],[1002 заказ]]+Таблица1[[#This Row],[1001 заказ]]</f>
        <v>0</v>
      </c>
      <c r="AI863" s="57"/>
      <c r="AJ863" s="194"/>
      <c r="AK863" s="194"/>
      <c r="AL863" s="194">
        <f>Таблица1[[#This Row],[ФАКТ 1001]]+Таблица1[[#This Row],[ФАКТ 1002]]+Таблица1[[#This Row],[1001 заказ]]+Таблица1[[#This Row],[1002 заказ]]</f>
        <v>0</v>
      </c>
      <c r="AM863" s="87"/>
      <c r="AP863" s="3">
        <f>Таблица1[[#This Row],[Возврат 1002]]+Таблица1[[#This Row],[Возврат 1001]]</f>
        <v>0</v>
      </c>
      <c r="AQ86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64" spans="1:43" s="3" customFormat="1" ht="15.75" customHeight="1" x14ac:dyDescent="0.2">
      <c r="A864" s="23" t="s">
        <v>810</v>
      </c>
      <c r="B864" s="2">
        <v>661598</v>
      </c>
      <c r="C864" s="88" t="s">
        <v>3751</v>
      </c>
      <c r="D864" s="23" t="s">
        <v>810</v>
      </c>
      <c r="E864" s="7">
        <v>661598</v>
      </c>
      <c r="F864" s="7" t="s">
        <v>513</v>
      </c>
      <c r="G864" s="8" t="s">
        <v>1099</v>
      </c>
      <c r="H864" s="5" t="s">
        <v>21</v>
      </c>
      <c r="I864" s="5">
        <v>5</v>
      </c>
      <c r="J864" s="5">
        <v>112</v>
      </c>
      <c r="K864" s="5">
        <v>16</v>
      </c>
      <c r="L864" s="5">
        <v>38</v>
      </c>
      <c r="M864" s="5">
        <v>66.599999999999994</v>
      </c>
      <c r="N864" s="5">
        <v>7</v>
      </c>
      <c r="O864" s="43" t="str">
        <f>CONCATENATE(Таблица1[[#This Row],[Отверстия]],"/",Таблица1[[#This Row],[PCD]])</f>
        <v>5/112</v>
      </c>
      <c r="P864" s="5" t="s">
        <v>2024</v>
      </c>
      <c r="Q864" s="17" t="str">
        <f>CONCATENATE(Таблица1[[#This Row],[Отверстия]],"/",Таблица1[[#This Row],[PCD]],"/",Таблица1[[#This Row],[Диаметр]])</f>
        <v>5/112/16</v>
      </c>
      <c r="R86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5/112/16/38/66,6/7</v>
      </c>
      <c r="S86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5/112/16/38/66,6/7</v>
      </c>
      <c r="T864" s="58" t="s">
        <v>22</v>
      </c>
      <c r="U864" s="4"/>
      <c r="V864" s="35"/>
      <c r="W864" s="55"/>
      <c r="X864" s="34">
        <v>3990</v>
      </c>
      <c r="Y864" s="161"/>
      <c r="Z864" s="34">
        <v>0</v>
      </c>
      <c r="AA864" s="51">
        <f>IFERROR(VLOOKUP(Таблица1[[#This Row],[Товар КОД6]],'Stock СВОД'!$A$5:$C$220,2,0),)</f>
        <v>0</v>
      </c>
      <c r="AB864" s="51">
        <f>IFERROR(VLOOKUP(Таблица1[[#This Row],[Товар КОД6]],'Продажи Период СВОД'!$A$5:$C$410,2,0),)</f>
        <v>0</v>
      </c>
      <c r="AC864" s="129">
        <f>IFERROR(VLOOKUP(Таблица1[[#This Row],[Товар КОД6]],'Stock СВОД'!$A$5:$C$220,3,0),)</f>
        <v>0</v>
      </c>
      <c r="AD864" s="51">
        <f>IFERROR(VLOOKUP(Таблица1[[#This Row],[Товар КОД6]],'Продажи Период СВОД'!$A$5:$C$410,3,0),)</f>
        <v>0</v>
      </c>
      <c r="AE864" s="119">
        <f>Таблица1[[#This Row],[СТОК 1001]]+Таблица1[[#This Row],[СТОК 1002,]]</f>
        <v>0</v>
      </c>
      <c r="AF864" s="128"/>
      <c r="AG864" s="129"/>
      <c r="AH864" s="120">
        <f>Таблица1[[#This Row],[1002 заказ]]+Таблица1[[#This Row],[1001 заказ]]</f>
        <v>0</v>
      </c>
      <c r="AI864" s="57"/>
      <c r="AJ864" s="194"/>
      <c r="AK864" s="194"/>
      <c r="AL864" s="194">
        <f>Таблица1[[#This Row],[ФАКТ 1001]]+Таблица1[[#This Row],[ФАКТ 1002]]+Таблица1[[#This Row],[1001 заказ]]+Таблица1[[#This Row],[1002 заказ]]</f>
        <v>0</v>
      </c>
      <c r="AM864" s="87"/>
      <c r="AP864" s="3">
        <f>Таблица1[[#This Row],[Возврат 1002]]+Таблица1[[#This Row],[Возврат 1001]]</f>
        <v>0</v>
      </c>
      <c r="AQ86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65" spans="1:43" s="3" customFormat="1" ht="15.75" customHeight="1" x14ac:dyDescent="0.2">
      <c r="A865" s="23" t="s">
        <v>810</v>
      </c>
      <c r="B865" s="2">
        <v>405699</v>
      </c>
      <c r="C865" s="88" t="s">
        <v>1296</v>
      </c>
      <c r="D865" s="23" t="s">
        <v>810</v>
      </c>
      <c r="E865" s="7">
        <v>405699</v>
      </c>
      <c r="F865" s="7" t="s">
        <v>513</v>
      </c>
      <c r="G865" s="8" t="s">
        <v>1180</v>
      </c>
      <c r="H865" s="5" t="s">
        <v>21</v>
      </c>
      <c r="I865" s="5">
        <v>5</v>
      </c>
      <c r="J865" s="5">
        <v>112</v>
      </c>
      <c r="K865" s="5">
        <v>16</v>
      </c>
      <c r="L865" s="5">
        <v>38</v>
      </c>
      <c r="M865" s="5">
        <v>67.099999999999994</v>
      </c>
      <c r="N865" s="5">
        <v>7</v>
      </c>
      <c r="O865" s="43" t="str">
        <f>CONCATENATE(Таблица1[[#This Row],[Отверстия]],"/",Таблица1[[#This Row],[PCD]])</f>
        <v>5/112</v>
      </c>
      <c r="P865" s="5" t="s">
        <v>1295</v>
      </c>
      <c r="Q865" s="17" t="str">
        <f>CONCATENATE(Таблица1[[#This Row],[Отверстия]],"/",Таблица1[[#This Row],[PCD]],"/",Таблица1[[#This Row],[Диаметр]])</f>
        <v>5/112/16</v>
      </c>
      <c r="R86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5/112/16/38/67,1/7</v>
      </c>
      <c r="S86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5/112/16/38/67,1/7</v>
      </c>
      <c r="T865" s="58" t="s">
        <v>22</v>
      </c>
      <c r="U865" s="4"/>
      <c r="V865" s="35"/>
      <c r="W865" s="55" t="s">
        <v>2806</v>
      </c>
      <c r="X865" s="34">
        <v>4250</v>
      </c>
      <c r="Y865" s="161"/>
      <c r="Z865" s="34">
        <v>0</v>
      </c>
      <c r="AA865" s="51">
        <f>IFERROR(VLOOKUP(Таблица1[[#This Row],[Товар КОД6]],'Stock СВОД'!$A$5:$C$220,2,0),)</f>
        <v>0</v>
      </c>
      <c r="AB865" s="51">
        <f>IFERROR(VLOOKUP(Таблица1[[#This Row],[Товар КОД6]],'Продажи Период СВОД'!$A$5:$C$410,2,0),)</f>
        <v>0</v>
      </c>
      <c r="AC865" s="129">
        <f>IFERROR(VLOOKUP(Таблица1[[#This Row],[Товар КОД6]],'Stock СВОД'!$A$5:$C$220,3,0),)</f>
        <v>0</v>
      </c>
      <c r="AD865" s="51">
        <f>IFERROR(VLOOKUP(Таблица1[[#This Row],[Товар КОД6]],'Продажи Период СВОД'!$A$5:$C$410,3,0),)</f>
        <v>0</v>
      </c>
      <c r="AE865" s="119">
        <f>Таблица1[[#This Row],[СТОК 1001]]+Таблица1[[#This Row],[СТОК 1002,]]</f>
        <v>0</v>
      </c>
      <c r="AF865" s="128"/>
      <c r="AG865" s="129"/>
      <c r="AH865" s="120">
        <f>Таблица1[[#This Row],[1002 заказ]]+Таблица1[[#This Row],[1001 заказ]]</f>
        <v>0</v>
      </c>
      <c r="AI865" s="57"/>
      <c r="AJ865" s="194"/>
      <c r="AK865" s="194"/>
      <c r="AL865" s="194">
        <f>Таблица1[[#This Row],[ФАКТ 1001]]+Таблица1[[#This Row],[ФАКТ 1002]]+Таблица1[[#This Row],[1001 заказ]]+Таблица1[[#This Row],[1002 заказ]]</f>
        <v>0</v>
      </c>
      <c r="AM865" s="87"/>
      <c r="AP865" s="3">
        <f>Таблица1[[#This Row],[Возврат 1002]]+Таблица1[[#This Row],[Возврат 1001]]</f>
        <v>0</v>
      </c>
      <c r="AQ86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66" spans="1:43" s="3" customFormat="1" ht="15.75" customHeight="1" x14ac:dyDescent="0.2">
      <c r="A866" s="23" t="s">
        <v>810</v>
      </c>
      <c r="B866" s="2">
        <v>661618</v>
      </c>
      <c r="C866" s="88" t="s">
        <v>2047</v>
      </c>
      <c r="D866" s="23" t="s">
        <v>810</v>
      </c>
      <c r="E866" s="7">
        <v>661618</v>
      </c>
      <c r="F866" s="7" t="s">
        <v>513</v>
      </c>
      <c r="G866" s="8" t="s">
        <v>1106</v>
      </c>
      <c r="H866" s="5" t="s">
        <v>21</v>
      </c>
      <c r="I866" s="5">
        <v>5</v>
      </c>
      <c r="J866" s="5">
        <v>112</v>
      </c>
      <c r="K866" s="5">
        <v>16</v>
      </c>
      <c r="L866" s="5">
        <v>38</v>
      </c>
      <c r="M866" s="5">
        <v>67.099999999999994</v>
      </c>
      <c r="N866" s="5">
        <v>7</v>
      </c>
      <c r="O866" s="43" t="str">
        <f>CONCATENATE(Таблица1[[#This Row],[Отверстия]],"/",Таблица1[[#This Row],[PCD]])</f>
        <v>5/112</v>
      </c>
      <c r="P866" s="5" t="s">
        <v>2046</v>
      </c>
      <c r="Q866" s="17" t="str">
        <f>CONCATENATE(Таблица1[[#This Row],[Отверстия]],"/",Таблица1[[#This Row],[PCD]],"/",Таблица1[[#This Row],[Диаметр]])</f>
        <v>5/112/16</v>
      </c>
      <c r="R86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5/112/16/38/67,1/7</v>
      </c>
      <c r="S86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5/112/16/38/67,1/7</v>
      </c>
      <c r="T866" s="58" t="s">
        <v>22</v>
      </c>
      <c r="U866" s="4"/>
      <c r="V866" s="35"/>
      <c r="W866" s="55" t="s">
        <v>2806</v>
      </c>
      <c r="X866" s="34">
        <v>3990</v>
      </c>
      <c r="Y866" s="161"/>
      <c r="Z866" s="34">
        <v>0</v>
      </c>
      <c r="AA866" s="51">
        <f>IFERROR(VLOOKUP(Таблица1[[#This Row],[Товар КОД6]],'Stock СВОД'!$A$5:$C$220,2,0),)</f>
        <v>0</v>
      </c>
      <c r="AB866" s="51">
        <f>IFERROR(VLOOKUP(Таблица1[[#This Row],[Товар КОД6]],'Продажи Период СВОД'!$A$5:$C$410,2,0),)</f>
        <v>0</v>
      </c>
      <c r="AC866" s="129">
        <f>IFERROR(VLOOKUP(Таблица1[[#This Row],[Товар КОД6]],'Stock СВОД'!$A$5:$C$220,3,0),)</f>
        <v>0</v>
      </c>
      <c r="AD866" s="51">
        <f>IFERROR(VLOOKUP(Таблица1[[#This Row],[Товар КОД6]],'Продажи Период СВОД'!$A$5:$C$410,3,0),)</f>
        <v>0</v>
      </c>
      <c r="AE866" s="119">
        <f>Таблица1[[#This Row],[СТОК 1001]]+Таблица1[[#This Row],[СТОК 1002,]]</f>
        <v>0</v>
      </c>
      <c r="AF866" s="128"/>
      <c r="AG866" s="129"/>
      <c r="AH866" s="120">
        <f>Таблица1[[#This Row],[1002 заказ]]+Таблица1[[#This Row],[1001 заказ]]</f>
        <v>0</v>
      </c>
      <c r="AI866" s="57"/>
      <c r="AJ866" s="194"/>
      <c r="AK866" s="194"/>
      <c r="AL866" s="194">
        <f>Таблица1[[#This Row],[ФАКТ 1001]]+Таблица1[[#This Row],[ФАКТ 1002]]+Таблица1[[#This Row],[1001 заказ]]+Таблица1[[#This Row],[1002 заказ]]</f>
        <v>0</v>
      </c>
      <c r="AM866" s="87"/>
      <c r="AP866" s="3">
        <f>Таблица1[[#This Row],[Возврат 1002]]+Таблица1[[#This Row],[Возврат 1001]]</f>
        <v>0</v>
      </c>
      <c r="AQ86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67" spans="1:43" s="3" customFormat="1" ht="15.75" customHeight="1" x14ac:dyDescent="0.2">
      <c r="A867" s="23" t="s">
        <v>810</v>
      </c>
      <c r="B867" s="2">
        <v>661619</v>
      </c>
      <c r="C867" s="88" t="s">
        <v>3752</v>
      </c>
      <c r="D867" s="23" t="s">
        <v>810</v>
      </c>
      <c r="E867" s="7">
        <v>661619</v>
      </c>
      <c r="F867" s="7" t="s">
        <v>513</v>
      </c>
      <c r="G867" s="8" t="s">
        <v>1099</v>
      </c>
      <c r="H867" s="5" t="s">
        <v>21</v>
      </c>
      <c r="I867" s="5">
        <v>5</v>
      </c>
      <c r="J867" s="5">
        <v>112</v>
      </c>
      <c r="K867" s="5">
        <v>16</v>
      </c>
      <c r="L867" s="5">
        <v>38</v>
      </c>
      <c r="M867" s="5">
        <v>67.099999999999994</v>
      </c>
      <c r="N867" s="5">
        <v>7</v>
      </c>
      <c r="O867" s="43" t="str">
        <f>CONCATENATE(Таблица1[[#This Row],[Отверстия]],"/",Таблица1[[#This Row],[PCD]])</f>
        <v>5/112</v>
      </c>
      <c r="P867" s="5" t="s">
        <v>2048</v>
      </c>
      <c r="Q867" s="17" t="str">
        <f>CONCATENATE(Таблица1[[#This Row],[Отверстия]],"/",Таблица1[[#This Row],[PCD]],"/",Таблица1[[#This Row],[Диаметр]])</f>
        <v>5/112/16</v>
      </c>
      <c r="R86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5/112/16/38/67,1/7</v>
      </c>
      <c r="S86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5/112/16/38/67,1/7</v>
      </c>
      <c r="T867" s="58" t="s">
        <v>22</v>
      </c>
      <c r="U867" s="4"/>
      <c r="V867" s="35"/>
      <c r="W867" s="55" t="s">
        <v>2806</v>
      </c>
      <c r="X867" s="34">
        <v>3990</v>
      </c>
      <c r="Y867" s="161"/>
      <c r="Z867" s="34">
        <v>0</v>
      </c>
      <c r="AA867" s="51">
        <f>IFERROR(VLOOKUP(Таблица1[[#This Row],[Товар КОД6]],'Stock СВОД'!$A$5:$C$220,2,0),)</f>
        <v>0</v>
      </c>
      <c r="AB867" s="51">
        <f>IFERROR(VLOOKUP(Таблица1[[#This Row],[Товар КОД6]],'Продажи Период СВОД'!$A$5:$C$410,2,0),)</f>
        <v>0</v>
      </c>
      <c r="AC867" s="129">
        <f>IFERROR(VLOOKUP(Таблица1[[#This Row],[Товар КОД6]],'Stock СВОД'!$A$5:$C$220,3,0),)</f>
        <v>0</v>
      </c>
      <c r="AD867" s="51">
        <f>IFERROR(VLOOKUP(Таблица1[[#This Row],[Товар КОД6]],'Продажи Период СВОД'!$A$5:$C$410,3,0),)</f>
        <v>0</v>
      </c>
      <c r="AE867" s="119">
        <f>Таблица1[[#This Row],[СТОК 1001]]+Таблица1[[#This Row],[СТОК 1002,]]</f>
        <v>0</v>
      </c>
      <c r="AF867" s="128"/>
      <c r="AG867" s="129"/>
      <c r="AH867" s="120">
        <f>Таблица1[[#This Row],[1002 заказ]]+Таблица1[[#This Row],[1001 заказ]]</f>
        <v>0</v>
      </c>
      <c r="AI867" s="57"/>
      <c r="AJ867" s="194"/>
      <c r="AK867" s="194"/>
      <c r="AL867" s="194">
        <f>Таблица1[[#This Row],[ФАКТ 1001]]+Таблица1[[#This Row],[ФАКТ 1002]]+Таблица1[[#This Row],[1001 заказ]]+Таблица1[[#This Row],[1002 заказ]]</f>
        <v>0</v>
      </c>
      <c r="AM867" s="87"/>
      <c r="AP867" s="3">
        <f>Таблица1[[#This Row],[Возврат 1002]]+Таблица1[[#This Row],[Возврат 1001]]</f>
        <v>0</v>
      </c>
      <c r="AQ86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68" spans="1:43" s="3" customFormat="1" ht="15.75" customHeight="1" x14ac:dyDescent="0.2">
      <c r="A868" s="23" t="s">
        <v>810</v>
      </c>
      <c r="B868" s="2">
        <v>661601</v>
      </c>
      <c r="C868" s="88" t="s">
        <v>2029</v>
      </c>
      <c r="D868" s="23" t="s">
        <v>810</v>
      </c>
      <c r="E868" s="7">
        <v>661601</v>
      </c>
      <c r="F868" s="7" t="s">
        <v>513</v>
      </c>
      <c r="G868" s="8" t="s">
        <v>1106</v>
      </c>
      <c r="H868" s="5" t="s">
        <v>21</v>
      </c>
      <c r="I868" s="5">
        <v>5</v>
      </c>
      <c r="J868" s="5">
        <v>112</v>
      </c>
      <c r="K868" s="5">
        <v>16</v>
      </c>
      <c r="L868" s="5">
        <v>39.5</v>
      </c>
      <c r="M868" s="5">
        <v>66.599999999999994</v>
      </c>
      <c r="N868" s="5">
        <v>7</v>
      </c>
      <c r="O868" s="43" t="str">
        <f>CONCATENATE(Таблица1[[#This Row],[Отверстия]],"/",Таблица1[[#This Row],[PCD]])</f>
        <v>5/112</v>
      </c>
      <c r="P868" s="5" t="s">
        <v>2028</v>
      </c>
      <c r="Q868" s="17" t="str">
        <f>CONCATENATE(Таблица1[[#This Row],[Отверстия]],"/",Таблица1[[#This Row],[PCD]],"/",Таблица1[[#This Row],[Диаметр]])</f>
        <v>5/112/16</v>
      </c>
      <c r="R86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5/112/16/39,5/66,6/7</v>
      </c>
      <c r="S86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5/112/16/39,5/66,6/7</v>
      </c>
      <c r="T868" s="58" t="s">
        <v>22</v>
      </c>
      <c r="U868" s="4"/>
      <c r="V868" s="35"/>
      <c r="W868" s="55" t="s">
        <v>2911</v>
      </c>
      <c r="X868" s="34">
        <v>3990</v>
      </c>
      <c r="Y868" s="161"/>
      <c r="Z868" s="34">
        <v>0</v>
      </c>
      <c r="AA868" s="51">
        <f>IFERROR(VLOOKUP(Таблица1[[#This Row],[Товар КОД6]],'Stock СВОД'!$A$5:$C$220,2,0),)</f>
        <v>0</v>
      </c>
      <c r="AB868" s="51">
        <f>IFERROR(VLOOKUP(Таблица1[[#This Row],[Товар КОД6]],'Продажи Период СВОД'!$A$5:$C$410,2,0),)</f>
        <v>0</v>
      </c>
      <c r="AC868" s="129">
        <f>IFERROR(VLOOKUP(Таблица1[[#This Row],[Товар КОД6]],'Stock СВОД'!$A$5:$C$220,3,0),)</f>
        <v>0</v>
      </c>
      <c r="AD868" s="51">
        <f>IFERROR(VLOOKUP(Таблица1[[#This Row],[Товар КОД6]],'Продажи Период СВОД'!$A$5:$C$410,3,0),)</f>
        <v>0</v>
      </c>
      <c r="AE868" s="119">
        <f>Таблица1[[#This Row],[СТОК 1001]]+Таблица1[[#This Row],[СТОК 1002,]]</f>
        <v>0</v>
      </c>
      <c r="AF868" s="128"/>
      <c r="AG868" s="129"/>
      <c r="AH868" s="120">
        <f>Таблица1[[#This Row],[1002 заказ]]+Таблица1[[#This Row],[1001 заказ]]</f>
        <v>0</v>
      </c>
      <c r="AI868" s="57"/>
      <c r="AJ868" s="194"/>
      <c r="AK868" s="194"/>
      <c r="AL868" s="194">
        <f>Таблица1[[#This Row],[ФАКТ 1001]]+Таблица1[[#This Row],[ФАКТ 1002]]+Таблица1[[#This Row],[1001 заказ]]+Таблица1[[#This Row],[1002 заказ]]</f>
        <v>0</v>
      </c>
      <c r="AM868" s="87"/>
      <c r="AP868" s="3">
        <f>Таблица1[[#This Row],[Возврат 1002]]+Таблица1[[#This Row],[Возврат 1001]]</f>
        <v>0</v>
      </c>
      <c r="AQ86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69" spans="1:43" s="3" customFormat="1" ht="15.75" customHeight="1" x14ac:dyDescent="0.2">
      <c r="A869" s="23" t="s">
        <v>810</v>
      </c>
      <c r="B869" s="2">
        <v>661602</v>
      </c>
      <c r="C869" s="88" t="s">
        <v>3753</v>
      </c>
      <c r="D869" s="23" t="s">
        <v>810</v>
      </c>
      <c r="E869" s="7">
        <v>661602</v>
      </c>
      <c r="F869" s="7" t="s">
        <v>513</v>
      </c>
      <c r="G869" s="8" t="s">
        <v>1099</v>
      </c>
      <c r="H869" s="5" t="s">
        <v>21</v>
      </c>
      <c r="I869" s="5">
        <v>5</v>
      </c>
      <c r="J869" s="5">
        <v>112</v>
      </c>
      <c r="K869" s="5">
        <v>16</v>
      </c>
      <c r="L869" s="5">
        <v>39.5</v>
      </c>
      <c r="M869" s="5">
        <v>66.599999999999994</v>
      </c>
      <c r="N869" s="5">
        <v>7</v>
      </c>
      <c r="O869" s="43" t="str">
        <f>CONCATENATE(Таблица1[[#This Row],[Отверстия]],"/",Таблица1[[#This Row],[PCD]])</f>
        <v>5/112</v>
      </c>
      <c r="P869" s="5" t="s">
        <v>2030</v>
      </c>
      <c r="Q869" s="17" t="str">
        <f>CONCATENATE(Таблица1[[#This Row],[Отверстия]],"/",Таблица1[[#This Row],[PCD]],"/",Таблица1[[#This Row],[Диаметр]])</f>
        <v>5/112/16</v>
      </c>
      <c r="R86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5/112/16/39,5/66,6/7</v>
      </c>
      <c r="S86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5/112/16/39,5/66,6/7</v>
      </c>
      <c r="T869" s="58" t="s">
        <v>22</v>
      </c>
      <c r="U869" s="4"/>
      <c r="V869" s="35"/>
      <c r="W869" s="55" t="s">
        <v>2911</v>
      </c>
      <c r="X869" s="34">
        <v>3990</v>
      </c>
      <c r="Y869" s="161"/>
      <c r="Z869" s="34">
        <v>0</v>
      </c>
      <c r="AA869" s="51">
        <f>IFERROR(VLOOKUP(Таблица1[[#This Row],[Товар КОД6]],'Stock СВОД'!$A$5:$C$220,2,0),)</f>
        <v>0</v>
      </c>
      <c r="AB869" s="51">
        <f>IFERROR(VLOOKUP(Таблица1[[#This Row],[Товар КОД6]],'Продажи Период СВОД'!$A$5:$C$410,2,0),)</f>
        <v>0</v>
      </c>
      <c r="AC869" s="129">
        <f>IFERROR(VLOOKUP(Таблица1[[#This Row],[Товар КОД6]],'Stock СВОД'!$A$5:$C$220,3,0),)</f>
        <v>0</v>
      </c>
      <c r="AD869" s="51">
        <f>IFERROR(VLOOKUP(Таблица1[[#This Row],[Товар КОД6]],'Продажи Период СВОД'!$A$5:$C$410,3,0),)</f>
        <v>0</v>
      </c>
      <c r="AE869" s="119">
        <f>Таблица1[[#This Row],[СТОК 1001]]+Таблица1[[#This Row],[СТОК 1002,]]</f>
        <v>0</v>
      </c>
      <c r="AF869" s="128"/>
      <c r="AG869" s="129"/>
      <c r="AH869" s="120">
        <f>Таблица1[[#This Row],[1002 заказ]]+Таблица1[[#This Row],[1001 заказ]]</f>
        <v>0</v>
      </c>
      <c r="AI869" s="57"/>
      <c r="AJ869" s="194"/>
      <c r="AK869" s="194"/>
      <c r="AL869" s="194">
        <f>Таблица1[[#This Row],[ФАКТ 1001]]+Таблица1[[#This Row],[ФАКТ 1002]]+Таблица1[[#This Row],[1001 заказ]]+Таблица1[[#This Row],[1002 заказ]]</f>
        <v>0</v>
      </c>
      <c r="AM869" s="87"/>
      <c r="AP869" s="3">
        <f>Таблица1[[#This Row],[Возврат 1002]]+Таблица1[[#This Row],[Возврат 1001]]</f>
        <v>0</v>
      </c>
      <c r="AQ86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70" spans="1:43" s="3" customFormat="1" ht="15.75" customHeight="1" x14ac:dyDescent="0.2">
      <c r="A870" s="23" t="s">
        <v>810</v>
      </c>
      <c r="B870" s="2">
        <v>661604</v>
      </c>
      <c r="C870" s="88" t="s">
        <v>2032</v>
      </c>
      <c r="D870" s="23" t="s">
        <v>810</v>
      </c>
      <c r="E870" s="7">
        <v>661604</v>
      </c>
      <c r="F870" s="7" t="s">
        <v>513</v>
      </c>
      <c r="G870" s="8" t="s">
        <v>1180</v>
      </c>
      <c r="H870" s="5" t="s">
        <v>21</v>
      </c>
      <c r="I870" s="5">
        <v>5</v>
      </c>
      <c r="J870" s="5">
        <v>112</v>
      </c>
      <c r="K870" s="5">
        <v>16</v>
      </c>
      <c r="L870" s="5">
        <v>39.5</v>
      </c>
      <c r="M870" s="5">
        <v>66.599999999999994</v>
      </c>
      <c r="N870" s="5">
        <v>7</v>
      </c>
      <c r="O870" s="43" t="str">
        <f>CONCATENATE(Таблица1[[#This Row],[Отверстия]],"/",Таблица1[[#This Row],[PCD]])</f>
        <v>5/112</v>
      </c>
      <c r="P870" s="5" t="s">
        <v>2031</v>
      </c>
      <c r="Q870" s="17" t="str">
        <f>CONCATENATE(Таблица1[[#This Row],[Отверстия]],"/",Таблица1[[#This Row],[PCD]],"/",Таблица1[[#This Row],[Диаметр]])</f>
        <v>5/112/16</v>
      </c>
      <c r="R87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5/112/16/39,5/66,6/7</v>
      </c>
      <c r="S87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5/112/16/39,5/66,6/7</v>
      </c>
      <c r="T870" s="58" t="s">
        <v>22</v>
      </c>
      <c r="U870" s="4"/>
      <c r="V870" s="35"/>
      <c r="W870" s="55" t="s">
        <v>2911</v>
      </c>
      <c r="X870" s="34">
        <v>4250</v>
      </c>
      <c r="Y870" s="161"/>
      <c r="Z870" s="34">
        <v>0</v>
      </c>
      <c r="AA870" s="51">
        <f>IFERROR(VLOOKUP(Таблица1[[#This Row],[Товар КОД6]],'Stock СВОД'!$A$5:$C$220,2,0),)</f>
        <v>0</v>
      </c>
      <c r="AB870" s="51">
        <f>IFERROR(VLOOKUP(Таблица1[[#This Row],[Товар КОД6]],'Продажи Период СВОД'!$A$5:$C$410,2,0),)</f>
        <v>0</v>
      </c>
      <c r="AC870" s="129">
        <f>IFERROR(VLOOKUP(Таблица1[[#This Row],[Товар КОД6]],'Stock СВОД'!$A$5:$C$220,3,0),)</f>
        <v>0</v>
      </c>
      <c r="AD870" s="51">
        <f>IFERROR(VLOOKUP(Таблица1[[#This Row],[Товар КОД6]],'Продажи Период СВОД'!$A$5:$C$410,3,0),)</f>
        <v>0</v>
      </c>
      <c r="AE870" s="119">
        <f>Таблица1[[#This Row],[СТОК 1001]]+Таблица1[[#This Row],[СТОК 1002,]]</f>
        <v>0</v>
      </c>
      <c r="AF870" s="128"/>
      <c r="AG870" s="129"/>
      <c r="AH870" s="120">
        <f>Таблица1[[#This Row],[1002 заказ]]+Таблица1[[#This Row],[1001 заказ]]</f>
        <v>0</v>
      </c>
      <c r="AI870" s="57"/>
      <c r="AJ870" s="194"/>
      <c r="AK870" s="194"/>
      <c r="AL870" s="194">
        <f>Таблица1[[#This Row],[ФАКТ 1001]]+Таблица1[[#This Row],[ФАКТ 1002]]+Таблица1[[#This Row],[1001 заказ]]+Таблица1[[#This Row],[1002 заказ]]</f>
        <v>0</v>
      </c>
      <c r="AM870" s="87"/>
      <c r="AP870" s="3">
        <f>Таблица1[[#This Row],[Возврат 1002]]+Таблица1[[#This Row],[Возврат 1001]]</f>
        <v>0</v>
      </c>
      <c r="AQ87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71" spans="1:43" s="3" customFormat="1" ht="15.75" customHeight="1" x14ac:dyDescent="0.2">
      <c r="A871" s="23" t="s">
        <v>810</v>
      </c>
      <c r="B871" s="2">
        <v>661713</v>
      </c>
      <c r="C871" s="88" t="s">
        <v>2140</v>
      </c>
      <c r="D871" s="23" t="s">
        <v>810</v>
      </c>
      <c r="E871" s="7">
        <v>661713</v>
      </c>
      <c r="F871" s="7" t="s">
        <v>607</v>
      </c>
      <c r="G871" s="8" t="s">
        <v>1106</v>
      </c>
      <c r="H871" s="5" t="s">
        <v>21</v>
      </c>
      <c r="I871" s="5">
        <v>5</v>
      </c>
      <c r="J871" s="5">
        <v>112</v>
      </c>
      <c r="K871" s="5">
        <v>16</v>
      </c>
      <c r="L871" s="5">
        <v>39.5</v>
      </c>
      <c r="M871" s="44">
        <v>67.099999999999994</v>
      </c>
      <c r="N871" s="5">
        <v>7</v>
      </c>
      <c r="O871" s="43" t="str">
        <f>CONCATENATE(Таблица1[[#This Row],[Отверстия]],"/",Таблица1[[#This Row],[PCD]])</f>
        <v>5/112</v>
      </c>
      <c r="P871" s="5" t="s">
        <v>2139</v>
      </c>
      <c r="Q871" s="17" t="str">
        <f>CONCATENATE(Таблица1[[#This Row],[Отверстия]],"/",Таблица1[[#This Row],[PCD]],"/",Таблица1[[#This Row],[Диаметр]])</f>
        <v>5/112/16</v>
      </c>
      <c r="R87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5/112/16/39,5/67,1/7</v>
      </c>
      <c r="S87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5/112/16/39,5/67,1/7</v>
      </c>
      <c r="T871" s="58" t="s">
        <v>22</v>
      </c>
      <c r="U871" s="4"/>
      <c r="V871" s="35"/>
      <c r="W871" s="55" t="s">
        <v>2911</v>
      </c>
      <c r="X871" s="34">
        <v>3990</v>
      </c>
      <c r="Y871" s="161"/>
      <c r="Z871" s="34">
        <v>0</v>
      </c>
      <c r="AA871" s="51">
        <f>IFERROR(VLOOKUP(Таблица1[[#This Row],[Товар КОД6]],'Stock СВОД'!$A$5:$C$220,2,0),)</f>
        <v>0</v>
      </c>
      <c r="AB871" s="51">
        <f>IFERROR(VLOOKUP(Таблица1[[#This Row],[Товар КОД6]],'Продажи Период СВОД'!$A$5:$C$410,2,0),)</f>
        <v>0</v>
      </c>
      <c r="AC871" s="129">
        <f>IFERROR(VLOOKUP(Таблица1[[#This Row],[Товар КОД6]],'Stock СВОД'!$A$5:$C$220,3,0),)</f>
        <v>0</v>
      </c>
      <c r="AD871" s="51">
        <f>IFERROR(VLOOKUP(Таблица1[[#This Row],[Товар КОД6]],'Продажи Период СВОД'!$A$5:$C$410,3,0),)</f>
        <v>0</v>
      </c>
      <c r="AE871" s="119">
        <f>Таблица1[[#This Row],[СТОК 1001]]+Таблица1[[#This Row],[СТОК 1002,]]</f>
        <v>0</v>
      </c>
      <c r="AF871" s="128"/>
      <c r="AG871" s="129"/>
      <c r="AH871" s="120">
        <f>Таблица1[[#This Row],[1002 заказ]]+Таблица1[[#This Row],[1001 заказ]]</f>
        <v>0</v>
      </c>
      <c r="AI871" s="57"/>
      <c r="AJ871" s="194"/>
      <c r="AK871" s="194"/>
      <c r="AL871" s="194">
        <f>Таблица1[[#This Row],[ФАКТ 1001]]+Таблица1[[#This Row],[ФАКТ 1002]]+Таблица1[[#This Row],[1001 заказ]]+Таблица1[[#This Row],[1002 заказ]]</f>
        <v>0</v>
      </c>
      <c r="AP871" s="3">
        <f>Таблица1[[#This Row],[Возврат 1002]]+Таблица1[[#This Row],[Возврат 1001]]</f>
        <v>0</v>
      </c>
      <c r="AQ87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72" spans="1:43" s="3" customFormat="1" ht="15.75" customHeight="1" x14ac:dyDescent="0.2">
      <c r="A872" s="23" t="s">
        <v>810</v>
      </c>
      <c r="B872" s="2">
        <v>661714</v>
      </c>
      <c r="C872" s="88" t="s">
        <v>3754</v>
      </c>
      <c r="D872" s="23" t="s">
        <v>810</v>
      </c>
      <c r="E872" s="7">
        <v>661714</v>
      </c>
      <c r="F872" s="7" t="s">
        <v>607</v>
      </c>
      <c r="G872" s="8" t="s">
        <v>1099</v>
      </c>
      <c r="H872" s="5" t="s">
        <v>21</v>
      </c>
      <c r="I872" s="5">
        <v>5</v>
      </c>
      <c r="J872" s="5">
        <v>112</v>
      </c>
      <c r="K872" s="5">
        <v>16</v>
      </c>
      <c r="L872" s="5">
        <v>39.5</v>
      </c>
      <c r="M872" s="44">
        <v>67.099999999999994</v>
      </c>
      <c r="N872" s="5">
        <v>7</v>
      </c>
      <c r="O872" s="43" t="str">
        <f>CONCATENATE(Таблица1[[#This Row],[Отверстия]],"/",Таблица1[[#This Row],[PCD]])</f>
        <v>5/112</v>
      </c>
      <c r="P872" s="5" t="s">
        <v>2141</v>
      </c>
      <c r="Q872" s="17" t="str">
        <f>CONCATENATE(Таблица1[[#This Row],[Отверстия]],"/",Таблица1[[#This Row],[PCD]],"/",Таблица1[[#This Row],[Диаметр]])</f>
        <v>5/112/16</v>
      </c>
      <c r="R87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5/112/16/39,5/67,1/7</v>
      </c>
      <c r="S87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5/112/16/39,5/67,1/7</v>
      </c>
      <c r="T872" s="58" t="s">
        <v>22</v>
      </c>
      <c r="U872" s="4"/>
      <c r="V872" s="35"/>
      <c r="W872" s="55" t="s">
        <v>2911</v>
      </c>
      <c r="X872" s="34">
        <v>3990</v>
      </c>
      <c r="Y872" s="161"/>
      <c r="Z872" s="34">
        <v>0</v>
      </c>
      <c r="AA872" s="51">
        <f>IFERROR(VLOOKUP(Таблица1[[#This Row],[Товар КОД6]],'Stock СВОД'!$A$5:$C$220,2,0),)</f>
        <v>0</v>
      </c>
      <c r="AB872" s="51">
        <f>IFERROR(VLOOKUP(Таблица1[[#This Row],[Товар КОД6]],'Продажи Период СВОД'!$A$5:$C$410,2,0),)</f>
        <v>0</v>
      </c>
      <c r="AC872" s="129">
        <f>IFERROR(VLOOKUP(Таблица1[[#This Row],[Товар КОД6]],'Stock СВОД'!$A$5:$C$220,3,0),)</f>
        <v>0</v>
      </c>
      <c r="AD872" s="51">
        <f>IFERROR(VLOOKUP(Таблица1[[#This Row],[Товар КОД6]],'Продажи Период СВОД'!$A$5:$C$410,3,0),)</f>
        <v>0</v>
      </c>
      <c r="AE872" s="119">
        <f>Таблица1[[#This Row],[СТОК 1001]]+Таблица1[[#This Row],[СТОК 1002,]]</f>
        <v>0</v>
      </c>
      <c r="AF872" s="128"/>
      <c r="AG872" s="129"/>
      <c r="AH872" s="120">
        <f>Таблица1[[#This Row],[1002 заказ]]+Таблица1[[#This Row],[1001 заказ]]</f>
        <v>0</v>
      </c>
      <c r="AI872" s="57"/>
      <c r="AJ872" s="194"/>
      <c r="AK872" s="194"/>
      <c r="AL872" s="194">
        <f>Таблица1[[#This Row],[ФАКТ 1001]]+Таблица1[[#This Row],[ФАКТ 1002]]+Таблица1[[#This Row],[1001 заказ]]+Таблица1[[#This Row],[1002 заказ]]</f>
        <v>0</v>
      </c>
      <c r="AP872" s="3">
        <f>Таблица1[[#This Row],[Возврат 1002]]+Таблица1[[#This Row],[Возврат 1001]]</f>
        <v>0</v>
      </c>
      <c r="AQ87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73" spans="1:43" s="3" customFormat="1" ht="15.75" customHeight="1" x14ac:dyDescent="0.2">
      <c r="A873" s="23" t="s">
        <v>810</v>
      </c>
      <c r="B873" s="2">
        <v>661715</v>
      </c>
      <c r="C873" s="88" t="s">
        <v>2143</v>
      </c>
      <c r="D873" s="23" t="s">
        <v>810</v>
      </c>
      <c r="E873" s="7">
        <v>661715</v>
      </c>
      <c r="F873" s="7" t="s">
        <v>607</v>
      </c>
      <c r="G873" s="8" t="s">
        <v>1180</v>
      </c>
      <c r="H873" s="5" t="s">
        <v>21</v>
      </c>
      <c r="I873" s="5">
        <v>5</v>
      </c>
      <c r="J873" s="5">
        <v>112</v>
      </c>
      <c r="K873" s="5">
        <v>16</v>
      </c>
      <c r="L873" s="5">
        <v>39.5</v>
      </c>
      <c r="M873" s="44">
        <v>67.099999999999994</v>
      </c>
      <c r="N873" s="5">
        <v>7</v>
      </c>
      <c r="O873" s="43" t="str">
        <f>CONCATENATE(Таблица1[[#This Row],[Отверстия]],"/",Таблица1[[#This Row],[PCD]])</f>
        <v>5/112</v>
      </c>
      <c r="P873" s="5" t="s">
        <v>2142</v>
      </c>
      <c r="Q873" s="17" t="str">
        <f>CONCATENATE(Таблица1[[#This Row],[Отверстия]],"/",Таблица1[[#This Row],[PCD]],"/",Таблица1[[#This Row],[Диаметр]])</f>
        <v>5/112/16</v>
      </c>
      <c r="R87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5/112/16/39,5/67,1/7</v>
      </c>
      <c r="S87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5/112/16/39,5/67,1/7</v>
      </c>
      <c r="T873" s="58" t="s">
        <v>22</v>
      </c>
      <c r="U873" s="4"/>
      <c r="V873" s="35"/>
      <c r="W873" s="55" t="s">
        <v>2911</v>
      </c>
      <c r="X873" s="34">
        <v>4250</v>
      </c>
      <c r="Y873" s="161"/>
      <c r="Z873" s="34">
        <v>0</v>
      </c>
      <c r="AA873" s="51">
        <f>IFERROR(VLOOKUP(Таблица1[[#This Row],[Товар КОД6]],'Stock СВОД'!$A$5:$C$220,2,0),)</f>
        <v>0</v>
      </c>
      <c r="AB873" s="51">
        <f>IFERROR(VLOOKUP(Таблица1[[#This Row],[Товар КОД6]],'Продажи Период СВОД'!$A$5:$C$410,2,0),)</f>
        <v>0</v>
      </c>
      <c r="AC873" s="129">
        <f>IFERROR(VLOOKUP(Таблица1[[#This Row],[Товар КОД6]],'Stock СВОД'!$A$5:$C$220,3,0),)</f>
        <v>0</v>
      </c>
      <c r="AD873" s="51">
        <f>IFERROR(VLOOKUP(Таблица1[[#This Row],[Товар КОД6]],'Продажи Период СВОД'!$A$5:$C$410,3,0),)</f>
        <v>0</v>
      </c>
      <c r="AE873" s="119">
        <f>Таблица1[[#This Row],[СТОК 1001]]+Таблица1[[#This Row],[СТОК 1002,]]</f>
        <v>0</v>
      </c>
      <c r="AF873" s="128"/>
      <c r="AG873" s="129"/>
      <c r="AH873" s="120">
        <f>Таблица1[[#This Row],[1002 заказ]]+Таблица1[[#This Row],[1001 заказ]]</f>
        <v>0</v>
      </c>
      <c r="AI873" s="57"/>
      <c r="AJ873" s="194"/>
      <c r="AK873" s="194"/>
      <c r="AL873" s="194">
        <f>Таблица1[[#This Row],[ФАКТ 1001]]+Таблица1[[#This Row],[ФАКТ 1002]]+Таблица1[[#This Row],[1001 заказ]]+Таблица1[[#This Row],[1002 заказ]]</f>
        <v>0</v>
      </c>
      <c r="AP873" s="3">
        <f>Таблица1[[#This Row],[Возврат 1002]]+Таблица1[[#This Row],[Возврат 1001]]</f>
        <v>0</v>
      </c>
      <c r="AQ87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74" spans="1:43" s="3" customFormat="1" ht="15.75" hidden="1" customHeight="1" x14ac:dyDescent="0.2">
      <c r="A874" s="23" t="s">
        <v>810</v>
      </c>
      <c r="B874" s="2">
        <v>326821</v>
      </c>
      <c r="C874" s="88"/>
      <c r="D874" s="23" t="s">
        <v>810</v>
      </c>
      <c r="E874" s="7">
        <v>326821</v>
      </c>
      <c r="F874" s="7"/>
      <c r="G874" s="8"/>
      <c r="H874" s="5" t="s">
        <v>498</v>
      </c>
      <c r="I874" s="5">
        <v>5</v>
      </c>
      <c r="J874" s="5">
        <v>112</v>
      </c>
      <c r="K874" s="5">
        <v>16</v>
      </c>
      <c r="L874" s="5">
        <v>40</v>
      </c>
      <c r="M874" s="5">
        <v>72.3</v>
      </c>
      <c r="N874" s="5">
        <v>7</v>
      </c>
      <c r="O874" s="43" t="str">
        <f>CONCATENATE(Таблица1[[#This Row],[Отверстия]],"/",Таблица1[[#This Row],[PCD]])</f>
        <v>5/112</v>
      </c>
      <c r="P874" s="5" t="s">
        <v>499</v>
      </c>
      <c r="Q874" s="17" t="str">
        <f>CONCATENATE(Таблица1[[#This Row],[Отверстия]],"/",Таблица1[[#This Row],[PCD]],"/",Таблица1[[#This Row],[Диаметр]])</f>
        <v>5/112/16</v>
      </c>
      <c r="R87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5/112/16/40/72,3/7</v>
      </c>
      <c r="S87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5/112/16/40/72,3/7</v>
      </c>
      <c r="T874" s="58" t="s">
        <v>22</v>
      </c>
      <c r="U874" s="4"/>
      <c r="V874" s="35"/>
      <c r="W874" s="55"/>
      <c r="X874" s="34">
        <v>4940</v>
      </c>
      <c r="Y874" s="161"/>
      <c r="Z874" s="34">
        <v>0</v>
      </c>
      <c r="AA874" s="51">
        <f>IFERROR(VLOOKUP(Таблица1[[#This Row],[Товар КОД6]],'Stock СВОД'!$A$5:$C$220,2,0),)</f>
        <v>0</v>
      </c>
      <c r="AB874" s="51">
        <f>IFERROR(VLOOKUP(Таблица1[[#This Row],[Товар КОД6]],'Продажи Период СВОД'!$A$5:$C$410,2,0),)</f>
        <v>0</v>
      </c>
      <c r="AC874" s="129">
        <f>IFERROR(VLOOKUP(Таблица1[[#This Row],[Товар КОД6]],'Stock СВОД'!$A$5:$C$220,3,0),)</f>
        <v>0</v>
      </c>
      <c r="AD874" s="51">
        <f>IFERROR(VLOOKUP(Таблица1[[#This Row],[Товар КОД6]],'Продажи Период СВОД'!$A$5:$C$410,3,0),)</f>
        <v>0</v>
      </c>
      <c r="AE874" s="119">
        <f>Таблица1[[#This Row],[СТОК 1001]]+Таблица1[[#This Row],[СТОК 1002,]]</f>
        <v>0</v>
      </c>
      <c r="AF874" s="128"/>
      <c r="AG874" s="129"/>
      <c r="AH874" s="120">
        <f>Таблица1[[#This Row],[1002 заказ]]+Таблица1[[#This Row],[1001 заказ]]</f>
        <v>0</v>
      </c>
      <c r="AI874" s="57"/>
      <c r="AJ874" s="57"/>
      <c r="AK874" s="57"/>
      <c r="AL874" s="57">
        <f>Таблица1[[#This Row],[ФАКТ 1001]]+Таблица1[[#This Row],[ФАКТ 1002]]+Таблица1[[#This Row],[1001 заказ]]+Таблица1[[#This Row],[1002 заказ]]</f>
        <v>0</v>
      </c>
      <c r="AP874" s="3">
        <f>Таблица1[[#This Row],[Возврат 1002]]+Таблица1[[#This Row],[Возврат 1001]]</f>
        <v>0</v>
      </c>
      <c r="AQ87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75" spans="1:43" s="3" customFormat="1" ht="15.75" hidden="1" customHeight="1" x14ac:dyDescent="0.2">
      <c r="A875" s="23" t="s">
        <v>810</v>
      </c>
      <c r="B875" s="2">
        <v>393266</v>
      </c>
      <c r="C875" s="88"/>
      <c r="D875" s="23" t="s">
        <v>810</v>
      </c>
      <c r="E875" s="7">
        <v>393266</v>
      </c>
      <c r="F875" s="7"/>
      <c r="G875" s="8"/>
      <c r="H875" s="5" t="s">
        <v>284</v>
      </c>
      <c r="I875" s="5">
        <v>5</v>
      </c>
      <c r="J875" s="5">
        <v>112</v>
      </c>
      <c r="K875" s="5">
        <v>16</v>
      </c>
      <c r="L875" s="5">
        <v>40</v>
      </c>
      <c r="M875" s="5">
        <v>72.3</v>
      </c>
      <c r="N875" s="5">
        <v>7</v>
      </c>
      <c r="O875" s="43" t="str">
        <f>CONCATENATE(Таблица1[[#This Row],[Отверстия]],"/",Таблица1[[#This Row],[PCD]])</f>
        <v>5/112</v>
      </c>
      <c r="P875" s="5" t="s">
        <v>500</v>
      </c>
      <c r="Q875" s="17" t="str">
        <f>CONCATENATE(Таблица1[[#This Row],[Отверстия]],"/",Таблица1[[#This Row],[PCD]],"/",Таблица1[[#This Row],[Диаметр]])</f>
        <v>5/112/16</v>
      </c>
      <c r="R87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5/112/16/40/72,3/7</v>
      </c>
      <c r="S87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5/112/16/40/72,3/7</v>
      </c>
      <c r="T875" s="58" t="s">
        <v>22</v>
      </c>
      <c r="U875" s="4"/>
      <c r="V875" s="35"/>
      <c r="W875" s="55"/>
      <c r="X875" s="34">
        <v>4720</v>
      </c>
      <c r="Y875" s="161"/>
      <c r="Z875" s="34">
        <v>0</v>
      </c>
      <c r="AA875" s="51">
        <f>IFERROR(VLOOKUP(Таблица1[[#This Row],[Товар КОД6]],'Stock СВОД'!$A$5:$C$220,2,0),)</f>
        <v>0</v>
      </c>
      <c r="AB875" s="51">
        <f>IFERROR(VLOOKUP(Таблица1[[#This Row],[Товар КОД6]],'Продажи Период СВОД'!$A$5:$C$410,2,0),)</f>
        <v>0</v>
      </c>
      <c r="AC875" s="129">
        <f>IFERROR(VLOOKUP(Таблица1[[#This Row],[Товар КОД6]],'Stock СВОД'!$A$5:$C$220,3,0),)</f>
        <v>0</v>
      </c>
      <c r="AD875" s="51">
        <f>IFERROR(VLOOKUP(Таблица1[[#This Row],[Товар КОД6]],'Продажи Период СВОД'!$A$5:$C$410,3,0),)</f>
        <v>0</v>
      </c>
      <c r="AE875" s="119">
        <f>Таблица1[[#This Row],[СТОК 1001]]+Таблица1[[#This Row],[СТОК 1002,]]</f>
        <v>0</v>
      </c>
      <c r="AF875" s="128"/>
      <c r="AG875" s="129"/>
      <c r="AH875" s="120">
        <f>Таблица1[[#This Row],[1002 заказ]]+Таблица1[[#This Row],[1001 заказ]]</f>
        <v>0</v>
      </c>
      <c r="AI875" s="57"/>
      <c r="AJ875" s="57"/>
      <c r="AK875" s="57"/>
      <c r="AL875" s="57">
        <f>Таблица1[[#This Row],[ФАКТ 1001]]+Таблица1[[#This Row],[ФАКТ 1002]]+Таблица1[[#This Row],[1001 заказ]]+Таблица1[[#This Row],[1002 заказ]]</f>
        <v>0</v>
      </c>
      <c r="AP875" s="3">
        <f>Таблица1[[#This Row],[Возврат 1002]]+Таблица1[[#This Row],[Возврат 1001]]</f>
        <v>0</v>
      </c>
      <c r="AQ87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76" spans="1:43" s="3" customFormat="1" ht="15.75" customHeight="1" x14ac:dyDescent="0.2">
      <c r="A876" s="23" t="s">
        <v>810</v>
      </c>
      <c r="B876" s="2">
        <v>408937</v>
      </c>
      <c r="C876" s="88" t="s">
        <v>501</v>
      </c>
      <c r="D876" s="23" t="s">
        <v>810</v>
      </c>
      <c r="E876" s="7">
        <v>408937</v>
      </c>
      <c r="F876" s="7" t="s">
        <v>377</v>
      </c>
      <c r="G876" s="8" t="s">
        <v>2571</v>
      </c>
      <c r="H876" s="5" t="s">
        <v>21</v>
      </c>
      <c r="I876" s="5">
        <v>5</v>
      </c>
      <c r="J876" s="5">
        <v>112</v>
      </c>
      <c r="K876" s="5">
        <v>16</v>
      </c>
      <c r="L876" s="5">
        <v>42</v>
      </c>
      <c r="M876" s="5">
        <v>57.1</v>
      </c>
      <c r="N876" s="5">
        <v>6.5</v>
      </c>
      <c r="O876" s="43" t="str">
        <f>CONCATENATE(Таблица1[[#This Row],[Отверстия]],"/",Таблица1[[#This Row],[PCD]])</f>
        <v>5/112</v>
      </c>
      <c r="P876" s="5" t="s">
        <v>502</v>
      </c>
      <c r="Q876" s="17" t="str">
        <f>CONCATENATE(Таблица1[[#This Row],[Отверстия]],"/",Таблица1[[#This Row],[PCD]],"/",Таблица1[[#This Row],[Диаметр]])</f>
        <v>5/112/16</v>
      </c>
      <c r="R87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5/112/16/42/57,1/6,5</v>
      </c>
      <c r="S87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5/112/16/42/57,1/6,5</v>
      </c>
      <c r="T876" s="58" t="s">
        <v>28</v>
      </c>
      <c r="U876" s="4">
        <v>4</v>
      </c>
      <c r="V876" s="35">
        <v>8</v>
      </c>
      <c r="W876" s="55" t="s">
        <v>2785</v>
      </c>
      <c r="X876" s="34">
        <v>4250</v>
      </c>
      <c r="Y876" s="161"/>
      <c r="Z876" s="34">
        <v>3094.9983999999999</v>
      </c>
      <c r="AA876" s="51">
        <f>IFERROR(VLOOKUP(Таблица1[[#This Row],[Товар КОД6]],'Stock СВОД'!$A$5:$C$220,2,0),)</f>
        <v>4</v>
      </c>
      <c r="AB876" s="51">
        <f>IFERROR(VLOOKUP(Таблица1[[#This Row],[Товар КОД6]],'Продажи Период СВОД'!$A$5:$C$410,2,0),)</f>
        <v>0</v>
      </c>
      <c r="AC876" s="129">
        <f>IFERROR(VLOOKUP(Таблица1[[#This Row],[Товар КОД6]],'Stock СВОД'!$A$5:$C$220,3,0),)</f>
        <v>0</v>
      </c>
      <c r="AD876" s="51">
        <f>IFERROR(VLOOKUP(Таблица1[[#This Row],[Товар КОД6]],'Продажи Период СВОД'!$A$5:$C$410,3,0),)</f>
        <v>0</v>
      </c>
      <c r="AE876" s="119">
        <f>Таблица1[[#This Row],[СТОК 1001]]+Таблица1[[#This Row],[СТОК 1002,]]</f>
        <v>4</v>
      </c>
      <c r="AF876" s="128"/>
      <c r="AG876" s="129"/>
      <c r="AH876" s="120">
        <f>Таблица1[[#This Row],[1002 заказ]]+Таблица1[[#This Row],[1001 заказ]]</f>
        <v>0</v>
      </c>
      <c r="AI876" s="57">
        <v>1</v>
      </c>
      <c r="AJ876" s="194"/>
      <c r="AK876" s="194"/>
      <c r="AL876" s="194">
        <f>Таблица1[[#This Row],[ФАКТ 1001]]+Таблица1[[#This Row],[ФАКТ 1002]]+Таблица1[[#This Row],[1001 заказ]]+Таблица1[[#This Row],[1002 заказ]]</f>
        <v>0</v>
      </c>
      <c r="AP876" s="3">
        <f>Таблица1[[#This Row],[Возврат 1002]]+Таблица1[[#This Row],[Возврат 1001]]</f>
        <v>0</v>
      </c>
      <c r="AQ87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877" spans="1:43" s="3" customFormat="1" ht="15.75" customHeight="1" x14ac:dyDescent="0.2">
      <c r="A877" s="23" t="s">
        <v>810</v>
      </c>
      <c r="B877" s="2">
        <v>663959</v>
      </c>
      <c r="C877" s="88" t="s">
        <v>3755</v>
      </c>
      <c r="D877" s="23" t="s">
        <v>810</v>
      </c>
      <c r="E877" s="7">
        <v>663959</v>
      </c>
      <c r="F877" s="7" t="s">
        <v>377</v>
      </c>
      <c r="G877" s="8" t="s">
        <v>1106</v>
      </c>
      <c r="H877" s="5" t="s">
        <v>21</v>
      </c>
      <c r="I877" s="5">
        <v>5</v>
      </c>
      <c r="J877" s="5">
        <v>112</v>
      </c>
      <c r="K877" s="5">
        <v>16</v>
      </c>
      <c r="L877" s="5">
        <v>42</v>
      </c>
      <c r="M877" s="5">
        <v>57.1</v>
      </c>
      <c r="N877" s="5">
        <v>6.5</v>
      </c>
      <c r="O877" s="43" t="str">
        <f>CONCATENATE(Таблица1[[#This Row],[Отверстия]],"/",Таблица1[[#This Row],[PCD]])</f>
        <v>5/112</v>
      </c>
      <c r="P877" s="5" t="s">
        <v>503</v>
      </c>
      <c r="Q877" s="17" t="str">
        <f>CONCATENATE(Таблица1[[#This Row],[Отверстия]],"/",Таблица1[[#This Row],[PCD]],"/",Таблица1[[#This Row],[Диаметр]])</f>
        <v>5/112/16</v>
      </c>
      <c r="R87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5/112/16/42/57,1/6,5</v>
      </c>
      <c r="S87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5/112/16/42/57,1/6,5</v>
      </c>
      <c r="T877" s="58" t="s">
        <v>28</v>
      </c>
      <c r="U877" s="4">
        <v>4</v>
      </c>
      <c r="V877" s="35">
        <v>8</v>
      </c>
      <c r="W877" s="55" t="s">
        <v>2785</v>
      </c>
      <c r="X877" s="34">
        <v>3990</v>
      </c>
      <c r="Y877" s="161"/>
      <c r="Z877" s="34">
        <v>0</v>
      </c>
      <c r="AA877" s="51">
        <f>IFERROR(VLOOKUP(Таблица1[[#This Row],[Товар КОД6]],'Stock СВОД'!$A$5:$C$220,2,0),)</f>
        <v>0</v>
      </c>
      <c r="AB877" s="51">
        <f>IFERROR(VLOOKUP(Таблица1[[#This Row],[Товар КОД6]],'Продажи Период СВОД'!$A$5:$C$410,2,0),)</f>
        <v>0</v>
      </c>
      <c r="AC877" s="129">
        <f>IFERROR(VLOOKUP(Таблица1[[#This Row],[Товар КОД6]],'Stock СВОД'!$A$5:$C$220,3,0),)</f>
        <v>0</v>
      </c>
      <c r="AD877" s="51">
        <f>IFERROR(VLOOKUP(Таблица1[[#This Row],[Товар КОД6]],'Продажи Период СВОД'!$A$5:$C$410,3,0),)</f>
        <v>0</v>
      </c>
      <c r="AE877" s="119">
        <f>Таблица1[[#This Row],[СТОК 1001]]+Таблица1[[#This Row],[СТОК 1002,]]</f>
        <v>0</v>
      </c>
      <c r="AF877" s="128"/>
      <c r="AG877" s="129"/>
      <c r="AH877" s="120">
        <f>Таблица1[[#This Row],[1002 заказ]]+Таблица1[[#This Row],[1001 заказ]]</f>
        <v>0</v>
      </c>
      <c r="AI877" s="57">
        <v>1</v>
      </c>
      <c r="AJ877" s="194"/>
      <c r="AK877" s="194"/>
      <c r="AL877" s="194">
        <f>Таблица1[[#This Row],[ФАКТ 1001]]+Таблица1[[#This Row],[ФАКТ 1002]]+Таблица1[[#This Row],[1001 заказ]]+Таблица1[[#This Row],[1002 заказ]]</f>
        <v>0</v>
      </c>
      <c r="AP877" s="3">
        <f>Таблица1[[#This Row],[Возврат 1002]]+Таблица1[[#This Row],[Возврат 1001]]</f>
        <v>0</v>
      </c>
      <c r="AQ87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78" spans="1:43" s="3" customFormat="1" ht="15.75" customHeight="1" x14ac:dyDescent="0.2">
      <c r="A878" s="23" t="s">
        <v>810</v>
      </c>
      <c r="B878" s="2">
        <v>665728</v>
      </c>
      <c r="C878" s="88" t="s">
        <v>3913</v>
      </c>
      <c r="D878" s="23" t="s">
        <v>810</v>
      </c>
      <c r="E878" s="7">
        <v>665728</v>
      </c>
      <c r="F878" s="7" t="s">
        <v>377</v>
      </c>
      <c r="G878" s="8" t="s">
        <v>1099</v>
      </c>
      <c r="H878" s="5" t="s">
        <v>21</v>
      </c>
      <c r="I878" s="5">
        <v>5</v>
      </c>
      <c r="J878" s="5">
        <v>112</v>
      </c>
      <c r="K878" s="5">
        <v>16</v>
      </c>
      <c r="L878" s="5">
        <v>42</v>
      </c>
      <c r="M878" s="5">
        <v>57.1</v>
      </c>
      <c r="N878" s="5">
        <v>6.5</v>
      </c>
      <c r="O878" s="43" t="str">
        <f>CONCATENATE(Таблица1[[#This Row],[Отверстия]],"/",Таблица1[[#This Row],[PCD]])</f>
        <v>5/112</v>
      </c>
      <c r="P878" s="5" t="s">
        <v>504</v>
      </c>
      <c r="Q878" s="17" t="str">
        <f>CONCATENATE(Таблица1[[#This Row],[Отверстия]],"/",Таблица1[[#This Row],[PCD]],"/",Таблица1[[#This Row],[Диаметр]])</f>
        <v>5/112/16</v>
      </c>
      <c r="R87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5/112/16/42/57,1/6,5</v>
      </c>
      <c r="S87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5/112/16/42/57,1/6,5</v>
      </c>
      <c r="T878" s="58" t="s">
        <v>28</v>
      </c>
      <c r="U878" s="4">
        <v>4</v>
      </c>
      <c r="V878" s="35">
        <v>8</v>
      </c>
      <c r="W878" s="55" t="s">
        <v>2785</v>
      </c>
      <c r="X878" s="34">
        <v>3990</v>
      </c>
      <c r="Y878" s="161"/>
      <c r="Z878" s="34">
        <v>3017.5018999999998</v>
      </c>
      <c r="AA878" s="51">
        <f>IFERROR(VLOOKUP(Таблица1[[#This Row],[Товар КОД6]],'Stock СВОД'!$A$5:$C$220,2,0),)</f>
        <v>4</v>
      </c>
      <c r="AB878" s="51">
        <f>IFERROR(VLOOKUP(Таблица1[[#This Row],[Товар КОД6]],'Продажи Период СВОД'!$A$5:$C$410,2,0),)</f>
        <v>0</v>
      </c>
      <c r="AC878" s="129">
        <f>IFERROR(VLOOKUP(Таблица1[[#This Row],[Товар КОД6]],'Stock СВОД'!$A$5:$C$220,3,0),)</f>
        <v>4</v>
      </c>
      <c r="AD878" s="51">
        <f>IFERROR(VLOOKUP(Таблица1[[#This Row],[Товар КОД6]],'Продажи Период СВОД'!$A$5:$C$410,3,0),)</f>
        <v>0</v>
      </c>
      <c r="AE878" s="119">
        <f>Таблица1[[#This Row],[СТОК 1001]]+Таблица1[[#This Row],[СТОК 1002,]]</f>
        <v>8</v>
      </c>
      <c r="AF878" s="128"/>
      <c r="AG878" s="129"/>
      <c r="AH878" s="120">
        <f>Таблица1[[#This Row],[1002 заказ]]+Таблица1[[#This Row],[1001 заказ]]</f>
        <v>0</v>
      </c>
      <c r="AI878" s="57">
        <v>1</v>
      </c>
      <c r="AJ878" s="194"/>
      <c r="AK878" s="194"/>
      <c r="AL878" s="194">
        <f>Таблица1[[#This Row],[ФАКТ 1001]]+Таблица1[[#This Row],[ФАКТ 1002]]+Таблица1[[#This Row],[1001 заказ]]+Таблица1[[#This Row],[1002 заказ]]</f>
        <v>0</v>
      </c>
      <c r="AP878" s="3">
        <f>Таблица1[[#This Row],[Возврат 1002]]+Таблица1[[#This Row],[Возврат 1001]]</f>
        <v>0</v>
      </c>
      <c r="AQ87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8</v>
      </c>
    </row>
    <row r="879" spans="1:43" s="3" customFormat="1" ht="15.75" customHeight="1" x14ac:dyDescent="0.2">
      <c r="A879" s="23" t="s">
        <v>810</v>
      </c>
      <c r="B879" s="2">
        <v>409041</v>
      </c>
      <c r="C879" s="88" t="s">
        <v>505</v>
      </c>
      <c r="D879" s="23" t="s">
        <v>810</v>
      </c>
      <c r="E879" s="7">
        <v>409041</v>
      </c>
      <c r="F879" s="7" t="s">
        <v>204</v>
      </c>
      <c r="G879" s="8" t="s">
        <v>2571</v>
      </c>
      <c r="H879" s="5" t="s">
        <v>21</v>
      </c>
      <c r="I879" s="5">
        <v>5</v>
      </c>
      <c r="J879" s="5">
        <v>112</v>
      </c>
      <c r="K879" s="5">
        <v>16</v>
      </c>
      <c r="L879" s="5">
        <v>42</v>
      </c>
      <c r="M879" s="5">
        <v>57.1</v>
      </c>
      <c r="N879" s="5">
        <v>6.5</v>
      </c>
      <c r="O879" s="43" t="str">
        <f>CONCATENATE(Таблица1[[#This Row],[Отверстия]],"/",Таблица1[[#This Row],[PCD]])</f>
        <v>5/112</v>
      </c>
      <c r="P879" s="5" t="s">
        <v>506</v>
      </c>
      <c r="Q879" s="17" t="str">
        <f>CONCATENATE(Таблица1[[#This Row],[Отверстия]],"/",Таблица1[[#This Row],[PCD]],"/",Таблица1[[#This Row],[Диаметр]])</f>
        <v>5/112/16</v>
      </c>
      <c r="R87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5/112/16/42/57,1/6,5</v>
      </c>
      <c r="S87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5/112/16/42/57,1/6,5</v>
      </c>
      <c r="T879" s="58" t="s">
        <v>28</v>
      </c>
      <c r="U879" s="4">
        <v>4</v>
      </c>
      <c r="V879" s="35">
        <v>8</v>
      </c>
      <c r="W879" s="55" t="s">
        <v>2785</v>
      </c>
      <c r="X879" s="34">
        <v>4250</v>
      </c>
      <c r="Y879" s="161"/>
      <c r="Z879" s="34">
        <v>0</v>
      </c>
      <c r="AA879" s="51">
        <f>IFERROR(VLOOKUP(Таблица1[[#This Row],[Товар КОД6]],'Stock СВОД'!$A$5:$C$220,2,0),)</f>
        <v>0</v>
      </c>
      <c r="AB879" s="51">
        <f>IFERROR(VLOOKUP(Таблица1[[#This Row],[Товар КОД6]],'Продажи Период СВОД'!$A$5:$C$410,2,0),)</f>
        <v>0</v>
      </c>
      <c r="AC879" s="129">
        <f>IFERROR(VLOOKUP(Таблица1[[#This Row],[Товар КОД6]],'Stock СВОД'!$A$5:$C$220,3,0),)</f>
        <v>0</v>
      </c>
      <c r="AD879" s="51">
        <f>IFERROR(VLOOKUP(Таблица1[[#This Row],[Товар КОД6]],'Продажи Период СВОД'!$A$5:$C$410,3,0),)</f>
        <v>0</v>
      </c>
      <c r="AE879" s="119">
        <f>Таблица1[[#This Row],[СТОК 1001]]+Таблица1[[#This Row],[СТОК 1002,]]</f>
        <v>0</v>
      </c>
      <c r="AF879" s="128"/>
      <c r="AG879" s="129"/>
      <c r="AH879" s="120">
        <f>Таблица1[[#This Row],[1002 заказ]]+Таблица1[[#This Row],[1001 заказ]]</f>
        <v>0</v>
      </c>
      <c r="AI879" s="57">
        <v>1</v>
      </c>
      <c r="AJ879" s="194"/>
      <c r="AK879" s="194"/>
      <c r="AL879" s="194">
        <f>Таблица1[[#This Row],[ФАКТ 1001]]+Таблица1[[#This Row],[ФАКТ 1002]]+Таблица1[[#This Row],[1001 заказ]]+Таблица1[[#This Row],[1002 заказ]]</f>
        <v>0</v>
      </c>
      <c r="AP879" s="3">
        <f>Таблица1[[#This Row],[Возврат 1002]]+Таблица1[[#This Row],[Возврат 1001]]</f>
        <v>0</v>
      </c>
      <c r="AQ87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80" spans="1:43" s="3" customFormat="1" ht="15.75" customHeight="1" x14ac:dyDescent="0.2">
      <c r="A880" s="23" t="s">
        <v>810</v>
      </c>
      <c r="B880" s="2">
        <v>409040</v>
      </c>
      <c r="C880" s="88" t="s">
        <v>507</v>
      </c>
      <c r="D880" s="23" t="s">
        <v>810</v>
      </c>
      <c r="E880" s="7">
        <v>409040</v>
      </c>
      <c r="F880" s="7" t="s">
        <v>204</v>
      </c>
      <c r="G880" s="8" t="s">
        <v>1097</v>
      </c>
      <c r="H880" s="5" t="s">
        <v>21</v>
      </c>
      <c r="I880" s="5">
        <v>5</v>
      </c>
      <c r="J880" s="5">
        <v>112</v>
      </c>
      <c r="K880" s="5">
        <v>16</v>
      </c>
      <c r="L880" s="5">
        <v>42</v>
      </c>
      <c r="M880" s="5">
        <v>57.1</v>
      </c>
      <c r="N880" s="5">
        <v>6.5</v>
      </c>
      <c r="O880" s="43" t="str">
        <f>CONCATENATE(Таблица1[[#This Row],[Отверстия]],"/",Таблица1[[#This Row],[PCD]])</f>
        <v>5/112</v>
      </c>
      <c r="P880" s="5" t="s">
        <v>508</v>
      </c>
      <c r="Q880" s="17" t="str">
        <f>CONCATENATE(Таблица1[[#This Row],[Отверстия]],"/",Таблица1[[#This Row],[PCD]],"/",Таблица1[[#This Row],[Диаметр]])</f>
        <v>5/112/16</v>
      </c>
      <c r="R88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5/112/16/42/57,1/6,5</v>
      </c>
      <c r="S88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5/112/16/42/57,1/6,5</v>
      </c>
      <c r="T880" s="58" t="s">
        <v>28</v>
      </c>
      <c r="U880" s="4">
        <v>4</v>
      </c>
      <c r="V880" s="35">
        <v>8</v>
      </c>
      <c r="W880" s="55" t="s">
        <v>2785</v>
      </c>
      <c r="X880" s="34">
        <v>4250</v>
      </c>
      <c r="Y880" s="161"/>
      <c r="Z880" s="34">
        <v>0</v>
      </c>
      <c r="AA880" s="51">
        <f>IFERROR(VLOOKUP(Таблица1[[#This Row],[Товар КОД6]],'Stock СВОД'!$A$5:$C$220,2,0),)</f>
        <v>0</v>
      </c>
      <c r="AB880" s="51">
        <f>IFERROR(VLOOKUP(Таблица1[[#This Row],[Товар КОД6]],'Продажи Период СВОД'!$A$5:$C$410,2,0),)</f>
        <v>0</v>
      </c>
      <c r="AC880" s="129">
        <f>IFERROR(VLOOKUP(Таблица1[[#This Row],[Товар КОД6]],'Stock СВОД'!$A$5:$C$220,3,0),)</f>
        <v>0</v>
      </c>
      <c r="AD880" s="51">
        <f>IFERROR(VLOOKUP(Таблица1[[#This Row],[Товар КОД6]],'Продажи Период СВОД'!$A$5:$C$410,3,0),)</f>
        <v>0</v>
      </c>
      <c r="AE880" s="119">
        <f>Таблица1[[#This Row],[СТОК 1001]]+Таблица1[[#This Row],[СТОК 1002,]]</f>
        <v>0</v>
      </c>
      <c r="AF880" s="128"/>
      <c r="AG880" s="129"/>
      <c r="AH880" s="120">
        <f>Таблица1[[#This Row],[1002 заказ]]+Таблица1[[#This Row],[1001 заказ]]</f>
        <v>0</v>
      </c>
      <c r="AI880" s="57">
        <v>1</v>
      </c>
      <c r="AJ880" s="194"/>
      <c r="AK880" s="194"/>
      <c r="AL880" s="194">
        <f>Таблица1[[#This Row],[ФАКТ 1001]]+Таблица1[[#This Row],[ФАКТ 1002]]+Таблица1[[#This Row],[1001 заказ]]+Таблица1[[#This Row],[1002 заказ]]</f>
        <v>0</v>
      </c>
      <c r="AP880" s="3">
        <f>Таблица1[[#This Row],[Возврат 1002]]+Таблица1[[#This Row],[Возврат 1001]]</f>
        <v>0</v>
      </c>
      <c r="AQ88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81" spans="1:43" s="3" customFormat="1" ht="15.75" customHeight="1" x14ac:dyDescent="0.2">
      <c r="A881" s="23" t="s">
        <v>810</v>
      </c>
      <c r="B881" s="2">
        <v>408935</v>
      </c>
      <c r="C881" s="88" t="s">
        <v>1060</v>
      </c>
      <c r="D881" s="23" t="s">
        <v>810</v>
      </c>
      <c r="E881" s="7">
        <v>408935</v>
      </c>
      <c r="F881" s="7" t="s">
        <v>377</v>
      </c>
      <c r="G881" s="8" t="s">
        <v>1097</v>
      </c>
      <c r="H881" s="5" t="s">
        <v>21</v>
      </c>
      <c r="I881" s="5">
        <v>5</v>
      </c>
      <c r="J881" s="5">
        <v>112</v>
      </c>
      <c r="K881" s="5">
        <v>16</v>
      </c>
      <c r="L881" s="5">
        <v>42</v>
      </c>
      <c r="M881" s="5">
        <v>57.1</v>
      </c>
      <c r="N881" s="5">
        <v>6.5</v>
      </c>
      <c r="O881" s="43" t="str">
        <f>CONCATENATE(Таблица1[[#This Row],[Отверстия]],"/",Таблица1[[#This Row],[PCD]])</f>
        <v>5/112</v>
      </c>
      <c r="P881" s="5" t="s">
        <v>1061</v>
      </c>
      <c r="Q881" s="17" t="str">
        <f>CONCATENATE(Таблица1[[#This Row],[Отверстия]],"/",Таблица1[[#This Row],[PCD]],"/",Таблица1[[#This Row],[Диаметр]])</f>
        <v>5/112/16</v>
      </c>
      <c r="R88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5/112/16/42/57,1/6,5</v>
      </c>
      <c r="S88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5/112/16/42/57,1/6,5</v>
      </c>
      <c r="T881" s="58" t="s">
        <v>28</v>
      </c>
      <c r="U881" s="4">
        <v>4</v>
      </c>
      <c r="V881" s="35">
        <v>8</v>
      </c>
      <c r="W881" s="55" t="s">
        <v>2785</v>
      </c>
      <c r="X881" s="34">
        <v>4250</v>
      </c>
      <c r="Y881" s="161"/>
      <c r="Z881" s="34">
        <v>0</v>
      </c>
      <c r="AA881" s="51">
        <f>IFERROR(VLOOKUP(Таблица1[[#This Row],[Товар КОД6]],'Stock СВОД'!$A$5:$C$220,2,0),)</f>
        <v>0</v>
      </c>
      <c r="AB881" s="51">
        <f>IFERROR(VLOOKUP(Таблица1[[#This Row],[Товар КОД6]],'Продажи Период СВОД'!$A$5:$C$410,2,0),)</f>
        <v>0</v>
      </c>
      <c r="AC881" s="129">
        <f>IFERROR(VLOOKUP(Таблица1[[#This Row],[Товар КОД6]],'Stock СВОД'!$A$5:$C$220,3,0),)</f>
        <v>0</v>
      </c>
      <c r="AD881" s="51">
        <f>IFERROR(VLOOKUP(Таблица1[[#This Row],[Товар КОД6]],'Продажи Период СВОД'!$A$5:$C$410,3,0),)</f>
        <v>0</v>
      </c>
      <c r="AE881" s="119">
        <f>Таблица1[[#This Row],[СТОК 1001]]+Таблица1[[#This Row],[СТОК 1002,]]</f>
        <v>0</v>
      </c>
      <c r="AF881" s="128"/>
      <c r="AG881" s="129"/>
      <c r="AH881" s="120">
        <f>Таблица1[[#This Row],[1002 заказ]]+Таблица1[[#This Row],[1001 заказ]]</f>
        <v>0</v>
      </c>
      <c r="AI881" s="57">
        <v>1</v>
      </c>
      <c r="AJ881" s="194"/>
      <c r="AK881" s="194"/>
      <c r="AL881" s="194">
        <f>Таблица1[[#This Row],[ФАКТ 1001]]+Таблица1[[#This Row],[ФАКТ 1002]]+Таблица1[[#This Row],[1001 заказ]]+Таблица1[[#This Row],[1002 заказ]]</f>
        <v>0</v>
      </c>
      <c r="AP881" s="3">
        <f>Таблица1[[#This Row],[Возврат 1002]]+Таблица1[[#This Row],[Возврат 1001]]</f>
        <v>0</v>
      </c>
      <c r="AQ88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82" spans="1:43" s="3" customFormat="1" ht="15.75" customHeight="1" x14ac:dyDescent="0.2">
      <c r="A882" s="23" t="s">
        <v>810</v>
      </c>
      <c r="B882" s="2">
        <v>2041414</v>
      </c>
      <c r="C882" s="88" t="s">
        <v>1064</v>
      </c>
      <c r="D882" s="23" t="s">
        <v>810</v>
      </c>
      <c r="E882" s="7">
        <v>2041414</v>
      </c>
      <c r="F882" s="7" t="s">
        <v>377</v>
      </c>
      <c r="G882" s="8" t="s">
        <v>1105</v>
      </c>
      <c r="H882" s="5" t="s">
        <v>21</v>
      </c>
      <c r="I882" s="5">
        <v>5</v>
      </c>
      <c r="J882" s="5">
        <v>112</v>
      </c>
      <c r="K882" s="5">
        <v>16</v>
      </c>
      <c r="L882" s="5">
        <v>42</v>
      </c>
      <c r="M882" s="5">
        <v>57.1</v>
      </c>
      <c r="N882" s="5">
        <v>6.5</v>
      </c>
      <c r="O882" s="43" t="str">
        <f>CONCATENATE(Таблица1[[#This Row],[Отверстия]],"/",Таблица1[[#This Row],[PCD]])</f>
        <v>5/112</v>
      </c>
      <c r="P882" s="5" t="s">
        <v>1065</v>
      </c>
      <c r="Q882" s="17" t="str">
        <f>CONCATENATE(Таблица1[[#This Row],[Отверстия]],"/",Таблица1[[#This Row],[PCD]],"/",Таблица1[[#This Row],[Диаметр]])</f>
        <v>5/112/16</v>
      </c>
      <c r="R88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5/112/16/42/57,1/6,5</v>
      </c>
      <c r="S88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5/112/16/42/57,1/6,5</v>
      </c>
      <c r="T882" s="58" t="s">
        <v>28</v>
      </c>
      <c r="U882" s="4">
        <v>4</v>
      </c>
      <c r="V882" s="35">
        <v>8</v>
      </c>
      <c r="W882" s="55" t="s">
        <v>2785</v>
      </c>
      <c r="X882" s="34">
        <v>3990</v>
      </c>
      <c r="Y882" s="161"/>
      <c r="Z882" s="34">
        <v>0</v>
      </c>
      <c r="AA882" s="51">
        <f>IFERROR(VLOOKUP(Таблица1[[#This Row],[Товар КОД6]],'Stock СВОД'!$A$5:$C$220,2,0),)</f>
        <v>0</v>
      </c>
      <c r="AB882" s="51">
        <f>IFERROR(VLOOKUP(Таблица1[[#This Row],[Товар КОД6]],'Продажи Период СВОД'!$A$5:$C$410,2,0),)</f>
        <v>0</v>
      </c>
      <c r="AC882" s="129">
        <f>IFERROR(VLOOKUP(Таблица1[[#This Row],[Товар КОД6]],'Stock СВОД'!$A$5:$C$220,3,0),)</f>
        <v>0</v>
      </c>
      <c r="AD882" s="51">
        <f>IFERROR(VLOOKUP(Таблица1[[#This Row],[Товар КОД6]],'Продажи Период СВОД'!$A$5:$C$410,3,0),)</f>
        <v>0</v>
      </c>
      <c r="AE882" s="119">
        <f>Таблица1[[#This Row],[СТОК 1001]]+Таблица1[[#This Row],[СТОК 1002,]]</f>
        <v>0</v>
      </c>
      <c r="AF882" s="128"/>
      <c r="AG882" s="129"/>
      <c r="AH882" s="120">
        <f>Таблица1[[#This Row],[1002 заказ]]+Таблица1[[#This Row],[1001 заказ]]</f>
        <v>0</v>
      </c>
      <c r="AI882" s="57">
        <v>1</v>
      </c>
      <c r="AJ882" s="194"/>
      <c r="AK882" s="194"/>
      <c r="AL882" s="194">
        <f>Таблица1[[#This Row],[ФАКТ 1001]]+Таблица1[[#This Row],[ФАКТ 1002]]+Таблица1[[#This Row],[1001 заказ]]+Таблица1[[#This Row],[1002 заказ]]</f>
        <v>0</v>
      </c>
      <c r="AP882" s="3">
        <f>Таблица1[[#This Row],[Возврат 1002]]+Таблица1[[#This Row],[Возврат 1001]]</f>
        <v>0</v>
      </c>
      <c r="AQ88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83" spans="1:43" s="3" customFormat="1" ht="15.75" customHeight="1" x14ac:dyDescent="0.2">
      <c r="A883" s="23" t="s">
        <v>810</v>
      </c>
      <c r="B883" s="2">
        <v>409042</v>
      </c>
      <c r="C883" s="88" t="s">
        <v>1786</v>
      </c>
      <c r="D883" s="23" t="s">
        <v>810</v>
      </c>
      <c r="E883" s="7">
        <v>409042</v>
      </c>
      <c r="F883" s="7" t="s">
        <v>2576</v>
      </c>
      <c r="G883" s="8" t="s">
        <v>1107</v>
      </c>
      <c r="H883" s="5" t="s">
        <v>21</v>
      </c>
      <c r="I883" s="5">
        <v>5</v>
      </c>
      <c r="J883" s="5">
        <v>112</v>
      </c>
      <c r="K883" s="5">
        <v>16</v>
      </c>
      <c r="L883" s="5">
        <v>42</v>
      </c>
      <c r="M883" s="5">
        <v>57.1</v>
      </c>
      <c r="N883" s="5">
        <v>6.5</v>
      </c>
      <c r="O883" s="43" t="str">
        <f>CONCATENATE(Таблица1[[#This Row],[Отверстия]],"/",Таблица1[[#This Row],[PCD]])</f>
        <v>5/112</v>
      </c>
      <c r="P883" s="5" t="s">
        <v>1785</v>
      </c>
      <c r="Q883" s="17" t="str">
        <f>CONCATENATE(Таблица1[[#This Row],[Отверстия]],"/",Таблица1[[#This Row],[PCD]],"/",Таблица1[[#This Row],[Диаметр]])</f>
        <v>5/112/16</v>
      </c>
      <c r="R88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5/112/16/42/57,1/6,5</v>
      </c>
      <c r="S88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5/112/16/42/57,1/6,5</v>
      </c>
      <c r="T883" s="58" t="s">
        <v>28</v>
      </c>
      <c r="U883" s="4">
        <v>4</v>
      </c>
      <c r="V883" s="35">
        <v>8</v>
      </c>
      <c r="W883" s="55" t="s">
        <v>2785</v>
      </c>
      <c r="X883" s="34">
        <v>3990</v>
      </c>
      <c r="Y883" s="161"/>
      <c r="Z883" s="34">
        <v>0</v>
      </c>
      <c r="AA883" s="51">
        <f>IFERROR(VLOOKUP(Таблица1[[#This Row],[Товар КОД6]],'Stock СВОД'!$A$5:$C$220,2,0),)</f>
        <v>0</v>
      </c>
      <c r="AB883" s="51">
        <f>IFERROR(VLOOKUP(Таблица1[[#This Row],[Товар КОД6]],'Продажи Период СВОД'!$A$5:$C$410,2,0),)</f>
        <v>0</v>
      </c>
      <c r="AC883" s="129">
        <f>IFERROR(VLOOKUP(Таблица1[[#This Row],[Товар КОД6]],'Stock СВОД'!$A$5:$C$220,3,0),)</f>
        <v>0</v>
      </c>
      <c r="AD883" s="51">
        <f>IFERROR(VLOOKUP(Таблица1[[#This Row],[Товар КОД6]],'Продажи Период СВОД'!$A$5:$C$410,3,0),)</f>
        <v>0</v>
      </c>
      <c r="AE883" s="119">
        <f>Таблица1[[#This Row],[СТОК 1001]]+Таблица1[[#This Row],[СТОК 1002,]]</f>
        <v>0</v>
      </c>
      <c r="AF883" s="128"/>
      <c r="AG883" s="129"/>
      <c r="AH883" s="120">
        <f>Таблица1[[#This Row],[1002 заказ]]+Таблица1[[#This Row],[1001 заказ]]</f>
        <v>0</v>
      </c>
      <c r="AI883" s="57">
        <v>1</v>
      </c>
      <c r="AJ883" s="194"/>
      <c r="AK883" s="194"/>
      <c r="AL883" s="194">
        <f>Таблица1[[#This Row],[ФАКТ 1001]]+Таблица1[[#This Row],[ФАКТ 1002]]+Таблица1[[#This Row],[1001 заказ]]+Таблица1[[#This Row],[1002 заказ]]</f>
        <v>0</v>
      </c>
      <c r="AP883" s="3">
        <f>Таблица1[[#This Row],[Возврат 1002]]+Таблица1[[#This Row],[Возврат 1001]]</f>
        <v>0</v>
      </c>
      <c r="AQ88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84" spans="1:43" s="3" customFormat="1" ht="15.75" customHeight="1" x14ac:dyDescent="0.2">
      <c r="A884" s="23" t="s">
        <v>810</v>
      </c>
      <c r="B884" s="2">
        <v>409044</v>
      </c>
      <c r="C884" s="88" t="s">
        <v>1788</v>
      </c>
      <c r="D884" s="23" t="s">
        <v>810</v>
      </c>
      <c r="E884" s="7">
        <v>409044</v>
      </c>
      <c r="F884" s="7" t="s">
        <v>2576</v>
      </c>
      <c r="G884" s="8" t="s">
        <v>1108</v>
      </c>
      <c r="H884" s="5" t="s">
        <v>21</v>
      </c>
      <c r="I884" s="5">
        <v>5</v>
      </c>
      <c r="J884" s="5">
        <v>112</v>
      </c>
      <c r="K884" s="5">
        <v>16</v>
      </c>
      <c r="L884" s="5">
        <v>42</v>
      </c>
      <c r="M884" s="5">
        <v>57.1</v>
      </c>
      <c r="N884" s="5">
        <v>6.5</v>
      </c>
      <c r="O884" s="43" t="str">
        <f>CONCATENATE(Таблица1[[#This Row],[Отверстия]],"/",Таблица1[[#This Row],[PCD]])</f>
        <v>5/112</v>
      </c>
      <c r="P884" s="5" t="s">
        <v>1787</v>
      </c>
      <c r="Q884" s="17" t="str">
        <f>CONCATENATE(Таблица1[[#This Row],[Отверстия]],"/",Таблица1[[#This Row],[PCD]],"/",Таблица1[[#This Row],[Диаметр]])</f>
        <v>5/112/16</v>
      </c>
      <c r="R88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5/112/16/42/57,1/6,5</v>
      </c>
      <c r="S88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5/112/16/42/57,1/6,5</v>
      </c>
      <c r="T884" s="58" t="s">
        <v>28</v>
      </c>
      <c r="U884" s="4">
        <v>4</v>
      </c>
      <c r="V884" s="35">
        <v>8</v>
      </c>
      <c r="W884" s="55" t="s">
        <v>2785</v>
      </c>
      <c r="X884" s="34">
        <v>3990</v>
      </c>
      <c r="Y884" s="161"/>
      <c r="Z884" s="34">
        <v>0</v>
      </c>
      <c r="AA884" s="51">
        <f>IFERROR(VLOOKUP(Таблица1[[#This Row],[Товар КОД6]],'Stock СВОД'!$A$5:$C$220,2,0),)</f>
        <v>0</v>
      </c>
      <c r="AB884" s="51">
        <f>IFERROR(VLOOKUP(Таблица1[[#This Row],[Товар КОД6]],'Продажи Период СВОД'!$A$5:$C$410,2,0),)</f>
        <v>0</v>
      </c>
      <c r="AC884" s="129">
        <f>IFERROR(VLOOKUP(Таблица1[[#This Row],[Товар КОД6]],'Stock СВОД'!$A$5:$C$220,3,0),)</f>
        <v>0</v>
      </c>
      <c r="AD884" s="51">
        <f>IFERROR(VLOOKUP(Таблица1[[#This Row],[Товар КОД6]],'Продажи Период СВОД'!$A$5:$C$410,3,0),)</f>
        <v>0</v>
      </c>
      <c r="AE884" s="119">
        <f>Таблица1[[#This Row],[СТОК 1001]]+Таблица1[[#This Row],[СТОК 1002,]]</f>
        <v>0</v>
      </c>
      <c r="AF884" s="128"/>
      <c r="AG884" s="129"/>
      <c r="AH884" s="120">
        <f>Таблица1[[#This Row],[1002 заказ]]+Таблица1[[#This Row],[1001 заказ]]</f>
        <v>0</v>
      </c>
      <c r="AI884" s="57">
        <v>1</v>
      </c>
      <c r="AJ884" s="194"/>
      <c r="AK884" s="194"/>
      <c r="AL884" s="194">
        <f>Таблица1[[#This Row],[ФАКТ 1001]]+Таблица1[[#This Row],[ФАКТ 1002]]+Таблица1[[#This Row],[1001 заказ]]+Таблица1[[#This Row],[1002 заказ]]</f>
        <v>0</v>
      </c>
      <c r="AP884" s="3">
        <f>Таблица1[[#This Row],[Возврат 1002]]+Таблица1[[#This Row],[Возврат 1001]]</f>
        <v>0</v>
      </c>
      <c r="AQ88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85" spans="1:43" s="3" customFormat="1" ht="15.75" customHeight="1" x14ac:dyDescent="0.2">
      <c r="A885" s="23" t="s">
        <v>810</v>
      </c>
      <c r="B885" s="2">
        <v>666021</v>
      </c>
      <c r="C885" s="88" t="s">
        <v>3756</v>
      </c>
      <c r="D885" s="23" t="s">
        <v>810</v>
      </c>
      <c r="E885" s="7">
        <v>666021</v>
      </c>
      <c r="F885" s="7" t="s">
        <v>2576</v>
      </c>
      <c r="G885" s="8" t="s">
        <v>1099</v>
      </c>
      <c r="H885" s="5" t="s">
        <v>21</v>
      </c>
      <c r="I885" s="5">
        <v>5</v>
      </c>
      <c r="J885" s="5">
        <v>112</v>
      </c>
      <c r="K885" s="5">
        <v>16</v>
      </c>
      <c r="L885" s="5">
        <v>42</v>
      </c>
      <c r="M885" s="5">
        <v>57.1</v>
      </c>
      <c r="N885" s="5">
        <v>6.5</v>
      </c>
      <c r="O885" s="43" t="str">
        <f>CONCATENATE(Таблица1[[#This Row],[Отверстия]],"/",Таблица1[[#This Row],[PCD]])</f>
        <v>5/112</v>
      </c>
      <c r="P885" s="5" t="s">
        <v>2538</v>
      </c>
      <c r="Q885" s="17" t="str">
        <f>CONCATENATE(Таблица1[[#This Row],[Отверстия]],"/",Таблица1[[#This Row],[PCD]],"/",Таблица1[[#This Row],[Диаметр]])</f>
        <v>5/112/16</v>
      </c>
      <c r="R88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5/112/16/42/57,1/6,5</v>
      </c>
      <c r="S88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5/112/16/42/57,1/6,5</v>
      </c>
      <c r="T885" s="58" t="s">
        <v>28</v>
      </c>
      <c r="U885" s="4">
        <v>4</v>
      </c>
      <c r="V885" s="35">
        <v>8</v>
      </c>
      <c r="W885" s="55" t="s">
        <v>2785</v>
      </c>
      <c r="X885" s="34">
        <v>3990</v>
      </c>
      <c r="Y885" s="161"/>
      <c r="Z885" s="34">
        <v>0</v>
      </c>
      <c r="AA885" s="51">
        <f>IFERROR(VLOOKUP(Таблица1[[#This Row],[Товар КОД6]],'Stock СВОД'!$A$5:$C$220,2,0),)</f>
        <v>0</v>
      </c>
      <c r="AB885" s="51">
        <f>IFERROR(VLOOKUP(Таблица1[[#This Row],[Товар КОД6]],'Продажи Период СВОД'!$A$5:$C$410,2,0),)</f>
        <v>0</v>
      </c>
      <c r="AC885" s="129">
        <f>IFERROR(VLOOKUP(Таблица1[[#This Row],[Товар КОД6]],'Stock СВОД'!$A$5:$C$220,3,0),)</f>
        <v>0</v>
      </c>
      <c r="AD885" s="51">
        <f>IFERROR(VLOOKUP(Таблица1[[#This Row],[Товар КОД6]],'Продажи Период СВОД'!$A$5:$C$410,3,0),)</f>
        <v>0</v>
      </c>
      <c r="AE885" s="119">
        <f>Таблица1[[#This Row],[СТОК 1001]]+Таблица1[[#This Row],[СТОК 1002,]]</f>
        <v>0</v>
      </c>
      <c r="AF885" s="128"/>
      <c r="AG885" s="129"/>
      <c r="AH885" s="120">
        <f>Таблица1[[#This Row],[1002 заказ]]+Таблица1[[#This Row],[1001 заказ]]</f>
        <v>0</v>
      </c>
      <c r="AI885" s="57">
        <v>1</v>
      </c>
      <c r="AJ885" s="194"/>
      <c r="AK885" s="194"/>
      <c r="AL885" s="194">
        <f>Таблица1[[#This Row],[ФАКТ 1001]]+Таблица1[[#This Row],[ФАКТ 1002]]+Таблица1[[#This Row],[1001 заказ]]+Таблица1[[#This Row],[1002 заказ]]</f>
        <v>0</v>
      </c>
      <c r="AP885" s="3">
        <f>Таблица1[[#This Row],[Возврат 1002]]+Таблица1[[#This Row],[Возврат 1001]]</f>
        <v>0</v>
      </c>
      <c r="AQ88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86" spans="1:43" s="3" customFormat="1" ht="15.75" customHeight="1" x14ac:dyDescent="0.2">
      <c r="A886" s="23" t="s">
        <v>810</v>
      </c>
      <c r="B886" s="2">
        <v>666022</v>
      </c>
      <c r="C886" s="88" t="s">
        <v>3757</v>
      </c>
      <c r="D886" s="23" t="s">
        <v>810</v>
      </c>
      <c r="E886" s="7">
        <v>666022</v>
      </c>
      <c r="F886" s="7" t="s">
        <v>2576</v>
      </c>
      <c r="G886" s="8" t="s">
        <v>1103</v>
      </c>
      <c r="H886" s="5" t="s">
        <v>21</v>
      </c>
      <c r="I886" s="5">
        <v>5</v>
      </c>
      <c r="J886" s="5">
        <v>112</v>
      </c>
      <c r="K886" s="5">
        <v>16</v>
      </c>
      <c r="L886" s="5">
        <v>42</v>
      </c>
      <c r="M886" s="5">
        <v>57.1</v>
      </c>
      <c r="N886" s="5">
        <v>6.5</v>
      </c>
      <c r="O886" s="43" t="str">
        <f>CONCATENATE(Таблица1[[#This Row],[Отверстия]],"/",Таблица1[[#This Row],[PCD]])</f>
        <v>5/112</v>
      </c>
      <c r="P886" s="5" t="s">
        <v>2539</v>
      </c>
      <c r="Q886" s="17" t="str">
        <f>CONCATENATE(Таблица1[[#This Row],[Отверстия]],"/",Таблица1[[#This Row],[PCD]],"/",Таблица1[[#This Row],[Диаметр]])</f>
        <v>5/112/16</v>
      </c>
      <c r="R88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5/112/16/42/57,1/6,5</v>
      </c>
      <c r="S88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5/112/16/42/57,1/6,5</v>
      </c>
      <c r="T886" s="58" t="s">
        <v>28</v>
      </c>
      <c r="U886" s="4">
        <v>4</v>
      </c>
      <c r="V886" s="35">
        <v>8</v>
      </c>
      <c r="W886" s="55" t="s">
        <v>2785</v>
      </c>
      <c r="X886" s="34">
        <v>4250</v>
      </c>
      <c r="Y886" s="161"/>
      <c r="Z886" s="34">
        <v>0</v>
      </c>
      <c r="AA886" s="51">
        <f>IFERROR(VLOOKUP(Таблица1[[#This Row],[Товар КОД6]],'Stock СВОД'!$A$5:$C$220,2,0),)</f>
        <v>0</v>
      </c>
      <c r="AB886" s="51">
        <f>IFERROR(VLOOKUP(Таблица1[[#This Row],[Товар КОД6]],'Продажи Период СВОД'!$A$5:$C$410,2,0),)</f>
        <v>0</v>
      </c>
      <c r="AC886" s="129">
        <f>IFERROR(VLOOKUP(Таблица1[[#This Row],[Товар КОД6]],'Stock СВОД'!$A$5:$C$220,3,0),)</f>
        <v>0</v>
      </c>
      <c r="AD886" s="51">
        <f>IFERROR(VLOOKUP(Таблица1[[#This Row],[Товар КОД6]],'Продажи Период СВОД'!$A$5:$C$410,3,0),)</f>
        <v>0</v>
      </c>
      <c r="AE886" s="119">
        <f>Таблица1[[#This Row],[СТОК 1001]]+Таблица1[[#This Row],[СТОК 1002,]]</f>
        <v>0</v>
      </c>
      <c r="AF886" s="128"/>
      <c r="AG886" s="129"/>
      <c r="AH886" s="120">
        <f>Таблица1[[#This Row],[1002 заказ]]+Таблица1[[#This Row],[1001 заказ]]</f>
        <v>0</v>
      </c>
      <c r="AI886" s="57">
        <v>1</v>
      </c>
      <c r="AJ886" s="194"/>
      <c r="AK886" s="194"/>
      <c r="AL886" s="194">
        <f>Таблица1[[#This Row],[ФАКТ 1001]]+Таблица1[[#This Row],[ФАКТ 1002]]+Таблица1[[#This Row],[1001 заказ]]+Таблица1[[#This Row],[1002 заказ]]</f>
        <v>0</v>
      </c>
      <c r="AP886" s="3">
        <f>Таблица1[[#This Row],[Возврат 1002]]+Таблица1[[#This Row],[Возврат 1001]]</f>
        <v>0</v>
      </c>
      <c r="AQ88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87" spans="1:43" s="3" customFormat="1" ht="15.75" customHeight="1" x14ac:dyDescent="0.2">
      <c r="A887" s="23" t="s">
        <v>810</v>
      </c>
      <c r="B887" s="2">
        <v>2155914</v>
      </c>
      <c r="C887" s="88" t="s">
        <v>2700</v>
      </c>
      <c r="D887" s="23" t="s">
        <v>810</v>
      </c>
      <c r="E887" s="7">
        <v>2155914</v>
      </c>
      <c r="F887" s="7" t="s">
        <v>172</v>
      </c>
      <c r="G887" s="8" t="s">
        <v>1097</v>
      </c>
      <c r="H887" s="5" t="s">
        <v>21</v>
      </c>
      <c r="I887" s="5">
        <v>5</v>
      </c>
      <c r="J887" s="5">
        <v>112</v>
      </c>
      <c r="K887" s="5">
        <v>16</v>
      </c>
      <c r="L887" s="5">
        <v>42</v>
      </c>
      <c r="M887" s="5">
        <v>57.1</v>
      </c>
      <c r="N887" s="5">
        <v>6.5</v>
      </c>
      <c r="O887" s="43" t="str">
        <f>CONCATENATE(Таблица1[[#This Row],[Отверстия]],"/",Таблица1[[#This Row],[PCD]])</f>
        <v>5/112</v>
      </c>
      <c r="P887" s="5" t="s">
        <v>2701</v>
      </c>
      <c r="Q887" s="17" t="str">
        <f>CONCATENATE(Таблица1[[#This Row],[Отверстия]],"/",Таблица1[[#This Row],[PCD]],"/",Таблица1[[#This Row],[Диаметр]])</f>
        <v>5/112/16</v>
      </c>
      <c r="R88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5/112/16/42/57,1/6,5</v>
      </c>
      <c r="S88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5/112/16/42/57,1/6,5</v>
      </c>
      <c r="T887" s="58" t="s">
        <v>28</v>
      </c>
      <c r="U887" s="4">
        <v>4</v>
      </c>
      <c r="V887" s="35">
        <v>8</v>
      </c>
      <c r="W887" s="55" t="s">
        <v>2785</v>
      </c>
      <c r="X887" s="34">
        <v>4250</v>
      </c>
      <c r="Y887" s="161"/>
      <c r="Z887" s="34">
        <v>3094.9983999999999</v>
      </c>
      <c r="AA887" s="51">
        <f>IFERROR(VLOOKUP(Таблица1[[#This Row],[Товар КОД6]],'Stock СВОД'!$A$5:$C$220,2,0),)</f>
        <v>0</v>
      </c>
      <c r="AB887" s="51">
        <f>IFERROR(VLOOKUP(Таблица1[[#This Row],[Товар КОД6]],'Продажи Период СВОД'!$A$5:$C$410,2,0),)</f>
        <v>0</v>
      </c>
      <c r="AC887" s="129">
        <f>IFERROR(VLOOKUP(Таблица1[[#This Row],[Товар КОД6]],'Stock СВОД'!$A$5:$C$220,3,0),)</f>
        <v>0</v>
      </c>
      <c r="AD887" s="51">
        <f>IFERROR(VLOOKUP(Таблица1[[#This Row],[Товар КОД6]],'Продажи Период СВОД'!$A$5:$C$410,3,0),)</f>
        <v>0</v>
      </c>
      <c r="AE887" s="119">
        <f>Таблица1[[#This Row],[СТОК 1001]]+Таблица1[[#This Row],[СТОК 1002,]]</f>
        <v>0</v>
      </c>
      <c r="AF887" s="128"/>
      <c r="AG887" s="129"/>
      <c r="AH887" s="120">
        <f>Таблица1[[#This Row],[1002 заказ]]+Таблица1[[#This Row],[1001 заказ]]</f>
        <v>0</v>
      </c>
      <c r="AI887" s="57">
        <v>1</v>
      </c>
      <c r="AJ887" s="194"/>
      <c r="AK887" s="194"/>
      <c r="AL887" s="194">
        <f>Таблица1[[#This Row],[ФАКТ 1001]]+Таблица1[[#This Row],[ФАКТ 1002]]+Таблица1[[#This Row],[1001 заказ]]+Таблица1[[#This Row],[1002 заказ]]</f>
        <v>0</v>
      </c>
      <c r="AP887" s="3">
        <f>Таблица1[[#This Row],[Возврат 1002]]+Таблица1[[#This Row],[Возврат 1001]]</f>
        <v>0</v>
      </c>
      <c r="AQ88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88" spans="1:43" s="3" customFormat="1" ht="15.75" customHeight="1" x14ac:dyDescent="0.2">
      <c r="A888" s="23" t="s">
        <v>810</v>
      </c>
      <c r="B888" s="2">
        <v>2155915</v>
      </c>
      <c r="C888" s="88" t="s">
        <v>2702</v>
      </c>
      <c r="D888" s="23" t="s">
        <v>810</v>
      </c>
      <c r="E888" s="7">
        <v>2155915</v>
      </c>
      <c r="F888" s="7" t="s">
        <v>172</v>
      </c>
      <c r="G888" s="8" t="s">
        <v>2571</v>
      </c>
      <c r="H888" s="5" t="s">
        <v>21</v>
      </c>
      <c r="I888" s="5">
        <v>5</v>
      </c>
      <c r="J888" s="5">
        <v>112</v>
      </c>
      <c r="K888" s="5">
        <v>16</v>
      </c>
      <c r="L888" s="5">
        <v>42</v>
      </c>
      <c r="M888" s="5">
        <v>57.1</v>
      </c>
      <c r="N888" s="5">
        <v>6.5</v>
      </c>
      <c r="O888" s="43" t="str">
        <f>CONCATENATE(Таблица1[[#This Row],[Отверстия]],"/",Таблица1[[#This Row],[PCD]])</f>
        <v>5/112</v>
      </c>
      <c r="P888" s="5" t="s">
        <v>2703</v>
      </c>
      <c r="Q888" s="17" t="str">
        <f>CONCATENATE(Таблица1[[#This Row],[Отверстия]],"/",Таблица1[[#This Row],[PCD]],"/",Таблица1[[#This Row],[Диаметр]])</f>
        <v>5/112/16</v>
      </c>
      <c r="R88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5/112/16/42/57,1/6,5</v>
      </c>
      <c r="S88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5/112/16/42/57,1/6,5</v>
      </c>
      <c r="T888" s="58" t="s">
        <v>28</v>
      </c>
      <c r="U888" s="4">
        <v>4</v>
      </c>
      <c r="V888" s="35">
        <v>8</v>
      </c>
      <c r="W888" s="55" t="s">
        <v>2785</v>
      </c>
      <c r="X888" s="34">
        <v>4250</v>
      </c>
      <c r="Y888" s="161"/>
      <c r="Z888" s="34">
        <v>3094.9983999999999</v>
      </c>
      <c r="AA888" s="51">
        <f>IFERROR(VLOOKUP(Таблица1[[#This Row],[Товар КОД6]],'Stock СВОД'!$A$5:$C$220,2,0),)</f>
        <v>4</v>
      </c>
      <c r="AB888" s="51">
        <f>IFERROR(VLOOKUP(Таблица1[[#This Row],[Товар КОД6]],'Продажи Период СВОД'!$A$5:$C$410,2,0),)</f>
        <v>0</v>
      </c>
      <c r="AC888" s="129">
        <f>IFERROR(VLOOKUP(Таблица1[[#This Row],[Товар КОД6]],'Stock СВОД'!$A$5:$C$220,3,0),)</f>
        <v>0</v>
      </c>
      <c r="AD888" s="51">
        <f>IFERROR(VLOOKUP(Таблица1[[#This Row],[Товар КОД6]],'Продажи Период СВОД'!$A$5:$C$410,3,0),)</f>
        <v>0</v>
      </c>
      <c r="AE888" s="119">
        <f>Таблица1[[#This Row],[СТОК 1001]]+Таблица1[[#This Row],[СТОК 1002,]]</f>
        <v>4</v>
      </c>
      <c r="AF888" s="128"/>
      <c r="AG888" s="129"/>
      <c r="AH888" s="120">
        <f>Таблица1[[#This Row],[1002 заказ]]+Таблица1[[#This Row],[1001 заказ]]</f>
        <v>0</v>
      </c>
      <c r="AI888" s="57">
        <v>1</v>
      </c>
      <c r="AJ888" s="194"/>
      <c r="AK888" s="194"/>
      <c r="AL888" s="194">
        <f>Таблица1[[#This Row],[ФАКТ 1001]]+Таблица1[[#This Row],[ФАКТ 1002]]+Таблица1[[#This Row],[1001 заказ]]+Таблица1[[#This Row],[1002 заказ]]</f>
        <v>0</v>
      </c>
      <c r="AP888" s="3">
        <f>Таблица1[[#This Row],[Возврат 1002]]+Таблица1[[#This Row],[Возврат 1001]]</f>
        <v>0</v>
      </c>
      <c r="AQ88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889" spans="1:43" s="3" customFormat="1" ht="15.75" hidden="1" customHeight="1" x14ac:dyDescent="0.2">
      <c r="A889" s="23" t="s">
        <v>810</v>
      </c>
      <c r="B889" s="2">
        <v>393125</v>
      </c>
      <c r="C889" s="88"/>
      <c r="D889" s="23" t="s">
        <v>810</v>
      </c>
      <c r="E889" s="7">
        <v>393125</v>
      </c>
      <c r="F889" s="7"/>
      <c r="G889" s="8"/>
      <c r="H889" s="5" t="s">
        <v>284</v>
      </c>
      <c r="I889" s="5">
        <v>5</v>
      </c>
      <c r="J889" s="5">
        <v>112</v>
      </c>
      <c r="K889" s="5">
        <v>16</v>
      </c>
      <c r="L889" s="5">
        <v>42</v>
      </c>
      <c r="M889" s="5">
        <v>72.3</v>
      </c>
      <c r="N889" s="5">
        <v>7</v>
      </c>
      <c r="O889" s="43" t="str">
        <f>CONCATENATE(Таблица1[[#This Row],[Отверстия]],"/",Таблица1[[#This Row],[PCD]])</f>
        <v>5/112</v>
      </c>
      <c r="P889" s="5" t="s">
        <v>509</v>
      </c>
      <c r="Q889" s="17" t="str">
        <f>CONCATENATE(Таблица1[[#This Row],[Отверстия]],"/",Таблица1[[#This Row],[PCD]],"/",Таблица1[[#This Row],[Диаметр]])</f>
        <v>5/112/16</v>
      </c>
      <c r="R88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5/112/16/42/72,3/7</v>
      </c>
      <c r="S88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5/112/16/42/72,3/7</v>
      </c>
      <c r="T889" s="58" t="s">
        <v>22</v>
      </c>
      <c r="U889" s="4"/>
      <c r="V889" s="35"/>
      <c r="W889" s="55"/>
      <c r="X889" s="34">
        <v>5020</v>
      </c>
      <c r="Y889" s="161"/>
      <c r="Z889" s="34">
        <v>0</v>
      </c>
      <c r="AA889" s="51">
        <f>IFERROR(VLOOKUP(Таблица1[[#This Row],[Товар КОД6]],'Stock СВОД'!$A$5:$C$220,2,0),)</f>
        <v>0</v>
      </c>
      <c r="AB889" s="51">
        <f>IFERROR(VLOOKUP(Таблица1[[#This Row],[Товар КОД6]],'Продажи Период СВОД'!$A$5:$C$410,2,0),)</f>
        <v>0</v>
      </c>
      <c r="AC889" s="129">
        <f>IFERROR(VLOOKUP(Таблица1[[#This Row],[Товар КОД6]],'Stock СВОД'!$A$5:$C$220,3,0),)</f>
        <v>0</v>
      </c>
      <c r="AD889" s="51">
        <f>IFERROR(VLOOKUP(Таблица1[[#This Row],[Товар КОД6]],'Продажи Период СВОД'!$A$5:$C$410,3,0),)</f>
        <v>0</v>
      </c>
      <c r="AE889" s="119">
        <f>Таблица1[[#This Row],[СТОК 1001]]+Таблица1[[#This Row],[СТОК 1002,]]</f>
        <v>0</v>
      </c>
      <c r="AF889" s="128"/>
      <c r="AG889" s="129"/>
      <c r="AH889" s="120">
        <f>Таблица1[[#This Row],[1002 заказ]]+Таблица1[[#This Row],[1001 заказ]]</f>
        <v>0</v>
      </c>
      <c r="AI889" s="57"/>
      <c r="AJ889" s="57"/>
      <c r="AK889" s="57"/>
      <c r="AL889" s="57">
        <f>Таблица1[[#This Row],[ФАКТ 1001]]+Таблица1[[#This Row],[ФАКТ 1002]]+Таблица1[[#This Row],[1001 заказ]]+Таблица1[[#This Row],[1002 заказ]]</f>
        <v>0</v>
      </c>
      <c r="AP889" s="3">
        <f>Таблица1[[#This Row],[Возврат 1002]]+Таблица1[[#This Row],[Возврат 1001]]</f>
        <v>0</v>
      </c>
      <c r="AQ88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90" spans="1:43" s="3" customFormat="1" ht="15.75" customHeight="1" x14ac:dyDescent="0.2">
      <c r="A890" s="23" t="s">
        <v>810</v>
      </c>
      <c r="B890" s="2">
        <v>661565</v>
      </c>
      <c r="C890" s="88" t="s">
        <v>3758</v>
      </c>
      <c r="D890" s="23" t="s">
        <v>810</v>
      </c>
      <c r="E890" s="7">
        <v>661565</v>
      </c>
      <c r="F890" s="7" t="s">
        <v>513</v>
      </c>
      <c r="G890" s="8" t="s">
        <v>1099</v>
      </c>
      <c r="H890" s="5" t="s">
        <v>21</v>
      </c>
      <c r="I890" s="5">
        <v>5</v>
      </c>
      <c r="J890" s="5">
        <v>112</v>
      </c>
      <c r="K890" s="5">
        <v>16</v>
      </c>
      <c r="L890" s="5">
        <v>45</v>
      </c>
      <c r="M890" s="5">
        <v>57.1</v>
      </c>
      <c r="N890" s="5">
        <v>7</v>
      </c>
      <c r="O890" s="43" t="str">
        <f>CONCATENATE(Таблица1[[#This Row],[Отверстия]],"/",Таблица1[[#This Row],[PCD]])</f>
        <v>5/112</v>
      </c>
      <c r="P890" s="5" t="s">
        <v>510</v>
      </c>
      <c r="Q890" s="17" t="str">
        <f>CONCATENATE(Таблица1[[#This Row],[Отверстия]],"/",Таблица1[[#This Row],[PCD]],"/",Таблица1[[#This Row],[Диаметр]])</f>
        <v>5/112/16</v>
      </c>
      <c r="R89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5/112/16/45/57,1/7</v>
      </c>
      <c r="S89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5/112/16/45/57,1/7</v>
      </c>
      <c r="T890" s="58" t="s">
        <v>28</v>
      </c>
      <c r="U890" s="4">
        <v>4</v>
      </c>
      <c r="V890" s="35">
        <v>8</v>
      </c>
      <c r="W890" s="55" t="s">
        <v>2921</v>
      </c>
      <c r="X890" s="34">
        <v>3990</v>
      </c>
      <c r="Y890" s="161"/>
      <c r="Z890" s="34">
        <v>2950</v>
      </c>
      <c r="AA890" s="51">
        <f>IFERROR(VLOOKUP(Таблица1[[#This Row],[Товар КОД6]],'Stock СВОД'!$A$5:$C$220,2,0),)</f>
        <v>4</v>
      </c>
      <c r="AB890" s="51">
        <f>IFERROR(VLOOKUP(Таблица1[[#This Row],[Товар КОД6]],'Продажи Период СВОД'!$A$5:$C$410,2,0),)</f>
        <v>0</v>
      </c>
      <c r="AC890" s="129">
        <f>IFERROR(VLOOKUP(Таблица1[[#This Row],[Товар КОД6]],'Stock СВОД'!$A$5:$C$220,3,0),)</f>
        <v>0</v>
      </c>
      <c r="AD890" s="51">
        <f>IFERROR(VLOOKUP(Таблица1[[#This Row],[Товар КОД6]],'Продажи Период СВОД'!$A$5:$C$410,3,0),)</f>
        <v>0</v>
      </c>
      <c r="AE890" s="119">
        <f>Таблица1[[#This Row],[СТОК 1001]]+Таблица1[[#This Row],[СТОК 1002,]]</f>
        <v>4</v>
      </c>
      <c r="AF890" s="128"/>
      <c r="AG890" s="129"/>
      <c r="AH890" s="120">
        <f>Таблица1[[#This Row],[1002 заказ]]+Таблица1[[#This Row],[1001 заказ]]</f>
        <v>0</v>
      </c>
      <c r="AI890" s="57"/>
      <c r="AJ890" s="194"/>
      <c r="AK890" s="194"/>
      <c r="AL890" s="194">
        <f>Таблица1[[#This Row],[ФАКТ 1001]]+Таблица1[[#This Row],[ФАКТ 1002]]+Таблица1[[#This Row],[1001 заказ]]+Таблица1[[#This Row],[1002 заказ]]</f>
        <v>0</v>
      </c>
      <c r="AP890" s="3">
        <f>Таблица1[[#This Row],[Возврат 1002]]+Таблица1[[#This Row],[Возврат 1001]]</f>
        <v>0</v>
      </c>
      <c r="AQ89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891" spans="1:43" s="3" customFormat="1" ht="15.75" customHeight="1" x14ac:dyDescent="0.2">
      <c r="A891" s="23" t="s">
        <v>810</v>
      </c>
      <c r="B891" s="2">
        <v>661564</v>
      </c>
      <c r="C891" s="88" t="s">
        <v>3979</v>
      </c>
      <c r="D891" s="23" t="s">
        <v>810</v>
      </c>
      <c r="E891" s="7">
        <v>661564</v>
      </c>
      <c r="F891" s="7" t="s">
        <v>513</v>
      </c>
      <c r="G891" s="8" t="s">
        <v>1106</v>
      </c>
      <c r="H891" s="5" t="s">
        <v>21</v>
      </c>
      <c r="I891" s="5">
        <v>5</v>
      </c>
      <c r="J891" s="5">
        <v>112</v>
      </c>
      <c r="K891" s="5">
        <v>16</v>
      </c>
      <c r="L891" s="5">
        <v>45</v>
      </c>
      <c r="M891" s="5">
        <v>57.1</v>
      </c>
      <c r="N891" s="5">
        <v>7</v>
      </c>
      <c r="O891" s="43" t="str">
        <f>CONCATENATE(Таблица1[[#This Row],[Отверстия]],"/",Таблица1[[#This Row],[PCD]])</f>
        <v>5/112</v>
      </c>
      <c r="P891" s="5" t="s">
        <v>511</v>
      </c>
      <c r="Q891" s="17" t="str">
        <f>CONCATENATE(Таблица1[[#This Row],[Отверстия]],"/",Таблица1[[#This Row],[PCD]],"/",Таблица1[[#This Row],[Диаметр]])</f>
        <v>5/112/16</v>
      </c>
      <c r="R89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5/112/16/45/57,1/7</v>
      </c>
      <c r="S89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5/112/16/45/57,1/7</v>
      </c>
      <c r="T891" s="58" t="s">
        <v>28</v>
      </c>
      <c r="U891" s="4">
        <v>4</v>
      </c>
      <c r="V891" s="35">
        <v>8</v>
      </c>
      <c r="W891" s="55" t="s">
        <v>2921</v>
      </c>
      <c r="X891" s="34">
        <v>3990</v>
      </c>
      <c r="Y891" s="161"/>
      <c r="Z891" s="34">
        <v>0</v>
      </c>
      <c r="AA891" s="51">
        <f>IFERROR(VLOOKUP(Таблица1[[#This Row],[Товар КОД6]],'Stock СВОД'!$A$5:$C$220,2,0),)</f>
        <v>0</v>
      </c>
      <c r="AB891" s="51">
        <f>IFERROR(VLOOKUP(Таблица1[[#This Row],[Товар КОД6]],'Продажи Период СВОД'!$A$5:$C$410,2,0),)</f>
        <v>0</v>
      </c>
      <c r="AC891" s="129">
        <f>IFERROR(VLOOKUP(Таблица1[[#This Row],[Товар КОД6]],'Stock СВОД'!$A$5:$C$220,3,0),)</f>
        <v>0</v>
      </c>
      <c r="AD891" s="51">
        <f>IFERROR(VLOOKUP(Таблица1[[#This Row],[Товар КОД6]],'Продажи Период СВОД'!$A$5:$C$410,3,0),)</f>
        <v>0</v>
      </c>
      <c r="AE891" s="119">
        <f>Таблица1[[#This Row],[СТОК 1001]]+Таблица1[[#This Row],[СТОК 1002,]]</f>
        <v>0</v>
      </c>
      <c r="AF891" s="128"/>
      <c r="AG891" s="129"/>
      <c r="AH891" s="120">
        <f>Таблица1[[#This Row],[1002 заказ]]+Таблица1[[#This Row],[1001 заказ]]</f>
        <v>0</v>
      </c>
      <c r="AI891" s="57"/>
      <c r="AJ891" s="194"/>
      <c r="AK891" s="194"/>
      <c r="AL891" s="194">
        <f>Таблица1[[#This Row],[ФАКТ 1001]]+Таблица1[[#This Row],[ФАКТ 1002]]+Таблица1[[#This Row],[1001 заказ]]+Таблица1[[#This Row],[1002 заказ]]</f>
        <v>0</v>
      </c>
      <c r="AP891" s="3">
        <f>Таблица1[[#This Row],[Возврат 1002]]+Таблица1[[#This Row],[Возврат 1001]]</f>
        <v>0</v>
      </c>
      <c r="AQ89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92" spans="1:43" s="3" customFormat="1" ht="15.75" customHeight="1" x14ac:dyDescent="0.2">
      <c r="A892" s="23" t="s">
        <v>810</v>
      </c>
      <c r="B892" s="2">
        <v>405706</v>
      </c>
      <c r="C892" s="88" t="s">
        <v>512</v>
      </c>
      <c r="D892" s="23" t="s">
        <v>810</v>
      </c>
      <c r="E892" s="7">
        <v>405706</v>
      </c>
      <c r="F892" s="7" t="s">
        <v>513</v>
      </c>
      <c r="G892" s="8" t="s">
        <v>1097</v>
      </c>
      <c r="H892" s="5" t="s">
        <v>21</v>
      </c>
      <c r="I892" s="5">
        <v>5</v>
      </c>
      <c r="J892" s="5">
        <v>112</v>
      </c>
      <c r="K892" s="5">
        <v>16</v>
      </c>
      <c r="L892" s="5">
        <v>45</v>
      </c>
      <c r="M892" s="5">
        <v>57.1</v>
      </c>
      <c r="N892" s="5">
        <v>7</v>
      </c>
      <c r="O892" s="43" t="str">
        <f>CONCATENATE(Таблица1[[#This Row],[Отверстия]],"/",Таблица1[[#This Row],[PCD]])</f>
        <v>5/112</v>
      </c>
      <c r="P892" s="5" t="s">
        <v>514</v>
      </c>
      <c r="Q892" s="17" t="str">
        <f>CONCATENATE(Таблица1[[#This Row],[Отверстия]],"/",Таблица1[[#This Row],[PCD]],"/",Таблица1[[#This Row],[Диаметр]])</f>
        <v>5/112/16</v>
      </c>
      <c r="R89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5/112/16/45/57,1/7</v>
      </c>
      <c r="S89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5/112/16/45/57,1/7</v>
      </c>
      <c r="T892" s="58" t="s">
        <v>28</v>
      </c>
      <c r="U892" s="4">
        <v>4</v>
      </c>
      <c r="V892" s="35">
        <v>8</v>
      </c>
      <c r="W892" s="55" t="s">
        <v>2921</v>
      </c>
      <c r="X892" s="34">
        <v>4250</v>
      </c>
      <c r="Y892" s="161"/>
      <c r="Z892" s="34">
        <v>0</v>
      </c>
      <c r="AA892" s="51">
        <f>IFERROR(VLOOKUP(Таблица1[[#This Row],[Товар КОД6]],'Stock СВОД'!$A$5:$C$220,2,0),)</f>
        <v>0</v>
      </c>
      <c r="AB892" s="51">
        <f>IFERROR(VLOOKUP(Таблица1[[#This Row],[Товар КОД6]],'Продажи Период СВОД'!$A$5:$C$410,2,0),)</f>
        <v>0</v>
      </c>
      <c r="AC892" s="129">
        <f>IFERROR(VLOOKUP(Таблица1[[#This Row],[Товар КОД6]],'Stock СВОД'!$A$5:$C$220,3,0),)</f>
        <v>0</v>
      </c>
      <c r="AD892" s="51">
        <f>IFERROR(VLOOKUP(Таблица1[[#This Row],[Товар КОД6]],'Продажи Период СВОД'!$A$5:$C$410,3,0),)</f>
        <v>0</v>
      </c>
      <c r="AE892" s="119">
        <f>Таблица1[[#This Row],[СТОК 1001]]+Таблица1[[#This Row],[СТОК 1002,]]</f>
        <v>0</v>
      </c>
      <c r="AF892" s="128"/>
      <c r="AG892" s="129"/>
      <c r="AH892" s="120">
        <f>Таблица1[[#This Row],[1002 заказ]]+Таблица1[[#This Row],[1001 заказ]]</f>
        <v>0</v>
      </c>
      <c r="AI892" s="57"/>
      <c r="AJ892" s="194"/>
      <c r="AK892" s="194"/>
      <c r="AL892" s="194">
        <f>Таблица1[[#This Row],[ФАКТ 1001]]+Таблица1[[#This Row],[ФАКТ 1002]]+Таблица1[[#This Row],[1001 заказ]]+Таблица1[[#This Row],[1002 заказ]]</f>
        <v>0</v>
      </c>
      <c r="AP892" s="3">
        <f>Таблица1[[#This Row],[Возврат 1002]]+Таблица1[[#This Row],[Возврат 1001]]</f>
        <v>0</v>
      </c>
      <c r="AQ89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93" spans="1:43" s="3" customFormat="1" ht="15.75" customHeight="1" x14ac:dyDescent="0.2">
      <c r="A893" s="23" t="s">
        <v>810</v>
      </c>
      <c r="B893" s="2">
        <v>830845</v>
      </c>
      <c r="C893" s="88" t="s">
        <v>515</v>
      </c>
      <c r="D893" s="23" t="s">
        <v>810</v>
      </c>
      <c r="E893" s="7">
        <v>830845</v>
      </c>
      <c r="F893" s="7" t="s">
        <v>472</v>
      </c>
      <c r="G893" s="8" t="s">
        <v>1098</v>
      </c>
      <c r="H893" s="5" t="s">
        <v>21</v>
      </c>
      <c r="I893" s="5">
        <v>5</v>
      </c>
      <c r="J893" s="5">
        <v>112</v>
      </c>
      <c r="K893" s="5">
        <v>16</v>
      </c>
      <c r="L893" s="5">
        <v>45</v>
      </c>
      <c r="M893" s="5">
        <v>57.1</v>
      </c>
      <c r="N893" s="5">
        <v>7</v>
      </c>
      <c r="O893" s="43" t="str">
        <f>CONCATENATE(Таблица1[[#This Row],[Отверстия]],"/",Таблица1[[#This Row],[PCD]])</f>
        <v>5/112</v>
      </c>
      <c r="P893" s="5" t="s">
        <v>516</v>
      </c>
      <c r="Q893" s="17" t="str">
        <f>CONCATENATE(Таблица1[[#This Row],[Отверстия]],"/",Таблица1[[#This Row],[PCD]],"/",Таблица1[[#This Row],[Диаметр]])</f>
        <v>5/112/16</v>
      </c>
      <c r="R89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5/112/16/45/57,1/7</v>
      </c>
      <c r="S89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5/112/16/45/57,1/7</v>
      </c>
      <c r="T893" s="58" t="s">
        <v>28</v>
      </c>
      <c r="U893" s="4">
        <v>4</v>
      </c>
      <c r="V893" s="35">
        <v>8</v>
      </c>
      <c r="W893" s="55" t="s">
        <v>2921</v>
      </c>
      <c r="X893" s="34">
        <v>3990</v>
      </c>
      <c r="Y893" s="161"/>
      <c r="Z893" s="34">
        <v>3041.3143</v>
      </c>
      <c r="AA893" s="51">
        <f>IFERROR(VLOOKUP(Таблица1[[#This Row],[Товар КОД6]],'Stock СВОД'!$A$5:$C$220,2,0),)</f>
        <v>0</v>
      </c>
      <c r="AB893" s="51">
        <f>IFERROR(VLOOKUP(Таблица1[[#This Row],[Товар КОД6]],'Продажи Период СВОД'!$A$5:$C$410,2,0),)</f>
        <v>4</v>
      </c>
      <c r="AC893" s="129">
        <f>IFERROR(VLOOKUP(Таблица1[[#This Row],[Товар КОД6]],'Stock СВОД'!$A$5:$C$220,3,0),)</f>
        <v>4</v>
      </c>
      <c r="AD893" s="51">
        <f>IFERROR(VLOOKUP(Таблица1[[#This Row],[Товар КОД6]],'Продажи Период СВОД'!$A$5:$C$410,3,0),)</f>
        <v>0</v>
      </c>
      <c r="AE893" s="119">
        <f>Таблица1[[#This Row],[СТОК 1001]]+Таблица1[[#This Row],[СТОК 1002,]]</f>
        <v>4</v>
      </c>
      <c r="AF893" s="128"/>
      <c r="AG893" s="129"/>
      <c r="AH893" s="120">
        <f>Таблица1[[#This Row],[1002 заказ]]+Таблица1[[#This Row],[1001 заказ]]</f>
        <v>0</v>
      </c>
      <c r="AI893" s="57"/>
      <c r="AJ893" s="194"/>
      <c r="AK893" s="194"/>
      <c r="AL893" s="194">
        <f>Таблица1[[#This Row],[ФАКТ 1001]]+Таблица1[[#This Row],[ФАКТ 1002]]+Таблица1[[#This Row],[1001 заказ]]+Таблица1[[#This Row],[1002 заказ]]</f>
        <v>0</v>
      </c>
      <c r="AP893" s="3">
        <f>Таблица1[[#This Row],[Возврат 1002]]+Таблица1[[#This Row],[Возврат 1001]]</f>
        <v>0</v>
      </c>
      <c r="AQ89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8</v>
      </c>
    </row>
    <row r="894" spans="1:43" s="3" customFormat="1" ht="15.75" hidden="1" customHeight="1" x14ac:dyDescent="0.2">
      <c r="A894" s="23" t="s">
        <v>810</v>
      </c>
      <c r="B894" s="2">
        <v>669942</v>
      </c>
      <c r="C894" s="88" t="s">
        <v>517</v>
      </c>
      <c r="D894" s="23" t="s">
        <v>810</v>
      </c>
      <c r="E894" s="7">
        <v>669942</v>
      </c>
      <c r="F894" s="7"/>
      <c r="G894" s="8"/>
      <c r="H894" s="5" t="s">
        <v>65</v>
      </c>
      <c r="I894" s="5">
        <v>5</v>
      </c>
      <c r="J894" s="5">
        <v>112</v>
      </c>
      <c r="K894" s="5">
        <v>16</v>
      </c>
      <c r="L894" s="5">
        <v>45</v>
      </c>
      <c r="M894" s="5">
        <v>57.1</v>
      </c>
      <c r="N894" s="5">
        <v>7</v>
      </c>
      <c r="O894" s="43" t="str">
        <f>CONCATENATE(Таблица1[[#This Row],[Отверстия]],"/",Таблица1[[#This Row],[PCD]])</f>
        <v>5/112</v>
      </c>
      <c r="P894" s="5" t="s">
        <v>518</v>
      </c>
      <c r="Q894" s="17" t="str">
        <f>CONCATENATE(Таблица1[[#This Row],[Отверстия]],"/",Таблица1[[#This Row],[PCD]],"/",Таблица1[[#This Row],[Диаметр]])</f>
        <v>5/112/16</v>
      </c>
      <c r="R89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5/112/16/45/57,1/7</v>
      </c>
      <c r="S89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5/112/16/45/57,1/7</v>
      </c>
      <c r="T894" s="58" t="s">
        <v>22</v>
      </c>
      <c r="U894" s="4"/>
      <c r="V894" s="35"/>
      <c r="W894" s="55"/>
      <c r="X894" s="34">
        <v>3671</v>
      </c>
      <c r="Y894" s="161"/>
      <c r="Z894" s="34">
        <v>0</v>
      </c>
      <c r="AA894" s="51">
        <f>IFERROR(VLOOKUP(Таблица1[[#This Row],[Товар КОД6]],'Stock СВОД'!$A$5:$C$220,2,0),)</f>
        <v>0</v>
      </c>
      <c r="AB894" s="51">
        <f>IFERROR(VLOOKUP(Таблица1[[#This Row],[Товар КОД6]],'Продажи Период СВОД'!$A$5:$C$410,2,0),)</f>
        <v>0</v>
      </c>
      <c r="AC894" s="129">
        <f>IFERROR(VLOOKUP(Таблица1[[#This Row],[Товар КОД6]],'Stock СВОД'!$A$5:$C$220,3,0),)</f>
        <v>0</v>
      </c>
      <c r="AD894" s="51">
        <f>IFERROR(VLOOKUP(Таблица1[[#This Row],[Товар КОД6]],'Продажи Период СВОД'!$A$5:$C$410,3,0),)</f>
        <v>0</v>
      </c>
      <c r="AE894" s="119">
        <f>Таблица1[[#This Row],[СТОК 1001]]+Таблица1[[#This Row],[СТОК 1002,]]</f>
        <v>0</v>
      </c>
      <c r="AF894" s="128"/>
      <c r="AG894" s="129"/>
      <c r="AH894" s="120">
        <f>Таблица1[[#This Row],[1002 заказ]]+Таблица1[[#This Row],[1001 заказ]]</f>
        <v>0</v>
      </c>
      <c r="AI894" s="57"/>
      <c r="AJ894" s="57"/>
      <c r="AK894" s="57"/>
      <c r="AL894" s="57">
        <f>Таблица1[[#This Row],[ФАКТ 1001]]+Таблица1[[#This Row],[ФАКТ 1002]]+Таблица1[[#This Row],[1001 заказ]]+Таблица1[[#This Row],[1002 заказ]]</f>
        <v>0</v>
      </c>
      <c r="AP894" s="3">
        <f>Таблица1[[#This Row],[Возврат 1002]]+Таблица1[[#This Row],[Возврат 1001]]</f>
        <v>0</v>
      </c>
      <c r="AQ89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95" spans="1:43" s="3" customFormat="1" ht="15.75" customHeight="1" x14ac:dyDescent="0.2">
      <c r="A895" s="23" t="s">
        <v>810</v>
      </c>
      <c r="B895" s="2">
        <v>37845</v>
      </c>
      <c r="C895" s="88" t="s">
        <v>519</v>
      </c>
      <c r="D895" s="23" t="s">
        <v>810</v>
      </c>
      <c r="E895" s="7">
        <v>37845</v>
      </c>
      <c r="F895" s="7" t="s">
        <v>472</v>
      </c>
      <c r="G895" s="8" t="s">
        <v>2571</v>
      </c>
      <c r="H895" s="5" t="s">
        <v>21</v>
      </c>
      <c r="I895" s="5">
        <v>5</v>
      </c>
      <c r="J895" s="5">
        <v>112</v>
      </c>
      <c r="K895" s="5">
        <v>16</v>
      </c>
      <c r="L895" s="5">
        <v>45</v>
      </c>
      <c r="M895" s="5">
        <v>57.1</v>
      </c>
      <c r="N895" s="5">
        <v>7</v>
      </c>
      <c r="O895" s="43" t="str">
        <f>CONCATENATE(Таблица1[[#This Row],[Отверстия]],"/",Таблица1[[#This Row],[PCD]])</f>
        <v>5/112</v>
      </c>
      <c r="P895" s="5" t="s">
        <v>520</v>
      </c>
      <c r="Q895" s="17" t="str">
        <f>CONCATENATE(Таблица1[[#This Row],[Отверстия]],"/",Таблица1[[#This Row],[PCD]],"/",Таблица1[[#This Row],[Диаметр]])</f>
        <v>5/112/16</v>
      </c>
      <c r="R89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5/112/16/45/57,1/7</v>
      </c>
      <c r="S89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5/112/16/45/57,1/7</v>
      </c>
      <c r="T895" s="58" t="s">
        <v>28</v>
      </c>
      <c r="U895" s="4">
        <v>4</v>
      </c>
      <c r="V895" s="35">
        <v>8</v>
      </c>
      <c r="W895" s="55" t="s">
        <v>2921</v>
      </c>
      <c r="X895" s="34">
        <v>4250</v>
      </c>
      <c r="Y895" s="161"/>
      <c r="Z895" s="34">
        <v>0</v>
      </c>
      <c r="AA895" s="51">
        <f>IFERROR(VLOOKUP(Таблица1[[#This Row],[Товар КОД6]],'Stock СВОД'!$A$5:$C$220,2,0),)</f>
        <v>0</v>
      </c>
      <c r="AB895" s="51">
        <f>IFERROR(VLOOKUP(Таблица1[[#This Row],[Товар КОД6]],'Продажи Период СВОД'!$A$5:$C$410,2,0),)</f>
        <v>0</v>
      </c>
      <c r="AC895" s="129">
        <f>IFERROR(VLOOKUP(Таблица1[[#This Row],[Товар КОД6]],'Stock СВОД'!$A$5:$C$220,3,0),)</f>
        <v>0</v>
      </c>
      <c r="AD895" s="51">
        <f>IFERROR(VLOOKUP(Таблица1[[#This Row],[Товар КОД6]],'Продажи Период СВОД'!$A$5:$C$410,3,0),)</f>
        <v>0</v>
      </c>
      <c r="AE895" s="119">
        <f>Таблица1[[#This Row],[СТОК 1001]]+Таблица1[[#This Row],[СТОК 1002,]]</f>
        <v>0</v>
      </c>
      <c r="AF895" s="128"/>
      <c r="AG895" s="129"/>
      <c r="AH895" s="120">
        <f>Таблица1[[#This Row],[1002 заказ]]+Таблица1[[#This Row],[1001 заказ]]</f>
        <v>0</v>
      </c>
      <c r="AI895" s="57"/>
      <c r="AJ895" s="194"/>
      <c r="AK895" s="194"/>
      <c r="AL895" s="194">
        <f>Таблица1[[#This Row],[ФАКТ 1001]]+Таблица1[[#This Row],[ФАКТ 1002]]+Таблица1[[#This Row],[1001 заказ]]+Таблица1[[#This Row],[1002 заказ]]</f>
        <v>0</v>
      </c>
      <c r="AP895" s="3">
        <v>3460</v>
      </c>
      <c r="AQ89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96" spans="1:43" s="3" customFormat="1" ht="15.75" customHeight="1" x14ac:dyDescent="0.2">
      <c r="A896" s="23" t="s">
        <v>810</v>
      </c>
      <c r="B896" s="2">
        <v>34343</v>
      </c>
      <c r="C896" s="88" t="s">
        <v>521</v>
      </c>
      <c r="D896" s="23" t="s">
        <v>810</v>
      </c>
      <c r="E896" s="7">
        <v>34343</v>
      </c>
      <c r="F896" s="7" t="s">
        <v>513</v>
      </c>
      <c r="G896" s="8" t="s">
        <v>1105</v>
      </c>
      <c r="H896" s="5" t="s">
        <v>21</v>
      </c>
      <c r="I896" s="5">
        <v>5</v>
      </c>
      <c r="J896" s="5">
        <v>112</v>
      </c>
      <c r="K896" s="5">
        <v>16</v>
      </c>
      <c r="L896" s="5">
        <v>45</v>
      </c>
      <c r="M896" s="5">
        <v>57.1</v>
      </c>
      <c r="N896" s="5">
        <v>7</v>
      </c>
      <c r="O896" s="43" t="str">
        <f>CONCATENATE(Таблица1[[#This Row],[Отверстия]],"/",Таблица1[[#This Row],[PCD]])</f>
        <v>5/112</v>
      </c>
      <c r="P896" s="5" t="s">
        <v>522</v>
      </c>
      <c r="Q896" s="17" t="str">
        <f>CONCATENATE(Таблица1[[#This Row],[Отверстия]],"/",Таблица1[[#This Row],[PCD]],"/",Таблица1[[#This Row],[Диаметр]])</f>
        <v>5/112/16</v>
      </c>
      <c r="R89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5/112/16/45/57,1/7</v>
      </c>
      <c r="S89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5/112/16/45/57,1/7</v>
      </c>
      <c r="T896" s="58" t="s">
        <v>28</v>
      </c>
      <c r="U896" s="4">
        <v>4</v>
      </c>
      <c r="V896" s="35">
        <v>8</v>
      </c>
      <c r="W896" s="55" t="s">
        <v>2921</v>
      </c>
      <c r="X896" s="34">
        <v>3990</v>
      </c>
      <c r="Y896" s="161"/>
      <c r="Z896" s="34">
        <v>0</v>
      </c>
      <c r="AA896" s="51">
        <f>IFERROR(VLOOKUP(Таблица1[[#This Row],[Товар КОД6]],'Stock СВОД'!$A$5:$C$220,2,0),)</f>
        <v>0</v>
      </c>
      <c r="AB896" s="51">
        <f>IFERROR(VLOOKUP(Таблица1[[#This Row],[Товар КОД6]],'Продажи Период СВОД'!$A$5:$C$410,2,0),)</f>
        <v>0</v>
      </c>
      <c r="AC896" s="129">
        <f>IFERROR(VLOOKUP(Таблица1[[#This Row],[Товар КОД6]],'Stock СВОД'!$A$5:$C$220,3,0),)</f>
        <v>0</v>
      </c>
      <c r="AD896" s="51">
        <f>IFERROR(VLOOKUP(Таблица1[[#This Row],[Товар КОД6]],'Продажи Период СВОД'!$A$5:$C$410,3,0),)</f>
        <v>0</v>
      </c>
      <c r="AE896" s="119">
        <f>Таблица1[[#This Row],[СТОК 1001]]+Таблица1[[#This Row],[СТОК 1002,]]</f>
        <v>0</v>
      </c>
      <c r="AF896" s="128"/>
      <c r="AG896" s="129"/>
      <c r="AH896" s="120">
        <f>Таблица1[[#This Row],[1002 заказ]]+Таблица1[[#This Row],[1001 заказ]]</f>
        <v>0</v>
      </c>
      <c r="AI896" s="57"/>
      <c r="AJ896" s="194"/>
      <c r="AK896" s="194"/>
      <c r="AL896" s="194">
        <f>Таблица1[[#This Row],[ФАКТ 1001]]+Таблица1[[#This Row],[ФАКТ 1002]]+Таблица1[[#This Row],[1001 заказ]]+Таблица1[[#This Row],[1002 заказ]]</f>
        <v>0</v>
      </c>
      <c r="AP896" s="3">
        <f>Таблица1[[#This Row],[Возврат 1002]]+Таблица1[[#This Row],[Возврат 1001]]</f>
        <v>0</v>
      </c>
      <c r="AQ89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97" spans="1:43" s="3" customFormat="1" ht="15.75" customHeight="1" x14ac:dyDescent="0.2">
      <c r="A897" s="23" t="s">
        <v>810</v>
      </c>
      <c r="B897" s="2">
        <v>2041418</v>
      </c>
      <c r="C897" s="88" t="s">
        <v>1069</v>
      </c>
      <c r="D897" s="23" t="s">
        <v>810</v>
      </c>
      <c r="E897" s="7">
        <v>2041418</v>
      </c>
      <c r="F897" s="7" t="s">
        <v>472</v>
      </c>
      <c r="G897" s="8" t="s">
        <v>1097</v>
      </c>
      <c r="H897" s="5" t="s">
        <v>21</v>
      </c>
      <c r="I897" s="5">
        <v>5</v>
      </c>
      <c r="J897" s="5">
        <v>112</v>
      </c>
      <c r="K897" s="5">
        <v>16</v>
      </c>
      <c r="L897" s="5">
        <v>45</v>
      </c>
      <c r="M897" s="5">
        <v>57.1</v>
      </c>
      <c r="N897" s="5">
        <v>7</v>
      </c>
      <c r="O897" s="43" t="str">
        <f>CONCATENATE(Таблица1[[#This Row],[Отверстия]],"/",Таблица1[[#This Row],[PCD]])</f>
        <v>5/112</v>
      </c>
      <c r="P897" s="5" t="s">
        <v>1070</v>
      </c>
      <c r="Q897" s="17" t="str">
        <f>CONCATENATE(Таблица1[[#This Row],[Отверстия]],"/",Таблица1[[#This Row],[PCD]],"/",Таблица1[[#This Row],[Диаметр]])</f>
        <v>5/112/16</v>
      </c>
      <c r="R89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5/112/16/45/57,1/7</v>
      </c>
      <c r="S89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5/112/16/45/57,1/7</v>
      </c>
      <c r="T897" s="58" t="s">
        <v>28</v>
      </c>
      <c r="U897" s="4">
        <v>4</v>
      </c>
      <c r="V897" s="35">
        <v>8</v>
      </c>
      <c r="W897" s="55" t="s">
        <v>2921</v>
      </c>
      <c r="X897" s="34">
        <v>4250</v>
      </c>
      <c r="Y897" s="161"/>
      <c r="Z897" s="34">
        <v>0</v>
      </c>
      <c r="AA897" s="51">
        <f>IFERROR(VLOOKUP(Таблица1[[#This Row],[Товар КОД6]],'Stock СВОД'!$A$5:$C$220,2,0),)</f>
        <v>0</v>
      </c>
      <c r="AB897" s="51">
        <f>IFERROR(VLOOKUP(Таблица1[[#This Row],[Товар КОД6]],'Продажи Период СВОД'!$A$5:$C$410,2,0),)</f>
        <v>0</v>
      </c>
      <c r="AC897" s="129">
        <f>IFERROR(VLOOKUP(Таблица1[[#This Row],[Товар КОД6]],'Stock СВОД'!$A$5:$C$220,3,0),)</f>
        <v>0</v>
      </c>
      <c r="AD897" s="51">
        <f>IFERROR(VLOOKUP(Таблица1[[#This Row],[Товар КОД6]],'Продажи Период СВОД'!$A$5:$C$410,3,0),)</f>
        <v>0</v>
      </c>
      <c r="AE897" s="119">
        <f>Таблица1[[#This Row],[СТОК 1001]]+Таблица1[[#This Row],[СТОК 1002,]]</f>
        <v>0</v>
      </c>
      <c r="AF897" s="128"/>
      <c r="AG897" s="129"/>
      <c r="AH897" s="120">
        <f>Таблица1[[#This Row],[1002 заказ]]+Таблица1[[#This Row],[1001 заказ]]</f>
        <v>0</v>
      </c>
      <c r="AI897" s="57"/>
      <c r="AJ897" s="194"/>
      <c r="AK897" s="194"/>
      <c r="AL897" s="194">
        <f>Таблица1[[#This Row],[ФАКТ 1001]]+Таблица1[[#This Row],[ФАКТ 1002]]+Таблица1[[#This Row],[1001 заказ]]+Таблица1[[#This Row],[1002 заказ]]</f>
        <v>0</v>
      </c>
      <c r="AP897" s="3">
        <f>Таблица1[[#This Row],[Возврат 1002]]+Таблица1[[#This Row],[Возврат 1001]]</f>
        <v>0</v>
      </c>
      <c r="AQ89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98" spans="1:43" s="3" customFormat="1" ht="15.75" customHeight="1" x14ac:dyDescent="0.2">
      <c r="A898" s="23" t="s">
        <v>810</v>
      </c>
      <c r="B898" s="2">
        <v>408907</v>
      </c>
      <c r="C898" s="88" t="s">
        <v>1611</v>
      </c>
      <c r="D898" s="23" t="s">
        <v>810</v>
      </c>
      <c r="E898" s="7">
        <v>408907</v>
      </c>
      <c r="F898" s="7" t="s">
        <v>377</v>
      </c>
      <c r="G898" s="8" t="s">
        <v>1180</v>
      </c>
      <c r="H898" s="5" t="s">
        <v>21</v>
      </c>
      <c r="I898" s="5">
        <v>5</v>
      </c>
      <c r="J898" s="5">
        <v>112</v>
      </c>
      <c r="K898" s="5">
        <v>16</v>
      </c>
      <c r="L898" s="5">
        <v>46</v>
      </c>
      <c r="M898" s="5">
        <v>66.599999999999994</v>
      </c>
      <c r="N898" s="5">
        <v>6.5</v>
      </c>
      <c r="O898" s="43" t="str">
        <f>CONCATENATE(Таблица1[[#This Row],[Отверстия]],"/",Таблица1[[#This Row],[PCD]])</f>
        <v>5/112</v>
      </c>
      <c r="P898" s="5" t="s">
        <v>1610</v>
      </c>
      <c r="Q898" s="17" t="str">
        <f>CONCATENATE(Таблица1[[#This Row],[Отверстия]],"/",Таблица1[[#This Row],[PCD]],"/",Таблица1[[#This Row],[Диаметр]])</f>
        <v>5/112/16</v>
      </c>
      <c r="R89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5/112/16/46/66,6/6,5</v>
      </c>
      <c r="S89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5/112/16/46/66,6/6,5</v>
      </c>
      <c r="T898" s="58" t="s">
        <v>22</v>
      </c>
      <c r="U898" s="4"/>
      <c r="V898" s="35"/>
      <c r="W898" s="55"/>
      <c r="X898" s="34">
        <v>4250</v>
      </c>
      <c r="Y898" s="161"/>
      <c r="Z898" s="34">
        <v>0</v>
      </c>
      <c r="AA898" s="51">
        <f>IFERROR(VLOOKUP(Таблица1[[#This Row],[Товар КОД6]],'Stock СВОД'!$A$5:$C$220,2,0),)</f>
        <v>0</v>
      </c>
      <c r="AB898" s="51">
        <f>IFERROR(VLOOKUP(Таблица1[[#This Row],[Товар КОД6]],'Продажи Период СВОД'!$A$5:$C$410,2,0),)</f>
        <v>0</v>
      </c>
      <c r="AC898" s="129">
        <f>IFERROR(VLOOKUP(Таблица1[[#This Row],[Товар КОД6]],'Stock СВОД'!$A$5:$C$220,3,0),)</f>
        <v>0</v>
      </c>
      <c r="AD898" s="51">
        <f>IFERROR(VLOOKUP(Таблица1[[#This Row],[Товар КОД6]],'Продажи Период СВОД'!$A$5:$C$410,3,0),)</f>
        <v>0</v>
      </c>
      <c r="AE898" s="119">
        <f>Таблица1[[#This Row],[СТОК 1001]]+Таблица1[[#This Row],[СТОК 1002,]]</f>
        <v>0</v>
      </c>
      <c r="AF898" s="128"/>
      <c r="AG898" s="129"/>
      <c r="AH898" s="120">
        <f>Таблица1[[#This Row],[1002 заказ]]+Таблица1[[#This Row],[1001 заказ]]</f>
        <v>0</v>
      </c>
      <c r="AI898" s="57"/>
      <c r="AJ898" s="194"/>
      <c r="AK898" s="194"/>
      <c r="AL898" s="194">
        <f>Таблица1[[#This Row],[ФАКТ 1001]]+Таблица1[[#This Row],[ФАКТ 1002]]+Таблица1[[#This Row],[1001 заказ]]+Таблица1[[#This Row],[1002 заказ]]</f>
        <v>0</v>
      </c>
      <c r="AP898" s="3">
        <f>Таблица1[[#This Row],[Возврат 1002]]+Таблица1[[#This Row],[Возврат 1001]]</f>
        <v>0</v>
      </c>
      <c r="AQ89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899" spans="1:43" s="3" customFormat="1" ht="15.75" customHeight="1" x14ac:dyDescent="0.2">
      <c r="A899" s="23" t="s">
        <v>810</v>
      </c>
      <c r="B899" s="2">
        <v>408908</v>
      </c>
      <c r="C899" s="88" t="s">
        <v>1613</v>
      </c>
      <c r="D899" s="23" t="s">
        <v>810</v>
      </c>
      <c r="E899" s="7">
        <v>408908</v>
      </c>
      <c r="F899" s="7" t="s">
        <v>377</v>
      </c>
      <c r="G899" s="8" t="s">
        <v>2571</v>
      </c>
      <c r="H899" s="5" t="s">
        <v>21</v>
      </c>
      <c r="I899" s="5">
        <v>5</v>
      </c>
      <c r="J899" s="5">
        <v>112</v>
      </c>
      <c r="K899" s="5">
        <v>16</v>
      </c>
      <c r="L899" s="5">
        <v>46</v>
      </c>
      <c r="M899" s="5">
        <v>66.599999999999994</v>
      </c>
      <c r="N899" s="5">
        <v>6.5</v>
      </c>
      <c r="O899" s="43" t="str">
        <f>CONCATENATE(Таблица1[[#This Row],[Отверстия]],"/",Таблица1[[#This Row],[PCD]])</f>
        <v>5/112</v>
      </c>
      <c r="P899" s="5" t="s">
        <v>1612</v>
      </c>
      <c r="Q899" s="17" t="str">
        <f>CONCATENATE(Таблица1[[#This Row],[Отверстия]],"/",Таблица1[[#This Row],[PCD]],"/",Таблица1[[#This Row],[Диаметр]])</f>
        <v>5/112/16</v>
      </c>
      <c r="R89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5/112/16/46/66,6/6,5</v>
      </c>
      <c r="S89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5/112/16/46/66,6/6,5</v>
      </c>
      <c r="T899" s="58" t="s">
        <v>22</v>
      </c>
      <c r="U899" s="4"/>
      <c r="V899" s="35"/>
      <c r="W899" s="55"/>
      <c r="X899" s="34">
        <v>4250</v>
      </c>
      <c r="Y899" s="161"/>
      <c r="Z899" s="34">
        <v>0</v>
      </c>
      <c r="AA899" s="51">
        <f>IFERROR(VLOOKUP(Таблица1[[#This Row],[Товар КОД6]],'Stock СВОД'!$A$5:$C$220,2,0),)</f>
        <v>0</v>
      </c>
      <c r="AB899" s="51">
        <f>IFERROR(VLOOKUP(Таблица1[[#This Row],[Товар КОД6]],'Продажи Период СВОД'!$A$5:$C$410,2,0),)</f>
        <v>0</v>
      </c>
      <c r="AC899" s="129">
        <f>IFERROR(VLOOKUP(Таблица1[[#This Row],[Товар КОД6]],'Stock СВОД'!$A$5:$C$220,3,0),)</f>
        <v>0</v>
      </c>
      <c r="AD899" s="51">
        <f>IFERROR(VLOOKUP(Таблица1[[#This Row],[Товар КОД6]],'Продажи Период СВОД'!$A$5:$C$410,3,0),)</f>
        <v>0</v>
      </c>
      <c r="AE899" s="119">
        <f>Таблица1[[#This Row],[СТОК 1001]]+Таблица1[[#This Row],[СТОК 1002,]]</f>
        <v>0</v>
      </c>
      <c r="AF899" s="128"/>
      <c r="AG899" s="129"/>
      <c r="AH899" s="120">
        <f>Таблица1[[#This Row],[1002 заказ]]+Таблица1[[#This Row],[1001 заказ]]</f>
        <v>0</v>
      </c>
      <c r="AI899" s="57"/>
      <c r="AJ899" s="194"/>
      <c r="AK899" s="194"/>
      <c r="AL899" s="194">
        <f>Таблица1[[#This Row],[ФАКТ 1001]]+Таблица1[[#This Row],[ФАКТ 1002]]+Таблица1[[#This Row],[1001 заказ]]+Таблица1[[#This Row],[1002 заказ]]</f>
        <v>0</v>
      </c>
      <c r="AP899" s="3">
        <f>Таблица1[[#This Row],[Возврат 1002]]+Таблица1[[#This Row],[Возврат 1001]]</f>
        <v>0</v>
      </c>
      <c r="AQ89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00" spans="1:43" s="3" customFormat="1" ht="15.75" customHeight="1" x14ac:dyDescent="0.2">
      <c r="A900" s="23" t="s">
        <v>810</v>
      </c>
      <c r="B900" s="2">
        <v>408987</v>
      </c>
      <c r="C900" s="88" t="s">
        <v>1707</v>
      </c>
      <c r="D900" s="23" t="s">
        <v>810</v>
      </c>
      <c r="E900" s="7">
        <v>408987</v>
      </c>
      <c r="F900" s="7" t="s">
        <v>2576</v>
      </c>
      <c r="G900" s="8" t="s">
        <v>1180</v>
      </c>
      <c r="H900" s="5" t="s">
        <v>21</v>
      </c>
      <c r="I900" s="5">
        <v>5</v>
      </c>
      <c r="J900" s="5">
        <v>112</v>
      </c>
      <c r="K900" s="5">
        <v>16</v>
      </c>
      <c r="L900" s="5">
        <v>46</v>
      </c>
      <c r="M900" s="5">
        <v>66.599999999999994</v>
      </c>
      <c r="N900" s="5">
        <v>6.5</v>
      </c>
      <c r="O900" s="43" t="str">
        <f>CONCATENATE(Таблица1[[#This Row],[Отверстия]],"/",Таблица1[[#This Row],[PCD]])</f>
        <v>5/112</v>
      </c>
      <c r="P900" s="5" t="s">
        <v>1706</v>
      </c>
      <c r="Q900" s="17" t="str">
        <f>CONCATENATE(Таблица1[[#This Row],[Отверстия]],"/",Таблица1[[#This Row],[PCD]],"/",Таблица1[[#This Row],[Диаметр]])</f>
        <v>5/112/16</v>
      </c>
      <c r="R90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5/112/16/46/66,6/6,5</v>
      </c>
      <c r="S90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5/112/16/46/66,6/6,5</v>
      </c>
      <c r="T900" s="58" t="s">
        <v>22</v>
      </c>
      <c r="U900" s="4"/>
      <c r="V900" s="35"/>
      <c r="W900" s="55"/>
      <c r="X900" s="34">
        <v>4250</v>
      </c>
      <c r="Y900" s="161"/>
      <c r="Z900" s="34">
        <v>0</v>
      </c>
      <c r="AA900" s="51">
        <f>IFERROR(VLOOKUP(Таблица1[[#This Row],[Товар КОД6]],'Stock СВОД'!$A$5:$C$220,2,0),)</f>
        <v>0</v>
      </c>
      <c r="AB900" s="51">
        <f>IFERROR(VLOOKUP(Таблица1[[#This Row],[Товар КОД6]],'Продажи Период СВОД'!$A$5:$C$410,2,0),)</f>
        <v>0</v>
      </c>
      <c r="AC900" s="129">
        <f>IFERROR(VLOOKUP(Таблица1[[#This Row],[Товар КОД6]],'Stock СВОД'!$A$5:$C$220,3,0),)</f>
        <v>0</v>
      </c>
      <c r="AD900" s="51">
        <f>IFERROR(VLOOKUP(Таблица1[[#This Row],[Товар КОД6]],'Продажи Период СВОД'!$A$5:$C$410,3,0),)</f>
        <v>0</v>
      </c>
      <c r="AE900" s="119">
        <f>Таблица1[[#This Row],[СТОК 1001]]+Таблица1[[#This Row],[СТОК 1002,]]</f>
        <v>0</v>
      </c>
      <c r="AF900" s="128"/>
      <c r="AG900" s="129"/>
      <c r="AH900" s="120">
        <f>Таблица1[[#This Row],[1002 заказ]]+Таблица1[[#This Row],[1001 заказ]]</f>
        <v>0</v>
      </c>
      <c r="AI900" s="57"/>
      <c r="AJ900" s="194"/>
      <c r="AK900" s="194"/>
      <c r="AL900" s="194">
        <f>Таблица1[[#This Row],[ФАКТ 1001]]+Таблица1[[#This Row],[ФАКТ 1002]]+Таблица1[[#This Row],[1001 заказ]]+Таблица1[[#This Row],[1002 заказ]]</f>
        <v>0</v>
      </c>
      <c r="AP900" s="3">
        <f>Таблица1[[#This Row],[Возврат 1002]]+Таблица1[[#This Row],[Возврат 1001]]</f>
        <v>0</v>
      </c>
      <c r="AQ90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01" spans="1:43" s="3" customFormat="1" ht="15.75" customHeight="1" x14ac:dyDescent="0.2">
      <c r="A901" s="23" t="s">
        <v>810</v>
      </c>
      <c r="B901" s="2">
        <v>408988</v>
      </c>
      <c r="C901" s="88" t="s">
        <v>1709</v>
      </c>
      <c r="D901" s="23" t="s">
        <v>810</v>
      </c>
      <c r="E901" s="7">
        <v>408988</v>
      </c>
      <c r="F901" s="7" t="s">
        <v>2576</v>
      </c>
      <c r="G901" s="8" t="s">
        <v>2571</v>
      </c>
      <c r="H901" s="5" t="s">
        <v>21</v>
      </c>
      <c r="I901" s="5">
        <v>5</v>
      </c>
      <c r="J901" s="5">
        <v>112</v>
      </c>
      <c r="K901" s="5">
        <v>16</v>
      </c>
      <c r="L901" s="5">
        <v>46</v>
      </c>
      <c r="M901" s="5">
        <v>66.599999999999994</v>
      </c>
      <c r="N901" s="5">
        <v>6.5</v>
      </c>
      <c r="O901" s="43" t="str">
        <f>CONCATENATE(Таблица1[[#This Row],[Отверстия]],"/",Таблица1[[#This Row],[PCD]])</f>
        <v>5/112</v>
      </c>
      <c r="P901" s="5" t="s">
        <v>1708</v>
      </c>
      <c r="Q901" s="17" t="str">
        <f>CONCATENATE(Таблица1[[#This Row],[Отверстия]],"/",Таблица1[[#This Row],[PCD]],"/",Таблица1[[#This Row],[Диаметр]])</f>
        <v>5/112/16</v>
      </c>
      <c r="R90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5/112/16/46/66,6/6,5</v>
      </c>
      <c r="S90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5/112/16/46/66,6/6,5</v>
      </c>
      <c r="T901" s="58" t="s">
        <v>22</v>
      </c>
      <c r="U901" s="4"/>
      <c r="V901" s="35"/>
      <c r="W901" s="55"/>
      <c r="X901" s="34">
        <v>4250</v>
      </c>
      <c r="Y901" s="161"/>
      <c r="Z901" s="34">
        <v>0</v>
      </c>
      <c r="AA901" s="51">
        <f>IFERROR(VLOOKUP(Таблица1[[#This Row],[Товар КОД6]],'Stock СВОД'!$A$5:$C$220,2,0),)</f>
        <v>0</v>
      </c>
      <c r="AB901" s="51">
        <f>IFERROR(VLOOKUP(Таблица1[[#This Row],[Товар КОД6]],'Продажи Период СВОД'!$A$5:$C$410,2,0),)</f>
        <v>0</v>
      </c>
      <c r="AC901" s="129">
        <f>IFERROR(VLOOKUP(Таблица1[[#This Row],[Товар КОД6]],'Stock СВОД'!$A$5:$C$220,3,0),)</f>
        <v>0</v>
      </c>
      <c r="AD901" s="51">
        <f>IFERROR(VLOOKUP(Таблица1[[#This Row],[Товар КОД6]],'Продажи Период СВОД'!$A$5:$C$410,3,0),)</f>
        <v>0</v>
      </c>
      <c r="AE901" s="119">
        <f>Таблица1[[#This Row],[СТОК 1001]]+Таблица1[[#This Row],[СТОК 1002,]]</f>
        <v>0</v>
      </c>
      <c r="AF901" s="128"/>
      <c r="AG901" s="129"/>
      <c r="AH901" s="120">
        <f>Таблица1[[#This Row],[1002 заказ]]+Таблица1[[#This Row],[1001 заказ]]</f>
        <v>0</v>
      </c>
      <c r="AI901" s="57"/>
      <c r="AJ901" s="194"/>
      <c r="AK901" s="194"/>
      <c r="AL901" s="194">
        <f>Таблица1[[#This Row],[ФАКТ 1001]]+Таблица1[[#This Row],[ФАКТ 1002]]+Таблица1[[#This Row],[1001 заказ]]+Таблица1[[#This Row],[1002 заказ]]</f>
        <v>0</v>
      </c>
      <c r="AP901" s="3">
        <f>Таблица1[[#This Row],[Возврат 1002]]+Таблица1[[#This Row],[Возврат 1001]]</f>
        <v>0</v>
      </c>
      <c r="AQ90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02" spans="1:43" s="3" customFormat="1" ht="15.75" customHeight="1" x14ac:dyDescent="0.2">
      <c r="A902" s="23" t="s">
        <v>810</v>
      </c>
      <c r="B902" s="2">
        <v>408989</v>
      </c>
      <c r="C902" s="88" t="s">
        <v>1711</v>
      </c>
      <c r="D902" s="23" t="s">
        <v>810</v>
      </c>
      <c r="E902" s="7">
        <v>408989</v>
      </c>
      <c r="F902" s="7" t="s">
        <v>2576</v>
      </c>
      <c r="G902" s="8" t="s">
        <v>1107</v>
      </c>
      <c r="H902" s="5" t="s">
        <v>21</v>
      </c>
      <c r="I902" s="5">
        <v>5</v>
      </c>
      <c r="J902" s="5">
        <v>112</v>
      </c>
      <c r="K902" s="5">
        <v>16</v>
      </c>
      <c r="L902" s="5">
        <v>46</v>
      </c>
      <c r="M902" s="5">
        <v>66.599999999999994</v>
      </c>
      <c r="N902" s="5">
        <v>6.5</v>
      </c>
      <c r="O902" s="43" t="str">
        <f>CONCATENATE(Таблица1[[#This Row],[Отверстия]],"/",Таблица1[[#This Row],[PCD]])</f>
        <v>5/112</v>
      </c>
      <c r="P902" s="5" t="s">
        <v>1710</v>
      </c>
      <c r="Q902" s="17" t="str">
        <f>CONCATENATE(Таблица1[[#This Row],[Отверстия]],"/",Таблица1[[#This Row],[PCD]],"/",Таблица1[[#This Row],[Диаметр]])</f>
        <v>5/112/16</v>
      </c>
      <c r="R90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5/112/16/46/66,6/6,5</v>
      </c>
      <c r="S90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5/112/16/46/66,6/6,5</v>
      </c>
      <c r="T902" s="58" t="s">
        <v>22</v>
      </c>
      <c r="U902" s="4"/>
      <c r="V902" s="35"/>
      <c r="W902" s="55"/>
      <c r="X902" s="34">
        <v>3990</v>
      </c>
      <c r="Y902" s="161"/>
      <c r="Z902" s="34">
        <v>0</v>
      </c>
      <c r="AA902" s="51">
        <f>IFERROR(VLOOKUP(Таблица1[[#This Row],[Товар КОД6]],'Stock СВОД'!$A$5:$C$220,2,0),)</f>
        <v>0</v>
      </c>
      <c r="AB902" s="51">
        <f>IFERROR(VLOOKUP(Таблица1[[#This Row],[Товар КОД6]],'Продажи Период СВОД'!$A$5:$C$410,2,0),)</f>
        <v>0</v>
      </c>
      <c r="AC902" s="129">
        <f>IFERROR(VLOOKUP(Таблица1[[#This Row],[Товар КОД6]],'Stock СВОД'!$A$5:$C$220,3,0),)</f>
        <v>0</v>
      </c>
      <c r="AD902" s="51">
        <f>IFERROR(VLOOKUP(Таблица1[[#This Row],[Товар КОД6]],'Продажи Период СВОД'!$A$5:$C$410,3,0),)</f>
        <v>0</v>
      </c>
      <c r="AE902" s="119">
        <f>Таблица1[[#This Row],[СТОК 1001]]+Таблица1[[#This Row],[СТОК 1002,]]</f>
        <v>0</v>
      </c>
      <c r="AF902" s="128"/>
      <c r="AG902" s="129"/>
      <c r="AH902" s="120">
        <f>Таблица1[[#This Row],[1002 заказ]]+Таблица1[[#This Row],[1001 заказ]]</f>
        <v>0</v>
      </c>
      <c r="AI902" s="57"/>
      <c r="AJ902" s="194"/>
      <c r="AK902" s="194"/>
      <c r="AL902" s="194">
        <f>Таблица1[[#This Row],[ФАКТ 1001]]+Таблица1[[#This Row],[ФАКТ 1002]]+Таблица1[[#This Row],[1001 заказ]]+Таблица1[[#This Row],[1002 заказ]]</f>
        <v>0</v>
      </c>
      <c r="AP902" s="3">
        <f>Таблица1[[#This Row],[Возврат 1002]]+Таблица1[[#This Row],[Возврат 1001]]</f>
        <v>0</v>
      </c>
      <c r="AQ90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03" spans="1:43" s="3" customFormat="1" ht="15.75" customHeight="1" x14ac:dyDescent="0.2">
      <c r="A903" s="23" t="s">
        <v>810</v>
      </c>
      <c r="B903" s="2">
        <v>408990</v>
      </c>
      <c r="C903" s="88" t="s">
        <v>1713</v>
      </c>
      <c r="D903" s="23" t="s">
        <v>810</v>
      </c>
      <c r="E903" s="7">
        <v>408990</v>
      </c>
      <c r="F903" s="7" t="s">
        <v>2576</v>
      </c>
      <c r="G903" s="8" t="s">
        <v>1108</v>
      </c>
      <c r="H903" s="5" t="s">
        <v>21</v>
      </c>
      <c r="I903" s="5">
        <v>5</v>
      </c>
      <c r="J903" s="5">
        <v>112</v>
      </c>
      <c r="K903" s="5">
        <v>16</v>
      </c>
      <c r="L903" s="5">
        <v>46</v>
      </c>
      <c r="M903" s="5">
        <v>66.599999999999994</v>
      </c>
      <c r="N903" s="5">
        <v>6.5</v>
      </c>
      <c r="O903" s="43" t="str">
        <f>CONCATENATE(Таблица1[[#This Row],[Отверстия]],"/",Таблица1[[#This Row],[PCD]])</f>
        <v>5/112</v>
      </c>
      <c r="P903" s="5" t="s">
        <v>1712</v>
      </c>
      <c r="Q903" s="17" t="str">
        <f>CONCATENATE(Таблица1[[#This Row],[Отверстия]],"/",Таблица1[[#This Row],[PCD]],"/",Таблица1[[#This Row],[Диаметр]])</f>
        <v>5/112/16</v>
      </c>
      <c r="R90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5/112/16/46/66,6/6,5</v>
      </c>
      <c r="S90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5/112/16/46/66,6/6,5</v>
      </c>
      <c r="T903" s="58" t="s">
        <v>22</v>
      </c>
      <c r="U903" s="4"/>
      <c r="V903" s="35"/>
      <c r="W903" s="55"/>
      <c r="X903" s="34">
        <v>3990</v>
      </c>
      <c r="Y903" s="161"/>
      <c r="Z903" s="34">
        <v>0</v>
      </c>
      <c r="AA903" s="51">
        <f>IFERROR(VLOOKUP(Таблица1[[#This Row],[Товар КОД6]],'Stock СВОД'!$A$5:$C$220,2,0),)</f>
        <v>0</v>
      </c>
      <c r="AB903" s="51">
        <f>IFERROR(VLOOKUP(Таблица1[[#This Row],[Товар КОД6]],'Продажи Период СВОД'!$A$5:$C$410,2,0),)</f>
        <v>0</v>
      </c>
      <c r="AC903" s="129">
        <f>IFERROR(VLOOKUP(Таблица1[[#This Row],[Товар КОД6]],'Stock СВОД'!$A$5:$C$220,3,0),)</f>
        <v>0</v>
      </c>
      <c r="AD903" s="51">
        <f>IFERROR(VLOOKUP(Таблица1[[#This Row],[Товар КОД6]],'Продажи Период СВОД'!$A$5:$C$410,3,0),)</f>
        <v>0</v>
      </c>
      <c r="AE903" s="119">
        <f>Таблица1[[#This Row],[СТОК 1001]]+Таблица1[[#This Row],[СТОК 1002,]]</f>
        <v>0</v>
      </c>
      <c r="AF903" s="128"/>
      <c r="AG903" s="129"/>
      <c r="AH903" s="120">
        <f>Таблица1[[#This Row],[1002 заказ]]+Таблица1[[#This Row],[1001 заказ]]</f>
        <v>0</v>
      </c>
      <c r="AI903" s="57"/>
      <c r="AJ903" s="194"/>
      <c r="AK903" s="194"/>
      <c r="AL903" s="194">
        <f>Таблица1[[#This Row],[ФАКТ 1001]]+Таблица1[[#This Row],[ФАКТ 1002]]+Таблица1[[#This Row],[1001 заказ]]+Таблица1[[#This Row],[1002 заказ]]</f>
        <v>0</v>
      </c>
      <c r="AP903" s="3">
        <f>Таблица1[[#This Row],[Возврат 1002]]+Таблица1[[#This Row],[Возврат 1001]]</f>
        <v>0</v>
      </c>
      <c r="AQ90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04" spans="1:43" s="3" customFormat="1" ht="15.75" customHeight="1" x14ac:dyDescent="0.2">
      <c r="A904" s="23" t="s">
        <v>810</v>
      </c>
      <c r="B904" s="2">
        <v>665749</v>
      </c>
      <c r="C904" s="88" t="s">
        <v>3759</v>
      </c>
      <c r="D904" s="23" t="s">
        <v>810</v>
      </c>
      <c r="E904" s="7">
        <v>665749</v>
      </c>
      <c r="F904" s="7" t="s">
        <v>377</v>
      </c>
      <c r="G904" s="8" t="s">
        <v>1099</v>
      </c>
      <c r="H904" s="5" t="s">
        <v>21</v>
      </c>
      <c r="I904" s="5">
        <v>5</v>
      </c>
      <c r="J904" s="5">
        <v>112</v>
      </c>
      <c r="K904" s="5">
        <v>16</v>
      </c>
      <c r="L904" s="5">
        <v>46</v>
      </c>
      <c r="M904" s="5">
        <v>66.599999999999994</v>
      </c>
      <c r="N904" s="5">
        <v>6.5</v>
      </c>
      <c r="O904" s="43" t="str">
        <f>CONCATENATE(Таблица1[[#This Row],[Отверстия]],"/",Таблица1[[#This Row],[PCD]])</f>
        <v>5/112</v>
      </c>
      <c r="P904" s="5" t="s">
        <v>2340</v>
      </c>
      <c r="Q904" s="17" t="str">
        <f>CONCATENATE(Таблица1[[#This Row],[Отверстия]],"/",Таблица1[[#This Row],[PCD]],"/",Таблица1[[#This Row],[Диаметр]])</f>
        <v>5/112/16</v>
      </c>
      <c r="R90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5/112/16/46/66,6/6,5</v>
      </c>
      <c r="S90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5/112/16/46/66,6/6,5</v>
      </c>
      <c r="T904" s="58" t="s">
        <v>22</v>
      </c>
      <c r="U904" s="4"/>
      <c r="V904" s="35"/>
      <c r="W904" s="55"/>
      <c r="X904" s="34">
        <v>3990</v>
      </c>
      <c r="Y904" s="161"/>
      <c r="Z904" s="34">
        <v>0</v>
      </c>
      <c r="AA904" s="51">
        <f>IFERROR(VLOOKUP(Таблица1[[#This Row],[Товар КОД6]],'Stock СВОД'!$A$5:$C$220,2,0),)</f>
        <v>0</v>
      </c>
      <c r="AB904" s="51">
        <f>IFERROR(VLOOKUP(Таблица1[[#This Row],[Товар КОД6]],'Продажи Период СВОД'!$A$5:$C$410,2,0),)</f>
        <v>0</v>
      </c>
      <c r="AC904" s="129">
        <f>IFERROR(VLOOKUP(Таблица1[[#This Row],[Товар КОД6]],'Stock СВОД'!$A$5:$C$220,3,0),)</f>
        <v>0</v>
      </c>
      <c r="AD904" s="51">
        <f>IFERROR(VLOOKUP(Таблица1[[#This Row],[Товар КОД6]],'Продажи Период СВОД'!$A$5:$C$410,3,0),)</f>
        <v>0</v>
      </c>
      <c r="AE904" s="119">
        <f>Таблица1[[#This Row],[СТОК 1001]]+Таблица1[[#This Row],[СТОК 1002,]]</f>
        <v>0</v>
      </c>
      <c r="AF904" s="128"/>
      <c r="AG904" s="129"/>
      <c r="AH904" s="120">
        <f>Таблица1[[#This Row],[1002 заказ]]+Таблица1[[#This Row],[1001 заказ]]</f>
        <v>0</v>
      </c>
      <c r="AI904" s="57"/>
      <c r="AJ904" s="194"/>
      <c r="AK904" s="194"/>
      <c r="AL904" s="194">
        <f>Таблица1[[#This Row],[ФАКТ 1001]]+Таблица1[[#This Row],[ФАКТ 1002]]+Таблица1[[#This Row],[1001 заказ]]+Таблица1[[#This Row],[1002 заказ]]</f>
        <v>0</v>
      </c>
      <c r="AP904" s="3">
        <f>Таблица1[[#This Row],[Возврат 1002]]+Таблица1[[#This Row],[Возврат 1001]]</f>
        <v>0</v>
      </c>
      <c r="AQ90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05" spans="1:43" s="3" customFormat="1" ht="15.75" customHeight="1" x14ac:dyDescent="0.2">
      <c r="A905" s="23" t="s">
        <v>810</v>
      </c>
      <c r="B905" s="2">
        <v>665750</v>
      </c>
      <c r="C905" s="88" t="s">
        <v>3914</v>
      </c>
      <c r="D905" s="23" t="s">
        <v>810</v>
      </c>
      <c r="E905" s="7">
        <v>665750</v>
      </c>
      <c r="F905" s="7" t="s">
        <v>377</v>
      </c>
      <c r="G905" s="8" t="s">
        <v>1106</v>
      </c>
      <c r="H905" s="5" t="s">
        <v>21</v>
      </c>
      <c r="I905" s="5">
        <v>5</v>
      </c>
      <c r="J905" s="5">
        <v>112</v>
      </c>
      <c r="K905" s="5">
        <v>16</v>
      </c>
      <c r="L905" s="5">
        <v>46</v>
      </c>
      <c r="M905" s="5">
        <v>66.599999999999994</v>
      </c>
      <c r="N905" s="5">
        <v>6.5</v>
      </c>
      <c r="O905" s="43" t="str">
        <f>CONCATENATE(Таблица1[[#This Row],[Отверстия]],"/",Таблица1[[#This Row],[PCD]])</f>
        <v>5/112</v>
      </c>
      <c r="P905" s="5" t="s">
        <v>2341</v>
      </c>
      <c r="Q905" s="17" t="str">
        <f>CONCATENATE(Таблица1[[#This Row],[Отверстия]],"/",Таблица1[[#This Row],[PCD]],"/",Таблица1[[#This Row],[Диаметр]])</f>
        <v>5/112/16</v>
      </c>
      <c r="R90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5/112/16/46/66,6/6,5</v>
      </c>
      <c r="S90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5/112/16/46/66,6/6,5</v>
      </c>
      <c r="T905" s="58" t="s">
        <v>22</v>
      </c>
      <c r="U905" s="4"/>
      <c r="V905" s="35"/>
      <c r="W905" s="55"/>
      <c r="X905" s="34">
        <v>3990</v>
      </c>
      <c r="Y905" s="161"/>
      <c r="Z905" s="34">
        <v>0</v>
      </c>
      <c r="AA905" s="51">
        <f>IFERROR(VLOOKUP(Таблица1[[#This Row],[Товар КОД6]],'Stock СВОД'!$A$5:$C$220,2,0),)</f>
        <v>0</v>
      </c>
      <c r="AB905" s="51">
        <f>IFERROR(VLOOKUP(Таблица1[[#This Row],[Товар КОД6]],'Продажи Период СВОД'!$A$5:$C$410,2,0),)</f>
        <v>0</v>
      </c>
      <c r="AC905" s="129">
        <f>IFERROR(VLOOKUP(Таблица1[[#This Row],[Товар КОД6]],'Stock СВОД'!$A$5:$C$220,3,0),)</f>
        <v>0</v>
      </c>
      <c r="AD905" s="51">
        <f>IFERROR(VLOOKUP(Таблица1[[#This Row],[Товар КОД6]],'Продажи Период СВОД'!$A$5:$C$410,3,0),)</f>
        <v>0</v>
      </c>
      <c r="AE905" s="119">
        <f>Таблица1[[#This Row],[СТОК 1001]]+Таблица1[[#This Row],[СТОК 1002,]]</f>
        <v>0</v>
      </c>
      <c r="AF905" s="128"/>
      <c r="AG905" s="129"/>
      <c r="AH905" s="120">
        <f>Таблица1[[#This Row],[1002 заказ]]+Таблица1[[#This Row],[1001 заказ]]</f>
        <v>0</v>
      </c>
      <c r="AI905" s="57"/>
      <c r="AJ905" s="194"/>
      <c r="AK905" s="194"/>
      <c r="AL905" s="194">
        <f>Таблица1[[#This Row],[ФАКТ 1001]]+Таблица1[[#This Row],[ФАКТ 1002]]+Таблица1[[#This Row],[1001 заказ]]+Таблица1[[#This Row],[1002 заказ]]</f>
        <v>0</v>
      </c>
      <c r="AP905" s="3">
        <f>Таблица1[[#This Row],[Возврат 1002]]+Таблица1[[#This Row],[Возврат 1001]]</f>
        <v>0</v>
      </c>
      <c r="AQ90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06" spans="1:43" s="3" customFormat="1" ht="15.75" customHeight="1" x14ac:dyDescent="0.2">
      <c r="A906" s="23" t="s">
        <v>810</v>
      </c>
      <c r="B906" s="2">
        <v>665997</v>
      </c>
      <c r="C906" s="88" t="s">
        <v>3760</v>
      </c>
      <c r="D906" s="23" t="s">
        <v>810</v>
      </c>
      <c r="E906" s="7">
        <v>665997</v>
      </c>
      <c r="F906" s="7" t="s">
        <v>2576</v>
      </c>
      <c r="G906" s="8" t="s">
        <v>1099</v>
      </c>
      <c r="H906" s="5" t="s">
        <v>21</v>
      </c>
      <c r="I906" s="5">
        <v>5</v>
      </c>
      <c r="J906" s="5">
        <v>112</v>
      </c>
      <c r="K906" s="5">
        <v>16</v>
      </c>
      <c r="L906" s="5">
        <v>46</v>
      </c>
      <c r="M906" s="5">
        <v>66.599999999999994</v>
      </c>
      <c r="N906" s="5">
        <v>6.5</v>
      </c>
      <c r="O906" s="43" t="str">
        <f>CONCATENATE(Таблица1[[#This Row],[Отверстия]],"/",Таблица1[[#This Row],[PCD]])</f>
        <v>5/112</v>
      </c>
      <c r="P906" s="5" t="s">
        <v>2521</v>
      </c>
      <c r="Q906" s="17" t="str">
        <f>CONCATENATE(Таблица1[[#This Row],[Отверстия]],"/",Таблица1[[#This Row],[PCD]],"/",Таблица1[[#This Row],[Диаметр]])</f>
        <v>5/112/16</v>
      </c>
      <c r="R90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5/112/16/46/66,6/6,5</v>
      </c>
      <c r="S90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5/112/16/46/66,6/6,5</v>
      </c>
      <c r="T906" s="58" t="s">
        <v>22</v>
      </c>
      <c r="U906" s="4"/>
      <c r="V906" s="35"/>
      <c r="W906" s="55"/>
      <c r="X906" s="34">
        <v>3990</v>
      </c>
      <c r="Y906" s="161"/>
      <c r="Z906" s="34">
        <v>0</v>
      </c>
      <c r="AA906" s="51">
        <f>IFERROR(VLOOKUP(Таблица1[[#This Row],[Товар КОД6]],'Stock СВОД'!$A$5:$C$220,2,0),)</f>
        <v>0</v>
      </c>
      <c r="AB906" s="51">
        <f>IFERROR(VLOOKUP(Таблица1[[#This Row],[Товар КОД6]],'Продажи Период СВОД'!$A$5:$C$410,2,0),)</f>
        <v>0</v>
      </c>
      <c r="AC906" s="129">
        <f>IFERROR(VLOOKUP(Таблица1[[#This Row],[Товар КОД6]],'Stock СВОД'!$A$5:$C$220,3,0),)</f>
        <v>0</v>
      </c>
      <c r="AD906" s="51">
        <f>IFERROR(VLOOKUP(Таблица1[[#This Row],[Товар КОД6]],'Продажи Период СВОД'!$A$5:$C$410,3,0),)</f>
        <v>0</v>
      </c>
      <c r="AE906" s="119">
        <f>Таблица1[[#This Row],[СТОК 1001]]+Таблица1[[#This Row],[СТОК 1002,]]</f>
        <v>0</v>
      </c>
      <c r="AF906" s="128"/>
      <c r="AG906" s="129"/>
      <c r="AH906" s="120">
        <f>Таблица1[[#This Row],[1002 заказ]]+Таблица1[[#This Row],[1001 заказ]]</f>
        <v>0</v>
      </c>
      <c r="AI906" s="57"/>
      <c r="AJ906" s="194"/>
      <c r="AK906" s="194"/>
      <c r="AL906" s="194">
        <f>Таблица1[[#This Row],[ФАКТ 1001]]+Таблица1[[#This Row],[ФАКТ 1002]]+Таблица1[[#This Row],[1001 заказ]]+Таблица1[[#This Row],[1002 заказ]]</f>
        <v>0</v>
      </c>
      <c r="AP906" s="3">
        <f>Таблица1[[#This Row],[Возврат 1002]]+Таблица1[[#This Row],[Возврат 1001]]</f>
        <v>0</v>
      </c>
      <c r="AQ90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07" spans="1:43" s="3" customFormat="1" ht="15.75" customHeight="1" x14ac:dyDescent="0.2">
      <c r="A907" s="23" t="s">
        <v>810</v>
      </c>
      <c r="B907" s="2">
        <v>665998</v>
      </c>
      <c r="C907" s="88" t="s">
        <v>3761</v>
      </c>
      <c r="D907" s="23" t="s">
        <v>810</v>
      </c>
      <c r="E907" s="7">
        <v>665998</v>
      </c>
      <c r="F907" s="7" t="s">
        <v>2576</v>
      </c>
      <c r="G907" s="8" t="s">
        <v>1103</v>
      </c>
      <c r="H907" s="5" t="s">
        <v>21</v>
      </c>
      <c r="I907" s="5">
        <v>5</v>
      </c>
      <c r="J907" s="5">
        <v>112</v>
      </c>
      <c r="K907" s="5">
        <v>16</v>
      </c>
      <c r="L907" s="5">
        <v>46</v>
      </c>
      <c r="M907" s="5">
        <v>66.599999999999994</v>
      </c>
      <c r="N907" s="5">
        <v>6.5</v>
      </c>
      <c r="O907" s="43" t="str">
        <f>CONCATENATE(Таблица1[[#This Row],[Отверстия]],"/",Таблица1[[#This Row],[PCD]])</f>
        <v>5/112</v>
      </c>
      <c r="P907" s="5" t="s">
        <v>2522</v>
      </c>
      <c r="Q907" s="17" t="str">
        <f>CONCATENATE(Таблица1[[#This Row],[Отверстия]],"/",Таблица1[[#This Row],[PCD]],"/",Таблица1[[#This Row],[Диаметр]])</f>
        <v>5/112/16</v>
      </c>
      <c r="R90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5/112/16/46/66,6/6,5</v>
      </c>
      <c r="S90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5/112/16/46/66,6/6,5</v>
      </c>
      <c r="T907" s="58" t="s">
        <v>22</v>
      </c>
      <c r="U907" s="4"/>
      <c r="V907" s="35"/>
      <c r="W907" s="55"/>
      <c r="X907" s="34">
        <v>4250</v>
      </c>
      <c r="Y907" s="161"/>
      <c r="Z907" s="34">
        <v>0</v>
      </c>
      <c r="AA907" s="51">
        <f>IFERROR(VLOOKUP(Таблица1[[#This Row],[Товар КОД6]],'Stock СВОД'!$A$5:$C$220,2,0),)</f>
        <v>0</v>
      </c>
      <c r="AB907" s="51">
        <f>IFERROR(VLOOKUP(Таблица1[[#This Row],[Товар КОД6]],'Продажи Период СВОД'!$A$5:$C$410,2,0),)</f>
        <v>0</v>
      </c>
      <c r="AC907" s="129">
        <f>IFERROR(VLOOKUP(Таблица1[[#This Row],[Товар КОД6]],'Stock СВОД'!$A$5:$C$220,3,0),)</f>
        <v>0</v>
      </c>
      <c r="AD907" s="51">
        <f>IFERROR(VLOOKUP(Таблица1[[#This Row],[Товар КОД6]],'Продажи Период СВОД'!$A$5:$C$410,3,0),)</f>
        <v>0</v>
      </c>
      <c r="AE907" s="119">
        <f>Таблица1[[#This Row],[СТОК 1001]]+Таблица1[[#This Row],[СТОК 1002,]]</f>
        <v>0</v>
      </c>
      <c r="AF907" s="128"/>
      <c r="AG907" s="129"/>
      <c r="AH907" s="120">
        <f>Таблица1[[#This Row],[1002 заказ]]+Таблица1[[#This Row],[1001 заказ]]</f>
        <v>0</v>
      </c>
      <c r="AI907" s="57"/>
      <c r="AJ907" s="194"/>
      <c r="AK907" s="194"/>
      <c r="AL907" s="194">
        <f>Таблица1[[#This Row],[ФАКТ 1001]]+Таблица1[[#This Row],[ФАКТ 1002]]+Таблица1[[#This Row],[1001 заказ]]+Таблица1[[#This Row],[1002 заказ]]</f>
        <v>0</v>
      </c>
      <c r="AP907" s="3">
        <f>Таблица1[[#This Row],[Возврат 1002]]+Таблица1[[#This Row],[Возврат 1001]]</f>
        <v>0</v>
      </c>
      <c r="AQ90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08" spans="1:43" s="3" customFormat="1" ht="15.75" customHeight="1" x14ac:dyDescent="0.2">
      <c r="A908" s="23" t="s">
        <v>810</v>
      </c>
      <c r="B908" s="2">
        <v>408997</v>
      </c>
      <c r="C908" s="88" t="s">
        <v>523</v>
      </c>
      <c r="D908" s="23" t="s">
        <v>810</v>
      </c>
      <c r="E908" s="7">
        <v>408997</v>
      </c>
      <c r="F908" s="7" t="s">
        <v>204</v>
      </c>
      <c r="G908" s="8" t="s">
        <v>2571</v>
      </c>
      <c r="H908" s="5" t="s">
        <v>21</v>
      </c>
      <c r="I908" s="5">
        <v>5</v>
      </c>
      <c r="J908" s="5">
        <v>112</v>
      </c>
      <c r="K908" s="5">
        <v>16</v>
      </c>
      <c r="L908" s="5">
        <v>50</v>
      </c>
      <c r="M908" s="5">
        <v>57.1</v>
      </c>
      <c r="N908" s="5">
        <v>6.5</v>
      </c>
      <c r="O908" s="43" t="str">
        <f>CONCATENATE(Таблица1[[#This Row],[Отверстия]],"/",Таблица1[[#This Row],[PCD]])</f>
        <v>5/112</v>
      </c>
      <c r="P908" s="5" t="s">
        <v>524</v>
      </c>
      <c r="Q908" s="17" t="str">
        <f>CONCATENATE(Таблица1[[#This Row],[Отверстия]],"/",Таблица1[[#This Row],[PCD]],"/",Таблица1[[#This Row],[Диаметр]])</f>
        <v>5/112/16</v>
      </c>
      <c r="R90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5/112/16/50/57,1/6,5</v>
      </c>
      <c r="S90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5/112/16/50/57,1/6,5</v>
      </c>
      <c r="T908" s="58" t="s">
        <v>28</v>
      </c>
      <c r="U908" s="4">
        <v>4</v>
      </c>
      <c r="V908" s="35">
        <v>8</v>
      </c>
      <c r="W908" s="55" t="s">
        <v>2787</v>
      </c>
      <c r="X908" s="34">
        <v>4250</v>
      </c>
      <c r="Y908" s="161"/>
      <c r="Z908" s="34">
        <v>3094.9983999999999</v>
      </c>
      <c r="AA908" s="51">
        <f>IFERROR(VLOOKUP(Таблица1[[#This Row],[Товар КОД6]],'Stock СВОД'!$A$5:$C$220,2,0),)</f>
        <v>4</v>
      </c>
      <c r="AB908" s="51">
        <f>IFERROR(VLOOKUP(Таблица1[[#This Row],[Товар КОД6]],'Продажи Период СВОД'!$A$5:$C$410,2,0),)</f>
        <v>0</v>
      </c>
      <c r="AC908" s="129">
        <f>IFERROR(VLOOKUP(Таблица1[[#This Row],[Товар КОД6]],'Stock СВОД'!$A$5:$C$220,3,0),)</f>
        <v>0</v>
      </c>
      <c r="AD908" s="51">
        <f>IFERROR(VLOOKUP(Таблица1[[#This Row],[Товар КОД6]],'Продажи Период СВОД'!$A$5:$C$410,3,0),)</f>
        <v>0</v>
      </c>
      <c r="AE908" s="119">
        <f>Таблица1[[#This Row],[СТОК 1001]]+Таблица1[[#This Row],[СТОК 1002,]]</f>
        <v>4</v>
      </c>
      <c r="AF908" s="128"/>
      <c r="AG908" s="129"/>
      <c r="AH908" s="120">
        <f>Таблица1[[#This Row],[1002 заказ]]+Таблица1[[#This Row],[1001 заказ]]</f>
        <v>0</v>
      </c>
      <c r="AI908" s="57">
        <v>1</v>
      </c>
      <c r="AJ908" s="194"/>
      <c r="AK908" s="194"/>
      <c r="AL908" s="194">
        <f>Таблица1[[#This Row],[ФАКТ 1001]]+Таблица1[[#This Row],[ФАКТ 1002]]+Таблица1[[#This Row],[1001 заказ]]+Таблица1[[#This Row],[1002 заказ]]</f>
        <v>0</v>
      </c>
      <c r="AP908" s="3">
        <f>Таблица1[[#This Row],[Возврат 1002]]+Таблица1[[#This Row],[Возврат 1001]]</f>
        <v>0</v>
      </c>
      <c r="AQ90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909" spans="1:43" s="3" customFormat="1" ht="15.75" customHeight="1" x14ac:dyDescent="0.2">
      <c r="A909" s="23" t="s">
        <v>810</v>
      </c>
      <c r="B909" s="2">
        <v>408912</v>
      </c>
      <c r="C909" s="88" t="s">
        <v>525</v>
      </c>
      <c r="D909" s="23" t="s">
        <v>810</v>
      </c>
      <c r="E909" s="7">
        <v>408912</v>
      </c>
      <c r="F909" s="7" t="s">
        <v>377</v>
      </c>
      <c r="G909" s="8" t="s">
        <v>2571</v>
      </c>
      <c r="H909" s="5" t="s">
        <v>21</v>
      </c>
      <c r="I909" s="5">
        <v>5</v>
      </c>
      <c r="J909" s="5">
        <v>112</v>
      </c>
      <c r="K909" s="5">
        <v>16</v>
      </c>
      <c r="L909" s="5">
        <v>50</v>
      </c>
      <c r="M909" s="5">
        <v>57.1</v>
      </c>
      <c r="N909" s="5">
        <v>6.5</v>
      </c>
      <c r="O909" s="43" t="str">
        <f>CONCATENATE(Таблица1[[#This Row],[Отверстия]],"/",Таблица1[[#This Row],[PCD]])</f>
        <v>5/112</v>
      </c>
      <c r="P909" s="5" t="s">
        <v>526</v>
      </c>
      <c r="Q909" s="17" t="str">
        <f>CONCATENATE(Таблица1[[#This Row],[Отверстия]],"/",Таблица1[[#This Row],[PCD]],"/",Таблица1[[#This Row],[Диаметр]])</f>
        <v>5/112/16</v>
      </c>
      <c r="R90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5/112/16/50/57,1/6,5</v>
      </c>
      <c r="S90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5/112/16/50/57,1/6,5</v>
      </c>
      <c r="T909" s="58" t="s">
        <v>28</v>
      </c>
      <c r="U909" s="4">
        <v>4</v>
      </c>
      <c r="V909" s="35">
        <v>8</v>
      </c>
      <c r="W909" s="55" t="s">
        <v>2787</v>
      </c>
      <c r="X909" s="34">
        <v>4250</v>
      </c>
      <c r="Y909" s="161"/>
      <c r="Z909" s="34">
        <v>0</v>
      </c>
      <c r="AA909" s="51">
        <f>IFERROR(VLOOKUP(Таблица1[[#This Row],[Товар КОД6]],'Stock СВОД'!$A$5:$C$220,2,0),)</f>
        <v>0</v>
      </c>
      <c r="AB909" s="51">
        <f>IFERROR(VLOOKUP(Таблица1[[#This Row],[Товар КОД6]],'Продажи Период СВОД'!$A$5:$C$410,2,0),)</f>
        <v>0</v>
      </c>
      <c r="AC909" s="129">
        <f>IFERROR(VLOOKUP(Таблица1[[#This Row],[Товар КОД6]],'Stock СВОД'!$A$5:$C$220,3,0),)</f>
        <v>0</v>
      </c>
      <c r="AD909" s="51">
        <f>IFERROR(VLOOKUP(Таблица1[[#This Row],[Товар КОД6]],'Продажи Период СВОД'!$A$5:$C$410,3,0),)</f>
        <v>0</v>
      </c>
      <c r="AE909" s="119">
        <f>Таблица1[[#This Row],[СТОК 1001]]+Таблица1[[#This Row],[СТОК 1002,]]</f>
        <v>0</v>
      </c>
      <c r="AF909" s="128"/>
      <c r="AG909" s="129"/>
      <c r="AH909" s="120">
        <f>Таблица1[[#This Row],[1002 заказ]]+Таблица1[[#This Row],[1001 заказ]]</f>
        <v>0</v>
      </c>
      <c r="AI909" s="57">
        <v>1</v>
      </c>
      <c r="AJ909" s="194"/>
      <c r="AK909" s="194"/>
      <c r="AL909" s="194">
        <f>Таблица1[[#This Row],[ФАКТ 1001]]+Таблица1[[#This Row],[ФАКТ 1002]]+Таблица1[[#This Row],[1001 заказ]]+Таблица1[[#This Row],[1002 заказ]]</f>
        <v>0</v>
      </c>
      <c r="AP909" s="3">
        <f>Таблица1[[#This Row],[Возврат 1002]]+Таблица1[[#This Row],[Возврат 1001]]</f>
        <v>0</v>
      </c>
      <c r="AQ90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10" spans="1:43" s="3" customFormat="1" ht="15.75" customHeight="1" x14ac:dyDescent="0.2">
      <c r="A910" s="23" t="s">
        <v>810</v>
      </c>
      <c r="B910" s="2">
        <v>665753</v>
      </c>
      <c r="C910" s="88" t="s">
        <v>527</v>
      </c>
      <c r="D910" s="23" t="s">
        <v>810</v>
      </c>
      <c r="E910" s="7">
        <v>665753</v>
      </c>
      <c r="F910" s="7" t="s">
        <v>377</v>
      </c>
      <c r="G910" s="8" t="s">
        <v>1099</v>
      </c>
      <c r="H910" s="5" t="s">
        <v>21</v>
      </c>
      <c r="I910" s="5">
        <v>5</v>
      </c>
      <c r="J910" s="5">
        <v>112</v>
      </c>
      <c r="K910" s="5">
        <v>16</v>
      </c>
      <c r="L910" s="5">
        <v>50</v>
      </c>
      <c r="M910" s="5">
        <v>57.1</v>
      </c>
      <c r="N910" s="5">
        <v>6.5</v>
      </c>
      <c r="O910" s="43" t="str">
        <f>CONCATENATE(Таблица1[[#This Row],[Отверстия]],"/",Таблица1[[#This Row],[PCD]])</f>
        <v>5/112</v>
      </c>
      <c r="P910" s="5" t="s">
        <v>528</v>
      </c>
      <c r="Q910" s="17" t="str">
        <f>CONCATENATE(Таблица1[[#This Row],[Отверстия]],"/",Таблица1[[#This Row],[PCD]],"/",Таблица1[[#This Row],[Диаметр]])</f>
        <v>5/112/16</v>
      </c>
      <c r="R91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5/112/16/50/57,1/6,5</v>
      </c>
      <c r="S91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5/112/16/50/57,1/6,5</v>
      </c>
      <c r="T910" s="58" t="s">
        <v>28</v>
      </c>
      <c r="U910" s="4">
        <v>4</v>
      </c>
      <c r="V910" s="35">
        <v>8</v>
      </c>
      <c r="W910" s="55" t="s">
        <v>2787</v>
      </c>
      <c r="X910" s="34">
        <v>3990</v>
      </c>
      <c r="Y910" s="161"/>
      <c r="Z910" s="34">
        <v>3085.0037999999995</v>
      </c>
      <c r="AA910" s="51">
        <f>IFERROR(VLOOKUP(Таблица1[[#This Row],[Товар КОД6]],'Stock СВОД'!$A$5:$C$220,2,0),)</f>
        <v>0</v>
      </c>
      <c r="AB910" s="51">
        <f>IFERROR(VLOOKUP(Таблица1[[#This Row],[Товар КОД6]],'Продажи Период СВОД'!$A$5:$C$410,2,0),)</f>
        <v>0</v>
      </c>
      <c r="AC910" s="129">
        <f>IFERROR(VLOOKUP(Таблица1[[#This Row],[Товар КОД6]],'Stock СВОД'!$A$5:$C$220,3,0),)</f>
        <v>0</v>
      </c>
      <c r="AD910" s="51">
        <f>IFERROR(VLOOKUP(Таблица1[[#This Row],[Товар КОД6]],'Продажи Период СВОД'!$A$5:$C$410,3,0),)</f>
        <v>0</v>
      </c>
      <c r="AE910" s="119">
        <f>Таблица1[[#This Row],[СТОК 1001]]+Таблица1[[#This Row],[СТОК 1002,]]</f>
        <v>0</v>
      </c>
      <c r="AF910" s="128"/>
      <c r="AG910" s="129"/>
      <c r="AH910" s="120">
        <f>Таблица1[[#This Row],[1002 заказ]]+Таблица1[[#This Row],[1001 заказ]]</f>
        <v>0</v>
      </c>
      <c r="AI910" s="57">
        <v>1</v>
      </c>
      <c r="AJ910" s="194"/>
      <c r="AK910" s="194"/>
      <c r="AL910" s="194">
        <f>Таблица1[[#This Row],[ФАКТ 1001]]+Таблица1[[#This Row],[ФАКТ 1002]]+Таблица1[[#This Row],[1001 заказ]]+Таблица1[[#This Row],[1002 заказ]]</f>
        <v>0</v>
      </c>
      <c r="AP910" s="3">
        <f>Таблица1[[#This Row],[Возврат 1002]]+Таблица1[[#This Row],[Возврат 1001]]</f>
        <v>0</v>
      </c>
      <c r="AQ91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11" spans="1:43" s="3" customFormat="1" ht="15.75" customHeight="1" x14ac:dyDescent="0.2">
      <c r="A911" s="23" t="s">
        <v>810</v>
      </c>
      <c r="B911" s="2">
        <v>666000</v>
      </c>
      <c r="C911" s="88" t="s">
        <v>529</v>
      </c>
      <c r="D911" s="23" t="s">
        <v>810</v>
      </c>
      <c r="E911" s="7">
        <v>666000</v>
      </c>
      <c r="F911" s="7" t="s">
        <v>204</v>
      </c>
      <c r="G911" s="8" t="s">
        <v>1099</v>
      </c>
      <c r="H911" s="5" t="s">
        <v>21</v>
      </c>
      <c r="I911" s="5">
        <v>5</v>
      </c>
      <c r="J911" s="5">
        <v>112</v>
      </c>
      <c r="K911" s="5">
        <v>16</v>
      </c>
      <c r="L911" s="5">
        <v>50</v>
      </c>
      <c r="M911" s="5">
        <v>57.1</v>
      </c>
      <c r="N911" s="5">
        <v>6.5</v>
      </c>
      <c r="O911" s="43" t="str">
        <f>CONCATENATE(Таблица1[[#This Row],[Отверстия]],"/",Таблица1[[#This Row],[PCD]])</f>
        <v>5/112</v>
      </c>
      <c r="P911" s="5" t="s">
        <v>530</v>
      </c>
      <c r="Q911" s="17" t="str">
        <f>CONCATENATE(Таблица1[[#This Row],[Отверстия]],"/",Таблица1[[#This Row],[PCD]],"/",Таблица1[[#This Row],[Диаметр]])</f>
        <v>5/112/16</v>
      </c>
      <c r="R91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5/112/16/50/57,1/6,5</v>
      </c>
      <c r="S91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5/112/16/50/57,1/6,5</v>
      </c>
      <c r="T911" s="58" t="s">
        <v>28</v>
      </c>
      <c r="U911" s="4">
        <v>4</v>
      </c>
      <c r="V911" s="35">
        <v>8</v>
      </c>
      <c r="W911" s="55" t="s">
        <v>2787</v>
      </c>
      <c r="X911" s="34">
        <v>3990</v>
      </c>
      <c r="Y911" s="161"/>
      <c r="Z911" s="34">
        <v>0</v>
      </c>
      <c r="AA911" s="51">
        <f>IFERROR(VLOOKUP(Таблица1[[#This Row],[Товар КОД6]],'Stock СВОД'!$A$5:$C$220,2,0),)</f>
        <v>0</v>
      </c>
      <c r="AB911" s="51">
        <f>IFERROR(VLOOKUP(Таблица1[[#This Row],[Товар КОД6]],'Продажи Период СВОД'!$A$5:$C$410,2,0),)</f>
        <v>0</v>
      </c>
      <c r="AC911" s="129">
        <f>IFERROR(VLOOKUP(Таблица1[[#This Row],[Товар КОД6]],'Stock СВОД'!$A$5:$C$220,3,0),)</f>
        <v>0</v>
      </c>
      <c r="AD911" s="51">
        <f>IFERROR(VLOOKUP(Таблица1[[#This Row],[Товар КОД6]],'Продажи Период СВОД'!$A$5:$C$410,3,0),)</f>
        <v>0</v>
      </c>
      <c r="AE911" s="119">
        <f>Таблица1[[#This Row],[СТОК 1001]]+Таблица1[[#This Row],[СТОК 1002,]]</f>
        <v>0</v>
      </c>
      <c r="AF911" s="128"/>
      <c r="AG911" s="129"/>
      <c r="AH911" s="120">
        <f>Таблица1[[#This Row],[1002 заказ]]+Таблица1[[#This Row],[1001 заказ]]</f>
        <v>0</v>
      </c>
      <c r="AI911" s="57">
        <v>1</v>
      </c>
      <c r="AJ911" s="194"/>
      <c r="AK911" s="194"/>
      <c r="AL911" s="194">
        <f>Таблица1[[#This Row],[ФАКТ 1001]]+Таблица1[[#This Row],[ФАКТ 1002]]+Таблица1[[#This Row],[1001 заказ]]+Таблица1[[#This Row],[1002 заказ]]</f>
        <v>0</v>
      </c>
      <c r="AP911" s="3">
        <f>Таблица1[[#This Row],[Возврат 1002]]+Таблица1[[#This Row],[Возврат 1001]]</f>
        <v>0</v>
      </c>
      <c r="AQ91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12" spans="1:43" s="3" customFormat="1" ht="15.75" hidden="1" customHeight="1" x14ac:dyDescent="0.2">
      <c r="A912" s="23" t="s">
        <v>810</v>
      </c>
      <c r="B912" s="2">
        <v>775589</v>
      </c>
      <c r="C912" s="88" t="s">
        <v>531</v>
      </c>
      <c r="D912" s="23" t="s">
        <v>810</v>
      </c>
      <c r="E912" s="7">
        <v>775589</v>
      </c>
      <c r="F912" s="7"/>
      <c r="G912" s="8"/>
      <c r="H912" s="5" t="s">
        <v>65</v>
      </c>
      <c r="I912" s="5">
        <v>5</v>
      </c>
      <c r="J912" s="5">
        <v>112</v>
      </c>
      <c r="K912" s="5">
        <v>16</v>
      </c>
      <c r="L912" s="5">
        <v>50</v>
      </c>
      <c r="M912" s="5">
        <v>57.1</v>
      </c>
      <c r="N912" s="5">
        <v>6.5</v>
      </c>
      <c r="O912" s="43" t="str">
        <f>CONCATENATE(Таблица1[[#This Row],[Отверстия]],"/",Таблица1[[#This Row],[PCD]])</f>
        <v>5/112</v>
      </c>
      <c r="P912" s="5" t="s">
        <v>532</v>
      </c>
      <c r="Q912" s="17" t="str">
        <f>CONCATENATE(Таблица1[[#This Row],[Отверстия]],"/",Таблица1[[#This Row],[PCD]],"/",Таблица1[[#This Row],[Диаметр]])</f>
        <v>5/112/16</v>
      </c>
      <c r="R91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5/112/16/50/57,1/6,5</v>
      </c>
      <c r="S91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5/112/16/50/57,1/6,5</v>
      </c>
      <c r="T912" s="58" t="s">
        <v>22</v>
      </c>
      <c r="U912" s="4"/>
      <c r="V912" s="35"/>
      <c r="W912" s="55" t="s">
        <v>2787</v>
      </c>
      <c r="X912" s="34">
        <v>3345</v>
      </c>
      <c r="Y912" s="161"/>
      <c r="Z912" s="34">
        <v>0</v>
      </c>
      <c r="AA912" s="51">
        <f>IFERROR(VLOOKUP(Таблица1[[#This Row],[Товар КОД6]],'Stock СВОД'!$A$5:$C$220,2,0),)</f>
        <v>0</v>
      </c>
      <c r="AB912" s="51">
        <f>IFERROR(VLOOKUP(Таблица1[[#This Row],[Товар КОД6]],'Продажи Период СВОД'!$A$5:$C$410,2,0),)</f>
        <v>0</v>
      </c>
      <c r="AC912" s="129">
        <f>IFERROR(VLOOKUP(Таблица1[[#This Row],[Товар КОД6]],'Stock СВОД'!$A$5:$C$220,3,0),)</f>
        <v>0</v>
      </c>
      <c r="AD912" s="51">
        <f>IFERROR(VLOOKUP(Таблица1[[#This Row],[Товар КОД6]],'Продажи Период СВОД'!$A$5:$C$410,3,0),)</f>
        <v>0</v>
      </c>
      <c r="AE912" s="119">
        <f>Таблица1[[#This Row],[СТОК 1001]]+Таблица1[[#This Row],[СТОК 1002,]]</f>
        <v>0</v>
      </c>
      <c r="AF912" s="128"/>
      <c r="AG912" s="129"/>
      <c r="AH912" s="120">
        <f>Таблица1[[#This Row],[1002 заказ]]+Таблица1[[#This Row],[1001 заказ]]</f>
        <v>0</v>
      </c>
      <c r="AI912" s="57">
        <v>1</v>
      </c>
      <c r="AJ912" s="57"/>
      <c r="AK912" s="57"/>
      <c r="AL912" s="57">
        <f>Таблица1[[#This Row],[ФАКТ 1001]]+Таблица1[[#This Row],[ФАКТ 1002]]+Таблица1[[#This Row],[1001 заказ]]+Таблица1[[#This Row],[1002 заказ]]</f>
        <v>0</v>
      </c>
      <c r="AP912" s="3">
        <f>Таблица1[[#This Row],[Возврат 1002]]+Таблица1[[#This Row],[Возврат 1001]]</f>
        <v>0</v>
      </c>
      <c r="AQ91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13" spans="1:43" s="3" customFormat="1" ht="15.75" hidden="1" customHeight="1" x14ac:dyDescent="0.2">
      <c r="A913" s="23" t="s">
        <v>810</v>
      </c>
      <c r="B913" s="2">
        <v>775590</v>
      </c>
      <c r="C913" s="88" t="s">
        <v>533</v>
      </c>
      <c r="D913" s="23" t="s">
        <v>810</v>
      </c>
      <c r="E913" s="7">
        <v>775590</v>
      </c>
      <c r="F913" s="7"/>
      <c r="G913" s="8"/>
      <c r="H913" s="5" t="s">
        <v>65</v>
      </c>
      <c r="I913" s="5">
        <v>5</v>
      </c>
      <c r="J913" s="5">
        <v>112</v>
      </c>
      <c r="K913" s="5">
        <v>16</v>
      </c>
      <c r="L913" s="5">
        <v>50</v>
      </c>
      <c r="M913" s="5">
        <v>57.1</v>
      </c>
      <c r="N913" s="5">
        <v>6.5</v>
      </c>
      <c r="O913" s="43" t="str">
        <f>CONCATENATE(Таблица1[[#This Row],[Отверстия]],"/",Таблица1[[#This Row],[PCD]])</f>
        <v>5/112</v>
      </c>
      <c r="P913" s="5" t="s">
        <v>534</v>
      </c>
      <c r="Q913" s="17" t="str">
        <f>CONCATENATE(Таблица1[[#This Row],[Отверстия]],"/",Таблица1[[#This Row],[PCD]],"/",Таблица1[[#This Row],[Диаметр]])</f>
        <v>5/112/16</v>
      </c>
      <c r="R91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5/112/16/50/57,1/6,5</v>
      </c>
      <c r="S91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5/112/16/50/57,1/6,5</v>
      </c>
      <c r="T913" s="58" t="s">
        <v>22</v>
      </c>
      <c r="U913" s="4"/>
      <c r="V913" s="35"/>
      <c r="W913" s="55" t="s">
        <v>2787</v>
      </c>
      <c r="X913" s="34">
        <v>3345</v>
      </c>
      <c r="Y913" s="161"/>
      <c r="Z913" s="34">
        <v>0</v>
      </c>
      <c r="AA913" s="51">
        <f>IFERROR(VLOOKUP(Таблица1[[#This Row],[Товар КОД6]],'Stock СВОД'!$A$5:$C$220,2,0),)</f>
        <v>0</v>
      </c>
      <c r="AB913" s="51">
        <f>IFERROR(VLOOKUP(Таблица1[[#This Row],[Товар КОД6]],'Продажи Период СВОД'!$A$5:$C$410,2,0),)</f>
        <v>0</v>
      </c>
      <c r="AC913" s="129">
        <f>IFERROR(VLOOKUP(Таблица1[[#This Row],[Товар КОД6]],'Stock СВОД'!$A$5:$C$220,3,0),)</f>
        <v>0</v>
      </c>
      <c r="AD913" s="51">
        <f>IFERROR(VLOOKUP(Таблица1[[#This Row],[Товар КОД6]],'Продажи Период СВОД'!$A$5:$C$410,3,0),)</f>
        <v>0</v>
      </c>
      <c r="AE913" s="119">
        <f>Таблица1[[#This Row],[СТОК 1001]]+Таблица1[[#This Row],[СТОК 1002,]]</f>
        <v>0</v>
      </c>
      <c r="AF913" s="128"/>
      <c r="AG913" s="129"/>
      <c r="AH913" s="120">
        <f>Таблица1[[#This Row],[1002 заказ]]+Таблица1[[#This Row],[1001 заказ]]</f>
        <v>0</v>
      </c>
      <c r="AI913" s="57">
        <v>1</v>
      </c>
      <c r="AJ913" s="57"/>
      <c r="AK913" s="57"/>
      <c r="AL913" s="57">
        <f>Таблица1[[#This Row],[ФАКТ 1001]]+Таблица1[[#This Row],[ФАКТ 1002]]+Таблица1[[#This Row],[1001 заказ]]+Таблица1[[#This Row],[1002 заказ]]</f>
        <v>0</v>
      </c>
      <c r="AP913" s="3">
        <f>Таблица1[[#This Row],[Возврат 1002]]+Таблица1[[#This Row],[Возврат 1001]]</f>
        <v>0</v>
      </c>
      <c r="AQ91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14" spans="1:43" s="3" customFormat="1" ht="15.75" hidden="1" customHeight="1" x14ac:dyDescent="0.2">
      <c r="A914" s="23" t="s">
        <v>810</v>
      </c>
      <c r="B914" s="2">
        <v>669204</v>
      </c>
      <c r="C914" s="88" t="s">
        <v>535</v>
      </c>
      <c r="D914" s="23" t="s">
        <v>810</v>
      </c>
      <c r="E914" s="7">
        <v>669204</v>
      </c>
      <c r="F914" s="7"/>
      <c r="G914" s="8"/>
      <c r="H914" s="5" t="s">
        <v>65</v>
      </c>
      <c r="I914" s="5">
        <v>5</v>
      </c>
      <c r="J914" s="5">
        <v>112</v>
      </c>
      <c r="K914" s="5">
        <v>16</v>
      </c>
      <c r="L914" s="5">
        <v>50</v>
      </c>
      <c r="M914" s="5">
        <v>57.1</v>
      </c>
      <c r="N914" s="5">
        <v>6.5</v>
      </c>
      <c r="O914" s="43" t="str">
        <f>CONCATENATE(Таблица1[[#This Row],[Отверстия]],"/",Таблица1[[#This Row],[PCD]])</f>
        <v>5/112</v>
      </c>
      <c r="P914" s="5" t="s">
        <v>536</v>
      </c>
      <c r="Q914" s="17" t="str">
        <f>CONCATENATE(Таблица1[[#This Row],[Отверстия]],"/",Таблица1[[#This Row],[PCD]],"/",Таблица1[[#This Row],[Диаметр]])</f>
        <v>5/112/16</v>
      </c>
      <c r="R91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5/112/16/50/57,1/6,5</v>
      </c>
      <c r="S91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5/112/16/50/57,1/6,5</v>
      </c>
      <c r="T914" s="58" t="s">
        <v>22</v>
      </c>
      <c r="U914" s="4"/>
      <c r="V914" s="35"/>
      <c r="W914" s="55" t="s">
        <v>2787</v>
      </c>
      <c r="X914" s="34">
        <v>3345</v>
      </c>
      <c r="Y914" s="161"/>
      <c r="Z914" s="34">
        <v>0</v>
      </c>
      <c r="AA914" s="51">
        <f>IFERROR(VLOOKUP(Таблица1[[#This Row],[Товар КОД6]],'Stock СВОД'!$A$5:$C$220,2,0),)</f>
        <v>0</v>
      </c>
      <c r="AB914" s="51">
        <f>IFERROR(VLOOKUP(Таблица1[[#This Row],[Товар КОД6]],'Продажи Период СВОД'!$A$5:$C$410,2,0),)</f>
        <v>0</v>
      </c>
      <c r="AC914" s="129">
        <f>IFERROR(VLOOKUP(Таблица1[[#This Row],[Товар КОД6]],'Stock СВОД'!$A$5:$C$220,3,0),)</f>
        <v>0</v>
      </c>
      <c r="AD914" s="51">
        <f>IFERROR(VLOOKUP(Таблица1[[#This Row],[Товар КОД6]],'Продажи Период СВОД'!$A$5:$C$410,3,0),)</f>
        <v>0</v>
      </c>
      <c r="AE914" s="119">
        <f>Таблица1[[#This Row],[СТОК 1001]]+Таблица1[[#This Row],[СТОК 1002,]]</f>
        <v>0</v>
      </c>
      <c r="AF914" s="128"/>
      <c r="AG914" s="129"/>
      <c r="AH914" s="120">
        <f>Таблица1[[#This Row],[1002 заказ]]+Таблица1[[#This Row],[1001 заказ]]</f>
        <v>0</v>
      </c>
      <c r="AI914" s="57">
        <v>1</v>
      </c>
      <c r="AJ914" s="57"/>
      <c r="AK914" s="57"/>
      <c r="AL914" s="57">
        <f>Таблица1[[#This Row],[ФАКТ 1001]]+Таблица1[[#This Row],[ФАКТ 1002]]+Таблица1[[#This Row],[1001 заказ]]+Таблица1[[#This Row],[1002 заказ]]</f>
        <v>0</v>
      </c>
      <c r="AP914" s="3">
        <f>Таблица1[[#This Row],[Возврат 1002]]+Таблица1[[#This Row],[Возврат 1001]]</f>
        <v>0</v>
      </c>
      <c r="AQ91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15" spans="1:43" s="3" customFormat="1" ht="15.75" hidden="1" customHeight="1" x14ac:dyDescent="0.2">
      <c r="A915" s="23" t="s">
        <v>810</v>
      </c>
      <c r="B915" s="2">
        <v>670478</v>
      </c>
      <c r="C915" s="88" t="s">
        <v>537</v>
      </c>
      <c r="D915" s="23" t="s">
        <v>810</v>
      </c>
      <c r="E915" s="7">
        <v>670478</v>
      </c>
      <c r="F915" s="7"/>
      <c r="G915" s="8"/>
      <c r="H915" s="5" t="s">
        <v>65</v>
      </c>
      <c r="I915" s="5">
        <v>5</v>
      </c>
      <c r="J915" s="5">
        <v>112</v>
      </c>
      <c r="K915" s="5">
        <v>16</v>
      </c>
      <c r="L915" s="5">
        <v>50</v>
      </c>
      <c r="M915" s="5">
        <v>57.1</v>
      </c>
      <c r="N915" s="5">
        <v>6.5</v>
      </c>
      <c r="O915" s="43" t="str">
        <f>CONCATENATE(Таблица1[[#This Row],[Отверстия]],"/",Таблица1[[#This Row],[PCD]])</f>
        <v>5/112</v>
      </c>
      <c r="P915" s="5" t="s">
        <v>538</v>
      </c>
      <c r="Q915" s="17" t="str">
        <f>CONCATENATE(Таблица1[[#This Row],[Отверстия]],"/",Таблица1[[#This Row],[PCD]],"/",Таблица1[[#This Row],[Диаметр]])</f>
        <v>5/112/16</v>
      </c>
      <c r="R91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5/112/16/50/57,1/6,5</v>
      </c>
      <c r="S91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5/112/16/50/57,1/6,5</v>
      </c>
      <c r="T915" s="58" t="s">
        <v>22</v>
      </c>
      <c r="U915" s="4"/>
      <c r="V915" s="35"/>
      <c r="W915" s="55" t="s">
        <v>2787</v>
      </c>
      <c r="X915" s="34">
        <v>3671</v>
      </c>
      <c r="Y915" s="161"/>
      <c r="Z915" s="34">
        <v>0</v>
      </c>
      <c r="AA915" s="51">
        <f>IFERROR(VLOOKUP(Таблица1[[#This Row],[Товар КОД6]],'Stock СВОД'!$A$5:$C$220,2,0),)</f>
        <v>0</v>
      </c>
      <c r="AB915" s="51">
        <f>IFERROR(VLOOKUP(Таблица1[[#This Row],[Товар КОД6]],'Продажи Период СВОД'!$A$5:$C$410,2,0),)</f>
        <v>0</v>
      </c>
      <c r="AC915" s="129">
        <f>IFERROR(VLOOKUP(Таблица1[[#This Row],[Товар КОД6]],'Stock СВОД'!$A$5:$C$220,3,0),)</f>
        <v>0</v>
      </c>
      <c r="AD915" s="51">
        <f>IFERROR(VLOOKUP(Таблица1[[#This Row],[Товар КОД6]],'Продажи Период СВОД'!$A$5:$C$410,3,0),)</f>
        <v>0</v>
      </c>
      <c r="AE915" s="119">
        <f>Таблица1[[#This Row],[СТОК 1001]]+Таблица1[[#This Row],[СТОК 1002,]]</f>
        <v>0</v>
      </c>
      <c r="AF915" s="128"/>
      <c r="AG915" s="129"/>
      <c r="AH915" s="120">
        <f>Таблица1[[#This Row],[1002 заказ]]+Таблица1[[#This Row],[1001 заказ]]</f>
        <v>0</v>
      </c>
      <c r="AI915" s="57">
        <v>1</v>
      </c>
      <c r="AJ915" s="57"/>
      <c r="AK915" s="57"/>
      <c r="AL915" s="57">
        <f>Таблица1[[#This Row],[ФАКТ 1001]]+Таблица1[[#This Row],[ФАКТ 1002]]+Таблица1[[#This Row],[1001 заказ]]+Таблица1[[#This Row],[1002 заказ]]</f>
        <v>0</v>
      </c>
      <c r="AP915" s="3">
        <f>Таблица1[[#This Row],[Возврат 1002]]+Таблица1[[#This Row],[Возврат 1001]]</f>
        <v>0</v>
      </c>
      <c r="AQ91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16" spans="1:43" s="3" customFormat="1" ht="15.75" hidden="1" customHeight="1" x14ac:dyDescent="0.2">
      <c r="A916" s="23" t="s">
        <v>810</v>
      </c>
      <c r="B916" s="2">
        <v>673859</v>
      </c>
      <c r="C916" s="88" t="s">
        <v>539</v>
      </c>
      <c r="D916" s="23" t="s">
        <v>810</v>
      </c>
      <c r="E916" s="7">
        <v>673859</v>
      </c>
      <c r="F916" s="7"/>
      <c r="G916" s="8"/>
      <c r="H916" s="5" t="s">
        <v>65</v>
      </c>
      <c r="I916" s="5">
        <v>5</v>
      </c>
      <c r="J916" s="5">
        <v>112</v>
      </c>
      <c r="K916" s="5">
        <v>16</v>
      </c>
      <c r="L916" s="5">
        <v>50</v>
      </c>
      <c r="M916" s="5">
        <v>57.1</v>
      </c>
      <c r="N916" s="5">
        <v>6.5</v>
      </c>
      <c r="O916" s="43" t="str">
        <f>CONCATENATE(Таблица1[[#This Row],[Отверстия]],"/",Таблица1[[#This Row],[PCD]])</f>
        <v>5/112</v>
      </c>
      <c r="P916" s="5" t="s">
        <v>540</v>
      </c>
      <c r="Q916" s="17" t="str">
        <f>CONCATENATE(Таблица1[[#This Row],[Отверстия]],"/",Таблица1[[#This Row],[PCD]],"/",Таблица1[[#This Row],[Диаметр]])</f>
        <v>5/112/16</v>
      </c>
      <c r="R91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5/112/16/50/57,1/6,5</v>
      </c>
      <c r="S91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5/112/16/50/57,1/6,5</v>
      </c>
      <c r="T916" s="58" t="s">
        <v>22</v>
      </c>
      <c r="U916" s="4"/>
      <c r="V916" s="35"/>
      <c r="W916" s="55" t="s">
        <v>2787</v>
      </c>
      <c r="X916" s="34">
        <v>3345</v>
      </c>
      <c r="Y916" s="161"/>
      <c r="Z916" s="34">
        <v>0</v>
      </c>
      <c r="AA916" s="51">
        <f>IFERROR(VLOOKUP(Таблица1[[#This Row],[Товар КОД6]],'Stock СВОД'!$A$5:$C$220,2,0),)</f>
        <v>0</v>
      </c>
      <c r="AB916" s="51">
        <f>IFERROR(VLOOKUP(Таблица1[[#This Row],[Товар КОД6]],'Продажи Период СВОД'!$A$5:$C$410,2,0),)</f>
        <v>0</v>
      </c>
      <c r="AC916" s="129">
        <f>IFERROR(VLOOKUP(Таблица1[[#This Row],[Товар КОД6]],'Stock СВОД'!$A$5:$C$220,3,0),)</f>
        <v>0</v>
      </c>
      <c r="AD916" s="51">
        <f>IFERROR(VLOOKUP(Таблица1[[#This Row],[Товар КОД6]],'Продажи Период СВОД'!$A$5:$C$410,3,0),)</f>
        <v>0</v>
      </c>
      <c r="AE916" s="119">
        <f>Таблица1[[#This Row],[СТОК 1001]]+Таблица1[[#This Row],[СТОК 1002,]]</f>
        <v>0</v>
      </c>
      <c r="AF916" s="128"/>
      <c r="AG916" s="129"/>
      <c r="AH916" s="120">
        <f>Таблица1[[#This Row],[1002 заказ]]+Таблица1[[#This Row],[1001 заказ]]</f>
        <v>0</v>
      </c>
      <c r="AI916" s="57">
        <v>1</v>
      </c>
      <c r="AJ916" s="57"/>
      <c r="AK916" s="57"/>
      <c r="AL916" s="57">
        <f>Таблица1[[#This Row],[ФАКТ 1001]]+Таблица1[[#This Row],[ФАКТ 1002]]+Таблица1[[#This Row],[1001 заказ]]+Таблица1[[#This Row],[1002 заказ]]</f>
        <v>0</v>
      </c>
      <c r="AP916" s="3">
        <f>Таблица1[[#This Row],[Возврат 1002]]+Таблица1[[#This Row],[Возврат 1001]]</f>
        <v>0</v>
      </c>
      <c r="AQ91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17" spans="1:43" s="3" customFormat="1" ht="15.75" customHeight="1" x14ac:dyDescent="0.2">
      <c r="A917" s="23" t="s">
        <v>810</v>
      </c>
      <c r="B917" s="2">
        <v>938849</v>
      </c>
      <c r="C917" s="88" t="s">
        <v>541</v>
      </c>
      <c r="D917" s="23" t="s">
        <v>810</v>
      </c>
      <c r="E917" s="7">
        <v>938849</v>
      </c>
      <c r="F917" s="7" t="s">
        <v>204</v>
      </c>
      <c r="G917" s="8" t="s">
        <v>1104</v>
      </c>
      <c r="H917" s="5" t="s">
        <v>21</v>
      </c>
      <c r="I917" s="5">
        <v>5</v>
      </c>
      <c r="J917" s="5">
        <v>112</v>
      </c>
      <c r="K917" s="5">
        <v>16</v>
      </c>
      <c r="L917" s="5">
        <v>50</v>
      </c>
      <c r="M917" s="5">
        <v>57.1</v>
      </c>
      <c r="N917" s="5">
        <v>6.5</v>
      </c>
      <c r="O917" s="43" t="str">
        <f>CONCATENATE(Таблица1[[#This Row],[Отверстия]],"/",Таблица1[[#This Row],[PCD]])</f>
        <v>5/112</v>
      </c>
      <c r="P917" s="5" t="s">
        <v>542</v>
      </c>
      <c r="Q917" s="17" t="str">
        <f>CONCATENATE(Таблица1[[#This Row],[Отверстия]],"/",Таблица1[[#This Row],[PCD]],"/",Таблица1[[#This Row],[Диаметр]])</f>
        <v>5/112/16</v>
      </c>
      <c r="R91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5/112/16/50/57,1/6,5</v>
      </c>
      <c r="S91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5/112/16/50/57,1/6,5</v>
      </c>
      <c r="T917" s="58" t="s">
        <v>28</v>
      </c>
      <c r="U917" s="4">
        <v>4</v>
      </c>
      <c r="V917" s="35">
        <v>8</v>
      </c>
      <c r="W917" s="55" t="s">
        <v>2787</v>
      </c>
      <c r="X917" s="34">
        <v>4250</v>
      </c>
      <c r="Y917" s="161"/>
      <c r="Z917" s="34">
        <v>0</v>
      </c>
      <c r="AA917" s="51">
        <f>IFERROR(VLOOKUP(Таблица1[[#This Row],[Товар КОД6]],'Stock СВОД'!$A$5:$C$220,2,0),)</f>
        <v>0</v>
      </c>
      <c r="AB917" s="51">
        <f>IFERROR(VLOOKUP(Таблица1[[#This Row],[Товар КОД6]],'Продажи Период СВОД'!$A$5:$C$410,2,0),)</f>
        <v>0</v>
      </c>
      <c r="AC917" s="129">
        <f>IFERROR(VLOOKUP(Таблица1[[#This Row],[Товар КОД6]],'Stock СВОД'!$A$5:$C$220,3,0),)</f>
        <v>0</v>
      </c>
      <c r="AD917" s="51">
        <f>IFERROR(VLOOKUP(Таблица1[[#This Row],[Товар КОД6]],'Продажи Период СВОД'!$A$5:$C$410,3,0),)</f>
        <v>0</v>
      </c>
      <c r="AE917" s="119">
        <f>Таблица1[[#This Row],[СТОК 1001]]+Таблица1[[#This Row],[СТОК 1002,]]</f>
        <v>0</v>
      </c>
      <c r="AF917" s="128"/>
      <c r="AG917" s="129"/>
      <c r="AH917" s="120">
        <f>Таблица1[[#This Row],[1002 заказ]]+Таблица1[[#This Row],[1001 заказ]]</f>
        <v>0</v>
      </c>
      <c r="AI917" s="57">
        <v>1</v>
      </c>
      <c r="AJ917" s="194"/>
      <c r="AK917" s="194"/>
      <c r="AL917" s="194">
        <f>Таблица1[[#This Row],[ФАКТ 1001]]+Таблица1[[#This Row],[ФАКТ 1002]]+Таблица1[[#This Row],[1001 заказ]]+Таблица1[[#This Row],[1002 заказ]]</f>
        <v>0</v>
      </c>
      <c r="AP917" s="3">
        <f>Таблица1[[#This Row],[Возврат 1002]]+Таблица1[[#This Row],[Возврат 1001]]</f>
        <v>0</v>
      </c>
      <c r="AQ91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18" spans="1:43" s="3" customFormat="1" ht="15.75" customHeight="1" x14ac:dyDescent="0.2">
      <c r="A918" s="23" t="s">
        <v>810</v>
      </c>
      <c r="B918" s="2">
        <v>941613</v>
      </c>
      <c r="C918" s="88" t="s">
        <v>543</v>
      </c>
      <c r="D918" s="23" t="s">
        <v>810</v>
      </c>
      <c r="E918" s="7">
        <v>941613</v>
      </c>
      <c r="F918" s="7" t="s">
        <v>204</v>
      </c>
      <c r="G918" s="8" t="s">
        <v>1113</v>
      </c>
      <c r="H918" s="5" t="s">
        <v>21</v>
      </c>
      <c r="I918" s="5">
        <v>5</v>
      </c>
      <c r="J918" s="5">
        <v>112</v>
      </c>
      <c r="K918" s="5">
        <v>16</v>
      </c>
      <c r="L918" s="5">
        <v>50</v>
      </c>
      <c r="M918" s="5">
        <v>57.1</v>
      </c>
      <c r="N918" s="5">
        <v>6.5</v>
      </c>
      <c r="O918" s="43" t="str">
        <f>CONCATENATE(Таблица1[[#This Row],[Отверстия]],"/",Таблица1[[#This Row],[PCD]])</f>
        <v>5/112</v>
      </c>
      <c r="P918" s="5" t="s">
        <v>544</v>
      </c>
      <c r="Q918" s="17" t="str">
        <f>CONCATENATE(Таблица1[[#This Row],[Отверстия]],"/",Таблица1[[#This Row],[PCD]],"/",Таблица1[[#This Row],[Диаметр]])</f>
        <v>5/112/16</v>
      </c>
      <c r="R91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5/112/16/50/57,1/6,5</v>
      </c>
      <c r="S91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5/112/16/50/57,1/6,5</v>
      </c>
      <c r="T918" s="58" t="s">
        <v>28</v>
      </c>
      <c r="U918" s="4">
        <v>4</v>
      </c>
      <c r="V918" s="35">
        <v>8</v>
      </c>
      <c r="W918" s="55" t="s">
        <v>2787</v>
      </c>
      <c r="X918" s="34">
        <v>4250</v>
      </c>
      <c r="Y918" s="161"/>
      <c r="Z918" s="34">
        <v>0</v>
      </c>
      <c r="AA918" s="51">
        <f>IFERROR(VLOOKUP(Таблица1[[#This Row],[Товар КОД6]],'Stock СВОД'!$A$5:$C$220,2,0),)</f>
        <v>0</v>
      </c>
      <c r="AB918" s="51">
        <f>IFERROR(VLOOKUP(Таблица1[[#This Row],[Товар КОД6]],'Продажи Период СВОД'!$A$5:$C$410,2,0),)</f>
        <v>0</v>
      </c>
      <c r="AC918" s="129">
        <f>IFERROR(VLOOKUP(Таблица1[[#This Row],[Товар КОД6]],'Stock СВОД'!$A$5:$C$220,3,0),)</f>
        <v>0</v>
      </c>
      <c r="AD918" s="51">
        <f>IFERROR(VLOOKUP(Таблица1[[#This Row],[Товар КОД6]],'Продажи Период СВОД'!$A$5:$C$410,3,0),)</f>
        <v>0</v>
      </c>
      <c r="AE918" s="119">
        <f>Таблица1[[#This Row],[СТОК 1001]]+Таблица1[[#This Row],[СТОК 1002,]]</f>
        <v>0</v>
      </c>
      <c r="AF918" s="128"/>
      <c r="AG918" s="129"/>
      <c r="AH918" s="120">
        <f>Таблица1[[#This Row],[1002 заказ]]+Таблица1[[#This Row],[1001 заказ]]</f>
        <v>0</v>
      </c>
      <c r="AI918" s="57">
        <v>1</v>
      </c>
      <c r="AJ918" s="194"/>
      <c r="AK918" s="194"/>
      <c r="AL918" s="194">
        <f>Таблица1[[#This Row],[ФАКТ 1001]]+Таблица1[[#This Row],[ФАКТ 1002]]+Таблица1[[#This Row],[1001 заказ]]+Таблица1[[#This Row],[1002 заказ]]</f>
        <v>0</v>
      </c>
      <c r="AP918" s="3">
        <f>Таблица1[[#This Row],[Возврат 1002]]+Таблица1[[#This Row],[Возврат 1001]]</f>
        <v>0</v>
      </c>
      <c r="AQ91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19" spans="1:43" s="3" customFormat="1" ht="15.75" customHeight="1" x14ac:dyDescent="0.2">
      <c r="A919" s="23" t="s">
        <v>810</v>
      </c>
      <c r="B919" s="2">
        <v>39131</v>
      </c>
      <c r="C919" s="88" t="s">
        <v>545</v>
      </c>
      <c r="D919" s="23" t="s">
        <v>810</v>
      </c>
      <c r="E919" s="7">
        <v>39131</v>
      </c>
      <c r="F919" s="7" t="s">
        <v>377</v>
      </c>
      <c r="G919" s="8" t="s">
        <v>1105</v>
      </c>
      <c r="H919" s="5" t="s">
        <v>21</v>
      </c>
      <c r="I919" s="5">
        <v>5</v>
      </c>
      <c r="J919" s="5">
        <v>112</v>
      </c>
      <c r="K919" s="5">
        <v>16</v>
      </c>
      <c r="L919" s="5">
        <v>50</v>
      </c>
      <c r="M919" s="5">
        <v>57.1</v>
      </c>
      <c r="N919" s="5">
        <v>6.5</v>
      </c>
      <c r="O919" s="43" t="str">
        <f>CONCATENATE(Таблица1[[#This Row],[Отверстия]],"/",Таблица1[[#This Row],[PCD]])</f>
        <v>5/112</v>
      </c>
      <c r="P919" s="5" t="s">
        <v>546</v>
      </c>
      <c r="Q919" s="17" t="str">
        <f>CONCATENATE(Таблица1[[#This Row],[Отверстия]],"/",Таблица1[[#This Row],[PCD]],"/",Таблица1[[#This Row],[Диаметр]])</f>
        <v>5/112/16</v>
      </c>
      <c r="R91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5/112/16/50/57,1/6,5</v>
      </c>
      <c r="S91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5/112/16/50/57,1/6,5</v>
      </c>
      <c r="T919" s="58" t="s">
        <v>28</v>
      </c>
      <c r="U919" s="4">
        <v>4</v>
      </c>
      <c r="V919" s="35">
        <v>8</v>
      </c>
      <c r="W919" s="55" t="s">
        <v>2787</v>
      </c>
      <c r="X919" s="34">
        <v>3990</v>
      </c>
      <c r="Y919" s="161"/>
      <c r="Z919" s="34">
        <v>0</v>
      </c>
      <c r="AA919" s="51">
        <f>IFERROR(VLOOKUP(Таблица1[[#This Row],[Товар КОД6]],'Stock СВОД'!$A$5:$C$220,2,0),)</f>
        <v>0</v>
      </c>
      <c r="AB919" s="51">
        <f>IFERROR(VLOOKUP(Таблица1[[#This Row],[Товар КОД6]],'Продажи Период СВОД'!$A$5:$C$410,2,0),)</f>
        <v>0</v>
      </c>
      <c r="AC919" s="129">
        <f>IFERROR(VLOOKUP(Таблица1[[#This Row],[Товар КОД6]],'Stock СВОД'!$A$5:$C$220,3,0),)</f>
        <v>0</v>
      </c>
      <c r="AD919" s="51">
        <f>IFERROR(VLOOKUP(Таблица1[[#This Row],[Товар КОД6]],'Продажи Период СВОД'!$A$5:$C$410,3,0),)</f>
        <v>0</v>
      </c>
      <c r="AE919" s="119">
        <f>Таблица1[[#This Row],[СТОК 1001]]+Таблица1[[#This Row],[СТОК 1002,]]</f>
        <v>0</v>
      </c>
      <c r="AF919" s="128"/>
      <c r="AG919" s="129"/>
      <c r="AH919" s="120">
        <f>Таблица1[[#This Row],[1002 заказ]]+Таблица1[[#This Row],[1001 заказ]]</f>
        <v>0</v>
      </c>
      <c r="AI919" s="57">
        <v>1</v>
      </c>
      <c r="AJ919" s="194"/>
      <c r="AK919" s="194"/>
      <c r="AL919" s="194">
        <f>Таблица1[[#This Row],[ФАКТ 1001]]+Таблица1[[#This Row],[ФАКТ 1002]]+Таблица1[[#This Row],[1001 заказ]]+Таблица1[[#This Row],[1002 заказ]]</f>
        <v>0</v>
      </c>
      <c r="AP919" s="3">
        <f>Таблица1[[#This Row],[Возврат 1002]]+Таблица1[[#This Row],[Возврат 1001]]</f>
        <v>0</v>
      </c>
      <c r="AQ91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20" spans="1:43" s="3" customFormat="1" ht="15.75" customHeight="1" x14ac:dyDescent="0.2">
      <c r="A920" s="23" t="s">
        <v>810</v>
      </c>
      <c r="B920" s="2">
        <v>408996</v>
      </c>
      <c r="C920" s="88" t="s">
        <v>1165</v>
      </c>
      <c r="D920" s="23" t="s">
        <v>810</v>
      </c>
      <c r="E920" s="7">
        <v>408996</v>
      </c>
      <c r="F920" s="7" t="s">
        <v>2576</v>
      </c>
      <c r="G920" s="8" t="s">
        <v>1180</v>
      </c>
      <c r="H920" s="5" t="s">
        <v>1002</v>
      </c>
      <c r="I920" s="5">
        <v>5</v>
      </c>
      <c r="J920" s="5">
        <v>112</v>
      </c>
      <c r="K920" s="5">
        <v>16</v>
      </c>
      <c r="L920" s="5">
        <v>50</v>
      </c>
      <c r="M920" s="5">
        <v>57.1</v>
      </c>
      <c r="N920" s="5">
        <v>6.5</v>
      </c>
      <c r="O920" s="43" t="str">
        <f>CONCATENATE(Таблица1[[#This Row],[Отверстия]],"/",Таблица1[[#This Row],[PCD]])</f>
        <v>5/112</v>
      </c>
      <c r="P920" s="5" t="s">
        <v>1155</v>
      </c>
      <c r="Q920" s="17" t="str">
        <f>CONCATENATE(Таблица1[[#This Row],[Отверстия]],"/",Таблица1[[#This Row],[PCD]],"/",Таблица1[[#This Row],[Диаметр]])</f>
        <v>5/112/16</v>
      </c>
      <c r="R92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5/112/16/50/57,1/6,5</v>
      </c>
      <c r="S92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5/112/16/50/57,1/6,5</v>
      </c>
      <c r="T920" s="58" t="s">
        <v>28</v>
      </c>
      <c r="U920" s="4">
        <v>4</v>
      </c>
      <c r="V920" s="35">
        <v>8</v>
      </c>
      <c r="W920" s="55" t="s">
        <v>2787</v>
      </c>
      <c r="X920" s="34">
        <v>4250</v>
      </c>
      <c r="Y920" s="161"/>
      <c r="Z920" s="34">
        <v>0</v>
      </c>
      <c r="AA920" s="51">
        <f>IFERROR(VLOOKUP(Таблица1[[#This Row],[Товар КОД6]],'Stock СВОД'!$A$5:$C$220,2,0),)</f>
        <v>0</v>
      </c>
      <c r="AB920" s="51">
        <f>IFERROR(VLOOKUP(Таблица1[[#This Row],[Товар КОД6]],'Продажи Период СВОД'!$A$5:$C$410,2,0),)</f>
        <v>0</v>
      </c>
      <c r="AC920" s="129">
        <f>IFERROR(VLOOKUP(Таблица1[[#This Row],[Товар КОД6]],'Stock СВОД'!$A$5:$C$220,3,0),)</f>
        <v>0</v>
      </c>
      <c r="AD920" s="51">
        <f>IFERROR(VLOOKUP(Таблица1[[#This Row],[Товар КОД6]],'Продажи Период СВОД'!$A$5:$C$410,3,0),)</f>
        <v>0</v>
      </c>
      <c r="AE920" s="119">
        <f>Таблица1[[#This Row],[СТОК 1001]]+Таблица1[[#This Row],[СТОК 1002,]]</f>
        <v>0</v>
      </c>
      <c r="AF920" s="128"/>
      <c r="AG920" s="129"/>
      <c r="AH920" s="120">
        <f>Таблица1[[#This Row],[1002 заказ]]+Таблица1[[#This Row],[1001 заказ]]</f>
        <v>0</v>
      </c>
      <c r="AI920" s="57">
        <v>1</v>
      </c>
      <c r="AJ920" s="194"/>
      <c r="AK920" s="194"/>
      <c r="AL920" s="194">
        <f>Таблица1[[#This Row],[ФАКТ 1001]]+Таблица1[[#This Row],[ФАКТ 1002]]+Таблица1[[#This Row],[1001 заказ]]+Таблица1[[#This Row],[1002 заказ]]</f>
        <v>0</v>
      </c>
      <c r="AP920" s="3">
        <f>Таблица1[[#This Row],[Возврат 1002]]+Таблица1[[#This Row],[Возврат 1001]]</f>
        <v>0</v>
      </c>
      <c r="AQ92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21" spans="1:43" s="3" customFormat="1" ht="15.75" customHeight="1" x14ac:dyDescent="0.2">
      <c r="A921" s="23" t="s">
        <v>810</v>
      </c>
      <c r="B921" s="2">
        <v>408911</v>
      </c>
      <c r="C921" s="88" t="s">
        <v>1169</v>
      </c>
      <c r="D921" s="23" t="s">
        <v>810</v>
      </c>
      <c r="E921" s="7">
        <v>408911</v>
      </c>
      <c r="F921" s="7" t="s">
        <v>377</v>
      </c>
      <c r="G921" s="8" t="s">
        <v>1180</v>
      </c>
      <c r="H921" s="5" t="s">
        <v>1002</v>
      </c>
      <c r="I921" s="5">
        <v>5</v>
      </c>
      <c r="J921" s="5">
        <v>112</v>
      </c>
      <c r="K921" s="5">
        <v>16</v>
      </c>
      <c r="L921" s="5">
        <v>50</v>
      </c>
      <c r="M921" s="5">
        <v>57.1</v>
      </c>
      <c r="N921" s="5">
        <v>6.5</v>
      </c>
      <c r="O921" s="43" t="str">
        <f>CONCATENATE(Таблица1[[#This Row],[Отверстия]],"/",Таблица1[[#This Row],[PCD]])</f>
        <v>5/112</v>
      </c>
      <c r="P921" s="5" t="s">
        <v>1160</v>
      </c>
      <c r="Q921" s="17" t="str">
        <f>CONCATENATE(Таблица1[[#This Row],[Отверстия]],"/",Таблица1[[#This Row],[PCD]],"/",Таблица1[[#This Row],[Диаметр]])</f>
        <v>5/112/16</v>
      </c>
      <c r="R92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5/112/16/50/57,1/6,5</v>
      </c>
      <c r="S92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5/112/16/50/57,1/6,5</v>
      </c>
      <c r="T921" s="58" t="s">
        <v>28</v>
      </c>
      <c r="U921" s="4">
        <v>4</v>
      </c>
      <c r="V921" s="35">
        <v>8</v>
      </c>
      <c r="W921" s="55" t="s">
        <v>2787</v>
      </c>
      <c r="X921" s="34">
        <v>4250</v>
      </c>
      <c r="Y921" s="161"/>
      <c r="Z921" s="34">
        <v>0</v>
      </c>
      <c r="AA921" s="51">
        <f>IFERROR(VLOOKUP(Таблица1[[#This Row],[Товар КОД6]],'Stock СВОД'!$A$5:$C$220,2,0),)</f>
        <v>0</v>
      </c>
      <c r="AB921" s="51">
        <f>IFERROR(VLOOKUP(Таблица1[[#This Row],[Товар КОД6]],'Продажи Период СВОД'!$A$5:$C$410,2,0),)</f>
        <v>0</v>
      </c>
      <c r="AC921" s="129">
        <f>IFERROR(VLOOKUP(Таблица1[[#This Row],[Товар КОД6]],'Stock СВОД'!$A$5:$C$220,3,0),)</f>
        <v>4</v>
      </c>
      <c r="AD921" s="51">
        <f>IFERROR(VLOOKUP(Таблица1[[#This Row],[Товар КОД6]],'Продажи Период СВОД'!$A$5:$C$410,3,0),)</f>
        <v>0</v>
      </c>
      <c r="AE921" s="119">
        <f>Таблица1[[#This Row],[СТОК 1001]]+Таблица1[[#This Row],[СТОК 1002,]]</f>
        <v>4</v>
      </c>
      <c r="AF921" s="128"/>
      <c r="AG921" s="129"/>
      <c r="AH921" s="120">
        <f>Таблица1[[#This Row],[1002 заказ]]+Таблица1[[#This Row],[1001 заказ]]</f>
        <v>0</v>
      </c>
      <c r="AI921" s="57">
        <v>1</v>
      </c>
      <c r="AJ921" s="194"/>
      <c r="AK921" s="194"/>
      <c r="AL921" s="194">
        <f>Таблица1[[#This Row],[ФАКТ 1001]]+Таблица1[[#This Row],[ФАКТ 1002]]+Таблица1[[#This Row],[1001 заказ]]+Таблица1[[#This Row],[1002 заказ]]</f>
        <v>0</v>
      </c>
      <c r="AP921" s="3">
        <f>Таблица1[[#This Row],[Возврат 1002]]+Таблица1[[#This Row],[Возврат 1001]]</f>
        <v>0</v>
      </c>
      <c r="AQ92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922" spans="1:43" s="3" customFormat="1" ht="15.75" customHeight="1" x14ac:dyDescent="0.2">
      <c r="A922" s="23" t="s">
        <v>810</v>
      </c>
      <c r="B922" s="2">
        <v>408998</v>
      </c>
      <c r="C922" s="88" t="s">
        <v>1719</v>
      </c>
      <c r="D922" s="23" t="s">
        <v>810</v>
      </c>
      <c r="E922" s="7">
        <v>408998</v>
      </c>
      <c r="F922" s="7" t="s">
        <v>2576</v>
      </c>
      <c r="G922" s="8" t="s">
        <v>1107</v>
      </c>
      <c r="H922" s="5" t="s">
        <v>21</v>
      </c>
      <c r="I922" s="5">
        <v>5</v>
      </c>
      <c r="J922" s="5">
        <v>112</v>
      </c>
      <c r="K922" s="5">
        <v>16</v>
      </c>
      <c r="L922" s="5">
        <v>50</v>
      </c>
      <c r="M922" s="5">
        <v>57.1</v>
      </c>
      <c r="N922" s="5">
        <v>6.5</v>
      </c>
      <c r="O922" s="43" t="str">
        <f>CONCATENATE(Таблица1[[#This Row],[Отверстия]],"/",Таблица1[[#This Row],[PCD]])</f>
        <v>5/112</v>
      </c>
      <c r="P922" s="5" t="s">
        <v>1718</v>
      </c>
      <c r="Q922" s="17" t="str">
        <f>CONCATENATE(Таблица1[[#This Row],[Отверстия]],"/",Таблица1[[#This Row],[PCD]],"/",Таблица1[[#This Row],[Диаметр]])</f>
        <v>5/112/16</v>
      </c>
      <c r="R92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5/112/16/50/57,1/6,5</v>
      </c>
      <c r="S92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5/112/16/50/57,1/6,5</v>
      </c>
      <c r="T922" s="58" t="s">
        <v>28</v>
      </c>
      <c r="U922" s="4">
        <v>4</v>
      </c>
      <c r="V922" s="35">
        <v>8</v>
      </c>
      <c r="W922" s="55" t="s">
        <v>2787</v>
      </c>
      <c r="X922" s="34">
        <v>3990</v>
      </c>
      <c r="Y922" s="161"/>
      <c r="Z922" s="34">
        <v>0</v>
      </c>
      <c r="AA922" s="51">
        <f>IFERROR(VLOOKUP(Таблица1[[#This Row],[Товар КОД6]],'Stock СВОД'!$A$5:$C$220,2,0),)</f>
        <v>0</v>
      </c>
      <c r="AB922" s="51">
        <f>IFERROR(VLOOKUP(Таблица1[[#This Row],[Товар КОД6]],'Продажи Период СВОД'!$A$5:$C$410,2,0),)</f>
        <v>0</v>
      </c>
      <c r="AC922" s="129">
        <f>IFERROR(VLOOKUP(Таблица1[[#This Row],[Товар КОД6]],'Stock СВОД'!$A$5:$C$220,3,0),)</f>
        <v>0</v>
      </c>
      <c r="AD922" s="51">
        <f>IFERROR(VLOOKUP(Таблица1[[#This Row],[Товар КОД6]],'Продажи Период СВОД'!$A$5:$C$410,3,0),)</f>
        <v>0</v>
      </c>
      <c r="AE922" s="119">
        <f>Таблица1[[#This Row],[СТОК 1001]]+Таблица1[[#This Row],[СТОК 1002,]]</f>
        <v>0</v>
      </c>
      <c r="AF922" s="128"/>
      <c r="AG922" s="129"/>
      <c r="AH922" s="120">
        <f>Таблица1[[#This Row],[1002 заказ]]+Таблица1[[#This Row],[1001 заказ]]</f>
        <v>0</v>
      </c>
      <c r="AI922" s="57">
        <v>1</v>
      </c>
      <c r="AJ922" s="194"/>
      <c r="AK922" s="194"/>
      <c r="AL922" s="194">
        <f>Таблица1[[#This Row],[ФАКТ 1001]]+Таблица1[[#This Row],[ФАКТ 1002]]+Таблица1[[#This Row],[1001 заказ]]+Таблица1[[#This Row],[1002 заказ]]</f>
        <v>0</v>
      </c>
      <c r="AP922" s="3">
        <f>Таблица1[[#This Row],[Возврат 1002]]+Таблица1[[#This Row],[Возврат 1001]]</f>
        <v>0</v>
      </c>
      <c r="AQ92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23" spans="1:43" s="3" customFormat="1" ht="15.75" customHeight="1" x14ac:dyDescent="0.2">
      <c r="A923" s="23" t="s">
        <v>810</v>
      </c>
      <c r="B923" s="2">
        <v>408999</v>
      </c>
      <c r="C923" s="88" t="s">
        <v>1721</v>
      </c>
      <c r="D923" s="23" t="s">
        <v>810</v>
      </c>
      <c r="E923" s="7">
        <v>408999</v>
      </c>
      <c r="F923" s="7" t="s">
        <v>2576</v>
      </c>
      <c r="G923" s="8" t="s">
        <v>1108</v>
      </c>
      <c r="H923" s="5" t="s">
        <v>21</v>
      </c>
      <c r="I923" s="5">
        <v>5</v>
      </c>
      <c r="J923" s="5">
        <v>112</v>
      </c>
      <c r="K923" s="5">
        <v>16</v>
      </c>
      <c r="L923" s="5">
        <v>50</v>
      </c>
      <c r="M923" s="5">
        <v>57.1</v>
      </c>
      <c r="N923" s="5">
        <v>6.5</v>
      </c>
      <c r="O923" s="43" t="str">
        <f>CONCATENATE(Таблица1[[#This Row],[Отверстия]],"/",Таблица1[[#This Row],[PCD]])</f>
        <v>5/112</v>
      </c>
      <c r="P923" s="5" t="s">
        <v>1720</v>
      </c>
      <c r="Q923" s="17" t="str">
        <f>CONCATENATE(Таблица1[[#This Row],[Отверстия]],"/",Таблица1[[#This Row],[PCD]],"/",Таблица1[[#This Row],[Диаметр]])</f>
        <v>5/112/16</v>
      </c>
      <c r="R92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5/112/16/50/57,1/6,5</v>
      </c>
      <c r="S92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5/112/16/50/57,1/6,5</v>
      </c>
      <c r="T923" s="58" t="s">
        <v>28</v>
      </c>
      <c r="U923" s="4">
        <v>4</v>
      </c>
      <c r="V923" s="35">
        <v>8</v>
      </c>
      <c r="W923" s="55" t="s">
        <v>2787</v>
      </c>
      <c r="X923" s="34">
        <v>3990</v>
      </c>
      <c r="Y923" s="161"/>
      <c r="Z923" s="34">
        <v>0</v>
      </c>
      <c r="AA923" s="51">
        <f>IFERROR(VLOOKUP(Таблица1[[#This Row],[Товар КОД6]],'Stock СВОД'!$A$5:$C$220,2,0),)</f>
        <v>0</v>
      </c>
      <c r="AB923" s="51">
        <f>IFERROR(VLOOKUP(Таблица1[[#This Row],[Товар КОД6]],'Продажи Период СВОД'!$A$5:$C$410,2,0),)</f>
        <v>0</v>
      </c>
      <c r="AC923" s="129">
        <f>IFERROR(VLOOKUP(Таблица1[[#This Row],[Товар КОД6]],'Stock СВОД'!$A$5:$C$220,3,0),)</f>
        <v>0</v>
      </c>
      <c r="AD923" s="51">
        <f>IFERROR(VLOOKUP(Таблица1[[#This Row],[Товар КОД6]],'Продажи Период СВОД'!$A$5:$C$410,3,0),)</f>
        <v>0</v>
      </c>
      <c r="AE923" s="119">
        <f>Таблица1[[#This Row],[СТОК 1001]]+Таблица1[[#This Row],[СТОК 1002,]]</f>
        <v>0</v>
      </c>
      <c r="AF923" s="128"/>
      <c r="AG923" s="129"/>
      <c r="AH923" s="120">
        <f>Таблица1[[#This Row],[1002 заказ]]+Таблица1[[#This Row],[1001 заказ]]</f>
        <v>0</v>
      </c>
      <c r="AI923" s="57">
        <v>1</v>
      </c>
      <c r="AJ923" s="194"/>
      <c r="AK923" s="194"/>
      <c r="AL923" s="194">
        <f>Таблица1[[#This Row],[ФАКТ 1001]]+Таблица1[[#This Row],[ФАКТ 1002]]+Таблица1[[#This Row],[1001 заказ]]+Таблица1[[#This Row],[1002 заказ]]</f>
        <v>0</v>
      </c>
      <c r="AP923" s="3">
        <f>Таблица1[[#This Row],[Возврат 1002]]+Таблица1[[#This Row],[Возврат 1001]]</f>
        <v>0</v>
      </c>
      <c r="AQ92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24" spans="1:43" s="3" customFormat="1" ht="15.75" customHeight="1" x14ac:dyDescent="0.2">
      <c r="A924" s="23" t="s">
        <v>810</v>
      </c>
      <c r="B924" s="2">
        <v>665754</v>
      </c>
      <c r="C924" s="88" t="s">
        <v>3915</v>
      </c>
      <c r="D924" s="23" t="s">
        <v>810</v>
      </c>
      <c r="E924" s="7">
        <v>665754</v>
      </c>
      <c r="F924" s="7" t="s">
        <v>377</v>
      </c>
      <c r="G924" s="8" t="s">
        <v>1106</v>
      </c>
      <c r="H924" s="5" t="s">
        <v>21</v>
      </c>
      <c r="I924" s="5">
        <v>5</v>
      </c>
      <c r="J924" s="5">
        <v>112</v>
      </c>
      <c r="K924" s="5">
        <v>16</v>
      </c>
      <c r="L924" s="5">
        <v>50</v>
      </c>
      <c r="M924" s="5">
        <v>57.1</v>
      </c>
      <c r="N924" s="5">
        <v>6.5</v>
      </c>
      <c r="O924" s="43" t="str">
        <f>CONCATENATE(Таблица1[[#This Row],[Отверстия]],"/",Таблица1[[#This Row],[PCD]])</f>
        <v>5/112</v>
      </c>
      <c r="P924" s="5" t="s">
        <v>2343</v>
      </c>
      <c r="Q924" s="17" t="str">
        <f>CONCATENATE(Таблица1[[#This Row],[Отверстия]],"/",Таблица1[[#This Row],[PCD]],"/",Таблица1[[#This Row],[Диаметр]])</f>
        <v>5/112/16</v>
      </c>
      <c r="R92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5/112/16/50/57,1/6,5</v>
      </c>
      <c r="S92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5/112/16/50/57,1/6,5</v>
      </c>
      <c r="T924" s="58" t="s">
        <v>28</v>
      </c>
      <c r="U924" s="4">
        <v>4</v>
      </c>
      <c r="V924" s="35">
        <v>8</v>
      </c>
      <c r="W924" s="55" t="s">
        <v>2787</v>
      </c>
      <c r="X924" s="34">
        <v>3990</v>
      </c>
      <c r="Y924" s="161"/>
      <c r="Z924" s="34">
        <v>0</v>
      </c>
      <c r="AA924" s="51">
        <f>IFERROR(VLOOKUP(Таблица1[[#This Row],[Товар КОД6]],'Stock СВОД'!$A$5:$C$220,2,0),)</f>
        <v>0</v>
      </c>
      <c r="AB924" s="51">
        <f>IFERROR(VLOOKUP(Таблица1[[#This Row],[Товар КОД6]],'Продажи Период СВОД'!$A$5:$C$410,2,0),)</f>
        <v>0</v>
      </c>
      <c r="AC924" s="129">
        <f>IFERROR(VLOOKUP(Таблица1[[#This Row],[Товар КОД6]],'Stock СВОД'!$A$5:$C$220,3,0),)</f>
        <v>0</v>
      </c>
      <c r="AD924" s="51">
        <f>IFERROR(VLOOKUP(Таблица1[[#This Row],[Товар КОД6]],'Продажи Период СВОД'!$A$5:$C$410,3,0),)</f>
        <v>0</v>
      </c>
      <c r="AE924" s="119">
        <f>Таблица1[[#This Row],[СТОК 1001]]+Таблица1[[#This Row],[СТОК 1002,]]</f>
        <v>0</v>
      </c>
      <c r="AF924" s="128"/>
      <c r="AG924" s="129"/>
      <c r="AH924" s="120">
        <f>Таблица1[[#This Row],[1002 заказ]]+Таблица1[[#This Row],[1001 заказ]]</f>
        <v>0</v>
      </c>
      <c r="AI924" s="57">
        <v>1</v>
      </c>
      <c r="AJ924" s="194"/>
      <c r="AK924" s="194"/>
      <c r="AL924" s="194">
        <f>Таблица1[[#This Row],[ФАКТ 1001]]+Таблица1[[#This Row],[ФАКТ 1002]]+Таблица1[[#This Row],[1001 заказ]]+Таблица1[[#This Row],[1002 заказ]]</f>
        <v>0</v>
      </c>
      <c r="AP924" s="3">
        <f>Таблица1[[#This Row],[Возврат 1002]]+Таблица1[[#This Row],[Возврат 1001]]</f>
        <v>0</v>
      </c>
      <c r="AQ92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25" spans="1:43" s="3" customFormat="1" ht="15.75" customHeight="1" x14ac:dyDescent="0.2">
      <c r="A925" s="23" t="s">
        <v>810</v>
      </c>
      <c r="B925" s="2">
        <v>666001</v>
      </c>
      <c r="C925" s="88" t="s">
        <v>3762</v>
      </c>
      <c r="D925" s="23" t="s">
        <v>810</v>
      </c>
      <c r="E925" s="7">
        <v>666001</v>
      </c>
      <c r="F925" s="7" t="s">
        <v>2576</v>
      </c>
      <c r="G925" s="8" t="s">
        <v>1103</v>
      </c>
      <c r="H925" s="5" t="s">
        <v>21</v>
      </c>
      <c r="I925" s="5">
        <v>5</v>
      </c>
      <c r="J925" s="5">
        <v>112</v>
      </c>
      <c r="K925" s="5">
        <v>16</v>
      </c>
      <c r="L925" s="5">
        <v>50</v>
      </c>
      <c r="M925" s="5">
        <v>57.1</v>
      </c>
      <c r="N925" s="5">
        <v>6.5</v>
      </c>
      <c r="O925" s="43" t="str">
        <f>CONCATENATE(Таблица1[[#This Row],[Отверстия]],"/",Таблица1[[#This Row],[PCD]])</f>
        <v>5/112</v>
      </c>
      <c r="P925" s="5" t="s">
        <v>2524</v>
      </c>
      <c r="Q925" s="17" t="str">
        <f>CONCATENATE(Таблица1[[#This Row],[Отверстия]],"/",Таблица1[[#This Row],[PCD]],"/",Таблица1[[#This Row],[Диаметр]])</f>
        <v>5/112/16</v>
      </c>
      <c r="R92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5/112/16/50/57,1/6,5</v>
      </c>
      <c r="S92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5/112/16/50/57,1/6,5</v>
      </c>
      <c r="T925" s="58" t="s">
        <v>28</v>
      </c>
      <c r="U925" s="4">
        <v>4</v>
      </c>
      <c r="V925" s="35">
        <v>8</v>
      </c>
      <c r="W925" s="55" t="s">
        <v>2787</v>
      </c>
      <c r="X925" s="34">
        <v>4250</v>
      </c>
      <c r="Y925" s="161"/>
      <c r="Z925" s="34">
        <v>0</v>
      </c>
      <c r="AA925" s="51">
        <f>IFERROR(VLOOKUP(Таблица1[[#This Row],[Товар КОД6]],'Stock СВОД'!$A$5:$C$220,2,0),)</f>
        <v>0</v>
      </c>
      <c r="AB925" s="51">
        <f>IFERROR(VLOOKUP(Таблица1[[#This Row],[Товар КОД6]],'Продажи Период СВОД'!$A$5:$C$410,2,0),)</f>
        <v>0</v>
      </c>
      <c r="AC925" s="129">
        <f>IFERROR(VLOOKUP(Таблица1[[#This Row],[Товар КОД6]],'Stock СВОД'!$A$5:$C$220,3,0),)</f>
        <v>0</v>
      </c>
      <c r="AD925" s="51">
        <f>IFERROR(VLOOKUP(Таблица1[[#This Row],[Товар КОД6]],'Продажи Период СВОД'!$A$5:$C$410,3,0),)</f>
        <v>0</v>
      </c>
      <c r="AE925" s="119">
        <f>Таблица1[[#This Row],[СТОК 1001]]+Таблица1[[#This Row],[СТОК 1002,]]</f>
        <v>0</v>
      </c>
      <c r="AF925" s="128"/>
      <c r="AG925" s="129"/>
      <c r="AH925" s="120">
        <f>Таблица1[[#This Row],[1002 заказ]]+Таблица1[[#This Row],[1001 заказ]]</f>
        <v>0</v>
      </c>
      <c r="AI925" s="57">
        <v>1</v>
      </c>
      <c r="AJ925" s="194"/>
      <c r="AK925" s="194"/>
      <c r="AL925" s="194">
        <f>Таблица1[[#This Row],[ФАКТ 1001]]+Таблица1[[#This Row],[ФАКТ 1002]]+Таблица1[[#This Row],[1001 заказ]]+Таблица1[[#This Row],[1002 заказ]]</f>
        <v>0</v>
      </c>
      <c r="AP925" s="3">
        <f>Таблица1[[#This Row],[Возврат 1002]]+Таблица1[[#This Row],[Возврат 1001]]</f>
        <v>0</v>
      </c>
      <c r="AQ92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26" spans="1:43" s="3" customFormat="1" ht="15.75" customHeight="1" x14ac:dyDescent="0.2">
      <c r="A926" s="23" t="s">
        <v>810</v>
      </c>
      <c r="B926" s="2">
        <v>405728</v>
      </c>
      <c r="C926" s="88" t="s">
        <v>1335</v>
      </c>
      <c r="D926" s="23" t="s">
        <v>810</v>
      </c>
      <c r="E926" s="7">
        <v>405728</v>
      </c>
      <c r="F926" s="7" t="s">
        <v>607</v>
      </c>
      <c r="G926" s="8" t="s">
        <v>1180</v>
      </c>
      <c r="H926" s="5" t="s">
        <v>21</v>
      </c>
      <c r="I926" s="5">
        <v>5</v>
      </c>
      <c r="J926" s="5">
        <v>112</v>
      </c>
      <c r="K926" s="5">
        <v>16</v>
      </c>
      <c r="L926" s="5">
        <v>50</v>
      </c>
      <c r="M926" s="5">
        <v>66.599999999999994</v>
      </c>
      <c r="N926" s="5">
        <v>7</v>
      </c>
      <c r="O926" s="43" t="str">
        <f>CONCATENATE(Таблица1[[#This Row],[Отверстия]],"/",Таблица1[[#This Row],[PCD]])</f>
        <v>5/112</v>
      </c>
      <c r="P926" s="5" t="s">
        <v>1334</v>
      </c>
      <c r="Q926" s="17" t="str">
        <f>CONCATENATE(Таблица1[[#This Row],[Отверстия]],"/",Таблица1[[#This Row],[PCD]],"/",Таблица1[[#This Row],[Диаметр]])</f>
        <v>5/112/16</v>
      </c>
      <c r="R92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5/112/16/50/66,6/7</v>
      </c>
      <c r="S92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5/112/16/50/66,6/7</v>
      </c>
      <c r="T926" s="58" t="s">
        <v>22</v>
      </c>
      <c r="U926" s="4"/>
      <c r="V926" s="35"/>
      <c r="W926" s="55" t="s">
        <v>2923</v>
      </c>
      <c r="X926" s="34">
        <v>4250</v>
      </c>
      <c r="Y926" s="161"/>
      <c r="Z926" s="34">
        <v>0</v>
      </c>
      <c r="AA926" s="51">
        <f>IFERROR(VLOOKUP(Таблица1[[#This Row],[Товар КОД6]],'Stock СВОД'!$A$5:$C$220,2,0),)</f>
        <v>0</v>
      </c>
      <c r="AB926" s="51">
        <f>IFERROR(VLOOKUP(Таблица1[[#This Row],[Товар КОД6]],'Продажи Период СВОД'!$A$5:$C$410,2,0),)</f>
        <v>0</v>
      </c>
      <c r="AC926" s="129">
        <f>IFERROR(VLOOKUP(Таблица1[[#This Row],[Товар КОД6]],'Stock СВОД'!$A$5:$C$220,3,0),)</f>
        <v>0</v>
      </c>
      <c r="AD926" s="51">
        <f>IFERROR(VLOOKUP(Таблица1[[#This Row],[Товар КОД6]],'Продажи Период СВОД'!$A$5:$C$410,3,0),)</f>
        <v>0</v>
      </c>
      <c r="AE926" s="119">
        <f>Таблица1[[#This Row],[СТОК 1001]]+Таблица1[[#This Row],[СТОК 1002,]]</f>
        <v>0</v>
      </c>
      <c r="AF926" s="128"/>
      <c r="AG926" s="129"/>
      <c r="AH926" s="120">
        <f>Таблица1[[#This Row],[1002 заказ]]+Таблица1[[#This Row],[1001 заказ]]</f>
        <v>0</v>
      </c>
      <c r="AI926" s="57">
        <v>1</v>
      </c>
      <c r="AJ926" s="194"/>
      <c r="AK926" s="194"/>
      <c r="AL926" s="194">
        <f>Таблица1[[#This Row],[ФАКТ 1001]]+Таблица1[[#This Row],[ФАКТ 1002]]+Таблица1[[#This Row],[1001 заказ]]+Таблица1[[#This Row],[1002 заказ]]</f>
        <v>0</v>
      </c>
      <c r="AP926" s="3">
        <f>Таблица1[[#This Row],[Возврат 1002]]+Таблица1[[#This Row],[Возврат 1001]]</f>
        <v>0</v>
      </c>
      <c r="AQ92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27" spans="1:43" s="3" customFormat="1" ht="15.75" customHeight="1" x14ac:dyDescent="0.2">
      <c r="A927" s="23" t="s">
        <v>810</v>
      </c>
      <c r="B927" s="2">
        <v>661690</v>
      </c>
      <c r="C927" s="88" t="s">
        <v>2120</v>
      </c>
      <c r="D927" s="23" t="s">
        <v>810</v>
      </c>
      <c r="E927" s="7">
        <v>661690</v>
      </c>
      <c r="F927" s="7" t="s">
        <v>607</v>
      </c>
      <c r="G927" s="8" t="s">
        <v>1106</v>
      </c>
      <c r="H927" s="5" t="s">
        <v>21</v>
      </c>
      <c r="I927" s="5">
        <v>5</v>
      </c>
      <c r="J927" s="5">
        <v>112</v>
      </c>
      <c r="K927" s="5">
        <v>16</v>
      </c>
      <c r="L927" s="5">
        <v>50</v>
      </c>
      <c r="M927" s="5">
        <v>66.599999999999994</v>
      </c>
      <c r="N927" s="5">
        <v>7</v>
      </c>
      <c r="O927" s="43" t="str">
        <f>CONCATENATE(Таблица1[[#This Row],[Отверстия]],"/",Таблица1[[#This Row],[PCD]])</f>
        <v>5/112</v>
      </c>
      <c r="P927" s="5" t="s">
        <v>2119</v>
      </c>
      <c r="Q927" s="17" t="str">
        <f>CONCATENATE(Таблица1[[#This Row],[Отверстия]],"/",Таблица1[[#This Row],[PCD]],"/",Таблица1[[#This Row],[Диаметр]])</f>
        <v>5/112/16</v>
      </c>
      <c r="R92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5/112/16/50/66,6/7</v>
      </c>
      <c r="S92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5/112/16/50/66,6/7</v>
      </c>
      <c r="T927" s="58" t="s">
        <v>22</v>
      </c>
      <c r="U927" s="4"/>
      <c r="V927" s="35"/>
      <c r="W927" s="55" t="s">
        <v>2923</v>
      </c>
      <c r="X927" s="34">
        <v>3990</v>
      </c>
      <c r="Y927" s="161"/>
      <c r="Z927" s="34">
        <v>0</v>
      </c>
      <c r="AA927" s="51">
        <f>IFERROR(VLOOKUP(Таблица1[[#This Row],[Товар КОД6]],'Stock СВОД'!$A$5:$C$220,2,0),)</f>
        <v>0</v>
      </c>
      <c r="AB927" s="51">
        <f>IFERROR(VLOOKUP(Таблица1[[#This Row],[Товар КОД6]],'Продажи Период СВОД'!$A$5:$C$410,2,0),)</f>
        <v>0</v>
      </c>
      <c r="AC927" s="129">
        <f>IFERROR(VLOOKUP(Таблица1[[#This Row],[Товар КОД6]],'Stock СВОД'!$A$5:$C$220,3,0),)</f>
        <v>0</v>
      </c>
      <c r="AD927" s="51">
        <f>IFERROR(VLOOKUP(Таблица1[[#This Row],[Товар КОД6]],'Продажи Период СВОД'!$A$5:$C$410,3,0),)</f>
        <v>0</v>
      </c>
      <c r="AE927" s="119">
        <f>Таблица1[[#This Row],[СТОК 1001]]+Таблица1[[#This Row],[СТОК 1002,]]</f>
        <v>0</v>
      </c>
      <c r="AF927" s="128"/>
      <c r="AG927" s="129"/>
      <c r="AH927" s="120">
        <f>Таблица1[[#This Row],[1002 заказ]]+Таблица1[[#This Row],[1001 заказ]]</f>
        <v>0</v>
      </c>
      <c r="AI927" s="57">
        <v>1</v>
      </c>
      <c r="AJ927" s="194"/>
      <c r="AK927" s="194"/>
      <c r="AL927" s="194">
        <f>Таблица1[[#This Row],[ФАКТ 1001]]+Таблица1[[#This Row],[ФАКТ 1002]]+Таблица1[[#This Row],[1001 заказ]]+Таблица1[[#This Row],[1002 заказ]]</f>
        <v>0</v>
      </c>
      <c r="AP927" s="3">
        <f>Таблица1[[#This Row],[Возврат 1002]]+Таблица1[[#This Row],[Возврат 1001]]</f>
        <v>0</v>
      </c>
      <c r="AQ92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28" spans="1:43" s="3" customFormat="1" ht="15.75" customHeight="1" x14ac:dyDescent="0.2">
      <c r="A928" s="23" t="s">
        <v>810</v>
      </c>
      <c r="B928" s="2">
        <v>661691</v>
      </c>
      <c r="C928" s="88" t="s">
        <v>3763</v>
      </c>
      <c r="D928" s="23" t="s">
        <v>810</v>
      </c>
      <c r="E928" s="7">
        <v>661691</v>
      </c>
      <c r="F928" s="7" t="s">
        <v>607</v>
      </c>
      <c r="G928" s="8" t="s">
        <v>1099</v>
      </c>
      <c r="H928" s="5" t="s">
        <v>21</v>
      </c>
      <c r="I928" s="5">
        <v>5</v>
      </c>
      <c r="J928" s="5">
        <v>112</v>
      </c>
      <c r="K928" s="5">
        <v>16</v>
      </c>
      <c r="L928" s="5">
        <v>50</v>
      </c>
      <c r="M928" s="5">
        <v>66.599999999999994</v>
      </c>
      <c r="N928" s="5">
        <v>7</v>
      </c>
      <c r="O928" s="43" t="str">
        <f>CONCATENATE(Таблица1[[#This Row],[Отверстия]],"/",Таблица1[[#This Row],[PCD]])</f>
        <v>5/112</v>
      </c>
      <c r="P928" s="5" t="s">
        <v>2121</v>
      </c>
      <c r="Q928" s="17" t="str">
        <f>CONCATENATE(Таблица1[[#This Row],[Отверстия]],"/",Таблица1[[#This Row],[PCD]],"/",Таблица1[[#This Row],[Диаметр]])</f>
        <v>5/112/16</v>
      </c>
      <c r="R92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5/112/16/50/66,6/7</v>
      </c>
      <c r="S92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5/112/16/50/66,6/7</v>
      </c>
      <c r="T928" s="58" t="s">
        <v>22</v>
      </c>
      <c r="U928" s="4"/>
      <c r="V928" s="35"/>
      <c r="W928" s="55" t="s">
        <v>2923</v>
      </c>
      <c r="X928" s="34">
        <v>3990</v>
      </c>
      <c r="Y928" s="161"/>
      <c r="Z928" s="34">
        <v>0</v>
      </c>
      <c r="AA928" s="51">
        <f>IFERROR(VLOOKUP(Таблица1[[#This Row],[Товар КОД6]],'Stock СВОД'!$A$5:$C$220,2,0),)</f>
        <v>0</v>
      </c>
      <c r="AB928" s="51">
        <f>IFERROR(VLOOKUP(Таблица1[[#This Row],[Товар КОД6]],'Продажи Период СВОД'!$A$5:$C$410,2,0),)</f>
        <v>0</v>
      </c>
      <c r="AC928" s="129">
        <f>IFERROR(VLOOKUP(Таблица1[[#This Row],[Товар КОД6]],'Stock СВОД'!$A$5:$C$220,3,0),)</f>
        <v>0</v>
      </c>
      <c r="AD928" s="51">
        <f>IFERROR(VLOOKUP(Таблица1[[#This Row],[Товар КОД6]],'Продажи Период СВОД'!$A$5:$C$410,3,0),)</f>
        <v>0</v>
      </c>
      <c r="AE928" s="119">
        <f>Таблица1[[#This Row],[СТОК 1001]]+Таблица1[[#This Row],[СТОК 1002,]]</f>
        <v>0</v>
      </c>
      <c r="AF928" s="128"/>
      <c r="AG928" s="129"/>
      <c r="AH928" s="120">
        <f>Таблица1[[#This Row],[1002 заказ]]+Таблица1[[#This Row],[1001 заказ]]</f>
        <v>0</v>
      </c>
      <c r="AI928" s="57">
        <v>1</v>
      </c>
      <c r="AJ928" s="194"/>
      <c r="AK928" s="194"/>
      <c r="AL928" s="194">
        <f>Таблица1[[#This Row],[ФАКТ 1001]]+Таблица1[[#This Row],[ФАКТ 1002]]+Таблица1[[#This Row],[1001 заказ]]+Таблица1[[#This Row],[1002 заказ]]</f>
        <v>0</v>
      </c>
      <c r="AP928" s="3">
        <f>Таблица1[[#This Row],[Возврат 1002]]+Таблица1[[#This Row],[Возврат 1001]]</f>
        <v>0</v>
      </c>
      <c r="AQ92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29" spans="1:43" s="3" customFormat="1" ht="15.75" customHeight="1" x14ac:dyDescent="0.2">
      <c r="A929" s="23" t="s">
        <v>810</v>
      </c>
      <c r="B929" s="2">
        <v>405736</v>
      </c>
      <c r="C929" s="88" t="s">
        <v>1349</v>
      </c>
      <c r="D929" s="23" t="s">
        <v>810</v>
      </c>
      <c r="E929" s="7">
        <v>405736</v>
      </c>
      <c r="F929" s="7" t="s">
        <v>423</v>
      </c>
      <c r="G929" s="8" t="s">
        <v>1180</v>
      </c>
      <c r="H929" s="5" t="s">
        <v>21</v>
      </c>
      <c r="I929" s="5">
        <v>5</v>
      </c>
      <c r="J929" s="5">
        <v>112</v>
      </c>
      <c r="K929" s="5">
        <v>17</v>
      </c>
      <c r="L929" s="5">
        <v>40</v>
      </c>
      <c r="M929" s="5">
        <v>66.599999999999994</v>
      </c>
      <c r="N929" s="5">
        <v>7</v>
      </c>
      <c r="O929" s="43" t="str">
        <f>CONCATENATE(Таблица1[[#This Row],[Отверстия]],"/",Таблица1[[#This Row],[PCD]])</f>
        <v>5/112</v>
      </c>
      <c r="P929" s="5" t="s">
        <v>1348</v>
      </c>
      <c r="Q929" s="17" t="str">
        <f>CONCATENATE(Таблица1[[#This Row],[Отверстия]],"/",Таблица1[[#This Row],[PCD]],"/",Таблица1[[#This Row],[Диаметр]])</f>
        <v>5/112/17</v>
      </c>
      <c r="R92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5/112/17/40/66,6/7</v>
      </c>
      <c r="S92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5/112/17/40/66,6/7</v>
      </c>
      <c r="T929" s="58" t="s">
        <v>22</v>
      </c>
      <c r="U929" s="4"/>
      <c r="V929" s="35"/>
      <c r="W929" s="55" t="s">
        <v>2924</v>
      </c>
      <c r="X929" s="34">
        <v>4750</v>
      </c>
      <c r="Y929" s="161"/>
      <c r="Z929" s="34">
        <v>0</v>
      </c>
      <c r="AA929" s="51">
        <f>IFERROR(VLOOKUP(Таблица1[[#This Row],[Товар КОД6]],'Stock СВОД'!$A$5:$C$220,2,0),)</f>
        <v>0</v>
      </c>
      <c r="AB929" s="51">
        <f>IFERROR(VLOOKUP(Таблица1[[#This Row],[Товар КОД6]],'Продажи Период СВОД'!$A$5:$C$410,2,0),)</f>
        <v>0</v>
      </c>
      <c r="AC929" s="129">
        <f>IFERROR(VLOOKUP(Таблица1[[#This Row],[Товар КОД6]],'Stock СВОД'!$A$5:$C$220,3,0),)</f>
        <v>0</v>
      </c>
      <c r="AD929" s="51">
        <f>IFERROR(VLOOKUP(Таблица1[[#This Row],[Товар КОД6]],'Продажи Период СВОД'!$A$5:$C$410,3,0),)</f>
        <v>0</v>
      </c>
      <c r="AE929" s="119">
        <f>Таблица1[[#This Row],[СТОК 1001]]+Таблица1[[#This Row],[СТОК 1002,]]</f>
        <v>0</v>
      </c>
      <c r="AF929" s="128"/>
      <c r="AG929" s="129"/>
      <c r="AH929" s="120">
        <f>Таблица1[[#This Row],[1002 заказ]]+Таблица1[[#This Row],[1001 заказ]]</f>
        <v>0</v>
      </c>
      <c r="AI929" s="57"/>
      <c r="AJ929" s="194"/>
      <c r="AK929" s="194"/>
      <c r="AL929" s="194">
        <f>Таблица1[[#This Row],[ФАКТ 1001]]+Таблица1[[#This Row],[ФАКТ 1002]]+Таблица1[[#This Row],[1001 заказ]]+Таблица1[[#This Row],[1002 заказ]]</f>
        <v>0</v>
      </c>
      <c r="AP929" s="3">
        <f>Таблица1[[#This Row],[Возврат 1002]]+Таблица1[[#This Row],[Возврат 1001]]</f>
        <v>0</v>
      </c>
      <c r="AQ92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30" spans="1:43" s="3" customFormat="1" ht="15.75" customHeight="1" x14ac:dyDescent="0.2">
      <c r="A930" s="23" t="s">
        <v>810</v>
      </c>
      <c r="B930" s="2">
        <v>665815</v>
      </c>
      <c r="C930" s="88" t="s">
        <v>3764</v>
      </c>
      <c r="D930" s="23" t="s">
        <v>810</v>
      </c>
      <c r="E930" s="7">
        <v>665815</v>
      </c>
      <c r="F930" s="7" t="s">
        <v>423</v>
      </c>
      <c r="G930" s="8" t="s">
        <v>1099</v>
      </c>
      <c r="H930" s="5" t="s">
        <v>21</v>
      </c>
      <c r="I930" s="5">
        <v>5</v>
      </c>
      <c r="J930" s="5">
        <v>112</v>
      </c>
      <c r="K930" s="5">
        <v>17</v>
      </c>
      <c r="L930" s="5">
        <v>40</v>
      </c>
      <c r="M930" s="5">
        <v>66.599999999999994</v>
      </c>
      <c r="N930" s="5">
        <v>7</v>
      </c>
      <c r="O930" s="43" t="str">
        <f>CONCATENATE(Таблица1[[#This Row],[Отверстия]],"/",Таблица1[[#This Row],[PCD]])</f>
        <v>5/112</v>
      </c>
      <c r="P930" s="5" t="s">
        <v>2392</v>
      </c>
      <c r="Q930" s="17" t="str">
        <f>CONCATENATE(Таблица1[[#This Row],[Отверстия]],"/",Таблица1[[#This Row],[PCD]],"/",Таблица1[[#This Row],[Диаметр]])</f>
        <v>5/112/17</v>
      </c>
      <c r="R93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5/112/17/40/66,6/7</v>
      </c>
      <c r="S93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5/112/17/40/66,6/7</v>
      </c>
      <c r="T930" s="58" t="s">
        <v>22</v>
      </c>
      <c r="U930" s="4"/>
      <c r="V930" s="35"/>
      <c r="W930" s="55" t="s">
        <v>2924</v>
      </c>
      <c r="X930" s="34">
        <v>4750</v>
      </c>
      <c r="Y930" s="161"/>
      <c r="Z930" s="34">
        <v>0</v>
      </c>
      <c r="AA930" s="51">
        <f>IFERROR(VLOOKUP(Таблица1[[#This Row],[Товар КОД6]],'Stock СВОД'!$A$5:$C$220,2,0),)</f>
        <v>0</v>
      </c>
      <c r="AB930" s="51">
        <f>IFERROR(VLOOKUP(Таблица1[[#This Row],[Товар КОД6]],'Продажи Период СВОД'!$A$5:$C$410,2,0),)</f>
        <v>0</v>
      </c>
      <c r="AC930" s="129">
        <f>IFERROR(VLOOKUP(Таблица1[[#This Row],[Товар КОД6]],'Stock СВОД'!$A$5:$C$220,3,0),)</f>
        <v>0</v>
      </c>
      <c r="AD930" s="51">
        <f>IFERROR(VLOOKUP(Таблица1[[#This Row],[Товар КОД6]],'Продажи Период СВОД'!$A$5:$C$410,3,0),)</f>
        <v>0</v>
      </c>
      <c r="AE930" s="119">
        <f>Таблица1[[#This Row],[СТОК 1001]]+Таблица1[[#This Row],[СТОК 1002,]]</f>
        <v>0</v>
      </c>
      <c r="AF930" s="128"/>
      <c r="AG930" s="129"/>
      <c r="AH930" s="120">
        <f>Таблица1[[#This Row],[1002 заказ]]+Таблица1[[#This Row],[1001 заказ]]</f>
        <v>0</v>
      </c>
      <c r="AI930" s="57"/>
      <c r="AJ930" s="194"/>
      <c r="AK930" s="194"/>
      <c r="AL930" s="194">
        <f>Таблица1[[#This Row],[ФАКТ 1001]]+Таблица1[[#This Row],[ФАКТ 1002]]+Таблица1[[#This Row],[1001 заказ]]+Таблица1[[#This Row],[1002 заказ]]</f>
        <v>0</v>
      </c>
      <c r="AP930" s="3">
        <f>Таблица1[[#This Row],[Возврат 1002]]+Таблица1[[#This Row],[Возврат 1001]]</f>
        <v>0</v>
      </c>
      <c r="AQ93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31" spans="1:43" s="3" customFormat="1" ht="15.75" customHeight="1" x14ac:dyDescent="0.2">
      <c r="A931" s="23" t="s">
        <v>810</v>
      </c>
      <c r="B931" s="2">
        <v>665816</v>
      </c>
      <c r="C931" s="88" t="s">
        <v>3916</v>
      </c>
      <c r="D931" s="23" t="s">
        <v>810</v>
      </c>
      <c r="E931" s="7">
        <v>665816</v>
      </c>
      <c r="F931" s="7" t="s">
        <v>423</v>
      </c>
      <c r="G931" s="8" t="s">
        <v>1106</v>
      </c>
      <c r="H931" s="5" t="s">
        <v>21</v>
      </c>
      <c r="I931" s="5">
        <v>5</v>
      </c>
      <c r="J931" s="5">
        <v>112</v>
      </c>
      <c r="K931" s="5">
        <v>17</v>
      </c>
      <c r="L931" s="5">
        <v>40</v>
      </c>
      <c r="M931" s="5">
        <v>66.599999999999994</v>
      </c>
      <c r="N931" s="5">
        <v>7</v>
      </c>
      <c r="O931" s="43" t="str">
        <f>CONCATENATE(Таблица1[[#This Row],[Отверстия]],"/",Таблица1[[#This Row],[PCD]])</f>
        <v>5/112</v>
      </c>
      <c r="P931" s="5" t="s">
        <v>2393</v>
      </c>
      <c r="Q931" s="17" t="str">
        <f>CONCATENATE(Таблица1[[#This Row],[Отверстия]],"/",Таблица1[[#This Row],[PCD]],"/",Таблица1[[#This Row],[Диаметр]])</f>
        <v>5/112/17</v>
      </c>
      <c r="R93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5/112/17/40/66,6/7</v>
      </c>
      <c r="S93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5/112/17/40/66,6/7</v>
      </c>
      <c r="T931" s="58" t="s">
        <v>22</v>
      </c>
      <c r="U931" s="4"/>
      <c r="V931" s="35"/>
      <c r="W931" s="55" t="s">
        <v>2924</v>
      </c>
      <c r="X931" s="34">
        <v>4750</v>
      </c>
      <c r="Y931" s="161"/>
      <c r="Z931" s="34">
        <v>0</v>
      </c>
      <c r="AA931" s="51">
        <f>IFERROR(VLOOKUP(Таблица1[[#This Row],[Товар КОД6]],'Stock СВОД'!$A$5:$C$220,2,0),)</f>
        <v>0</v>
      </c>
      <c r="AB931" s="51">
        <f>IFERROR(VLOOKUP(Таблица1[[#This Row],[Товар КОД6]],'Продажи Период СВОД'!$A$5:$C$410,2,0),)</f>
        <v>0</v>
      </c>
      <c r="AC931" s="129">
        <f>IFERROR(VLOOKUP(Таблица1[[#This Row],[Товар КОД6]],'Stock СВОД'!$A$5:$C$220,3,0),)</f>
        <v>0</v>
      </c>
      <c r="AD931" s="51">
        <f>IFERROR(VLOOKUP(Таблица1[[#This Row],[Товар КОД6]],'Продажи Период СВОД'!$A$5:$C$410,3,0),)</f>
        <v>0</v>
      </c>
      <c r="AE931" s="119">
        <f>Таблица1[[#This Row],[СТОК 1001]]+Таблица1[[#This Row],[СТОК 1002,]]</f>
        <v>0</v>
      </c>
      <c r="AF931" s="128"/>
      <c r="AG931" s="129"/>
      <c r="AH931" s="120">
        <f>Таблица1[[#This Row],[1002 заказ]]+Таблица1[[#This Row],[1001 заказ]]</f>
        <v>0</v>
      </c>
      <c r="AI931" s="57"/>
      <c r="AJ931" s="194"/>
      <c r="AK931" s="194"/>
      <c r="AL931" s="194">
        <f>Таблица1[[#This Row],[ФАКТ 1001]]+Таблица1[[#This Row],[ФАКТ 1002]]+Таблица1[[#This Row],[1001 заказ]]+Таблица1[[#This Row],[1002 заказ]]</f>
        <v>0</v>
      </c>
      <c r="AP931" s="3">
        <f>Таблица1[[#This Row],[Возврат 1002]]+Таблица1[[#This Row],[Возврат 1001]]</f>
        <v>0</v>
      </c>
      <c r="AQ93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32" spans="1:43" s="3" customFormat="1" ht="15.75" customHeight="1" x14ac:dyDescent="0.2">
      <c r="A932" s="23" t="s">
        <v>810</v>
      </c>
      <c r="B932" s="2">
        <v>405757</v>
      </c>
      <c r="C932" s="88" t="s">
        <v>1385</v>
      </c>
      <c r="D932" s="23" t="s">
        <v>810</v>
      </c>
      <c r="E932" s="7">
        <v>405757</v>
      </c>
      <c r="F932" s="7" t="s">
        <v>423</v>
      </c>
      <c r="G932" s="8" t="s">
        <v>1180</v>
      </c>
      <c r="H932" s="5" t="s">
        <v>21</v>
      </c>
      <c r="I932" s="5">
        <v>5</v>
      </c>
      <c r="J932" s="5">
        <v>112</v>
      </c>
      <c r="K932" s="5">
        <v>17</v>
      </c>
      <c r="L932" s="5">
        <v>43</v>
      </c>
      <c r="M932" s="5">
        <v>57.1</v>
      </c>
      <c r="N932" s="5">
        <v>7</v>
      </c>
      <c r="O932" s="43" t="str">
        <f>CONCATENATE(Таблица1[[#This Row],[Отверстия]],"/",Таблица1[[#This Row],[PCD]])</f>
        <v>5/112</v>
      </c>
      <c r="P932" s="5" t="s">
        <v>1384</v>
      </c>
      <c r="Q932" s="17" t="str">
        <f>CONCATENATE(Таблица1[[#This Row],[Отверстия]],"/",Таблица1[[#This Row],[PCD]],"/",Таблица1[[#This Row],[Диаметр]])</f>
        <v>5/112/17</v>
      </c>
      <c r="R93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5/112/17/43/57,1/7</v>
      </c>
      <c r="S93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5/112/17/43/57,1/7</v>
      </c>
      <c r="T932" s="58" t="s">
        <v>22</v>
      </c>
      <c r="U932" s="4"/>
      <c r="V932" s="35"/>
      <c r="W932" s="55"/>
      <c r="X932" s="34">
        <v>4750</v>
      </c>
      <c r="Y932" s="161"/>
      <c r="Z932" s="34">
        <v>0</v>
      </c>
      <c r="AA932" s="51">
        <f>IFERROR(VLOOKUP(Таблица1[[#This Row],[Товар КОД6]],'Stock СВОД'!$A$5:$C$220,2,0),)</f>
        <v>0</v>
      </c>
      <c r="AB932" s="51">
        <f>IFERROR(VLOOKUP(Таблица1[[#This Row],[Товар КОД6]],'Продажи Период СВОД'!$A$5:$C$410,2,0),)</f>
        <v>0</v>
      </c>
      <c r="AC932" s="129">
        <f>IFERROR(VLOOKUP(Таблица1[[#This Row],[Товар КОД6]],'Stock СВОД'!$A$5:$C$220,3,0),)</f>
        <v>0</v>
      </c>
      <c r="AD932" s="51">
        <f>IFERROR(VLOOKUP(Таблица1[[#This Row],[Товар КОД6]],'Продажи Период СВОД'!$A$5:$C$410,3,0),)</f>
        <v>0</v>
      </c>
      <c r="AE932" s="119">
        <f>Таблица1[[#This Row],[СТОК 1001]]+Таблица1[[#This Row],[СТОК 1002,]]</f>
        <v>0</v>
      </c>
      <c r="AF932" s="128"/>
      <c r="AG932" s="129"/>
      <c r="AH932" s="120">
        <f>Таблица1[[#This Row],[1002 заказ]]+Таблица1[[#This Row],[1001 заказ]]</f>
        <v>0</v>
      </c>
      <c r="AI932" s="57"/>
      <c r="AJ932" s="194"/>
      <c r="AK932" s="194"/>
      <c r="AL932" s="194">
        <f>Таблица1[[#This Row],[ФАКТ 1001]]+Таблица1[[#This Row],[ФАКТ 1002]]+Таблица1[[#This Row],[1001 заказ]]+Таблица1[[#This Row],[1002 заказ]]</f>
        <v>0</v>
      </c>
      <c r="AP932" s="3">
        <f>Таблица1[[#This Row],[Возврат 1002]]+Таблица1[[#This Row],[Возврат 1001]]</f>
        <v>0</v>
      </c>
      <c r="AQ93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33" spans="1:43" s="3" customFormat="1" ht="15.75" customHeight="1" x14ac:dyDescent="0.2">
      <c r="A933" s="23" t="s">
        <v>810</v>
      </c>
      <c r="B933" s="2">
        <v>665855</v>
      </c>
      <c r="C933" s="88" t="s">
        <v>3917</v>
      </c>
      <c r="D933" s="23" t="s">
        <v>810</v>
      </c>
      <c r="E933" s="7">
        <v>665855</v>
      </c>
      <c r="F933" s="7" t="s">
        <v>423</v>
      </c>
      <c r="G933" s="8" t="s">
        <v>1099</v>
      </c>
      <c r="H933" s="5" t="s">
        <v>21</v>
      </c>
      <c r="I933" s="5">
        <v>5</v>
      </c>
      <c r="J933" s="5">
        <v>112</v>
      </c>
      <c r="K933" s="5">
        <v>17</v>
      </c>
      <c r="L933" s="5">
        <v>43</v>
      </c>
      <c r="M933" s="5">
        <v>57.1</v>
      </c>
      <c r="N933" s="5">
        <v>7</v>
      </c>
      <c r="O933" s="43" t="str">
        <f>CONCATENATE(Таблица1[[#This Row],[Отверстия]],"/",Таблица1[[#This Row],[PCD]])</f>
        <v>5/112</v>
      </c>
      <c r="P933" s="5" t="s">
        <v>2424</v>
      </c>
      <c r="Q933" s="17" t="str">
        <f>CONCATENATE(Таблица1[[#This Row],[Отверстия]],"/",Таблица1[[#This Row],[PCD]],"/",Таблица1[[#This Row],[Диаметр]])</f>
        <v>5/112/17</v>
      </c>
      <c r="R93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5/112/17/43/57,1/7</v>
      </c>
      <c r="S93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5/112/17/43/57,1/7</v>
      </c>
      <c r="T933" s="58" t="s">
        <v>22</v>
      </c>
      <c r="U933" s="4"/>
      <c r="V933" s="35"/>
      <c r="W933" s="55"/>
      <c r="X933" s="34">
        <v>4750</v>
      </c>
      <c r="Y933" s="161"/>
      <c r="Z933" s="34">
        <v>0</v>
      </c>
      <c r="AA933" s="51">
        <f>IFERROR(VLOOKUP(Таблица1[[#This Row],[Товар КОД6]],'Stock СВОД'!$A$5:$C$220,2,0),)</f>
        <v>0</v>
      </c>
      <c r="AB933" s="51">
        <f>IFERROR(VLOOKUP(Таблица1[[#This Row],[Товар КОД6]],'Продажи Период СВОД'!$A$5:$C$410,2,0),)</f>
        <v>0</v>
      </c>
      <c r="AC933" s="129">
        <f>IFERROR(VLOOKUP(Таблица1[[#This Row],[Товар КОД6]],'Stock СВОД'!$A$5:$C$220,3,0),)</f>
        <v>0</v>
      </c>
      <c r="AD933" s="51">
        <f>IFERROR(VLOOKUP(Таблица1[[#This Row],[Товар КОД6]],'Продажи Период СВОД'!$A$5:$C$410,3,0),)</f>
        <v>0</v>
      </c>
      <c r="AE933" s="119">
        <f>Таблица1[[#This Row],[СТОК 1001]]+Таблица1[[#This Row],[СТОК 1002,]]</f>
        <v>0</v>
      </c>
      <c r="AF933" s="128"/>
      <c r="AG933" s="129"/>
      <c r="AH933" s="120">
        <f>Таблица1[[#This Row],[1002 заказ]]+Таблица1[[#This Row],[1001 заказ]]</f>
        <v>0</v>
      </c>
      <c r="AI933" s="57"/>
      <c r="AJ933" s="194"/>
      <c r="AK933" s="194"/>
      <c r="AL933" s="194">
        <f>Таблица1[[#This Row],[ФАКТ 1001]]+Таблица1[[#This Row],[ФАКТ 1002]]+Таблица1[[#This Row],[1001 заказ]]+Таблица1[[#This Row],[1002 заказ]]</f>
        <v>0</v>
      </c>
      <c r="AP933" s="3">
        <f>Таблица1[[#This Row],[Возврат 1002]]+Таблица1[[#This Row],[Возврат 1001]]</f>
        <v>0</v>
      </c>
      <c r="AQ93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34" spans="1:43" s="3" customFormat="1" ht="15.75" customHeight="1" x14ac:dyDescent="0.2">
      <c r="A934" s="23" t="s">
        <v>810</v>
      </c>
      <c r="B934" s="2">
        <v>665856</v>
      </c>
      <c r="C934" s="88" t="s">
        <v>3765</v>
      </c>
      <c r="D934" s="23" t="s">
        <v>810</v>
      </c>
      <c r="E934" s="7">
        <v>665856</v>
      </c>
      <c r="F934" s="7" t="s">
        <v>423</v>
      </c>
      <c r="G934" s="8" t="s">
        <v>1106</v>
      </c>
      <c r="H934" s="5" t="s">
        <v>21</v>
      </c>
      <c r="I934" s="5">
        <v>5</v>
      </c>
      <c r="J934" s="5">
        <v>112</v>
      </c>
      <c r="K934" s="5">
        <v>17</v>
      </c>
      <c r="L934" s="5">
        <v>43</v>
      </c>
      <c r="M934" s="5">
        <v>57.1</v>
      </c>
      <c r="N934" s="5">
        <v>7</v>
      </c>
      <c r="O934" s="43" t="str">
        <f>CONCATENATE(Таблица1[[#This Row],[Отверстия]],"/",Таблица1[[#This Row],[PCD]])</f>
        <v>5/112</v>
      </c>
      <c r="P934" s="5" t="s">
        <v>2425</v>
      </c>
      <c r="Q934" s="17" t="str">
        <f>CONCATENATE(Таблица1[[#This Row],[Отверстия]],"/",Таблица1[[#This Row],[PCD]],"/",Таблица1[[#This Row],[Диаметр]])</f>
        <v>5/112/17</v>
      </c>
      <c r="R93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5/112/17/43/57,1/7</v>
      </c>
      <c r="S93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5/112/17/43/57,1/7</v>
      </c>
      <c r="T934" s="58" t="s">
        <v>22</v>
      </c>
      <c r="U934" s="4"/>
      <c r="V934" s="35"/>
      <c r="W934" s="55"/>
      <c r="X934" s="34">
        <v>4750</v>
      </c>
      <c r="Y934" s="161"/>
      <c r="Z934" s="34">
        <v>0</v>
      </c>
      <c r="AA934" s="51">
        <f>IFERROR(VLOOKUP(Таблица1[[#This Row],[Товар КОД6]],'Stock СВОД'!$A$5:$C$220,2,0),)</f>
        <v>0</v>
      </c>
      <c r="AB934" s="51">
        <f>IFERROR(VLOOKUP(Таблица1[[#This Row],[Товар КОД6]],'Продажи Период СВОД'!$A$5:$C$410,2,0),)</f>
        <v>0</v>
      </c>
      <c r="AC934" s="129">
        <f>IFERROR(VLOOKUP(Таблица1[[#This Row],[Товар КОД6]],'Stock СВОД'!$A$5:$C$220,3,0),)</f>
        <v>0</v>
      </c>
      <c r="AD934" s="51">
        <f>IFERROR(VLOOKUP(Таблица1[[#This Row],[Товар КОД6]],'Продажи Период СВОД'!$A$5:$C$410,3,0),)</f>
        <v>0</v>
      </c>
      <c r="AE934" s="119">
        <f>Таблица1[[#This Row],[СТОК 1001]]+Таблица1[[#This Row],[СТОК 1002,]]</f>
        <v>0</v>
      </c>
      <c r="AF934" s="128"/>
      <c r="AG934" s="129"/>
      <c r="AH934" s="120">
        <f>Таблица1[[#This Row],[1002 заказ]]+Таблица1[[#This Row],[1001 заказ]]</f>
        <v>0</v>
      </c>
      <c r="AI934" s="57"/>
      <c r="AJ934" s="194"/>
      <c r="AK934" s="194"/>
      <c r="AL934" s="194">
        <f>Таблица1[[#This Row],[ФАКТ 1001]]+Таблица1[[#This Row],[ФАКТ 1002]]+Таблица1[[#This Row],[1001 заказ]]+Таблица1[[#This Row],[1002 заказ]]</f>
        <v>0</v>
      </c>
      <c r="AP934" s="3">
        <f>Таблица1[[#This Row],[Возврат 1002]]+Таблица1[[#This Row],[Возврат 1001]]</f>
        <v>0</v>
      </c>
      <c r="AQ93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35" spans="1:43" s="3" customFormat="1" ht="15.75" customHeight="1" x14ac:dyDescent="0.2">
      <c r="A935" s="23" t="s">
        <v>810</v>
      </c>
      <c r="B935" s="2">
        <v>405758</v>
      </c>
      <c r="C935" s="88" t="s">
        <v>1387</v>
      </c>
      <c r="D935" s="23" t="s">
        <v>810</v>
      </c>
      <c r="E935" s="7">
        <v>405758</v>
      </c>
      <c r="F935" s="7" t="s">
        <v>423</v>
      </c>
      <c r="G935" s="8" t="s">
        <v>1180</v>
      </c>
      <c r="H935" s="5" t="s">
        <v>21</v>
      </c>
      <c r="I935" s="5">
        <v>5</v>
      </c>
      <c r="J935" s="5">
        <v>112</v>
      </c>
      <c r="K935" s="5">
        <v>17</v>
      </c>
      <c r="L935" s="5">
        <v>45</v>
      </c>
      <c r="M935" s="5">
        <v>57.1</v>
      </c>
      <c r="N935" s="5">
        <v>7</v>
      </c>
      <c r="O935" s="43" t="str">
        <f>CONCATENATE(Таблица1[[#This Row],[Отверстия]],"/",Таблица1[[#This Row],[PCD]])</f>
        <v>5/112</v>
      </c>
      <c r="P935" s="5" t="s">
        <v>1386</v>
      </c>
      <c r="Q935" s="17" t="str">
        <f>CONCATENATE(Таблица1[[#This Row],[Отверстия]],"/",Таблица1[[#This Row],[PCD]],"/",Таблица1[[#This Row],[Диаметр]])</f>
        <v>5/112/17</v>
      </c>
      <c r="R93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5/112/17/45/57,1/7</v>
      </c>
      <c r="S93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5/112/17/45/57,1/7</v>
      </c>
      <c r="T935" s="58" t="s">
        <v>22</v>
      </c>
      <c r="U935" s="4"/>
      <c r="V935" s="35"/>
      <c r="W935" s="55"/>
      <c r="X935" s="34">
        <v>4750</v>
      </c>
      <c r="Y935" s="161"/>
      <c r="Z935" s="34">
        <v>0</v>
      </c>
      <c r="AA935" s="51">
        <f>IFERROR(VLOOKUP(Таблица1[[#This Row],[Товар КОД6]],'Stock СВОД'!$A$5:$C$220,2,0),)</f>
        <v>0</v>
      </c>
      <c r="AB935" s="51">
        <f>IFERROR(VLOOKUP(Таблица1[[#This Row],[Товар КОД6]],'Продажи Период СВОД'!$A$5:$C$410,2,0),)</f>
        <v>0</v>
      </c>
      <c r="AC935" s="129">
        <f>IFERROR(VLOOKUP(Таблица1[[#This Row],[Товар КОД6]],'Stock СВОД'!$A$5:$C$220,3,0),)</f>
        <v>0</v>
      </c>
      <c r="AD935" s="51">
        <f>IFERROR(VLOOKUP(Таблица1[[#This Row],[Товар КОД6]],'Продажи Период СВОД'!$A$5:$C$410,3,0),)</f>
        <v>0</v>
      </c>
      <c r="AE935" s="119">
        <f>Таблица1[[#This Row],[СТОК 1001]]+Таблица1[[#This Row],[СТОК 1002,]]</f>
        <v>0</v>
      </c>
      <c r="AF935" s="128"/>
      <c r="AG935" s="129"/>
      <c r="AH935" s="120">
        <f>Таблица1[[#This Row],[1002 заказ]]+Таблица1[[#This Row],[1001 заказ]]</f>
        <v>0</v>
      </c>
      <c r="AI935" s="57"/>
      <c r="AJ935" s="194"/>
      <c r="AK935" s="194"/>
      <c r="AL935" s="194">
        <f>Таблица1[[#This Row],[ФАКТ 1001]]+Таблица1[[#This Row],[ФАКТ 1002]]+Таблица1[[#This Row],[1001 заказ]]+Таблица1[[#This Row],[1002 заказ]]</f>
        <v>0</v>
      </c>
      <c r="AP935" s="3">
        <f>Таблица1[[#This Row],[Возврат 1002]]+Таблица1[[#This Row],[Возврат 1001]]</f>
        <v>0</v>
      </c>
      <c r="AQ93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36" spans="1:43" s="3" customFormat="1" ht="15.75" customHeight="1" x14ac:dyDescent="0.2">
      <c r="A936" s="23" t="s">
        <v>810</v>
      </c>
      <c r="B936" s="2">
        <v>665857</v>
      </c>
      <c r="C936" s="88" t="s">
        <v>3918</v>
      </c>
      <c r="D936" s="23" t="s">
        <v>810</v>
      </c>
      <c r="E936" s="7">
        <v>665857</v>
      </c>
      <c r="F936" s="7" t="s">
        <v>423</v>
      </c>
      <c r="G936" s="8" t="s">
        <v>1099</v>
      </c>
      <c r="H936" s="5" t="s">
        <v>21</v>
      </c>
      <c r="I936" s="5">
        <v>5</v>
      </c>
      <c r="J936" s="5">
        <v>112</v>
      </c>
      <c r="K936" s="5">
        <v>17</v>
      </c>
      <c r="L936" s="5">
        <v>45</v>
      </c>
      <c r="M936" s="5">
        <v>57.1</v>
      </c>
      <c r="N936" s="5">
        <v>7</v>
      </c>
      <c r="O936" s="43" t="str">
        <f>CONCATENATE(Таблица1[[#This Row],[Отверстия]],"/",Таблица1[[#This Row],[PCD]])</f>
        <v>5/112</v>
      </c>
      <c r="P936" s="5" t="s">
        <v>2426</v>
      </c>
      <c r="Q936" s="17" t="str">
        <f>CONCATENATE(Таблица1[[#This Row],[Отверстия]],"/",Таблица1[[#This Row],[PCD]],"/",Таблица1[[#This Row],[Диаметр]])</f>
        <v>5/112/17</v>
      </c>
      <c r="R93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5/112/17/45/57,1/7</v>
      </c>
      <c r="S93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5/112/17/45/57,1/7</v>
      </c>
      <c r="T936" s="58" t="s">
        <v>22</v>
      </c>
      <c r="U936" s="4"/>
      <c r="V936" s="35"/>
      <c r="W936" s="55"/>
      <c r="X936" s="34">
        <v>4750</v>
      </c>
      <c r="Y936" s="161"/>
      <c r="Z936" s="34">
        <v>0</v>
      </c>
      <c r="AA936" s="51">
        <f>IFERROR(VLOOKUP(Таблица1[[#This Row],[Товар КОД6]],'Stock СВОД'!$A$5:$C$220,2,0),)</f>
        <v>0</v>
      </c>
      <c r="AB936" s="51">
        <f>IFERROR(VLOOKUP(Таблица1[[#This Row],[Товар КОД6]],'Продажи Период СВОД'!$A$5:$C$410,2,0),)</f>
        <v>0</v>
      </c>
      <c r="AC936" s="129">
        <f>IFERROR(VLOOKUP(Таблица1[[#This Row],[Товар КОД6]],'Stock СВОД'!$A$5:$C$220,3,0),)</f>
        <v>0</v>
      </c>
      <c r="AD936" s="51">
        <f>IFERROR(VLOOKUP(Таблица1[[#This Row],[Товар КОД6]],'Продажи Период СВОД'!$A$5:$C$410,3,0),)</f>
        <v>0</v>
      </c>
      <c r="AE936" s="119">
        <f>Таблица1[[#This Row],[СТОК 1001]]+Таблица1[[#This Row],[СТОК 1002,]]</f>
        <v>0</v>
      </c>
      <c r="AF936" s="128"/>
      <c r="AG936" s="129"/>
      <c r="AH936" s="120">
        <f>Таблица1[[#This Row],[1002 заказ]]+Таблица1[[#This Row],[1001 заказ]]</f>
        <v>0</v>
      </c>
      <c r="AI936" s="57"/>
      <c r="AJ936" s="194"/>
      <c r="AK936" s="194"/>
      <c r="AL936" s="194">
        <f>Таблица1[[#This Row],[ФАКТ 1001]]+Таблица1[[#This Row],[ФАКТ 1002]]+Таблица1[[#This Row],[1001 заказ]]+Таблица1[[#This Row],[1002 заказ]]</f>
        <v>0</v>
      </c>
      <c r="AP936" s="3">
        <f>Таблица1[[#This Row],[Возврат 1002]]+Таблица1[[#This Row],[Возврат 1001]]</f>
        <v>0</v>
      </c>
      <c r="AQ93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37" spans="1:43" s="3" customFormat="1" ht="15.75" customHeight="1" x14ac:dyDescent="0.2">
      <c r="A937" s="23" t="s">
        <v>810</v>
      </c>
      <c r="B937" s="2">
        <v>665858</v>
      </c>
      <c r="C937" s="88" t="s">
        <v>3766</v>
      </c>
      <c r="D937" s="23" t="s">
        <v>810</v>
      </c>
      <c r="E937" s="7">
        <v>665858</v>
      </c>
      <c r="F937" s="7" t="s">
        <v>423</v>
      </c>
      <c r="G937" s="8" t="s">
        <v>1106</v>
      </c>
      <c r="H937" s="5" t="s">
        <v>21</v>
      </c>
      <c r="I937" s="5">
        <v>5</v>
      </c>
      <c r="J937" s="5">
        <v>112</v>
      </c>
      <c r="K937" s="5">
        <v>17</v>
      </c>
      <c r="L937" s="5">
        <v>45</v>
      </c>
      <c r="M937" s="5">
        <v>57.1</v>
      </c>
      <c r="N937" s="5">
        <v>7</v>
      </c>
      <c r="O937" s="43" t="str">
        <f>CONCATENATE(Таблица1[[#This Row],[Отверстия]],"/",Таблица1[[#This Row],[PCD]])</f>
        <v>5/112</v>
      </c>
      <c r="P937" s="5" t="s">
        <v>2427</v>
      </c>
      <c r="Q937" s="17" t="str">
        <f>CONCATENATE(Таблица1[[#This Row],[Отверстия]],"/",Таблица1[[#This Row],[PCD]],"/",Таблица1[[#This Row],[Диаметр]])</f>
        <v>5/112/17</v>
      </c>
      <c r="R93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5/112/17/45/57,1/7</v>
      </c>
      <c r="S93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5/112/17/45/57,1/7</v>
      </c>
      <c r="T937" s="58" t="s">
        <v>22</v>
      </c>
      <c r="U937" s="4"/>
      <c r="V937" s="35"/>
      <c r="W937" s="55"/>
      <c r="X937" s="34">
        <v>4750</v>
      </c>
      <c r="Y937" s="161"/>
      <c r="Z937" s="34">
        <v>0</v>
      </c>
      <c r="AA937" s="51">
        <f>IFERROR(VLOOKUP(Таблица1[[#This Row],[Товар КОД6]],'Stock СВОД'!$A$5:$C$220,2,0),)</f>
        <v>0</v>
      </c>
      <c r="AB937" s="51">
        <f>IFERROR(VLOOKUP(Таблица1[[#This Row],[Товар КОД6]],'Продажи Период СВОД'!$A$5:$C$410,2,0),)</f>
        <v>0</v>
      </c>
      <c r="AC937" s="129">
        <f>IFERROR(VLOOKUP(Таблица1[[#This Row],[Товар КОД6]],'Stock СВОД'!$A$5:$C$220,3,0),)</f>
        <v>0</v>
      </c>
      <c r="AD937" s="51">
        <f>IFERROR(VLOOKUP(Таблица1[[#This Row],[Товар КОД6]],'Продажи Период СВОД'!$A$5:$C$410,3,0),)</f>
        <v>0</v>
      </c>
      <c r="AE937" s="119">
        <f>Таблица1[[#This Row],[СТОК 1001]]+Таблица1[[#This Row],[СТОК 1002,]]</f>
        <v>0</v>
      </c>
      <c r="AF937" s="128"/>
      <c r="AG937" s="129"/>
      <c r="AH937" s="120">
        <f>Таблица1[[#This Row],[1002 заказ]]+Таблица1[[#This Row],[1001 заказ]]</f>
        <v>0</v>
      </c>
      <c r="AI937" s="57"/>
      <c r="AJ937" s="194"/>
      <c r="AK937" s="194"/>
      <c r="AL937" s="194">
        <f>Таблица1[[#This Row],[ФАКТ 1001]]+Таблица1[[#This Row],[ФАКТ 1002]]+Таблица1[[#This Row],[1001 заказ]]+Таблица1[[#This Row],[1002 заказ]]</f>
        <v>0</v>
      </c>
      <c r="AP937" s="3">
        <f>Таблица1[[#This Row],[Возврат 1002]]+Таблица1[[#This Row],[Возврат 1001]]</f>
        <v>0</v>
      </c>
      <c r="AQ93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38" spans="1:43" s="3" customFormat="1" ht="15.75" hidden="1" customHeight="1" x14ac:dyDescent="0.2">
      <c r="A938" s="23" t="s">
        <v>810</v>
      </c>
      <c r="B938" s="2">
        <v>669103</v>
      </c>
      <c r="C938" s="88" t="s">
        <v>547</v>
      </c>
      <c r="D938" s="23" t="s">
        <v>810</v>
      </c>
      <c r="E938" s="7">
        <v>669103</v>
      </c>
      <c r="F938" s="7"/>
      <c r="G938" s="8"/>
      <c r="H938" s="5" t="s">
        <v>65</v>
      </c>
      <c r="I938" s="5">
        <v>5</v>
      </c>
      <c r="J938" s="5">
        <v>112</v>
      </c>
      <c r="K938" s="5">
        <v>17</v>
      </c>
      <c r="L938" s="5">
        <v>45</v>
      </c>
      <c r="M938" s="5">
        <v>66.599999999999994</v>
      </c>
      <c r="N938" s="5">
        <v>7.5</v>
      </c>
      <c r="O938" s="43" t="str">
        <f>CONCATENATE(Таблица1[[#This Row],[Отверстия]],"/",Таблица1[[#This Row],[PCD]])</f>
        <v>5/112</v>
      </c>
      <c r="P938" s="5" t="s">
        <v>548</v>
      </c>
      <c r="Q938" s="17" t="str">
        <f>CONCATENATE(Таблица1[[#This Row],[Отверстия]],"/",Таблица1[[#This Row],[PCD]],"/",Таблица1[[#This Row],[Диаметр]])</f>
        <v>5/112/17</v>
      </c>
      <c r="R93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5/112/17/45/66,6/7,5</v>
      </c>
      <c r="S93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5/112/17/45/66,6/7,5</v>
      </c>
      <c r="T938" s="58" t="s">
        <v>22</v>
      </c>
      <c r="U938" s="4"/>
      <c r="V938" s="35"/>
      <c r="W938" s="55"/>
      <c r="X938" s="34">
        <v>4469</v>
      </c>
      <c r="Y938" s="161"/>
      <c r="Z938" s="34">
        <v>0</v>
      </c>
      <c r="AA938" s="51">
        <f>IFERROR(VLOOKUP(Таблица1[[#This Row],[Товар КОД6]],'Stock СВОД'!$A$5:$C$220,2,0),)</f>
        <v>0</v>
      </c>
      <c r="AB938" s="51">
        <f>IFERROR(VLOOKUP(Таблица1[[#This Row],[Товар КОД6]],'Продажи Период СВОД'!$A$5:$C$410,2,0),)</f>
        <v>0</v>
      </c>
      <c r="AC938" s="129">
        <f>IFERROR(VLOOKUP(Таблица1[[#This Row],[Товар КОД6]],'Stock СВОД'!$A$5:$C$220,3,0),)</f>
        <v>0</v>
      </c>
      <c r="AD938" s="51">
        <f>IFERROR(VLOOKUP(Таблица1[[#This Row],[Товар КОД6]],'Продажи Период СВОД'!$A$5:$C$410,3,0),)</f>
        <v>0</v>
      </c>
      <c r="AE938" s="119">
        <f>Таблица1[[#This Row],[СТОК 1001]]+Таблица1[[#This Row],[СТОК 1002,]]</f>
        <v>0</v>
      </c>
      <c r="AF938" s="128"/>
      <c r="AG938" s="129"/>
      <c r="AH938" s="120">
        <f>Таблица1[[#This Row],[1002 заказ]]+Таблица1[[#This Row],[1001 заказ]]</f>
        <v>0</v>
      </c>
      <c r="AI938" s="57"/>
      <c r="AJ938" s="57"/>
      <c r="AK938" s="57"/>
      <c r="AL938" s="57">
        <f>Таблица1[[#This Row],[ФАКТ 1001]]+Таблица1[[#This Row],[ФАКТ 1002]]+Таблица1[[#This Row],[1001 заказ]]+Таблица1[[#This Row],[1002 заказ]]</f>
        <v>0</v>
      </c>
      <c r="AP938" s="3">
        <f>Таблица1[[#This Row],[Возврат 1002]]+Таблица1[[#This Row],[Возврат 1001]]</f>
        <v>0</v>
      </c>
      <c r="AQ93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39" spans="1:43" s="3" customFormat="1" ht="15.75" customHeight="1" x14ac:dyDescent="0.2">
      <c r="A939" s="23" t="s">
        <v>810</v>
      </c>
      <c r="B939" s="2">
        <v>405738</v>
      </c>
      <c r="C939" s="88" t="s">
        <v>1353</v>
      </c>
      <c r="D939" s="23" t="s">
        <v>810</v>
      </c>
      <c r="E939" s="7">
        <v>405738</v>
      </c>
      <c r="F939" s="7" t="s">
        <v>423</v>
      </c>
      <c r="G939" s="8" t="s">
        <v>1180</v>
      </c>
      <c r="H939" s="5" t="s">
        <v>21</v>
      </c>
      <c r="I939" s="5">
        <v>5</v>
      </c>
      <c r="J939" s="5">
        <v>112</v>
      </c>
      <c r="K939" s="5">
        <v>17</v>
      </c>
      <c r="L939" s="5">
        <v>46</v>
      </c>
      <c r="M939" s="5">
        <v>57.1</v>
      </c>
      <c r="N939" s="5">
        <v>7</v>
      </c>
      <c r="O939" s="43" t="str">
        <f>CONCATENATE(Таблица1[[#This Row],[Отверстия]],"/",Таблица1[[#This Row],[PCD]])</f>
        <v>5/112</v>
      </c>
      <c r="P939" s="5" t="s">
        <v>1352</v>
      </c>
      <c r="Q939" s="17" t="str">
        <f>CONCATENATE(Таблица1[[#This Row],[Отверстия]],"/",Таблица1[[#This Row],[PCD]],"/",Таблица1[[#This Row],[Диаметр]])</f>
        <v>5/112/17</v>
      </c>
      <c r="R93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5/112/17/46/57,1/7</v>
      </c>
      <c r="S93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5/112/17/46/57,1/7</v>
      </c>
      <c r="T939" s="58" t="s">
        <v>22</v>
      </c>
      <c r="U939" s="4"/>
      <c r="V939" s="35"/>
      <c r="W939" s="55"/>
      <c r="X939" s="34">
        <v>4750</v>
      </c>
      <c r="Y939" s="161"/>
      <c r="Z939" s="34">
        <v>0</v>
      </c>
      <c r="AA939" s="51">
        <f>IFERROR(VLOOKUP(Таблица1[[#This Row],[Товар КОД6]],'Stock СВОД'!$A$5:$C$220,2,0),)</f>
        <v>0</v>
      </c>
      <c r="AB939" s="51">
        <f>IFERROR(VLOOKUP(Таблица1[[#This Row],[Товар КОД6]],'Продажи Период СВОД'!$A$5:$C$410,2,0),)</f>
        <v>0</v>
      </c>
      <c r="AC939" s="129">
        <f>IFERROR(VLOOKUP(Таблица1[[#This Row],[Товар КОД6]],'Stock СВОД'!$A$5:$C$220,3,0),)</f>
        <v>0</v>
      </c>
      <c r="AD939" s="51">
        <f>IFERROR(VLOOKUP(Таблица1[[#This Row],[Товар КОД6]],'Продажи Период СВОД'!$A$5:$C$410,3,0),)</f>
        <v>0</v>
      </c>
      <c r="AE939" s="119">
        <f>Таблица1[[#This Row],[СТОК 1001]]+Таблица1[[#This Row],[СТОК 1002,]]</f>
        <v>0</v>
      </c>
      <c r="AF939" s="128"/>
      <c r="AG939" s="129"/>
      <c r="AH939" s="120">
        <f>Таблица1[[#This Row],[1002 заказ]]+Таблица1[[#This Row],[1001 заказ]]</f>
        <v>0</v>
      </c>
      <c r="AI939" s="57"/>
      <c r="AJ939" s="194"/>
      <c r="AK939" s="194"/>
      <c r="AL939" s="194">
        <f>Таблица1[[#This Row],[ФАКТ 1001]]+Таблица1[[#This Row],[ФАКТ 1002]]+Таблица1[[#This Row],[1001 заказ]]+Таблица1[[#This Row],[1002 заказ]]</f>
        <v>0</v>
      </c>
      <c r="AP939" s="3">
        <f>Таблица1[[#This Row],[Возврат 1002]]+Таблица1[[#This Row],[Возврат 1001]]</f>
        <v>0</v>
      </c>
      <c r="AQ93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40" spans="1:43" s="3" customFormat="1" ht="15.75" hidden="1" customHeight="1" x14ac:dyDescent="0.2">
      <c r="A940" s="23" t="s">
        <v>810</v>
      </c>
      <c r="B940" s="2">
        <v>673882</v>
      </c>
      <c r="C940" s="88" t="s">
        <v>549</v>
      </c>
      <c r="D940" s="23" t="s">
        <v>810</v>
      </c>
      <c r="E940" s="7">
        <v>673882</v>
      </c>
      <c r="F940" s="7"/>
      <c r="G940" s="8"/>
      <c r="H940" s="5" t="s">
        <v>65</v>
      </c>
      <c r="I940" s="5">
        <v>5</v>
      </c>
      <c r="J940" s="5">
        <v>112</v>
      </c>
      <c r="K940" s="5">
        <v>17</v>
      </c>
      <c r="L940" s="5">
        <v>47</v>
      </c>
      <c r="M940" s="5">
        <v>57.1</v>
      </c>
      <c r="N940" s="5">
        <v>7.5</v>
      </c>
      <c r="O940" s="43" t="str">
        <f>CONCATENATE(Таблица1[[#This Row],[Отверстия]],"/",Таблица1[[#This Row],[PCD]])</f>
        <v>5/112</v>
      </c>
      <c r="P940" s="5" t="s">
        <v>550</v>
      </c>
      <c r="Q940" s="17" t="str">
        <f>CONCATENATE(Таблица1[[#This Row],[Отверстия]],"/",Таблица1[[#This Row],[PCD]],"/",Таблица1[[#This Row],[Диаметр]])</f>
        <v>5/112/17</v>
      </c>
      <c r="R94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5/112/17/47/57,1/7,5</v>
      </c>
      <c r="S94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5/112/17/47/57,1/7,5</v>
      </c>
      <c r="T940" s="58" t="s">
        <v>22</v>
      </c>
      <c r="U940" s="4"/>
      <c r="V940" s="35"/>
      <c r="W940" s="55"/>
      <c r="X940" s="34">
        <v>4629</v>
      </c>
      <c r="Y940" s="161"/>
      <c r="Z940" s="34">
        <v>0</v>
      </c>
      <c r="AA940" s="51">
        <f>IFERROR(VLOOKUP(Таблица1[[#This Row],[Товар КОД6]],'Stock СВОД'!$A$5:$C$220,2,0),)</f>
        <v>0</v>
      </c>
      <c r="AB940" s="51">
        <f>IFERROR(VLOOKUP(Таблица1[[#This Row],[Товар КОД6]],'Продажи Период СВОД'!$A$5:$C$410,2,0),)</f>
        <v>0</v>
      </c>
      <c r="AC940" s="129">
        <f>IFERROR(VLOOKUP(Таблица1[[#This Row],[Товар КОД6]],'Stock СВОД'!$A$5:$C$220,3,0),)</f>
        <v>0</v>
      </c>
      <c r="AD940" s="51">
        <f>IFERROR(VLOOKUP(Таблица1[[#This Row],[Товар КОД6]],'Продажи Период СВОД'!$A$5:$C$410,3,0),)</f>
        <v>0</v>
      </c>
      <c r="AE940" s="119">
        <f>Таблица1[[#This Row],[СТОК 1001]]+Таблица1[[#This Row],[СТОК 1002,]]</f>
        <v>0</v>
      </c>
      <c r="AF940" s="128"/>
      <c r="AG940" s="129"/>
      <c r="AH940" s="120">
        <f>Таблица1[[#This Row],[1002 заказ]]+Таблица1[[#This Row],[1001 заказ]]</f>
        <v>0</v>
      </c>
      <c r="AI940" s="57"/>
      <c r="AJ940" s="57"/>
      <c r="AK940" s="57"/>
      <c r="AL940" s="57">
        <f>Таблица1[[#This Row],[ФАКТ 1001]]+Таблица1[[#This Row],[ФАКТ 1002]]+Таблица1[[#This Row],[1001 заказ]]+Таблица1[[#This Row],[1002 заказ]]</f>
        <v>0</v>
      </c>
      <c r="AP940" s="3">
        <f>Таблица1[[#This Row],[Возврат 1002]]+Таблица1[[#This Row],[Возврат 1001]]</f>
        <v>0</v>
      </c>
      <c r="AQ94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41" spans="1:43" s="3" customFormat="1" ht="15.75" customHeight="1" x14ac:dyDescent="0.2">
      <c r="A941" s="23" t="s">
        <v>810</v>
      </c>
      <c r="B941" s="2">
        <v>661744</v>
      </c>
      <c r="C941" s="88" t="s">
        <v>3767</v>
      </c>
      <c r="D941" s="23" t="s">
        <v>810</v>
      </c>
      <c r="E941" s="7">
        <v>661744</v>
      </c>
      <c r="F941" s="7" t="s">
        <v>377</v>
      </c>
      <c r="G941" s="8" t="s">
        <v>1106</v>
      </c>
      <c r="H941" s="5" t="s">
        <v>21</v>
      </c>
      <c r="I941" s="5">
        <v>5</v>
      </c>
      <c r="J941" s="5">
        <v>112</v>
      </c>
      <c r="K941" s="5">
        <v>17</v>
      </c>
      <c r="L941" s="5">
        <v>50</v>
      </c>
      <c r="M941" s="5">
        <v>57.1</v>
      </c>
      <c r="N941" s="5">
        <v>7</v>
      </c>
      <c r="O941" s="43" t="str">
        <f>CONCATENATE(Таблица1[[#This Row],[Отверстия]],"/",Таблица1[[#This Row],[PCD]])</f>
        <v>5/112</v>
      </c>
      <c r="P941" s="5" t="s">
        <v>2169</v>
      </c>
      <c r="Q941" s="17" t="str">
        <f>CONCATENATE(Таблица1[[#This Row],[Отверстия]],"/",Таблица1[[#This Row],[PCD]],"/",Таблица1[[#This Row],[Диаметр]])</f>
        <v>5/112/17</v>
      </c>
      <c r="R94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5/112/17/50/57,1/7</v>
      </c>
      <c r="S94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5/112/17/50/57,1/7</v>
      </c>
      <c r="T941" s="58" t="s">
        <v>22</v>
      </c>
      <c r="U941" s="4"/>
      <c r="V941" s="35"/>
      <c r="W941" s="55"/>
      <c r="X941" s="34">
        <v>4750</v>
      </c>
      <c r="Y941" s="161"/>
      <c r="Z941" s="34">
        <v>0</v>
      </c>
      <c r="AA941" s="51">
        <f>IFERROR(VLOOKUP(Таблица1[[#This Row],[Товар КОД6]],'Stock СВОД'!$A$5:$C$220,2,0),)</f>
        <v>0</v>
      </c>
      <c r="AB941" s="51">
        <f>IFERROR(VLOOKUP(Таблица1[[#This Row],[Товар КОД6]],'Продажи Период СВОД'!$A$5:$C$410,2,0),)</f>
        <v>0</v>
      </c>
      <c r="AC941" s="129">
        <f>IFERROR(VLOOKUP(Таблица1[[#This Row],[Товар КОД6]],'Stock СВОД'!$A$5:$C$220,3,0),)</f>
        <v>0</v>
      </c>
      <c r="AD941" s="51">
        <f>IFERROR(VLOOKUP(Таблица1[[#This Row],[Товар КОД6]],'Продажи Период СВОД'!$A$5:$C$410,3,0),)</f>
        <v>0</v>
      </c>
      <c r="AE941" s="119">
        <f>Таблица1[[#This Row],[СТОК 1001]]+Таблица1[[#This Row],[СТОК 1002,]]</f>
        <v>0</v>
      </c>
      <c r="AF941" s="128"/>
      <c r="AG941" s="129"/>
      <c r="AH941" s="120">
        <f>Таблица1[[#This Row],[1002 заказ]]+Таблица1[[#This Row],[1001 заказ]]</f>
        <v>0</v>
      </c>
      <c r="AI941" s="57"/>
      <c r="AJ941" s="194"/>
      <c r="AK941" s="194"/>
      <c r="AL941" s="194">
        <f>Таблица1[[#This Row],[ФАКТ 1001]]+Таблица1[[#This Row],[ФАКТ 1002]]+Таблица1[[#This Row],[1001 заказ]]+Таблица1[[#This Row],[1002 заказ]]</f>
        <v>0</v>
      </c>
      <c r="AP941" s="3">
        <f>Таблица1[[#This Row],[Возврат 1002]]+Таблица1[[#This Row],[Возврат 1001]]</f>
        <v>0</v>
      </c>
      <c r="AQ94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42" spans="1:43" s="3" customFormat="1" ht="15.75" customHeight="1" x14ac:dyDescent="0.2">
      <c r="A942" s="23" t="s">
        <v>810</v>
      </c>
      <c r="B942" s="2">
        <v>661745</v>
      </c>
      <c r="C942" s="88" t="s">
        <v>2171</v>
      </c>
      <c r="D942" s="23" t="s">
        <v>810</v>
      </c>
      <c r="E942" s="7">
        <v>661745</v>
      </c>
      <c r="F942" s="7" t="s">
        <v>377</v>
      </c>
      <c r="G942" s="8" t="s">
        <v>1180</v>
      </c>
      <c r="H942" s="5" t="s">
        <v>21</v>
      </c>
      <c r="I942" s="5">
        <v>5</v>
      </c>
      <c r="J942" s="5">
        <v>112</v>
      </c>
      <c r="K942" s="5">
        <v>17</v>
      </c>
      <c r="L942" s="5">
        <v>50</v>
      </c>
      <c r="M942" s="5">
        <v>57.1</v>
      </c>
      <c r="N942" s="5">
        <v>7</v>
      </c>
      <c r="O942" s="43" t="str">
        <f>CONCATENATE(Таблица1[[#This Row],[Отверстия]],"/",Таблица1[[#This Row],[PCD]])</f>
        <v>5/112</v>
      </c>
      <c r="P942" s="5" t="s">
        <v>2170</v>
      </c>
      <c r="Q942" s="17" t="str">
        <f>CONCATENATE(Таблица1[[#This Row],[Отверстия]],"/",Таблица1[[#This Row],[PCD]],"/",Таблица1[[#This Row],[Диаметр]])</f>
        <v>5/112/17</v>
      </c>
      <c r="R94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5/112/17/50/57,1/7</v>
      </c>
      <c r="S94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5/112/17/50/57,1/7</v>
      </c>
      <c r="T942" s="58" t="s">
        <v>22</v>
      </c>
      <c r="U942" s="4"/>
      <c r="V942" s="35"/>
      <c r="W942" s="55"/>
      <c r="X942" s="34">
        <v>4750</v>
      </c>
      <c r="Y942" s="161"/>
      <c r="Z942" s="34">
        <v>0</v>
      </c>
      <c r="AA942" s="51">
        <f>IFERROR(VLOOKUP(Таблица1[[#This Row],[Товар КОД6]],'Stock СВОД'!$A$5:$C$220,2,0),)</f>
        <v>0</v>
      </c>
      <c r="AB942" s="51">
        <f>IFERROR(VLOOKUP(Таблица1[[#This Row],[Товар КОД6]],'Продажи Период СВОД'!$A$5:$C$410,2,0),)</f>
        <v>0</v>
      </c>
      <c r="AC942" s="129">
        <f>IFERROR(VLOOKUP(Таблица1[[#This Row],[Товар КОД6]],'Stock СВОД'!$A$5:$C$220,3,0),)</f>
        <v>0</v>
      </c>
      <c r="AD942" s="51">
        <f>IFERROR(VLOOKUP(Таблица1[[#This Row],[Товар КОД6]],'Продажи Период СВОД'!$A$5:$C$410,3,0),)</f>
        <v>0</v>
      </c>
      <c r="AE942" s="119">
        <f>Таблица1[[#This Row],[СТОК 1001]]+Таблица1[[#This Row],[СТОК 1002,]]</f>
        <v>0</v>
      </c>
      <c r="AF942" s="128"/>
      <c r="AG942" s="129"/>
      <c r="AH942" s="120">
        <f>Таблица1[[#This Row],[1002 заказ]]+Таблица1[[#This Row],[1001 заказ]]</f>
        <v>0</v>
      </c>
      <c r="AI942" s="57"/>
      <c r="AJ942" s="194"/>
      <c r="AK942" s="194"/>
      <c r="AL942" s="194">
        <f>Таблица1[[#This Row],[ФАКТ 1001]]+Таблица1[[#This Row],[ФАКТ 1002]]+Таблица1[[#This Row],[1001 заказ]]+Таблица1[[#This Row],[1002 заказ]]</f>
        <v>0</v>
      </c>
      <c r="AP942" s="3">
        <f>Таблица1[[#This Row],[Возврат 1002]]+Таблица1[[#This Row],[Возврат 1001]]</f>
        <v>0</v>
      </c>
      <c r="AQ94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43" spans="1:43" s="3" customFormat="1" ht="15.75" customHeight="1" x14ac:dyDescent="0.2">
      <c r="A943" s="23" t="s">
        <v>810</v>
      </c>
      <c r="B943" s="2">
        <v>665724</v>
      </c>
      <c r="C943" s="88" t="s">
        <v>3919</v>
      </c>
      <c r="D943" s="23" t="s">
        <v>810</v>
      </c>
      <c r="E943" s="7">
        <v>665724</v>
      </c>
      <c r="F943" s="7" t="s">
        <v>377</v>
      </c>
      <c r="G943" s="8" t="s">
        <v>1099</v>
      </c>
      <c r="H943" s="5" t="s">
        <v>21</v>
      </c>
      <c r="I943" s="5">
        <v>5</v>
      </c>
      <c r="J943" s="5">
        <v>112</v>
      </c>
      <c r="K943" s="5">
        <v>17</v>
      </c>
      <c r="L943" s="5">
        <v>50</v>
      </c>
      <c r="M943" s="5">
        <v>57.1</v>
      </c>
      <c r="N943" s="5">
        <v>7</v>
      </c>
      <c r="O943" s="43" t="str">
        <f>CONCATENATE(Таблица1[[#This Row],[Отверстия]],"/",Таблица1[[#This Row],[PCD]])</f>
        <v>5/112</v>
      </c>
      <c r="P943" s="5" t="s">
        <v>2327</v>
      </c>
      <c r="Q943" s="17" t="str">
        <f>CONCATENATE(Таблица1[[#This Row],[Отверстия]],"/",Таблица1[[#This Row],[PCD]],"/",Таблица1[[#This Row],[Диаметр]])</f>
        <v>5/112/17</v>
      </c>
      <c r="R94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5/112/17/50/57,1/7</v>
      </c>
      <c r="S94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5/112/17/50/57,1/7</v>
      </c>
      <c r="T943" s="58" t="s">
        <v>22</v>
      </c>
      <c r="U943" s="4"/>
      <c r="V943" s="35"/>
      <c r="W943" s="55"/>
      <c r="X943" s="34">
        <v>4750</v>
      </c>
      <c r="Y943" s="161"/>
      <c r="Z943" s="34">
        <v>0</v>
      </c>
      <c r="AA943" s="51">
        <f>IFERROR(VLOOKUP(Таблица1[[#This Row],[Товар КОД6]],'Stock СВОД'!$A$5:$C$220,2,0),)</f>
        <v>0</v>
      </c>
      <c r="AB943" s="51">
        <f>IFERROR(VLOOKUP(Таблица1[[#This Row],[Товар КОД6]],'Продажи Период СВОД'!$A$5:$C$410,2,0),)</f>
        <v>0</v>
      </c>
      <c r="AC943" s="129">
        <f>IFERROR(VLOOKUP(Таблица1[[#This Row],[Товар КОД6]],'Stock СВОД'!$A$5:$C$220,3,0),)</f>
        <v>0</v>
      </c>
      <c r="AD943" s="51">
        <f>IFERROR(VLOOKUP(Таблица1[[#This Row],[Товар КОД6]],'Продажи Период СВОД'!$A$5:$C$410,3,0),)</f>
        <v>0</v>
      </c>
      <c r="AE943" s="119">
        <f>Таблица1[[#This Row],[СТОК 1001]]+Таблица1[[#This Row],[СТОК 1002,]]</f>
        <v>0</v>
      </c>
      <c r="AF943" s="128"/>
      <c r="AG943" s="129"/>
      <c r="AH943" s="120">
        <f>Таблица1[[#This Row],[1002 заказ]]+Таблица1[[#This Row],[1001 заказ]]</f>
        <v>0</v>
      </c>
      <c r="AI943" s="57"/>
      <c r="AJ943" s="194"/>
      <c r="AK943" s="194"/>
      <c r="AL943" s="194">
        <f>Таблица1[[#This Row],[ФАКТ 1001]]+Таблица1[[#This Row],[ФАКТ 1002]]+Таблица1[[#This Row],[1001 заказ]]+Таблица1[[#This Row],[1002 заказ]]</f>
        <v>0</v>
      </c>
      <c r="AP943" s="3">
        <f>Таблица1[[#This Row],[Возврат 1002]]+Таблица1[[#This Row],[Возврат 1001]]</f>
        <v>0</v>
      </c>
      <c r="AQ94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44" spans="1:43" s="3" customFormat="1" ht="15.75" customHeight="1" x14ac:dyDescent="0.2">
      <c r="A944" s="23" t="s">
        <v>810</v>
      </c>
      <c r="B944" s="2">
        <v>665725</v>
      </c>
      <c r="C944" s="88" t="s">
        <v>3980</v>
      </c>
      <c r="D944" s="23" t="s">
        <v>810</v>
      </c>
      <c r="E944" s="7">
        <v>665725</v>
      </c>
      <c r="F944" s="7" t="s">
        <v>377</v>
      </c>
      <c r="G944" s="8" t="s">
        <v>2571</v>
      </c>
      <c r="H944" s="5" t="s">
        <v>21</v>
      </c>
      <c r="I944" s="5">
        <v>5</v>
      </c>
      <c r="J944" s="5">
        <v>112</v>
      </c>
      <c r="K944" s="5">
        <v>17</v>
      </c>
      <c r="L944" s="5">
        <v>50</v>
      </c>
      <c r="M944" s="5">
        <v>57.1</v>
      </c>
      <c r="N944" s="5">
        <v>7</v>
      </c>
      <c r="O944" s="43" t="str">
        <f>CONCATENATE(Таблица1[[#This Row],[Отверстия]],"/",Таблица1[[#This Row],[PCD]])</f>
        <v>5/112</v>
      </c>
      <c r="P944" s="5" t="s">
        <v>2328</v>
      </c>
      <c r="Q944" s="17" t="str">
        <f>CONCATENATE(Таблица1[[#This Row],[Отверстия]],"/",Таблица1[[#This Row],[PCD]],"/",Таблица1[[#This Row],[Диаметр]])</f>
        <v>5/112/17</v>
      </c>
      <c r="R94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5/112/17/50/57,1/7</v>
      </c>
      <c r="S94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5/112/17/50/57,1/7</v>
      </c>
      <c r="T944" s="58" t="s">
        <v>22</v>
      </c>
      <c r="U944" s="4"/>
      <c r="V944" s="35"/>
      <c r="W944" s="55"/>
      <c r="X944" s="34">
        <v>4750</v>
      </c>
      <c r="Y944" s="161"/>
      <c r="Z944" s="34">
        <v>0</v>
      </c>
      <c r="AA944" s="51">
        <f>IFERROR(VLOOKUP(Таблица1[[#This Row],[Товар КОД6]],'Stock СВОД'!$A$5:$C$220,2,0),)</f>
        <v>0</v>
      </c>
      <c r="AB944" s="51">
        <f>IFERROR(VLOOKUP(Таблица1[[#This Row],[Товар КОД6]],'Продажи Период СВОД'!$A$5:$C$410,2,0),)</f>
        <v>0</v>
      </c>
      <c r="AC944" s="129">
        <f>IFERROR(VLOOKUP(Таблица1[[#This Row],[Товар КОД6]],'Stock СВОД'!$A$5:$C$220,3,0),)</f>
        <v>0</v>
      </c>
      <c r="AD944" s="51">
        <f>IFERROR(VLOOKUP(Таблица1[[#This Row],[Товар КОД6]],'Продажи Период СВОД'!$A$5:$C$410,3,0),)</f>
        <v>0</v>
      </c>
      <c r="AE944" s="119">
        <f>Таблица1[[#This Row],[СТОК 1001]]+Таблица1[[#This Row],[СТОК 1002,]]</f>
        <v>0</v>
      </c>
      <c r="AF944" s="128"/>
      <c r="AG944" s="129"/>
      <c r="AH944" s="120">
        <f>Таблица1[[#This Row],[1002 заказ]]+Таблица1[[#This Row],[1001 заказ]]</f>
        <v>0</v>
      </c>
      <c r="AI944" s="57"/>
      <c r="AJ944" s="194"/>
      <c r="AK944" s="194"/>
      <c r="AL944" s="194">
        <f>Таблица1[[#This Row],[ФАКТ 1001]]+Таблица1[[#This Row],[ФАКТ 1002]]+Таблица1[[#This Row],[1001 заказ]]+Таблица1[[#This Row],[1002 заказ]]</f>
        <v>0</v>
      </c>
      <c r="AP944" s="3">
        <f>Таблица1[[#This Row],[Возврат 1002]]+Таблица1[[#This Row],[Возврат 1001]]</f>
        <v>0</v>
      </c>
      <c r="AQ94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45" spans="1:43" s="3" customFormat="1" ht="15.75" customHeight="1" x14ac:dyDescent="0.2">
      <c r="A945" s="23" t="s">
        <v>810</v>
      </c>
      <c r="B945" s="2">
        <v>665819</v>
      </c>
      <c r="C945" s="88" t="s">
        <v>3768</v>
      </c>
      <c r="D945" s="23" t="s">
        <v>810</v>
      </c>
      <c r="E945" s="7">
        <v>665819</v>
      </c>
      <c r="F945" s="7" t="s">
        <v>423</v>
      </c>
      <c r="G945" s="8" t="s">
        <v>1099</v>
      </c>
      <c r="H945" s="5" t="s">
        <v>21</v>
      </c>
      <c r="I945" s="5">
        <v>5</v>
      </c>
      <c r="J945" s="5">
        <v>112</v>
      </c>
      <c r="K945" s="5">
        <v>17</v>
      </c>
      <c r="L945" s="5">
        <v>50</v>
      </c>
      <c r="M945" s="5">
        <v>57.1</v>
      </c>
      <c r="N945" s="5">
        <v>7</v>
      </c>
      <c r="O945" s="43" t="str">
        <f>CONCATENATE(Таблица1[[#This Row],[Отверстия]],"/",Таблица1[[#This Row],[PCD]])</f>
        <v>5/112</v>
      </c>
      <c r="P945" s="5" t="s">
        <v>2395</v>
      </c>
      <c r="Q945" s="17" t="str">
        <f>CONCATENATE(Таблица1[[#This Row],[Отверстия]],"/",Таблица1[[#This Row],[PCD]],"/",Таблица1[[#This Row],[Диаметр]])</f>
        <v>5/112/17</v>
      </c>
      <c r="R94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5/112/17/50/57,1/7</v>
      </c>
      <c r="S94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5/112/17/50/57,1/7</v>
      </c>
      <c r="T945" s="58" t="s">
        <v>22</v>
      </c>
      <c r="U945" s="4"/>
      <c r="V945" s="35"/>
      <c r="W945" s="55"/>
      <c r="X945" s="34">
        <v>4750</v>
      </c>
      <c r="Y945" s="161"/>
      <c r="Z945" s="34">
        <v>0</v>
      </c>
      <c r="AA945" s="51">
        <f>IFERROR(VLOOKUP(Таблица1[[#This Row],[Товар КОД6]],'Stock СВОД'!$A$5:$C$220,2,0),)</f>
        <v>0</v>
      </c>
      <c r="AB945" s="51">
        <f>IFERROR(VLOOKUP(Таблица1[[#This Row],[Товар КОД6]],'Продажи Период СВОД'!$A$5:$C$410,2,0),)</f>
        <v>0</v>
      </c>
      <c r="AC945" s="129">
        <f>IFERROR(VLOOKUP(Таблица1[[#This Row],[Товар КОД6]],'Stock СВОД'!$A$5:$C$220,3,0),)</f>
        <v>0</v>
      </c>
      <c r="AD945" s="51">
        <f>IFERROR(VLOOKUP(Таблица1[[#This Row],[Товар КОД6]],'Продажи Период СВОД'!$A$5:$C$410,3,0),)</f>
        <v>0</v>
      </c>
      <c r="AE945" s="119">
        <f>Таблица1[[#This Row],[СТОК 1001]]+Таблица1[[#This Row],[СТОК 1002,]]</f>
        <v>0</v>
      </c>
      <c r="AF945" s="128"/>
      <c r="AG945" s="129"/>
      <c r="AH945" s="120">
        <f>Таблица1[[#This Row],[1002 заказ]]+Таблица1[[#This Row],[1001 заказ]]</f>
        <v>0</v>
      </c>
      <c r="AI945" s="57"/>
      <c r="AJ945" s="194"/>
      <c r="AK945" s="194"/>
      <c r="AL945" s="194">
        <f>Таблица1[[#This Row],[ФАКТ 1001]]+Таблица1[[#This Row],[ФАКТ 1002]]+Таблица1[[#This Row],[1001 заказ]]+Таблица1[[#This Row],[1002 заказ]]</f>
        <v>0</v>
      </c>
      <c r="AP945" s="3">
        <f>Таблица1[[#This Row],[Возврат 1002]]+Таблица1[[#This Row],[Возврат 1001]]</f>
        <v>0</v>
      </c>
      <c r="AQ94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46" spans="1:43" s="3" customFormat="1" ht="15.75" customHeight="1" x14ac:dyDescent="0.2">
      <c r="A946" s="23" t="s">
        <v>810</v>
      </c>
      <c r="B946" s="2">
        <v>665820</v>
      </c>
      <c r="C946" s="88" t="s">
        <v>3920</v>
      </c>
      <c r="D946" s="23" t="s">
        <v>810</v>
      </c>
      <c r="E946" s="7">
        <v>665820</v>
      </c>
      <c r="F946" s="7" t="s">
        <v>423</v>
      </c>
      <c r="G946" s="8" t="s">
        <v>1106</v>
      </c>
      <c r="H946" s="5" t="s">
        <v>21</v>
      </c>
      <c r="I946" s="5">
        <v>5</v>
      </c>
      <c r="J946" s="5">
        <v>112</v>
      </c>
      <c r="K946" s="5">
        <v>17</v>
      </c>
      <c r="L946" s="5">
        <v>50</v>
      </c>
      <c r="M946" s="5">
        <v>57.1</v>
      </c>
      <c r="N946" s="5">
        <v>7</v>
      </c>
      <c r="O946" s="43" t="str">
        <f>CONCATENATE(Таблица1[[#This Row],[Отверстия]],"/",Таблица1[[#This Row],[PCD]])</f>
        <v>5/112</v>
      </c>
      <c r="P946" s="5" t="s">
        <v>2396</v>
      </c>
      <c r="Q946" s="17" t="str">
        <f>CONCATENATE(Таблица1[[#This Row],[Отверстия]],"/",Таблица1[[#This Row],[PCD]],"/",Таблица1[[#This Row],[Диаметр]])</f>
        <v>5/112/17</v>
      </c>
      <c r="R94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5/112/17/50/57,1/7</v>
      </c>
      <c r="S94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5/112/17/50/57,1/7</v>
      </c>
      <c r="T946" s="58" t="s">
        <v>22</v>
      </c>
      <c r="U946" s="4"/>
      <c r="V946" s="35"/>
      <c r="W946" s="55"/>
      <c r="X946" s="34">
        <v>4750</v>
      </c>
      <c r="Y946" s="161"/>
      <c r="Z946" s="34">
        <v>0</v>
      </c>
      <c r="AA946" s="51">
        <f>IFERROR(VLOOKUP(Таблица1[[#This Row],[Товар КОД6]],'Stock СВОД'!$A$5:$C$220,2,0),)</f>
        <v>0</v>
      </c>
      <c r="AB946" s="51">
        <f>IFERROR(VLOOKUP(Таблица1[[#This Row],[Товар КОД6]],'Продажи Период СВОД'!$A$5:$C$410,2,0),)</f>
        <v>0</v>
      </c>
      <c r="AC946" s="129">
        <f>IFERROR(VLOOKUP(Таблица1[[#This Row],[Товар КОД6]],'Stock СВОД'!$A$5:$C$220,3,0),)</f>
        <v>0</v>
      </c>
      <c r="AD946" s="51">
        <f>IFERROR(VLOOKUP(Таблица1[[#This Row],[Товар КОД6]],'Продажи Период СВОД'!$A$5:$C$410,3,0),)</f>
        <v>0</v>
      </c>
      <c r="AE946" s="119">
        <f>Таблица1[[#This Row],[СТОК 1001]]+Таблица1[[#This Row],[СТОК 1002,]]</f>
        <v>0</v>
      </c>
      <c r="AF946" s="128"/>
      <c r="AG946" s="129"/>
      <c r="AH946" s="120">
        <f>Таблица1[[#This Row],[1002 заказ]]+Таблица1[[#This Row],[1001 заказ]]</f>
        <v>0</v>
      </c>
      <c r="AI946" s="57"/>
      <c r="AJ946" s="194"/>
      <c r="AK946" s="194"/>
      <c r="AL946" s="194">
        <f>Таблица1[[#This Row],[ФАКТ 1001]]+Таблица1[[#This Row],[ФАКТ 1002]]+Таблица1[[#This Row],[1001 заказ]]+Таблица1[[#This Row],[1002 заказ]]</f>
        <v>0</v>
      </c>
      <c r="AP946" s="3">
        <f>Таблица1[[#This Row],[Возврат 1002]]+Таблица1[[#This Row],[Возврат 1001]]</f>
        <v>0</v>
      </c>
      <c r="AQ94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47" spans="1:43" s="3" customFormat="1" ht="15.75" hidden="1" customHeight="1" x14ac:dyDescent="0.2">
      <c r="A947" s="23" t="s">
        <v>810</v>
      </c>
      <c r="B947" s="2">
        <v>441957</v>
      </c>
      <c r="C947" s="88"/>
      <c r="D947" s="23" t="s">
        <v>810</v>
      </c>
      <c r="E947" s="7">
        <v>441957</v>
      </c>
      <c r="F947" s="7"/>
      <c r="G947" s="8"/>
      <c r="H947" s="5" t="s">
        <v>18</v>
      </c>
      <c r="I947" s="5">
        <v>5</v>
      </c>
      <c r="J947" s="5">
        <v>114.3</v>
      </c>
      <c r="K947" s="5">
        <v>15</v>
      </c>
      <c r="L947" s="5">
        <v>38</v>
      </c>
      <c r="M947" s="5">
        <v>67.099999999999994</v>
      </c>
      <c r="N947" s="5">
        <v>6</v>
      </c>
      <c r="O947" s="43" t="str">
        <f>CONCATENATE(Таблица1[[#This Row],[Отверстия]],"/",Таблица1[[#This Row],[PCD]])</f>
        <v>5/114,3</v>
      </c>
      <c r="P947" s="5" t="s">
        <v>551</v>
      </c>
      <c r="Q947" s="17" t="str">
        <f>CONCATENATE(Таблица1[[#This Row],[Отверстия]],"/",Таблица1[[#This Row],[PCD]],"/",Таблица1[[#This Row],[Диаметр]])</f>
        <v>5/114,3/15</v>
      </c>
      <c r="R94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5/114,3/15/38/67,1/6</v>
      </c>
      <c r="S94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5/114,3/15/38/67,1/6</v>
      </c>
      <c r="T947" s="58" t="s">
        <v>22</v>
      </c>
      <c r="U947" s="4"/>
      <c r="V947" s="35"/>
      <c r="W947" s="55"/>
      <c r="X947" s="34">
        <v>2900</v>
      </c>
      <c r="Y947" s="161"/>
      <c r="Z947" s="34">
        <v>0</v>
      </c>
      <c r="AA947" s="51">
        <f>IFERROR(VLOOKUP(Таблица1[[#This Row],[Товар КОД6]],'Stock СВОД'!$A$5:$C$220,2,0),)</f>
        <v>0</v>
      </c>
      <c r="AB947" s="51">
        <f>IFERROR(VLOOKUP(Таблица1[[#This Row],[Товар КОД6]],'Продажи Период СВОД'!$A$5:$C$410,2,0),)</f>
        <v>0</v>
      </c>
      <c r="AC947" s="129">
        <f>IFERROR(VLOOKUP(Таблица1[[#This Row],[Товар КОД6]],'Stock СВОД'!$A$5:$C$220,3,0),)</f>
        <v>0</v>
      </c>
      <c r="AD947" s="51">
        <f>IFERROR(VLOOKUP(Таблица1[[#This Row],[Товар КОД6]],'Продажи Период СВОД'!$A$5:$C$410,3,0),)</f>
        <v>0</v>
      </c>
      <c r="AE947" s="119">
        <f>Таблица1[[#This Row],[СТОК 1001]]+Таблица1[[#This Row],[СТОК 1002,]]</f>
        <v>0</v>
      </c>
      <c r="AF947" s="128"/>
      <c r="AG947" s="129"/>
      <c r="AH947" s="120">
        <f>Таблица1[[#This Row],[1002 заказ]]+Таблица1[[#This Row],[1001 заказ]]</f>
        <v>0</v>
      </c>
      <c r="AI947" s="57"/>
      <c r="AJ947" s="57"/>
      <c r="AK947" s="57"/>
      <c r="AL947" s="57">
        <f>Таблица1[[#This Row],[ФАКТ 1001]]+Таблица1[[#This Row],[ФАКТ 1002]]+Таблица1[[#This Row],[1001 заказ]]+Таблица1[[#This Row],[1002 заказ]]</f>
        <v>0</v>
      </c>
      <c r="AP947" s="3">
        <f>Таблица1[[#This Row],[Возврат 1002]]+Таблица1[[#This Row],[Возврат 1001]]</f>
        <v>0</v>
      </c>
      <c r="AQ94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48" spans="1:43" s="3" customFormat="1" ht="15.75" customHeight="1" x14ac:dyDescent="0.2">
      <c r="A948" s="23" t="s">
        <v>810</v>
      </c>
      <c r="B948" s="2">
        <v>408823</v>
      </c>
      <c r="C948" s="88" t="s">
        <v>1495</v>
      </c>
      <c r="D948" s="23" t="s">
        <v>810</v>
      </c>
      <c r="E948" s="7">
        <v>408823</v>
      </c>
      <c r="F948" s="7" t="s">
        <v>2573</v>
      </c>
      <c r="G948" s="8" t="s">
        <v>1180</v>
      </c>
      <c r="H948" s="5" t="s">
        <v>21</v>
      </c>
      <c r="I948" s="5">
        <v>5</v>
      </c>
      <c r="J948" s="5">
        <v>114.3</v>
      </c>
      <c r="K948" s="5">
        <v>15</v>
      </c>
      <c r="L948" s="5">
        <v>38</v>
      </c>
      <c r="M948" s="5">
        <v>67.099999999999994</v>
      </c>
      <c r="N948" s="5">
        <v>6.5</v>
      </c>
      <c r="O948" s="43" t="str">
        <f>CONCATENATE(Таблица1[[#This Row],[Отверстия]],"/",Таблица1[[#This Row],[PCD]])</f>
        <v>5/114,3</v>
      </c>
      <c r="P948" s="5" t="s">
        <v>1494</v>
      </c>
      <c r="Q948" s="17" t="str">
        <f>CONCATENATE(Таблица1[[#This Row],[Отверстия]],"/",Таблица1[[#This Row],[PCD]],"/",Таблица1[[#This Row],[Диаметр]])</f>
        <v>5/114,3/15</v>
      </c>
      <c r="R94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5/114,3/15/38/67,1/6,5</v>
      </c>
      <c r="S94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5/114,3/15/38/67,1/6,5</v>
      </c>
      <c r="T948" s="58" t="s">
        <v>22</v>
      </c>
      <c r="U948" s="4"/>
      <c r="V948" s="35"/>
      <c r="W948" s="55"/>
      <c r="X948" s="34">
        <v>3590</v>
      </c>
      <c r="Y948" s="161"/>
      <c r="Z948" s="34">
        <v>0</v>
      </c>
      <c r="AA948" s="51">
        <f>IFERROR(VLOOKUP(Таблица1[[#This Row],[Товар КОД6]],'Stock СВОД'!$A$5:$C$220,2,0),)</f>
        <v>0</v>
      </c>
      <c r="AB948" s="51">
        <f>IFERROR(VLOOKUP(Таблица1[[#This Row],[Товар КОД6]],'Продажи Период СВОД'!$A$5:$C$410,2,0),)</f>
        <v>0</v>
      </c>
      <c r="AC948" s="129">
        <f>IFERROR(VLOOKUP(Таблица1[[#This Row],[Товар КОД6]],'Stock СВОД'!$A$5:$C$220,3,0),)</f>
        <v>0</v>
      </c>
      <c r="AD948" s="51">
        <f>IFERROR(VLOOKUP(Таблица1[[#This Row],[Товар КОД6]],'Продажи Период СВОД'!$A$5:$C$410,3,0),)</f>
        <v>0</v>
      </c>
      <c r="AE948" s="119">
        <f>Таблица1[[#This Row],[СТОК 1001]]+Таблица1[[#This Row],[СТОК 1002,]]</f>
        <v>0</v>
      </c>
      <c r="AF948" s="128"/>
      <c r="AG948" s="129"/>
      <c r="AH948" s="120">
        <f>Таблица1[[#This Row],[1002 заказ]]+Таблица1[[#This Row],[1001 заказ]]</f>
        <v>0</v>
      </c>
      <c r="AI948" s="57"/>
      <c r="AJ948" s="194"/>
      <c r="AK948" s="194"/>
      <c r="AL948" s="194">
        <f>Таблица1[[#This Row],[ФАКТ 1001]]+Таблица1[[#This Row],[ФАКТ 1002]]+Таблица1[[#This Row],[1001 заказ]]+Таблица1[[#This Row],[1002 заказ]]</f>
        <v>0</v>
      </c>
      <c r="AP948" s="3">
        <f>Таблица1[[#This Row],[Возврат 1002]]+Таблица1[[#This Row],[Возврат 1001]]</f>
        <v>0</v>
      </c>
      <c r="AQ94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49" spans="1:43" s="3" customFormat="1" ht="15.75" customHeight="1" x14ac:dyDescent="0.2">
      <c r="A949" s="23" t="s">
        <v>810</v>
      </c>
      <c r="B949" s="2">
        <v>408824</v>
      </c>
      <c r="C949" s="88" t="s">
        <v>1497</v>
      </c>
      <c r="D949" s="23" t="s">
        <v>810</v>
      </c>
      <c r="E949" s="7">
        <v>408824</v>
      </c>
      <c r="F949" s="7" t="s">
        <v>2573</v>
      </c>
      <c r="G949" s="8" t="s">
        <v>1102</v>
      </c>
      <c r="H949" s="5" t="s">
        <v>21</v>
      </c>
      <c r="I949" s="5">
        <v>5</v>
      </c>
      <c r="J949" s="5">
        <v>114.3</v>
      </c>
      <c r="K949" s="5">
        <v>15</v>
      </c>
      <c r="L949" s="5">
        <v>38</v>
      </c>
      <c r="M949" s="5">
        <v>67.099999999999994</v>
      </c>
      <c r="N949" s="5">
        <v>6.5</v>
      </c>
      <c r="O949" s="43" t="str">
        <f>CONCATENATE(Таблица1[[#This Row],[Отверстия]],"/",Таблица1[[#This Row],[PCD]])</f>
        <v>5/114,3</v>
      </c>
      <c r="P949" s="5" t="s">
        <v>1496</v>
      </c>
      <c r="Q949" s="17" t="str">
        <f>CONCATENATE(Таблица1[[#This Row],[Отверстия]],"/",Таблица1[[#This Row],[PCD]],"/",Таблица1[[#This Row],[Диаметр]])</f>
        <v>5/114,3/15</v>
      </c>
      <c r="R94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5/114,3/15/38/67,1/6,5</v>
      </c>
      <c r="S94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5/114,3/15/38/67,1/6,5</v>
      </c>
      <c r="T949" s="58" t="s">
        <v>22</v>
      </c>
      <c r="U949" s="4"/>
      <c r="V949" s="35"/>
      <c r="W949" s="55"/>
      <c r="X949" s="34">
        <v>3590</v>
      </c>
      <c r="Y949" s="161"/>
      <c r="Z949" s="34">
        <v>0</v>
      </c>
      <c r="AA949" s="51">
        <f>IFERROR(VLOOKUP(Таблица1[[#This Row],[Товар КОД6]],'Stock СВОД'!$A$5:$C$220,2,0),)</f>
        <v>0</v>
      </c>
      <c r="AB949" s="51">
        <f>IFERROR(VLOOKUP(Таблица1[[#This Row],[Товар КОД6]],'Продажи Период СВОД'!$A$5:$C$410,2,0),)</f>
        <v>0</v>
      </c>
      <c r="AC949" s="129">
        <f>IFERROR(VLOOKUP(Таблица1[[#This Row],[Товар КОД6]],'Stock СВОД'!$A$5:$C$220,3,0),)</f>
        <v>0</v>
      </c>
      <c r="AD949" s="51">
        <f>IFERROR(VLOOKUP(Таблица1[[#This Row],[Товар КОД6]],'Продажи Период СВОД'!$A$5:$C$410,3,0),)</f>
        <v>0</v>
      </c>
      <c r="AE949" s="119">
        <f>Таблица1[[#This Row],[СТОК 1001]]+Таблица1[[#This Row],[СТОК 1002,]]</f>
        <v>0</v>
      </c>
      <c r="AF949" s="128"/>
      <c r="AG949" s="129"/>
      <c r="AH949" s="120">
        <f>Таблица1[[#This Row],[1002 заказ]]+Таблица1[[#This Row],[1001 заказ]]</f>
        <v>0</v>
      </c>
      <c r="AI949" s="57"/>
      <c r="AJ949" s="194"/>
      <c r="AK949" s="194"/>
      <c r="AL949" s="194">
        <f>Таблица1[[#This Row],[ФАКТ 1001]]+Таблица1[[#This Row],[ФАКТ 1002]]+Таблица1[[#This Row],[1001 заказ]]+Таблица1[[#This Row],[1002 заказ]]</f>
        <v>0</v>
      </c>
      <c r="AP949" s="3">
        <f>Таблица1[[#This Row],[Возврат 1002]]+Таблица1[[#This Row],[Возврат 1001]]</f>
        <v>0</v>
      </c>
      <c r="AQ94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50" spans="1:43" s="3" customFormat="1" ht="15.75" customHeight="1" x14ac:dyDescent="0.2">
      <c r="A950" s="23" t="s">
        <v>810</v>
      </c>
      <c r="B950" s="2">
        <v>665936</v>
      </c>
      <c r="C950" s="88" t="s">
        <v>3769</v>
      </c>
      <c r="D950" s="23" t="s">
        <v>810</v>
      </c>
      <c r="E950" s="7">
        <v>665936</v>
      </c>
      <c r="F950" s="7" t="s">
        <v>2573</v>
      </c>
      <c r="G950" s="8" t="s">
        <v>1099</v>
      </c>
      <c r="H950" s="5" t="s">
        <v>21</v>
      </c>
      <c r="I950" s="5">
        <v>5</v>
      </c>
      <c r="J950" s="5">
        <v>114.3</v>
      </c>
      <c r="K950" s="5">
        <v>15</v>
      </c>
      <c r="L950" s="5">
        <v>38</v>
      </c>
      <c r="M950" s="5">
        <v>67.099999999999994</v>
      </c>
      <c r="N950" s="5">
        <v>6.5</v>
      </c>
      <c r="O950" s="43" t="str">
        <f>CONCATENATE(Таблица1[[#This Row],[Отверстия]],"/",Таблица1[[#This Row],[PCD]])</f>
        <v>5/114,3</v>
      </c>
      <c r="P950" s="5" t="s">
        <v>2487</v>
      </c>
      <c r="Q950" s="17" t="str">
        <f>CONCATENATE(Таблица1[[#This Row],[Отверстия]],"/",Таблица1[[#This Row],[PCD]],"/",Таблица1[[#This Row],[Диаметр]])</f>
        <v>5/114,3/15</v>
      </c>
      <c r="R95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5/114,3/15/38/67,1/6,5</v>
      </c>
      <c r="S95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5/114,3/15/38/67,1/6,5</v>
      </c>
      <c r="T950" s="58" t="s">
        <v>22</v>
      </c>
      <c r="U950" s="4"/>
      <c r="V950" s="35"/>
      <c r="W950" s="55"/>
      <c r="X950" s="34">
        <v>3350</v>
      </c>
      <c r="Y950" s="161"/>
      <c r="Z950" s="34">
        <v>0</v>
      </c>
      <c r="AA950" s="51">
        <f>IFERROR(VLOOKUP(Таблица1[[#This Row],[Товар КОД6]],'Stock СВОД'!$A$5:$C$220,2,0),)</f>
        <v>0</v>
      </c>
      <c r="AB950" s="51">
        <f>IFERROR(VLOOKUP(Таблица1[[#This Row],[Товар КОД6]],'Продажи Период СВОД'!$A$5:$C$410,2,0),)</f>
        <v>0</v>
      </c>
      <c r="AC950" s="129">
        <f>IFERROR(VLOOKUP(Таблица1[[#This Row],[Товар КОД6]],'Stock СВОД'!$A$5:$C$220,3,0),)</f>
        <v>0</v>
      </c>
      <c r="AD950" s="51">
        <f>IFERROR(VLOOKUP(Таблица1[[#This Row],[Товар КОД6]],'Продажи Период СВОД'!$A$5:$C$410,3,0),)</f>
        <v>0</v>
      </c>
      <c r="AE950" s="119">
        <f>Таблица1[[#This Row],[СТОК 1001]]+Таблица1[[#This Row],[СТОК 1002,]]</f>
        <v>0</v>
      </c>
      <c r="AF950" s="128"/>
      <c r="AG950" s="129"/>
      <c r="AH950" s="120">
        <f>Таблица1[[#This Row],[1002 заказ]]+Таблица1[[#This Row],[1001 заказ]]</f>
        <v>0</v>
      </c>
      <c r="AI950" s="57"/>
      <c r="AJ950" s="194"/>
      <c r="AK950" s="194"/>
      <c r="AL950" s="194">
        <f>Таблица1[[#This Row],[ФАКТ 1001]]+Таблица1[[#This Row],[ФАКТ 1002]]+Таблица1[[#This Row],[1001 заказ]]+Таблица1[[#This Row],[1002 заказ]]</f>
        <v>0</v>
      </c>
      <c r="AP950" s="3">
        <f>Таблица1[[#This Row],[Возврат 1002]]+Таблица1[[#This Row],[Возврат 1001]]</f>
        <v>0</v>
      </c>
      <c r="AQ95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51" spans="1:43" s="3" customFormat="1" ht="15.75" hidden="1" customHeight="1" x14ac:dyDescent="0.2">
      <c r="A951" s="23" t="s">
        <v>810</v>
      </c>
      <c r="B951" s="2">
        <v>654792</v>
      </c>
      <c r="C951" s="88"/>
      <c r="D951" s="23" t="s">
        <v>810</v>
      </c>
      <c r="E951" s="7">
        <v>654792</v>
      </c>
      <c r="F951" s="7"/>
      <c r="G951" s="8"/>
      <c r="H951" s="5" t="s">
        <v>284</v>
      </c>
      <c r="I951" s="5">
        <v>5</v>
      </c>
      <c r="J951" s="5">
        <v>114.3</v>
      </c>
      <c r="K951" s="5">
        <v>15</v>
      </c>
      <c r="L951" s="5">
        <v>40</v>
      </c>
      <c r="M951" s="5">
        <v>72.3</v>
      </c>
      <c r="N951" s="5">
        <v>6.5</v>
      </c>
      <c r="O951" s="43" t="str">
        <f>CONCATENATE(Таблица1[[#This Row],[Отверстия]],"/",Таблица1[[#This Row],[PCD]])</f>
        <v>5/114,3</v>
      </c>
      <c r="P951" s="5" t="s">
        <v>552</v>
      </c>
      <c r="Q951" s="17" t="str">
        <f>CONCATENATE(Таблица1[[#This Row],[Отверстия]],"/",Таблица1[[#This Row],[PCD]],"/",Таблица1[[#This Row],[Диаметр]])</f>
        <v>5/114,3/15</v>
      </c>
      <c r="R95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5/114,3/15/40/72,3/6,5</v>
      </c>
      <c r="S95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5/114,3/15/40/72,3/6,5</v>
      </c>
      <c r="T951" s="58" t="s">
        <v>22</v>
      </c>
      <c r="U951" s="4"/>
      <c r="V951" s="35"/>
      <c r="W951" s="55"/>
      <c r="X951" s="34">
        <v>4050</v>
      </c>
      <c r="Y951" s="161"/>
      <c r="Z951" s="34">
        <v>0</v>
      </c>
      <c r="AA951" s="51">
        <f>IFERROR(VLOOKUP(Таблица1[[#This Row],[Товар КОД6]],'Stock СВОД'!$A$5:$C$220,2,0),)</f>
        <v>0</v>
      </c>
      <c r="AB951" s="51">
        <f>IFERROR(VLOOKUP(Таблица1[[#This Row],[Товар КОД6]],'Продажи Период СВОД'!$A$5:$C$410,2,0),)</f>
        <v>0</v>
      </c>
      <c r="AC951" s="129">
        <f>IFERROR(VLOOKUP(Таблица1[[#This Row],[Товар КОД6]],'Stock СВОД'!$A$5:$C$220,3,0),)</f>
        <v>0</v>
      </c>
      <c r="AD951" s="51">
        <f>IFERROR(VLOOKUP(Таблица1[[#This Row],[Товар КОД6]],'Продажи Период СВОД'!$A$5:$C$410,3,0),)</f>
        <v>0</v>
      </c>
      <c r="AE951" s="119">
        <f>Таблица1[[#This Row],[СТОК 1001]]+Таблица1[[#This Row],[СТОК 1002,]]</f>
        <v>0</v>
      </c>
      <c r="AF951" s="128"/>
      <c r="AG951" s="129"/>
      <c r="AH951" s="120">
        <f>Таблица1[[#This Row],[1002 заказ]]+Таблица1[[#This Row],[1001 заказ]]</f>
        <v>0</v>
      </c>
      <c r="AI951" s="57"/>
      <c r="AJ951" s="57"/>
      <c r="AK951" s="57"/>
      <c r="AL951" s="57">
        <f>Таблица1[[#This Row],[ФАКТ 1001]]+Таблица1[[#This Row],[ФАКТ 1002]]+Таблица1[[#This Row],[1001 заказ]]+Таблица1[[#This Row],[1002 заказ]]</f>
        <v>0</v>
      </c>
      <c r="AP951" s="3">
        <f>Таблица1[[#This Row],[Возврат 1002]]+Таблица1[[#This Row],[Возврат 1001]]</f>
        <v>0</v>
      </c>
      <c r="AQ95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52" spans="1:43" s="3" customFormat="1" ht="15.75" customHeight="1" x14ac:dyDescent="0.2">
      <c r="A952" s="23" t="s">
        <v>810</v>
      </c>
      <c r="B952" s="2">
        <v>665977</v>
      </c>
      <c r="C952" s="88" t="s">
        <v>3770</v>
      </c>
      <c r="D952" s="23" t="s">
        <v>810</v>
      </c>
      <c r="E952" s="7">
        <v>665977</v>
      </c>
      <c r="F952" s="7" t="s">
        <v>107</v>
      </c>
      <c r="G952" s="8" t="s">
        <v>1099</v>
      </c>
      <c r="H952" s="5" t="s">
        <v>21</v>
      </c>
      <c r="I952" s="5">
        <v>5</v>
      </c>
      <c r="J952" s="5">
        <v>114.3</v>
      </c>
      <c r="K952" s="5">
        <v>15</v>
      </c>
      <c r="L952" s="5">
        <v>43</v>
      </c>
      <c r="M952" s="5">
        <v>66.099999999999994</v>
      </c>
      <c r="N952" s="5">
        <v>6.5</v>
      </c>
      <c r="O952" s="43" t="str">
        <f>CONCATENATE(Таблица1[[#This Row],[Отверстия]],"/",Таблица1[[#This Row],[PCD]])</f>
        <v>5/114,3</v>
      </c>
      <c r="P952" s="5" t="s">
        <v>553</v>
      </c>
      <c r="Q952" s="17" t="str">
        <f>CONCATENATE(Таблица1[[#This Row],[Отверстия]],"/",Таблица1[[#This Row],[PCD]],"/",Таблица1[[#This Row],[Диаметр]])</f>
        <v>5/114,3/15</v>
      </c>
      <c r="R95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5/114,3/15/43/66,1/6,5</v>
      </c>
      <c r="S95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5/114,3/15/43/66,1/6,5</v>
      </c>
      <c r="T952" s="58" t="s">
        <v>28</v>
      </c>
      <c r="U952" s="4">
        <v>4</v>
      </c>
      <c r="V952" s="35">
        <v>4</v>
      </c>
      <c r="W952" s="55" t="s">
        <v>2925</v>
      </c>
      <c r="X952" s="34">
        <v>3350</v>
      </c>
      <c r="Y952" s="161"/>
      <c r="Z952" s="34">
        <v>0</v>
      </c>
      <c r="AA952" s="51">
        <f>IFERROR(VLOOKUP(Таблица1[[#This Row],[Товар КОД6]],'Stock СВОД'!$A$5:$C$220,2,0),)</f>
        <v>0</v>
      </c>
      <c r="AB952" s="51">
        <f>IFERROR(VLOOKUP(Таблица1[[#This Row],[Товар КОД6]],'Продажи Период СВОД'!$A$5:$C$410,2,0),)</f>
        <v>0</v>
      </c>
      <c r="AC952" s="129">
        <f>IFERROR(VLOOKUP(Таблица1[[#This Row],[Товар КОД6]],'Stock СВОД'!$A$5:$C$220,3,0),)</f>
        <v>0</v>
      </c>
      <c r="AD952" s="51">
        <f>IFERROR(VLOOKUP(Таблица1[[#This Row],[Товар КОД6]],'Продажи Период СВОД'!$A$5:$C$410,3,0),)</f>
        <v>4</v>
      </c>
      <c r="AE952" s="119">
        <f>Таблица1[[#This Row],[СТОК 1001]]+Таблица1[[#This Row],[СТОК 1002,]]</f>
        <v>0</v>
      </c>
      <c r="AF952" s="128"/>
      <c r="AG952" s="129"/>
      <c r="AH952" s="120">
        <f>Таблица1[[#This Row],[1002 заказ]]+Таблица1[[#This Row],[1001 заказ]]</f>
        <v>0</v>
      </c>
      <c r="AI952" s="57"/>
      <c r="AJ952" s="194"/>
      <c r="AK952" s="194"/>
      <c r="AL952" s="194">
        <f>Таблица1[[#This Row],[ФАКТ 1001]]+Таблица1[[#This Row],[ФАКТ 1002]]+Таблица1[[#This Row],[1001 заказ]]+Таблица1[[#This Row],[1002 заказ]]</f>
        <v>0</v>
      </c>
      <c r="AP952" s="3">
        <f>Таблица1[[#This Row],[Возврат 1002]]+Таблица1[[#This Row],[Возврат 1001]]</f>
        <v>0</v>
      </c>
      <c r="AQ95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953" spans="1:43" s="3" customFormat="1" ht="15.75" customHeight="1" x14ac:dyDescent="0.2">
      <c r="A953" s="23" t="s">
        <v>810</v>
      </c>
      <c r="B953" s="2">
        <v>405690</v>
      </c>
      <c r="C953" s="88" t="s">
        <v>554</v>
      </c>
      <c r="D953" s="23" t="s">
        <v>810</v>
      </c>
      <c r="E953" s="7">
        <v>405690</v>
      </c>
      <c r="F953" s="7" t="s">
        <v>107</v>
      </c>
      <c r="G953" s="8" t="s">
        <v>2571</v>
      </c>
      <c r="H953" s="5" t="s">
        <v>21</v>
      </c>
      <c r="I953" s="5">
        <v>5</v>
      </c>
      <c r="J953" s="5">
        <v>114.3</v>
      </c>
      <c r="K953" s="5">
        <v>15</v>
      </c>
      <c r="L953" s="5">
        <v>43</v>
      </c>
      <c r="M953" s="5">
        <v>66.099999999999994</v>
      </c>
      <c r="N953" s="5">
        <v>6.5</v>
      </c>
      <c r="O953" s="43" t="str">
        <f>CONCATENATE(Таблица1[[#This Row],[Отверстия]],"/",Таблица1[[#This Row],[PCD]])</f>
        <v>5/114,3</v>
      </c>
      <c r="P953" s="5" t="s">
        <v>555</v>
      </c>
      <c r="Q953" s="17" t="str">
        <f>CONCATENATE(Таблица1[[#This Row],[Отверстия]],"/",Таблица1[[#This Row],[PCD]],"/",Таблица1[[#This Row],[Диаметр]])</f>
        <v>5/114,3/15</v>
      </c>
      <c r="R95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5/114,3/15/43/66,1/6,5</v>
      </c>
      <c r="S95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5/114,3/15/43/66,1/6,5</v>
      </c>
      <c r="T953" s="58" t="s">
        <v>28</v>
      </c>
      <c r="U953" s="4">
        <v>4</v>
      </c>
      <c r="V953" s="35">
        <v>4</v>
      </c>
      <c r="W953" s="55" t="s">
        <v>2925</v>
      </c>
      <c r="X953" s="34">
        <v>3590</v>
      </c>
      <c r="Y953" s="161"/>
      <c r="Z953" s="34">
        <v>2565.0014000000001</v>
      </c>
      <c r="AA953" s="51">
        <f>IFERROR(VLOOKUP(Таблица1[[#This Row],[Товар КОД6]],'Stock СВОД'!$A$5:$C$220,2,0),)</f>
        <v>4</v>
      </c>
      <c r="AB953" s="51">
        <f>IFERROR(VLOOKUP(Таблица1[[#This Row],[Товар КОД6]],'Продажи Период СВОД'!$A$5:$C$410,2,0),)</f>
        <v>0</v>
      </c>
      <c r="AC953" s="129">
        <f>IFERROR(VLOOKUP(Таблица1[[#This Row],[Товар КОД6]],'Stock СВОД'!$A$5:$C$220,3,0),)</f>
        <v>0</v>
      </c>
      <c r="AD953" s="51">
        <f>IFERROR(VLOOKUP(Таблица1[[#This Row],[Товар КОД6]],'Продажи Период СВОД'!$A$5:$C$410,3,0),)</f>
        <v>0</v>
      </c>
      <c r="AE953" s="119">
        <f>Таблица1[[#This Row],[СТОК 1001]]+Таблица1[[#This Row],[СТОК 1002,]]</f>
        <v>4</v>
      </c>
      <c r="AF953" s="128"/>
      <c r="AG953" s="129"/>
      <c r="AH953" s="120">
        <f>Таблица1[[#This Row],[1002 заказ]]+Таблица1[[#This Row],[1001 заказ]]</f>
        <v>0</v>
      </c>
      <c r="AI953" s="57"/>
      <c r="AJ953" s="194"/>
      <c r="AK953" s="194"/>
      <c r="AL953" s="194">
        <f>Таблица1[[#This Row],[ФАКТ 1001]]+Таблица1[[#This Row],[ФАКТ 1002]]+Таблица1[[#This Row],[1001 заказ]]+Таблица1[[#This Row],[1002 заказ]]</f>
        <v>0</v>
      </c>
      <c r="AP953" s="3">
        <f>Таблица1[[#This Row],[Возврат 1002]]+Таблица1[[#This Row],[Возврат 1001]]</f>
        <v>0</v>
      </c>
      <c r="AQ95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954" spans="1:43" s="3" customFormat="1" ht="15.75" customHeight="1" x14ac:dyDescent="0.2">
      <c r="A954" s="23" t="s">
        <v>810</v>
      </c>
      <c r="B954" s="2">
        <v>820365</v>
      </c>
      <c r="C954" s="88" t="s">
        <v>556</v>
      </c>
      <c r="D954" s="23" t="s">
        <v>810</v>
      </c>
      <c r="E954" s="7">
        <v>820365</v>
      </c>
      <c r="F954" s="7" t="s">
        <v>107</v>
      </c>
      <c r="G954" s="8" t="s">
        <v>1097</v>
      </c>
      <c r="H954" s="5" t="s">
        <v>21</v>
      </c>
      <c r="I954" s="5">
        <v>5</v>
      </c>
      <c r="J954" s="5">
        <v>114.3</v>
      </c>
      <c r="K954" s="5">
        <v>15</v>
      </c>
      <c r="L954" s="5">
        <v>43</v>
      </c>
      <c r="M954" s="5">
        <v>66.099999999999994</v>
      </c>
      <c r="N954" s="5">
        <v>6.5</v>
      </c>
      <c r="O954" s="43" t="str">
        <f>CONCATENATE(Таблица1[[#This Row],[Отверстия]],"/",Таблица1[[#This Row],[PCD]])</f>
        <v>5/114,3</v>
      </c>
      <c r="P954" s="5" t="s">
        <v>557</v>
      </c>
      <c r="Q954" s="17" t="str">
        <f>CONCATENATE(Таблица1[[#This Row],[Отверстия]],"/",Таблица1[[#This Row],[PCD]],"/",Таблица1[[#This Row],[Диаметр]])</f>
        <v>5/114,3/15</v>
      </c>
      <c r="R95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5/114,3/15/43/66,1/6,5</v>
      </c>
      <c r="S95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5/114,3/15/43/66,1/6,5</v>
      </c>
      <c r="T954" s="58" t="s">
        <v>28</v>
      </c>
      <c r="U954" s="4">
        <v>4</v>
      </c>
      <c r="V954" s="35">
        <v>4</v>
      </c>
      <c r="W954" s="55" t="s">
        <v>2925</v>
      </c>
      <c r="X954" s="34">
        <v>3590</v>
      </c>
      <c r="Y954" s="161"/>
      <c r="Z954" s="34">
        <v>2564.9895999999994</v>
      </c>
      <c r="AA954" s="51">
        <f>IFERROR(VLOOKUP(Таблица1[[#This Row],[Товар КОД6]],'Stock СВОД'!$A$5:$C$220,2,0),)</f>
        <v>0</v>
      </c>
      <c r="AB954" s="51">
        <f>IFERROR(VLOOKUP(Таблица1[[#This Row],[Товар КОД6]],'Продажи Период СВОД'!$A$5:$C$410,2,0),)</f>
        <v>0</v>
      </c>
      <c r="AC954" s="129">
        <f>IFERROR(VLOOKUP(Таблица1[[#This Row],[Товар КОД6]],'Stock СВОД'!$A$5:$C$220,3,0),)</f>
        <v>0</v>
      </c>
      <c r="AD954" s="51">
        <f>IFERROR(VLOOKUP(Таблица1[[#This Row],[Товар КОД6]],'Продажи Период СВОД'!$A$5:$C$410,3,0),)</f>
        <v>0</v>
      </c>
      <c r="AE954" s="119">
        <f>Таблица1[[#This Row],[СТОК 1001]]+Таблица1[[#This Row],[СТОК 1002,]]</f>
        <v>0</v>
      </c>
      <c r="AF954" s="128"/>
      <c r="AG954" s="129"/>
      <c r="AH954" s="120">
        <f>Таблица1[[#This Row],[1002 заказ]]+Таблица1[[#This Row],[1001 заказ]]</f>
        <v>0</v>
      </c>
      <c r="AI954" s="57"/>
      <c r="AJ954" s="194"/>
      <c r="AK954" s="194"/>
      <c r="AL954" s="194">
        <f>Таблица1[[#This Row],[ФАКТ 1001]]+Таблица1[[#This Row],[ФАКТ 1002]]+Таблица1[[#This Row],[1001 заказ]]+Таблица1[[#This Row],[1002 заказ]]</f>
        <v>0</v>
      </c>
      <c r="AP954" s="3">
        <f>Таблица1[[#This Row],[Возврат 1002]]+Таблица1[[#This Row],[Возврат 1001]]</f>
        <v>0</v>
      </c>
      <c r="AQ95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55" spans="1:43" s="3" customFormat="1" ht="15.75" customHeight="1" x14ac:dyDescent="0.2">
      <c r="A955" s="23" t="s">
        <v>810</v>
      </c>
      <c r="B955" s="2">
        <v>941606</v>
      </c>
      <c r="C955" s="88" t="s">
        <v>558</v>
      </c>
      <c r="D955" s="23" t="s">
        <v>810</v>
      </c>
      <c r="E955" s="7">
        <v>941606</v>
      </c>
      <c r="F955" s="7" t="s">
        <v>107</v>
      </c>
      <c r="G955" s="8" t="s">
        <v>1099</v>
      </c>
      <c r="H955" s="5" t="s">
        <v>21</v>
      </c>
      <c r="I955" s="5">
        <v>5</v>
      </c>
      <c r="J955" s="5">
        <v>114.3</v>
      </c>
      <c r="K955" s="5">
        <v>15</v>
      </c>
      <c r="L955" s="5">
        <v>43</v>
      </c>
      <c r="M955" s="5">
        <v>66.099999999999994</v>
      </c>
      <c r="N955" s="5">
        <v>6.5</v>
      </c>
      <c r="O955" s="43" t="str">
        <f>CONCATENATE(Таблица1[[#This Row],[Отверстия]],"/",Таблица1[[#This Row],[PCD]])</f>
        <v>5/114,3</v>
      </c>
      <c r="P955" s="5" t="s">
        <v>559</v>
      </c>
      <c r="Q955" s="17" t="str">
        <f>CONCATENATE(Таблица1[[#This Row],[Отверстия]],"/",Таблица1[[#This Row],[PCD]],"/",Таблица1[[#This Row],[Диаметр]])</f>
        <v>5/114,3/15</v>
      </c>
      <c r="R95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5/114,3/15/43/66,1/6,5</v>
      </c>
      <c r="S95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5/114,3/15/43/66,1/6,5</v>
      </c>
      <c r="T955" s="58" t="s">
        <v>28</v>
      </c>
      <c r="U955" s="4">
        <v>4</v>
      </c>
      <c r="V955" s="35">
        <v>4</v>
      </c>
      <c r="W955" s="55" t="s">
        <v>2925</v>
      </c>
      <c r="X955" s="34">
        <v>3350</v>
      </c>
      <c r="Y955" s="161"/>
      <c r="Z955" s="34">
        <v>2629.9957999999997</v>
      </c>
      <c r="AA955" s="51">
        <f>IFERROR(VLOOKUP(Таблица1[[#This Row],[Товар КОД6]],'Stock СВОД'!$A$5:$C$220,2,0),)</f>
        <v>4</v>
      </c>
      <c r="AB955" s="51">
        <f>IFERROR(VLOOKUP(Таблица1[[#This Row],[Товар КОД6]],'Продажи Период СВОД'!$A$5:$C$410,2,0),)</f>
        <v>0</v>
      </c>
      <c r="AC955" s="129">
        <f>IFERROR(VLOOKUP(Таблица1[[#This Row],[Товар КОД6]],'Stock СВОД'!$A$5:$C$220,3,0),)</f>
        <v>0</v>
      </c>
      <c r="AD955" s="51">
        <f>IFERROR(VLOOKUP(Таблица1[[#This Row],[Товар КОД6]],'Продажи Период СВОД'!$A$5:$C$410,3,0),)</f>
        <v>0</v>
      </c>
      <c r="AE955" s="119">
        <f>Таблица1[[#This Row],[СТОК 1001]]+Таблица1[[#This Row],[СТОК 1002,]]</f>
        <v>4</v>
      </c>
      <c r="AF955" s="128"/>
      <c r="AG955" s="129"/>
      <c r="AH955" s="316">
        <f>Таблица1[[#This Row],[1002 заказ]]+Таблица1[[#This Row],[1001 заказ]]</f>
        <v>0</v>
      </c>
      <c r="AI955" s="57"/>
      <c r="AJ955" s="194"/>
      <c r="AK955" s="194"/>
      <c r="AL955" s="194">
        <f>Таблица1[[#This Row],[ФАКТ 1001]]+Таблица1[[#This Row],[ФАКТ 1002]]+Таблица1[[#This Row],[1001 заказ]]+Таблица1[[#This Row],[1002 заказ]]</f>
        <v>0</v>
      </c>
      <c r="AP955" s="3">
        <f>Таблица1[[#This Row],[Возврат 1002]]+Таблица1[[#This Row],[Возврат 1001]]</f>
        <v>0</v>
      </c>
      <c r="AQ95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956" spans="1:43" s="3" customFormat="1" ht="15.75" customHeight="1" x14ac:dyDescent="0.2">
      <c r="A956" s="23" t="s">
        <v>810</v>
      </c>
      <c r="B956" s="2">
        <v>408836</v>
      </c>
      <c r="C956" s="88" t="s">
        <v>1519</v>
      </c>
      <c r="D956" s="23" t="s">
        <v>810</v>
      </c>
      <c r="E956" s="7">
        <v>408836</v>
      </c>
      <c r="F956" s="7" t="s">
        <v>2573</v>
      </c>
      <c r="G956" s="8" t="s">
        <v>1180</v>
      </c>
      <c r="H956" s="5" t="s">
        <v>21</v>
      </c>
      <c r="I956" s="5">
        <v>5</v>
      </c>
      <c r="J956" s="5">
        <v>114.3</v>
      </c>
      <c r="K956" s="5">
        <v>15</v>
      </c>
      <c r="L956" s="5">
        <v>43</v>
      </c>
      <c r="M956" s="5">
        <v>66.099999999999994</v>
      </c>
      <c r="N956" s="5">
        <v>6.5</v>
      </c>
      <c r="O956" s="43" t="str">
        <f>CONCATENATE(Таблица1[[#This Row],[Отверстия]],"/",Таблица1[[#This Row],[PCD]])</f>
        <v>5/114,3</v>
      </c>
      <c r="P956" s="5" t="s">
        <v>1518</v>
      </c>
      <c r="Q956" s="17" t="str">
        <f>CONCATENATE(Таблица1[[#This Row],[Отверстия]],"/",Таблица1[[#This Row],[PCD]],"/",Таблица1[[#This Row],[Диаметр]])</f>
        <v>5/114,3/15</v>
      </c>
      <c r="R95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5/114,3/15/43/66,1/6,5</v>
      </c>
      <c r="S95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5/114,3/15/43/66,1/6,5</v>
      </c>
      <c r="T956" s="58" t="s">
        <v>28</v>
      </c>
      <c r="U956" s="4">
        <v>4</v>
      </c>
      <c r="V956" s="35">
        <v>4</v>
      </c>
      <c r="W956" s="55" t="s">
        <v>2925</v>
      </c>
      <c r="X956" s="34">
        <v>3590</v>
      </c>
      <c r="Y956" s="161"/>
      <c r="Z956" s="34">
        <v>0</v>
      </c>
      <c r="AA956" s="51">
        <f>IFERROR(VLOOKUP(Таблица1[[#This Row],[Товар КОД6]],'Stock СВОД'!$A$5:$C$220,2,0),)</f>
        <v>0</v>
      </c>
      <c r="AB956" s="51">
        <f>IFERROR(VLOOKUP(Таблица1[[#This Row],[Товар КОД6]],'Продажи Период СВОД'!$A$5:$C$410,2,0),)</f>
        <v>0</v>
      </c>
      <c r="AC956" s="129">
        <f>IFERROR(VLOOKUP(Таблица1[[#This Row],[Товар КОД6]],'Stock СВОД'!$A$5:$C$220,3,0),)</f>
        <v>0</v>
      </c>
      <c r="AD956" s="51">
        <f>IFERROR(VLOOKUP(Таблица1[[#This Row],[Товар КОД6]],'Продажи Период СВОД'!$A$5:$C$410,3,0),)</f>
        <v>0</v>
      </c>
      <c r="AE956" s="119">
        <f>Таблица1[[#This Row],[СТОК 1001]]+Таблица1[[#This Row],[СТОК 1002,]]</f>
        <v>0</v>
      </c>
      <c r="AF956" s="128"/>
      <c r="AG956" s="129"/>
      <c r="AH956" s="120">
        <f>Таблица1[[#This Row],[1002 заказ]]+Таблица1[[#This Row],[1001 заказ]]</f>
        <v>0</v>
      </c>
      <c r="AI956" s="57"/>
      <c r="AJ956" s="194"/>
      <c r="AK956" s="194"/>
      <c r="AL956" s="194">
        <f>Таблица1[[#This Row],[ФАКТ 1001]]+Таблица1[[#This Row],[ФАКТ 1002]]+Таблица1[[#This Row],[1001 заказ]]+Таблица1[[#This Row],[1002 заказ]]</f>
        <v>0</v>
      </c>
      <c r="AP956" s="3">
        <f>Таблица1[[#This Row],[Возврат 1002]]+Таблица1[[#This Row],[Возврат 1001]]</f>
        <v>0</v>
      </c>
      <c r="AQ95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57" spans="1:43" s="3" customFormat="1" ht="15.75" customHeight="1" x14ac:dyDescent="0.2">
      <c r="A957" s="23" t="s">
        <v>810</v>
      </c>
      <c r="B957" s="2">
        <v>408837</v>
      </c>
      <c r="C957" s="88" t="s">
        <v>1521</v>
      </c>
      <c r="D957" s="23" t="s">
        <v>810</v>
      </c>
      <c r="E957" s="7">
        <v>408837</v>
      </c>
      <c r="F957" s="7" t="s">
        <v>2573</v>
      </c>
      <c r="G957" s="8" t="s">
        <v>1102</v>
      </c>
      <c r="H957" s="5" t="s">
        <v>21</v>
      </c>
      <c r="I957" s="5">
        <v>5</v>
      </c>
      <c r="J957" s="5">
        <v>114.3</v>
      </c>
      <c r="K957" s="5">
        <v>15</v>
      </c>
      <c r="L957" s="5">
        <v>43</v>
      </c>
      <c r="M957" s="5">
        <v>66.099999999999994</v>
      </c>
      <c r="N957" s="5">
        <v>6.5</v>
      </c>
      <c r="O957" s="43" t="str">
        <f>CONCATENATE(Таблица1[[#This Row],[Отверстия]],"/",Таблица1[[#This Row],[PCD]])</f>
        <v>5/114,3</v>
      </c>
      <c r="P957" s="5" t="s">
        <v>1520</v>
      </c>
      <c r="Q957" s="17" t="str">
        <f>CONCATENATE(Таблица1[[#This Row],[Отверстия]],"/",Таблица1[[#This Row],[PCD]],"/",Таблица1[[#This Row],[Диаметр]])</f>
        <v>5/114,3/15</v>
      </c>
      <c r="R95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5/114,3/15/43/66,1/6,5</v>
      </c>
      <c r="S95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5/114,3/15/43/66,1/6,5</v>
      </c>
      <c r="T957" s="58" t="s">
        <v>28</v>
      </c>
      <c r="U957" s="4">
        <v>4</v>
      </c>
      <c r="V957" s="35">
        <v>4</v>
      </c>
      <c r="W957" s="55" t="s">
        <v>2925</v>
      </c>
      <c r="X957" s="34">
        <v>3590</v>
      </c>
      <c r="Y957" s="161"/>
      <c r="Z957" s="34">
        <v>0</v>
      </c>
      <c r="AA957" s="51">
        <f>IFERROR(VLOOKUP(Таблица1[[#This Row],[Товар КОД6]],'Stock СВОД'!$A$5:$C$220,2,0),)</f>
        <v>0</v>
      </c>
      <c r="AB957" s="51">
        <f>IFERROR(VLOOKUP(Таблица1[[#This Row],[Товар КОД6]],'Продажи Период СВОД'!$A$5:$C$410,2,0),)</f>
        <v>0</v>
      </c>
      <c r="AC957" s="129">
        <f>IFERROR(VLOOKUP(Таблица1[[#This Row],[Товар КОД6]],'Stock СВОД'!$A$5:$C$220,3,0),)</f>
        <v>0</v>
      </c>
      <c r="AD957" s="51">
        <f>IFERROR(VLOOKUP(Таблица1[[#This Row],[Товар КОД6]],'Продажи Период СВОД'!$A$5:$C$410,3,0),)</f>
        <v>0</v>
      </c>
      <c r="AE957" s="119">
        <f>Таблица1[[#This Row],[СТОК 1001]]+Таблица1[[#This Row],[СТОК 1002,]]</f>
        <v>0</v>
      </c>
      <c r="AF957" s="128"/>
      <c r="AG957" s="129"/>
      <c r="AH957" s="120">
        <f>Таблица1[[#This Row],[1002 заказ]]+Таблица1[[#This Row],[1001 заказ]]</f>
        <v>0</v>
      </c>
      <c r="AI957" s="57"/>
      <c r="AJ957" s="194"/>
      <c r="AK957" s="194"/>
      <c r="AL957" s="194">
        <f>Таблица1[[#This Row],[ФАКТ 1001]]+Таблица1[[#This Row],[ФАКТ 1002]]+Таблица1[[#This Row],[1001 заказ]]+Таблица1[[#This Row],[1002 заказ]]</f>
        <v>0</v>
      </c>
      <c r="AP957" s="3">
        <f>Таблица1[[#This Row],[Возврат 1002]]+Таблица1[[#This Row],[Возврат 1001]]</f>
        <v>0</v>
      </c>
      <c r="AQ95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58" spans="1:43" s="3" customFormat="1" ht="15.75" customHeight="1" x14ac:dyDescent="0.2">
      <c r="A958" s="23" t="s">
        <v>810</v>
      </c>
      <c r="B958" s="2">
        <v>661839</v>
      </c>
      <c r="C958" s="88" t="s">
        <v>2289</v>
      </c>
      <c r="D958" s="23" t="s">
        <v>810</v>
      </c>
      <c r="E958" s="7">
        <v>661839</v>
      </c>
      <c r="F958" s="7" t="s">
        <v>107</v>
      </c>
      <c r="G958" s="8" t="s">
        <v>1103</v>
      </c>
      <c r="H958" s="5" t="s">
        <v>21</v>
      </c>
      <c r="I958" s="5">
        <v>5</v>
      </c>
      <c r="J958" s="5">
        <v>114.3</v>
      </c>
      <c r="K958" s="5">
        <v>15</v>
      </c>
      <c r="L958" s="5">
        <v>43</v>
      </c>
      <c r="M958" s="5">
        <v>66.099999999999994</v>
      </c>
      <c r="N958" s="5">
        <v>6.5</v>
      </c>
      <c r="O958" s="43" t="str">
        <f>CONCATENATE(Таблица1[[#This Row],[Отверстия]],"/",Таблица1[[#This Row],[PCD]])</f>
        <v>5/114,3</v>
      </c>
      <c r="P958" s="5" t="s">
        <v>2288</v>
      </c>
      <c r="Q958" s="17" t="str">
        <f>CONCATENATE(Таблица1[[#This Row],[Отверстия]],"/",Таблица1[[#This Row],[PCD]],"/",Таблица1[[#This Row],[Диаметр]])</f>
        <v>5/114,3/15</v>
      </c>
      <c r="R95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5/114,3/15/43/66,1/6,5</v>
      </c>
      <c r="S95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5/114,3/15/43/66,1/6,5</v>
      </c>
      <c r="T958" s="58" t="s">
        <v>28</v>
      </c>
      <c r="U958" s="4">
        <v>4</v>
      </c>
      <c r="V958" s="35">
        <v>4</v>
      </c>
      <c r="W958" s="55" t="s">
        <v>2925</v>
      </c>
      <c r="X958" s="34">
        <v>3590</v>
      </c>
      <c r="Y958" s="161"/>
      <c r="Z958" s="34">
        <v>0</v>
      </c>
      <c r="AA958" s="51">
        <f>IFERROR(VLOOKUP(Таблица1[[#This Row],[Товар КОД6]],'Stock СВОД'!$A$5:$C$220,2,0),)</f>
        <v>0</v>
      </c>
      <c r="AB958" s="51">
        <f>IFERROR(VLOOKUP(Таблица1[[#This Row],[Товар КОД6]],'Продажи Период СВОД'!$A$5:$C$410,2,0),)</f>
        <v>0</v>
      </c>
      <c r="AC958" s="129">
        <f>IFERROR(VLOOKUP(Таблица1[[#This Row],[Товар КОД6]],'Stock СВОД'!$A$5:$C$220,3,0),)</f>
        <v>0</v>
      </c>
      <c r="AD958" s="51">
        <f>IFERROR(VLOOKUP(Таблица1[[#This Row],[Товар КОД6]],'Продажи Период СВОД'!$A$5:$C$410,3,0),)</f>
        <v>0</v>
      </c>
      <c r="AE958" s="119">
        <f>Таблица1[[#This Row],[СТОК 1001]]+Таблица1[[#This Row],[СТОК 1002,]]</f>
        <v>0</v>
      </c>
      <c r="AF958" s="128"/>
      <c r="AG958" s="129"/>
      <c r="AH958" s="120">
        <f>Таблица1[[#This Row],[1002 заказ]]+Таблица1[[#This Row],[1001 заказ]]</f>
        <v>0</v>
      </c>
      <c r="AI958" s="57"/>
      <c r="AJ958" s="194"/>
      <c r="AK958" s="194"/>
      <c r="AL958" s="194">
        <f>Таблица1[[#This Row],[ФАКТ 1001]]+Таблица1[[#This Row],[ФАКТ 1002]]+Таблица1[[#This Row],[1001 заказ]]+Таблица1[[#This Row],[1002 заказ]]</f>
        <v>0</v>
      </c>
      <c r="AP958" s="3">
        <f>Таблица1[[#This Row],[Возврат 1002]]+Таблица1[[#This Row],[Возврат 1001]]</f>
        <v>0</v>
      </c>
      <c r="AQ95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59" spans="1:43" s="3" customFormat="1" ht="15.75" customHeight="1" x14ac:dyDescent="0.2">
      <c r="A959" s="23" t="s">
        <v>810</v>
      </c>
      <c r="B959" s="2">
        <v>661840</v>
      </c>
      <c r="C959" s="88" t="s">
        <v>3771</v>
      </c>
      <c r="D959" s="23" t="s">
        <v>810</v>
      </c>
      <c r="E959" s="7">
        <v>661840</v>
      </c>
      <c r="F959" s="7" t="s">
        <v>107</v>
      </c>
      <c r="G959" s="8" t="s">
        <v>1107</v>
      </c>
      <c r="H959" s="5" t="s">
        <v>21</v>
      </c>
      <c r="I959" s="5">
        <v>5</v>
      </c>
      <c r="J959" s="5">
        <v>114.3</v>
      </c>
      <c r="K959" s="5">
        <v>15</v>
      </c>
      <c r="L959" s="5">
        <v>43</v>
      </c>
      <c r="M959" s="5">
        <v>66.099999999999994</v>
      </c>
      <c r="N959" s="5">
        <v>6.5</v>
      </c>
      <c r="O959" s="43" t="str">
        <f>CONCATENATE(Таблица1[[#This Row],[Отверстия]],"/",Таблица1[[#This Row],[PCD]])</f>
        <v>5/114,3</v>
      </c>
      <c r="P959" s="5" t="s">
        <v>2290</v>
      </c>
      <c r="Q959" s="17" t="str">
        <f>CONCATENATE(Таблица1[[#This Row],[Отверстия]],"/",Таблица1[[#This Row],[PCD]],"/",Таблица1[[#This Row],[Диаметр]])</f>
        <v>5/114,3/15</v>
      </c>
      <c r="R95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5/114,3/15/43/66,1/6,5</v>
      </c>
      <c r="S95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5/114,3/15/43/66,1/6,5</v>
      </c>
      <c r="T959" s="58" t="s">
        <v>28</v>
      </c>
      <c r="U959" s="4">
        <v>4</v>
      </c>
      <c r="V959" s="35">
        <v>4</v>
      </c>
      <c r="W959" s="55" t="s">
        <v>2925</v>
      </c>
      <c r="X959" s="34">
        <v>3350</v>
      </c>
      <c r="Y959" s="161"/>
      <c r="Z959" s="34">
        <v>0</v>
      </c>
      <c r="AA959" s="51">
        <f>IFERROR(VLOOKUP(Таблица1[[#This Row],[Товар КОД6]],'Stock СВОД'!$A$5:$C$220,2,0),)</f>
        <v>0</v>
      </c>
      <c r="AB959" s="51">
        <f>IFERROR(VLOOKUP(Таблица1[[#This Row],[Товар КОД6]],'Продажи Период СВОД'!$A$5:$C$410,2,0),)</f>
        <v>0</v>
      </c>
      <c r="AC959" s="129">
        <f>IFERROR(VLOOKUP(Таблица1[[#This Row],[Товар КОД6]],'Stock СВОД'!$A$5:$C$220,3,0),)</f>
        <v>0</v>
      </c>
      <c r="AD959" s="51">
        <f>IFERROR(VLOOKUP(Таблица1[[#This Row],[Товар КОД6]],'Продажи Период СВОД'!$A$5:$C$410,3,0),)</f>
        <v>0</v>
      </c>
      <c r="AE959" s="119">
        <f>Таблица1[[#This Row],[СТОК 1001]]+Таблица1[[#This Row],[СТОК 1002,]]</f>
        <v>0</v>
      </c>
      <c r="AF959" s="128"/>
      <c r="AG959" s="129"/>
      <c r="AH959" s="120">
        <f>Таблица1[[#This Row],[1002 заказ]]+Таблица1[[#This Row],[1001 заказ]]</f>
        <v>0</v>
      </c>
      <c r="AI959" s="57"/>
      <c r="AJ959" s="194"/>
      <c r="AK959" s="194"/>
      <c r="AL959" s="194">
        <f>Таблица1[[#This Row],[ФАКТ 1001]]+Таблица1[[#This Row],[ФАКТ 1002]]+Таблица1[[#This Row],[1001 заказ]]+Таблица1[[#This Row],[1002 заказ]]</f>
        <v>0</v>
      </c>
      <c r="AP959" s="3">
        <f>Таблица1[[#This Row],[Возврат 1002]]+Таблица1[[#This Row],[Возврат 1001]]</f>
        <v>0</v>
      </c>
      <c r="AQ95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60" spans="1:43" s="3" customFormat="1" ht="15.75" customHeight="1" x14ac:dyDescent="0.2">
      <c r="A960" s="23" t="s">
        <v>810</v>
      </c>
      <c r="B960" s="2">
        <v>661841</v>
      </c>
      <c r="C960" s="88" t="s">
        <v>2292</v>
      </c>
      <c r="D960" s="23" t="s">
        <v>810</v>
      </c>
      <c r="E960" s="7">
        <v>661841</v>
      </c>
      <c r="F960" s="7" t="s">
        <v>107</v>
      </c>
      <c r="G960" s="8" t="s">
        <v>1108</v>
      </c>
      <c r="H960" s="5" t="s">
        <v>21</v>
      </c>
      <c r="I960" s="5">
        <v>5</v>
      </c>
      <c r="J960" s="5">
        <v>114.3</v>
      </c>
      <c r="K960" s="5">
        <v>15</v>
      </c>
      <c r="L960" s="5">
        <v>43</v>
      </c>
      <c r="M960" s="5">
        <v>66.099999999999994</v>
      </c>
      <c r="N960" s="5">
        <v>6.5</v>
      </c>
      <c r="O960" s="43" t="str">
        <f>CONCATENATE(Таблица1[[#This Row],[Отверстия]],"/",Таблица1[[#This Row],[PCD]])</f>
        <v>5/114,3</v>
      </c>
      <c r="P960" s="5" t="s">
        <v>2291</v>
      </c>
      <c r="Q960" s="17" t="str">
        <f>CONCATENATE(Таблица1[[#This Row],[Отверстия]],"/",Таблица1[[#This Row],[PCD]],"/",Таблица1[[#This Row],[Диаметр]])</f>
        <v>5/114,3/15</v>
      </c>
      <c r="R96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5/114,3/15/43/66,1/6,5</v>
      </c>
      <c r="S96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5/114,3/15/43/66,1/6,5</v>
      </c>
      <c r="T960" s="58" t="s">
        <v>28</v>
      </c>
      <c r="U960" s="4">
        <v>4</v>
      </c>
      <c r="V960" s="35">
        <v>4</v>
      </c>
      <c r="W960" s="55" t="s">
        <v>2925</v>
      </c>
      <c r="X960" s="34">
        <v>3350</v>
      </c>
      <c r="Y960" s="161"/>
      <c r="Z960" s="34">
        <v>0</v>
      </c>
      <c r="AA960" s="51">
        <f>IFERROR(VLOOKUP(Таблица1[[#This Row],[Товар КОД6]],'Stock СВОД'!$A$5:$C$220,2,0),)</f>
        <v>0</v>
      </c>
      <c r="AB960" s="51">
        <f>IFERROR(VLOOKUP(Таблица1[[#This Row],[Товар КОД6]],'Продажи Период СВОД'!$A$5:$C$410,2,0),)</f>
        <v>0</v>
      </c>
      <c r="AC960" s="129">
        <f>IFERROR(VLOOKUP(Таблица1[[#This Row],[Товар КОД6]],'Stock СВОД'!$A$5:$C$220,3,0),)</f>
        <v>0</v>
      </c>
      <c r="AD960" s="51">
        <f>IFERROR(VLOOKUP(Таблица1[[#This Row],[Товар КОД6]],'Продажи Период СВОД'!$A$5:$C$410,3,0),)</f>
        <v>0</v>
      </c>
      <c r="AE960" s="119">
        <f>Таблица1[[#This Row],[СТОК 1001]]+Таблица1[[#This Row],[СТОК 1002,]]</f>
        <v>0</v>
      </c>
      <c r="AF960" s="128"/>
      <c r="AG960" s="129"/>
      <c r="AH960" s="120">
        <f>Таблица1[[#This Row],[1002 заказ]]+Таблица1[[#This Row],[1001 заказ]]</f>
        <v>0</v>
      </c>
      <c r="AI960" s="57"/>
      <c r="AJ960" s="194"/>
      <c r="AK960" s="194"/>
      <c r="AL960" s="194">
        <f>Таблица1[[#This Row],[ФАКТ 1001]]+Таблица1[[#This Row],[ФАКТ 1002]]+Таблица1[[#This Row],[1001 заказ]]+Таблица1[[#This Row],[1002 заказ]]</f>
        <v>0</v>
      </c>
      <c r="AP960" s="3">
        <f>Таблица1[[#This Row],[Возврат 1002]]+Таблица1[[#This Row],[Возврат 1001]]</f>
        <v>0</v>
      </c>
      <c r="AQ96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61" spans="1:43" s="3" customFormat="1" ht="15.75" customHeight="1" x14ac:dyDescent="0.2">
      <c r="A961" s="23" t="s">
        <v>810</v>
      </c>
      <c r="B961" s="2">
        <v>665684</v>
      </c>
      <c r="C961" s="88" t="s">
        <v>3772</v>
      </c>
      <c r="D961" s="23" t="s">
        <v>810</v>
      </c>
      <c r="E961" s="7">
        <v>665684</v>
      </c>
      <c r="F961" s="7" t="s">
        <v>2573</v>
      </c>
      <c r="G961" s="8" t="s">
        <v>1099</v>
      </c>
      <c r="H961" s="5" t="s">
        <v>21</v>
      </c>
      <c r="I961" s="5">
        <v>5</v>
      </c>
      <c r="J961" s="5">
        <v>114.3</v>
      </c>
      <c r="K961" s="5">
        <v>15</v>
      </c>
      <c r="L961" s="5">
        <v>43</v>
      </c>
      <c r="M961" s="5">
        <v>66.099999999999994</v>
      </c>
      <c r="N961" s="5">
        <v>6.5</v>
      </c>
      <c r="O961" s="43" t="str">
        <f>CONCATENATE(Таблица1[[#This Row],[Отверстия]],"/",Таблица1[[#This Row],[PCD]])</f>
        <v>5/114,3</v>
      </c>
      <c r="P961" s="5" t="s">
        <v>2316</v>
      </c>
      <c r="Q961" s="17" t="str">
        <f>CONCATENATE(Таблица1[[#This Row],[Отверстия]],"/",Таблица1[[#This Row],[PCD]],"/",Таблица1[[#This Row],[Диаметр]])</f>
        <v>5/114,3/15</v>
      </c>
      <c r="R96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5/114,3/15/43/66,1/6,5</v>
      </c>
      <c r="S96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5/114,3/15/43/66,1/6,5</v>
      </c>
      <c r="T961" s="58" t="s">
        <v>28</v>
      </c>
      <c r="U961" s="4">
        <v>4</v>
      </c>
      <c r="V961" s="35">
        <v>4</v>
      </c>
      <c r="W961" s="55" t="s">
        <v>2925</v>
      </c>
      <c r="X961" s="34">
        <v>3350</v>
      </c>
      <c r="Y961" s="161"/>
      <c r="Z961" s="34">
        <v>0</v>
      </c>
      <c r="AA961" s="51">
        <f>IFERROR(VLOOKUP(Таблица1[[#This Row],[Товар КОД6]],'Stock СВОД'!$A$5:$C$220,2,0),)</f>
        <v>0</v>
      </c>
      <c r="AB961" s="51">
        <f>IFERROR(VLOOKUP(Таблица1[[#This Row],[Товар КОД6]],'Продажи Период СВОД'!$A$5:$C$410,2,0),)</f>
        <v>0</v>
      </c>
      <c r="AC961" s="129">
        <f>IFERROR(VLOOKUP(Таблица1[[#This Row],[Товар КОД6]],'Stock СВОД'!$A$5:$C$220,3,0),)</f>
        <v>0</v>
      </c>
      <c r="AD961" s="51">
        <f>IFERROR(VLOOKUP(Таблица1[[#This Row],[Товар КОД6]],'Продажи Период СВОД'!$A$5:$C$410,3,0),)</f>
        <v>0</v>
      </c>
      <c r="AE961" s="119">
        <f>Таблица1[[#This Row],[СТОК 1001]]+Таблица1[[#This Row],[СТОК 1002,]]</f>
        <v>0</v>
      </c>
      <c r="AF961" s="128"/>
      <c r="AG961" s="129"/>
      <c r="AH961" s="120">
        <f>Таблица1[[#This Row],[1002 заказ]]+Таблица1[[#This Row],[1001 заказ]]</f>
        <v>0</v>
      </c>
      <c r="AI961" s="57"/>
      <c r="AJ961" s="194"/>
      <c r="AK961" s="194"/>
      <c r="AL961" s="194">
        <f>Таблица1[[#This Row],[ФАКТ 1001]]+Таблица1[[#This Row],[ФАКТ 1002]]+Таблица1[[#This Row],[1001 заказ]]+Таблица1[[#This Row],[1002 заказ]]</f>
        <v>0</v>
      </c>
      <c r="AP961" s="3">
        <f>Таблица1[[#This Row],[Возврат 1002]]+Таблица1[[#This Row],[Возврат 1001]]</f>
        <v>0</v>
      </c>
      <c r="AQ96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62" spans="1:43" s="3" customFormat="1" ht="15.75" customHeight="1" x14ac:dyDescent="0.2">
      <c r="A962" s="23" t="s">
        <v>810</v>
      </c>
      <c r="B962" s="2">
        <v>405644</v>
      </c>
      <c r="C962" s="88" t="s">
        <v>1236</v>
      </c>
      <c r="D962" s="23" t="s">
        <v>810</v>
      </c>
      <c r="E962" s="7">
        <v>405644</v>
      </c>
      <c r="F962" s="7" t="s">
        <v>2574</v>
      </c>
      <c r="G962" s="8" t="s">
        <v>1180</v>
      </c>
      <c r="H962" s="5" t="s">
        <v>21</v>
      </c>
      <c r="I962" s="5">
        <v>5</v>
      </c>
      <c r="J962" s="5">
        <v>114.3</v>
      </c>
      <c r="K962" s="5">
        <v>15</v>
      </c>
      <c r="L962" s="44">
        <v>45</v>
      </c>
      <c r="M962" s="5">
        <v>60.1</v>
      </c>
      <c r="N962" s="5">
        <v>6</v>
      </c>
      <c r="O962" s="43" t="str">
        <f>CONCATENATE(Таблица1[[#This Row],[Отверстия]],"/",Таблица1[[#This Row],[PCD]])</f>
        <v>5/114,3</v>
      </c>
      <c r="P962" s="5" t="str">
        <f>Таблица1[[#This Row],[Универсальный размер]]&amp;" "&amp;Таблица1[[#This Row],[Код Поставщика]]</f>
        <v>5/114,3/15/45/60,1/6 51.8ПЛ</v>
      </c>
      <c r="Q962" s="17" t="str">
        <f>CONCATENATE(Таблица1[[#This Row],[Отверстия]],"/",Таблица1[[#This Row],[PCD]],"/",Таблица1[[#This Row],[Диаметр]])</f>
        <v>5/114,3/15</v>
      </c>
      <c r="R96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5/114,3/15/45/60,1/6</v>
      </c>
      <c r="S96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5/114,3/15/45/60,1/6</v>
      </c>
      <c r="T962" s="58" t="s">
        <v>22</v>
      </c>
      <c r="U962" s="4"/>
      <c r="V962" s="35"/>
      <c r="W962" s="55"/>
      <c r="X962" s="34">
        <v>3590</v>
      </c>
      <c r="Y962" s="161"/>
      <c r="Z962" s="34">
        <v>0</v>
      </c>
      <c r="AA962" s="51">
        <f>IFERROR(VLOOKUP(Таблица1[[#This Row],[Товар КОД6]],'Stock СВОД'!$A$5:$C$220,2,0),)</f>
        <v>0</v>
      </c>
      <c r="AB962" s="51">
        <f>IFERROR(VLOOKUP(Таблица1[[#This Row],[Товар КОД6]],'Продажи Период СВОД'!$A$5:$C$410,2,0),)</f>
        <v>0</v>
      </c>
      <c r="AC962" s="129">
        <f>IFERROR(VLOOKUP(Таблица1[[#This Row],[Товар КОД6]],'Stock СВОД'!$A$5:$C$220,3,0),)</f>
        <v>0</v>
      </c>
      <c r="AD962" s="51">
        <f>IFERROR(VLOOKUP(Таблица1[[#This Row],[Товар КОД6]],'Продажи Период СВОД'!$A$5:$C$410,3,0),)</f>
        <v>0</v>
      </c>
      <c r="AE962" s="119">
        <f>Таблица1[[#This Row],[СТОК 1001]]+Таблица1[[#This Row],[СТОК 1002,]]</f>
        <v>0</v>
      </c>
      <c r="AF962" s="128"/>
      <c r="AG962" s="129"/>
      <c r="AH962" s="120">
        <f>Таблица1[[#This Row],[1002 заказ]]+Таблица1[[#This Row],[1001 заказ]]</f>
        <v>0</v>
      </c>
      <c r="AI962" s="57"/>
      <c r="AJ962" s="194"/>
      <c r="AK962" s="194"/>
      <c r="AL962" s="194">
        <f>Таблица1[[#This Row],[ФАКТ 1001]]+Таблица1[[#This Row],[ФАКТ 1002]]+Таблица1[[#This Row],[1001 заказ]]+Таблица1[[#This Row],[1002 заказ]]</f>
        <v>0</v>
      </c>
      <c r="AP962" s="3">
        <f>Таблица1[[#This Row],[Возврат 1002]]+Таблица1[[#This Row],[Возврат 1001]]</f>
        <v>0</v>
      </c>
      <c r="AQ96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63" spans="1:43" s="3" customFormat="1" ht="15.75" customHeight="1" x14ac:dyDescent="0.2">
      <c r="A963" s="23" t="s">
        <v>810</v>
      </c>
      <c r="B963" s="2">
        <v>661554</v>
      </c>
      <c r="C963" s="88" t="s">
        <v>1982</v>
      </c>
      <c r="D963" s="23" t="s">
        <v>810</v>
      </c>
      <c r="E963" s="7">
        <v>661554</v>
      </c>
      <c r="F963" s="7" t="s">
        <v>2574</v>
      </c>
      <c r="G963" s="8" t="s">
        <v>1106</v>
      </c>
      <c r="H963" s="5" t="s">
        <v>21</v>
      </c>
      <c r="I963" s="5">
        <v>5</v>
      </c>
      <c r="J963" s="5">
        <v>114.3</v>
      </c>
      <c r="K963" s="5">
        <v>15</v>
      </c>
      <c r="L963" s="44">
        <v>45</v>
      </c>
      <c r="M963" s="5">
        <v>60.1</v>
      </c>
      <c r="N963" s="5">
        <v>6</v>
      </c>
      <c r="O963" s="43" t="str">
        <f>CONCATENATE(Таблица1[[#This Row],[Отверстия]],"/",Таблица1[[#This Row],[PCD]])</f>
        <v>5/114,3</v>
      </c>
      <c r="P963" s="5" t="str">
        <f>Таблица1[[#This Row],[Универсальный размер]]&amp;" "&amp;Таблица1[[#This Row],[Код Поставщика]]</f>
        <v>5/114,3/15/45/60,1/6 51.8М</v>
      </c>
      <c r="Q963" s="17" t="str">
        <f>CONCATENATE(Таблица1[[#This Row],[Отверстия]],"/",Таблица1[[#This Row],[PCD]],"/",Таблица1[[#This Row],[Диаметр]])</f>
        <v>5/114,3/15</v>
      </c>
      <c r="R96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5/114,3/15/45/60,1/6</v>
      </c>
      <c r="S96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5/114,3/15/45/60,1/6</v>
      </c>
      <c r="T963" s="58" t="s">
        <v>22</v>
      </c>
      <c r="U963" s="4"/>
      <c r="V963" s="35"/>
      <c r="W963" s="55"/>
      <c r="X963" s="34">
        <v>3350</v>
      </c>
      <c r="Y963" s="161"/>
      <c r="Z963" s="34">
        <v>0</v>
      </c>
      <c r="AA963" s="51">
        <f>IFERROR(VLOOKUP(Таблица1[[#This Row],[Товар КОД6]],'Stock СВОД'!$A$5:$C$220,2,0),)</f>
        <v>0</v>
      </c>
      <c r="AB963" s="51">
        <f>IFERROR(VLOOKUP(Таблица1[[#This Row],[Товар КОД6]],'Продажи Период СВОД'!$A$5:$C$410,2,0),)</f>
        <v>0</v>
      </c>
      <c r="AC963" s="129">
        <f>IFERROR(VLOOKUP(Таблица1[[#This Row],[Товар КОД6]],'Stock СВОД'!$A$5:$C$220,3,0),)</f>
        <v>0</v>
      </c>
      <c r="AD963" s="51">
        <f>IFERROR(VLOOKUP(Таблица1[[#This Row],[Товар КОД6]],'Продажи Период СВОД'!$A$5:$C$410,3,0),)</f>
        <v>0</v>
      </c>
      <c r="AE963" s="119">
        <f>Таблица1[[#This Row],[СТОК 1001]]+Таблица1[[#This Row],[СТОК 1002,]]</f>
        <v>0</v>
      </c>
      <c r="AF963" s="128"/>
      <c r="AG963" s="129"/>
      <c r="AH963" s="120">
        <f>Таблица1[[#This Row],[1002 заказ]]+Таблица1[[#This Row],[1001 заказ]]</f>
        <v>0</v>
      </c>
      <c r="AI963" s="57"/>
      <c r="AJ963" s="194"/>
      <c r="AK963" s="194"/>
      <c r="AL963" s="194">
        <f>Таблица1[[#This Row],[ФАКТ 1001]]+Таблица1[[#This Row],[ФАКТ 1002]]+Таблица1[[#This Row],[1001 заказ]]+Таблица1[[#This Row],[1002 заказ]]</f>
        <v>0</v>
      </c>
      <c r="AP963" s="3">
        <f>Таблица1[[#This Row],[Возврат 1002]]+Таблица1[[#This Row],[Возврат 1001]]</f>
        <v>0</v>
      </c>
      <c r="AQ96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64" spans="1:43" s="3" customFormat="1" ht="15.75" customHeight="1" x14ac:dyDescent="0.2">
      <c r="A964" s="23" t="s">
        <v>810</v>
      </c>
      <c r="B964" s="2">
        <v>661557</v>
      </c>
      <c r="C964" s="88" t="s">
        <v>3773</v>
      </c>
      <c r="D964" s="23" t="s">
        <v>810</v>
      </c>
      <c r="E964" s="7">
        <v>661557</v>
      </c>
      <c r="F964" s="7" t="s">
        <v>2574</v>
      </c>
      <c r="G964" s="8" t="s">
        <v>1099</v>
      </c>
      <c r="H964" s="5" t="s">
        <v>21</v>
      </c>
      <c r="I964" s="5">
        <v>5</v>
      </c>
      <c r="J964" s="5">
        <v>114.3</v>
      </c>
      <c r="K964" s="5">
        <v>15</v>
      </c>
      <c r="L964" s="44">
        <v>45</v>
      </c>
      <c r="M964" s="5">
        <v>60.1</v>
      </c>
      <c r="N964" s="5">
        <v>6</v>
      </c>
      <c r="O964" s="43" t="str">
        <f>CONCATENATE(Таблица1[[#This Row],[Отверстия]],"/",Таблица1[[#This Row],[PCD]])</f>
        <v>5/114,3</v>
      </c>
      <c r="P964" s="5" t="str">
        <f>Таблица1[[#This Row],[Универсальный размер]]&amp;" "&amp;Таблица1[[#This Row],[Код Поставщика]]</f>
        <v>5/114,3/15/45/60,1/6 51.8Н</v>
      </c>
      <c r="Q964" s="17" t="str">
        <f>CONCATENATE(Таблица1[[#This Row],[Отверстия]],"/",Таблица1[[#This Row],[PCD]],"/",Таблица1[[#This Row],[Диаметр]])</f>
        <v>5/114,3/15</v>
      </c>
      <c r="R96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5/114,3/15/45/60,1/6</v>
      </c>
      <c r="S96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5/114,3/15/45/60,1/6</v>
      </c>
      <c r="T964" s="58" t="s">
        <v>22</v>
      </c>
      <c r="U964" s="4"/>
      <c r="V964" s="35"/>
      <c r="W964" s="55"/>
      <c r="X964" s="34">
        <v>3350</v>
      </c>
      <c r="Y964" s="161"/>
      <c r="Z964" s="34">
        <v>0</v>
      </c>
      <c r="AA964" s="51">
        <f>IFERROR(VLOOKUP(Таблица1[[#This Row],[Товар КОД6]],'Stock СВОД'!$A$5:$C$220,2,0),)</f>
        <v>0</v>
      </c>
      <c r="AB964" s="51">
        <f>IFERROR(VLOOKUP(Таблица1[[#This Row],[Товар КОД6]],'Продажи Период СВОД'!$A$5:$C$410,2,0),)</f>
        <v>0</v>
      </c>
      <c r="AC964" s="129">
        <f>IFERROR(VLOOKUP(Таблица1[[#This Row],[Товар КОД6]],'Stock СВОД'!$A$5:$C$220,3,0),)</f>
        <v>0</v>
      </c>
      <c r="AD964" s="51">
        <f>IFERROR(VLOOKUP(Таблица1[[#This Row],[Товар КОД6]],'Продажи Период СВОД'!$A$5:$C$410,3,0),)</f>
        <v>0</v>
      </c>
      <c r="AE964" s="119">
        <f>Таблица1[[#This Row],[СТОК 1001]]+Таблица1[[#This Row],[СТОК 1002,]]</f>
        <v>0</v>
      </c>
      <c r="AF964" s="128"/>
      <c r="AG964" s="129"/>
      <c r="AH964" s="120">
        <f>Таблица1[[#This Row],[1002 заказ]]+Таблица1[[#This Row],[1001 заказ]]</f>
        <v>0</v>
      </c>
      <c r="AI964" s="57"/>
      <c r="AJ964" s="194"/>
      <c r="AK964" s="194"/>
      <c r="AL964" s="194">
        <f>Таблица1[[#This Row],[ФАКТ 1001]]+Таблица1[[#This Row],[ФАКТ 1002]]+Таблица1[[#This Row],[1001 заказ]]+Таблица1[[#This Row],[1002 заказ]]</f>
        <v>0</v>
      </c>
      <c r="AP964" s="3">
        <f>Таблица1[[#This Row],[Возврат 1002]]+Таблица1[[#This Row],[Возврат 1001]]</f>
        <v>0</v>
      </c>
      <c r="AQ96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65" spans="1:43" s="3" customFormat="1" ht="15.75" customHeight="1" x14ac:dyDescent="0.2">
      <c r="A965" s="23" t="s">
        <v>810</v>
      </c>
      <c r="B965" s="2">
        <v>405684</v>
      </c>
      <c r="C965" s="88" t="s">
        <v>560</v>
      </c>
      <c r="D965" s="23" t="s">
        <v>810</v>
      </c>
      <c r="E965" s="7">
        <v>405684</v>
      </c>
      <c r="F965" s="7" t="s">
        <v>107</v>
      </c>
      <c r="G965" s="8" t="s">
        <v>2571</v>
      </c>
      <c r="H965" s="5" t="s">
        <v>21</v>
      </c>
      <c r="I965" s="5">
        <v>5</v>
      </c>
      <c r="J965" s="5">
        <v>114.3</v>
      </c>
      <c r="K965" s="5">
        <v>15</v>
      </c>
      <c r="L965" s="5">
        <v>45</v>
      </c>
      <c r="M965" s="5">
        <v>60.1</v>
      </c>
      <c r="N965" s="5">
        <v>6.5</v>
      </c>
      <c r="O965" s="43" t="str">
        <f>CONCATENATE(Таблица1[[#This Row],[Отверстия]],"/",Таблица1[[#This Row],[PCD]])</f>
        <v>5/114,3</v>
      </c>
      <c r="P965" s="5" t="s">
        <v>561</v>
      </c>
      <c r="Q965" s="17" t="str">
        <f>CONCATENATE(Таблица1[[#This Row],[Отверстия]],"/",Таблица1[[#This Row],[PCD]],"/",Таблица1[[#This Row],[Диаметр]])</f>
        <v>5/114,3/15</v>
      </c>
      <c r="R96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5/114,3/15/45/60,1/6,5</v>
      </c>
      <c r="S96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5/114,3/15/45/60,1/6,5</v>
      </c>
      <c r="T965" s="58" t="s">
        <v>22</v>
      </c>
      <c r="U965" s="4"/>
      <c r="V965" s="35"/>
      <c r="W965" s="55"/>
      <c r="X965" s="34">
        <v>3590</v>
      </c>
      <c r="Y965" s="161"/>
      <c r="Z965" s="34">
        <v>0</v>
      </c>
      <c r="AA965" s="51">
        <f>IFERROR(VLOOKUP(Таблица1[[#This Row],[Товар КОД6]],'Stock СВОД'!$A$5:$C$220,2,0),)</f>
        <v>0</v>
      </c>
      <c r="AB965" s="51">
        <f>IFERROR(VLOOKUP(Таблица1[[#This Row],[Товар КОД6]],'Продажи Период СВОД'!$A$5:$C$410,2,0),)</f>
        <v>0</v>
      </c>
      <c r="AC965" s="129">
        <f>IFERROR(VLOOKUP(Таблица1[[#This Row],[Товар КОД6]],'Stock СВОД'!$A$5:$C$220,3,0),)</f>
        <v>0</v>
      </c>
      <c r="AD965" s="51">
        <f>IFERROR(VLOOKUP(Таблица1[[#This Row],[Товар КОД6]],'Продажи Период СВОД'!$A$5:$C$410,3,0),)</f>
        <v>0</v>
      </c>
      <c r="AE965" s="119">
        <f>Таблица1[[#This Row],[СТОК 1001]]+Таблица1[[#This Row],[СТОК 1002,]]</f>
        <v>0</v>
      </c>
      <c r="AF965" s="128"/>
      <c r="AG965" s="129"/>
      <c r="AH965" s="120">
        <f>Таблица1[[#This Row],[1002 заказ]]+Таблица1[[#This Row],[1001 заказ]]</f>
        <v>0</v>
      </c>
      <c r="AI965" s="57"/>
      <c r="AJ965" s="194"/>
      <c r="AK965" s="194"/>
      <c r="AL965" s="194">
        <f>Таблица1[[#This Row],[ФАКТ 1001]]+Таблица1[[#This Row],[ФАКТ 1002]]+Таблица1[[#This Row],[1001 заказ]]+Таблица1[[#This Row],[1002 заказ]]</f>
        <v>0</v>
      </c>
      <c r="AP965" s="3">
        <f>Таблица1[[#This Row],[Возврат 1002]]+Таблица1[[#This Row],[Возврат 1001]]</f>
        <v>0</v>
      </c>
      <c r="AQ96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66" spans="1:43" s="3" customFormat="1" ht="15.75" customHeight="1" x14ac:dyDescent="0.2">
      <c r="A966" s="23" t="s">
        <v>810</v>
      </c>
      <c r="B966" s="2">
        <v>661853</v>
      </c>
      <c r="C966" s="88" t="s">
        <v>2307</v>
      </c>
      <c r="D966" s="23" t="s">
        <v>810</v>
      </c>
      <c r="E966" s="7">
        <v>661853</v>
      </c>
      <c r="F966" s="7" t="s">
        <v>107</v>
      </c>
      <c r="G966" s="8" t="s">
        <v>1103</v>
      </c>
      <c r="H966" s="5" t="s">
        <v>21</v>
      </c>
      <c r="I966" s="5">
        <v>5</v>
      </c>
      <c r="J966" s="5">
        <v>114.3</v>
      </c>
      <c r="K966" s="5">
        <v>15</v>
      </c>
      <c r="L966" s="5">
        <v>45</v>
      </c>
      <c r="M966" s="5">
        <v>60.1</v>
      </c>
      <c r="N966" s="5">
        <v>6.5</v>
      </c>
      <c r="O966" s="43" t="str">
        <f>CONCATENATE(Таблица1[[#This Row],[Отверстия]],"/",Таблица1[[#This Row],[PCD]])</f>
        <v>5/114,3</v>
      </c>
      <c r="P966" s="5" t="s">
        <v>2306</v>
      </c>
      <c r="Q966" s="17" t="str">
        <f>CONCATENATE(Таблица1[[#This Row],[Отверстия]],"/",Таблица1[[#This Row],[PCD]],"/",Таблица1[[#This Row],[Диаметр]])</f>
        <v>5/114,3/15</v>
      </c>
      <c r="R96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5/114,3/15/45/60,1/6,5</v>
      </c>
      <c r="S96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5/114,3/15/45/60,1/6,5</v>
      </c>
      <c r="T966" s="58" t="s">
        <v>22</v>
      </c>
      <c r="U966" s="4"/>
      <c r="V966" s="35"/>
      <c r="W966" s="55"/>
      <c r="X966" s="34">
        <v>3590</v>
      </c>
      <c r="Y966" s="161"/>
      <c r="Z966" s="34">
        <v>0</v>
      </c>
      <c r="AA966" s="51">
        <f>IFERROR(VLOOKUP(Таблица1[[#This Row],[Товар КОД6]],'Stock СВОД'!$A$5:$C$220,2,0),)</f>
        <v>0</v>
      </c>
      <c r="AB966" s="51">
        <f>IFERROR(VLOOKUP(Таблица1[[#This Row],[Товар КОД6]],'Продажи Период СВОД'!$A$5:$C$410,2,0),)</f>
        <v>0</v>
      </c>
      <c r="AC966" s="129">
        <f>IFERROR(VLOOKUP(Таблица1[[#This Row],[Товар КОД6]],'Stock СВОД'!$A$5:$C$220,3,0),)</f>
        <v>0</v>
      </c>
      <c r="AD966" s="51">
        <f>IFERROR(VLOOKUP(Таблица1[[#This Row],[Товар КОД6]],'Продажи Период СВОД'!$A$5:$C$410,3,0),)</f>
        <v>0</v>
      </c>
      <c r="AE966" s="119">
        <f>Таблица1[[#This Row],[СТОК 1001]]+Таблица1[[#This Row],[СТОК 1002,]]</f>
        <v>0</v>
      </c>
      <c r="AF966" s="128"/>
      <c r="AG966" s="129"/>
      <c r="AH966" s="120">
        <f>Таблица1[[#This Row],[1002 заказ]]+Таблица1[[#This Row],[1001 заказ]]</f>
        <v>0</v>
      </c>
      <c r="AI966" s="57"/>
      <c r="AJ966" s="194"/>
      <c r="AK966" s="194"/>
      <c r="AL966" s="194">
        <f>Таблица1[[#This Row],[ФАКТ 1001]]+Таблица1[[#This Row],[ФАКТ 1002]]+Таблица1[[#This Row],[1001 заказ]]+Таблица1[[#This Row],[1002 заказ]]</f>
        <v>0</v>
      </c>
      <c r="AP966" s="3">
        <f>Таблица1[[#This Row],[Возврат 1002]]+Таблица1[[#This Row],[Возврат 1001]]</f>
        <v>0</v>
      </c>
      <c r="AQ96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67" spans="1:43" s="3" customFormat="1" ht="15.75" customHeight="1" x14ac:dyDescent="0.2">
      <c r="A967" s="23" t="s">
        <v>810</v>
      </c>
      <c r="B967" s="2">
        <v>661854</v>
      </c>
      <c r="C967" s="88" t="s">
        <v>3774</v>
      </c>
      <c r="D967" s="23" t="s">
        <v>810</v>
      </c>
      <c r="E967" s="7">
        <v>661854</v>
      </c>
      <c r="F967" s="7" t="s">
        <v>107</v>
      </c>
      <c r="G967" s="8" t="s">
        <v>1107</v>
      </c>
      <c r="H967" s="5" t="s">
        <v>21</v>
      </c>
      <c r="I967" s="5">
        <v>5</v>
      </c>
      <c r="J967" s="5">
        <v>114.3</v>
      </c>
      <c r="K967" s="5">
        <v>15</v>
      </c>
      <c r="L967" s="5">
        <v>45</v>
      </c>
      <c r="M967" s="5">
        <v>60.1</v>
      </c>
      <c r="N967" s="5">
        <v>6.5</v>
      </c>
      <c r="O967" s="43" t="str">
        <f>CONCATENATE(Таблица1[[#This Row],[Отверстия]],"/",Таблица1[[#This Row],[PCD]])</f>
        <v>5/114,3</v>
      </c>
      <c r="P967" s="5" t="s">
        <v>2308</v>
      </c>
      <c r="Q967" s="17" t="str">
        <f>CONCATENATE(Таблица1[[#This Row],[Отверстия]],"/",Таблица1[[#This Row],[PCD]],"/",Таблица1[[#This Row],[Диаметр]])</f>
        <v>5/114,3/15</v>
      </c>
      <c r="R96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5/114,3/15/45/60,1/6,5</v>
      </c>
      <c r="S96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5/114,3/15/45/60,1/6,5</v>
      </c>
      <c r="T967" s="58" t="s">
        <v>22</v>
      </c>
      <c r="U967" s="4"/>
      <c r="V967" s="35"/>
      <c r="W967" s="55"/>
      <c r="X967" s="34">
        <v>3350</v>
      </c>
      <c r="Y967" s="161"/>
      <c r="Z967" s="34">
        <v>0</v>
      </c>
      <c r="AA967" s="51">
        <f>IFERROR(VLOOKUP(Таблица1[[#This Row],[Товар КОД6]],'Stock СВОД'!$A$5:$C$220,2,0),)</f>
        <v>0</v>
      </c>
      <c r="AB967" s="51">
        <f>IFERROR(VLOOKUP(Таблица1[[#This Row],[Товар КОД6]],'Продажи Период СВОД'!$A$5:$C$410,2,0),)</f>
        <v>0</v>
      </c>
      <c r="AC967" s="129">
        <f>IFERROR(VLOOKUP(Таблица1[[#This Row],[Товар КОД6]],'Stock СВОД'!$A$5:$C$220,3,0),)</f>
        <v>0</v>
      </c>
      <c r="AD967" s="51">
        <f>IFERROR(VLOOKUP(Таблица1[[#This Row],[Товар КОД6]],'Продажи Период СВОД'!$A$5:$C$410,3,0),)</f>
        <v>0</v>
      </c>
      <c r="AE967" s="119">
        <f>Таблица1[[#This Row],[СТОК 1001]]+Таблица1[[#This Row],[СТОК 1002,]]</f>
        <v>0</v>
      </c>
      <c r="AF967" s="128"/>
      <c r="AG967" s="129"/>
      <c r="AH967" s="120">
        <f>Таблица1[[#This Row],[1002 заказ]]+Таблица1[[#This Row],[1001 заказ]]</f>
        <v>0</v>
      </c>
      <c r="AI967" s="57"/>
      <c r="AJ967" s="194"/>
      <c r="AK967" s="194"/>
      <c r="AL967" s="194">
        <f>Таблица1[[#This Row],[ФАКТ 1001]]+Таблица1[[#This Row],[ФАКТ 1002]]+Таблица1[[#This Row],[1001 заказ]]+Таблица1[[#This Row],[1002 заказ]]</f>
        <v>0</v>
      </c>
      <c r="AP967" s="3">
        <f>Таблица1[[#This Row],[Возврат 1002]]+Таблица1[[#This Row],[Возврат 1001]]</f>
        <v>0</v>
      </c>
      <c r="AQ96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68" spans="1:43" s="3" customFormat="1" ht="15.75" customHeight="1" x14ac:dyDescent="0.2">
      <c r="A968" s="23" t="s">
        <v>810</v>
      </c>
      <c r="B968" s="2">
        <v>661855</v>
      </c>
      <c r="C968" s="88" t="s">
        <v>2310</v>
      </c>
      <c r="D968" s="23" t="s">
        <v>810</v>
      </c>
      <c r="E968" s="7">
        <v>661855</v>
      </c>
      <c r="F968" s="7" t="s">
        <v>107</v>
      </c>
      <c r="G968" s="8" t="s">
        <v>1108</v>
      </c>
      <c r="H968" s="5" t="s">
        <v>21</v>
      </c>
      <c r="I968" s="5">
        <v>5</v>
      </c>
      <c r="J968" s="5">
        <v>114.3</v>
      </c>
      <c r="K968" s="5">
        <v>15</v>
      </c>
      <c r="L968" s="5">
        <v>45</v>
      </c>
      <c r="M968" s="5">
        <v>60.1</v>
      </c>
      <c r="N968" s="5">
        <v>6.5</v>
      </c>
      <c r="O968" s="43" t="str">
        <f>CONCATENATE(Таблица1[[#This Row],[Отверстия]],"/",Таблица1[[#This Row],[PCD]])</f>
        <v>5/114,3</v>
      </c>
      <c r="P968" s="5" t="s">
        <v>2309</v>
      </c>
      <c r="Q968" s="17" t="str">
        <f>CONCATENATE(Таблица1[[#This Row],[Отверстия]],"/",Таблица1[[#This Row],[PCD]],"/",Таблица1[[#This Row],[Диаметр]])</f>
        <v>5/114,3/15</v>
      </c>
      <c r="R96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5/114,3/15/45/60,1/6,5</v>
      </c>
      <c r="S96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5/114,3/15/45/60,1/6,5</v>
      </c>
      <c r="T968" s="58" t="s">
        <v>22</v>
      </c>
      <c r="U968" s="4"/>
      <c r="V968" s="35"/>
      <c r="W968" s="55"/>
      <c r="X968" s="34">
        <v>3350</v>
      </c>
      <c r="Y968" s="161"/>
      <c r="Z968" s="34">
        <v>0</v>
      </c>
      <c r="AA968" s="51">
        <f>IFERROR(VLOOKUP(Таблица1[[#This Row],[Товар КОД6]],'Stock СВОД'!$A$5:$C$220,2,0),)</f>
        <v>0</v>
      </c>
      <c r="AB968" s="51">
        <f>IFERROR(VLOOKUP(Таблица1[[#This Row],[Товар КОД6]],'Продажи Период СВОД'!$A$5:$C$410,2,0),)</f>
        <v>0</v>
      </c>
      <c r="AC968" s="129">
        <f>IFERROR(VLOOKUP(Таблица1[[#This Row],[Товар КОД6]],'Stock СВОД'!$A$5:$C$220,3,0),)</f>
        <v>0</v>
      </c>
      <c r="AD968" s="51">
        <f>IFERROR(VLOOKUP(Таблица1[[#This Row],[Товар КОД6]],'Продажи Период СВОД'!$A$5:$C$410,3,0),)</f>
        <v>0</v>
      </c>
      <c r="AE968" s="119">
        <f>Таблица1[[#This Row],[СТОК 1001]]+Таблица1[[#This Row],[СТОК 1002,]]</f>
        <v>0</v>
      </c>
      <c r="AF968" s="128"/>
      <c r="AG968" s="129"/>
      <c r="AH968" s="120">
        <f>Таблица1[[#This Row],[1002 заказ]]+Таблица1[[#This Row],[1001 заказ]]</f>
        <v>0</v>
      </c>
      <c r="AI968" s="57"/>
      <c r="AJ968" s="194"/>
      <c r="AK968" s="194"/>
      <c r="AL968" s="194">
        <f>Таблица1[[#This Row],[ФАКТ 1001]]+Таблица1[[#This Row],[ФАКТ 1002]]+Таблица1[[#This Row],[1001 заказ]]+Таблица1[[#This Row],[1002 заказ]]</f>
        <v>0</v>
      </c>
      <c r="AP968" s="3">
        <f>Таблица1[[#This Row],[Возврат 1002]]+Таблица1[[#This Row],[Возврат 1001]]</f>
        <v>0</v>
      </c>
      <c r="AQ96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69" spans="1:43" s="3" customFormat="1" ht="15.75" customHeight="1" x14ac:dyDescent="0.2">
      <c r="A969" s="23" t="s">
        <v>810</v>
      </c>
      <c r="B969" s="2">
        <v>665971</v>
      </c>
      <c r="C969" s="88" t="s">
        <v>3775</v>
      </c>
      <c r="D969" s="23" t="s">
        <v>810</v>
      </c>
      <c r="E969" s="7">
        <v>665971</v>
      </c>
      <c r="F969" s="7" t="s">
        <v>107</v>
      </c>
      <c r="G969" s="8" t="s">
        <v>1099</v>
      </c>
      <c r="H969" s="5" t="s">
        <v>21</v>
      </c>
      <c r="I969" s="5">
        <v>5</v>
      </c>
      <c r="J969" s="5">
        <v>114.3</v>
      </c>
      <c r="K969" s="5">
        <v>15</v>
      </c>
      <c r="L969" s="5">
        <v>45</v>
      </c>
      <c r="M969" s="5">
        <v>60.1</v>
      </c>
      <c r="N969" s="5">
        <v>6.5</v>
      </c>
      <c r="O969" s="43" t="str">
        <f>CONCATENATE(Таблица1[[#This Row],[Отверстия]],"/",Таблица1[[#This Row],[PCD]])</f>
        <v>5/114,3</v>
      </c>
      <c r="P969" s="5" t="s">
        <v>2503</v>
      </c>
      <c r="Q969" s="17" t="str">
        <f>CONCATENATE(Таблица1[[#This Row],[Отверстия]],"/",Таблица1[[#This Row],[PCD]],"/",Таблица1[[#This Row],[Диаметр]])</f>
        <v>5/114,3/15</v>
      </c>
      <c r="R96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5/114,3/15/45/60,1/6,5</v>
      </c>
      <c r="S96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5/114,3/15/45/60,1/6,5</v>
      </c>
      <c r="T969" s="58" t="s">
        <v>22</v>
      </c>
      <c r="U969" s="4"/>
      <c r="V969" s="35"/>
      <c r="W969" s="55"/>
      <c r="X969" s="34">
        <v>3350</v>
      </c>
      <c r="Y969" s="161"/>
      <c r="Z969" s="34">
        <v>0</v>
      </c>
      <c r="AA969" s="51">
        <f>IFERROR(VLOOKUP(Таблица1[[#This Row],[Товар КОД6]],'Stock СВОД'!$A$5:$C$220,2,0),)</f>
        <v>0</v>
      </c>
      <c r="AB969" s="51">
        <f>IFERROR(VLOOKUP(Таблица1[[#This Row],[Товар КОД6]],'Продажи Период СВОД'!$A$5:$C$410,2,0),)</f>
        <v>0</v>
      </c>
      <c r="AC969" s="129">
        <f>IFERROR(VLOOKUP(Таблица1[[#This Row],[Товар КОД6]],'Stock СВОД'!$A$5:$C$220,3,0),)</f>
        <v>0</v>
      </c>
      <c r="AD969" s="51">
        <f>IFERROR(VLOOKUP(Таблица1[[#This Row],[Товар КОД6]],'Продажи Период СВОД'!$A$5:$C$410,3,0),)</f>
        <v>0</v>
      </c>
      <c r="AE969" s="119">
        <f>Таблица1[[#This Row],[СТОК 1001]]+Таблица1[[#This Row],[СТОК 1002,]]</f>
        <v>0</v>
      </c>
      <c r="AF969" s="128"/>
      <c r="AG969" s="129"/>
      <c r="AH969" s="120">
        <f>Таблица1[[#This Row],[1002 заказ]]+Таблица1[[#This Row],[1001 заказ]]</f>
        <v>0</v>
      </c>
      <c r="AI969" s="57"/>
      <c r="AJ969" s="194"/>
      <c r="AK969" s="194"/>
      <c r="AL969" s="194">
        <f>Таблица1[[#This Row],[ФАКТ 1001]]+Таблица1[[#This Row],[ФАКТ 1002]]+Таблица1[[#This Row],[1001 заказ]]+Таблица1[[#This Row],[1002 заказ]]</f>
        <v>0</v>
      </c>
      <c r="AP969" s="3">
        <f>Таблица1[[#This Row],[Возврат 1002]]+Таблица1[[#This Row],[Возврат 1001]]</f>
        <v>0</v>
      </c>
      <c r="AQ96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70" spans="1:43" s="3" customFormat="1" ht="15.75" customHeight="1" x14ac:dyDescent="0.2">
      <c r="A970" s="23" t="s">
        <v>810</v>
      </c>
      <c r="B970" s="2">
        <v>665969</v>
      </c>
      <c r="C970" s="88" t="s">
        <v>3776</v>
      </c>
      <c r="D970" s="23" t="s">
        <v>810</v>
      </c>
      <c r="E970" s="7">
        <v>665969</v>
      </c>
      <c r="F970" s="7" t="s">
        <v>107</v>
      </c>
      <c r="G970" s="8" t="s">
        <v>1099</v>
      </c>
      <c r="H970" s="5" t="s">
        <v>21</v>
      </c>
      <c r="I970" s="5">
        <v>5</v>
      </c>
      <c r="J970" s="5">
        <v>114.3</v>
      </c>
      <c r="K970" s="5">
        <v>15</v>
      </c>
      <c r="L970" s="5">
        <v>46</v>
      </c>
      <c r="M970" s="5">
        <v>67.099999999999994</v>
      </c>
      <c r="N970" s="5">
        <v>6.5</v>
      </c>
      <c r="O970" s="43" t="str">
        <f>CONCATENATE(Таблица1[[#This Row],[Отверстия]],"/",Таблица1[[#This Row],[PCD]])</f>
        <v>5/114,3</v>
      </c>
      <c r="P970" s="5" t="s">
        <v>562</v>
      </c>
      <c r="Q970" s="17" t="str">
        <f>CONCATENATE(Таблица1[[#This Row],[Отверстия]],"/",Таблица1[[#This Row],[PCD]],"/",Таблица1[[#This Row],[Диаметр]])</f>
        <v>5/114,3/15</v>
      </c>
      <c r="R97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5/114,3/15/46/67,1/6,5</v>
      </c>
      <c r="S97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5/114,3/15/46/67,1/6,5</v>
      </c>
      <c r="T970" s="58" t="s">
        <v>28</v>
      </c>
      <c r="U970" s="4">
        <v>4</v>
      </c>
      <c r="V970" s="35">
        <v>4</v>
      </c>
      <c r="W970" s="55" t="s">
        <v>2926</v>
      </c>
      <c r="X970" s="34">
        <v>3350</v>
      </c>
      <c r="Y970" s="161"/>
      <c r="Z970" s="34">
        <v>2444.9954000000002</v>
      </c>
      <c r="AA970" s="51">
        <f>IFERROR(VLOOKUP(Таблица1[[#This Row],[Товар КОД6]],'Stock СВОД'!$A$5:$C$220,2,0),)</f>
        <v>0</v>
      </c>
      <c r="AB970" s="51">
        <f>IFERROR(VLOOKUP(Таблица1[[#This Row],[Товар КОД6]],'Продажи Период СВОД'!$A$5:$C$410,2,0),)</f>
        <v>0</v>
      </c>
      <c r="AC970" s="129">
        <f>IFERROR(VLOOKUP(Таблица1[[#This Row],[Товар КОД6]],'Stock СВОД'!$A$5:$C$220,3,0),)</f>
        <v>4</v>
      </c>
      <c r="AD970" s="51">
        <f>IFERROR(VLOOKUP(Таблица1[[#This Row],[Товар КОД6]],'Продажи Период СВОД'!$A$5:$C$410,3,0),)</f>
        <v>0</v>
      </c>
      <c r="AE970" s="119">
        <f>Таблица1[[#This Row],[СТОК 1001]]+Таблица1[[#This Row],[СТОК 1002,]]</f>
        <v>4</v>
      </c>
      <c r="AF970" s="128"/>
      <c r="AG970" s="129"/>
      <c r="AH970" s="120">
        <f>Таблица1[[#This Row],[1002 заказ]]+Таблица1[[#This Row],[1001 заказ]]</f>
        <v>0</v>
      </c>
      <c r="AI970" s="57"/>
      <c r="AJ970" s="194"/>
      <c r="AK970" s="194"/>
      <c r="AL970" s="194">
        <f>Таблица1[[#This Row],[ФАКТ 1001]]+Таблица1[[#This Row],[ФАКТ 1002]]+Таблица1[[#This Row],[1001 заказ]]+Таблица1[[#This Row],[1002 заказ]]</f>
        <v>0</v>
      </c>
      <c r="AP970" s="3">
        <f>Таблица1[[#This Row],[Возврат 1002]]+Таблица1[[#This Row],[Возврат 1001]]</f>
        <v>0</v>
      </c>
      <c r="AQ97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971" spans="1:43" s="3" customFormat="1" ht="15.75" customHeight="1" x14ac:dyDescent="0.2">
      <c r="A971" s="23" t="s">
        <v>810</v>
      </c>
      <c r="B971" s="2">
        <v>405681</v>
      </c>
      <c r="C971" s="88" t="s">
        <v>563</v>
      </c>
      <c r="D971" s="23" t="s">
        <v>810</v>
      </c>
      <c r="E971" s="7">
        <v>405681</v>
      </c>
      <c r="F971" s="7" t="s">
        <v>107</v>
      </c>
      <c r="G971" s="8" t="s">
        <v>2571</v>
      </c>
      <c r="H971" s="5" t="s">
        <v>21</v>
      </c>
      <c r="I971" s="5">
        <v>5</v>
      </c>
      <c r="J971" s="5">
        <v>114.3</v>
      </c>
      <c r="K971" s="5">
        <v>15</v>
      </c>
      <c r="L971" s="5">
        <v>46</v>
      </c>
      <c r="M971" s="5">
        <v>67.099999999999994</v>
      </c>
      <c r="N971" s="5">
        <v>6.5</v>
      </c>
      <c r="O971" s="43" t="str">
        <f>CONCATENATE(Таблица1[[#This Row],[Отверстия]],"/",Таблица1[[#This Row],[PCD]])</f>
        <v>5/114,3</v>
      </c>
      <c r="P971" s="5" t="s">
        <v>564</v>
      </c>
      <c r="Q971" s="17" t="str">
        <f>CONCATENATE(Таблица1[[#This Row],[Отверстия]],"/",Таблица1[[#This Row],[PCD]],"/",Таблица1[[#This Row],[Диаметр]])</f>
        <v>5/114,3/15</v>
      </c>
      <c r="R97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5/114,3/15/46/67,1/6,5</v>
      </c>
      <c r="S97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5/114,3/15/46/67,1/6,5</v>
      </c>
      <c r="T971" s="58" t="s">
        <v>28</v>
      </c>
      <c r="U971" s="4">
        <v>4</v>
      </c>
      <c r="V971" s="35">
        <v>4</v>
      </c>
      <c r="W971" s="55" t="s">
        <v>2926</v>
      </c>
      <c r="X971" s="34">
        <v>3590</v>
      </c>
      <c r="Y971" s="161"/>
      <c r="Z971" s="34">
        <v>2654.9970499999999</v>
      </c>
      <c r="AA971" s="51">
        <f>IFERROR(VLOOKUP(Таблица1[[#This Row],[Товар КОД6]],'Stock СВОД'!$A$5:$C$220,2,0),)</f>
        <v>4</v>
      </c>
      <c r="AB971" s="51">
        <f>IFERROR(VLOOKUP(Таблица1[[#This Row],[Товар КОД6]],'Продажи Период СВОД'!$A$5:$C$410,2,0),)</f>
        <v>0</v>
      </c>
      <c r="AC971" s="129">
        <f>IFERROR(VLOOKUP(Таблица1[[#This Row],[Товар КОД6]],'Stock СВОД'!$A$5:$C$220,3,0),)</f>
        <v>0</v>
      </c>
      <c r="AD971" s="51">
        <f>IFERROR(VLOOKUP(Таблица1[[#This Row],[Товар КОД6]],'Продажи Период СВОД'!$A$5:$C$410,3,0),)</f>
        <v>4</v>
      </c>
      <c r="AE971" s="119">
        <f>Таблица1[[#This Row],[СТОК 1001]]+Таблица1[[#This Row],[СТОК 1002,]]</f>
        <v>4</v>
      </c>
      <c r="AF971" s="128"/>
      <c r="AG971" s="129"/>
      <c r="AH971" s="120">
        <f>Таблица1[[#This Row],[1002 заказ]]+Таблица1[[#This Row],[1001 заказ]]</f>
        <v>0</v>
      </c>
      <c r="AI971" s="57"/>
      <c r="AJ971" s="194"/>
      <c r="AK971" s="194"/>
      <c r="AL971" s="194">
        <f>Таблица1[[#This Row],[ФАКТ 1001]]+Таблица1[[#This Row],[ФАКТ 1002]]+Таблица1[[#This Row],[1001 заказ]]+Таблица1[[#This Row],[1002 заказ]]</f>
        <v>0</v>
      </c>
      <c r="AP971" s="3">
        <f>Таблица1[[#This Row],[Возврат 1002]]+Таблица1[[#This Row],[Возврат 1001]]</f>
        <v>0</v>
      </c>
      <c r="AQ97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8</v>
      </c>
    </row>
    <row r="972" spans="1:43" s="3" customFormat="1" ht="15.75" customHeight="1" x14ac:dyDescent="0.2">
      <c r="A972" s="23" t="s">
        <v>810</v>
      </c>
      <c r="B972" s="2">
        <v>408825</v>
      </c>
      <c r="C972" s="88" t="s">
        <v>1499</v>
      </c>
      <c r="D972" s="23" t="s">
        <v>810</v>
      </c>
      <c r="E972" s="7">
        <v>408825</v>
      </c>
      <c r="F972" s="7" t="s">
        <v>2573</v>
      </c>
      <c r="G972" s="8" t="s">
        <v>1180</v>
      </c>
      <c r="H972" s="5" t="s">
        <v>21</v>
      </c>
      <c r="I972" s="5">
        <v>5</v>
      </c>
      <c r="J972" s="5">
        <v>114.3</v>
      </c>
      <c r="K972" s="5">
        <v>15</v>
      </c>
      <c r="L972" s="5">
        <v>46</v>
      </c>
      <c r="M972" s="5">
        <v>67.099999999999994</v>
      </c>
      <c r="N972" s="5">
        <v>6.5</v>
      </c>
      <c r="O972" s="43" t="str">
        <f>CONCATENATE(Таблица1[[#This Row],[Отверстия]],"/",Таблица1[[#This Row],[PCD]])</f>
        <v>5/114,3</v>
      </c>
      <c r="P972" s="5" t="s">
        <v>1498</v>
      </c>
      <c r="Q972" s="17" t="str">
        <f>CONCATENATE(Таблица1[[#This Row],[Отверстия]],"/",Таблица1[[#This Row],[PCD]],"/",Таблица1[[#This Row],[Диаметр]])</f>
        <v>5/114,3/15</v>
      </c>
      <c r="R97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5/114,3/15/46/67,1/6,5</v>
      </c>
      <c r="S97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5/114,3/15/46/67,1/6,5</v>
      </c>
      <c r="T972" s="58" t="s">
        <v>28</v>
      </c>
      <c r="U972" s="4">
        <v>4</v>
      </c>
      <c r="V972" s="35">
        <v>4</v>
      </c>
      <c r="W972" s="55" t="s">
        <v>2926</v>
      </c>
      <c r="X972" s="34">
        <v>3590</v>
      </c>
      <c r="Y972" s="161"/>
      <c r="Z972" s="34">
        <v>0</v>
      </c>
      <c r="AA972" s="51">
        <f>IFERROR(VLOOKUP(Таблица1[[#This Row],[Товар КОД6]],'Stock СВОД'!$A$5:$C$220,2,0),)</f>
        <v>0</v>
      </c>
      <c r="AB972" s="51">
        <f>IFERROR(VLOOKUP(Таблица1[[#This Row],[Товар КОД6]],'Продажи Период СВОД'!$A$5:$C$410,2,0),)</f>
        <v>0</v>
      </c>
      <c r="AC972" s="129">
        <f>IFERROR(VLOOKUP(Таблица1[[#This Row],[Товар КОД6]],'Stock СВОД'!$A$5:$C$220,3,0),)</f>
        <v>0</v>
      </c>
      <c r="AD972" s="51">
        <f>IFERROR(VLOOKUP(Таблица1[[#This Row],[Товар КОД6]],'Продажи Период СВОД'!$A$5:$C$410,3,0),)</f>
        <v>0</v>
      </c>
      <c r="AE972" s="119">
        <f>Таблица1[[#This Row],[СТОК 1001]]+Таблица1[[#This Row],[СТОК 1002,]]</f>
        <v>0</v>
      </c>
      <c r="AF972" s="128"/>
      <c r="AG972" s="129"/>
      <c r="AH972" s="120">
        <f>Таблица1[[#This Row],[1002 заказ]]+Таблица1[[#This Row],[1001 заказ]]</f>
        <v>0</v>
      </c>
      <c r="AI972" s="57"/>
      <c r="AJ972" s="194"/>
      <c r="AK972" s="194"/>
      <c r="AL972" s="194">
        <f>Таблица1[[#This Row],[ФАКТ 1001]]+Таблица1[[#This Row],[ФАКТ 1002]]+Таблица1[[#This Row],[1001 заказ]]+Таблица1[[#This Row],[1002 заказ]]</f>
        <v>0</v>
      </c>
      <c r="AP972" s="3">
        <f>Таблица1[[#This Row],[Возврат 1002]]+Таблица1[[#This Row],[Возврат 1001]]</f>
        <v>0</v>
      </c>
      <c r="AQ97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73" spans="1:43" s="3" customFormat="1" ht="15.75" customHeight="1" x14ac:dyDescent="0.2">
      <c r="A973" s="23" t="s">
        <v>810</v>
      </c>
      <c r="B973" s="2">
        <v>408826</v>
      </c>
      <c r="C973" s="88" t="s">
        <v>1501</v>
      </c>
      <c r="D973" s="23" t="s">
        <v>810</v>
      </c>
      <c r="E973" s="7">
        <v>408826</v>
      </c>
      <c r="F973" s="7" t="s">
        <v>2573</v>
      </c>
      <c r="G973" s="8" t="s">
        <v>1102</v>
      </c>
      <c r="H973" s="5" t="s">
        <v>21</v>
      </c>
      <c r="I973" s="5">
        <v>5</v>
      </c>
      <c r="J973" s="5">
        <v>114.3</v>
      </c>
      <c r="K973" s="5">
        <v>15</v>
      </c>
      <c r="L973" s="5">
        <v>46</v>
      </c>
      <c r="M973" s="5">
        <v>67.099999999999994</v>
      </c>
      <c r="N973" s="5">
        <v>6.5</v>
      </c>
      <c r="O973" s="43" t="str">
        <f>CONCATENATE(Таблица1[[#This Row],[Отверстия]],"/",Таблица1[[#This Row],[PCD]])</f>
        <v>5/114,3</v>
      </c>
      <c r="P973" s="5" t="s">
        <v>1500</v>
      </c>
      <c r="Q973" s="17" t="str">
        <f>CONCATENATE(Таблица1[[#This Row],[Отверстия]],"/",Таблица1[[#This Row],[PCD]],"/",Таблица1[[#This Row],[Диаметр]])</f>
        <v>5/114,3/15</v>
      </c>
      <c r="R97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5/114,3/15/46/67,1/6,5</v>
      </c>
      <c r="S97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5/114,3/15/46/67,1/6,5</v>
      </c>
      <c r="T973" s="58" t="s">
        <v>28</v>
      </c>
      <c r="U973" s="4">
        <v>4</v>
      </c>
      <c r="V973" s="35">
        <v>4</v>
      </c>
      <c r="W973" s="55" t="s">
        <v>2926</v>
      </c>
      <c r="X973" s="34">
        <v>3590</v>
      </c>
      <c r="Y973" s="161"/>
      <c r="Z973" s="34">
        <v>0</v>
      </c>
      <c r="AA973" s="51">
        <f>IFERROR(VLOOKUP(Таблица1[[#This Row],[Товар КОД6]],'Stock СВОД'!$A$5:$C$220,2,0),)</f>
        <v>0</v>
      </c>
      <c r="AB973" s="51">
        <f>IFERROR(VLOOKUP(Таблица1[[#This Row],[Товар КОД6]],'Продажи Период СВОД'!$A$5:$C$410,2,0),)</f>
        <v>0</v>
      </c>
      <c r="AC973" s="129">
        <f>IFERROR(VLOOKUP(Таблица1[[#This Row],[Товар КОД6]],'Stock СВОД'!$A$5:$C$220,3,0),)</f>
        <v>0</v>
      </c>
      <c r="AD973" s="51">
        <f>IFERROR(VLOOKUP(Таблица1[[#This Row],[Товар КОД6]],'Продажи Период СВОД'!$A$5:$C$410,3,0),)</f>
        <v>0</v>
      </c>
      <c r="AE973" s="119">
        <f>Таблица1[[#This Row],[СТОК 1001]]+Таблица1[[#This Row],[СТОК 1002,]]</f>
        <v>0</v>
      </c>
      <c r="AF973" s="128"/>
      <c r="AG973" s="129"/>
      <c r="AH973" s="120">
        <f>Таблица1[[#This Row],[1002 заказ]]+Таблица1[[#This Row],[1001 заказ]]</f>
        <v>0</v>
      </c>
      <c r="AI973" s="57"/>
      <c r="AJ973" s="194"/>
      <c r="AK973" s="194"/>
      <c r="AL973" s="194">
        <f>Таблица1[[#This Row],[ФАКТ 1001]]+Таблица1[[#This Row],[ФАКТ 1002]]+Таблица1[[#This Row],[1001 заказ]]+Таблица1[[#This Row],[1002 заказ]]</f>
        <v>0</v>
      </c>
      <c r="AP973" s="3">
        <f>Таблица1[[#This Row],[Возврат 1002]]+Таблица1[[#This Row],[Возврат 1001]]</f>
        <v>0</v>
      </c>
      <c r="AQ97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74" spans="1:43" s="3" customFormat="1" ht="15.75" customHeight="1" x14ac:dyDescent="0.2">
      <c r="A974" s="23" t="s">
        <v>810</v>
      </c>
      <c r="B974" s="2">
        <v>661845</v>
      </c>
      <c r="C974" s="88" t="s">
        <v>2297</v>
      </c>
      <c r="D974" s="23" t="s">
        <v>810</v>
      </c>
      <c r="E974" s="7">
        <v>661845</v>
      </c>
      <c r="F974" s="7" t="s">
        <v>107</v>
      </c>
      <c r="G974" s="8" t="s">
        <v>1103</v>
      </c>
      <c r="H974" s="5" t="s">
        <v>21</v>
      </c>
      <c r="I974" s="5">
        <v>5</v>
      </c>
      <c r="J974" s="5">
        <v>114.3</v>
      </c>
      <c r="K974" s="5">
        <v>15</v>
      </c>
      <c r="L974" s="5">
        <v>46</v>
      </c>
      <c r="M974" s="5">
        <v>67.099999999999994</v>
      </c>
      <c r="N974" s="5">
        <v>6.5</v>
      </c>
      <c r="O974" s="43" t="str">
        <f>CONCATENATE(Таблица1[[#This Row],[Отверстия]],"/",Таблица1[[#This Row],[PCD]])</f>
        <v>5/114,3</v>
      </c>
      <c r="P974" s="5" t="s">
        <v>2296</v>
      </c>
      <c r="Q974" s="17" t="str">
        <f>CONCATENATE(Таблица1[[#This Row],[Отверстия]],"/",Таблица1[[#This Row],[PCD]],"/",Таблица1[[#This Row],[Диаметр]])</f>
        <v>5/114,3/15</v>
      </c>
      <c r="R97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5/114,3/15/46/67,1/6,5</v>
      </c>
      <c r="S97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5/114,3/15/46/67,1/6,5</v>
      </c>
      <c r="T974" s="58" t="s">
        <v>28</v>
      </c>
      <c r="U974" s="4">
        <v>4</v>
      </c>
      <c r="V974" s="35">
        <v>4</v>
      </c>
      <c r="W974" s="55" t="s">
        <v>2926</v>
      </c>
      <c r="X974" s="34">
        <v>3590</v>
      </c>
      <c r="Y974" s="161"/>
      <c r="Z974" s="34">
        <v>0</v>
      </c>
      <c r="AA974" s="51">
        <f>IFERROR(VLOOKUP(Таблица1[[#This Row],[Товар КОД6]],'Stock СВОД'!$A$5:$C$220,2,0),)</f>
        <v>0</v>
      </c>
      <c r="AB974" s="51">
        <f>IFERROR(VLOOKUP(Таблица1[[#This Row],[Товар КОД6]],'Продажи Период СВОД'!$A$5:$C$410,2,0),)</f>
        <v>0</v>
      </c>
      <c r="AC974" s="129">
        <f>IFERROR(VLOOKUP(Таблица1[[#This Row],[Товар КОД6]],'Stock СВОД'!$A$5:$C$220,3,0),)</f>
        <v>0</v>
      </c>
      <c r="AD974" s="51">
        <f>IFERROR(VLOOKUP(Таблица1[[#This Row],[Товар КОД6]],'Продажи Период СВОД'!$A$5:$C$410,3,0),)</f>
        <v>0</v>
      </c>
      <c r="AE974" s="119">
        <f>Таблица1[[#This Row],[СТОК 1001]]+Таблица1[[#This Row],[СТОК 1002,]]</f>
        <v>0</v>
      </c>
      <c r="AF974" s="128"/>
      <c r="AG974" s="129"/>
      <c r="AH974" s="120">
        <f>Таблица1[[#This Row],[1002 заказ]]+Таблица1[[#This Row],[1001 заказ]]</f>
        <v>0</v>
      </c>
      <c r="AI974" s="57"/>
      <c r="AJ974" s="194"/>
      <c r="AK974" s="194"/>
      <c r="AL974" s="194">
        <f>Таблица1[[#This Row],[ФАКТ 1001]]+Таблица1[[#This Row],[ФАКТ 1002]]+Таблица1[[#This Row],[1001 заказ]]+Таблица1[[#This Row],[1002 заказ]]</f>
        <v>0</v>
      </c>
      <c r="AP974" s="3">
        <f>Таблица1[[#This Row],[Возврат 1002]]+Таблица1[[#This Row],[Возврат 1001]]</f>
        <v>0</v>
      </c>
      <c r="AQ97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75" spans="1:43" s="3" customFormat="1" ht="15.75" customHeight="1" x14ac:dyDescent="0.2">
      <c r="A975" s="23" t="s">
        <v>810</v>
      </c>
      <c r="B975" s="2">
        <v>661847</v>
      </c>
      <c r="C975" s="88" t="s">
        <v>3777</v>
      </c>
      <c r="D975" s="23" t="s">
        <v>810</v>
      </c>
      <c r="E975" s="7">
        <v>661847</v>
      </c>
      <c r="F975" s="7" t="s">
        <v>107</v>
      </c>
      <c r="G975" s="8" t="s">
        <v>1107</v>
      </c>
      <c r="H975" s="5" t="s">
        <v>21</v>
      </c>
      <c r="I975" s="5">
        <v>5</v>
      </c>
      <c r="J975" s="5">
        <v>114.3</v>
      </c>
      <c r="K975" s="5">
        <v>15</v>
      </c>
      <c r="L975" s="5">
        <v>46</v>
      </c>
      <c r="M975" s="5">
        <v>67.099999999999994</v>
      </c>
      <c r="N975" s="5">
        <v>6.5</v>
      </c>
      <c r="O975" s="43" t="str">
        <f>CONCATENATE(Таблица1[[#This Row],[Отверстия]],"/",Таблица1[[#This Row],[PCD]])</f>
        <v>5/114,3</v>
      </c>
      <c r="P975" s="5" t="s">
        <v>2298</v>
      </c>
      <c r="Q975" s="17" t="str">
        <f>CONCATENATE(Таблица1[[#This Row],[Отверстия]],"/",Таблица1[[#This Row],[PCD]],"/",Таблица1[[#This Row],[Диаметр]])</f>
        <v>5/114,3/15</v>
      </c>
      <c r="R97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5/114,3/15/46/67,1/6,5</v>
      </c>
      <c r="S97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5/114,3/15/46/67,1/6,5</v>
      </c>
      <c r="T975" s="58" t="s">
        <v>28</v>
      </c>
      <c r="U975" s="4">
        <v>4</v>
      </c>
      <c r="V975" s="35">
        <v>4</v>
      </c>
      <c r="W975" s="55" t="s">
        <v>2926</v>
      </c>
      <c r="X975" s="34">
        <v>3350</v>
      </c>
      <c r="Y975" s="161"/>
      <c r="Z975" s="34">
        <v>0</v>
      </c>
      <c r="AA975" s="51">
        <f>IFERROR(VLOOKUP(Таблица1[[#This Row],[Товар КОД6]],'Stock СВОД'!$A$5:$C$220,2,0),)</f>
        <v>0</v>
      </c>
      <c r="AB975" s="51">
        <f>IFERROR(VLOOKUP(Таблица1[[#This Row],[Товар КОД6]],'Продажи Период СВОД'!$A$5:$C$410,2,0),)</f>
        <v>0</v>
      </c>
      <c r="AC975" s="129">
        <f>IFERROR(VLOOKUP(Таблица1[[#This Row],[Товар КОД6]],'Stock СВОД'!$A$5:$C$220,3,0),)</f>
        <v>0</v>
      </c>
      <c r="AD975" s="51">
        <f>IFERROR(VLOOKUP(Таблица1[[#This Row],[Товар КОД6]],'Продажи Период СВОД'!$A$5:$C$410,3,0),)</f>
        <v>0</v>
      </c>
      <c r="AE975" s="119">
        <f>Таблица1[[#This Row],[СТОК 1001]]+Таблица1[[#This Row],[СТОК 1002,]]</f>
        <v>0</v>
      </c>
      <c r="AF975" s="128"/>
      <c r="AG975" s="129"/>
      <c r="AH975" s="120">
        <f>Таблица1[[#This Row],[1002 заказ]]+Таблица1[[#This Row],[1001 заказ]]</f>
        <v>0</v>
      </c>
      <c r="AI975" s="57"/>
      <c r="AJ975" s="194"/>
      <c r="AK975" s="194"/>
      <c r="AL975" s="194">
        <f>Таблица1[[#This Row],[ФАКТ 1001]]+Таблица1[[#This Row],[ФАКТ 1002]]+Таблица1[[#This Row],[1001 заказ]]+Таблица1[[#This Row],[1002 заказ]]</f>
        <v>0</v>
      </c>
      <c r="AP975" s="3">
        <f>Таблица1[[#This Row],[Возврат 1002]]+Таблица1[[#This Row],[Возврат 1001]]</f>
        <v>0</v>
      </c>
      <c r="AQ97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76" spans="1:43" s="3" customFormat="1" ht="15.75" customHeight="1" x14ac:dyDescent="0.2">
      <c r="A976" s="23" t="s">
        <v>810</v>
      </c>
      <c r="B976" s="2">
        <v>661848</v>
      </c>
      <c r="C976" s="88" t="s">
        <v>2300</v>
      </c>
      <c r="D976" s="23" t="s">
        <v>810</v>
      </c>
      <c r="E976" s="7">
        <v>661848</v>
      </c>
      <c r="F976" s="7" t="s">
        <v>107</v>
      </c>
      <c r="G976" s="8" t="s">
        <v>1108</v>
      </c>
      <c r="H976" s="5" t="s">
        <v>21</v>
      </c>
      <c r="I976" s="5">
        <v>5</v>
      </c>
      <c r="J976" s="5">
        <v>114.3</v>
      </c>
      <c r="K976" s="5">
        <v>15</v>
      </c>
      <c r="L976" s="5">
        <v>46</v>
      </c>
      <c r="M976" s="5">
        <v>67.099999999999994</v>
      </c>
      <c r="N976" s="5">
        <v>6.5</v>
      </c>
      <c r="O976" s="43" t="str">
        <f>CONCATENATE(Таблица1[[#This Row],[Отверстия]],"/",Таблица1[[#This Row],[PCD]])</f>
        <v>5/114,3</v>
      </c>
      <c r="P976" s="5" t="s">
        <v>2299</v>
      </c>
      <c r="Q976" s="17" t="str">
        <f>CONCATENATE(Таблица1[[#This Row],[Отверстия]],"/",Таблица1[[#This Row],[PCD]],"/",Таблица1[[#This Row],[Диаметр]])</f>
        <v>5/114,3/15</v>
      </c>
      <c r="R97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5/114,3/15/46/67,1/6,5</v>
      </c>
      <c r="S97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5/114,3/15/46/67,1/6,5</v>
      </c>
      <c r="T976" s="58" t="s">
        <v>28</v>
      </c>
      <c r="U976" s="4">
        <v>4</v>
      </c>
      <c r="V976" s="35">
        <v>4</v>
      </c>
      <c r="W976" s="55" t="s">
        <v>2926</v>
      </c>
      <c r="X976" s="34">
        <v>3350</v>
      </c>
      <c r="Y976" s="161"/>
      <c r="Z976" s="34">
        <v>0</v>
      </c>
      <c r="AA976" s="51">
        <f>IFERROR(VLOOKUP(Таблица1[[#This Row],[Товар КОД6]],'Stock СВОД'!$A$5:$C$220,2,0),)</f>
        <v>0</v>
      </c>
      <c r="AB976" s="51">
        <f>IFERROR(VLOOKUP(Таблица1[[#This Row],[Товар КОД6]],'Продажи Период СВОД'!$A$5:$C$410,2,0),)</f>
        <v>0</v>
      </c>
      <c r="AC976" s="129">
        <f>IFERROR(VLOOKUP(Таблица1[[#This Row],[Товар КОД6]],'Stock СВОД'!$A$5:$C$220,3,0),)</f>
        <v>0</v>
      </c>
      <c r="AD976" s="51">
        <f>IFERROR(VLOOKUP(Таблица1[[#This Row],[Товар КОД6]],'Продажи Период СВОД'!$A$5:$C$410,3,0),)</f>
        <v>0</v>
      </c>
      <c r="AE976" s="119">
        <f>Таблица1[[#This Row],[СТОК 1001]]+Таблица1[[#This Row],[СТОК 1002,]]</f>
        <v>0</v>
      </c>
      <c r="AF976" s="128"/>
      <c r="AG976" s="129"/>
      <c r="AH976" s="120">
        <f>Таблица1[[#This Row],[1002 заказ]]+Таблица1[[#This Row],[1001 заказ]]</f>
        <v>0</v>
      </c>
      <c r="AI976" s="57"/>
      <c r="AJ976" s="194"/>
      <c r="AK976" s="194"/>
      <c r="AL976" s="194">
        <f>Таблица1[[#This Row],[ФАКТ 1001]]+Таблица1[[#This Row],[ФАКТ 1002]]+Таблица1[[#This Row],[1001 заказ]]+Таблица1[[#This Row],[1002 заказ]]</f>
        <v>0</v>
      </c>
      <c r="AP976" s="3">
        <f>Таблица1[[#This Row],[Возврат 1002]]+Таблица1[[#This Row],[Возврат 1001]]</f>
        <v>0</v>
      </c>
      <c r="AQ97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77" spans="1:43" s="3" customFormat="1" ht="15.75" customHeight="1" x14ac:dyDescent="0.2">
      <c r="A977" s="23" t="s">
        <v>810</v>
      </c>
      <c r="B977" s="2">
        <v>665937</v>
      </c>
      <c r="C977" s="88" t="s">
        <v>3778</v>
      </c>
      <c r="D977" s="23" t="s">
        <v>810</v>
      </c>
      <c r="E977" s="7">
        <v>665937</v>
      </c>
      <c r="F977" s="7" t="s">
        <v>2573</v>
      </c>
      <c r="G977" s="8" t="s">
        <v>1099</v>
      </c>
      <c r="H977" s="5" t="s">
        <v>21</v>
      </c>
      <c r="I977" s="5">
        <v>5</v>
      </c>
      <c r="J977" s="5">
        <v>114.3</v>
      </c>
      <c r="K977" s="5">
        <v>15</v>
      </c>
      <c r="L977" s="5">
        <v>46</v>
      </c>
      <c r="M977" s="5">
        <v>67.099999999999994</v>
      </c>
      <c r="N977" s="5">
        <v>6.5</v>
      </c>
      <c r="O977" s="43" t="str">
        <f>CONCATENATE(Таблица1[[#This Row],[Отверстия]],"/",Таблица1[[#This Row],[PCD]])</f>
        <v>5/114,3</v>
      </c>
      <c r="P977" s="5" t="s">
        <v>2488</v>
      </c>
      <c r="Q977" s="17" t="str">
        <f>CONCATENATE(Таблица1[[#This Row],[Отверстия]],"/",Таблица1[[#This Row],[PCD]],"/",Таблица1[[#This Row],[Диаметр]])</f>
        <v>5/114,3/15</v>
      </c>
      <c r="R97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5/114,3/15/46/67,1/6,5</v>
      </c>
      <c r="S97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5/114,3/15/46/67,1/6,5</v>
      </c>
      <c r="T977" s="58" t="s">
        <v>28</v>
      </c>
      <c r="U977" s="4">
        <v>4</v>
      </c>
      <c r="V977" s="35">
        <v>4</v>
      </c>
      <c r="W977" s="55" t="s">
        <v>2926</v>
      </c>
      <c r="X977" s="34">
        <v>3350</v>
      </c>
      <c r="Y977" s="161"/>
      <c r="Z977" s="34">
        <v>0</v>
      </c>
      <c r="AA977" s="51">
        <f>IFERROR(VLOOKUP(Таблица1[[#This Row],[Товар КОД6]],'Stock СВОД'!$A$5:$C$220,2,0),)</f>
        <v>0</v>
      </c>
      <c r="AB977" s="51">
        <f>IFERROR(VLOOKUP(Таблица1[[#This Row],[Товар КОД6]],'Продажи Период СВОД'!$A$5:$C$410,2,0),)</f>
        <v>0</v>
      </c>
      <c r="AC977" s="129">
        <f>IFERROR(VLOOKUP(Таблица1[[#This Row],[Товар КОД6]],'Stock СВОД'!$A$5:$C$220,3,0),)</f>
        <v>0</v>
      </c>
      <c r="AD977" s="51">
        <f>IFERROR(VLOOKUP(Таблица1[[#This Row],[Товар КОД6]],'Продажи Период СВОД'!$A$5:$C$410,3,0),)</f>
        <v>0</v>
      </c>
      <c r="AE977" s="119">
        <f>Таблица1[[#This Row],[СТОК 1001]]+Таблица1[[#This Row],[СТОК 1002,]]</f>
        <v>0</v>
      </c>
      <c r="AF977" s="128"/>
      <c r="AG977" s="129"/>
      <c r="AH977" s="120">
        <f>Таблица1[[#This Row],[1002 заказ]]+Таблица1[[#This Row],[1001 заказ]]</f>
        <v>0</v>
      </c>
      <c r="AI977" s="57"/>
      <c r="AJ977" s="194"/>
      <c r="AK977" s="194"/>
      <c r="AL977" s="194">
        <f>Таблица1[[#This Row],[ФАКТ 1001]]+Таблица1[[#This Row],[ФАКТ 1002]]+Таблица1[[#This Row],[1001 заказ]]+Таблица1[[#This Row],[1002 заказ]]</f>
        <v>0</v>
      </c>
      <c r="AP977" s="3">
        <f>Таблица1[[#This Row],[Возврат 1002]]+Таблица1[[#This Row],[Возврат 1001]]</f>
        <v>0</v>
      </c>
      <c r="AQ97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78" spans="1:43" s="3" customFormat="1" ht="15.75" hidden="1" customHeight="1" x14ac:dyDescent="0.2">
      <c r="A978" s="23" t="s">
        <v>810</v>
      </c>
      <c r="B978" s="2">
        <v>441739</v>
      </c>
      <c r="C978" s="88"/>
      <c r="D978" s="23" t="s">
        <v>810</v>
      </c>
      <c r="E978" s="7">
        <v>441739</v>
      </c>
      <c r="F978" s="7"/>
      <c r="G978" s="8"/>
      <c r="H978" s="5" t="s">
        <v>18</v>
      </c>
      <c r="I978" s="5">
        <v>5</v>
      </c>
      <c r="J978" s="5">
        <v>114.3</v>
      </c>
      <c r="K978" s="5">
        <v>15</v>
      </c>
      <c r="L978" s="5">
        <v>47</v>
      </c>
      <c r="M978" s="5">
        <v>47.5</v>
      </c>
      <c r="N978" s="5">
        <v>5.5</v>
      </c>
      <c r="O978" s="43" t="str">
        <f>CONCATENATE(Таблица1[[#This Row],[Отверстия]],"/",Таблица1[[#This Row],[PCD]])</f>
        <v>5/114,3</v>
      </c>
      <c r="P978" s="5" t="s">
        <v>565</v>
      </c>
      <c r="Q978" s="17" t="str">
        <f>CONCATENATE(Таблица1[[#This Row],[Отверстия]],"/",Таблица1[[#This Row],[PCD]],"/",Таблица1[[#This Row],[Диаметр]])</f>
        <v>5/114,3/15</v>
      </c>
      <c r="R97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5/114,3/15/47/47,5/5,5</v>
      </c>
      <c r="S97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5/114,3/15/47/47,5/5,5</v>
      </c>
      <c r="T978" s="58" t="s">
        <v>22</v>
      </c>
      <c r="U978" s="4"/>
      <c r="V978" s="35"/>
      <c r="W978" s="55"/>
      <c r="X978" s="34">
        <v>2877</v>
      </c>
      <c r="Y978" s="161"/>
      <c r="Z978" s="34">
        <v>0</v>
      </c>
      <c r="AA978" s="51">
        <f>IFERROR(VLOOKUP(Таблица1[[#This Row],[Товар КОД6]],'Stock СВОД'!$A$5:$C$220,2,0),)</f>
        <v>0</v>
      </c>
      <c r="AB978" s="51">
        <f>IFERROR(VLOOKUP(Таблица1[[#This Row],[Товар КОД6]],'Продажи Период СВОД'!$A$5:$C$410,2,0),)</f>
        <v>0</v>
      </c>
      <c r="AC978" s="129">
        <f>IFERROR(VLOOKUP(Таблица1[[#This Row],[Товар КОД6]],'Stock СВОД'!$A$5:$C$220,3,0),)</f>
        <v>0</v>
      </c>
      <c r="AD978" s="51">
        <f>IFERROR(VLOOKUP(Таблица1[[#This Row],[Товар КОД6]],'Продажи Период СВОД'!$A$5:$C$410,3,0),)</f>
        <v>0</v>
      </c>
      <c r="AE978" s="119">
        <f>Таблица1[[#This Row],[СТОК 1001]]+Таблица1[[#This Row],[СТОК 1002,]]</f>
        <v>0</v>
      </c>
      <c r="AF978" s="128"/>
      <c r="AG978" s="129"/>
      <c r="AH978" s="120">
        <f>Таблица1[[#This Row],[1002 заказ]]+Таблица1[[#This Row],[1001 заказ]]</f>
        <v>0</v>
      </c>
      <c r="AI978" s="57"/>
      <c r="AJ978" s="57"/>
      <c r="AK978" s="57"/>
      <c r="AL978" s="57">
        <f>Таблица1[[#This Row],[ФАКТ 1001]]+Таблица1[[#This Row],[ФАКТ 1002]]+Таблица1[[#This Row],[1001 заказ]]+Таблица1[[#This Row],[1002 заказ]]</f>
        <v>0</v>
      </c>
      <c r="AP978" s="3">
        <f>Таблица1[[#This Row],[Возврат 1002]]+Таблица1[[#This Row],[Возврат 1001]]</f>
        <v>0</v>
      </c>
      <c r="AQ97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79" spans="1:43" s="3" customFormat="1" ht="15.75" hidden="1" customHeight="1" x14ac:dyDescent="0.2">
      <c r="A979" s="23" t="s">
        <v>810</v>
      </c>
      <c r="B979" s="2">
        <v>674001</v>
      </c>
      <c r="C979" s="88" t="s">
        <v>571</v>
      </c>
      <c r="D979" s="23" t="s">
        <v>810</v>
      </c>
      <c r="E979" s="7">
        <v>674001</v>
      </c>
      <c r="F979" s="7"/>
      <c r="G979" s="8"/>
      <c r="H979" s="5" t="s">
        <v>65</v>
      </c>
      <c r="I979" s="5">
        <v>5</v>
      </c>
      <c r="J979" s="5">
        <v>114.3</v>
      </c>
      <c r="K979" s="5">
        <v>15</v>
      </c>
      <c r="L979" s="5">
        <v>47</v>
      </c>
      <c r="M979" s="5">
        <v>67.099999999999994</v>
      </c>
      <c r="N979" s="5">
        <v>5.5</v>
      </c>
      <c r="O979" s="43" t="str">
        <f>CONCATENATE(Таблица1[[#This Row],[Отверстия]],"/",Таблица1[[#This Row],[PCD]])</f>
        <v>5/114,3</v>
      </c>
      <c r="P979" s="5" t="s">
        <v>572</v>
      </c>
      <c r="Q979" s="17" t="str">
        <f>CONCATENATE(Таблица1[[#This Row],[Отверстия]],"/",Таблица1[[#This Row],[PCD]],"/",Таблица1[[#This Row],[Диаметр]])</f>
        <v>5/114,3/15</v>
      </c>
      <c r="R97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5/114,3/15/47/67,1/5,5</v>
      </c>
      <c r="S97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5/114,3/15/47/67,1/5,5</v>
      </c>
      <c r="T979" s="58" t="s">
        <v>22</v>
      </c>
      <c r="U979" s="4"/>
      <c r="V979" s="35"/>
      <c r="W979" s="55" t="s">
        <v>2776</v>
      </c>
      <c r="X979" s="34">
        <v>2794</v>
      </c>
      <c r="Y979" s="161"/>
      <c r="Z979" s="34">
        <v>0</v>
      </c>
      <c r="AA979" s="51">
        <f>IFERROR(VLOOKUP(Таблица1[[#This Row],[Товар КОД6]],'Stock СВОД'!$A$5:$C$220,2,0),)</f>
        <v>0</v>
      </c>
      <c r="AB979" s="51">
        <f>IFERROR(VLOOKUP(Таблица1[[#This Row],[Товар КОД6]],'Продажи Период СВОД'!$A$5:$C$410,2,0),)</f>
        <v>0</v>
      </c>
      <c r="AC979" s="129">
        <f>IFERROR(VLOOKUP(Таблица1[[#This Row],[Товар КОД6]],'Stock СВОД'!$A$5:$C$220,3,0),)</f>
        <v>0</v>
      </c>
      <c r="AD979" s="51">
        <f>IFERROR(VLOOKUP(Таблица1[[#This Row],[Товар КОД6]],'Продажи Период СВОД'!$A$5:$C$410,3,0),)</f>
        <v>0</v>
      </c>
      <c r="AE979" s="119">
        <f>Таблица1[[#This Row],[СТОК 1001]]+Таблица1[[#This Row],[СТОК 1002,]]</f>
        <v>0</v>
      </c>
      <c r="AF979" s="128"/>
      <c r="AG979" s="129"/>
      <c r="AH979" s="120">
        <f>Таблица1[[#This Row],[1002 заказ]]+Таблица1[[#This Row],[1001 заказ]]</f>
        <v>0</v>
      </c>
      <c r="AI979" s="57">
        <v>1</v>
      </c>
      <c r="AJ979" s="57"/>
      <c r="AK979" s="57"/>
      <c r="AL979" s="57">
        <f>Таблица1[[#This Row],[ФАКТ 1001]]+Таблица1[[#This Row],[ФАКТ 1002]]+Таблица1[[#This Row],[1001 заказ]]+Таблица1[[#This Row],[1002 заказ]]</f>
        <v>0</v>
      </c>
      <c r="AP979" s="3">
        <f>Таблица1[[#This Row],[Возврат 1002]]+Таблица1[[#This Row],[Возврат 1001]]</f>
        <v>0</v>
      </c>
      <c r="AQ97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80" spans="1:43" s="3" customFormat="1" ht="15.75" customHeight="1" x14ac:dyDescent="0.2">
      <c r="A980" s="23" t="s">
        <v>810</v>
      </c>
      <c r="B980" s="2">
        <v>675814</v>
      </c>
      <c r="C980" s="88" t="s">
        <v>569</v>
      </c>
      <c r="D980" s="23" t="s">
        <v>810</v>
      </c>
      <c r="E980" s="7">
        <v>675814</v>
      </c>
      <c r="F980" s="7" t="s">
        <v>38</v>
      </c>
      <c r="G980" s="8" t="s">
        <v>1099</v>
      </c>
      <c r="H980" s="5" t="s">
        <v>21</v>
      </c>
      <c r="I980" s="5">
        <v>5</v>
      </c>
      <c r="J980" s="5">
        <v>114.3</v>
      </c>
      <c r="K980" s="5">
        <v>15</v>
      </c>
      <c r="L980" s="5">
        <v>47</v>
      </c>
      <c r="M980" s="5">
        <v>67.099999999999994</v>
      </c>
      <c r="N980" s="5">
        <v>6</v>
      </c>
      <c r="O980" s="43" t="str">
        <f>CONCATENATE(Таблица1[[#This Row],[Отверстия]],"/",Таблица1[[#This Row],[PCD]])</f>
        <v>5/114,3</v>
      </c>
      <c r="P980" s="5" t="s">
        <v>570</v>
      </c>
      <c r="Q980" s="17" t="str">
        <f>CONCATENATE(Таблица1[[#This Row],[Отверстия]],"/",Таблица1[[#This Row],[PCD]],"/",Таблица1[[#This Row],[Диаметр]])</f>
        <v>5/114,3/15</v>
      </c>
      <c r="R98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5/114,3/15/47/67,1/6</v>
      </c>
      <c r="S98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5/114,3/15/47/67,1/6</v>
      </c>
      <c r="T980" s="58" t="s">
        <v>22</v>
      </c>
      <c r="U980" s="4"/>
      <c r="V980" s="35"/>
      <c r="W980" s="55" t="s">
        <v>2911</v>
      </c>
      <c r="X980" s="34">
        <v>3350</v>
      </c>
      <c r="Y980" s="161"/>
      <c r="Z980" s="34">
        <v>0</v>
      </c>
      <c r="AA980" s="51">
        <f>IFERROR(VLOOKUP(Таблица1[[#This Row],[Товар КОД6]],'Stock СВОД'!$A$5:$C$220,2,0),)</f>
        <v>0</v>
      </c>
      <c r="AB980" s="51">
        <f>IFERROR(VLOOKUP(Таблица1[[#This Row],[Товар КОД6]],'Продажи Период СВОД'!$A$5:$C$410,2,0),)</f>
        <v>0</v>
      </c>
      <c r="AC980" s="129">
        <f>IFERROR(VLOOKUP(Таблица1[[#This Row],[Товар КОД6]],'Stock СВОД'!$A$5:$C$220,3,0),)</f>
        <v>0</v>
      </c>
      <c r="AD980" s="51">
        <f>IFERROR(VLOOKUP(Таблица1[[#This Row],[Товар КОД6]],'Продажи Период СВОД'!$A$5:$C$410,3,0),)</f>
        <v>0</v>
      </c>
      <c r="AE980" s="119">
        <f>Таблица1[[#This Row],[СТОК 1001]]+Таблица1[[#This Row],[СТОК 1002,]]</f>
        <v>0</v>
      </c>
      <c r="AF980" s="128"/>
      <c r="AG980" s="129"/>
      <c r="AH980" s="120">
        <f>Таблица1[[#This Row],[1002 заказ]]+Таблица1[[#This Row],[1001 заказ]]</f>
        <v>0</v>
      </c>
      <c r="AI980" s="57"/>
      <c r="AJ980" s="194"/>
      <c r="AK980" s="194"/>
      <c r="AL980" s="194">
        <f>Таблица1[[#This Row],[ФАКТ 1001]]+Таблица1[[#This Row],[ФАКТ 1002]]+Таблица1[[#This Row],[1001 заказ]]+Таблица1[[#This Row],[1002 заказ]]</f>
        <v>0</v>
      </c>
      <c r="AP980" s="3">
        <f>Таблица1[[#This Row],[Возврат 1002]]+Таблица1[[#This Row],[Возврат 1001]]</f>
        <v>0</v>
      </c>
      <c r="AQ98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81" spans="1:43" s="3" customFormat="1" ht="15.75" customHeight="1" x14ac:dyDescent="0.2">
      <c r="A981" s="23" t="s">
        <v>810</v>
      </c>
      <c r="B981" s="2">
        <v>2123950</v>
      </c>
      <c r="C981" s="88" t="s">
        <v>1175</v>
      </c>
      <c r="D981" s="23" t="s">
        <v>810</v>
      </c>
      <c r="E981" s="7">
        <v>2123950</v>
      </c>
      <c r="F981" s="7" t="s">
        <v>38</v>
      </c>
      <c r="G981" s="8" t="s">
        <v>1180</v>
      </c>
      <c r="H981" s="5" t="s">
        <v>21</v>
      </c>
      <c r="I981" s="5">
        <v>5</v>
      </c>
      <c r="J981" s="5">
        <v>114.3</v>
      </c>
      <c r="K981" s="5">
        <v>15</v>
      </c>
      <c r="L981" s="5">
        <v>47</v>
      </c>
      <c r="M981" s="5">
        <v>67.099999999999994</v>
      </c>
      <c r="N981" s="5">
        <v>6</v>
      </c>
      <c r="O981" s="43" t="str">
        <f>CONCATENATE(Таблица1[[#This Row],[Отверстия]],"/",Таблица1[[#This Row],[PCD]])</f>
        <v>5/114,3</v>
      </c>
      <c r="P981" s="5" t="s">
        <v>1181</v>
      </c>
      <c r="Q981" s="17" t="str">
        <f>CONCATENATE(Таблица1[[#This Row],[Отверстия]],"/",Таблица1[[#This Row],[PCD]],"/",Таблица1[[#This Row],[Диаметр]])</f>
        <v>5/114,3/15</v>
      </c>
      <c r="R98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5/114,3/15/47/67,1/6</v>
      </c>
      <c r="S98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5/114,3/15/47/67,1/6</v>
      </c>
      <c r="T981" s="58" t="s">
        <v>22</v>
      </c>
      <c r="U981" s="4"/>
      <c r="V981" s="35"/>
      <c r="W981" s="55" t="s">
        <v>2911</v>
      </c>
      <c r="X981" s="34">
        <v>3590</v>
      </c>
      <c r="Y981" s="161"/>
      <c r="Z981" s="34">
        <v>2684.9955999999997</v>
      </c>
      <c r="AA981" s="51">
        <f>IFERROR(VLOOKUP(Таблица1[[#This Row],[Товар КОД6]],'Stock СВОД'!$A$5:$C$220,2,0),)</f>
        <v>0</v>
      </c>
      <c r="AB981" s="51">
        <f>IFERROR(VLOOKUP(Таблица1[[#This Row],[Товар КОД6]],'Продажи Период СВОД'!$A$5:$C$410,2,0),)</f>
        <v>0</v>
      </c>
      <c r="AC981" s="129">
        <f>IFERROR(VLOOKUP(Таблица1[[#This Row],[Товар КОД6]],'Stock СВОД'!$A$5:$C$220,3,0),)</f>
        <v>2</v>
      </c>
      <c r="AD981" s="51">
        <f>IFERROR(VLOOKUP(Таблица1[[#This Row],[Товар КОД6]],'Продажи Период СВОД'!$A$5:$C$410,3,0),)</f>
        <v>0</v>
      </c>
      <c r="AE981" s="119">
        <f>Таблица1[[#This Row],[СТОК 1001]]+Таблица1[[#This Row],[СТОК 1002,]]</f>
        <v>2</v>
      </c>
      <c r="AF981" s="128"/>
      <c r="AG981" s="129"/>
      <c r="AH981" s="120">
        <f>Таблица1[[#This Row],[1002 заказ]]+Таблица1[[#This Row],[1001 заказ]]</f>
        <v>0</v>
      </c>
      <c r="AI981" s="57"/>
      <c r="AJ981" s="194"/>
      <c r="AK981" s="194"/>
      <c r="AL981" s="194">
        <f>Таблица1[[#This Row],[ФАКТ 1001]]+Таблица1[[#This Row],[ФАКТ 1002]]+Таблица1[[#This Row],[1001 заказ]]+Таблица1[[#This Row],[1002 заказ]]</f>
        <v>0</v>
      </c>
      <c r="AO981" s="3">
        <v>4</v>
      </c>
      <c r="AP981" s="3">
        <f>Таблица1[[#This Row],[Возврат 1002]]+Таблица1[[#This Row],[Возврат 1001]]</f>
        <v>4</v>
      </c>
      <c r="AQ98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2</v>
      </c>
    </row>
    <row r="982" spans="1:43" s="3" customFormat="1" ht="15.75" customHeight="1" x14ac:dyDescent="0.2">
      <c r="A982" s="23" t="s">
        <v>810</v>
      </c>
      <c r="B982" s="2">
        <v>405647</v>
      </c>
      <c r="C982" s="88" t="s">
        <v>1240</v>
      </c>
      <c r="D982" s="23" t="s">
        <v>810</v>
      </c>
      <c r="E982" s="7">
        <v>405647</v>
      </c>
      <c r="F982" s="7" t="s">
        <v>2574</v>
      </c>
      <c r="G982" s="8" t="s">
        <v>1180</v>
      </c>
      <c r="H982" s="5" t="s">
        <v>21</v>
      </c>
      <c r="I982" s="5">
        <v>5</v>
      </c>
      <c r="J982" s="5">
        <v>114.3</v>
      </c>
      <c r="K982" s="5">
        <v>15</v>
      </c>
      <c r="L982" s="44">
        <v>47</v>
      </c>
      <c r="M982" s="5">
        <v>67.099999999999994</v>
      </c>
      <c r="N982" s="5">
        <v>6</v>
      </c>
      <c r="O982" s="43" t="str">
        <f>CONCATENATE(Таблица1[[#This Row],[Отверстия]],"/",Таблица1[[#This Row],[PCD]])</f>
        <v>5/114,3</v>
      </c>
      <c r="P982" s="5" t="str">
        <f>Таблица1[[#This Row],[Универсальный размер]]&amp;" "&amp;Таблица1[[#This Row],[Код Поставщика]]</f>
        <v>5/114,3/15/47/67,1/6 51.10ПЛ</v>
      </c>
      <c r="Q982" s="17" t="str">
        <f>CONCATENATE(Таблица1[[#This Row],[Отверстия]],"/",Таблица1[[#This Row],[PCD]],"/",Таблица1[[#This Row],[Диаметр]])</f>
        <v>5/114,3/15</v>
      </c>
      <c r="R98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5/114,3/15/47/67,1/6</v>
      </c>
      <c r="S98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5/114,3/15/47/67,1/6</v>
      </c>
      <c r="T982" s="58" t="s">
        <v>22</v>
      </c>
      <c r="U982" s="4"/>
      <c r="V982" s="35"/>
      <c r="W982" s="55" t="s">
        <v>2911</v>
      </c>
      <c r="X982" s="34">
        <v>3590</v>
      </c>
      <c r="Y982" s="161"/>
      <c r="Z982" s="34">
        <v>0</v>
      </c>
      <c r="AA982" s="51">
        <f>IFERROR(VLOOKUP(Таблица1[[#This Row],[Товар КОД6]],'Stock СВОД'!$A$5:$C$220,2,0),)</f>
        <v>0</v>
      </c>
      <c r="AB982" s="51">
        <f>IFERROR(VLOOKUP(Таблица1[[#This Row],[Товар КОД6]],'Продажи Период СВОД'!$A$5:$C$410,2,0),)</f>
        <v>0</v>
      </c>
      <c r="AC982" s="129">
        <f>IFERROR(VLOOKUP(Таблица1[[#This Row],[Товар КОД6]],'Stock СВОД'!$A$5:$C$220,3,0),)</f>
        <v>0</v>
      </c>
      <c r="AD982" s="51">
        <f>IFERROR(VLOOKUP(Таблица1[[#This Row],[Товар КОД6]],'Продажи Период СВОД'!$A$5:$C$410,3,0),)</f>
        <v>0</v>
      </c>
      <c r="AE982" s="119">
        <f>Таблица1[[#This Row],[СТОК 1001]]+Таблица1[[#This Row],[СТОК 1002,]]</f>
        <v>0</v>
      </c>
      <c r="AF982" s="128"/>
      <c r="AG982" s="129"/>
      <c r="AH982" s="120">
        <f>Таблица1[[#This Row],[1002 заказ]]+Таблица1[[#This Row],[1001 заказ]]</f>
        <v>0</v>
      </c>
      <c r="AI982" s="57"/>
      <c r="AJ982" s="194"/>
      <c r="AK982" s="194"/>
      <c r="AL982" s="194">
        <f>Таблица1[[#This Row],[ФАКТ 1001]]+Таблица1[[#This Row],[ФАКТ 1002]]+Таблица1[[#This Row],[1001 заказ]]+Таблица1[[#This Row],[1002 заказ]]</f>
        <v>0</v>
      </c>
      <c r="AP982" s="3">
        <f>Таблица1[[#This Row],[Возврат 1002]]+Таблица1[[#This Row],[Возврат 1001]]</f>
        <v>0</v>
      </c>
      <c r="AQ98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83" spans="1:43" s="3" customFormat="1" ht="15.75" customHeight="1" x14ac:dyDescent="0.2">
      <c r="A983" s="23" t="s">
        <v>810</v>
      </c>
      <c r="B983" s="2">
        <v>661525</v>
      </c>
      <c r="C983" s="88" t="s">
        <v>1945</v>
      </c>
      <c r="D983" s="23" t="s">
        <v>810</v>
      </c>
      <c r="E983" s="7">
        <v>661525</v>
      </c>
      <c r="F983" s="7" t="s">
        <v>2574</v>
      </c>
      <c r="G983" s="8" t="s">
        <v>1106</v>
      </c>
      <c r="H983" s="5" t="s">
        <v>21</v>
      </c>
      <c r="I983" s="5">
        <v>5</v>
      </c>
      <c r="J983" s="5">
        <v>114.3</v>
      </c>
      <c r="K983" s="5">
        <v>15</v>
      </c>
      <c r="L983" s="44">
        <v>47</v>
      </c>
      <c r="M983" s="5">
        <v>67.099999999999994</v>
      </c>
      <c r="N983" s="5">
        <v>6</v>
      </c>
      <c r="O983" s="43" t="str">
        <f>CONCATENATE(Таблица1[[#This Row],[Отверстия]],"/",Таблица1[[#This Row],[PCD]])</f>
        <v>5/114,3</v>
      </c>
      <c r="P983" s="5" t="str">
        <f>Таблица1[[#This Row],[Универсальный размер]]&amp;" "&amp;Таблица1[[#This Row],[Код Поставщика]]</f>
        <v>5/114,3/15/47/67,1/6 51.10М</v>
      </c>
      <c r="Q983" s="17" t="str">
        <f>CONCATENATE(Таблица1[[#This Row],[Отверстия]],"/",Таблица1[[#This Row],[PCD]],"/",Таблица1[[#This Row],[Диаметр]])</f>
        <v>5/114,3/15</v>
      </c>
      <c r="R98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5/114,3/15/47/67,1/6</v>
      </c>
      <c r="S98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5/114,3/15/47/67,1/6</v>
      </c>
      <c r="T983" s="58" t="s">
        <v>22</v>
      </c>
      <c r="U983" s="4"/>
      <c r="V983" s="35"/>
      <c r="W983" s="55" t="s">
        <v>2911</v>
      </c>
      <c r="X983" s="34">
        <v>3350</v>
      </c>
      <c r="Y983" s="161"/>
      <c r="Z983" s="34">
        <v>0</v>
      </c>
      <c r="AA983" s="51">
        <f>IFERROR(VLOOKUP(Таблица1[[#This Row],[Товар КОД6]],'Stock СВОД'!$A$5:$C$220,2,0),)</f>
        <v>0</v>
      </c>
      <c r="AB983" s="51">
        <f>IFERROR(VLOOKUP(Таблица1[[#This Row],[Товар КОД6]],'Продажи Период СВОД'!$A$5:$C$410,2,0),)</f>
        <v>0</v>
      </c>
      <c r="AC983" s="129">
        <f>IFERROR(VLOOKUP(Таблица1[[#This Row],[Товар КОД6]],'Stock СВОД'!$A$5:$C$220,3,0),)</f>
        <v>0</v>
      </c>
      <c r="AD983" s="51">
        <f>IFERROR(VLOOKUP(Таблица1[[#This Row],[Товар КОД6]],'Продажи Период СВОД'!$A$5:$C$410,3,0),)</f>
        <v>0</v>
      </c>
      <c r="AE983" s="119">
        <f>Таблица1[[#This Row],[СТОК 1001]]+Таблица1[[#This Row],[СТОК 1002,]]</f>
        <v>0</v>
      </c>
      <c r="AF983" s="128"/>
      <c r="AG983" s="129"/>
      <c r="AH983" s="120">
        <f>Таблица1[[#This Row],[1002 заказ]]+Таблица1[[#This Row],[1001 заказ]]</f>
        <v>0</v>
      </c>
      <c r="AI983" s="57"/>
      <c r="AJ983" s="194"/>
      <c r="AK983" s="194"/>
      <c r="AL983" s="194">
        <f>Таблица1[[#This Row],[ФАКТ 1001]]+Таблица1[[#This Row],[ФАКТ 1002]]+Таблица1[[#This Row],[1001 заказ]]+Таблица1[[#This Row],[1002 заказ]]</f>
        <v>0</v>
      </c>
      <c r="AP983" s="3">
        <f>Таблица1[[#This Row],[Возврат 1002]]+Таблица1[[#This Row],[Возврат 1001]]</f>
        <v>0</v>
      </c>
      <c r="AQ98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84" spans="1:43" s="3" customFormat="1" ht="15.75" customHeight="1" x14ac:dyDescent="0.2">
      <c r="A984" s="23" t="s">
        <v>810</v>
      </c>
      <c r="B984" s="2">
        <v>661526</v>
      </c>
      <c r="C984" s="88" t="s">
        <v>3779</v>
      </c>
      <c r="D984" s="23" t="s">
        <v>810</v>
      </c>
      <c r="E984" s="7">
        <v>661526</v>
      </c>
      <c r="F984" s="7" t="s">
        <v>2574</v>
      </c>
      <c r="G984" s="8" t="s">
        <v>1099</v>
      </c>
      <c r="H984" s="5" t="s">
        <v>21</v>
      </c>
      <c r="I984" s="5">
        <v>5</v>
      </c>
      <c r="J984" s="5">
        <v>114.3</v>
      </c>
      <c r="K984" s="5">
        <v>15</v>
      </c>
      <c r="L984" s="44">
        <v>47</v>
      </c>
      <c r="M984" s="5">
        <v>67.099999999999994</v>
      </c>
      <c r="N984" s="5">
        <v>6</v>
      </c>
      <c r="O984" s="43" t="str">
        <f>CONCATENATE(Таблица1[[#This Row],[Отверстия]],"/",Таблица1[[#This Row],[PCD]])</f>
        <v>5/114,3</v>
      </c>
      <c r="P984" s="5" t="str">
        <f>Таблица1[[#This Row],[Универсальный размер]]&amp;" "&amp;Таблица1[[#This Row],[Код Поставщика]]</f>
        <v>5/114,3/15/47/67,1/6 51.10Н</v>
      </c>
      <c r="Q984" s="17" t="str">
        <f>CONCATENATE(Таблица1[[#This Row],[Отверстия]],"/",Таблица1[[#This Row],[PCD]],"/",Таблица1[[#This Row],[Диаметр]])</f>
        <v>5/114,3/15</v>
      </c>
      <c r="R98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5/114,3/15/47/67,1/6</v>
      </c>
      <c r="S98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5/114,3/15/47/67,1/6</v>
      </c>
      <c r="T984" s="58" t="s">
        <v>22</v>
      </c>
      <c r="U984" s="4"/>
      <c r="V984" s="35"/>
      <c r="W984" s="55" t="s">
        <v>2911</v>
      </c>
      <c r="X984" s="34">
        <v>3350</v>
      </c>
      <c r="Y984" s="161"/>
      <c r="Z984" s="34">
        <v>0</v>
      </c>
      <c r="AA984" s="51">
        <f>IFERROR(VLOOKUP(Таблица1[[#This Row],[Товар КОД6]],'Stock СВОД'!$A$5:$C$220,2,0),)</f>
        <v>0</v>
      </c>
      <c r="AB984" s="51">
        <f>IFERROR(VLOOKUP(Таблица1[[#This Row],[Товар КОД6]],'Продажи Период СВОД'!$A$5:$C$410,2,0),)</f>
        <v>0</v>
      </c>
      <c r="AC984" s="129">
        <f>IFERROR(VLOOKUP(Таблица1[[#This Row],[Товар КОД6]],'Stock СВОД'!$A$5:$C$220,3,0),)</f>
        <v>0</v>
      </c>
      <c r="AD984" s="51">
        <f>IFERROR(VLOOKUP(Таблица1[[#This Row],[Товар КОД6]],'Продажи Период СВОД'!$A$5:$C$410,3,0),)</f>
        <v>0</v>
      </c>
      <c r="AE984" s="119">
        <f>Таблица1[[#This Row],[СТОК 1001]]+Таблица1[[#This Row],[СТОК 1002,]]</f>
        <v>0</v>
      </c>
      <c r="AF984" s="128"/>
      <c r="AG984" s="129"/>
      <c r="AH984" s="120">
        <f>Таблица1[[#This Row],[1002 заказ]]+Таблица1[[#This Row],[1001 заказ]]</f>
        <v>0</v>
      </c>
      <c r="AI984" s="57"/>
      <c r="AJ984" s="194"/>
      <c r="AK984" s="194"/>
      <c r="AL984" s="194">
        <f>Таблица1[[#This Row],[ФАКТ 1001]]+Таблица1[[#This Row],[ФАКТ 1002]]+Таблица1[[#This Row],[1001 заказ]]+Таблица1[[#This Row],[1002 заказ]]</f>
        <v>0</v>
      </c>
      <c r="AP984" s="3">
        <f>Таблица1[[#This Row],[Возврат 1002]]+Таблица1[[#This Row],[Возврат 1001]]</f>
        <v>0</v>
      </c>
      <c r="AQ98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85" spans="1:43" s="3" customFormat="1" ht="15.75" customHeight="1" x14ac:dyDescent="0.2">
      <c r="A985" s="23" t="s">
        <v>810</v>
      </c>
      <c r="B985" s="2">
        <v>665697</v>
      </c>
      <c r="C985" s="88" t="s">
        <v>3780</v>
      </c>
      <c r="D985" s="23" t="s">
        <v>810</v>
      </c>
      <c r="E985" s="7">
        <v>665697</v>
      </c>
      <c r="F985" s="7" t="s">
        <v>107</v>
      </c>
      <c r="G985" s="8" t="s">
        <v>1099</v>
      </c>
      <c r="H985" s="5" t="s">
        <v>21</v>
      </c>
      <c r="I985" s="5">
        <v>5</v>
      </c>
      <c r="J985" s="5">
        <v>114.3</v>
      </c>
      <c r="K985" s="5">
        <v>15</v>
      </c>
      <c r="L985" s="5">
        <v>47</v>
      </c>
      <c r="M985" s="5">
        <v>67.099999999999994</v>
      </c>
      <c r="N985" s="5">
        <v>6.5</v>
      </c>
      <c r="O985" s="43" t="str">
        <f>CONCATENATE(Таблица1[[#This Row],[Отверстия]],"/",Таблица1[[#This Row],[PCD]])</f>
        <v>5/114,3</v>
      </c>
      <c r="P985" s="5" t="s">
        <v>566</v>
      </c>
      <c r="Q985" s="17" t="str">
        <f>CONCATENATE(Таблица1[[#This Row],[Отверстия]],"/",Таблица1[[#This Row],[PCD]],"/",Таблица1[[#This Row],[Диаметр]])</f>
        <v>5/114,3/15</v>
      </c>
      <c r="R98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5/114,3/15/47/67,1/6,5</v>
      </c>
      <c r="S98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5/114,3/15/47/67,1/6,5</v>
      </c>
      <c r="T985" s="58" t="s">
        <v>22</v>
      </c>
      <c r="U985" s="4"/>
      <c r="V985" s="35"/>
      <c r="W985" s="55" t="s">
        <v>2927</v>
      </c>
      <c r="X985" s="34">
        <v>3350</v>
      </c>
      <c r="Y985" s="161"/>
      <c r="Z985" s="34">
        <v>0</v>
      </c>
      <c r="AA985" s="51">
        <f>IFERROR(VLOOKUP(Таблица1[[#This Row],[Товар КОД6]],'Stock СВОД'!$A$5:$C$220,2,0),)</f>
        <v>0</v>
      </c>
      <c r="AB985" s="51">
        <f>IFERROR(VLOOKUP(Таблица1[[#This Row],[Товар КОД6]],'Продажи Период СВОД'!$A$5:$C$410,2,0),)</f>
        <v>0</v>
      </c>
      <c r="AC985" s="129">
        <f>IFERROR(VLOOKUP(Таблица1[[#This Row],[Товар КОД6]],'Stock СВОД'!$A$5:$C$220,3,0),)</f>
        <v>0</v>
      </c>
      <c r="AD985" s="51">
        <f>IFERROR(VLOOKUP(Таблица1[[#This Row],[Товар КОД6]],'Продажи Период СВОД'!$A$5:$C$410,3,0),)</f>
        <v>0</v>
      </c>
      <c r="AE985" s="119">
        <f>Таблица1[[#This Row],[СТОК 1001]]+Таблица1[[#This Row],[СТОК 1002,]]</f>
        <v>0</v>
      </c>
      <c r="AF985" s="128"/>
      <c r="AG985" s="129"/>
      <c r="AH985" s="120">
        <f>Таблица1[[#This Row],[1002 заказ]]+Таблица1[[#This Row],[1001 заказ]]</f>
        <v>0</v>
      </c>
      <c r="AI985" s="57">
        <v>1</v>
      </c>
      <c r="AJ985" s="194"/>
      <c r="AK985" s="194"/>
      <c r="AL985" s="194">
        <f>Таблица1[[#This Row],[ФАКТ 1001]]+Таблица1[[#This Row],[ФАКТ 1002]]+Таблица1[[#This Row],[1001 заказ]]+Таблица1[[#This Row],[1002 заказ]]</f>
        <v>0</v>
      </c>
      <c r="AP985" s="3">
        <f>Таблица1[[#This Row],[Возврат 1002]]+Таблица1[[#This Row],[Возврат 1001]]</f>
        <v>0</v>
      </c>
      <c r="AQ98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86" spans="1:43" s="3" customFormat="1" ht="15.75" customHeight="1" x14ac:dyDescent="0.2">
      <c r="A986" s="23" t="s">
        <v>810</v>
      </c>
      <c r="B986" s="2">
        <v>2066750</v>
      </c>
      <c r="C986" s="88" t="s">
        <v>1118</v>
      </c>
      <c r="D986" s="23" t="s">
        <v>810</v>
      </c>
      <c r="E986" s="7">
        <v>2066750</v>
      </c>
      <c r="F986" s="7" t="s">
        <v>107</v>
      </c>
      <c r="G986" s="8" t="s">
        <v>1099</v>
      </c>
      <c r="H986" s="5" t="s">
        <v>21</v>
      </c>
      <c r="I986" s="5">
        <v>5</v>
      </c>
      <c r="J986" s="5">
        <v>114.3</v>
      </c>
      <c r="K986" s="5">
        <v>15</v>
      </c>
      <c r="L986" s="5">
        <v>47</v>
      </c>
      <c r="M986" s="5">
        <v>67.099999999999994</v>
      </c>
      <c r="N986" s="5">
        <v>6.5</v>
      </c>
      <c r="O986" s="43" t="str">
        <f>CONCATENATE(Таблица1[[#This Row],[Отверстия]],"/",Таблица1[[#This Row],[PCD]])</f>
        <v>5/114,3</v>
      </c>
      <c r="P986" s="5" t="s">
        <v>1119</v>
      </c>
      <c r="Q986" s="17" t="str">
        <f>CONCATENATE(Таблица1[[#This Row],[Отверстия]],"/",Таблица1[[#This Row],[PCD]],"/",Таблица1[[#This Row],[Диаметр]])</f>
        <v>5/114,3/15</v>
      </c>
      <c r="R98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5/114,3/15/47/67,1/6,5</v>
      </c>
      <c r="S98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5/114,3/15/47/67,1/6,5</v>
      </c>
      <c r="T986" s="58" t="s">
        <v>22</v>
      </c>
      <c r="U986" s="4"/>
      <c r="V986" s="35"/>
      <c r="W986" s="55" t="s">
        <v>2927</v>
      </c>
      <c r="X986" s="34">
        <v>3350</v>
      </c>
      <c r="Y986" s="161"/>
      <c r="Z986" s="34">
        <v>0</v>
      </c>
      <c r="AA986" s="51">
        <f>IFERROR(VLOOKUP(Таблица1[[#This Row],[Товар КОД6]],'Stock СВОД'!$A$5:$C$220,2,0),)</f>
        <v>0</v>
      </c>
      <c r="AB986" s="51">
        <f>IFERROR(VLOOKUP(Таблица1[[#This Row],[Товар КОД6]],'Продажи Период СВОД'!$A$5:$C$410,2,0),)</f>
        <v>0</v>
      </c>
      <c r="AC986" s="129">
        <f>IFERROR(VLOOKUP(Таблица1[[#This Row],[Товар КОД6]],'Stock СВОД'!$A$5:$C$220,3,0),)</f>
        <v>0</v>
      </c>
      <c r="AD986" s="51">
        <f>IFERROR(VLOOKUP(Таблица1[[#This Row],[Товар КОД6]],'Продажи Период СВОД'!$A$5:$C$410,3,0),)</f>
        <v>0</v>
      </c>
      <c r="AE986" s="119">
        <f>Таблица1[[#This Row],[СТОК 1001]]+Таблица1[[#This Row],[СТОК 1002,]]</f>
        <v>0</v>
      </c>
      <c r="AF986" s="128"/>
      <c r="AG986" s="129"/>
      <c r="AH986" s="120">
        <f>Таблица1[[#This Row],[1002 заказ]]+Таблица1[[#This Row],[1001 заказ]]</f>
        <v>0</v>
      </c>
      <c r="AI986" s="57">
        <v>1</v>
      </c>
      <c r="AJ986" s="194"/>
      <c r="AK986" s="194"/>
      <c r="AL986" s="194">
        <f>Таблица1[[#This Row],[ФАКТ 1001]]+Таблица1[[#This Row],[ФАКТ 1002]]+Таблица1[[#This Row],[1001 заказ]]+Таблица1[[#This Row],[1002 заказ]]</f>
        <v>0</v>
      </c>
      <c r="AP986" s="3">
        <f>Таблица1[[#This Row],[Возврат 1002]]+Таблица1[[#This Row],[Возврат 1001]]</f>
        <v>0</v>
      </c>
      <c r="AQ98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87" spans="1:43" s="3" customFormat="1" ht="15.75" customHeight="1" x14ac:dyDescent="0.2">
      <c r="A987" s="23" t="s">
        <v>810</v>
      </c>
      <c r="B987" s="2">
        <v>405685</v>
      </c>
      <c r="C987" s="88" t="s">
        <v>567</v>
      </c>
      <c r="D987" s="23" t="s">
        <v>810</v>
      </c>
      <c r="E987" s="7">
        <v>405685</v>
      </c>
      <c r="F987" s="7" t="s">
        <v>107</v>
      </c>
      <c r="G987" s="8" t="s">
        <v>2571</v>
      </c>
      <c r="H987" s="5" t="s">
        <v>21</v>
      </c>
      <c r="I987" s="5">
        <v>5</v>
      </c>
      <c r="J987" s="5">
        <v>114.3</v>
      </c>
      <c r="K987" s="5">
        <v>15</v>
      </c>
      <c r="L987" s="5">
        <v>47</v>
      </c>
      <c r="M987" s="5">
        <v>67.099999999999994</v>
      </c>
      <c r="N987" s="5">
        <v>6.5</v>
      </c>
      <c r="O987" s="43" t="str">
        <f>CONCATENATE(Таблица1[[#This Row],[Отверстия]],"/",Таблица1[[#This Row],[PCD]])</f>
        <v>5/114,3</v>
      </c>
      <c r="P987" s="5" t="s">
        <v>568</v>
      </c>
      <c r="Q987" s="17" t="str">
        <f>CONCATENATE(Таблица1[[#This Row],[Отверстия]],"/",Таблица1[[#This Row],[PCD]],"/",Таблица1[[#This Row],[Диаметр]])</f>
        <v>5/114,3/15</v>
      </c>
      <c r="R98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5/114,3/15/47/67,1/6,5</v>
      </c>
      <c r="S98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5/114,3/15/47/67,1/6,5</v>
      </c>
      <c r="T987" s="58" t="s">
        <v>22</v>
      </c>
      <c r="U987" s="4"/>
      <c r="V987" s="35"/>
      <c r="W987" s="55" t="s">
        <v>2927</v>
      </c>
      <c r="X987" s="34">
        <v>3590</v>
      </c>
      <c r="Y987" s="161"/>
      <c r="Z987" s="34">
        <v>0</v>
      </c>
      <c r="AA987" s="51">
        <f>IFERROR(VLOOKUP(Таблица1[[#This Row],[Товар КОД6]],'Stock СВОД'!$A$5:$C$220,2,0),)</f>
        <v>0</v>
      </c>
      <c r="AB987" s="51">
        <f>IFERROR(VLOOKUP(Таблица1[[#This Row],[Товар КОД6]],'Продажи Период СВОД'!$A$5:$C$410,2,0),)</f>
        <v>0</v>
      </c>
      <c r="AC987" s="129">
        <f>IFERROR(VLOOKUP(Таблица1[[#This Row],[Товар КОД6]],'Stock СВОД'!$A$5:$C$220,3,0),)</f>
        <v>0</v>
      </c>
      <c r="AD987" s="51">
        <f>IFERROR(VLOOKUP(Таблица1[[#This Row],[Товар КОД6]],'Продажи Период СВОД'!$A$5:$C$410,3,0),)</f>
        <v>0</v>
      </c>
      <c r="AE987" s="119">
        <f>Таблица1[[#This Row],[СТОК 1001]]+Таблица1[[#This Row],[СТОК 1002,]]</f>
        <v>0</v>
      </c>
      <c r="AF987" s="128"/>
      <c r="AG987" s="129"/>
      <c r="AH987" s="120">
        <f>Таблица1[[#This Row],[1002 заказ]]+Таблица1[[#This Row],[1001 заказ]]</f>
        <v>0</v>
      </c>
      <c r="AI987" s="57">
        <v>1</v>
      </c>
      <c r="AJ987" s="194"/>
      <c r="AK987" s="194"/>
      <c r="AL987" s="194">
        <f>Таблица1[[#This Row],[ФАКТ 1001]]+Таблица1[[#This Row],[ФАКТ 1002]]+Таблица1[[#This Row],[1001 заказ]]+Таблица1[[#This Row],[1002 заказ]]</f>
        <v>0</v>
      </c>
      <c r="AP987" s="3">
        <f>Таблица1[[#This Row],[Возврат 1002]]+Таблица1[[#This Row],[Возврат 1001]]</f>
        <v>0</v>
      </c>
      <c r="AQ98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88" spans="1:43" s="3" customFormat="1" ht="15.75" customHeight="1" x14ac:dyDescent="0.2">
      <c r="A988" s="23" t="s">
        <v>810</v>
      </c>
      <c r="B988" s="2">
        <v>665938</v>
      </c>
      <c r="C988" s="88" t="s">
        <v>1167</v>
      </c>
      <c r="D988" s="23" t="s">
        <v>810</v>
      </c>
      <c r="E988" s="7">
        <v>665938</v>
      </c>
      <c r="F988" s="7" t="s">
        <v>2573</v>
      </c>
      <c r="G988" s="8" t="s">
        <v>1099</v>
      </c>
      <c r="H988" s="5" t="s">
        <v>1002</v>
      </c>
      <c r="I988" s="5">
        <v>5</v>
      </c>
      <c r="J988" s="5">
        <v>114.3</v>
      </c>
      <c r="K988" s="5">
        <v>15</v>
      </c>
      <c r="L988" s="5">
        <v>47</v>
      </c>
      <c r="M988" s="5">
        <v>67.099999999999994</v>
      </c>
      <c r="N988" s="5">
        <v>6.5</v>
      </c>
      <c r="O988" s="43" t="str">
        <f>CONCATENATE(Таблица1[[#This Row],[Отверстия]],"/",Таблица1[[#This Row],[PCD]])</f>
        <v>5/114,3</v>
      </c>
      <c r="P988" s="5" t="s">
        <v>1158</v>
      </c>
      <c r="Q988" s="17" t="str">
        <f>CONCATENATE(Таблица1[[#This Row],[Отверстия]],"/",Таблица1[[#This Row],[PCD]],"/",Таблица1[[#This Row],[Диаметр]])</f>
        <v>5/114,3/15</v>
      </c>
      <c r="R98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5/114,3/15/47/67,1/6,5</v>
      </c>
      <c r="S98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5/114,3/15/47/67,1/6,5</v>
      </c>
      <c r="T988" s="58" t="s">
        <v>22</v>
      </c>
      <c r="U988" s="4"/>
      <c r="V988" s="35"/>
      <c r="W988" s="55" t="s">
        <v>2927</v>
      </c>
      <c r="X988" s="34">
        <v>3350</v>
      </c>
      <c r="Y988" s="161"/>
      <c r="Z988" s="34">
        <v>0</v>
      </c>
      <c r="AA988" s="51">
        <f>IFERROR(VLOOKUP(Таблица1[[#This Row],[Товар КОД6]],'Stock СВОД'!$A$5:$C$220,2,0),)</f>
        <v>0</v>
      </c>
      <c r="AB988" s="51">
        <f>IFERROR(VLOOKUP(Таблица1[[#This Row],[Товар КОД6]],'Продажи Период СВОД'!$A$5:$C$410,2,0),)</f>
        <v>0</v>
      </c>
      <c r="AC988" s="129">
        <f>IFERROR(VLOOKUP(Таблица1[[#This Row],[Товар КОД6]],'Stock СВОД'!$A$5:$C$220,3,0),)</f>
        <v>0</v>
      </c>
      <c r="AD988" s="51">
        <f>IFERROR(VLOOKUP(Таблица1[[#This Row],[Товар КОД6]],'Продажи Период СВОД'!$A$5:$C$410,3,0),)</f>
        <v>0</v>
      </c>
      <c r="AE988" s="119">
        <f>Таблица1[[#This Row],[СТОК 1001]]+Таблица1[[#This Row],[СТОК 1002,]]</f>
        <v>0</v>
      </c>
      <c r="AF988" s="128"/>
      <c r="AG988" s="129"/>
      <c r="AH988" s="120">
        <f>Таблица1[[#This Row],[1002 заказ]]+Таблица1[[#This Row],[1001 заказ]]</f>
        <v>0</v>
      </c>
      <c r="AI988" s="57">
        <v>1</v>
      </c>
      <c r="AJ988" s="194"/>
      <c r="AK988" s="194"/>
      <c r="AL988" s="194">
        <f>Таблица1[[#This Row],[ФАКТ 1001]]+Таблица1[[#This Row],[ФАКТ 1002]]+Таблица1[[#This Row],[1001 заказ]]+Таблица1[[#This Row],[1002 заказ]]</f>
        <v>0</v>
      </c>
      <c r="AP988" s="3">
        <f>Таблица1[[#This Row],[Возврат 1002]]+Таблица1[[#This Row],[Возврат 1001]]</f>
        <v>0</v>
      </c>
      <c r="AQ98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89" spans="1:43" s="3" customFormat="1" ht="15.75" customHeight="1" x14ac:dyDescent="0.2">
      <c r="A989" s="23" t="s">
        <v>810</v>
      </c>
      <c r="B989" s="2">
        <v>408827</v>
      </c>
      <c r="C989" s="88" t="s">
        <v>1503</v>
      </c>
      <c r="D989" s="23" t="s">
        <v>810</v>
      </c>
      <c r="E989" s="7">
        <v>408827</v>
      </c>
      <c r="F989" s="7" t="s">
        <v>2573</v>
      </c>
      <c r="G989" s="8" t="s">
        <v>1180</v>
      </c>
      <c r="H989" s="5" t="s">
        <v>21</v>
      </c>
      <c r="I989" s="5">
        <v>5</v>
      </c>
      <c r="J989" s="5">
        <v>114.3</v>
      </c>
      <c r="K989" s="5">
        <v>15</v>
      </c>
      <c r="L989" s="5">
        <v>47</v>
      </c>
      <c r="M989" s="5">
        <v>67.099999999999994</v>
      </c>
      <c r="N989" s="5">
        <v>6.5</v>
      </c>
      <c r="O989" s="43" t="str">
        <f>CONCATENATE(Таблица1[[#This Row],[Отверстия]],"/",Таблица1[[#This Row],[PCD]])</f>
        <v>5/114,3</v>
      </c>
      <c r="P989" s="5" t="s">
        <v>1502</v>
      </c>
      <c r="Q989" s="17" t="str">
        <f>CONCATENATE(Таблица1[[#This Row],[Отверстия]],"/",Таблица1[[#This Row],[PCD]],"/",Таблица1[[#This Row],[Диаметр]])</f>
        <v>5/114,3/15</v>
      </c>
      <c r="R98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5/114,3/15/47/67,1/6,5</v>
      </c>
      <c r="S98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5/114,3/15/47/67,1/6,5</v>
      </c>
      <c r="T989" s="58" t="s">
        <v>22</v>
      </c>
      <c r="U989" s="4"/>
      <c r="V989" s="35"/>
      <c r="W989" s="55" t="s">
        <v>2927</v>
      </c>
      <c r="X989" s="34">
        <v>3590</v>
      </c>
      <c r="Y989" s="161"/>
      <c r="Z989" s="34">
        <v>0</v>
      </c>
      <c r="AA989" s="51">
        <f>IFERROR(VLOOKUP(Таблица1[[#This Row],[Товар КОД6]],'Stock СВОД'!$A$5:$C$220,2,0),)</f>
        <v>0</v>
      </c>
      <c r="AB989" s="51">
        <f>IFERROR(VLOOKUP(Таблица1[[#This Row],[Товар КОД6]],'Продажи Период СВОД'!$A$5:$C$410,2,0),)</f>
        <v>0</v>
      </c>
      <c r="AC989" s="129">
        <f>IFERROR(VLOOKUP(Таблица1[[#This Row],[Товар КОД6]],'Stock СВОД'!$A$5:$C$220,3,0),)</f>
        <v>0</v>
      </c>
      <c r="AD989" s="51">
        <f>IFERROR(VLOOKUP(Таблица1[[#This Row],[Товар КОД6]],'Продажи Период СВОД'!$A$5:$C$410,3,0),)</f>
        <v>0</v>
      </c>
      <c r="AE989" s="119">
        <f>Таблица1[[#This Row],[СТОК 1001]]+Таблица1[[#This Row],[СТОК 1002,]]</f>
        <v>0</v>
      </c>
      <c r="AF989" s="128"/>
      <c r="AG989" s="129"/>
      <c r="AH989" s="120">
        <f>Таблица1[[#This Row],[1002 заказ]]+Таблица1[[#This Row],[1001 заказ]]</f>
        <v>0</v>
      </c>
      <c r="AI989" s="57">
        <v>1</v>
      </c>
      <c r="AJ989" s="194"/>
      <c r="AK989" s="194"/>
      <c r="AL989" s="194">
        <f>Таблица1[[#This Row],[ФАКТ 1001]]+Таблица1[[#This Row],[ФАКТ 1002]]+Таблица1[[#This Row],[1001 заказ]]+Таблица1[[#This Row],[1002 заказ]]</f>
        <v>0</v>
      </c>
      <c r="AP989" s="3">
        <f>Таблица1[[#This Row],[Возврат 1002]]+Таблица1[[#This Row],[Возврат 1001]]</f>
        <v>0</v>
      </c>
      <c r="AQ98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90" spans="1:43" s="3" customFormat="1" ht="15.75" customHeight="1" x14ac:dyDescent="0.2">
      <c r="A990" s="23" t="s">
        <v>810</v>
      </c>
      <c r="B990" s="2">
        <v>408828</v>
      </c>
      <c r="C990" s="88" t="s">
        <v>1505</v>
      </c>
      <c r="D990" s="23" t="s">
        <v>810</v>
      </c>
      <c r="E990" s="7">
        <v>408828</v>
      </c>
      <c r="F990" s="7" t="s">
        <v>2573</v>
      </c>
      <c r="G990" s="8" t="s">
        <v>1102</v>
      </c>
      <c r="H990" s="5" t="s">
        <v>21</v>
      </c>
      <c r="I990" s="5">
        <v>5</v>
      </c>
      <c r="J990" s="5">
        <v>114.3</v>
      </c>
      <c r="K990" s="5">
        <v>15</v>
      </c>
      <c r="L990" s="5">
        <v>47</v>
      </c>
      <c r="M990" s="5">
        <v>67.099999999999994</v>
      </c>
      <c r="N990" s="5">
        <v>6.5</v>
      </c>
      <c r="O990" s="43" t="str">
        <f>CONCATENATE(Таблица1[[#This Row],[Отверстия]],"/",Таблица1[[#This Row],[PCD]])</f>
        <v>5/114,3</v>
      </c>
      <c r="P990" s="5" t="s">
        <v>1504</v>
      </c>
      <c r="Q990" s="17" t="str">
        <f>CONCATENATE(Таблица1[[#This Row],[Отверстия]],"/",Таблица1[[#This Row],[PCD]],"/",Таблица1[[#This Row],[Диаметр]])</f>
        <v>5/114,3/15</v>
      </c>
      <c r="R99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5/114,3/15/47/67,1/6,5</v>
      </c>
      <c r="S99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5/114,3/15/47/67,1/6,5</v>
      </c>
      <c r="T990" s="58" t="s">
        <v>22</v>
      </c>
      <c r="U990" s="4"/>
      <c r="V990" s="35"/>
      <c r="W990" s="55" t="s">
        <v>2927</v>
      </c>
      <c r="X990" s="34">
        <v>3590</v>
      </c>
      <c r="Y990" s="161"/>
      <c r="Z990" s="34">
        <v>0</v>
      </c>
      <c r="AA990" s="51">
        <f>IFERROR(VLOOKUP(Таблица1[[#This Row],[Товар КОД6]],'Stock СВОД'!$A$5:$C$220,2,0),)</f>
        <v>0</v>
      </c>
      <c r="AB990" s="51">
        <f>IFERROR(VLOOKUP(Таблица1[[#This Row],[Товар КОД6]],'Продажи Период СВОД'!$A$5:$C$410,2,0),)</f>
        <v>0</v>
      </c>
      <c r="AC990" s="129">
        <f>IFERROR(VLOOKUP(Таблица1[[#This Row],[Товар КОД6]],'Stock СВОД'!$A$5:$C$220,3,0),)</f>
        <v>0</v>
      </c>
      <c r="AD990" s="51">
        <f>IFERROR(VLOOKUP(Таблица1[[#This Row],[Товар КОД6]],'Продажи Период СВОД'!$A$5:$C$410,3,0),)</f>
        <v>0</v>
      </c>
      <c r="AE990" s="119">
        <f>Таблица1[[#This Row],[СТОК 1001]]+Таблица1[[#This Row],[СТОК 1002,]]</f>
        <v>0</v>
      </c>
      <c r="AF990" s="128"/>
      <c r="AG990" s="129"/>
      <c r="AH990" s="120">
        <f>Таблица1[[#This Row],[1002 заказ]]+Таблица1[[#This Row],[1001 заказ]]</f>
        <v>0</v>
      </c>
      <c r="AI990" s="57">
        <v>1</v>
      </c>
      <c r="AJ990" s="194"/>
      <c r="AK990" s="194"/>
      <c r="AL990" s="194">
        <f>Таблица1[[#This Row],[ФАКТ 1001]]+Таблица1[[#This Row],[ФАКТ 1002]]+Таблица1[[#This Row],[1001 заказ]]+Таблица1[[#This Row],[1002 заказ]]</f>
        <v>0</v>
      </c>
      <c r="AP990" s="3">
        <f>Таблица1[[#This Row],[Возврат 1002]]+Таблица1[[#This Row],[Возврат 1001]]</f>
        <v>0</v>
      </c>
      <c r="AQ99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91" spans="1:43" s="3" customFormat="1" ht="15.75" customHeight="1" x14ac:dyDescent="0.2">
      <c r="A991" s="23" t="s">
        <v>810</v>
      </c>
      <c r="B991" s="2">
        <v>661822</v>
      </c>
      <c r="C991" s="88" t="s">
        <v>2265</v>
      </c>
      <c r="D991" s="23" t="s">
        <v>810</v>
      </c>
      <c r="E991" s="7">
        <v>661822</v>
      </c>
      <c r="F991" s="7" t="s">
        <v>107</v>
      </c>
      <c r="G991" s="8" t="s">
        <v>1103</v>
      </c>
      <c r="H991" s="5" t="s">
        <v>21</v>
      </c>
      <c r="I991" s="5">
        <v>5</v>
      </c>
      <c r="J991" s="5">
        <v>114.3</v>
      </c>
      <c r="K991" s="5">
        <v>15</v>
      </c>
      <c r="L991" s="5">
        <v>47</v>
      </c>
      <c r="M991" s="5">
        <v>67.099999999999994</v>
      </c>
      <c r="N991" s="5">
        <v>6.5</v>
      </c>
      <c r="O991" s="43" t="str">
        <f>CONCATENATE(Таблица1[[#This Row],[Отверстия]],"/",Таблица1[[#This Row],[PCD]])</f>
        <v>5/114,3</v>
      </c>
      <c r="P991" s="5" t="s">
        <v>2264</v>
      </c>
      <c r="Q991" s="17" t="str">
        <f>CONCATENATE(Таблица1[[#This Row],[Отверстия]],"/",Таблица1[[#This Row],[PCD]],"/",Таблица1[[#This Row],[Диаметр]])</f>
        <v>5/114,3/15</v>
      </c>
      <c r="R99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5/114,3/15/47/67,1/6,5</v>
      </c>
      <c r="S99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5/114,3/15/47/67,1/6,5</v>
      </c>
      <c r="T991" s="58" t="s">
        <v>22</v>
      </c>
      <c r="U991" s="4"/>
      <c r="V991" s="35"/>
      <c r="W991" s="55" t="s">
        <v>2927</v>
      </c>
      <c r="X991" s="34">
        <v>3590</v>
      </c>
      <c r="Y991" s="161"/>
      <c r="Z991" s="34">
        <v>0</v>
      </c>
      <c r="AA991" s="51">
        <f>IFERROR(VLOOKUP(Таблица1[[#This Row],[Товар КОД6]],'Stock СВОД'!$A$5:$C$220,2,0),)</f>
        <v>0</v>
      </c>
      <c r="AB991" s="51">
        <f>IFERROR(VLOOKUP(Таблица1[[#This Row],[Товар КОД6]],'Продажи Период СВОД'!$A$5:$C$410,2,0),)</f>
        <v>0</v>
      </c>
      <c r="AC991" s="129">
        <f>IFERROR(VLOOKUP(Таблица1[[#This Row],[Товар КОД6]],'Stock СВОД'!$A$5:$C$220,3,0),)</f>
        <v>0</v>
      </c>
      <c r="AD991" s="51">
        <f>IFERROR(VLOOKUP(Таблица1[[#This Row],[Товар КОД6]],'Продажи Период СВОД'!$A$5:$C$410,3,0),)</f>
        <v>0</v>
      </c>
      <c r="AE991" s="119">
        <f>Таблица1[[#This Row],[СТОК 1001]]+Таблица1[[#This Row],[СТОК 1002,]]</f>
        <v>0</v>
      </c>
      <c r="AF991" s="128"/>
      <c r="AG991" s="129"/>
      <c r="AH991" s="316">
        <f>Таблица1[[#This Row],[1002 заказ]]+Таблица1[[#This Row],[1001 заказ]]</f>
        <v>0</v>
      </c>
      <c r="AI991" s="57">
        <v>1</v>
      </c>
      <c r="AJ991" s="194"/>
      <c r="AK991" s="194"/>
      <c r="AL991" s="194">
        <f>Таблица1[[#This Row],[ФАКТ 1001]]+Таблица1[[#This Row],[ФАКТ 1002]]+Таблица1[[#This Row],[1001 заказ]]+Таблица1[[#This Row],[1002 заказ]]</f>
        <v>0</v>
      </c>
      <c r="AP991" s="3">
        <f>Таблица1[[#This Row],[Возврат 1002]]+Таблица1[[#This Row],[Возврат 1001]]</f>
        <v>0</v>
      </c>
      <c r="AQ99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92" spans="1:43" s="3" customFormat="1" ht="15.75" customHeight="1" x14ac:dyDescent="0.2">
      <c r="A992" s="23" t="s">
        <v>810</v>
      </c>
      <c r="B992" s="2">
        <v>661823</v>
      </c>
      <c r="C992" s="88" t="s">
        <v>3781</v>
      </c>
      <c r="D992" s="23" t="s">
        <v>810</v>
      </c>
      <c r="E992" s="7">
        <v>661823</v>
      </c>
      <c r="F992" s="7" t="s">
        <v>107</v>
      </c>
      <c r="G992" s="8" t="s">
        <v>1107</v>
      </c>
      <c r="H992" s="5" t="s">
        <v>21</v>
      </c>
      <c r="I992" s="5">
        <v>5</v>
      </c>
      <c r="J992" s="5">
        <v>114.3</v>
      </c>
      <c r="K992" s="5">
        <v>15</v>
      </c>
      <c r="L992" s="5">
        <v>47</v>
      </c>
      <c r="M992" s="5">
        <v>67.099999999999994</v>
      </c>
      <c r="N992" s="5">
        <v>6.5</v>
      </c>
      <c r="O992" s="43" t="str">
        <f>CONCATENATE(Таблица1[[#This Row],[Отверстия]],"/",Таблица1[[#This Row],[PCD]])</f>
        <v>5/114,3</v>
      </c>
      <c r="P992" s="5" t="s">
        <v>2266</v>
      </c>
      <c r="Q992" s="17" t="str">
        <f>CONCATENATE(Таблица1[[#This Row],[Отверстия]],"/",Таблица1[[#This Row],[PCD]],"/",Таблица1[[#This Row],[Диаметр]])</f>
        <v>5/114,3/15</v>
      </c>
      <c r="R99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5/114,3/15/47/67,1/6,5</v>
      </c>
      <c r="S99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5/114,3/15/47/67,1/6,5</v>
      </c>
      <c r="T992" s="58" t="s">
        <v>22</v>
      </c>
      <c r="U992" s="4"/>
      <c r="V992" s="35"/>
      <c r="W992" s="55" t="s">
        <v>2927</v>
      </c>
      <c r="X992" s="34">
        <v>3350</v>
      </c>
      <c r="Y992" s="161"/>
      <c r="Z992" s="34">
        <v>0</v>
      </c>
      <c r="AA992" s="51">
        <f>IFERROR(VLOOKUP(Таблица1[[#This Row],[Товар КОД6]],'Stock СВОД'!$A$5:$C$220,2,0),)</f>
        <v>0</v>
      </c>
      <c r="AB992" s="51">
        <f>IFERROR(VLOOKUP(Таблица1[[#This Row],[Товар КОД6]],'Продажи Период СВОД'!$A$5:$C$410,2,0),)</f>
        <v>0</v>
      </c>
      <c r="AC992" s="129">
        <f>IFERROR(VLOOKUP(Таблица1[[#This Row],[Товар КОД6]],'Stock СВОД'!$A$5:$C$220,3,0),)</f>
        <v>0</v>
      </c>
      <c r="AD992" s="51">
        <f>IFERROR(VLOOKUP(Таблица1[[#This Row],[Товар КОД6]],'Продажи Период СВОД'!$A$5:$C$410,3,0),)</f>
        <v>0</v>
      </c>
      <c r="AE992" s="119">
        <f>Таблица1[[#This Row],[СТОК 1001]]+Таблица1[[#This Row],[СТОК 1002,]]</f>
        <v>0</v>
      </c>
      <c r="AF992" s="128"/>
      <c r="AG992" s="129"/>
      <c r="AH992" s="120">
        <f>Таблица1[[#This Row],[1002 заказ]]+Таблица1[[#This Row],[1001 заказ]]</f>
        <v>0</v>
      </c>
      <c r="AI992" s="57">
        <v>1</v>
      </c>
      <c r="AJ992" s="194"/>
      <c r="AK992" s="194"/>
      <c r="AL992" s="194">
        <f>Таблица1[[#This Row],[ФАКТ 1001]]+Таблица1[[#This Row],[ФАКТ 1002]]+Таблица1[[#This Row],[1001 заказ]]+Таблица1[[#This Row],[1002 заказ]]</f>
        <v>0</v>
      </c>
      <c r="AP992" s="3">
        <f>Таблица1[[#This Row],[Возврат 1002]]+Таблица1[[#This Row],[Возврат 1001]]</f>
        <v>0</v>
      </c>
      <c r="AQ99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93" spans="1:43" s="3" customFormat="1" ht="15.75" customHeight="1" x14ac:dyDescent="0.2">
      <c r="A993" s="23" t="s">
        <v>810</v>
      </c>
      <c r="B993" s="2">
        <v>661825</v>
      </c>
      <c r="C993" s="88" t="s">
        <v>2268</v>
      </c>
      <c r="D993" s="23" t="s">
        <v>810</v>
      </c>
      <c r="E993" s="7">
        <v>661825</v>
      </c>
      <c r="F993" s="7" t="s">
        <v>107</v>
      </c>
      <c r="G993" s="8" t="s">
        <v>1108</v>
      </c>
      <c r="H993" s="5" t="s">
        <v>21</v>
      </c>
      <c r="I993" s="5">
        <v>5</v>
      </c>
      <c r="J993" s="5">
        <v>114.3</v>
      </c>
      <c r="K993" s="5">
        <v>15</v>
      </c>
      <c r="L993" s="5">
        <v>47</v>
      </c>
      <c r="M993" s="5">
        <v>67.099999999999994</v>
      </c>
      <c r="N993" s="5">
        <v>6.5</v>
      </c>
      <c r="O993" s="43" t="str">
        <f>CONCATENATE(Таблица1[[#This Row],[Отверстия]],"/",Таблица1[[#This Row],[PCD]])</f>
        <v>5/114,3</v>
      </c>
      <c r="P993" s="5" t="s">
        <v>2267</v>
      </c>
      <c r="Q993" s="17" t="str">
        <f>CONCATENATE(Таблица1[[#This Row],[Отверстия]],"/",Таблица1[[#This Row],[PCD]],"/",Таблица1[[#This Row],[Диаметр]])</f>
        <v>5/114,3/15</v>
      </c>
      <c r="R99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5/114,3/15/47/67,1/6,5</v>
      </c>
      <c r="S99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5/114,3/15/47/67,1/6,5</v>
      </c>
      <c r="T993" s="58" t="s">
        <v>22</v>
      </c>
      <c r="U993" s="4"/>
      <c r="V993" s="35"/>
      <c r="W993" s="55" t="s">
        <v>2927</v>
      </c>
      <c r="X993" s="34">
        <v>3350</v>
      </c>
      <c r="Y993" s="161"/>
      <c r="Z993" s="34">
        <v>0</v>
      </c>
      <c r="AA993" s="51">
        <f>IFERROR(VLOOKUP(Таблица1[[#This Row],[Товар КОД6]],'Stock СВОД'!$A$5:$C$220,2,0),)</f>
        <v>0</v>
      </c>
      <c r="AB993" s="51">
        <f>IFERROR(VLOOKUP(Таблица1[[#This Row],[Товар КОД6]],'Продажи Период СВОД'!$A$5:$C$410,2,0),)</f>
        <v>0</v>
      </c>
      <c r="AC993" s="129">
        <f>IFERROR(VLOOKUP(Таблица1[[#This Row],[Товар КОД6]],'Stock СВОД'!$A$5:$C$220,3,0),)</f>
        <v>0</v>
      </c>
      <c r="AD993" s="51">
        <f>IFERROR(VLOOKUP(Таблица1[[#This Row],[Товар КОД6]],'Продажи Период СВОД'!$A$5:$C$410,3,0),)</f>
        <v>0</v>
      </c>
      <c r="AE993" s="119">
        <f>Таблица1[[#This Row],[СТОК 1001]]+Таблица1[[#This Row],[СТОК 1002,]]</f>
        <v>0</v>
      </c>
      <c r="AF993" s="128"/>
      <c r="AG993" s="129"/>
      <c r="AH993" s="120">
        <f>Таблица1[[#This Row],[1002 заказ]]+Таблица1[[#This Row],[1001 заказ]]</f>
        <v>0</v>
      </c>
      <c r="AI993" s="57">
        <v>1</v>
      </c>
      <c r="AJ993" s="194"/>
      <c r="AK993" s="194"/>
      <c r="AL993" s="194">
        <f>Таблица1[[#This Row],[ФАКТ 1001]]+Таблица1[[#This Row],[ФАКТ 1002]]+Таблица1[[#This Row],[1001 заказ]]+Таблица1[[#This Row],[1002 заказ]]</f>
        <v>0</v>
      </c>
      <c r="AP993" s="3">
        <f>Таблица1[[#This Row],[Возврат 1002]]+Таблица1[[#This Row],[Возврат 1001]]</f>
        <v>0</v>
      </c>
      <c r="AQ99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94" spans="1:43" s="3" customFormat="1" ht="15.75" customHeight="1" x14ac:dyDescent="0.2">
      <c r="A994" s="23" t="s">
        <v>810</v>
      </c>
      <c r="B994" s="2">
        <v>405648</v>
      </c>
      <c r="C994" s="88" t="s">
        <v>1242</v>
      </c>
      <c r="D994" s="23" t="s">
        <v>810</v>
      </c>
      <c r="E994" s="7">
        <v>405648</v>
      </c>
      <c r="F994" s="7" t="s">
        <v>2574</v>
      </c>
      <c r="G994" s="8" t="s">
        <v>1180</v>
      </c>
      <c r="H994" s="5" t="s">
        <v>21</v>
      </c>
      <c r="I994" s="5">
        <v>5</v>
      </c>
      <c r="J994" s="5">
        <v>114.3</v>
      </c>
      <c r="K994" s="5">
        <v>15</v>
      </c>
      <c r="L994" s="44">
        <v>50</v>
      </c>
      <c r="M994" s="5">
        <v>60.1</v>
      </c>
      <c r="N994" s="5">
        <v>6</v>
      </c>
      <c r="O994" s="43" t="str">
        <f>CONCATENATE(Таблица1[[#This Row],[Отверстия]],"/",Таблица1[[#This Row],[PCD]])</f>
        <v>5/114,3</v>
      </c>
      <c r="P994" s="5" t="str">
        <f>Таблица1[[#This Row],[Универсальный размер]]&amp;" "&amp;Таблица1[[#This Row],[Код Поставщика]]</f>
        <v>5/114,3/15/50/60,1/6 51.11ПЛ</v>
      </c>
      <c r="Q994" s="17" t="str">
        <f>CONCATENATE(Таблица1[[#This Row],[Отверстия]],"/",Таблица1[[#This Row],[PCD]],"/",Таблица1[[#This Row],[Диаметр]])</f>
        <v>5/114,3/15</v>
      </c>
      <c r="R99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5/114,3/15/50/60,1/6</v>
      </c>
      <c r="S99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5/114,3/15/50/60,1/6</v>
      </c>
      <c r="T994" s="58" t="s">
        <v>22</v>
      </c>
      <c r="U994" s="4"/>
      <c r="V994" s="35"/>
      <c r="W994" s="55"/>
      <c r="X994" s="34">
        <v>3590</v>
      </c>
      <c r="Y994" s="161"/>
      <c r="Z994" s="34">
        <v>0</v>
      </c>
      <c r="AA994" s="51">
        <f>IFERROR(VLOOKUP(Таблица1[[#This Row],[Товар КОД6]],'Stock СВОД'!$A$5:$C$220,2,0),)</f>
        <v>0</v>
      </c>
      <c r="AB994" s="51">
        <f>IFERROR(VLOOKUP(Таблица1[[#This Row],[Товар КОД6]],'Продажи Период СВОД'!$A$5:$C$410,2,0),)</f>
        <v>0</v>
      </c>
      <c r="AC994" s="129">
        <f>IFERROR(VLOOKUP(Таблица1[[#This Row],[Товар КОД6]],'Stock СВОД'!$A$5:$C$220,3,0),)</f>
        <v>0</v>
      </c>
      <c r="AD994" s="51">
        <f>IFERROR(VLOOKUP(Таблица1[[#This Row],[Товар КОД6]],'Продажи Период СВОД'!$A$5:$C$410,3,0),)</f>
        <v>0</v>
      </c>
      <c r="AE994" s="119">
        <f>Таблица1[[#This Row],[СТОК 1001]]+Таблица1[[#This Row],[СТОК 1002,]]</f>
        <v>0</v>
      </c>
      <c r="AF994" s="128"/>
      <c r="AG994" s="129"/>
      <c r="AH994" s="120">
        <f>Таблица1[[#This Row],[1002 заказ]]+Таблица1[[#This Row],[1001 заказ]]</f>
        <v>0</v>
      </c>
      <c r="AI994" s="57"/>
      <c r="AJ994" s="194"/>
      <c r="AK994" s="194"/>
      <c r="AL994" s="194">
        <f>Таблица1[[#This Row],[ФАКТ 1001]]+Таблица1[[#This Row],[ФАКТ 1002]]+Таблица1[[#This Row],[1001 заказ]]+Таблица1[[#This Row],[1002 заказ]]</f>
        <v>0</v>
      </c>
      <c r="AP994" s="3">
        <f>Таблица1[[#This Row],[Возврат 1002]]+Таблица1[[#This Row],[Возврат 1001]]</f>
        <v>0</v>
      </c>
      <c r="AQ99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95" spans="1:43" s="3" customFormat="1" ht="15.75" customHeight="1" x14ac:dyDescent="0.2">
      <c r="A995" s="23" t="s">
        <v>810</v>
      </c>
      <c r="B995" s="2">
        <v>661527</v>
      </c>
      <c r="C995" s="88" t="s">
        <v>3782</v>
      </c>
      <c r="D995" s="23" t="s">
        <v>810</v>
      </c>
      <c r="E995" s="7">
        <v>661527</v>
      </c>
      <c r="F995" s="7" t="s">
        <v>2574</v>
      </c>
      <c r="G995" s="8" t="s">
        <v>1106</v>
      </c>
      <c r="H995" s="5" t="s">
        <v>21</v>
      </c>
      <c r="I995" s="5">
        <v>5</v>
      </c>
      <c r="J995" s="5">
        <v>114.3</v>
      </c>
      <c r="K995" s="5">
        <v>15</v>
      </c>
      <c r="L995" s="44">
        <v>50</v>
      </c>
      <c r="M995" s="5">
        <v>60.1</v>
      </c>
      <c r="N995" s="5">
        <v>6</v>
      </c>
      <c r="O995" s="43" t="str">
        <f>CONCATENATE(Таблица1[[#This Row],[Отверстия]],"/",Таблица1[[#This Row],[PCD]])</f>
        <v>5/114,3</v>
      </c>
      <c r="P995" s="5" t="str">
        <f>Таблица1[[#This Row],[Универсальный размер]]&amp;" "&amp;Таблица1[[#This Row],[Код Поставщика]]</f>
        <v>5/114,3/15/50/60,1/6 51.11М</v>
      </c>
      <c r="Q995" s="17" t="str">
        <f>CONCATENATE(Таблица1[[#This Row],[Отверстия]],"/",Таблица1[[#This Row],[PCD]],"/",Таблица1[[#This Row],[Диаметр]])</f>
        <v>5/114,3/15</v>
      </c>
      <c r="R99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5/114,3/15/50/60,1/6</v>
      </c>
      <c r="S99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5/114,3/15/50/60,1/6</v>
      </c>
      <c r="T995" s="58" t="s">
        <v>22</v>
      </c>
      <c r="U995" s="4"/>
      <c r="V995" s="35"/>
      <c r="W995" s="55"/>
      <c r="X995" s="34">
        <v>3350</v>
      </c>
      <c r="Y995" s="161"/>
      <c r="Z995" s="34">
        <v>0</v>
      </c>
      <c r="AA995" s="51">
        <f>IFERROR(VLOOKUP(Таблица1[[#This Row],[Товар КОД6]],'Stock СВОД'!$A$5:$C$220,2,0),)</f>
        <v>0</v>
      </c>
      <c r="AB995" s="51">
        <f>IFERROR(VLOOKUP(Таблица1[[#This Row],[Товар КОД6]],'Продажи Период СВОД'!$A$5:$C$410,2,0),)</f>
        <v>0</v>
      </c>
      <c r="AC995" s="129">
        <f>IFERROR(VLOOKUP(Таблица1[[#This Row],[Товар КОД6]],'Stock СВОД'!$A$5:$C$220,3,0),)</f>
        <v>0</v>
      </c>
      <c r="AD995" s="51">
        <f>IFERROR(VLOOKUP(Таблица1[[#This Row],[Товар КОД6]],'Продажи Период СВОД'!$A$5:$C$410,3,0),)</f>
        <v>0</v>
      </c>
      <c r="AE995" s="119">
        <f>Таблица1[[#This Row],[СТОК 1001]]+Таблица1[[#This Row],[СТОК 1002,]]</f>
        <v>0</v>
      </c>
      <c r="AF995" s="128"/>
      <c r="AG995" s="129"/>
      <c r="AH995" s="120">
        <f>Таблица1[[#This Row],[1002 заказ]]+Таблица1[[#This Row],[1001 заказ]]</f>
        <v>0</v>
      </c>
      <c r="AI995" s="57"/>
      <c r="AJ995" s="194"/>
      <c r="AK995" s="194"/>
      <c r="AL995" s="194">
        <f>Таблица1[[#This Row],[ФАКТ 1001]]+Таблица1[[#This Row],[ФАКТ 1002]]+Таблица1[[#This Row],[1001 заказ]]+Таблица1[[#This Row],[1002 заказ]]</f>
        <v>0</v>
      </c>
      <c r="AP995" s="3">
        <f>Таблица1[[#This Row],[Возврат 1002]]+Таблица1[[#This Row],[Возврат 1001]]</f>
        <v>0</v>
      </c>
      <c r="AQ99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96" spans="1:43" s="3" customFormat="1" ht="15.75" customHeight="1" x14ac:dyDescent="0.2">
      <c r="A996" s="23" t="s">
        <v>810</v>
      </c>
      <c r="B996" s="2">
        <v>661528</v>
      </c>
      <c r="C996" s="88" t="s">
        <v>3921</v>
      </c>
      <c r="D996" s="23" t="s">
        <v>810</v>
      </c>
      <c r="E996" s="7">
        <v>661528</v>
      </c>
      <c r="F996" s="7" t="s">
        <v>2574</v>
      </c>
      <c r="G996" s="8" t="s">
        <v>1099</v>
      </c>
      <c r="H996" s="5" t="s">
        <v>21</v>
      </c>
      <c r="I996" s="5">
        <v>5</v>
      </c>
      <c r="J996" s="5">
        <v>114.3</v>
      </c>
      <c r="K996" s="5">
        <v>15</v>
      </c>
      <c r="L996" s="44">
        <v>50</v>
      </c>
      <c r="M996" s="5">
        <v>60.1</v>
      </c>
      <c r="N996" s="5">
        <v>6</v>
      </c>
      <c r="O996" s="43" t="str">
        <f>CONCATENATE(Таблица1[[#This Row],[Отверстия]],"/",Таблица1[[#This Row],[PCD]])</f>
        <v>5/114,3</v>
      </c>
      <c r="P996" s="5" t="str">
        <f>Таблица1[[#This Row],[Универсальный размер]]&amp;" "&amp;Таблица1[[#This Row],[Код Поставщика]]</f>
        <v>5/114,3/15/50/60,1/6 51.11Н</v>
      </c>
      <c r="Q996" s="17" t="str">
        <f>CONCATENATE(Таблица1[[#This Row],[Отверстия]],"/",Таблица1[[#This Row],[PCD]],"/",Таблица1[[#This Row],[Диаметр]])</f>
        <v>5/114,3/15</v>
      </c>
      <c r="R99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5/114,3/15/50/60,1/6</v>
      </c>
      <c r="S99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5/114,3/15/50/60,1/6</v>
      </c>
      <c r="T996" s="58" t="s">
        <v>22</v>
      </c>
      <c r="U996" s="4"/>
      <c r="V996" s="35"/>
      <c r="W996" s="55"/>
      <c r="X996" s="34">
        <v>3350</v>
      </c>
      <c r="Y996" s="161"/>
      <c r="Z996" s="34">
        <v>0</v>
      </c>
      <c r="AA996" s="51">
        <f>IFERROR(VLOOKUP(Таблица1[[#This Row],[Товар КОД6]],'Stock СВОД'!$A$5:$C$220,2,0),)</f>
        <v>0</v>
      </c>
      <c r="AB996" s="51">
        <f>IFERROR(VLOOKUP(Таблица1[[#This Row],[Товар КОД6]],'Продажи Период СВОД'!$A$5:$C$410,2,0),)</f>
        <v>0</v>
      </c>
      <c r="AC996" s="129">
        <f>IFERROR(VLOOKUP(Таблица1[[#This Row],[Товар КОД6]],'Stock СВОД'!$A$5:$C$220,3,0),)</f>
        <v>0</v>
      </c>
      <c r="AD996" s="51">
        <f>IFERROR(VLOOKUP(Таблица1[[#This Row],[Товар КОД6]],'Продажи Период СВОД'!$A$5:$C$410,3,0),)</f>
        <v>0</v>
      </c>
      <c r="AE996" s="119">
        <f>Таблица1[[#This Row],[СТОК 1001]]+Таблица1[[#This Row],[СТОК 1002,]]</f>
        <v>0</v>
      </c>
      <c r="AF996" s="128"/>
      <c r="AG996" s="129"/>
      <c r="AH996" s="120">
        <f>Таблица1[[#This Row],[1002 заказ]]+Таблица1[[#This Row],[1001 заказ]]</f>
        <v>0</v>
      </c>
      <c r="AI996" s="57"/>
      <c r="AJ996" s="194"/>
      <c r="AK996" s="194"/>
      <c r="AL996" s="194">
        <f>Таблица1[[#This Row],[ФАКТ 1001]]+Таблица1[[#This Row],[ФАКТ 1002]]+Таблица1[[#This Row],[1001 заказ]]+Таблица1[[#This Row],[1002 заказ]]</f>
        <v>0</v>
      </c>
      <c r="AP996" s="3">
        <f>Таблица1[[#This Row],[Возврат 1002]]+Таблица1[[#This Row],[Возврат 1001]]</f>
        <v>0</v>
      </c>
      <c r="AQ99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97" spans="1:43" s="3" customFormat="1" ht="15.75" customHeight="1" x14ac:dyDescent="0.2">
      <c r="A997" s="23" t="s">
        <v>810</v>
      </c>
      <c r="B997" s="2">
        <v>405686</v>
      </c>
      <c r="C997" s="88" t="s">
        <v>1280</v>
      </c>
      <c r="D997" s="23" t="s">
        <v>810</v>
      </c>
      <c r="E997" s="7">
        <v>405686</v>
      </c>
      <c r="F997" s="7" t="s">
        <v>107</v>
      </c>
      <c r="G997" s="8" t="s">
        <v>2571</v>
      </c>
      <c r="H997" s="5" t="s">
        <v>21</v>
      </c>
      <c r="I997" s="5">
        <v>5</v>
      </c>
      <c r="J997" s="5">
        <v>114.3</v>
      </c>
      <c r="K997" s="5">
        <v>15</v>
      </c>
      <c r="L997" s="5">
        <v>50</v>
      </c>
      <c r="M997" s="5">
        <v>60.1</v>
      </c>
      <c r="N997" s="5">
        <v>6.5</v>
      </c>
      <c r="O997" s="43" t="str">
        <f>CONCATENATE(Таблица1[[#This Row],[Отверстия]],"/",Таблица1[[#This Row],[PCD]])</f>
        <v>5/114,3</v>
      </c>
      <c r="P997" s="5" t="s">
        <v>1279</v>
      </c>
      <c r="Q997" s="17" t="str">
        <f>CONCATENATE(Таблица1[[#This Row],[Отверстия]],"/",Таблица1[[#This Row],[PCD]],"/",Таблица1[[#This Row],[Диаметр]])</f>
        <v>5/114,3/15</v>
      </c>
      <c r="R99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5/114,3/15/50/60,1/6,5</v>
      </c>
      <c r="S99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5/114,3/15/50/60,1/6,5</v>
      </c>
      <c r="T997" s="58" t="s">
        <v>22</v>
      </c>
      <c r="U997" s="4"/>
      <c r="V997" s="35"/>
      <c r="W997" s="55"/>
      <c r="X997" s="34">
        <v>3590</v>
      </c>
      <c r="Y997" s="161"/>
      <c r="Z997" s="34">
        <v>0</v>
      </c>
      <c r="AA997" s="51">
        <f>IFERROR(VLOOKUP(Таблица1[[#This Row],[Товар КОД6]],'Stock СВОД'!$A$5:$C$220,2,0),)</f>
        <v>0</v>
      </c>
      <c r="AB997" s="51">
        <f>IFERROR(VLOOKUP(Таблица1[[#This Row],[Товар КОД6]],'Продажи Период СВОД'!$A$5:$C$410,2,0),)</f>
        <v>0</v>
      </c>
      <c r="AC997" s="129">
        <f>IFERROR(VLOOKUP(Таблица1[[#This Row],[Товар КОД6]],'Stock СВОД'!$A$5:$C$220,3,0),)</f>
        <v>0</v>
      </c>
      <c r="AD997" s="51">
        <f>IFERROR(VLOOKUP(Таблица1[[#This Row],[Товар КОД6]],'Продажи Период СВОД'!$A$5:$C$410,3,0),)</f>
        <v>0</v>
      </c>
      <c r="AE997" s="119">
        <f>Таблица1[[#This Row],[СТОК 1001]]+Таблица1[[#This Row],[СТОК 1002,]]</f>
        <v>0</v>
      </c>
      <c r="AF997" s="128"/>
      <c r="AG997" s="129"/>
      <c r="AH997" s="120">
        <f>Таблица1[[#This Row],[1002 заказ]]+Таблица1[[#This Row],[1001 заказ]]</f>
        <v>0</v>
      </c>
      <c r="AI997" s="57"/>
      <c r="AJ997" s="194"/>
      <c r="AK997" s="194"/>
      <c r="AL997" s="194">
        <f>Таблица1[[#This Row],[ФАКТ 1001]]+Таблица1[[#This Row],[ФАКТ 1002]]+Таблица1[[#This Row],[1001 заказ]]+Таблица1[[#This Row],[1002 заказ]]</f>
        <v>0</v>
      </c>
      <c r="AP997" s="3">
        <f>Таблица1[[#This Row],[Возврат 1002]]+Таблица1[[#This Row],[Возврат 1001]]</f>
        <v>0</v>
      </c>
      <c r="AQ99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98" spans="1:43" s="3" customFormat="1" ht="15.75" customHeight="1" x14ac:dyDescent="0.2">
      <c r="A998" s="23" t="s">
        <v>810</v>
      </c>
      <c r="B998" s="2">
        <v>661826</v>
      </c>
      <c r="C998" s="88" t="s">
        <v>2270</v>
      </c>
      <c r="D998" s="23" t="s">
        <v>810</v>
      </c>
      <c r="E998" s="7">
        <v>661826</v>
      </c>
      <c r="F998" s="7" t="s">
        <v>107</v>
      </c>
      <c r="G998" s="8" t="s">
        <v>1103</v>
      </c>
      <c r="H998" s="5" t="s">
        <v>21</v>
      </c>
      <c r="I998" s="5">
        <v>5</v>
      </c>
      <c r="J998" s="5">
        <v>114.3</v>
      </c>
      <c r="K998" s="5">
        <v>15</v>
      </c>
      <c r="L998" s="5">
        <v>50</v>
      </c>
      <c r="M998" s="5">
        <v>60.1</v>
      </c>
      <c r="N998" s="5">
        <v>6.5</v>
      </c>
      <c r="O998" s="43" t="str">
        <f>CONCATENATE(Таблица1[[#This Row],[Отверстия]],"/",Таблица1[[#This Row],[PCD]])</f>
        <v>5/114,3</v>
      </c>
      <c r="P998" s="5" t="s">
        <v>2269</v>
      </c>
      <c r="Q998" s="17" t="str">
        <f>CONCATENATE(Таблица1[[#This Row],[Отверстия]],"/",Таблица1[[#This Row],[PCD]],"/",Таблица1[[#This Row],[Диаметр]])</f>
        <v>5/114,3/15</v>
      </c>
      <c r="R99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5/114,3/15/50/60,1/6,5</v>
      </c>
      <c r="S99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5/114,3/15/50/60,1/6,5</v>
      </c>
      <c r="T998" s="58" t="s">
        <v>22</v>
      </c>
      <c r="U998" s="4"/>
      <c r="V998" s="35"/>
      <c r="W998" s="55"/>
      <c r="X998" s="34">
        <v>3590</v>
      </c>
      <c r="Y998" s="161"/>
      <c r="Z998" s="34">
        <v>0</v>
      </c>
      <c r="AA998" s="51">
        <f>IFERROR(VLOOKUP(Таблица1[[#This Row],[Товар КОД6]],'Stock СВОД'!$A$5:$C$220,2,0),)</f>
        <v>0</v>
      </c>
      <c r="AB998" s="51">
        <f>IFERROR(VLOOKUP(Таблица1[[#This Row],[Товар КОД6]],'Продажи Период СВОД'!$A$5:$C$410,2,0),)</f>
        <v>0</v>
      </c>
      <c r="AC998" s="129">
        <f>IFERROR(VLOOKUP(Таблица1[[#This Row],[Товар КОД6]],'Stock СВОД'!$A$5:$C$220,3,0),)</f>
        <v>0</v>
      </c>
      <c r="AD998" s="51">
        <f>IFERROR(VLOOKUP(Таблица1[[#This Row],[Товар КОД6]],'Продажи Период СВОД'!$A$5:$C$410,3,0),)</f>
        <v>0</v>
      </c>
      <c r="AE998" s="119">
        <f>Таблица1[[#This Row],[СТОК 1001]]+Таблица1[[#This Row],[СТОК 1002,]]</f>
        <v>0</v>
      </c>
      <c r="AF998" s="128"/>
      <c r="AG998" s="129"/>
      <c r="AH998" s="120">
        <f>Таблица1[[#This Row],[1002 заказ]]+Таблица1[[#This Row],[1001 заказ]]</f>
        <v>0</v>
      </c>
      <c r="AI998" s="57"/>
      <c r="AJ998" s="194"/>
      <c r="AK998" s="194"/>
      <c r="AL998" s="194">
        <f>Таблица1[[#This Row],[ФАКТ 1001]]+Таблица1[[#This Row],[ФАКТ 1002]]+Таблица1[[#This Row],[1001 заказ]]+Таблица1[[#This Row],[1002 заказ]]</f>
        <v>0</v>
      </c>
      <c r="AP998" s="3">
        <f>Таблица1[[#This Row],[Возврат 1002]]+Таблица1[[#This Row],[Возврат 1001]]</f>
        <v>0</v>
      </c>
      <c r="AQ99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999" spans="1:43" s="3" customFormat="1" ht="15.75" customHeight="1" x14ac:dyDescent="0.2">
      <c r="A999" s="23" t="s">
        <v>810</v>
      </c>
      <c r="B999" s="2">
        <v>661827</v>
      </c>
      <c r="C999" s="88" t="s">
        <v>3783</v>
      </c>
      <c r="D999" s="23" t="s">
        <v>810</v>
      </c>
      <c r="E999" s="7">
        <v>661827</v>
      </c>
      <c r="F999" s="7" t="s">
        <v>107</v>
      </c>
      <c r="G999" s="8" t="s">
        <v>1107</v>
      </c>
      <c r="H999" s="5" t="s">
        <v>21</v>
      </c>
      <c r="I999" s="5">
        <v>5</v>
      </c>
      <c r="J999" s="5">
        <v>114.3</v>
      </c>
      <c r="K999" s="5">
        <v>15</v>
      </c>
      <c r="L999" s="5">
        <v>50</v>
      </c>
      <c r="M999" s="5">
        <v>60.1</v>
      </c>
      <c r="N999" s="5">
        <v>6.5</v>
      </c>
      <c r="O999" s="43" t="str">
        <f>CONCATENATE(Таблица1[[#This Row],[Отверстия]],"/",Таблица1[[#This Row],[PCD]])</f>
        <v>5/114,3</v>
      </c>
      <c r="P999" s="5" t="s">
        <v>2271</v>
      </c>
      <c r="Q999" s="17" t="str">
        <f>CONCATENATE(Таблица1[[#This Row],[Отверстия]],"/",Таблица1[[#This Row],[PCD]],"/",Таблица1[[#This Row],[Диаметр]])</f>
        <v>5/114,3/15</v>
      </c>
      <c r="R99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5/114,3/15/50/60,1/6,5</v>
      </c>
      <c r="S99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5/114,3/15/50/60,1/6,5</v>
      </c>
      <c r="T999" s="58" t="s">
        <v>22</v>
      </c>
      <c r="U999" s="4"/>
      <c r="V999" s="35"/>
      <c r="W999" s="55"/>
      <c r="X999" s="34">
        <v>3350</v>
      </c>
      <c r="Y999" s="161"/>
      <c r="Z999" s="34">
        <v>0</v>
      </c>
      <c r="AA999" s="51">
        <f>IFERROR(VLOOKUP(Таблица1[[#This Row],[Товар КОД6]],'Stock СВОД'!$A$5:$C$220,2,0),)</f>
        <v>0</v>
      </c>
      <c r="AB999" s="51">
        <f>IFERROR(VLOOKUP(Таблица1[[#This Row],[Товар КОД6]],'Продажи Период СВОД'!$A$5:$C$410,2,0),)</f>
        <v>0</v>
      </c>
      <c r="AC999" s="129">
        <f>IFERROR(VLOOKUP(Таблица1[[#This Row],[Товар КОД6]],'Stock СВОД'!$A$5:$C$220,3,0),)</f>
        <v>0</v>
      </c>
      <c r="AD999" s="51">
        <f>IFERROR(VLOOKUP(Таблица1[[#This Row],[Товар КОД6]],'Продажи Период СВОД'!$A$5:$C$410,3,0),)</f>
        <v>0</v>
      </c>
      <c r="AE999" s="119">
        <f>Таблица1[[#This Row],[СТОК 1001]]+Таблица1[[#This Row],[СТОК 1002,]]</f>
        <v>0</v>
      </c>
      <c r="AF999" s="128"/>
      <c r="AG999" s="129"/>
      <c r="AH999" s="120">
        <f>Таблица1[[#This Row],[1002 заказ]]+Таблица1[[#This Row],[1001 заказ]]</f>
        <v>0</v>
      </c>
      <c r="AI999" s="57"/>
      <c r="AJ999" s="194"/>
      <c r="AK999" s="194"/>
      <c r="AL999" s="194">
        <f>Таблица1[[#This Row],[ФАКТ 1001]]+Таблица1[[#This Row],[ФАКТ 1002]]+Таблица1[[#This Row],[1001 заказ]]+Таблица1[[#This Row],[1002 заказ]]</f>
        <v>0</v>
      </c>
      <c r="AP999" s="3">
        <f>Таблица1[[#This Row],[Возврат 1002]]+Таблица1[[#This Row],[Возврат 1001]]</f>
        <v>0</v>
      </c>
      <c r="AQ99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00" spans="1:43" s="3" customFormat="1" ht="15.75" customHeight="1" x14ac:dyDescent="0.2">
      <c r="A1000" s="23" t="s">
        <v>810</v>
      </c>
      <c r="B1000" s="2">
        <v>661828</v>
      </c>
      <c r="C1000" s="88" t="s">
        <v>2273</v>
      </c>
      <c r="D1000" s="23" t="s">
        <v>810</v>
      </c>
      <c r="E1000" s="7">
        <v>661828</v>
      </c>
      <c r="F1000" s="7" t="s">
        <v>107</v>
      </c>
      <c r="G1000" s="8" t="s">
        <v>1108</v>
      </c>
      <c r="H1000" s="5" t="s">
        <v>21</v>
      </c>
      <c r="I1000" s="5">
        <v>5</v>
      </c>
      <c r="J1000" s="5">
        <v>114.3</v>
      </c>
      <c r="K1000" s="5">
        <v>15</v>
      </c>
      <c r="L1000" s="5">
        <v>50</v>
      </c>
      <c r="M1000" s="5">
        <v>60.1</v>
      </c>
      <c r="N1000" s="5">
        <v>6.5</v>
      </c>
      <c r="O1000" s="43" t="str">
        <f>CONCATENATE(Таблица1[[#This Row],[Отверстия]],"/",Таблица1[[#This Row],[PCD]])</f>
        <v>5/114,3</v>
      </c>
      <c r="P1000" s="5" t="s">
        <v>2272</v>
      </c>
      <c r="Q1000" s="17" t="str">
        <f>CONCATENATE(Таблица1[[#This Row],[Отверстия]],"/",Таблица1[[#This Row],[PCD]],"/",Таблица1[[#This Row],[Диаметр]])</f>
        <v>5/114,3/15</v>
      </c>
      <c r="R100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5/114,3/15/50/60,1/6,5</v>
      </c>
      <c r="S100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5/114,3/15/50/60,1/6,5</v>
      </c>
      <c r="T1000" s="58" t="s">
        <v>22</v>
      </c>
      <c r="U1000" s="4"/>
      <c r="V1000" s="35"/>
      <c r="W1000" s="55"/>
      <c r="X1000" s="34">
        <v>3350</v>
      </c>
      <c r="Y1000" s="161"/>
      <c r="Z1000" s="34">
        <v>0</v>
      </c>
      <c r="AA1000" s="51">
        <f>IFERROR(VLOOKUP(Таблица1[[#This Row],[Товар КОД6]],'Stock СВОД'!$A$5:$C$220,2,0),)</f>
        <v>0</v>
      </c>
      <c r="AB1000" s="51">
        <f>IFERROR(VLOOKUP(Таблица1[[#This Row],[Товар КОД6]],'Продажи Период СВОД'!$A$5:$C$410,2,0),)</f>
        <v>0</v>
      </c>
      <c r="AC1000" s="129">
        <f>IFERROR(VLOOKUP(Таблица1[[#This Row],[Товар КОД6]],'Stock СВОД'!$A$5:$C$220,3,0),)</f>
        <v>0</v>
      </c>
      <c r="AD1000" s="51">
        <f>IFERROR(VLOOKUP(Таблица1[[#This Row],[Товар КОД6]],'Продажи Период СВОД'!$A$5:$C$410,3,0),)</f>
        <v>0</v>
      </c>
      <c r="AE1000" s="119">
        <f>Таблица1[[#This Row],[СТОК 1001]]+Таблица1[[#This Row],[СТОК 1002,]]</f>
        <v>0</v>
      </c>
      <c r="AF1000" s="128"/>
      <c r="AG1000" s="129"/>
      <c r="AH1000" s="120">
        <f>Таблица1[[#This Row],[1002 заказ]]+Таблица1[[#This Row],[1001 заказ]]</f>
        <v>0</v>
      </c>
      <c r="AI1000" s="57"/>
      <c r="AJ1000" s="194"/>
      <c r="AK1000" s="194"/>
      <c r="AL1000" s="194">
        <f>Таблица1[[#This Row],[ФАКТ 1001]]+Таблица1[[#This Row],[ФАКТ 1002]]+Таблица1[[#This Row],[1001 заказ]]+Таблица1[[#This Row],[1002 заказ]]</f>
        <v>0</v>
      </c>
      <c r="AP1000" s="3">
        <f>Таблица1[[#This Row],[Возврат 1002]]+Таблица1[[#This Row],[Возврат 1001]]</f>
        <v>0</v>
      </c>
      <c r="AQ100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01" spans="1:43" s="3" customFormat="1" ht="15.75" customHeight="1" x14ac:dyDescent="0.2">
      <c r="A1001" s="23" t="s">
        <v>810</v>
      </c>
      <c r="B1001" s="2">
        <v>665972</v>
      </c>
      <c r="C1001" s="88" t="s">
        <v>3784</v>
      </c>
      <c r="D1001" s="23" t="s">
        <v>810</v>
      </c>
      <c r="E1001" s="7">
        <v>665972</v>
      </c>
      <c r="F1001" s="7" t="s">
        <v>107</v>
      </c>
      <c r="G1001" s="8" t="s">
        <v>1099</v>
      </c>
      <c r="H1001" s="5" t="s">
        <v>21</v>
      </c>
      <c r="I1001" s="5">
        <v>5</v>
      </c>
      <c r="J1001" s="5">
        <v>114.3</v>
      </c>
      <c r="K1001" s="5">
        <v>15</v>
      </c>
      <c r="L1001" s="5">
        <v>50</v>
      </c>
      <c r="M1001" s="5">
        <v>60.1</v>
      </c>
      <c r="N1001" s="5">
        <v>6.5</v>
      </c>
      <c r="O1001" s="43" t="str">
        <f>CONCATENATE(Таблица1[[#This Row],[Отверстия]],"/",Таблица1[[#This Row],[PCD]])</f>
        <v>5/114,3</v>
      </c>
      <c r="P1001" s="5" t="s">
        <v>2504</v>
      </c>
      <c r="Q1001" s="17" t="str">
        <f>CONCATENATE(Таблица1[[#This Row],[Отверстия]],"/",Таблица1[[#This Row],[PCD]],"/",Таблица1[[#This Row],[Диаметр]])</f>
        <v>5/114,3/15</v>
      </c>
      <c r="R100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5/114,3/15/50/60,1/6,5</v>
      </c>
      <c r="S100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5/114,3/15/50/60,1/6,5</v>
      </c>
      <c r="T1001" s="58" t="s">
        <v>22</v>
      </c>
      <c r="U1001" s="4"/>
      <c r="V1001" s="35"/>
      <c r="W1001" s="55"/>
      <c r="X1001" s="34">
        <v>3350</v>
      </c>
      <c r="Y1001" s="161"/>
      <c r="Z1001" s="34">
        <v>0</v>
      </c>
      <c r="AA1001" s="51">
        <f>IFERROR(VLOOKUP(Таблица1[[#This Row],[Товар КОД6]],'Stock СВОД'!$A$5:$C$220,2,0),)</f>
        <v>0</v>
      </c>
      <c r="AB1001" s="51">
        <f>IFERROR(VLOOKUP(Таблица1[[#This Row],[Товар КОД6]],'Продажи Период СВОД'!$A$5:$C$410,2,0),)</f>
        <v>0</v>
      </c>
      <c r="AC1001" s="129">
        <f>IFERROR(VLOOKUP(Таблица1[[#This Row],[Товар КОД6]],'Stock СВОД'!$A$5:$C$220,3,0),)</f>
        <v>0</v>
      </c>
      <c r="AD1001" s="51">
        <f>IFERROR(VLOOKUP(Таблица1[[#This Row],[Товар КОД6]],'Продажи Период СВОД'!$A$5:$C$410,3,0),)</f>
        <v>0</v>
      </c>
      <c r="AE1001" s="119">
        <f>Таблица1[[#This Row],[СТОК 1001]]+Таблица1[[#This Row],[СТОК 1002,]]</f>
        <v>0</v>
      </c>
      <c r="AF1001" s="128"/>
      <c r="AG1001" s="129"/>
      <c r="AH1001" s="120">
        <f>Таблица1[[#This Row],[1002 заказ]]+Таблица1[[#This Row],[1001 заказ]]</f>
        <v>0</v>
      </c>
      <c r="AI1001" s="57"/>
      <c r="AJ1001" s="194"/>
      <c r="AK1001" s="194"/>
      <c r="AL1001" s="194">
        <f>Таблица1[[#This Row],[ФАКТ 1001]]+Таблица1[[#This Row],[ФАКТ 1002]]+Таблица1[[#This Row],[1001 заказ]]+Таблица1[[#This Row],[1002 заказ]]</f>
        <v>0</v>
      </c>
      <c r="AP1001" s="3">
        <f>Таблица1[[#This Row],[Возврат 1002]]+Таблица1[[#This Row],[Возврат 1001]]</f>
        <v>0</v>
      </c>
      <c r="AQ100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02" spans="1:43" s="3" customFormat="1" ht="15.75" hidden="1" customHeight="1" x14ac:dyDescent="0.2">
      <c r="A1002" s="23" t="s">
        <v>810</v>
      </c>
      <c r="B1002" s="2">
        <v>669819</v>
      </c>
      <c r="C1002" s="88" t="s">
        <v>573</v>
      </c>
      <c r="D1002" s="23" t="s">
        <v>810</v>
      </c>
      <c r="E1002" s="7">
        <v>669819</v>
      </c>
      <c r="F1002" s="7"/>
      <c r="G1002" s="8"/>
      <c r="H1002" s="5" t="s">
        <v>65</v>
      </c>
      <c r="I1002" s="5">
        <v>5</v>
      </c>
      <c r="J1002" s="5">
        <v>114.3</v>
      </c>
      <c r="K1002" s="5">
        <v>15</v>
      </c>
      <c r="L1002" s="5">
        <v>52.5</v>
      </c>
      <c r="M1002" s="5">
        <v>67.099999999999994</v>
      </c>
      <c r="N1002" s="5">
        <v>6</v>
      </c>
      <c r="O1002" s="43" t="str">
        <f>CONCATENATE(Таблица1[[#This Row],[Отверстия]],"/",Таблица1[[#This Row],[PCD]])</f>
        <v>5/114,3</v>
      </c>
      <c r="P1002" s="5" t="s">
        <v>574</v>
      </c>
      <c r="Q1002" s="17" t="str">
        <f>CONCATENATE(Таблица1[[#This Row],[Отверстия]],"/",Таблица1[[#This Row],[PCD]],"/",Таблица1[[#This Row],[Диаметр]])</f>
        <v>5/114,3/15</v>
      </c>
      <c r="R100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5/114,3/15/52,5/67,1/6</v>
      </c>
      <c r="S100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5/114,3/15/52,5/67,1/6</v>
      </c>
      <c r="T1002" s="58" t="s">
        <v>22</v>
      </c>
      <c r="U1002" s="4"/>
      <c r="V1002" s="35"/>
      <c r="W1002" s="55"/>
      <c r="X1002" s="34">
        <v>2794</v>
      </c>
      <c r="Y1002" s="161"/>
      <c r="Z1002" s="34">
        <v>0</v>
      </c>
      <c r="AA1002" s="51">
        <f>IFERROR(VLOOKUP(Таблица1[[#This Row],[Товар КОД6]],'Stock СВОД'!$A$5:$C$220,2,0),)</f>
        <v>0</v>
      </c>
      <c r="AB1002" s="51">
        <f>IFERROR(VLOOKUP(Таблица1[[#This Row],[Товар КОД6]],'Продажи Период СВОД'!$A$5:$C$410,2,0),)</f>
        <v>0</v>
      </c>
      <c r="AC1002" s="129">
        <f>IFERROR(VLOOKUP(Таблица1[[#This Row],[Товар КОД6]],'Stock СВОД'!$A$5:$C$220,3,0),)</f>
        <v>0</v>
      </c>
      <c r="AD1002" s="51">
        <f>IFERROR(VLOOKUP(Таблица1[[#This Row],[Товар КОД6]],'Продажи Период СВОД'!$A$5:$C$410,3,0),)</f>
        <v>0</v>
      </c>
      <c r="AE1002" s="119">
        <f>Таблица1[[#This Row],[СТОК 1001]]+Таблица1[[#This Row],[СТОК 1002,]]</f>
        <v>0</v>
      </c>
      <c r="AF1002" s="128"/>
      <c r="AG1002" s="129"/>
      <c r="AH1002" s="120">
        <f>Таблица1[[#This Row],[1002 заказ]]+Таблица1[[#This Row],[1001 заказ]]</f>
        <v>0</v>
      </c>
      <c r="AI1002" s="57"/>
      <c r="AJ1002" s="57"/>
      <c r="AK1002" s="57"/>
      <c r="AL1002" s="57">
        <f>Таблица1[[#This Row],[ФАКТ 1001]]+Таблица1[[#This Row],[ФАКТ 1002]]+Таблица1[[#This Row],[1001 заказ]]+Таблица1[[#This Row],[1002 заказ]]</f>
        <v>0</v>
      </c>
      <c r="AP1002" s="3">
        <f>Таблица1[[#This Row],[Возврат 1002]]+Таблица1[[#This Row],[Возврат 1001]]</f>
        <v>0</v>
      </c>
      <c r="AQ100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03" spans="1:43" s="3" customFormat="1" ht="15.75" customHeight="1" x14ac:dyDescent="0.2">
      <c r="A1003" s="23" t="s">
        <v>810</v>
      </c>
      <c r="B1003" s="2">
        <v>405639</v>
      </c>
      <c r="C1003" s="88" t="s">
        <v>1224</v>
      </c>
      <c r="D1003" s="23" t="s">
        <v>810</v>
      </c>
      <c r="E1003" s="7">
        <v>405639</v>
      </c>
      <c r="F1003" s="7" t="s">
        <v>2574</v>
      </c>
      <c r="G1003" s="8" t="s">
        <v>1180</v>
      </c>
      <c r="H1003" s="5" t="s">
        <v>21</v>
      </c>
      <c r="I1003" s="5">
        <v>5</v>
      </c>
      <c r="J1003" s="5">
        <v>114.3</v>
      </c>
      <c r="K1003" s="5">
        <v>15</v>
      </c>
      <c r="L1003" s="44">
        <v>52.5</v>
      </c>
      <c r="M1003" s="5">
        <v>67.099999999999994</v>
      </c>
      <c r="N1003" s="5">
        <v>6</v>
      </c>
      <c r="O1003" s="43" t="str">
        <f>CONCATENATE(Таблица1[[#This Row],[Отверстия]],"/",Таблица1[[#This Row],[PCD]])</f>
        <v>5/114,3</v>
      </c>
      <c r="P1003" s="5" t="str">
        <f>Таблица1[[#This Row],[Универсальный размер]]&amp;" "&amp;Таблица1[[#This Row],[Код Поставщика]]</f>
        <v>5/114,3/15/52,5/67,1/6 51.3ПЛ</v>
      </c>
      <c r="Q1003" s="17" t="str">
        <f>CONCATENATE(Таблица1[[#This Row],[Отверстия]],"/",Таблица1[[#This Row],[PCD]],"/",Таблица1[[#This Row],[Диаметр]])</f>
        <v>5/114,3/15</v>
      </c>
      <c r="R100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5/114,3/15/52,5/67,1/6</v>
      </c>
      <c r="S100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5/114,3/15/52,5/67,1/6</v>
      </c>
      <c r="T1003" s="58" t="s">
        <v>22</v>
      </c>
      <c r="U1003" s="4"/>
      <c r="V1003" s="35"/>
      <c r="W1003" s="55"/>
      <c r="X1003" s="34">
        <v>3590</v>
      </c>
      <c r="Y1003" s="161"/>
      <c r="Z1003" s="34">
        <v>0</v>
      </c>
      <c r="AA1003" s="51">
        <f>IFERROR(VLOOKUP(Таблица1[[#This Row],[Товар КОД6]],'Stock СВОД'!$A$5:$C$220,2,0),)</f>
        <v>0</v>
      </c>
      <c r="AB1003" s="51">
        <f>IFERROR(VLOOKUP(Таблица1[[#This Row],[Товар КОД6]],'Продажи Период СВОД'!$A$5:$C$410,2,0),)</f>
        <v>0</v>
      </c>
      <c r="AC1003" s="129">
        <f>IFERROR(VLOOKUP(Таблица1[[#This Row],[Товар КОД6]],'Stock СВОД'!$A$5:$C$220,3,0),)</f>
        <v>0</v>
      </c>
      <c r="AD1003" s="51">
        <f>IFERROR(VLOOKUP(Таблица1[[#This Row],[Товар КОД6]],'Продажи Период СВОД'!$A$5:$C$410,3,0),)</f>
        <v>0</v>
      </c>
      <c r="AE1003" s="119">
        <f>Таблица1[[#This Row],[СТОК 1001]]+Таблица1[[#This Row],[СТОК 1002,]]</f>
        <v>0</v>
      </c>
      <c r="AF1003" s="128"/>
      <c r="AG1003" s="129"/>
      <c r="AH1003" s="120">
        <f>Таблица1[[#This Row],[1002 заказ]]+Таблица1[[#This Row],[1001 заказ]]</f>
        <v>0</v>
      </c>
      <c r="AI1003" s="57"/>
      <c r="AJ1003" s="194"/>
      <c r="AK1003" s="194"/>
      <c r="AL1003" s="194">
        <f>Таблица1[[#This Row],[ФАКТ 1001]]+Таблица1[[#This Row],[ФАКТ 1002]]+Таблица1[[#This Row],[1001 заказ]]+Таблица1[[#This Row],[1002 заказ]]</f>
        <v>0</v>
      </c>
      <c r="AP1003" s="3">
        <f>Таблица1[[#This Row],[Возврат 1002]]+Таблица1[[#This Row],[Возврат 1001]]</f>
        <v>0</v>
      </c>
      <c r="AQ100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04" spans="1:43" s="3" customFormat="1" ht="15.75" customHeight="1" x14ac:dyDescent="0.2">
      <c r="A1004" s="23" t="s">
        <v>810</v>
      </c>
      <c r="B1004" s="2">
        <v>661543</v>
      </c>
      <c r="C1004" s="88" t="s">
        <v>1968</v>
      </c>
      <c r="D1004" s="23" t="s">
        <v>810</v>
      </c>
      <c r="E1004" s="7">
        <v>661543</v>
      </c>
      <c r="F1004" s="7" t="s">
        <v>2574</v>
      </c>
      <c r="G1004" s="8" t="s">
        <v>1106</v>
      </c>
      <c r="H1004" s="5" t="s">
        <v>21</v>
      </c>
      <c r="I1004" s="5">
        <v>5</v>
      </c>
      <c r="J1004" s="5">
        <v>114.3</v>
      </c>
      <c r="K1004" s="5">
        <v>15</v>
      </c>
      <c r="L1004" s="44">
        <v>52.5</v>
      </c>
      <c r="M1004" s="5">
        <v>67.099999999999994</v>
      </c>
      <c r="N1004" s="5">
        <v>6</v>
      </c>
      <c r="O1004" s="43" t="str">
        <f>CONCATENATE(Таблица1[[#This Row],[Отверстия]],"/",Таблица1[[#This Row],[PCD]])</f>
        <v>5/114,3</v>
      </c>
      <c r="P1004" s="5" t="str">
        <f>Таблица1[[#This Row],[Универсальный размер]]&amp;" "&amp;Таблица1[[#This Row],[Код Поставщика]]</f>
        <v>5/114,3/15/52,5/67,1/6 51.3М</v>
      </c>
      <c r="Q1004" s="17" t="str">
        <f>CONCATENATE(Таблица1[[#This Row],[Отверстия]],"/",Таблица1[[#This Row],[PCD]],"/",Таблица1[[#This Row],[Диаметр]])</f>
        <v>5/114,3/15</v>
      </c>
      <c r="R100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5/114,3/15/52,5/67,1/6</v>
      </c>
      <c r="S100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5/114,3/15/52,5/67,1/6</v>
      </c>
      <c r="T1004" s="58" t="s">
        <v>22</v>
      </c>
      <c r="U1004" s="4"/>
      <c r="V1004" s="35"/>
      <c r="W1004" s="55"/>
      <c r="X1004" s="34">
        <v>3350</v>
      </c>
      <c r="Y1004" s="161"/>
      <c r="Z1004" s="34">
        <v>0</v>
      </c>
      <c r="AA1004" s="51">
        <f>IFERROR(VLOOKUP(Таблица1[[#This Row],[Товар КОД6]],'Stock СВОД'!$A$5:$C$220,2,0),)</f>
        <v>0</v>
      </c>
      <c r="AB1004" s="51">
        <f>IFERROR(VLOOKUP(Таблица1[[#This Row],[Товар КОД6]],'Продажи Период СВОД'!$A$5:$C$410,2,0),)</f>
        <v>0</v>
      </c>
      <c r="AC1004" s="129">
        <f>IFERROR(VLOOKUP(Таблица1[[#This Row],[Товар КОД6]],'Stock СВОД'!$A$5:$C$220,3,0),)</f>
        <v>0</v>
      </c>
      <c r="AD1004" s="51">
        <f>IFERROR(VLOOKUP(Таблица1[[#This Row],[Товар КОД6]],'Продажи Период СВОД'!$A$5:$C$410,3,0),)</f>
        <v>0</v>
      </c>
      <c r="AE1004" s="119">
        <f>Таблица1[[#This Row],[СТОК 1001]]+Таблица1[[#This Row],[СТОК 1002,]]</f>
        <v>0</v>
      </c>
      <c r="AF1004" s="128"/>
      <c r="AG1004" s="129"/>
      <c r="AH1004" s="120">
        <f>Таблица1[[#This Row],[1002 заказ]]+Таблица1[[#This Row],[1001 заказ]]</f>
        <v>0</v>
      </c>
      <c r="AI1004" s="57"/>
      <c r="AJ1004" s="194"/>
      <c r="AK1004" s="194"/>
      <c r="AL1004" s="194">
        <f>Таблица1[[#This Row],[ФАКТ 1001]]+Таблица1[[#This Row],[ФАКТ 1002]]+Таблица1[[#This Row],[1001 заказ]]+Таблица1[[#This Row],[1002 заказ]]</f>
        <v>0</v>
      </c>
      <c r="AP1004" s="3">
        <f>Таблица1[[#This Row],[Возврат 1002]]+Таблица1[[#This Row],[Возврат 1001]]</f>
        <v>0</v>
      </c>
      <c r="AQ100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05" spans="1:43" s="3" customFormat="1" ht="15.75" customHeight="1" x14ac:dyDescent="0.2">
      <c r="A1005" s="23" t="s">
        <v>810</v>
      </c>
      <c r="B1005" s="2">
        <v>661545</v>
      </c>
      <c r="C1005" s="88" t="s">
        <v>3785</v>
      </c>
      <c r="D1005" s="23" t="s">
        <v>810</v>
      </c>
      <c r="E1005" s="7">
        <v>661545</v>
      </c>
      <c r="F1005" s="7" t="s">
        <v>2574</v>
      </c>
      <c r="G1005" s="8" t="s">
        <v>1099</v>
      </c>
      <c r="H1005" s="5" t="s">
        <v>21</v>
      </c>
      <c r="I1005" s="5">
        <v>5</v>
      </c>
      <c r="J1005" s="5">
        <v>114.3</v>
      </c>
      <c r="K1005" s="5">
        <v>15</v>
      </c>
      <c r="L1005" s="44">
        <v>52.5</v>
      </c>
      <c r="M1005" s="5">
        <v>67.099999999999994</v>
      </c>
      <c r="N1005" s="5">
        <v>6</v>
      </c>
      <c r="O1005" s="43" t="str">
        <f>CONCATENATE(Таблица1[[#This Row],[Отверстия]],"/",Таблица1[[#This Row],[PCD]])</f>
        <v>5/114,3</v>
      </c>
      <c r="P1005" s="5" t="str">
        <f>Таблица1[[#This Row],[Универсальный размер]]&amp;" "&amp;Таблица1[[#This Row],[Код Поставщика]]</f>
        <v>5/114,3/15/52,5/67,1/6 51.3Н</v>
      </c>
      <c r="Q1005" s="17" t="str">
        <f>CONCATENATE(Таблица1[[#This Row],[Отверстия]],"/",Таблица1[[#This Row],[PCD]],"/",Таблица1[[#This Row],[Диаметр]])</f>
        <v>5/114,3/15</v>
      </c>
      <c r="R100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5/114,3/15/52,5/67,1/6</v>
      </c>
      <c r="S100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5/114,3/15/52,5/67,1/6</v>
      </c>
      <c r="T1005" s="58" t="s">
        <v>22</v>
      </c>
      <c r="U1005" s="4"/>
      <c r="V1005" s="35"/>
      <c r="W1005" s="55"/>
      <c r="X1005" s="34">
        <v>3350</v>
      </c>
      <c r="Y1005" s="161"/>
      <c r="Z1005" s="34">
        <v>0</v>
      </c>
      <c r="AA1005" s="51">
        <f>IFERROR(VLOOKUP(Таблица1[[#This Row],[Товар КОД6]],'Stock СВОД'!$A$5:$C$220,2,0),)</f>
        <v>0</v>
      </c>
      <c r="AB1005" s="51">
        <f>IFERROR(VLOOKUP(Таблица1[[#This Row],[Товар КОД6]],'Продажи Период СВОД'!$A$5:$C$410,2,0),)</f>
        <v>0</v>
      </c>
      <c r="AC1005" s="129">
        <f>IFERROR(VLOOKUP(Таблица1[[#This Row],[Товар КОД6]],'Stock СВОД'!$A$5:$C$220,3,0),)</f>
        <v>0</v>
      </c>
      <c r="AD1005" s="51">
        <f>IFERROR(VLOOKUP(Таблица1[[#This Row],[Товар КОД6]],'Продажи Период СВОД'!$A$5:$C$410,3,0),)</f>
        <v>0</v>
      </c>
      <c r="AE1005" s="119">
        <f>Таблица1[[#This Row],[СТОК 1001]]+Таблица1[[#This Row],[СТОК 1002,]]</f>
        <v>0</v>
      </c>
      <c r="AF1005" s="128"/>
      <c r="AG1005" s="129"/>
      <c r="AH1005" s="120">
        <f>Таблица1[[#This Row],[1002 заказ]]+Таблица1[[#This Row],[1001 заказ]]</f>
        <v>0</v>
      </c>
      <c r="AI1005" s="57"/>
      <c r="AJ1005" s="194"/>
      <c r="AK1005" s="194"/>
      <c r="AL1005" s="194">
        <f>Таблица1[[#This Row],[ФАКТ 1001]]+Таблица1[[#This Row],[ФАКТ 1002]]+Таблица1[[#This Row],[1001 заказ]]+Таблица1[[#This Row],[1002 заказ]]</f>
        <v>0</v>
      </c>
      <c r="AP1005" s="3">
        <f>Таблица1[[#This Row],[Возврат 1002]]+Таблица1[[#This Row],[Возврат 1001]]</f>
        <v>0</v>
      </c>
      <c r="AQ100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06" spans="1:43" s="3" customFormat="1" ht="15.75" customHeight="1" x14ac:dyDescent="0.2">
      <c r="A1006" s="23" t="s">
        <v>810</v>
      </c>
      <c r="B1006" s="2">
        <v>405700</v>
      </c>
      <c r="C1006" s="88" t="s">
        <v>575</v>
      </c>
      <c r="D1006" s="23" t="s">
        <v>810</v>
      </c>
      <c r="E1006" s="7">
        <v>405700</v>
      </c>
      <c r="F1006" s="7" t="s">
        <v>513</v>
      </c>
      <c r="G1006" s="8" t="s">
        <v>1097</v>
      </c>
      <c r="H1006" s="5" t="s">
        <v>21</v>
      </c>
      <c r="I1006" s="5">
        <v>5</v>
      </c>
      <c r="J1006" s="5">
        <v>114.3</v>
      </c>
      <c r="K1006" s="5">
        <v>16</v>
      </c>
      <c r="L1006" s="5">
        <v>38</v>
      </c>
      <c r="M1006" s="5">
        <v>67.099999999999994</v>
      </c>
      <c r="N1006" s="5">
        <v>7</v>
      </c>
      <c r="O1006" s="43" t="str">
        <f>CONCATENATE(Таблица1[[#This Row],[Отверстия]],"/",Таблица1[[#This Row],[PCD]])</f>
        <v>5/114,3</v>
      </c>
      <c r="P1006" s="5" t="s">
        <v>576</v>
      </c>
      <c r="Q1006" s="17" t="str">
        <f>CONCATENATE(Таблица1[[#This Row],[Отверстия]],"/",Таблица1[[#This Row],[PCD]],"/",Таблица1[[#This Row],[Диаметр]])</f>
        <v>5/114,3/16</v>
      </c>
      <c r="R100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5/114,3/16/38/67,1/7</v>
      </c>
      <c r="S100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5/114,3/16/38/67,1/7</v>
      </c>
      <c r="T1006" s="58" t="s">
        <v>22</v>
      </c>
      <c r="U1006" s="4"/>
      <c r="V1006" s="35"/>
      <c r="W1006" s="55"/>
      <c r="X1006" s="34">
        <v>4250</v>
      </c>
      <c r="Y1006" s="161"/>
      <c r="Z1006" s="34">
        <v>0</v>
      </c>
      <c r="AA1006" s="51">
        <f>IFERROR(VLOOKUP(Таблица1[[#This Row],[Товар КОД6]],'Stock СВОД'!$A$5:$C$220,2,0),)</f>
        <v>0</v>
      </c>
      <c r="AB1006" s="51">
        <f>IFERROR(VLOOKUP(Таблица1[[#This Row],[Товар КОД6]],'Продажи Период СВОД'!$A$5:$C$410,2,0),)</f>
        <v>0</v>
      </c>
      <c r="AC1006" s="129">
        <f>IFERROR(VLOOKUP(Таблица1[[#This Row],[Товар КОД6]],'Stock СВОД'!$A$5:$C$220,3,0),)</f>
        <v>0</v>
      </c>
      <c r="AD1006" s="51">
        <f>IFERROR(VLOOKUP(Таблица1[[#This Row],[Товар КОД6]],'Продажи Период СВОД'!$A$5:$C$410,3,0),)</f>
        <v>0</v>
      </c>
      <c r="AE1006" s="119">
        <f>Таблица1[[#This Row],[СТОК 1001]]+Таблица1[[#This Row],[СТОК 1002,]]</f>
        <v>0</v>
      </c>
      <c r="AF1006" s="128"/>
      <c r="AG1006" s="129"/>
      <c r="AH1006" s="120">
        <f>Таблица1[[#This Row],[1002 заказ]]+Таблица1[[#This Row],[1001 заказ]]</f>
        <v>0</v>
      </c>
      <c r="AI1006" s="57"/>
      <c r="AJ1006" s="194"/>
      <c r="AK1006" s="194"/>
      <c r="AL1006" s="194">
        <f>Таблица1[[#This Row],[ФАКТ 1001]]+Таблица1[[#This Row],[ФАКТ 1002]]+Таблица1[[#This Row],[1001 заказ]]+Таблица1[[#This Row],[1002 заказ]]</f>
        <v>0</v>
      </c>
      <c r="AP1006" s="3">
        <f>Таблица1[[#This Row],[Возврат 1002]]+Таблица1[[#This Row],[Возврат 1001]]</f>
        <v>0</v>
      </c>
      <c r="AQ100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07" spans="1:43" s="3" customFormat="1" ht="15.75" customHeight="1" x14ac:dyDescent="0.2">
      <c r="A1007" s="23" t="s">
        <v>810</v>
      </c>
      <c r="B1007" s="2">
        <v>405730</v>
      </c>
      <c r="C1007" s="88" t="s">
        <v>1339</v>
      </c>
      <c r="D1007" s="23" t="s">
        <v>810</v>
      </c>
      <c r="E1007" s="7">
        <v>405730</v>
      </c>
      <c r="F1007" s="7" t="s">
        <v>607</v>
      </c>
      <c r="G1007" s="8" t="s">
        <v>1180</v>
      </c>
      <c r="H1007" s="5" t="s">
        <v>21</v>
      </c>
      <c r="I1007" s="5">
        <v>5</v>
      </c>
      <c r="J1007" s="5">
        <v>114.3</v>
      </c>
      <c r="K1007" s="5">
        <v>16</v>
      </c>
      <c r="L1007" s="5">
        <v>38</v>
      </c>
      <c r="M1007" s="5">
        <v>67.099999999999994</v>
      </c>
      <c r="N1007" s="5">
        <v>7</v>
      </c>
      <c r="O1007" s="43" t="str">
        <f>CONCATENATE(Таблица1[[#This Row],[Отверстия]],"/",Таблица1[[#This Row],[PCD]])</f>
        <v>5/114,3</v>
      </c>
      <c r="P1007" s="5" t="s">
        <v>1338</v>
      </c>
      <c r="Q1007" s="17" t="str">
        <f>CONCATENATE(Таблица1[[#This Row],[Отверстия]],"/",Таблица1[[#This Row],[PCD]],"/",Таблица1[[#This Row],[Диаметр]])</f>
        <v>5/114,3/16</v>
      </c>
      <c r="R100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5/114,3/16/38/67,1/7</v>
      </c>
      <c r="S100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5/114,3/16/38/67,1/7</v>
      </c>
      <c r="T1007" s="58" t="s">
        <v>22</v>
      </c>
      <c r="U1007" s="4"/>
      <c r="V1007" s="35"/>
      <c r="W1007" s="55" t="s">
        <v>2928</v>
      </c>
      <c r="X1007" s="34">
        <v>4250</v>
      </c>
      <c r="Y1007" s="161"/>
      <c r="Z1007" s="34">
        <v>0</v>
      </c>
      <c r="AA1007" s="51">
        <f>IFERROR(VLOOKUP(Таблица1[[#This Row],[Товар КОД6]],'Stock СВОД'!$A$5:$C$220,2,0),)</f>
        <v>0</v>
      </c>
      <c r="AB1007" s="51">
        <f>IFERROR(VLOOKUP(Таблица1[[#This Row],[Товар КОД6]],'Продажи Период СВОД'!$A$5:$C$410,2,0),)</f>
        <v>0</v>
      </c>
      <c r="AC1007" s="129">
        <f>IFERROR(VLOOKUP(Таблица1[[#This Row],[Товар КОД6]],'Stock СВОД'!$A$5:$C$220,3,0),)</f>
        <v>0</v>
      </c>
      <c r="AD1007" s="51">
        <f>IFERROR(VLOOKUP(Таблица1[[#This Row],[Товар КОД6]],'Продажи Период СВОД'!$A$5:$C$410,3,0),)</f>
        <v>0</v>
      </c>
      <c r="AE1007" s="119">
        <f>Таблица1[[#This Row],[СТОК 1001]]+Таблица1[[#This Row],[СТОК 1002,]]</f>
        <v>0</v>
      </c>
      <c r="AF1007" s="128"/>
      <c r="AG1007" s="129"/>
      <c r="AH1007" s="120">
        <f>Таблица1[[#This Row],[1002 заказ]]+Таблица1[[#This Row],[1001 заказ]]</f>
        <v>0</v>
      </c>
      <c r="AI1007" s="57">
        <v>1</v>
      </c>
      <c r="AJ1007" s="194"/>
      <c r="AK1007" s="194"/>
      <c r="AL1007" s="194">
        <f>Таблица1[[#This Row],[ФАКТ 1001]]+Таблица1[[#This Row],[ФАКТ 1002]]+Таблица1[[#This Row],[1001 заказ]]+Таблица1[[#This Row],[1002 заказ]]</f>
        <v>0</v>
      </c>
      <c r="AP1007" s="3">
        <f>Таблица1[[#This Row],[Возврат 1002]]+Таблица1[[#This Row],[Возврат 1001]]</f>
        <v>0</v>
      </c>
      <c r="AQ100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08" spans="1:43" s="3" customFormat="1" ht="15.75" customHeight="1" x14ac:dyDescent="0.2">
      <c r="A1008" s="23" t="s">
        <v>810</v>
      </c>
      <c r="B1008" s="2">
        <v>409087</v>
      </c>
      <c r="C1008" s="88" t="s">
        <v>1849</v>
      </c>
      <c r="D1008" s="23" t="s">
        <v>810</v>
      </c>
      <c r="E1008" s="7">
        <v>409087</v>
      </c>
      <c r="F1008" s="7" t="s">
        <v>1004</v>
      </c>
      <c r="G1008" s="8" t="s">
        <v>1180</v>
      </c>
      <c r="H1008" s="5" t="s">
        <v>21</v>
      </c>
      <c r="I1008" s="5">
        <v>5</v>
      </c>
      <c r="J1008" s="5">
        <v>114.3</v>
      </c>
      <c r="K1008" s="5">
        <v>16</v>
      </c>
      <c r="L1008" s="5">
        <v>38</v>
      </c>
      <c r="M1008" s="5">
        <v>67.099999999999994</v>
      </c>
      <c r="N1008" s="5">
        <v>7</v>
      </c>
      <c r="O1008" s="43" t="str">
        <f>CONCATENATE(Таблица1[[#This Row],[Отверстия]],"/",Таблица1[[#This Row],[PCD]])</f>
        <v>5/114,3</v>
      </c>
      <c r="P1008" s="5" t="s">
        <v>1848</v>
      </c>
      <c r="Q1008" s="17" t="str">
        <f>CONCATENATE(Таблица1[[#This Row],[Отверстия]],"/",Таблица1[[#This Row],[PCD]],"/",Таблица1[[#This Row],[Диаметр]])</f>
        <v>5/114,3/16</v>
      </c>
      <c r="R100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5/114,3/16/38/67,1/7</v>
      </c>
      <c r="S100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5/114,3/16/38/67,1/7</v>
      </c>
      <c r="T1008" s="58" t="s">
        <v>22</v>
      </c>
      <c r="U1008" s="4"/>
      <c r="V1008" s="35"/>
      <c r="W1008" s="55" t="s">
        <v>2928</v>
      </c>
      <c r="X1008" s="34">
        <v>4250</v>
      </c>
      <c r="Y1008" s="161"/>
      <c r="Z1008" s="34">
        <v>0</v>
      </c>
      <c r="AA1008" s="51">
        <f>IFERROR(VLOOKUP(Таблица1[[#This Row],[Товар КОД6]],'Stock СВОД'!$A$5:$C$220,2,0),)</f>
        <v>0</v>
      </c>
      <c r="AB1008" s="51">
        <f>IFERROR(VLOOKUP(Таблица1[[#This Row],[Товар КОД6]],'Продажи Период СВОД'!$A$5:$C$410,2,0),)</f>
        <v>0</v>
      </c>
      <c r="AC1008" s="129">
        <f>IFERROR(VLOOKUP(Таблица1[[#This Row],[Товар КОД6]],'Stock СВОД'!$A$5:$C$220,3,0),)</f>
        <v>0</v>
      </c>
      <c r="AD1008" s="51">
        <f>IFERROR(VLOOKUP(Таблица1[[#This Row],[Товар КОД6]],'Продажи Период СВОД'!$A$5:$C$410,3,0),)</f>
        <v>0</v>
      </c>
      <c r="AE1008" s="119">
        <f>Таблица1[[#This Row],[СТОК 1001]]+Таблица1[[#This Row],[СТОК 1002,]]</f>
        <v>0</v>
      </c>
      <c r="AF1008" s="128"/>
      <c r="AG1008" s="129"/>
      <c r="AH1008" s="120">
        <f>Таблица1[[#This Row],[1002 заказ]]+Таблица1[[#This Row],[1001 заказ]]</f>
        <v>0</v>
      </c>
      <c r="AI1008" s="57">
        <v>1</v>
      </c>
      <c r="AJ1008" s="194"/>
      <c r="AK1008" s="194"/>
      <c r="AL1008" s="194">
        <f>Таблица1[[#This Row],[ФАКТ 1001]]+Таблица1[[#This Row],[ФАКТ 1002]]+Таблица1[[#This Row],[1001 заказ]]+Таблица1[[#This Row],[1002 заказ]]</f>
        <v>0</v>
      </c>
      <c r="AP1008" s="3">
        <f>Таблица1[[#This Row],[Возврат 1002]]+Таблица1[[#This Row],[Возврат 1001]]</f>
        <v>0</v>
      </c>
      <c r="AQ100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09" spans="1:43" s="3" customFormat="1" ht="15.75" customHeight="1" x14ac:dyDescent="0.2">
      <c r="A1009" s="23" t="s">
        <v>810</v>
      </c>
      <c r="B1009" s="2">
        <v>409088</v>
      </c>
      <c r="C1009" s="88" t="s">
        <v>1851</v>
      </c>
      <c r="D1009" s="23" t="s">
        <v>810</v>
      </c>
      <c r="E1009" s="7">
        <v>409088</v>
      </c>
      <c r="F1009" s="7" t="s">
        <v>1004</v>
      </c>
      <c r="G1009" s="8" t="s">
        <v>2571</v>
      </c>
      <c r="H1009" s="5" t="s">
        <v>21</v>
      </c>
      <c r="I1009" s="5">
        <v>5</v>
      </c>
      <c r="J1009" s="5">
        <v>114.3</v>
      </c>
      <c r="K1009" s="5">
        <v>16</v>
      </c>
      <c r="L1009" s="5">
        <v>38</v>
      </c>
      <c r="M1009" s="5">
        <v>67.099999999999994</v>
      </c>
      <c r="N1009" s="5">
        <v>7</v>
      </c>
      <c r="O1009" s="43" t="str">
        <f>CONCATENATE(Таблица1[[#This Row],[Отверстия]],"/",Таблица1[[#This Row],[PCD]])</f>
        <v>5/114,3</v>
      </c>
      <c r="P1009" s="5" t="s">
        <v>1850</v>
      </c>
      <c r="Q1009" s="17" t="str">
        <f>CONCATENATE(Таблица1[[#This Row],[Отверстия]],"/",Таблица1[[#This Row],[PCD]],"/",Таблица1[[#This Row],[Диаметр]])</f>
        <v>5/114,3/16</v>
      </c>
      <c r="R100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5/114,3/16/38/67,1/7</v>
      </c>
      <c r="S100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5/114,3/16/38/67,1/7</v>
      </c>
      <c r="T1009" s="58" t="s">
        <v>22</v>
      </c>
      <c r="U1009" s="4"/>
      <c r="V1009" s="35"/>
      <c r="W1009" s="55" t="s">
        <v>2928</v>
      </c>
      <c r="X1009" s="34">
        <v>4250</v>
      </c>
      <c r="Y1009" s="161"/>
      <c r="Z1009" s="34">
        <v>0</v>
      </c>
      <c r="AA1009" s="51">
        <f>IFERROR(VLOOKUP(Таблица1[[#This Row],[Товар КОД6]],'Stock СВОД'!$A$5:$C$220,2,0),)</f>
        <v>0</v>
      </c>
      <c r="AB1009" s="51">
        <f>IFERROR(VLOOKUP(Таблица1[[#This Row],[Товар КОД6]],'Продажи Период СВОД'!$A$5:$C$410,2,0),)</f>
        <v>0</v>
      </c>
      <c r="AC1009" s="129">
        <f>IFERROR(VLOOKUP(Таблица1[[#This Row],[Товар КОД6]],'Stock СВОД'!$A$5:$C$220,3,0),)</f>
        <v>0</v>
      </c>
      <c r="AD1009" s="51">
        <f>IFERROR(VLOOKUP(Таблица1[[#This Row],[Товар КОД6]],'Продажи Период СВОД'!$A$5:$C$410,3,0),)</f>
        <v>0</v>
      </c>
      <c r="AE1009" s="119">
        <f>Таблица1[[#This Row],[СТОК 1001]]+Таблица1[[#This Row],[СТОК 1002,]]</f>
        <v>0</v>
      </c>
      <c r="AF1009" s="128"/>
      <c r="AG1009" s="129"/>
      <c r="AH1009" s="120">
        <f>Таблица1[[#This Row],[1002 заказ]]+Таблица1[[#This Row],[1001 заказ]]</f>
        <v>0</v>
      </c>
      <c r="AI1009" s="57">
        <v>1</v>
      </c>
      <c r="AJ1009" s="194"/>
      <c r="AK1009" s="194"/>
      <c r="AL1009" s="194">
        <f>Таблица1[[#This Row],[ФАКТ 1001]]+Таблица1[[#This Row],[ФАКТ 1002]]+Таблица1[[#This Row],[1001 заказ]]+Таблица1[[#This Row],[1002 заказ]]</f>
        <v>0</v>
      </c>
      <c r="AP1009" s="3">
        <f>Таблица1[[#This Row],[Возврат 1002]]+Таблица1[[#This Row],[Возврат 1001]]</f>
        <v>0</v>
      </c>
      <c r="AQ100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10" spans="1:43" s="3" customFormat="1" ht="15.75" customHeight="1" x14ac:dyDescent="0.2">
      <c r="A1010" s="23" t="s">
        <v>810</v>
      </c>
      <c r="B1010" s="2">
        <v>661620</v>
      </c>
      <c r="C1010" s="88" t="s">
        <v>2050</v>
      </c>
      <c r="D1010" s="23" t="s">
        <v>810</v>
      </c>
      <c r="E1010" s="7">
        <v>661620</v>
      </c>
      <c r="F1010" s="7" t="s">
        <v>513</v>
      </c>
      <c r="G1010" s="8" t="s">
        <v>1106</v>
      </c>
      <c r="H1010" s="5" t="s">
        <v>21</v>
      </c>
      <c r="I1010" s="5">
        <v>5</v>
      </c>
      <c r="J1010" s="5">
        <v>114.3</v>
      </c>
      <c r="K1010" s="5">
        <v>16</v>
      </c>
      <c r="L1010" s="5">
        <v>38</v>
      </c>
      <c r="M1010" s="5">
        <v>67.099999999999994</v>
      </c>
      <c r="N1010" s="5">
        <v>7</v>
      </c>
      <c r="O1010" s="43" t="str">
        <f>CONCATENATE(Таблица1[[#This Row],[Отверстия]],"/",Таблица1[[#This Row],[PCD]])</f>
        <v>5/114,3</v>
      </c>
      <c r="P1010" s="5" t="s">
        <v>2049</v>
      </c>
      <c r="Q1010" s="17" t="str">
        <f>CONCATENATE(Таблица1[[#This Row],[Отверстия]],"/",Таблица1[[#This Row],[PCD]],"/",Таблица1[[#This Row],[Диаметр]])</f>
        <v>5/114,3/16</v>
      </c>
      <c r="R101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5/114,3/16/38/67,1/7</v>
      </c>
      <c r="S101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5/114,3/16/38/67,1/7</v>
      </c>
      <c r="T1010" s="58" t="s">
        <v>22</v>
      </c>
      <c r="U1010" s="4"/>
      <c r="V1010" s="35"/>
      <c r="W1010" s="55" t="s">
        <v>2928</v>
      </c>
      <c r="X1010" s="34">
        <v>3990</v>
      </c>
      <c r="Y1010" s="161"/>
      <c r="Z1010" s="34">
        <v>0</v>
      </c>
      <c r="AA1010" s="51">
        <f>IFERROR(VLOOKUP(Таблица1[[#This Row],[Товар КОД6]],'Stock СВОД'!$A$5:$C$220,2,0),)</f>
        <v>0</v>
      </c>
      <c r="AB1010" s="51">
        <f>IFERROR(VLOOKUP(Таблица1[[#This Row],[Товар КОД6]],'Продажи Период СВОД'!$A$5:$C$410,2,0),)</f>
        <v>0</v>
      </c>
      <c r="AC1010" s="129">
        <f>IFERROR(VLOOKUP(Таблица1[[#This Row],[Товар КОД6]],'Stock СВОД'!$A$5:$C$220,3,0),)</f>
        <v>0</v>
      </c>
      <c r="AD1010" s="51">
        <f>IFERROR(VLOOKUP(Таблица1[[#This Row],[Товар КОД6]],'Продажи Период СВОД'!$A$5:$C$410,3,0),)</f>
        <v>0</v>
      </c>
      <c r="AE1010" s="119">
        <f>Таблица1[[#This Row],[СТОК 1001]]+Таблица1[[#This Row],[СТОК 1002,]]</f>
        <v>0</v>
      </c>
      <c r="AF1010" s="128"/>
      <c r="AG1010" s="129"/>
      <c r="AH1010" s="120">
        <f>Таблица1[[#This Row],[1002 заказ]]+Таблица1[[#This Row],[1001 заказ]]</f>
        <v>0</v>
      </c>
      <c r="AI1010" s="57">
        <v>1</v>
      </c>
      <c r="AJ1010" s="194"/>
      <c r="AK1010" s="194"/>
      <c r="AL1010" s="194">
        <f>Таблица1[[#This Row],[ФАКТ 1001]]+Таблица1[[#This Row],[ФАКТ 1002]]+Таблица1[[#This Row],[1001 заказ]]+Таблица1[[#This Row],[1002 заказ]]</f>
        <v>0</v>
      </c>
      <c r="AP1010" s="3">
        <f>Таблица1[[#This Row],[Возврат 1002]]+Таблица1[[#This Row],[Возврат 1001]]</f>
        <v>0</v>
      </c>
      <c r="AQ101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11" spans="1:43" s="3" customFormat="1" ht="15.75" customHeight="1" x14ac:dyDescent="0.2">
      <c r="A1011" s="23" t="s">
        <v>810</v>
      </c>
      <c r="B1011" s="2">
        <v>661621</v>
      </c>
      <c r="C1011" s="88" t="s">
        <v>3786</v>
      </c>
      <c r="D1011" s="23" t="s">
        <v>810</v>
      </c>
      <c r="E1011" s="7">
        <v>661621</v>
      </c>
      <c r="F1011" s="7" t="s">
        <v>513</v>
      </c>
      <c r="G1011" s="8" t="s">
        <v>1099</v>
      </c>
      <c r="H1011" s="5" t="s">
        <v>21</v>
      </c>
      <c r="I1011" s="5">
        <v>5</v>
      </c>
      <c r="J1011" s="5">
        <v>114.3</v>
      </c>
      <c r="K1011" s="5">
        <v>16</v>
      </c>
      <c r="L1011" s="5">
        <v>38</v>
      </c>
      <c r="M1011" s="5">
        <v>67.099999999999994</v>
      </c>
      <c r="N1011" s="5">
        <v>7</v>
      </c>
      <c r="O1011" s="43" t="str">
        <f>CONCATENATE(Таблица1[[#This Row],[Отверстия]],"/",Таблица1[[#This Row],[PCD]])</f>
        <v>5/114,3</v>
      </c>
      <c r="P1011" s="5" t="s">
        <v>2051</v>
      </c>
      <c r="Q1011" s="17" t="str">
        <f>CONCATENATE(Таблица1[[#This Row],[Отверстия]],"/",Таблица1[[#This Row],[PCD]],"/",Таблица1[[#This Row],[Диаметр]])</f>
        <v>5/114,3/16</v>
      </c>
      <c r="R101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5/114,3/16/38/67,1/7</v>
      </c>
      <c r="S101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5/114,3/16/38/67,1/7</v>
      </c>
      <c r="T1011" s="58" t="s">
        <v>22</v>
      </c>
      <c r="U1011" s="4"/>
      <c r="V1011" s="35"/>
      <c r="W1011" s="55" t="s">
        <v>2928</v>
      </c>
      <c r="X1011" s="34">
        <v>3990</v>
      </c>
      <c r="Y1011" s="161"/>
      <c r="Z1011" s="34">
        <v>0</v>
      </c>
      <c r="AA1011" s="51">
        <f>IFERROR(VLOOKUP(Таблица1[[#This Row],[Товар КОД6]],'Stock СВОД'!$A$5:$C$220,2,0),)</f>
        <v>0</v>
      </c>
      <c r="AB1011" s="51">
        <f>IFERROR(VLOOKUP(Таблица1[[#This Row],[Товар КОД6]],'Продажи Период СВОД'!$A$5:$C$410,2,0),)</f>
        <v>0</v>
      </c>
      <c r="AC1011" s="129">
        <f>IFERROR(VLOOKUP(Таблица1[[#This Row],[Товар КОД6]],'Stock СВОД'!$A$5:$C$220,3,0),)</f>
        <v>0</v>
      </c>
      <c r="AD1011" s="51">
        <f>IFERROR(VLOOKUP(Таблица1[[#This Row],[Товар КОД6]],'Продажи Период СВОД'!$A$5:$C$410,3,0),)</f>
        <v>0</v>
      </c>
      <c r="AE1011" s="119">
        <f>Таблица1[[#This Row],[СТОК 1001]]+Таблица1[[#This Row],[СТОК 1002,]]</f>
        <v>0</v>
      </c>
      <c r="AF1011" s="128"/>
      <c r="AG1011" s="129"/>
      <c r="AH1011" s="120">
        <f>Таблица1[[#This Row],[1002 заказ]]+Таблица1[[#This Row],[1001 заказ]]</f>
        <v>0</v>
      </c>
      <c r="AI1011" s="57">
        <v>1</v>
      </c>
      <c r="AJ1011" s="194"/>
      <c r="AK1011" s="194"/>
      <c r="AL1011" s="194">
        <f>Таблица1[[#This Row],[ФАКТ 1001]]+Таблица1[[#This Row],[ФАКТ 1002]]+Таблица1[[#This Row],[1001 заказ]]+Таблица1[[#This Row],[1002 заказ]]</f>
        <v>0</v>
      </c>
      <c r="AP1011" s="3">
        <f>Таблица1[[#This Row],[Возврат 1002]]+Таблица1[[#This Row],[Возврат 1001]]</f>
        <v>0</v>
      </c>
      <c r="AQ101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12" spans="1:43" s="3" customFormat="1" ht="15.75" customHeight="1" x14ac:dyDescent="0.2">
      <c r="A1012" s="23" t="s">
        <v>810</v>
      </c>
      <c r="B1012" s="2">
        <v>661703</v>
      </c>
      <c r="C1012" s="88" t="s">
        <v>3922</v>
      </c>
      <c r="D1012" s="23" t="s">
        <v>810</v>
      </c>
      <c r="E1012" s="7">
        <v>661703</v>
      </c>
      <c r="F1012" s="7" t="s">
        <v>607</v>
      </c>
      <c r="G1012" s="8" t="s">
        <v>1106</v>
      </c>
      <c r="H1012" s="5" t="s">
        <v>21</v>
      </c>
      <c r="I1012" s="5">
        <v>5</v>
      </c>
      <c r="J1012" s="5">
        <v>114.3</v>
      </c>
      <c r="K1012" s="5">
        <v>16</v>
      </c>
      <c r="L1012" s="5">
        <v>38</v>
      </c>
      <c r="M1012" s="5">
        <v>67.099999999999994</v>
      </c>
      <c r="N1012" s="5">
        <v>7</v>
      </c>
      <c r="O1012" s="43" t="str">
        <f>CONCATENATE(Таблица1[[#This Row],[Отверстия]],"/",Таблица1[[#This Row],[PCD]])</f>
        <v>5/114,3</v>
      </c>
      <c r="P1012" s="5" t="s">
        <v>2130</v>
      </c>
      <c r="Q1012" s="17" t="str">
        <f>CONCATENATE(Таблица1[[#This Row],[Отверстия]],"/",Таблица1[[#This Row],[PCD]],"/",Таблица1[[#This Row],[Диаметр]])</f>
        <v>5/114,3/16</v>
      </c>
      <c r="R101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5/114,3/16/38/67,1/7</v>
      </c>
      <c r="S101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5/114,3/16/38/67,1/7</v>
      </c>
      <c r="T1012" s="58" t="s">
        <v>22</v>
      </c>
      <c r="U1012" s="4"/>
      <c r="V1012" s="35"/>
      <c r="W1012" s="55" t="s">
        <v>2928</v>
      </c>
      <c r="X1012" s="34">
        <v>3990</v>
      </c>
      <c r="Y1012" s="161"/>
      <c r="Z1012" s="34">
        <v>0</v>
      </c>
      <c r="AA1012" s="51">
        <f>IFERROR(VLOOKUP(Таблица1[[#This Row],[Товар КОД6]],'Stock СВОД'!$A$5:$C$220,2,0),)</f>
        <v>0</v>
      </c>
      <c r="AB1012" s="51">
        <f>IFERROR(VLOOKUP(Таблица1[[#This Row],[Товар КОД6]],'Продажи Период СВОД'!$A$5:$C$410,2,0),)</f>
        <v>0</v>
      </c>
      <c r="AC1012" s="129">
        <f>IFERROR(VLOOKUP(Таблица1[[#This Row],[Товар КОД6]],'Stock СВОД'!$A$5:$C$220,3,0),)</f>
        <v>0</v>
      </c>
      <c r="AD1012" s="51">
        <f>IFERROR(VLOOKUP(Таблица1[[#This Row],[Товар КОД6]],'Продажи Период СВОД'!$A$5:$C$410,3,0),)</f>
        <v>0</v>
      </c>
      <c r="AE1012" s="119">
        <f>Таблица1[[#This Row],[СТОК 1001]]+Таблица1[[#This Row],[СТОК 1002,]]</f>
        <v>0</v>
      </c>
      <c r="AF1012" s="128"/>
      <c r="AG1012" s="129"/>
      <c r="AH1012" s="120">
        <f>Таблица1[[#This Row],[1002 заказ]]+Таблица1[[#This Row],[1001 заказ]]</f>
        <v>0</v>
      </c>
      <c r="AI1012" s="57">
        <v>1</v>
      </c>
      <c r="AJ1012" s="194"/>
      <c r="AK1012" s="194"/>
      <c r="AL1012" s="194">
        <f>Таблица1[[#This Row],[ФАКТ 1001]]+Таблица1[[#This Row],[ФАКТ 1002]]+Таблица1[[#This Row],[1001 заказ]]+Таблица1[[#This Row],[1002 заказ]]</f>
        <v>0</v>
      </c>
      <c r="AP1012" s="3">
        <f>Таблица1[[#This Row],[Возврат 1002]]+Таблица1[[#This Row],[Возврат 1001]]</f>
        <v>0</v>
      </c>
      <c r="AQ101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13" spans="1:43" s="3" customFormat="1" ht="15.75" customHeight="1" x14ac:dyDescent="0.2">
      <c r="A1013" s="23" t="s">
        <v>810</v>
      </c>
      <c r="B1013" s="2">
        <v>661704</v>
      </c>
      <c r="C1013" s="88" t="s">
        <v>3787</v>
      </c>
      <c r="D1013" s="23" t="s">
        <v>810</v>
      </c>
      <c r="E1013" s="7">
        <v>661704</v>
      </c>
      <c r="F1013" s="7" t="s">
        <v>607</v>
      </c>
      <c r="G1013" s="8" t="s">
        <v>1099</v>
      </c>
      <c r="H1013" s="5" t="s">
        <v>21</v>
      </c>
      <c r="I1013" s="5">
        <v>5</v>
      </c>
      <c r="J1013" s="5">
        <v>114.3</v>
      </c>
      <c r="K1013" s="5">
        <v>16</v>
      </c>
      <c r="L1013" s="5">
        <v>38</v>
      </c>
      <c r="M1013" s="5">
        <v>67.099999999999994</v>
      </c>
      <c r="N1013" s="5">
        <v>7</v>
      </c>
      <c r="O1013" s="43" t="str">
        <f>CONCATENATE(Таблица1[[#This Row],[Отверстия]],"/",Таблица1[[#This Row],[PCD]])</f>
        <v>5/114,3</v>
      </c>
      <c r="P1013" s="5" t="s">
        <v>2131</v>
      </c>
      <c r="Q1013" s="17" t="str">
        <f>CONCATENATE(Таблица1[[#This Row],[Отверстия]],"/",Таблица1[[#This Row],[PCD]],"/",Таблица1[[#This Row],[Диаметр]])</f>
        <v>5/114,3/16</v>
      </c>
      <c r="R101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5/114,3/16/38/67,1/7</v>
      </c>
      <c r="S101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5/114,3/16/38/67,1/7</v>
      </c>
      <c r="T1013" s="58" t="s">
        <v>22</v>
      </c>
      <c r="U1013" s="4"/>
      <c r="V1013" s="35"/>
      <c r="W1013" s="55" t="s">
        <v>2928</v>
      </c>
      <c r="X1013" s="34">
        <v>3990</v>
      </c>
      <c r="Y1013" s="161"/>
      <c r="Z1013" s="34">
        <v>0</v>
      </c>
      <c r="AA1013" s="51">
        <f>IFERROR(VLOOKUP(Таблица1[[#This Row],[Товар КОД6]],'Stock СВОД'!$A$5:$C$220,2,0),)</f>
        <v>0</v>
      </c>
      <c r="AB1013" s="51">
        <f>IFERROR(VLOOKUP(Таблица1[[#This Row],[Товар КОД6]],'Продажи Период СВОД'!$A$5:$C$410,2,0),)</f>
        <v>0</v>
      </c>
      <c r="AC1013" s="129">
        <f>IFERROR(VLOOKUP(Таблица1[[#This Row],[Товар КОД6]],'Stock СВОД'!$A$5:$C$220,3,0),)</f>
        <v>0</v>
      </c>
      <c r="AD1013" s="51">
        <f>IFERROR(VLOOKUP(Таблица1[[#This Row],[Товар КОД6]],'Продажи Период СВОД'!$A$5:$C$410,3,0),)</f>
        <v>0</v>
      </c>
      <c r="AE1013" s="119">
        <f>Таблица1[[#This Row],[СТОК 1001]]+Таблица1[[#This Row],[СТОК 1002,]]</f>
        <v>0</v>
      </c>
      <c r="AF1013" s="128"/>
      <c r="AG1013" s="129"/>
      <c r="AH1013" s="120">
        <f>Таблица1[[#This Row],[1002 заказ]]+Таблица1[[#This Row],[1001 заказ]]</f>
        <v>0</v>
      </c>
      <c r="AI1013" s="57">
        <v>1</v>
      </c>
      <c r="AJ1013" s="194"/>
      <c r="AK1013" s="194"/>
      <c r="AL1013" s="194">
        <f>Таблица1[[#This Row],[ФАКТ 1001]]+Таблица1[[#This Row],[ФАКТ 1002]]+Таблица1[[#This Row],[1001 заказ]]+Таблица1[[#This Row],[1002 заказ]]</f>
        <v>0</v>
      </c>
      <c r="AP1013" s="3">
        <f>Таблица1[[#This Row],[Возврат 1002]]+Таблица1[[#This Row],[Возврат 1001]]</f>
        <v>0</v>
      </c>
      <c r="AQ101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14" spans="1:43" s="3" customFormat="1" ht="15.75" customHeight="1" x14ac:dyDescent="0.2">
      <c r="A1014" s="23" t="s">
        <v>810</v>
      </c>
      <c r="B1014" s="2">
        <v>665800</v>
      </c>
      <c r="C1014" s="88" t="s">
        <v>3788</v>
      </c>
      <c r="D1014" s="23" t="s">
        <v>810</v>
      </c>
      <c r="E1014" s="7">
        <v>665800</v>
      </c>
      <c r="F1014" s="7" t="s">
        <v>1004</v>
      </c>
      <c r="G1014" s="8" t="s">
        <v>1099</v>
      </c>
      <c r="H1014" s="5" t="s">
        <v>21</v>
      </c>
      <c r="I1014" s="5">
        <v>5</v>
      </c>
      <c r="J1014" s="5">
        <v>114.3</v>
      </c>
      <c r="K1014" s="5">
        <v>16</v>
      </c>
      <c r="L1014" s="5">
        <v>38</v>
      </c>
      <c r="M1014" s="5">
        <v>67.099999999999994</v>
      </c>
      <c r="N1014" s="5">
        <v>7</v>
      </c>
      <c r="O1014" s="43" t="str">
        <f>CONCATENATE(Таблица1[[#This Row],[Отверстия]],"/",Таблица1[[#This Row],[PCD]])</f>
        <v>5/114,3</v>
      </c>
      <c r="P1014" s="5" t="s">
        <v>2379</v>
      </c>
      <c r="Q1014" s="17" t="str">
        <f>CONCATENATE(Таблица1[[#This Row],[Отверстия]],"/",Таблица1[[#This Row],[PCD]],"/",Таблица1[[#This Row],[Диаметр]])</f>
        <v>5/114,3/16</v>
      </c>
      <c r="R101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5/114,3/16/38/67,1/7</v>
      </c>
      <c r="S101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5/114,3/16/38/67,1/7</v>
      </c>
      <c r="T1014" s="58" t="s">
        <v>22</v>
      </c>
      <c r="U1014" s="4"/>
      <c r="V1014" s="35"/>
      <c r="W1014" s="55" t="s">
        <v>2928</v>
      </c>
      <c r="X1014" s="34">
        <v>3990</v>
      </c>
      <c r="Y1014" s="161"/>
      <c r="Z1014" s="34">
        <v>0</v>
      </c>
      <c r="AA1014" s="51">
        <f>IFERROR(VLOOKUP(Таблица1[[#This Row],[Товар КОД6]],'Stock СВОД'!$A$5:$C$220,2,0),)</f>
        <v>0</v>
      </c>
      <c r="AB1014" s="51">
        <f>IFERROR(VLOOKUP(Таблица1[[#This Row],[Товар КОД6]],'Продажи Период СВОД'!$A$5:$C$410,2,0),)</f>
        <v>0</v>
      </c>
      <c r="AC1014" s="129">
        <f>IFERROR(VLOOKUP(Таблица1[[#This Row],[Товар КОД6]],'Stock СВОД'!$A$5:$C$220,3,0),)</f>
        <v>0</v>
      </c>
      <c r="AD1014" s="51">
        <f>IFERROR(VLOOKUP(Таблица1[[#This Row],[Товар КОД6]],'Продажи Период СВОД'!$A$5:$C$410,3,0),)</f>
        <v>0</v>
      </c>
      <c r="AE1014" s="119">
        <f>Таблица1[[#This Row],[СТОК 1001]]+Таблица1[[#This Row],[СТОК 1002,]]</f>
        <v>0</v>
      </c>
      <c r="AF1014" s="128"/>
      <c r="AG1014" s="129"/>
      <c r="AH1014" s="120">
        <f>Таблица1[[#This Row],[1002 заказ]]+Таблица1[[#This Row],[1001 заказ]]</f>
        <v>0</v>
      </c>
      <c r="AI1014" s="57">
        <v>1</v>
      </c>
      <c r="AJ1014" s="194"/>
      <c r="AK1014" s="194"/>
      <c r="AL1014" s="194">
        <f>Таблица1[[#This Row],[ФАКТ 1001]]+Таблица1[[#This Row],[ФАКТ 1002]]+Таблица1[[#This Row],[1001 заказ]]+Таблица1[[#This Row],[1002 заказ]]</f>
        <v>0</v>
      </c>
      <c r="AP1014" s="3">
        <f>Таблица1[[#This Row],[Возврат 1002]]+Таблица1[[#This Row],[Возврат 1001]]</f>
        <v>0</v>
      </c>
      <c r="AQ101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15" spans="1:43" s="3" customFormat="1" ht="15.75" customHeight="1" x14ac:dyDescent="0.2">
      <c r="A1015" s="23" t="s">
        <v>810</v>
      </c>
      <c r="B1015" s="2">
        <v>665801</v>
      </c>
      <c r="C1015" s="88" t="s">
        <v>3923</v>
      </c>
      <c r="D1015" s="23" t="s">
        <v>810</v>
      </c>
      <c r="E1015" s="7">
        <v>665801</v>
      </c>
      <c r="F1015" s="7" t="s">
        <v>1004</v>
      </c>
      <c r="G1015" s="8" t="s">
        <v>1106</v>
      </c>
      <c r="H1015" s="5" t="s">
        <v>21</v>
      </c>
      <c r="I1015" s="5">
        <v>5</v>
      </c>
      <c r="J1015" s="5">
        <v>114.3</v>
      </c>
      <c r="K1015" s="5">
        <v>16</v>
      </c>
      <c r="L1015" s="5">
        <v>38</v>
      </c>
      <c r="M1015" s="5">
        <v>67.099999999999994</v>
      </c>
      <c r="N1015" s="5">
        <v>7</v>
      </c>
      <c r="O1015" s="43" t="str">
        <f>CONCATENATE(Таблица1[[#This Row],[Отверстия]],"/",Таблица1[[#This Row],[PCD]])</f>
        <v>5/114,3</v>
      </c>
      <c r="P1015" s="5" t="s">
        <v>2380</v>
      </c>
      <c r="Q1015" s="17" t="str">
        <f>CONCATENATE(Таблица1[[#This Row],[Отверстия]],"/",Таблица1[[#This Row],[PCD]],"/",Таблица1[[#This Row],[Диаметр]])</f>
        <v>5/114,3/16</v>
      </c>
      <c r="R101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5/114,3/16/38/67,1/7</v>
      </c>
      <c r="S101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5/114,3/16/38/67,1/7</v>
      </c>
      <c r="T1015" s="58" t="s">
        <v>22</v>
      </c>
      <c r="U1015" s="4"/>
      <c r="V1015" s="35"/>
      <c r="W1015" s="55" t="s">
        <v>2928</v>
      </c>
      <c r="X1015" s="34">
        <v>3990</v>
      </c>
      <c r="Y1015" s="161"/>
      <c r="Z1015" s="34">
        <v>0</v>
      </c>
      <c r="AA1015" s="51">
        <f>IFERROR(VLOOKUP(Таблица1[[#This Row],[Товар КОД6]],'Stock СВОД'!$A$5:$C$220,2,0),)</f>
        <v>0</v>
      </c>
      <c r="AB1015" s="51">
        <f>IFERROR(VLOOKUP(Таблица1[[#This Row],[Товар КОД6]],'Продажи Период СВОД'!$A$5:$C$410,2,0),)</f>
        <v>0</v>
      </c>
      <c r="AC1015" s="129">
        <f>IFERROR(VLOOKUP(Таблица1[[#This Row],[Товар КОД6]],'Stock СВОД'!$A$5:$C$220,3,0),)</f>
        <v>0</v>
      </c>
      <c r="AD1015" s="51">
        <f>IFERROR(VLOOKUP(Таблица1[[#This Row],[Товар КОД6]],'Продажи Период СВОД'!$A$5:$C$410,3,0),)</f>
        <v>0</v>
      </c>
      <c r="AE1015" s="119">
        <f>Таблица1[[#This Row],[СТОК 1001]]+Таблица1[[#This Row],[СТОК 1002,]]</f>
        <v>0</v>
      </c>
      <c r="AF1015" s="128"/>
      <c r="AG1015" s="129"/>
      <c r="AH1015" s="120">
        <f>Таблица1[[#This Row],[1002 заказ]]+Таблица1[[#This Row],[1001 заказ]]</f>
        <v>0</v>
      </c>
      <c r="AI1015" s="57">
        <v>1</v>
      </c>
      <c r="AJ1015" s="194"/>
      <c r="AK1015" s="194"/>
      <c r="AL1015" s="194">
        <f>Таблица1[[#This Row],[ФАКТ 1001]]+Таблица1[[#This Row],[ФАКТ 1002]]+Таблица1[[#This Row],[1001 заказ]]+Таблица1[[#This Row],[1002 заказ]]</f>
        <v>0</v>
      </c>
      <c r="AP1015" s="3">
        <f>Таблица1[[#This Row],[Возврат 1002]]+Таблица1[[#This Row],[Возврат 1001]]</f>
        <v>0</v>
      </c>
      <c r="AQ101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16" spans="1:43" s="3" customFormat="1" ht="15.75" customHeight="1" x14ac:dyDescent="0.2">
      <c r="A1016" s="23" t="s">
        <v>810</v>
      </c>
      <c r="B1016" s="2">
        <v>661563</v>
      </c>
      <c r="C1016" s="88" t="s">
        <v>579</v>
      </c>
      <c r="D1016" s="23" t="s">
        <v>810</v>
      </c>
      <c r="E1016" s="7">
        <v>661563</v>
      </c>
      <c r="F1016" s="7" t="s">
        <v>513</v>
      </c>
      <c r="G1016" s="8" t="s">
        <v>1099</v>
      </c>
      <c r="H1016" s="5" t="s">
        <v>21</v>
      </c>
      <c r="I1016" s="5">
        <v>5</v>
      </c>
      <c r="J1016" s="5">
        <v>114.3</v>
      </c>
      <c r="K1016" s="5">
        <v>16</v>
      </c>
      <c r="L1016" s="5">
        <v>38</v>
      </c>
      <c r="M1016" s="5">
        <v>71.599999999999994</v>
      </c>
      <c r="N1016" s="5">
        <v>7</v>
      </c>
      <c r="O1016" s="43" t="str">
        <f>CONCATENATE(Таблица1[[#This Row],[Отверстия]],"/",Таблица1[[#This Row],[PCD]])</f>
        <v>5/114,3</v>
      </c>
      <c r="P1016" s="5" t="s">
        <v>580</v>
      </c>
      <c r="Q1016" s="17" t="str">
        <f>CONCATENATE(Таблица1[[#This Row],[Отверстия]],"/",Таблица1[[#This Row],[PCD]],"/",Таблица1[[#This Row],[Диаметр]])</f>
        <v>5/114,3/16</v>
      </c>
      <c r="R101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5/114,3/16/38/71,6/7</v>
      </c>
      <c r="S101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5/114,3/16/38/71,6/7</v>
      </c>
      <c r="T1016" s="58" t="s">
        <v>22</v>
      </c>
      <c r="U1016" s="4"/>
      <c r="V1016" s="35"/>
      <c r="W1016" s="55"/>
      <c r="X1016" s="34">
        <v>3990</v>
      </c>
      <c r="Y1016" s="161"/>
      <c r="Z1016" s="34">
        <v>0</v>
      </c>
      <c r="AA1016" s="51">
        <f>IFERROR(VLOOKUP(Таблица1[[#This Row],[Товар КОД6]],'Stock СВОД'!$A$5:$C$220,2,0),)</f>
        <v>0</v>
      </c>
      <c r="AB1016" s="51">
        <f>IFERROR(VLOOKUP(Таблица1[[#This Row],[Товар КОД6]],'Продажи Период СВОД'!$A$5:$C$410,2,0),)</f>
        <v>0</v>
      </c>
      <c r="AC1016" s="129">
        <f>IFERROR(VLOOKUP(Таблица1[[#This Row],[Товар КОД6]],'Stock СВОД'!$A$5:$C$220,3,0),)</f>
        <v>0</v>
      </c>
      <c r="AD1016" s="51">
        <f>IFERROR(VLOOKUP(Таблица1[[#This Row],[Товар КОД6]],'Продажи Период СВОД'!$A$5:$C$410,3,0),)</f>
        <v>0</v>
      </c>
      <c r="AE1016" s="119">
        <f>Таблица1[[#This Row],[СТОК 1001]]+Таблица1[[#This Row],[СТОК 1002,]]</f>
        <v>0</v>
      </c>
      <c r="AF1016" s="128"/>
      <c r="AG1016" s="129"/>
      <c r="AH1016" s="120">
        <f>Таблица1[[#This Row],[1002 заказ]]+Таблица1[[#This Row],[1001 заказ]]</f>
        <v>0</v>
      </c>
      <c r="AI1016" s="57"/>
      <c r="AJ1016" s="194"/>
      <c r="AK1016" s="194"/>
      <c r="AL1016" s="194">
        <f>Таблица1[[#This Row],[ФАКТ 1001]]+Таблица1[[#This Row],[ФАКТ 1002]]+Таблица1[[#This Row],[1001 заказ]]+Таблица1[[#This Row],[1002 заказ]]</f>
        <v>0</v>
      </c>
      <c r="AP1016" s="3">
        <f>Таблица1[[#This Row],[Возврат 1002]]+Таблица1[[#This Row],[Возврат 1001]]</f>
        <v>0</v>
      </c>
      <c r="AQ101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17" spans="1:43" s="3" customFormat="1" ht="15.75" customHeight="1" x14ac:dyDescent="0.2">
      <c r="A1017" s="23" t="s">
        <v>810</v>
      </c>
      <c r="B1017" s="2">
        <v>405704</v>
      </c>
      <c r="C1017" s="88" t="s">
        <v>1304</v>
      </c>
      <c r="D1017" s="23" t="s">
        <v>810</v>
      </c>
      <c r="E1017" s="7">
        <v>405704</v>
      </c>
      <c r="F1017" s="7" t="s">
        <v>513</v>
      </c>
      <c r="G1017" s="8" t="s">
        <v>1180</v>
      </c>
      <c r="H1017" s="5" t="s">
        <v>21</v>
      </c>
      <c r="I1017" s="5">
        <v>5</v>
      </c>
      <c r="J1017" s="5">
        <v>114.3</v>
      </c>
      <c r="K1017" s="5">
        <v>16</v>
      </c>
      <c r="L1017" s="5">
        <v>38</v>
      </c>
      <c r="M1017" s="5">
        <v>71.599999999999994</v>
      </c>
      <c r="N1017" s="5">
        <v>7</v>
      </c>
      <c r="O1017" s="43" t="str">
        <f>CONCATENATE(Таблица1[[#This Row],[Отверстия]],"/",Таблица1[[#This Row],[PCD]])</f>
        <v>5/114,3</v>
      </c>
      <c r="P1017" s="5" t="s">
        <v>1303</v>
      </c>
      <c r="Q1017" s="17" t="str">
        <f>CONCATENATE(Таблица1[[#This Row],[Отверстия]],"/",Таблица1[[#This Row],[PCD]],"/",Таблица1[[#This Row],[Диаметр]])</f>
        <v>5/114,3/16</v>
      </c>
      <c r="R101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5/114,3/16/38/71,6/7</v>
      </c>
      <c r="S101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5/114,3/16/38/71,6/7</v>
      </c>
      <c r="T1017" s="58" t="s">
        <v>22</v>
      </c>
      <c r="U1017" s="4"/>
      <c r="V1017" s="35"/>
      <c r="W1017" s="55"/>
      <c r="X1017" s="34">
        <v>4250</v>
      </c>
      <c r="Y1017" s="161"/>
      <c r="Z1017" s="34">
        <v>0</v>
      </c>
      <c r="AA1017" s="51">
        <f>IFERROR(VLOOKUP(Таблица1[[#This Row],[Товар КОД6]],'Stock СВОД'!$A$5:$C$220,2,0),)</f>
        <v>0</v>
      </c>
      <c r="AB1017" s="51">
        <f>IFERROR(VLOOKUP(Таблица1[[#This Row],[Товар КОД6]],'Продажи Период СВОД'!$A$5:$C$410,2,0),)</f>
        <v>0</v>
      </c>
      <c r="AC1017" s="129">
        <f>IFERROR(VLOOKUP(Таблица1[[#This Row],[Товар КОД6]],'Stock СВОД'!$A$5:$C$220,3,0),)</f>
        <v>0</v>
      </c>
      <c r="AD1017" s="51">
        <f>IFERROR(VLOOKUP(Таблица1[[#This Row],[Товар КОД6]],'Продажи Период СВОД'!$A$5:$C$410,3,0),)</f>
        <v>0</v>
      </c>
      <c r="AE1017" s="119">
        <f>Таблица1[[#This Row],[СТОК 1001]]+Таблица1[[#This Row],[СТОК 1002,]]</f>
        <v>0</v>
      </c>
      <c r="AF1017" s="128"/>
      <c r="AG1017" s="129"/>
      <c r="AH1017" s="120">
        <f>Таблица1[[#This Row],[1002 заказ]]+Таблица1[[#This Row],[1001 заказ]]</f>
        <v>0</v>
      </c>
      <c r="AI1017" s="57"/>
      <c r="AJ1017" s="194"/>
      <c r="AK1017" s="194"/>
      <c r="AL1017" s="194">
        <f>Таблица1[[#This Row],[ФАКТ 1001]]+Таблица1[[#This Row],[ФАКТ 1002]]+Таблица1[[#This Row],[1001 заказ]]+Таблица1[[#This Row],[1002 заказ]]</f>
        <v>0</v>
      </c>
      <c r="AP1017" s="3">
        <f>Таблица1[[#This Row],[Возврат 1002]]+Таблица1[[#This Row],[Возврат 1001]]</f>
        <v>0</v>
      </c>
      <c r="AQ101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18" spans="1:43" s="3" customFormat="1" ht="15.75" customHeight="1" x14ac:dyDescent="0.2">
      <c r="A1018" s="23" t="s">
        <v>810</v>
      </c>
      <c r="B1018" s="2">
        <v>661562</v>
      </c>
      <c r="C1018" s="88" t="s">
        <v>3924</v>
      </c>
      <c r="D1018" s="23" t="s">
        <v>810</v>
      </c>
      <c r="E1018" s="7">
        <v>661562</v>
      </c>
      <c r="F1018" s="7" t="s">
        <v>513</v>
      </c>
      <c r="G1018" s="8" t="s">
        <v>1106</v>
      </c>
      <c r="H1018" s="5" t="s">
        <v>21</v>
      </c>
      <c r="I1018" s="5">
        <v>5</v>
      </c>
      <c r="J1018" s="5">
        <v>114.3</v>
      </c>
      <c r="K1018" s="5">
        <v>16</v>
      </c>
      <c r="L1018" s="5">
        <v>38</v>
      </c>
      <c r="M1018" s="5">
        <v>71.599999999999994</v>
      </c>
      <c r="N1018" s="5">
        <v>7</v>
      </c>
      <c r="O1018" s="43" t="str">
        <f>CONCATENATE(Таблица1[[#This Row],[Отверстия]],"/",Таблица1[[#This Row],[PCD]])</f>
        <v>5/114,3</v>
      </c>
      <c r="P1018" s="5" t="s">
        <v>1990</v>
      </c>
      <c r="Q1018" s="17" t="str">
        <f>CONCATENATE(Таблица1[[#This Row],[Отверстия]],"/",Таблица1[[#This Row],[PCD]],"/",Таблица1[[#This Row],[Диаметр]])</f>
        <v>5/114,3/16</v>
      </c>
      <c r="R101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5/114,3/16/38/71,6/7</v>
      </c>
      <c r="S101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5/114,3/16/38/71,6/7</v>
      </c>
      <c r="T1018" s="58" t="s">
        <v>22</v>
      </c>
      <c r="U1018" s="4"/>
      <c r="V1018" s="35"/>
      <c r="W1018" s="55"/>
      <c r="X1018" s="34">
        <v>3990</v>
      </c>
      <c r="Y1018" s="161"/>
      <c r="Z1018" s="34">
        <v>0</v>
      </c>
      <c r="AA1018" s="51">
        <f>IFERROR(VLOOKUP(Таблица1[[#This Row],[Товар КОД6]],'Stock СВОД'!$A$5:$C$220,2,0),)</f>
        <v>0</v>
      </c>
      <c r="AB1018" s="51">
        <f>IFERROR(VLOOKUP(Таблица1[[#This Row],[Товар КОД6]],'Продажи Период СВОД'!$A$5:$C$410,2,0),)</f>
        <v>0</v>
      </c>
      <c r="AC1018" s="129">
        <f>IFERROR(VLOOKUP(Таблица1[[#This Row],[Товар КОД6]],'Stock СВОД'!$A$5:$C$220,3,0),)</f>
        <v>0</v>
      </c>
      <c r="AD1018" s="51">
        <f>IFERROR(VLOOKUP(Таблица1[[#This Row],[Товар КОД6]],'Продажи Период СВОД'!$A$5:$C$410,3,0),)</f>
        <v>0</v>
      </c>
      <c r="AE1018" s="119">
        <f>Таблица1[[#This Row],[СТОК 1001]]+Таблица1[[#This Row],[СТОК 1002,]]</f>
        <v>0</v>
      </c>
      <c r="AF1018" s="128"/>
      <c r="AG1018" s="129"/>
      <c r="AH1018" s="120">
        <f>Таблица1[[#This Row],[1002 заказ]]+Таблица1[[#This Row],[1001 заказ]]</f>
        <v>0</v>
      </c>
      <c r="AI1018" s="57"/>
      <c r="AJ1018" s="194"/>
      <c r="AK1018" s="194"/>
      <c r="AL1018" s="194">
        <f>Таблица1[[#This Row],[ФАКТ 1001]]+Таблица1[[#This Row],[ФАКТ 1002]]+Таблица1[[#This Row],[1001 заказ]]+Таблица1[[#This Row],[1002 заказ]]</f>
        <v>0</v>
      </c>
      <c r="AP1018" s="3">
        <f>Таблица1[[#This Row],[Возврат 1002]]+Таблица1[[#This Row],[Возврат 1001]]</f>
        <v>0</v>
      </c>
      <c r="AQ101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19" spans="1:43" s="3" customFormat="1" ht="15.75" hidden="1" customHeight="1" x14ac:dyDescent="0.2">
      <c r="A1019" s="23" t="s">
        <v>810</v>
      </c>
      <c r="B1019" s="2">
        <v>833992</v>
      </c>
      <c r="C1019" s="88"/>
      <c r="D1019" s="23" t="s">
        <v>810</v>
      </c>
      <c r="E1019" s="7">
        <v>833992</v>
      </c>
      <c r="F1019" s="7"/>
      <c r="G1019" s="8"/>
      <c r="H1019" s="5" t="s">
        <v>284</v>
      </c>
      <c r="I1019" s="5">
        <v>5</v>
      </c>
      <c r="J1019" s="5">
        <v>114.3</v>
      </c>
      <c r="K1019" s="5">
        <v>16</v>
      </c>
      <c r="L1019" s="5">
        <v>38</v>
      </c>
      <c r="M1019" s="5">
        <v>72.3</v>
      </c>
      <c r="N1019" s="5">
        <v>7</v>
      </c>
      <c r="O1019" s="43" t="str">
        <f>CONCATENATE(Таблица1[[#This Row],[Отверстия]],"/",Таблица1[[#This Row],[PCD]])</f>
        <v>5/114,3</v>
      </c>
      <c r="P1019" s="5" t="s">
        <v>581</v>
      </c>
      <c r="Q1019" s="17" t="str">
        <f>CONCATENATE(Таблица1[[#This Row],[Отверстия]],"/",Таблица1[[#This Row],[PCD]],"/",Таблица1[[#This Row],[Диаметр]])</f>
        <v>5/114,3/16</v>
      </c>
      <c r="R101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5/114,3/16/38/72,3/7</v>
      </c>
      <c r="S101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5/114,3/16/38/72,3/7</v>
      </c>
      <c r="T1019" s="58" t="s">
        <v>22</v>
      </c>
      <c r="U1019" s="4"/>
      <c r="V1019" s="35"/>
      <c r="W1019" s="55"/>
      <c r="X1019" s="34">
        <v>4460</v>
      </c>
      <c r="Y1019" s="161"/>
      <c r="Z1019" s="34">
        <v>0</v>
      </c>
      <c r="AA1019" s="51">
        <f>IFERROR(VLOOKUP(Таблица1[[#This Row],[Товар КОД6]],'Stock СВОД'!$A$5:$C$220,2,0),)</f>
        <v>0</v>
      </c>
      <c r="AB1019" s="51">
        <f>IFERROR(VLOOKUP(Таблица1[[#This Row],[Товар КОД6]],'Продажи Период СВОД'!$A$5:$C$410,2,0),)</f>
        <v>0</v>
      </c>
      <c r="AC1019" s="129">
        <f>IFERROR(VLOOKUP(Таблица1[[#This Row],[Товар КОД6]],'Stock СВОД'!$A$5:$C$220,3,0),)</f>
        <v>0</v>
      </c>
      <c r="AD1019" s="51">
        <f>IFERROR(VLOOKUP(Таблица1[[#This Row],[Товар КОД6]],'Продажи Период СВОД'!$A$5:$C$410,3,0),)</f>
        <v>0</v>
      </c>
      <c r="AE1019" s="119">
        <f>Таблица1[[#This Row],[СТОК 1001]]+Таблица1[[#This Row],[СТОК 1002,]]</f>
        <v>0</v>
      </c>
      <c r="AF1019" s="128"/>
      <c r="AG1019" s="129"/>
      <c r="AH1019" s="120">
        <f>Таблица1[[#This Row],[1002 заказ]]+Таблица1[[#This Row],[1001 заказ]]</f>
        <v>0</v>
      </c>
      <c r="AI1019" s="57"/>
      <c r="AJ1019" s="57"/>
      <c r="AK1019" s="57"/>
      <c r="AL1019" s="57">
        <f>Таблица1[[#This Row],[ФАКТ 1001]]+Таблица1[[#This Row],[ФАКТ 1002]]+Таблица1[[#This Row],[1001 заказ]]+Таблица1[[#This Row],[1002 заказ]]</f>
        <v>0</v>
      </c>
      <c r="AP1019" s="3">
        <f>Таблица1[[#This Row],[Возврат 1002]]+Таблица1[[#This Row],[Возврат 1001]]</f>
        <v>0</v>
      </c>
      <c r="AQ101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20" spans="1:43" s="3" customFormat="1" ht="15.75" customHeight="1" x14ac:dyDescent="0.2">
      <c r="A1020" s="23" t="s">
        <v>810</v>
      </c>
      <c r="B1020" s="2">
        <v>408938</v>
      </c>
      <c r="C1020" s="88" t="s">
        <v>1636</v>
      </c>
      <c r="D1020" s="23" t="s">
        <v>810</v>
      </c>
      <c r="E1020" s="7">
        <v>408938</v>
      </c>
      <c r="F1020" s="7" t="s">
        <v>377</v>
      </c>
      <c r="G1020" s="8" t="s">
        <v>1180</v>
      </c>
      <c r="H1020" s="5" t="s">
        <v>21</v>
      </c>
      <c r="I1020" s="5">
        <v>5</v>
      </c>
      <c r="J1020" s="5">
        <v>114.3</v>
      </c>
      <c r="K1020" s="5">
        <v>16</v>
      </c>
      <c r="L1020" s="5">
        <v>39</v>
      </c>
      <c r="M1020" s="5">
        <v>60.1</v>
      </c>
      <c r="N1020" s="5">
        <v>6.5</v>
      </c>
      <c r="O1020" s="43" t="str">
        <f>CONCATENATE(Таблица1[[#This Row],[Отверстия]],"/",Таблица1[[#This Row],[PCD]])</f>
        <v>5/114,3</v>
      </c>
      <c r="P1020" s="5" t="s">
        <v>1635</v>
      </c>
      <c r="Q1020" s="17" t="str">
        <f>CONCATENATE(Таблица1[[#This Row],[Отверстия]],"/",Таблица1[[#This Row],[PCD]],"/",Таблица1[[#This Row],[Диаметр]])</f>
        <v>5/114,3/16</v>
      </c>
      <c r="R102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5/114,3/16/39/60,1/6,5</v>
      </c>
      <c r="S102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5/114,3/16/39/60,1/6,5</v>
      </c>
      <c r="T1020" s="58" t="s">
        <v>22</v>
      </c>
      <c r="U1020" s="4"/>
      <c r="V1020" s="35"/>
      <c r="W1020" s="55" t="s">
        <v>2929</v>
      </c>
      <c r="X1020" s="34">
        <v>4250</v>
      </c>
      <c r="Y1020" s="161"/>
      <c r="Z1020" s="34">
        <v>0</v>
      </c>
      <c r="AA1020" s="51">
        <f>IFERROR(VLOOKUP(Таблица1[[#This Row],[Товар КОД6]],'Stock СВОД'!$A$5:$C$220,2,0),)</f>
        <v>0</v>
      </c>
      <c r="AB1020" s="51">
        <f>IFERROR(VLOOKUP(Таблица1[[#This Row],[Товар КОД6]],'Продажи Период СВОД'!$A$5:$C$410,2,0),)</f>
        <v>0</v>
      </c>
      <c r="AC1020" s="129">
        <f>IFERROR(VLOOKUP(Таблица1[[#This Row],[Товар КОД6]],'Stock СВОД'!$A$5:$C$220,3,0),)</f>
        <v>0</v>
      </c>
      <c r="AD1020" s="51">
        <f>IFERROR(VLOOKUP(Таблица1[[#This Row],[Товар КОД6]],'Продажи Период СВОД'!$A$5:$C$410,3,0),)</f>
        <v>0</v>
      </c>
      <c r="AE1020" s="119">
        <f>Таблица1[[#This Row],[СТОК 1001]]+Таблица1[[#This Row],[СТОК 1002,]]</f>
        <v>0</v>
      </c>
      <c r="AF1020" s="128"/>
      <c r="AG1020" s="129"/>
      <c r="AH1020" s="120">
        <f>Таблица1[[#This Row],[1002 заказ]]+Таблица1[[#This Row],[1001 заказ]]</f>
        <v>0</v>
      </c>
      <c r="AI1020" s="57"/>
      <c r="AJ1020" s="194"/>
      <c r="AK1020" s="194"/>
      <c r="AL1020" s="194">
        <f>Таблица1[[#This Row],[ФАКТ 1001]]+Таблица1[[#This Row],[ФАКТ 1002]]+Таблица1[[#This Row],[1001 заказ]]+Таблица1[[#This Row],[1002 заказ]]</f>
        <v>0</v>
      </c>
      <c r="AP1020" s="3">
        <f>Таблица1[[#This Row],[Возврат 1002]]+Таблица1[[#This Row],[Возврат 1001]]</f>
        <v>0</v>
      </c>
      <c r="AQ102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21" spans="1:43" s="3" customFormat="1" ht="15.75" customHeight="1" x14ac:dyDescent="0.2">
      <c r="A1021" s="23" t="s">
        <v>810</v>
      </c>
      <c r="B1021" s="2">
        <v>408939</v>
      </c>
      <c r="C1021" s="88" t="s">
        <v>1638</v>
      </c>
      <c r="D1021" s="23" t="s">
        <v>810</v>
      </c>
      <c r="E1021" s="7">
        <v>408939</v>
      </c>
      <c r="F1021" s="7" t="s">
        <v>377</v>
      </c>
      <c r="G1021" s="8" t="s">
        <v>2571</v>
      </c>
      <c r="H1021" s="5" t="s">
        <v>21</v>
      </c>
      <c r="I1021" s="5">
        <v>5</v>
      </c>
      <c r="J1021" s="5">
        <v>114.3</v>
      </c>
      <c r="K1021" s="5">
        <v>16</v>
      </c>
      <c r="L1021" s="5">
        <v>39</v>
      </c>
      <c r="M1021" s="5">
        <v>60.1</v>
      </c>
      <c r="N1021" s="5">
        <v>6.5</v>
      </c>
      <c r="O1021" s="43" t="str">
        <f>CONCATENATE(Таблица1[[#This Row],[Отверстия]],"/",Таблица1[[#This Row],[PCD]])</f>
        <v>5/114,3</v>
      </c>
      <c r="P1021" s="5" t="s">
        <v>1637</v>
      </c>
      <c r="Q1021" s="17" t="str">
        <f>CONCATENATE(Таблица1[[#This Row],[Отверстия]],"/",Таблица1[[#This Row],[PCD]],"/",Таблица1[[#This Row],[Диаметр]])</f>
        <v>5/114,3/16</v>
      </c>
      <c r="R102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5/114,3/16/39/60,1/6,5</v>
      </c>
      <c r="S102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5/114,3/16/39/60,1/6,5</v>
      </c>
      <c r="T1021" s="58" t="s">
        <v>22</v>
      </c>
      <c r="U1021" s="4"/>
      <c r="V1021" s="35"/>
      <c r="W1021" s="55" t="s">
        <v>2929</v>
      </c>
      <c r="X1021" s="34">
        <v>4250</v>
      </c>
      <c r="Y1021" s="161"/>
      <c r="Z1021" s="34">
        <v>0</v>
      </c>
      <c r="AA1021" s="51">
        <f>IFERROR(VLOOKUP(Таблица1[[#This Row],[Товар КОД6]],'Stock СВОД'!$A$5:$C$220,2,0),)</f>
        <v>0</v>
      </c>
      <c r="AB1021" s="51">
        <f>IFERROR(VLOOKUP(Таблица1[[#This Row],[Товар КОД6]],'Продажи Период СВОД'!$A$5:$C$410,2,0),)</f>
        <v>0</v>
      </c>
      <c r="AC1021" s="129">
        <f>IFERROR(VLOOKUP(Таблица1[[#This Row],[Товар КОД6]],'Stock СВОД'!$A$5:$C$220,3,0),)</f>
        <v>0</v>
      </c>
      <c r="AD1021" s="51">
        <f>IFERROR(VLOOKUP(Таблица1[[#This Row],[Товар КОД6]],'Продажи Период СВОД'!$A$5:$C$410,3,0),)</f>
        <v>0</v>
      </c>
      <c r="AE1021" s="119">
        <f>Таблица1[[#This Row],[СТОК 1001]]+Таблица1[[#This Row],[СТОК 1002,]]</f>
        <v>0</v>
      </c>
      <c r="AF1021" s="128"/>
      <c r="AG1021" s="129"/>
      <c r="AH1021" s="120">
        <f>Таблица1[[#This Row],[1002 заказ]]+Таблица1[[#This Row],[1001 заказ]]</f>
        <v>0</v>
      </c>
      <c r="AI1021" s="57"/>
      <c r="AJ1021" s="194"/>
      <c r="AK1021" s="194"/>
      <c r="AL1021" s="194">
        <f>Таблица1[[#This Row],[ФАКТ 1001]]+Таблица1[[#This Row],[ФАКТ 1002]]+Таблица1[[#This Row],[1001 заказ]]+Таблица1[[#This Row],[1002 заказ]]</f>
        <v>0</v>
      </c>
      <c r="AP1021" s="3">
        <f>Таблица1[[#This Row],[Возврат 1002]]+Таблица1[[#This Row],[Возврат 1001]]</f>
        <v>0</v>
      </c>
      <c r="AQ102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22" spans="1:43" s="3" customFormat="1" ht="15.75" customHeight="1" x14ac:dyDescent="0.2">
      <c r="A1022" s="23" t="s">
        <v>810</v>
      </c>
      <c r="B1022" s="2">
        <v>409045</v>
      </c>
      <c r="C1022" s="88" t="s">
        <v>1790</v>
      </c>
      <c r="D1022" s="23" t="s">
        <v>810</v>
      </c>
      <c r="E1022" s="7">
        <v>409045</v>
      </c>
      <c r="F1022" s="7" t="s">
        <v>2576</v>
      </c>
      <c r="G1022" s="8" t="s">
        <v>1180</v>
      </c>
      <c r="H1022" s="5" t="s">
        <v>21</v>
      </c>
      <c r="I1022" s="5">
        <v>5</v>
      </c>
      <c r="J1022" s="5">
        <v>114.3</v>
      </c>
      <c r="K1022" s="5">
        <v>16</v>
      </c>
      <c r="L1022" s="5">
        <v>39</v>
      </c>
      <c r="M1022" s="5">
        <v>60.1</v>
      </c>
      <c r="N1022" s="5">
        <v>6.5</v>
      </c>
      <c r="O1022" s="43" t="str">
        <f>CONCATENATE(Таблица1[[#This Row],[Отверстия]],"/",Таблица1[[#This Row],[PCD]])</f>
        <v>5/114,3</v>
      </c>
      <c r="P1022" s="5" t="s">
        <v>1789</v>
      </c>
      <c r="Q1022" s="17" t="str">
        <f>CONCATENATE(Таблица1[[#This Row],[Отверстия]],"/",Таблица1[[#This Row],[PCD]],"/",Таблица1[[#This Row],[Диаметр]])</f>
        <v>5/114,3/16</v>
      </c>
      <c r="R102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5/114,3/16/39/60,1/6,5</v>
      </c>
      <c r="S102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5/114,3/16/39/60,1/6,5</v>
      </c>
      <c r="T1022" s="58" t="s">
        <v>22</v>
      </c>
      <c r="U1022" s="4"/>
      <c r="V1022" s="35"/>
      <c r="W1022" s="55" t="s">
        <v>2929</v>
      </c>
      <c r="X1022" s="34">
        <v>4250</v>
      </c>
      <c r="Y1022" s="161"/>
      <c r="Z1022" s="34">
        <v>0</v>
      </c>
      <c r="AA1022" s="51">
        <f>IFERROR(VLOOKUP(Таблица1[[#This Row],[Товар КОД6]],'Stock СВОД'!$A$5:$C$220,2,0),)</f>
        <v>0</v>
      </c>
      <c r="AB1022" s="51">
        <f>IFERROR(VLOOKUP(Таблица1[[#This Row],[Товар КОД6]],'Продажи Период СВОД'!$A$5:$C$410,2,0),)</f>
        <v>0</v>
      </c>
      <c r="AC1022" s="129">
        <f>IFERROR(VLOOKUP(Таблица1[[#This Row],[Товар КОД6]],'Stock СВОД'!$A$5:$C$220,3,0),)</f>
        <v>0</v>
      </c>
      <c r="AD1022" s="51">
        <f>IFERROR(VLOOKUP(Таблица1[[#This Row],[Товар КОД6]],'Продажи Период СВОД'!$A$5:$C$410,3,0),)</f>
        <v>0</v>
      </c>
      <c r="AE1022" s="119">
        <f>Таблица1[[#This Row],[СТОК 1001]]+Таблица1[[#This Row],[СТОК 1002,]]</f>
        <v>0</v>
      </c>
      <c r="AF1022" s="128"/>
      <c r="AG1022" s="129"/>
      <c r="AH1022" s="120">
        <f>Таблица1[[#This Row],[1002 заказ]]+Таблица1[[#This Row],[1001 заказ]]</f>
        <v>0</v>
      </c>
      <c r="AI1022" s="57"/>
      <c r="AJ1022" s="194"/>
      <c r="AK1022" s="194"/>
      <c r="AL1022" s="194">
        <f>Таблица1[[#This Row],[ФАКТ 1001]]+Таблица1[[#This Row],[ФАКТ 1002]]+Таблица1[[#This Row],[1001 заказ]]+Таблица1[[#This Row],[1002 заказ]]</f>
        <v>0</v>
      </c>
      <c r="AP1022" s="3">
        <f>Таблица1[[#This Row],[Возврат 1002]]+Таблица1[[#This Row],[Возврат 1001]]</f>
        <v>0</v>
      </c>
      <c r="AQ102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23" spans="1:43" s="3" customFormat="1" ht="15.75" customHeight="1" x14ac:dyDescent="0.2">
      <c r="A1023" s="23" t="s">
        <v>810</v>
      </c>
      <c r="B1023" s="2">
        <v>409046</v>
      </c>
      <c r="C1023" s="88" t="s">
        <v>1792</v>
      </c>
      <c r="D1023" s="23" t="s">
        <v>810</v>
      </c>
      <c r="E1023" s="7">
        <v>409046</v>
      </c>
      <c r="F1023" s="7" t="s">
        <v>2576</v>
      </c>
      <c r="G1023" s="8" t="s">
        <v>2571</v>
      </c>
      <c r="H1023" s="5" t="s">
        <v>21</v>
      </c>
      <c r="I1023" s="5">
        <v>5</v>
      </c>
      <c r="J1023" s="5">
        <v>114.3</v>
      </c>
      <c r="K1023" s="5">
        <v>16</v>
      </c>
      <c r="L1023" s="5">
        <v>39</v>
      </c>
      <c r="M1023" s="5">
        <v>60.1</v>
      </c>
      <c r="N1023" s="5">
        <v>6.5</v>
      </c>
      <c r="O1023" s="43" t="str">
        <f>CONCATENATE(Таблица1[[#This Row],[Отверстия]],"/",Таблица1[[#This Row],[PCD]])</f>
        <v>5/114,3</v>
      </c>
      <c r="P1023" s="5" t="s">
        <v>1791</v>
      </c>
      <c r="Q1023" s="17" t="str">
        <f>CONCATENATE(Таблица1[[#This Row],[Отверстия]],"/",Таблица1[[#This Row],[PCD]],"/",Таблица1[[#This Row],[Диаметр]])</f>
        <v>5/114,3/16</v>
      </c>
      <c r="R102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5/114,3/16/39/60,1/6,5</v>
      </c>
      <c r="S102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5/114,3/16/39/60,1/6,5</v>
      </c>
      <c r="T1023" s="58" t="s">
        <v>22</v>
      </c>
      <c r="U1023" s="4"/>
      <c r="V1023" s="35"/>
      <c r="W1023" s="55" t="s">
        <v>2929</v>
      </c>
      <c r="X1023" s="34">
        <v>4250</v>
      </c>
      <c r="Y1023" s="161"/>
      <c r="Z1023" s="34">
        <v>0</v>
      </c>
      <c r="AA1023" s="51">
        <f>IFERROR(VLOOKUP(Таблица1[[#This Row],[Товар КОД6]],'Stock СВОД'!$A$5:$C$220,2,0),)</f>
        <v>0</v>
      </c>
      <c r="AB1023" s="51">
        <f>IFERROR(VLOOKUP(Таблица1[[#This Row],[Товар КОД6]],'Продажи Период СВОД'!$A$5:$C$410,2,0),)</f>
        <v>0</v>
      </c>
      <c r="AC1023" s="129">
        <f>IFERROR(VLOOKUP(Таблица1[[#This Row],[Товар КОД6]],'Stock СВОД'!$A$5:$C$220,3,0),)</f>
        <v>0</v>
      </c>
      <c r="AD1023" s="51">
        <f>IFERROR(VLOOKUP(Таблица1[[#This Row],[Товар КОД6]],'Продажи Период СВОД'!$A$5:$C$410,3,0),)</f>
        <v>0</v>
      </c>
      <c r="AE1023" s="119">
        <f>Таблица1[[#This Row],[СТОК 1001]]+Таблица1[[#This Row],[СТОК 1002,]]</f>
        <v>0</v>
      </c>
      <c r="AF1023" s="128"/>
      <c r="AG1023" s="129"/>
      <c r="AH1023" s="120">
        <f>Таблица1[[#This Row],[1002 заказ]]+Таблица1[[#This Row],[1001 заказ]]</f>
        <v>0</v>
      </c>
      <c r="AI1023" s="57"/>
      <c r="AJ1023" s="194"/>
      <c r="AK1023" s="194"/>
      <c r="AL1023" s="194">
        <f>Таблица1[[#This Row],[ФАКТ 1001]]+Таблица1[[#This Row],[ФАКТ 1002]]+Таблица1[[#This Row],[1001 заказ]]+Таблица1[[#This Row],[1002 заказ]]</f>
        <v>0</v>
      </c>
      <c r="AP1023" s="3">
        <f>Таблица1[[#This Row],[Возврат 1002]]+Таблица1[[#This Row],[Возврат 1001]]</f>
        <v>0</v>
      </c>
      <c r="AQ102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24" spans="1:43" s="3" customFormat="1" ht="15.75" customHeight="1" x14ac:dyDescent="0.2">
      <c r="A1024" s="23" t="s">
        <v>810</v>
      </c>
      <c r="B1024" s="2">
        <v>409047</v>
      </c>
      <c r="C1024" s="88" t="s">
        <v>1794</v>
      </c>
      <c r="D1024" s="23" t="s">
        <v>810</v>
      </c>
      <c r="E1024" s="7">
        <v>409047</v>
      </c>
      <c r="F1024" s="7" t="s">
        <v>2576</v>
      </c>
      <c r="G1024" s="8" t="s">
        <v>1107</v>
      </c>
      <c r="H1024" s="5" t="s">
        <v>21</v>
      </c>
      <c r="I1024" s="5">
        <v>5</v>
      </c>
      <c r="J1024" s="5">
        <v>114.3</v>
      </c>
      <c r="K1024" s="5">
        <v>16</v>
      </c>
      <c r="L1024" s="5">
        <v>39</v>
      </c>
      <c r="M1024" s="5">
        <v>60.1</v>
      </c>
      <c r="N1024" s="5">
        <v>6.5</v>
      </c>
      <c r="O1024" s="43" t="str">
        <f>CONCATENATE(Таблица1[[#This Row],[Отверстия]],"/",Таблица1[[#This Row],[PCD]])</f>
        <v>5/114,3</v>
      </c>
      <c r="P1024" s="5" t="s">
        <v>1793</v>
      </c>
      <c r="Q1024" s="17" t="str">
        <f>CONCATENATE(Таблица1[[#This Row],[Отверстия]],"/",Таблица1[[#This Row],[PCD]],"/",Таблица1[[#This Row],[Диаметр]])</f>
        <v>5/114,3/16</v>
      </c>
      <c r="R102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5/114,3/16/39/60,1/6,5</v>
      </c>
      <c r="S102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5/114,3/16/39/60,1/6,5</v>
      </c>
      <c r="T1024" s="58" t="s">
        <v>22</v>
      </c>
      <c r="U1024" s="4"/>
      <c r="V1024" s="35"/>
      <c r="W1024" s="55" t="s">
        <v>2929</v>
      </c>
      <c r="X1024" s="34">
        <v>3990</v>
      </c>
      <c r="Y1024" s="161"/>
      <c r="Z1024" s="34">
        <v>0</v>
      </c>
      <c r="AA1024" s="51">
        <f>IFERROR(VLOOKUP(Таблица1[[#This Row],[Товар КОД6]],'Stock СВОД'!$A$5:$C$220,2,0),)</f>
        <v>0</v>
      </c>
      <c r="AB1024" s="51">
        <f>IFERROR(VLOOKUP(Таблица1[[#This Row],[Товар КОД6]],'Продажи Период СВОД'!$A$5:$C$410,2,0),)</f>
        <v>0</v>
      </c>
      <c r="AC1024" s="129">
        <f>IFERROR(VLOOKUP(Таблица1[[#This Row],[Товар КОД6]],'Stock СВОД'!$A$5:$C$220,3,0),)</f>
        <v>0</v>
      </c>
      <c r="AD1024" s="51">
        <f>IFERROR(VLOOKUP(Таблица1[[#This Row],[Товар КОД6]],'Продажи Период СВОД'!$A$5:$C$410,3,0),)</f>
        <v>0</v>
      </c>
      <c r="AE1024" s="119">
        <f>Таблица1[[#This Row],[СТОК 1001]]+Таблица1[[#This Row],[СТОК 1002,]]</f>
        <v>0</v>
      </c>
      <c r="AF1024" s="128"/>
      <c r="AG1024" s="129"/>
      <c r="AH1024" s="120">
        <f>Таблица1[[#This Row],[1002 заказ]]+Таблица1[[#This Row],[1001 заказ]]</f>
        <v>0</v>
      </c>
      <c r="AI1024" s="57"/>
      <c r="AJ1024" s="194"/>
      <c r="AK1024" s="194"/>
      <c r="AL1024" s="194">
        <f>Таблица1[[#This Row],[ФАКТ 1001]]+Таблица1[[#This Row],[ФАКТ 1002]]+Таблица1[[#This Row],[1001 заказ]]+Таблица1[[#This Row],[1002 заказ]]</f>
        <v>0</v>
      </c>
      <c r="AP1024" s="3">
        <f>Таблица1[[#This Row],[Возврат 1002]]+Таблица1[[#This Row],[Возврат 1001]]</f>
        <v>0</v>
      </c>
      <c r="AQ102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25" spans="1:43" s="3" customFormat="1" ht="15.75" customHeight="1" x14ac:dyDescent="0.2">
      <c r="A1025" s="23" t="s">
        <v>810</v>
      </c>
      <c r="B1025" s="2">
        <v>409048</v>
      </c>
      <c r="C1025" s="88" t="s">
        <v>1796</v>
      </c>
      <c r="D1025" s="23" t="s">
        <v>810</v>
      </c>
      <c r="E1025" s="7">
        <v>409048</v>
      </c>
      <c r="F1025" s="7" t="s">
        <v>2576</v>
      </c>
      <c r="G1025" s="8" t="s">
        <v>1108</v>
      </c>
      <c r="H1025" s="5" t="s">
        <v>21</v>
      </c>
      <c r="I1025" s="5">
        <v>5</v>
      </c>
      <c r="J1025" s="5">
        <v>114.3</v>
      </c>
      <c r="K1025" s="5">
        <v>16</v>
      </c>
      <c r="L1025" s="5">
        <v>39</v>
      </c>
      <c r="M1025" s="5">
        <v>60.1</v>
      </c>
      <c r="N1025" s="5">
        <v>6.5</v>
      </c>
      <c r="O1025" s="43" t="str">
        <f>CONCATENATE(Таблица1[[#This Row],[Отверстия]],"/",Таблица1[[#This Row],[PCD]])</f>
        <v>5/114,3</v>
      </c>
      <c r="P1025" s="5" t="s">
        <v>1795</v>
      </c>
      <c r="Q1025" s="17" t="str">
        <f>CONCATENATE(Таблица1[[#This Row],[Отверстия]],"/",Таблица1[[#This Row],[PCD]],"/",Таблица1[[#This Row],[Диаметр]])</f>
        <v>5/114,3/16</v>
      </c>
      <c r="R102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5/114,3/16/39/60,1/6,5</v>
      </c>
      <c r="S102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5/114,3/16/39/60,1/6,5</v>
      </c>
      <c r="T1025" s="58" t="s">
        <v>22</v>
      </c>
      <c r="U1025" s="4"/>
      <c r="V1025" s="35"/>
      <c r="W1025" s="55" t="s">
        <v>2929</v>
      </c>
      <c r="X1025" s="34">
        <v>3990</v>
      </c>
      <c r="Y1025" s="161"/>
      <c r="Z1025" s="34">
        <v>0</v>
      </c>
      <c r="AA1025" s="51">
        <f>IFERROR(VLOOKUP(Таблица1[[#This Row],[Товар КОД6]],'Stock СВОД'!$A$5:$C$220,2,0),)</f>
        <v>0</v>
      </c>
      <c r="AB1025" s="51">
        <f>IFERROR(VLOOKUP(Таблица1[[#This Row],[Товар КОД6]],'Продажи Период СВОД'!$A$5:$C$410,2,0),)</f>
        <v>0</v>
      </c>
      <c r="AC1025" s="129">
        <f>IFERROR(VLOOKUP(Таблица1[[#This Row],[Товар КОД6]],'Stock СВОД'!$A$5:$C$220,3,0),)</f>
        <v>0</v>
      </c>
      <c r="AD1025" s="51">
        <f>IFERROR(VLOOKUP(Таблица1[[#This Row],[Товар КОД6]],'Продажи Период СВОД'!$A$5:$C$410,3,0),)</f>
        <v>0</v>
      </c>
      <c r="AE1025" s="119">
        <f>Таблица1[[#This Row],[СТОК 1001]]+Таблица1[[#This Row],[СТОК 1002,]]</f>
        <v>0</v>
      </c>
      <c r="AF1025" s="128"/>
      <c r="AG1025" s="129"/>
      <c r="AH1025" s="120">
        <f>Таблица1[[#This Row],[1002 заказ]]+Таблица1[[#This Row],[1001 заказ]]</f>
        <v>0</v>
      </c>
      <c r="AI1025" s="57"/>
      <c r="AJ1025" s="194"/>
      <c r="AK1025" s="194"/>
      <c r="AL1025" s="194">
        <f>Таблица1[[#This Row],[ФАКТ 1001]]+Таблица1[[#This Row],[ФАКТ 1002]]+Таблица1[[#This Row],[1001 заказ]]+Таблица1[[#This Row],[1002 заказ]]</f>
        <v>0</v>
      </c>
      <c r="AP1025" s="3">
        <f>Таблица1[[#This Row],[Возврат 1002]]+Таблица1[[#This Row],[Возврат 1001]]</f>
        <v>0</v>
      </c>
      <c r="AQ102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26" spans="1:43" s="3" customFormat="1" ht="15.75" customHeight="1" x14ac:dyDescent="0.2">
      <c r="A1026" s="23" t="s">
        <v>810</v>
      </c>
      <c r="B1026" s="2">
        <v>665772</v>
      </c>
      <c r="C1026" s="88" t="s">
        <v>3789</v>
      </c>
      <c r="D1026" s="23" t="s">
        <v>810</v>
      </c>
      <c r="E1026" s="7">
        <v>665772</v>
      </c>
      <c r="F1026" s="7" t="s">
        <v>377</v>
      </c>
      <c r="G1026" s="8" t="s">
        <v>1099</v>
      </c>
      <c r="H1026" s="5" t="s">
        <v>21</v>
      </c>
      <c r="I1026" s="5">
        <v>5</v>
      </c>
      <c r="J1026" s="5">
        <v>114.3</v>
      </c>
      <c r="K1026" s="5">
        <v>16</v>
      </c>
      <c r="L1026" s="5">
        <v>39</v>
      </c>
      <c r="M1026" s="5">
        <v>60.1</v>
      </c>
      <c r="N1026" s="5">
        <v>6.5</v>
      </c>
      <c r="O1026" s="43" t="str">
        <f>CONCATENATE(Таблица1[[#This Row],[Отверстия]],"/",Таблица1[[#This Row],[PCD]])</f>
        <v>5/114,3</v>
      </c>
      <c r="P1026" s="5" t="s">
        <v>2355</v>
      </c>
      <c r="Q1026" s="17" t="str">
        <f>CONCATENATE(Таблица1[[#This Row],[Отверстия]],"/",Таблица1[[#This Row],[PCD]],"/",Таблица1[[#This Row],[Диаметр]])</f>
        <v>5/114,3/16</v>
      </c>
      <c r="R102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5/114,3/16/39/60,1/6,5</v>
      </c>
      <c r="S102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5/114,3/16/39/60,1/6,5</v>
      </c>
      <c r="T1026" s="58" t="s">
        <v>22</v>
      </c>
      <c r="U1026" s="4"/>
      <c r="V1026" s="35"/>
      <c r="W1026" s="55" t="s">
        <v>2929</v>
      </c>
      <c r="X1026" s="34">
        <v>3990</v>
      </c>
      <c r="Y1026" s="161"/>
      <c r="Z1026" s="34">
        <v>0</v>
      </c>
      <c r="AA1026" s="51">
        <f>IFERROR(VLOOKUP(Таблица1[[#This Row],[Товар КОД6]],'Stock СВОД'!$A$5:$C$220,2,0),)</f>
        <v>0</v>
      </c>
      <c r="AB1026" s="51">
        <f>IFERROR(VLOOKUP(Таблица1[[#This Row],[Товар КОД6]],'Продажи Период СВОД'!$A$5:$C$410,2,0),)</f>
        <v>0</v>
      </c>
      <c r="AC1026" s="129">
        <f>IFERROR(VLOOKUP(Таблица1[[#This Row],[Товар КОД6]],'Stock СВОД'!$A$5:$C$220,3,0),)</f>
        <v>0</v>
      </c>
      <c r="AD1026" s="51">
        <f>IFERROR(VLOOKUP(Таблица1[[#This Row],[Товар КОД6]],'Продажи Период СВОД'!$A$5:$C$410,3,0),)</f>
        <v>0</v>
      </c>
      <c r="AE1026" s="119">
        <f>Таблица1[[#This Row],[СТОК 1001]]+Таблица1[[#This Row],[СТОК 1002,]]</f>
        <v>0</v>
      </c>
      <c r="AF1026" s="128"/>
      <c r="AG1026" s="129"/>
      <c r="AH1026" s="120">
        <f>Таблица1[[#This Row],[1002 заказ]]+Таблица1[[#This Row],[1001 заказ]]</f>
        <v>0</v>
      </c>
      <c r="AI1026" s="57"/>
      <c r="AJ1026" s="194"/>
      <c r="AK1026" s="194"/>
      <c r="AL1026" s="194">
        <f>Таблица1[[#This Row],[ФАКТ 1001]]+Таблица1[[#This Row],[ФАКТ 1002]]+Таблица1[[#This Row],[1001 заказ]]+Таблица1[[#This Row],[1002 заказ]]</f>
        <v>0</v>
      </c>
      <c r="AP1026" s="3">
        <f>Таблица1[[#This Row],[Возврат 1002]]+Таблица1[[#This Row],[Возврат 1001]]</f>
        <v>0</v>
      </c>
      <c r="AQ102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27" spans="1:43" s="3" customFormat="1" ht="15.75" customHeight="1" x14ac:dyDescent="0.2">
      <c r="A1027" s="23" t="s">
        <v>810</v>
      </c>
      <c r="B1027" s="2">
        <v>665773</v>
      </c>
      <c r="C1027" s="88" t="s">
        <v>3925</v>
      </c>
      <c r="D1027" s="23" t="s">
        <v>810</v>
      </c>
      <c r="E1027" s="7">
        <v>665773</v>
      </c>
      <c r="F1027" s="7" t="s">
        <v>377</v>
      </c>
      <c r="G1027" s="8" t="s">
        <v>1106</v>
      </c>
      <c r="H1027" s="5" t="s">
        <v>21</v>
      </c>
      <c r="I1027" s="5">
        <v>5</v>
      </c>
      <c r="J1027" s="5">
        <v>114.3</v>
      </c>
      <c r="K1027" s="5">
        <v>16</v>
      </c>
      <c r="L1027" s="5">
        <v>39</v>
      </c>
      <c r="M1027" s="5">
        <v>60.1</v>
      </c>
      <c r="N1027" s="5">
        <v>6.5</v>
      </c>
      <c r="O1027" s="43" t="str">
        <f>CONCATENATE(Таблица1[[#This Row],[Отверстия]],"/",Таблица1[[#This Row],[PCD]])</f>
        <v>5/114,3</v>
      </c>
      <c r="P1027" s="5" t="s">
        <v>2356</v>
      </c>
      <c r="Q1027" s="17" t="str">
        <f>CONCATENATE(Таблица1[[#This Row],[Отверстия]],"/",Таблица1[[#This Row],[PCD]],"/",Таблица1[[#This Row],[Диаметр]])</f>
        <v>5/114,3/16</v>
      </c>
      <c r="R102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5/114,3/16/39/60,1/6,5</v>
      </c>
      <c r="S102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5/114,3/16/39/60,1/6,5</v>
      </c>
      <c r="T1027" s="58" t="s">
        <v>22</v>
      </c>
      <c r="U1027" s="4"/>
      <c r="V1027" s="35"/>
      <c r="W1027" s="55" t="s">
        <v>2929</v>
      </c>
      <c r="X1027" s="34">
        <v>3990</v>
      </c>
      <c r="Y1027" s="161"/>
      <c r="Z1027" s="34">
        <v>0</v>
      </c>
      <c r="AA1027" s="51">
        <f>IFERROR(VLOOKUP(Таблица1[[#This Row],[Товар КОД6]],'Stock СВОД'!$A$5:$C$220,2,0),)</f>
        <v>0</v>
      </c>
      <c r="AB1027" s="51">
        <f>IFERROR(VLOOKUP(Таблица1[[#This Row],[Товар КОД6]],'Продажи Период СВОД'!$A$5:$C$410,2,0),)</f>
        <v>0</v>
      </c>
      <c r="AC1027" s="129">
        <f>IFERROR(VLOOKUP(Таблица1[[#This Row],[Товар КОД6]],'Stock СВОД'!$A$5:$C$220,3,0),)</f>
        <v>0</v>
      </c>
      <c r="AD1027" s="51">
        <f>IFERROR(VLOOKUP(Таблица1[[#This Row],[Товар КОД6]],'Продажи Период СВОД'!$A$5:$C$410,3,0),)</f>
        <v>0</v>
      </c>
      <c r="AE1027" s="119">
        <f>Таблица1[[#This Row],[СТОК 1001]]+Таблица1[[#This Row],[СТОК 1002,]]</f>
        <v>0</v>
      </c>
      <c r="AF1027" s="128"/>
      <c r="AG1027" s="129"/>
      <c r="AH1027" s="120">
        <f>Таблица1[[#This Row],[1002 заказ]]+Таблица1[[#This Row],[1001 заказ]]</f>
        <v>0</v>
      </c>
      <c r="AI1027" s="57"/>
      <c r="AJ1027" s="194"/>
      <c r="AK1027" s="194"/>
      <c r="AL1027" s="194">
        <f>Таблица1[[#This Row],[ФАКТ 1001]]+Таблица1[[#This Row],[ФАКТ 1002]]+Таблица1[[#This Row],[1001 заказ]]+Таблица1[[#This Row],[1002 заказ]]</f>
        <v>0</v>
      </c>
      <c r="AP1027" s="3">
        <f>Таблица1[[#This Row],[Возврат 1002]]+Таблица1[[#This Row],[Возврат 1001]]</f>
        <v>0</v>
      </c>
      <c r="AQ102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28" spans="1:43" s="3" customFormat="1" ht="15.75" customHeight="1" x14ac:dyDescent="0.2">
      <c r="A1028" s="23" t="s">
        <v>810</v>
      </c>
      <c r="B1028" s="2">
        <v>666023</v>
      </c>
      <c r="C1028" s="88" t="s">
        <v>3790</v>
      </c>
      <c r="D1028" s="23" t="s">
        <v>810</v>
      </c>
      <c r="E1028" s="7">
        <v>666023</v>
      </c>
      <c r="F1028" s="7" t="s">
        <v>2576</v>
      </c>
      <c r="G1028" s="8" t="s">
        <v>1099</v>
      </c>
      <c r="H1028" s="5" t="s">
        <v>21</v>
      </c>
      <c r="I1028" s="5">
        <v>5</v>
      </c>
      <c r="J1028" s="5">
        <v>114.3</v>
      </c>
      <c r="K1028" s="5">
        <v>16</v>
      </c>
      <c r="L1028" s="5">
        <v>39</v>
      </c>
      <c r="M1028" s="5">
        <v>60.1</v>
      </c>
      <c r="N1028" s="5">
        <v>6.5</v>
      </c>
      <c r="O1028" s="43" t="str">
        <f>CONCATENATE(Таблица1[[#This Row],[Отверстия]],"/",Таблица1[[#This Row],[PCD]])</f>
        <v>5/114,3</v>
      </c>
      <c r="P1028" s="5" t="s">
        <v>2540</v>
      </c>
      <c r="Q1028" s="17" t="str">
        <f>CONCATENATE(Таблица1[[#This Row],[Отверстия]],"/",Таблица1[[#This Row],[PCD]],"/",Таблица1[[#This Row],[Диаметр]])</f>
        <v>5/114,3/16</v>
      </c>
      <c r="R102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5/114,3/16/39/60,1/6,5</v>
      </c>
      <c r="S102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5/114,3/16/39/60,1/6,5</v>
      </c>
      <c r="T1028" s="58" t="s">
        <v>22</v>
      </c>
      <c r="U1028" s="4"/>
      <c r="V1028" s="35"/>
      <c r="W1028" s="55" t="s">
        <v>2929</v>
      </c>
      <c r="X1028" s="34">
        <v>3990</v>
      </c>
      <c r="Y1028" s="161"/>
      <c r="Z1028" s="34">
        <v>0</v>
      </c>
      <c r="AA1028" s="51">
        <f>IFERROR(VLOOKUP(Таблица1[[#This Row],[Товар КОД6]],'Stock СВОД'!$A$5:$C$220,2,0),)</f>
        <v>0</v>
      </c>
      <c r="AB1028" s="51">
        <f>IFERROR(VLOOKUP(Таблица1[[#This Row],[Товар КОД6]],'Продажи Период СВОД'!$A$5:$C$410,2,0),)</f>
        <v>0</v>
      </c>
      <c r="AC1028" s="129">
        <f>IFERROR(VLOOKUP(Таблица1[[#This Row],[Товар КОД6]],'Stock СВОД'!$A$5:$C$220,3,0),)</f>
        <v>0</v>
      </c>
      <c r="AD1028" s="51">
        <f>IFERROR(VLOOKUP(Таблица1[[#This Row],[Товар КОД6]],'Продажи Период СВОД'!$A$5:$C$410,3,0),)</f>
        <v>0</v>
      </c>
      <c r="AE1028" s="119">
        <f>Таблица1[[#This Row],[СТОК 1001]]+Таблица1[[#This Row],[СТОК 1002,]]</f>
        <v>0</v>
      </c>
      <c r="AF1028" s="128"/>
      <c r="AG1028" s="129"/>
      <c r="AH1028" s="120">
        <f>Таблица1[[#This Row],[1002 заказ]]+Таблица1[[#This Row],[1001 заказ]]</f>
        <v>0</v>
      </c>
      <c r="AI1028" s="57"/>
      <c r="AJ1028" s="194"/>
      <c r="AK1028" s="194"/>
      <c r="AL1028" s="194">
        <f>Таблица1[[#This Row],[ФАКТ 1001]]+Таблица1[[#This Row],[ФАКТ 1002]]+Таблица1[[#This Row],[1001 заказ]]+Таблица1[[#This Row],[1002 заказ]]</f>
        <v>0</v>
      </c>
      <c r="AP1028" s="3">
        <f>Таблица1[[#This Row],[Возврат 1002]]+Таблица1[[#This Row],[Возврат 1001]]</f>
        <v>0</v>
      </c>
      <c r="AQ102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29" spans="1:43" s="3" customFormat="1" ht="15.75" customHeight="1" x14ac:dyDescent="0.2">
      <c r="A1029" s="23" t="s">
        <v>810</v>
      </c>
      <c r="B1029" s="2">
        <v>666025</v>
      </c>
      <c r="C1029" s="88" t="s">
        <v>3791</v>
      </c>
      <c r="D1029" s="23" t="s">
        <v>810</v>
      </c>
      <c r="E1029" s="7">
        <v>666025</v>
      </c>
      <c r="F1029" s="7" t="s">
        <v>2576</v>
      </c>
      <c r="G1029" s="8" t="s">
        <v>1103</v>
      </c>
      <c r="H1029" s="5" t="s">
        <v>21</v>
      </c>
      <c r="I1029" s="5">
        <v>5</v>
      </c>
      <c r="J1029" s="5">
        <v>114.3</v>
      </c>
      <c r="K1029" s="5">
        <v>16</v>
      </c>
      <c r="L1029" s="5">
        <v>39</v>
      </c>
      <c r="M1029" s="5">
        <v>60.1</v>
      </c>
      <c r="N1029" s="5">
        <v>6.5</v>
      </c>
      <c r="O1029" s="43" t="str">
        <f>CONCATENATE(Таблица1[[#This Row],[Отверстия]],"/",Таблица1[[#This Row],[PCD]])</f>
        <v>5/114,3</v>
      </c>
      <c r="P1029" s="5" t="s">
        <v>2541</v>
      </c>
      <c r="Q1029" s="17" t="str">
        <f>CONCATENATE(Таблица1[[#This Row],[Отверстия]],"/",Таблица1[[#This Row],[PCD]],"/",Таблица1[[#This Row],[Диаметр]])</f>
        <v>5/114,3/16</v>
      </c>
      <c r="R102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5/114,3/16/39/60,1/6,5</v>
      </c>
      <c r="S102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5/114,3/16/39/60,1/6,5</v>
      </c>
      <c r="T1029" s="58" t="s">
        <v>22</v>
      </c>
      <c r="U1029" s="4"/>
      <c r="V1029" s="35"/>
      <c r="W1029" s="55" t="s">
        <v>2929</v>
      </c>
      <c r="X1029" s="34">
        <v>4250</v>
      </c>
      <c r="Y1029" s="161"/>
      <c r="Z1029" s="34">
        <v>0</v>
      </c>
      <c r="AA1029" s="51">
        <f>IFERROR(VLOOKUP(Таблица1[[#This Row],[Товар КОД6]],'Stock СВОД'!$A$5:$C$220,2,0),)</f>
        <v>0</v>
      </c>
      <c r="AB1029" s="51">
        <f>IFERROR(VLOOKUP(Таблица1[[#This Row],[Товар КОД6]],'Продажи Период СВОД'!$A$5:$C$410,2,0),)</f>
        <v>0</v>
      </c>
      <c r="AC1029" s="129">
        <f>IFERROR(VLOOKUP(Таблица1[[#This Row],[Товар КОД6]],'Stock СВОД'!$A$5:$C$220,3,0),)</f>
        <v>0</v>
      </c>
      <c r="AD1029" s="51">
        <f>IFERROR(VLOOKUP(Таблица1[[#This Row],[Товар КОД6]],'Продажи Период СВОД'!$A$5:$C$410,3,0),)</f>
        <v>0</v>
      </c>
      <c r="AE1029" s="119">
        <f>Таблица1[[#This Row],[СТОК 1001]]+Таблица1[[#This Row],[СТОК 1002,]]</f>
        <v>0</v>
      </c>
      <c r="AF1029" s="128"/>
      <c r="AG1029" s="129"/>
      <c r="AH1029" s="120">
        <f>Таблица1[[#This Row],[1002 заказ]]+Таблица1[[#This Row],[1001 заказ]]</f>
        <v>0</v>
      </c>
      <c r="AI1029" s="57"/>
      <c r="AJ1029" s="194"/>
      <c r="AK1029" s="194"/>
      <c r="AL1029" s="194">
        <f>Таблица1[[#This Row],[ФАКТ 1001]]+Таблица1[[#This Row],[ФАКТ 1002]]+Таблица1[[#This Row],[1001 заказ]]+Таблица1[[#This Row],[1002 заказ]]</f>
        <v>0</v>
      </c>
      <c r="AP1029" s="3">
        <f>Таблица1[[#This Row],[Возврат 1002]]+Таблица1[[#This Row],[Возврат 1001]]</f>
        <v>0</v>
      </c>
      <c r="AQ102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30" spans="1:43" s="3" customFormat="1" ht="15.75" customHeight="1" x14ac:dyDescent="0.2">
      <c r="A1030" s="23" t="s">
        <v>810</v>
      </c>
      <c r="B1030" s="2">
        <v>408915</v>
      </c>
      <c r="C1030" s="88" t="s">
        <v>582</v>
      </c>
      <c r="D1030" s="23" t="s">
        <v>810</v>
      </c>
      <c r="E1030" s="7">
        <v>408915</v>
      </c>
      <c r="F1030" s="7" t="s">
        <v>377</v>
      </c>
      <c r="G1030" s="8" t="s">
        <v>2571</v>
      </c>
      <c r="H1030" s="5" t="s">
        <v>21</v>
      </c>
      <c r="I1030" s="5">
        <v>5</v>
      </c>
      <c r="J1030" s="5">
        <v>114.3</v>
      </c>
      <c r="K1030" s="5">
        <v>16</v>
      </c>
      <c r="L1030" s="5">
        <v>40</v>
      </c>
      <c r="M1030" s="5">
        <v>66.099999999999994</v>
      </c>
      <c r="N1030" s="5">
        <v>6.5</v>
      </c>
      <c r="O1030" s="43" t="str">
        <f>CONCATENATE(Таблица1[[#This Row],[Отверстия]],"/",Таблица1[[#This Row],[PCD]])</f>
        <v>5/114,3</v>
      </c>
      <c r="P1030" s="5" t="s">
        <v>583</v>
      </c>
      <c r="Q1030" s="17" t="str">
        <f>CONCATENATE(Таблица1[[#This Row],[Отверстия]],"/",Таблица1[[#This Row],[PCD]],"/",Таблица1[[#This Row],[Диаметр]])</f>
        <v>5/114,3/16</v>
      </c>
      <c r="R103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5/114,3/16/40/66,1/6,5</v>
      </c>
      <c r="S103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5/114,3/16/40/66,1/6,5</v>
      </c>
      <c r="T1030" s="58" t="s">
        <v>28</v>
      </c>
      <c r="U1030" s="4">
        <v>4</v>
      </c>
      <c r="V1030" s="35">
        <v>4</v>
      </c>
      <c r="W1030" s="55" t="s">
        <v>2793</v>
      </c>
      <c r="X1030" s="34">
        <v>4250</v>
      </c>
      <c r="Y1030" s="161"/>
      <c r="Z1030" s="34">
        <v>3331.9246999999996</v>
      </c>
      <c r="AA1030" s="51">
        <f>IFERROR(VLOOKUP(Таблица1[[#This Row],[Товар КОД6]],'Stock СВОД'!$A$5:$C$220,2,0),)</f>
        <v>4</v>
      </c>
      <c r="AB1030" s="51">
        <f>IFERROR(VLOOKUP(Таблица1[[#This Row],[Товар КОД6]],'Продажи Период СВОД'!$A$5:$C$410,2,0),)</f>
        <v>0</v>
      </c>
      <c r="AC1030" s="129">
        <f>IFERROR(VLOOKUP(Таблица1[[#This Row],[Товар КОД6]],'Stock СВОД'!$A$5:$C$220,3,0),)</f>
        <v>0</v>
      </c>
      <c r="AD1030" s="51">
        <f>IFERROR(VLOOKUP(Таблица1[[#This Row],[Товар КОД6]],'Продажи Период СВОД'!$A$5:$C$410,3,0),)</f>
        <v>0</v>
      </c>
      <c r="AE1030" s="119">
        <f>Таблица1[[#This Row],[СТОК 1001]]+Таблица1[[#This Row],[СТОК 1002,]]</f>
        <v>4</v>
      </c>
      <c r="AF1030" s="128"/>
      <c r="AG1030" s="129"/>
      <c r="AH1030" s="120">
        <f>Таблица1[[#This Row],[1002 заказ]]+Таблица1[[#This Row],[1001 заказ]]</f>
        <v>0</v>
      </c>
      <c r="AI1030" s="57">
        <v>1</v>
      </c>
      <c r="AJ1030" s="194"/>
      <c r="AK1030" s="194"/>
      <c r="AL1030" s="194">
        <f>Таблица1[[#This Row],[ФАКТ 1001]]+Таблица1[[#This Row],[ФАКТ 1002]]+Таблица1[[#This Row],[1001 заказ]]+Таблица1[[#This Row],[1002 заказ]]</f>
        <v>0</v>
      </c>
      <c r="AP1030" s="3">
        <f>Таблица1[[#This Row],[Возврат 1002]]+Таблица1[[#This Row],[Возврат 1001]]</f>
        <v>0</v>
      </c>
      <c r="AQ103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1031" spans="1:43" s="3" customFormat="1" ht="15.75" customHeight="1" x14ac:dyDescent="0.2">
      <c r="A1031" s="23" t="s">
        <v>810</v>
      </c>
      <c r="B1031" s="2">
        <v>408913</v>
      </c>
      <c r="C1031" s="88" t="s">
        <v>1127</v>
      </c>
      <c r="D1031" s="23" t="s">
        <v>810</v>
      </c>
      <c r="E1031" s="7">
        <v>408913</v>
      </c>
      <c r="F1031" s="7" t="s">
        <v>377</v>
      </c>
      <c r="G1031" s="8" t="s">
        <v>1097</v>
      </c>
      <c r="H1031" s="5" t="s">
        <v>21</v>
      </c>
      <c r="I1031" s="5">
        <v>5</v>
      </c>
      <c r="J1031" s="5">
        <v>114.3</v>
      </c>
      <c r="K1031" s="5">
        <v>16</v>
      </c>
      <c r="L1031" s="5">
        <v>40</v>
      </c>
      <c r="M1031" s="5">
        <v>66.099999999999994</v>
      </c>
      <c r="N1031" s="5">
        <v>6.5</v>
      </c>
      <c r="O1031" s="43" t="str">
        <f>CONCATENATE(Таблица1[[#This Row],[Отверстия]],"/",Таблица1[[#This Row],[PCD]])</f>
        <v>5/114,3</v>
      </c>
      <c r="P1031" s="5" t="s">
        <v>1128</v>
      </c>
      <c r="Q1031" s="17" t="str">
        <f>CONCATENATE(Таблица1[[#This Row],[Отверстия]],"/",Таблица1[[#This Row],[PCD]],"/",Таблица1[[#This Row],[Диаметр]])</f>
        <v>5/114,3/16</v>
      </c>
      <c r="R103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5/114,3/16/40/66,1/6,5</v>
      </c>
      <c r="S103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5/114,3/16/40/66,1/6,5</v>
      </c>
      <c r="T1031" s="58" t="s">
        <v>28</v>
      </c>
      <c r="U1031" s="4">
        <v>4</v>
      </c>
      <c r="V1031" s="35">
        <v>4</v>
      </c>
      <c r="W1031" s="55" t="s">
        <v>2793</v>
      </c>
      <c r="X1031" s="34">
        <v>4250</v>
      </c>
      <c r="Y1031" s="161"/>
      <c r="Z1031" s="34">
        <v>0</v>
      </c>
      <c r="AA1031" s="51">
        <f>IFERROR(VLOOKUP(Таблица1[[#This Row],[Товар КОД6]],'Stock СВОД'!$A$5:$C$220,2,0),)</f>
        <v>0</v>
      </c>
      <c r="AB1031" s="51">
        <f>IFERROR(VLOOKUP(Таблица1[[#This Row],[Товар КОД6]],'Продажи Период СВОД'!$A$5:$C$410,2,0),)</f>
        <v>0</v>
      </c>
      <c r="AC1031" s="129">
        <f>IFERROR(VLOOKUP(Таблица1[[#This Row],[Товар КОД6]],'Stock СВОД'!$A$5:$C$220,3,0),)</f>
        <v>0</v>
      </c>
      <c r="AD1031" s="51">
        <f>IFERROR(VLOOKUP(Таблица1[[#This Row],[Товар КОД6]],'Продажи Период СВОД'!$A$5:$C$410,3,0),)</f>
        <v>0</v>
      </c>
      <c r="AE1031" s="119">
        <f>Таблица1[[#This Row],[СТОК 1001]]+Таблица1[[#This Row],[СТОК 1002,]]</f>
        <v>0</v>
      </c>
      <c r="AF1031" s="128"/>
      <c r="AG1031" s="129"/>
      <c r="AH1031" s="120">
        <f>Таблица1[[#This Row],[1002 заказ]]+Таблица1[[#This Row],[1001 заказ]]</f>
        <v>0</v>
      </c>
      <c r="AI1031" s="57">
        <v>1</v>
      </c>
      <c r="AJ1031" s="194"/>
      <c r="AK1031" s="194"/>
      <c r="AL1031" s="194">
        <f>Таблица1[[#This Row],[ФАКТ 1001]]+Таблица1[[#This Row],[ФАКТ 1002]]+Таблица1[[#This Row],[1001 заказ]]+Таблица1[[#This Row],[1002 заказ]]</f>
        <v>0</v>
      </c>
      <c r="AP1031" s="3">
        <f>Таблица1[[#This Row],[Возврат 1002]]+Таблица1[[#This Row],[Возврат 1001]]</f>
        <v>0</v>
      </c>
      <c r="AQ103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32" spans="1:43" s="3" customFormat="1" ht="15.75" customHeight="1" x14ac:dyDescent="0.2">
      <c r="A1032" s="23" t="s">
        <v>810</v>
      </c>
      <c r="B1032" s="2">
        <v>662402</v>
      </c>
      <c r="C1032" s="88" t="s">
        <v>3792</v>
      </c>
      <c r="D1032" s="23" t="s">
        <v>810</v>
      </c>
      <c r="E1032" s="7">
        <v>662402</v>
      </c>
      <c r="F1032" s="7" t="s">
        <v>377</v>
      </c>
      <c r="G1032" s="8" t="s">
        <v>1099</v>
      </c>
      <c r="H1032" s="5" t="s">
        <v>21</v>
      </c>
      <c r="I1032" s="5">
        <v>5</v>
      </c>
      <c r="J1032" s="5">
        <v>114.3</v>
      </c>
      <c r="K1032" s="5">
        <v>16</v>
      </c>
      <c r="L1032" s="5">
        <v>40</v>
      </c>
      <c r="M1032" s="5">
        <v>66.099999999999994</v>
      </c>
      <c r="N1032" s="5">
        <v>6.5</v>
      </c>
      <c r="O1032" s="43" t="str">
        <f>CONCATENATE(Таблица1[[#This Row],[Отверстия]],"/",Таблица1[[#This Row],[PCD]])</f>
        <v>5/114,3</v>
      </c>
      <c r="P1032" s="5" t="s">
        <v>585</v>
      </c>
      <c r="Q1032" s="17" t="str">
        <f>CONCATENATE(Таблица1[[#This Row],[Отверстия]],"/",Таблица1[[#This Row],[PCD]],"/",Таблица1[[#This Row],[Диаметр]])</f>
        <v>5/114,3/16</v>
      </c>
      <c r="R103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5/114,3/16/40/66,1/6,5</v>
      </c>
      <c r="S103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5/114,3/16/40/66,1/6,5</v>
      </c>
      <c r="T1032" s="58" t="s">
        <v>28</v>
      </c>
      <c r="U1032" s="4">
        <v>4</v>
      </c>
      <c r="V1032" s="35">
        <v>4</v>
      </c>
      <c r="W1032" s="55" t="s">
        <v>2793</v>
      </c>
      <c r="X1032" s="34">
        <v>3990</v>
      </c>
      <c r="Y1032" s="161"/>
      <c r="Z1032" s="34">
        <v>0</v>
      </c>
      <c r="AA1032" s="51">
        <f>IFERROR(VLOOKUP(Таблица1[[#This Row],[Товар КОД6]],'Stock СВОД'!$A$5:$C$220,2,0),)</f>
        <v>0</v>
      </c>
      <c r="AB1032" s="51">
        <f>IFERROR(VLOOKUP(Таблица1[[#This Row],[Товар КОД6]],'Продажи Период СВОД'!$A$5:$C$410,2,0),)</f>
        <v>0</v>
      </c>
      <c r="AC1032" s="129">
        <f>IFERROR(VLOOKUP(Таблица1[[#This Row],[Товар КОД6]],'Stock СВОД'!$A$5:$C$220,3,0),)</f>
        <v>0</v>
      </c>
      <c r="AD1032" s="51">
        <f>IFERROR(VLOOKUP(Таблица1[[#This Row],[Товар КОД6]],'Продажи Период СВОД'!$A$5:$C$410,3,0),)</f>
        <v>0</v>
      </c>
      <c r="AE1032" s="125">
        <f>Таблица1[[#This Row],[СТОК 1001]]+Таблица1[[#This Row],[СТОК 1002,]]</f>
        <v>0</v>
      </c>
      <c r="AF1032" s="128"/>
      <c r="AG1032" s="129"/>
      <c r="AH1032" s="120">
        <f>Таблица1[[#This Row],[1002 заказ]]+Таблица1[[#This Row],[1001 заказ]]</f>
        <v>0</v>
      </c>
      <c r="AI1032" s="57">
        <v>1</v>
      </c>
      <c r="AJ1032" s="194"/>
      <c r="AK1032" s="194"/>
      <c r="AL1032" s="194">
        <f>Таблица1[[#This Row],[ФАКТ 1001]]+Таблица1[[#This Row],[ФАКТ 1002]]+Таблица1[[#This Row],[1001 заказ]]+Таблица1[[#This Row],[1002 заказ]]</f>
        <v>0</v>
      </c>
      <c r="AP1032" s="3">
        <f>Таблица1[[#This Row],[Возврат 1002]]+Таблица1[[#This Row],[Возврат 1001]]</f>
        <v>0</v>
      </c>
      <c r="AQ103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33" spans="1:43" s="3" customFormat="1" ht="15.75" hidden="1" customHeight="1" x14ac:dyDescent="0.2">
      <c r="A1033" s="23" t="s">
        <v>810</v>
      </c>
      <c r="B1033" s="2">
        <v>668565</v>
      </c>
      <c r="C1033" s="88" t="s">
        <v>588</v>
      </c>
      <c r="D1033" s="23" t="s">
        <v>810</v>
      </c>
      <c r="E1033" s="7">
        <v>668565</v>
      </c>
      <c r="F1033" s="7"/>
      <c r="G1033" s="8"/>
      <c r="H1033" s="5" t="s">
        <v>65</v>
      </c>
      <c r="I1033" s="5">
        <v>5</v>
      </c>
      <c r="J1033" s="5">
        <v>114.3</v>
      </c>
      <c r="K1033" s="5">
        <v>16</v>
      </c>
      <c r="L1033" s="5">
        <v>40</v>
      </c>
      <c r="M1033" s="5">
        <v>66.099999999999994</v>
      </c>
      <c r="N1033" s="5">
        <v>6.5</v>
      </c>
      <c r="O1033" s="43" t="str">
        <f>CONCATENATE(Таблица1[[#This Row],[Отверстия]],"/",Таблица1[[#This Row],[PCD]])</f>
        <v>5/114,3</v>
      </c>
      <c r="P1033" s="5" t="s">
        <v>589</v>
      </c>
      <c r="Q1033" s="17" t="str">
        <f>CONCATENATE(Таблица1[[#This Row],[Отверстия]],"/",Таблица1[[#This Row],[PCD]],"/",Таблица1[[#This Row],[Диаметр]])</f>
        <v>5/114,3/16</v>
      </c>
      <c r="R103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5/114,3/16/40/66,1/6,5</v>
      </c>
      <c r="S103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5/114,3/16/40/66,1/6,5</v>
      </c>
      <c r="T1033" s="58" t="s">
        <v>28</v>
      </c>
      <c r="U1033" s="4">
        <v>4</v>
      </c>
      <c r="V1033" s="35">
        <v>4</v>
      </c>
      <c r="W1033" s="55" t="s">
        <v>2793</v>
      </c>
      <c r="X1033" s="34">
        <v>3345</v>
      </c>
      <c r="Y1033" s="161"/>
      <c r="Z1033" s="34">
        <v>0</v>
      </c>
      <c r="AA1033" s="51">
        <f>IFERROR(VLOOKUP(Таблица1[[#This Row],[Товар КОД6]],'Stock СВОД'!$A$5:$C$220,2,0),)</f>
        <v>0</v>
      </c>
      <c r="AB1033" s="51">
        <f>IFERROR(VLOOKUP(Таблица1[[#This Row],[Товар КОД6]],'Продажи Период СВОД'!$A$5:$C$410,2,0),)</f>
        <v>0</v>
      </c>
      <c r="AC1033" s="129">
        <f>IFERROR(VLOOKUP(Таблица1[[#This Row],[Товар КОД6]],'Stock СВОД'!$A$5:$C$220,3,0),)</f>
        <v>0</v>
      </c>
      <c r="AD1033" s="51">
        <f>IFERROR(VLOOKUP(Таблица1[[#This Row],[Товар КОД6]],'Продажи Период СВОД'!$A$5:$C$410,3,0),)</f>
        <v>0</v>
      </c>
      <c r="AE1033" s="119">
        <f>Таблица1[[#This Row],[СТОК 1001]]+Таблица1[[#This Row],[СТОК 1002,]]</f>
        <v>0</v>
      </c>
      <c r="AF1033" s="128"/>
      <c r="AG1033" s="129"/>
      <c r="AH1033" s="120">
        <f>Таблица1[[#This Row],[1002 заказ]]+Таблица1[[#This Row],[1001 заказ]]</f>
        <v>0</v>
      </c>
      <c r="AI1033" s="57">
        <v>1</v>
      </c>
      <c r="AJ1033" s="57"/>
      <c r="AK1033" s="57"/>
      <c r="AL1033" s="57">
        <f>Таблица1[[#This Row],[ФАКТ 1001]]+Таблица1[[#This Row],[ФАКТ 1002]]+Таблица1[[#This Row],[1001 заказ]]+Таблица1[[#This Row],[1002 заказ]]</f>
        <v>0</v>
      </c>
      <c r="AP1033" s="3">
        <f>Таблица1[[#This Row],[Возврат 1002]]+Таблица1[[#This Row],[Возврат 1001]]</f>
        <v>0</v>
      </c>
      <c r="AQ103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34" spans="1:43" s="3" customFormat="1" ht="15.75" hidden="1" customHeight="1" x14ac:dyDescent="0.2">
      <c r="A1034" s="23" t="s">
        <v>810</v>
      </c>
      <c r="B1034" s="2">
        <v>669805</v>
      </c>
      <c r="C1034" s="88" t="s">
        <v>590</v>
      </c>
      <c r="D1034" s="23" t="s">
        <v>810</v>
      </c>
      <c r="E1034" s="7">
        <v>669805</v>
      </c>
      <c r="F1034" s="7"/>
      <c r="G1034" s="8"/>
      <c r="H1034" s="5" t="s">
        <v>65</v>
      </c>
      <c r="I1034" s="5">
        <v>5</v>
      </c>
      <c r="J1034" s="5">
        <v>114.3</v>
      </c>
      <c r="K1034" s="5">
        <v>16</v>
      </c>
      <c r="L1034" s="5">
        <v>40</v>
      </c>
      <c r="M1034" s="5">
        <v>66.099999999999994</v>
      </c>
      <c r="N1034" s="5">
        <v>6.5</v>
      </c>
      <c r="O1034" s="43" t="str">
        <f>CONCATENATE(Таблица1[[#This Row],[Отверстия]],"/",Таблица1[[#This Row],[PCD]])</f>
        <v>5/114,3</v>
      </c>
      <c r="P1034" s="5" t="s">
        <v>591</v>
      </c>
      <c r="Q1034" s="17" t="str">
        <f>CONCATENATE(Таблица1[[#This Row],[Отверстия]],"/",Таблица1[[#This Row],[PCD]],"/",Таблица1[[#This Row],[Диаметр]])</f>
        <v>5/114,3/16</v>
      </c>
      <c r="R103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5/114,3/16/40/66,1/6,5</v>
      </c>
      <c r="S103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5/114,3/16/40/66,1/6,5</v>
      </c>
      <c r="T1034" s="58" t="s">
        <v>28</v>
      </c>
      <c r="U1034" s="4">
        <v>4</v>
      </c>
      <c r="V1034" s="35">
        <v>4</v>
      </c>
      <c r="W1034" s="55" t="s">
        <v>2793</v>
      </c>
      <c r="X1034" s="34">
        <v>3345</v>
      </c>
      <c r="Y1034" s="161"/>
      <c r="Z1034" s="34">
        <v>0</v>
      </c>
      <c r="AA1034" s="51">
        <f>IFERROR(VLOOKUP(Таблица1[[#This Row],[Товар КОД6]],'Stock СВОД'!$A$5:$C$220,2,0),)</f>
        <v>0</v>
      </c>
      <c r="AB1034" s="51">
        <f>IFERROR(VLOOKUP(Таблица1[[#This Row],[Товар КОД6]],'Продажи Период СВОД'!$A$5:$C$410,2,0),)</f>
        <v>0</v>
      </c>
      <c r="AC1034" s="129">
        <f>IFERROR(VLOOKUP(Таблица1[[#This Row],[Товар КОД6]],'Stock СВОД'!$A$5:$C$220,3,0),)</f>
        <v>0</v>
      </c>
      <c r="AD1034" s="51">
        <f>IFERROR(VLOOKUP(Таблица1[[#This Row],[Товар КОД6]],'Продажи Период СВОД'!$A$5:$C$410,3,0),)</f>
        <v>0</v>
      </c>
      <c r="AE1034" s="119">
        <f>Таблица1[[#This Row],[СТОК 1001]]+Таблица1[[#This Row],[СТОК 1002,]]</f>
        <v>0</v>
      </c>
      <c r="AF1034" s="128"/>
      <c r="AG1034" s="129"/>
      <c r="AH1034" s="120">
        <f>Таблица1[[#This Row],[1002 заказ]]+Таблица1[[#This Row],[1001 заказ]]</f>
        <v>0</v>
      </c>
      <c r="AI1034" s="57">
        <v>1</v>
      </c>
      <c r="AJ1034" s="57"/>
      <c r="AK1034" s="57"/>
      <c r="AL1034" s="57">
        <f>Таблица1[[#This Row],[ФАКТ 1001]]+Таблица1[[#This Row],[ФАКТ 1002]]+Таблица1[[#This Row],[1001 заказ]]+Таблица1[[#This Row],[1002 заказ]]</f>
        <v>0</v>
      </c>
      <c r="AP1034" s="3">
        <f>Таблица1[[#This Row],[Возврат 1002]]+Таблица1[[#This Row],[Возврат 1001]]</f>
        <v>0</v>
      </c>
      <c r="AQ103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35" spans="1:43" s="3" customFormat="1" ht="15.75" hidden="1" customHeight="1" x14ac:dyDescent="0.2">
      <c r="A1035" s="23" t="s">
        <v>810</v>
      </c>
      <c r="B1035" s="2">
        <v>673764</v>
      </c>
      <c r="C1035" s="88" t="s">
        <v>592</v>
      </c>
      <c r="D1035" s="23" t="s">
        <v>810</v>
      </c>
      <c r="E1035" s="7">
        <v>673764</v>
      </c>
      <c r="F1035" s="7"/>
      <c r="G1035" s="8"/>
      <c r="H1035" s="5" t="s">
        <v>65</v>
      </c>
      <c r="I1035" s="5">
        <v>5</v>
      </c>
      <c r="J1035" s="5">
        <v>114.3</v>
      </c>
      <c r="K1035" s="5">
        <v>16</v>
      </c>
      <c r="L1035" s="5">
        <v>40</v>
      </c>
      <c r="M1035" s="5">
        <v>66.099999999999994</v>
      </c>
      <c r="N1035" s="5">
        <v>6.5</v>
      </c>
      <c r="O1035" s="43" t="str">
        <f>CONCATENATE(Таблица1[[#This Row],[Отверстия]],"/",Таблица1[[#This Row],[PCD]])</f>
        <v>5/114,3</v>
      </c>
      <c r="P1035" s="5" t="s">
        <v>593</v>
      </c>
      <c r="Q1035" s="17" t="str">
        <f>CONCATENATE(Таблица1[[#This Row],[Отверстия]],"/",Таблица1[[#This Row],[PCD]],"/",Таблица1[[#This Row],[Диаметр]])</f>
        <v>5/114,3/16</v>
      </c>
      <c r="R103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5/114,3/16/40/66,1/6,5</v>
      </c>
      <c r="S103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5/114,3/16/40/66,1/6,5</v>
      </c>
      <c r="T1035" s="58" t="s">
        <v>28</v>
      </c>
      <c r="U1035" s="4">
        <v>4</v>
      </c>
      <c r="V1035" s="35">
        <v>4</v>
      </c>
      <c r="W1035" s="55" t="s">
        <v>2793</v>
      </c>
      <c r="X1035" s="34">
        <v>3671</v>
      </c>
      <c r="Y1035" s="161"/>
      <c r="Z1035" s="34">
        <v>0</v>
      </c>
      <c r="AA1035" s="51">
        <f>IFERROR(VLOOKUP(Таблица1[[#This Row],[Товар КОД6]],'Stock СВОД'!$A$5:$C$220,2,0),)</f>
        <v>0</v>
      </c>
      <c r="AB1035" s="51">
        <f>IFERROR(VLOOKUP(Таблица1[[#This Row],[Товар КОД6]],'Продажи Период СВОД'!$A$5:$C$410,2,0),)</f>
        <v>0</v>
      </c>
      <c r="AC1035" s="129">
        <f>IFERROR(VLOOKUP(Таблица1[[#This Row],[Товар КОД6]],'Stock СВОД'!$A$5:$C$220,3,0),)</f>
        <v>0</v>
      </c>
      <c r="AD1035" s="51">
        <f>IFERROR(VLOOKUP(Таблица1[[#This Row],[Товар КОД6]],'Продажи Период СВОД'!$A$5:$C$410,3,0),)</f>
        <v>0</v>
      </c>
      <c r="AE1035" s="119">
        <f>Таблица1[[#This Row],[СТОК 1001]]+Таблица1[[#This Row],[СТОК 1002,]]</f>
        <v>0</v>
      </c>
      <c r="AF1035" s="128"/>
      <c r="AG1035" s="129"/>
      <c r="AH1035" s="120">
        <f>Таблица1[[#This Row],[1002 заказ]]+Таблица1[[#This Row],[1001 заказ]]</f>
        <v>0</v>
      </c>
      <c r="AI1035" s="57">
        <v>1</v>
      </c>
      <c r="AJ1035" s="57"/>
      <c r="AK1035" s="57"/>
      <c r="AL1035" s="57">
        <f>Таблица1[[#This Row],[ФАКТ 1001]]+Таблица1[[#This Row],[ФАКТ 1002]]+Таблица1[[#This Row],[1001 заказ]]+Таблица1[[#This Row],[1002 заказ]]</f>
        <v>0</v>
      </c>
      <c r="AP1035" s="3">
        <f>Таблица1[[#This Row],[Возврат 1002]]+Таблица1[[#This Row],[Возврат 1001]]</f>
        <v>0</v>
      </c>
      <c r="AQ103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36" spans="1:43" s="3" customFormat="1" ht="15.75" customHeight="1" x14ac:dyDescent="0.2">
      <c r="A1036" s="23" t="s">
        <v>810</v>
      </c>
      <c r="B1036" s="2">
        <v>903562</v>
      </c>
      <c r="C1036" s="88" t="s">
        <v>594</v>
      </c>
      <c r="D1036" s="23" t="s">
        <v>810</v>
      </c>
      <c r="E1036" s="7">
        <v>903562</v>
      </c>
      <c r="F1036" s="7" t="s">
        <v>377</v>
      </c>
      <c r="G1036" s="8" t="s">
        <v>1104</v>
      </c>
      <c r="H1036" s="5" t="s">
        <v>21</v>
      </c>
      <c r="I1036" s="5">
        <v>5</v>
      </c>
      <c r="J1036" s="5">
        <v>114.3</v>
      </c>
      <c r="K1036" s="5">
        <v>16</v>
      </c>
      <c r="L1036" s="5">
        <v>40</v>
      </c>
      <c r="M1036" s="5">
        <v>66.099999999999994</v>
      </c>
      <c r="N1036" s="5">
        <v>6.5</v>
      </c>
      <c r="O1036" s="43" t="str">
        <f>CONCATENATE(Таблица1[[#This Row],[Отверстия]],"/",Таблица1[[#This Row],[PCD]])</f>
        <v>5/114,3</v>
      </c>
      <c r="P1036" s="5" t="s">
        <v>595</v>
      </c>
      <c r="Q1036" s="17" t="str">
        <f>CONCATENATE(Таблица1[[#This Row],[Отверстия]],"/",Таблица1[[#This Row],[PCD]],"/",Таблица1[[#This Row],[Диаметр]])</f>
        <v>5/114,3/16</v>
      </c>
      <c r="R103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5/114,3/16/40/66,1/6,5</v>
      </c>
      <c r="S103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5/114,3/16/40/66,1/6,5</v>
      </c>
      <c r="T1036" s="58" t="s">
        <v>28</v>
      </c>
      <c r="U1036" s="4">
        <v>4</v>
      </c>
      <c r="V1036" s="35">
        <v>4</v>
      </c>
      <c r="W1036" s="55" t="s">
        <v>2793</v>
      </c>
      <c r="X1036" s="34">
        <v>4250</v>
      </c>
      <c r="Y1036" s="161"/>
      <c r="Z1036" s="34">
        <v>0</v>
      </c>
      <c r="AA1036" s="51">
        <f>IFERROR(VLOOKUP(Таблица1[[#This Row],[Товар КОД6]],'Stock СВОД'!$A$5:$C$220,2,0),)</f>
        <v>0</v>
      </c>
      <c r="AB1036" s="51">
        <f>IFERROR(VLOOKUP(Таблица1[[#This Row],[Товар КОД6]],'Продажи Период СВОД'!$A$5:$C$410,2,0),)</f>
        <v>0</v>
      </c>
      <c r="AC1036" s="129">
        <f>IFERROR(VLOOKUP(Таблица1[[#This Row],[Товар КОД6]],'Stock СВОД'!$A$5:$C$220,3,0),)</f>
        <v>0</v>
      </c>
      <c r="AD1036" s="51">
        <f>IFERROR(VLOOKUP(Таблица1[[#This Row],[Товар КОД6]],'Продажи Период СВОД'!$A$5:$C$410,3,0),)</f>
        <v>0</v>
      </c>
      <c r="AE1036" s="119">
        <f>Таблица1[[#This Row],[СТОК 1001]]+Таблица1[[#This Row],[СТОК 1002,]]</f>
        <v>0</v>
      </c>
      <c r="AF1036" s="128"/>
      <c r="AG1036" s="129"/>
      <c r="AH1036" s="120">
        <f>Таблица1[[#This Row],[1002 заказ]]+Таблица1[[#This Row],[1001 заказ]]</f>
        <v>0</v>
      </c>
      <c r="AI1036" s="57">
        <v>1</v>
      </c>
      <c r="AJ1036" s="194"/>
      <c r="AK1036" s="194"/>
      <c r="AL1036" s="194">
        <f>Таблица1[[#This Row],[ФАКТ 1001]]+Таблица1[[#This Row],[ФАКТ 1002]]+Таблица1[[#This Row],[1001 заказ]]+Таблица1[[#This Row],[1002 заказ]]</f>
        <v>0</v>
      </c>
      <c r="AP1036" s="3">
        <f>Таблица1[[#This Row],[Возврат 1002]]+Таблица1[[#This Row],[Возврат 1001]]</f>
        <v>0</v>
      </c>
      <c r="AQ103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37" spans="1:43" s="3" customFormat="1" ht="15.75" customHeight="1" x14ac:dyDescent="0.2">
      <c r="A1037" s="23" t="s">
        <v>810</v>
      </c>
      <c r="B1037" s="2">
        <v>39130</v>
      </c>
      <c r="C1037" s="88" t="s">
        <v>767</v>
      </c>
      <c r="D1037" s="23" t="s">
        <v>810</v>
      </c>
      <c r="E1037" s="7">
        <v>39130</v>
      </c>
      <c r="F1037" s="7" t="s">
        <v>377</v>
      </c>
      <c r="G1037" s="8" t="s">
        <v>1100</v>
      </c>
      <c r="H1037" s="5" t="s">
        <v>21</v>
      </c>
      <c r="I1037" s="5">
        <v>5</v>
      </c>
      <c r="J1037" s="5">
        <v>114.3</v>
      </c>
      <c r="K1037" s="5">
        <v>16</v>
      </c>
      <c r="L1037" s="5">
        <v>40</v>
      </c>
      <c r="M1037" s="5">
        <v>66.099999999999994</v>
      </c>
      <c r="N1037" s="5">
        <v>6.5</v>
      </c>
      <c r="O1037" s="43" t="str">
        <f>CONCATENATE(Таблица1[[#This Row],[Отверстия]],"/",Таблица1[[#This Row],[PCD]])</f>
        <v>5/114,3</v>
      </c>
      <c r="P1037" s="5" t="s">
        <v>768</v>
      </c>
      <c r="Q1037" s="17" t="str">
        <f>CONCATENATE(Таблица1[[#This Row],[Отверстия]],"/",Таблица1[[#This Row],[PCD]],"/",Таблица1[[#This Row],[Диаметр]])</f>
        <v>5/114,3/16</v>
      </c>
      <c r="R103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5/114,3/16/40/66,1/6,5</v>
      </c>
      <c r="S103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5/114,3/16/40/66,1/6,5</v>
      </c>
      <c r="T1037" s="58" t="s">
        <v>28</v>
      </c>
      <c r="U1037" s="4">
        <v>4</v>
      </c>
      <c r="V1037" s="35">
        <v>4</v>
      </c>
      <c r="W1037" s="55" t="s">
        <v>2793</v>
      </c>
      <c r="X1037" s="34">
        <v>4250</v>
      </c>
      <c r="Y1037" s="161"/>
      <c r="Z1037" s="34">
        <v>0</v>
      </c>
      <c r="AA1037" s="51">
        <f>IFERROR(VLOOKUP(Таблица1[[#This Row],[Товар КОД6]],'Stock СВОД'!$A$5:$C$220,2,0),)</f>
        <v>0</v>
      </c>
      <c r="AB1037" s="51">
        <f>IFERROR(VLOOKUP(Таблица1[[#This Row],[Товар КОД6]],'Продажи Период СВОД'!$A$5:$C$410,2,0),)</f>
        <v>0</v>
      </c>
      <c r="AC1037" s="129">
        <f>IFERROR(VLOOKUP(Таблица1[[#This Row],[Товар КОД6]],'Stock СВОД'!$A$5:$C$220,3,0),)</f>
        <v>0</v>
      </c>
      <c r="AD1037" s="51">
        <f>IFERROR(VLOOKUP(Таблица1[[#This Row],[Товар КОД6]],'Продажи Период СВОД'!$A$5:$C$410,3,0),)</f>
        <v>0</v>
      </c>
      <c r="AE1037" s="119">
        <f>Таблица1[[#This Row],[СТОК 1001]]+Таблица1[[#This Row],[СТОК 1002,]]</f>
        <v>0</v>
      </c>
      <c r="AF1037" s="128"/>
      <c r="AG1037" s="129"/>
      <c r="AH1037" s="120">
        <f>Таблица1[[#This Row],[1002 заказ]]+Таблица1[[#This Row],[1001 заказ]]</f>
        <v>0</v>
      </c>
      <c r="AI1037" s="57">
        <v>1</v>
      </c>
      <c r="AJ1037" s="194"/>
      <c r="AK1037" s="194"/>
      <c r="AL1037" s="194">
        <f>Таблица1[[#This Row],[ФАКТ 1001]]+Таблица1[[#This Row],[ФАКТ 1002]]+Таблица1[[#This Row],[1001 заказ]]+Таблица1[[#This Row],[1002 заказ]]</f>
        <v>0</v>
      </c>
      <c r="AP1037" s="3">
        <f>Таблица1[[#This Row],[Возврат 1002]]+Таблица1[[#This Row],[Возврат 1001]]</f>
        <v>0</v>
      </c>
      <c r="AQ103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38" spans="1:43" s="3" customFormat="1" ht="15.75" customHeight="1" x14ac:dyDescent="0.2">
      <c r="A1038" s="23" t="s">
        <v>810</v>
      </c>
      <c r="B1038" s="2">
        <v>39132</v>
      </c>
      <c r="C1038" s="88" t="s">
        <v>769</v>
      </c>
      <c r="D1038" s="23" t="s">
        <v>810</v>
      </c>
      <c r="E1038" s="7">
        <v>39132</v>
      </c>
      <c r="F1038" s="7" t="s">
        <v>377</v>
      </c>
      <c r="G1038" s="8" t="s">
        <v>1113</v>
      </c>
      <c r="H1038" s="5" t="s">
        <v>21</v>
      </c>
      <c r="I1038" s="5">
        <v>5</v>
      </c>
      <c r="J1038" s="5">
        <v>114.3</v>
      </c>
      <c r="K1038" s="5">
        <v>16</v>
      </c>
      <c r="L1038" s="5">
        <v>40</v>
      </c>
      <c r="M1038" s="5">
        <v>66.099999999999994</v>
      </c>
      <c r="N1038" s="5">
        <v>6.5</v>
      </c>
      <c r="O1038" s="43" t="str">
        <f>CONCATENATE(Таблица1[[#This Row],[Отверстия]],"/",Таблица1[[#This Row],[PCD]])</f>
        <v>5/114,3</v>
      </c>
      <c r="P1038" s="5" t="s">
        <v>770</v>
      </c>
      <c r="Q1038" s="17" t="str">
        <f>CONCATENATE(Таблица1[[#This Row],[Отверстия]],"/",Таблица1[[#This Row],[PCD]],"/",Таблица1[[#This Row],[Диаметр]])</f>
        <v>5/114,3/16</v>
      </c>
      <c r="R103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5/114,3/16/40/66,1/6,5</v>
      </c>
      <c r="S103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5/114,3/16/40/66,1/6,5</v>
      </c>
      <c r="T1038" s="58" t="s">
        <v>28</v>
      </c>
      <c r="U1038" s="4">
        <v>4</v>
      </c>
      <c r="V1038" s="35">
        <v>4</v>
      </c>
      <c r="W1038" s="55" t="s">
        <v>2793</v>
      </c>
      <c r="X1038" s="34">
        <v>4250</v>
      </c>
      <c r="Y1038" s="161"/>
      <c r="Z1038" s="34">
        <v>0</v>
      </c>
      <c r="AA1038" s="51">
        <f>IFERROR(VLOOKUP(Таблица1[[#This Row],[Товар КОД6]],'Stock СВОД'!$A$5:$C$220,2,0),)</f>
        <v>0</v>
      </c>
      <c r="AB1038" s="51">
        <f>IFERROR(VLOOKUP(Таблица1[[#This Row],[Товар КОД6]],'Продажи Период СВОД'!$A$5:$C$410,2,0),)</f>
        <v>0</v>
      </c>
      <c r="AC1038" s="129">
        <f>IFERROR(VLOOKUP(Таблица1[[#This Row],[Товар КОД6]],'Stock СВОД'!$A$5:$C$220,3,0),)</f>
        <v>0</v>
      </c>
      <c r="AD1038" s="51">
        <f>IFERROR(VLOOKUP(Таблица1[[#This Row],[Товар КОД6]],'Продажи Период СВОД'!$A$5:$C$410,3,0),)</f>
        <v>0</v>
      </c>
      <c r="AE1038" s="119">
        <f>Таблица1[[#This Row],[СТОК 1001]]+Таблица1[[#This Row],[СТОК 1002,]]</f>
        <v>0</v>
      </c>
      <c r="AF1038" s="128"/>
      <c r="AG1038" s="129"/>
      <c r="AH1038" s="120">
        <f>Таблица1[[#This Row],[1002 заказ]]+Таблица1[[#This Row],[1001 заказ]]</f>
        <v>0</v>
      </c>
      <c r="AI1038" s="57">
        <v>1</v>
      </c>
      <c r="AJ1038" s="194"/>
      <c r="AK1038" s="194"/>
      <c r="AL1038" s="194">
        <f>Таблица1[[#This Row],[ФАКТ 1001]]+Таблица1[[#This Row],[ФАКТ 1002]]+Таблица1[[#This Row],[1001 заказ]]+Таблица1[[#This Row],[1002 заказ]]</f>
        <v>0</v>
      </c>
      <c r="AP1038" s="3">
        <f>Таблица1[[#This Row],[Возврат 1002]]+Таблица1[[#This Row],[Возврат 1001]]</f>
        <v>0</v>
      </c>
      <c r="AQ103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39" spans="1:43" s="3" customFormat="1" ht="15.75" customHeight="1" x14ac:dyDescent="0.2">
      <c r="A1039" s="23" t="s">
        <v>810</v>
      </c>
      <c r="B1039" s="2">
        <v>409000</v>
      </c>
      <c r="C1039" s="88" t="s">
        <v>1723</v>
      </c>
      <c r="D1039" s="23" t="s">
        <v>810</v>
      </c>
      <c r="E1039" s="7">
        <v>409000</v>
      </c>
      <c r="F1039" s="7" t="s">
        <v>2576</v>
      </c>
      <c r="G1039" s="8" t="s">
        <v>1180</v>
      </c>
      <c r="H1039" s="5" t="s">
        <v>21</v>
      </c>
      <c r="I1039" s="5">
        <v>5</v>
      </c>
      <c r="J1039" s="5">
        <v>114.3</v>
      </c>
      <c r="K1039" s="5">
        <v>16</v>
      </c>
      <c r="L1039" s="5">
        <v>40</v>
      </c>
      <c r="M1039" s="5">
        <v>66.099999999999994</v>
      </c>
      <c r="N1039" s="5">
        <v>6.5</v>
      </c>
      <c r="O1039" s="43" t="str">
        <f>CONCATENATE(Таблица1[[#This Row],[Отверстия]],"/",Таблица1[[#This Row],[PCD]])</f>
        <v>5/114,3</v>
      </c>
      <c r="P1039" s="5" t="s">
        <v>1722</v>
      </c>
      <c r="Q1039" s="17" t="str">
        <f>CONCATENATE(Таблица1[[#This Row],[Отверстия]],"/",Таблица1[[#This Row],[PCD]],"/",Таблица1[[#This Row],[Диаметр]])</f>
        <v>5/114,3/16</v>
      </c>
      <c r="R103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5/114,3/16/40/66,1/6,5</v>
      </c>
      <c r="S103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5/114,3/16/40/66,1/6,5</v>
      </c>
      <c r="T1039" s="58" t="s">
        <v>28</v>
      </c>
      <c r="U1039" s="4">
        <v>4</v>
      </c>
      <c r="V1039" s="35">
        <v>4</v>
      </c>
      <c r="W1039" s="55" t="s">
        <v>2793</v>
      </c>
      <c r="X1039" s="34">
        <v>4250</v>
      </c>
      <c r="Y1039" s="161"/>
      <c r="Z1039" s="34">
        <v>0</v>
      </c>
      <c r="AA1039" s="51">
        <f>IFERROR(VLOOKUP(Таблица1[[#This Row],[Товар КОД6]],'Stock СВОД'!$A$5:$C$220,2,0),)</f>
        <v>0</v>
      </c>
      <c r="AB1039" s="51">
        <f>IFERROR(VLOOKUP(Таблица1[[#This Row],[Товар КОД6]],'Продажи Период СВОД'!$A$5:$C$410,2,0),)</f>
        <v>0</v>
      </c>
      <c r="AC1039" s="129">
        <f>IFERROR(VLOOKUP(Таблица1[[#This Row],[Товар КОД6]],'Stock СВОД'!$A$5:$C$220,3,0),)</f>
        <v>0</v>
      </c>
      <c r="AD1039" s="51">
        <f>IFERROR(VLOOKUP(Таблица1[[#This Row],[Товар КОД6]],'Продажи Период СВОД'!$A$5:$C$410,3,0),)</f>
        <v>0</v>
      </c>
      <c r="AE1039" s="119">
        <f>Таблица1[[#This Row],[СТОК 1001]]+Таблица1[[#This Row],[СТОК 1002,]]</f>
        <v>0</v>
      </c>
      <c r="AF1039" s="128"/>
      <c r="AG1039" s="129"/>
      <c r="AH1039" s="120">
        <f>Таблица1[[#This Row],[1002 заказ]]+Таблица1[[#This Row],[1001 заказ]]</f>
        <v>0</v>
      </c>
      <c r="AI1039" s="57">
        <v>1</v>
      </c>
      <c r="AJ1039" s="194"/>
      <c r="AK1039" s="194"/>
      <c r="AL1039" s="194">
        <f>Таблица1[[#This Row],[ФАКТ 1001]]+Таблица1[[#This Row],[ФАКТ 1002]]+Таблица1[[#This Row],[1001 заказ]]+Таблица1[[#This Row],[1002 заказ]]</f>
        <v>0</v>
      </c>
      <c r="AP1039" s="3">
        <f>Таблица1[[#This Row],[Возврат 1002]]+Таблица1[[#This Row],[Возврат 1001]]</f>
        <v>0</v>
      </c>
      <c r="AQ103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40" spans="1:43" s="3" customFormat="1" ht="15.75" customHeight="1" x14ac:dyDescent="0.2">
      <c r="A1040" s="23" t="s">
        <v>810</v>
      </c>
      <c r="B1040" s="2">
        <v>409001</v>
      </c>
      <c r="C1040" s="88" t="s">
        <v>1725</v>
      </c>
      <c r="D1040" s="23" t="s">
        <v>810</v>
      </c>
      <c r="E1040" s="7">
        <v>409001</v>
      </c>
      <c r="F1040" s="7" t="s">
        <v>2576</v>
      </c>
      <c r="G1040" s="8" t="s">
        <v>2571</v>
      </c>
      <c r="H1040" s="5" t="s">
        <v>21</v>
      </c>
      <c r="I1040" s="5">
        <v>5</v>
      </c>
      <c r="J1040" s="5">
        <v>114.3</v>
      </c>
      <c r="K1040" s="5">
        <v>16</v>
      </c>
      <c r="L1040" s="5">
        <v>40</v>
      </c>
      <c r="M1040" s="5">
        <v>66.099999999999994</v>
      </c>
      <c r="N1040" s="5">
        <v>6.5</v>
      </c>
      <c r="O1040" s="43" t="str">
        <f>CONCATENATE(Таблица1[[#This Row],[Отверстия]],"/",Таблица1[[#This Row],[PCD]])</f>
        <v>5/114,3</v>
      </c>
      <c r="P1040" s="5" t="s">
        <v>1724</v>
      </c>
      <c r="Q1040" s="17" t="str">
        <f>CONCATENATE(Таблица1[[#This Row],[Отверстия]],"/",Таблица1[[#This Row],[PCD]],"/",Таблица1[[#This Row],[Диаметр]])</f>
        <v>5/114,3/16</v>
      </c>
      <c r="R104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5/114,3/16/40/66,1/6,5</v>
      </c>
      <c r="S104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5/114,3/16/40/66,1/6,5</v>
      </c>
      <c r="T1040" s="58" t="s">
        <v>28</v>
      </c>
      <c r="U1040" s="4">
        <v>4</v>
      </c>
      <c r="V1040" s="35">
        <v>4</v>
      </c>
      <c r="W1040" s="55" t="s">
        <v>2793</v>
      </c>
      <c r="X1040" s="34">
        <v>4250</v>
      </c>
      <c r="Y1040" s="161"/>
      <c r="Z1040" s="34">
        <v>0</v>
      </c>
      <c r="AA1040" s="51">
        <f>IFERROR(VLOOKUP(Таблица1[[#This Row],[Товар КОД6]],'Stock СВОД'!$A$5:$C$220,2,0),)</f>
        <v>0</v>
      </c>
      <c r="AB1040" s="51">
        <f>IFERROR(VLOOKUP(Таблица1[[#This Row],[Товар КОД6]],'Продажи Период СВОД'!$A$5:$C$410,2,0),)</f>
        <v>0</v>
      </c>
      <c r="AC1040" s="129">
        <f>IFERROR(VLOOKUP(Таблица1[[#This Row],[Товар КОД6]],'Stock СВОД'!$A$5:$C$220,3,0),)</f>
        <v>0</v>
      </c>
      <c r="AD1040" s="51">
        <f>IFERROR(VLOOKUP(Таблица1[[#This Row],[Товар КОД6]],'Продажи Период СВОД'!$A$5:$C$410,3,0),)</f>
        <v>0</v>
      </c>
      <c r="AE1040" s="119">
        <f>Таблица1[[#This Row],[СТОК 1001]]+Таблица1[[#This Row],[СТОК 1002,]]</f>
        <v>0</v>
      </c>
      <c r="AF1040" s="128"/>
      <c r="AG1040" s="129"/>
      <c r="AH1040" s="120">
        <f>Таблица1[[#This Row],[1002 заказ]]+Таблица1[[#This Row],[1001 заказ]]</f>
        <v>0</v>
      </c>
      <c r="AI1040" s="57">
        <v>1</v>
      </c>
      <c r="AJ1040" s="194"/>
      <c r="AK1040" s="194"/>
      <c r="AL1040" s="194">
        <f>Таблица1[[#This Row],[ФАКТ 1001]]+Таблица1[[#This Row],[ФАКТ 1002]]+Таблица1[[#This Row],[1001 заказ]]+Таблица1[[#This Row],[1002 заказ]]</f>
        <v>0</v>
      </c>
      <c r="AP1040" s="3">
        <f>Таблица1[[#This Row],[Возврат 1002]]+Таблица1[[#This Row],[Возврат 1001]]</f>
        <v>0</v>
      </c>
      <c r="AQ104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41" spans="1:43" s="3" customFormat="1" ht="15.75" customHeight="1" x14ac:dyDescent="0.2">
      <c r="A1041" s="23" t="s">
        <v>810</v>
      </c>
      <c r="B1041" s="2">
        <v>409002</v>
      </c>
      <c r="C1041" s="88" t="s">
        <v>1727</v>
      </c>
      <c r="D1041" s="23" t="s">
        <v>810</v>
      </c>
      <c r="E1041" s="7">
        <v>409002</v>
      </c>
      <c r="F1041" s="7" t="s">
        <v>2576</v>
      </c>
      <c r="G1041" s="8" t="s">
        <v>1107</v>
      </c>
      <c r="H1041" s="5" t="s">
        <v>21</v>
      </c>
      <c r="I1041" s="5">
        <v>5</v>
      </c>
      <c r="J1041" s="5">
        <v>114.3</v>
      </c>
      <c r="K1041" s="5">
        <v>16</v>
      </c>
      <c r="L1041" s="5">
        <v>40</v>
      </c>
      <c r="M1041" s="5">
        <v>66.099999999999994</v>
      </c>
      <c r="N1041" s="5">
        <v>6.5</v>
      </c>
      <c r="O1041" s="43" t="str">
        <f>CONCATENATE(Таблица1[[#This Row],[Отверстия]],"/",Таблица1[[#This Row],[PCD]])</f>
        <v>5/114,3</v>
      </c>
      <c r="P1041" s="5" t="s">
        <v>1726</v>
      </c>
      <c r="Q1041" s="17" t="str">
        <f>CONCATENATE(Таблица1[[#This Row],[Отверстия]],"/",Таблица1[[#This Row],[PCD]],"/",Таблица1[[#This Row],[Диаметр]])</f>
        <v>5/114,3/16</v>
      </c>
      <c r="R104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5/114,3/16/40/66,1/6,5</v>
      </c>
      <c r="S104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5/114,3/16/40/66,1/6,5</v>
      </c>
      <c r="T1041" s="58" t="s">
        <v>28</v>
      </c>
      <c r="U1041" s="4">
        <v>4</v>
      </c>
      <c r="V1041" s="35">
        <v>4</v>
      </c>
      <c r="W1041" s="55" t="s">
        <v>2793</v>
      </c>
      <c r="X1041" s="34">
        <v>3990</v>
      </c>
      <c r="Y1041" s="161"/>
      <c r="Z1041" s="34">
        <v>0</v>
      </c>
      <c r="AA1041" s="51">
        <f>IFERROR(VLOOKUP(Таблица1[[#This Row],[Товар КОД6]],'Stock СВОД'!$A$5:$C$220,2,0),)</f>
        <v>0</v>
      </c>
      <c r="AB1041" s="51">
        <f>IFERROR(VLOOKUP(Таблица1[[#This Row],[Товар КОД6]],'Продажи Период СВОД'!$A$5:$C$410,2,0),)</f>
        <v>0</v>
      </c>
      <c r="AC1041" s="129">
        <f>IFERROR(VLOOKUP(Таблица1[[#This Row],[Товар КОД6]],'Stock СВОД'!$A$5:$C$220,3,0),)</f>
        <v>0</v>
      </c>
      <c r="AD1041" s="51">
        <f>IFERROR(VLOOKUP(Таблица1[[#This Row],[Товар КОД6]],'Продажи Период СВОД'!$A$5:$C$410,3,0),)</f>
        <v>0</v>
      </c>
      <c r="AE1041" s="119">
        <f>Таблица1[[#This Row],[СТОК 1001]]+Таблица1[[#This Row],[СТОК 1002,]]</f>
        <v>0</v>
      </c>
      <c r="AF1041" s="128"/>
      <c r="AG1041" s="129"/>
      <c r="AH1041" s="120">
        <f>Таблица1[[#This Row],[1002 заказ]]+Таблица1[[#This Row],[1001 заказ]]</f>
        <v>0</v>
      </c>
      <c r="AI1041" s="57">
        <v>1</v>
      </c>
      <c r="AJ1041" s="194"/>
      <c r="AK1041" s="194"/>
      <c r="AL1041" s="194">
        <f>Таблица1[[#This Row],[ФАКТ 1001]]+Таблица1[[#This Row],[ФАКТ 1002]]+Таблица1[[#This Row],[1001 заказ]]+Таблица1[[#This Row],[1002 заказ]]</f>
        <v>0</v>
      </c>
      <c r="AP1041" s="3">
        <f>Таблица1[[#This Row],[Возврат 1002]]+Таблица1[[#This Row],[Возврат 1001]]</f>
        <v>0</v>
      </c>
      <c r="AQ104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42" spans="1:43" s="3" customFormat="1" ht="15.75" customHeight="1" x14ac:dyDescent="0.2">
      <c r="A1042" s="23" t="s">
        <v>810</v>
      </c>
      <c r="B1042" s="2">
        <v>409003</v>
      </c>
      <c r="C1042" s="88" t="s">
        <v>1729</v>
      </c>
      <c r="D1042" s="23" t="s">
        <v>810</v>
      </c>
      <c r="E1042" s="7">
        <v>409003</v>
      </c>
      <c r="F1042" s="7" t="s">
        <v>2576</v>
      </c>
      <c r="G1042" s="8" t="s">
        <v>1108</v>
      </c>
      <c r="H1042" s="5" t="s">
        <v>21</v>
      </c>
      <c r="I1042" s="5">
        <v>5</v>
      </c>
      <c r="J1042" s="5">
        <v>114.3</v>
      </c>
      <c r="K1042" s="5">
        <v>16</v>
      </c>
      <c r="L1042" s="5">
        <v>40</v>
      </c>
      <c r="M1042" s="5">
        <v>66.099999999999994</v>
      </c>
      <c r="N1042" s="5">
        <v>6.5</v>
      </c>
      <c r="O1042" s="43" t="str">
        <f>CONCATENATE(Таблица1[[#This Row],[Отверстия]],"/",Таблица1[[#This Row],[PCD]])</f>
        <v>5/114,3</v>
      </c>
      <c r="P1042" s="5" t="s">
        <v>1728</v>
      </c>
      <c r="Q1042" s="17" t="str">
        <f>CONCATENATE(Таблица1[[#This Row],[Отверстия]],"/",Таблица1[[#This Row],[PCD]],"/",Таблица1[[#This Row],[Диаметр]])</f>
        <v>5/114,3/16</v>
      </c>
      <c r="R104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5/114,3/16/40/66,1/6,5</v>
      </c>
      <c r="S104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5/114,3/16/40/66,1/6,5</v>
      </c>
      <c r="T1042" s="58" t="s">
        <v>28</v>
      </c>
      <c r="U1042" s="4">
        <v>4</v>
      </c>
      <c r="V1042" s="35">
        <v>4</v>
      </c>
      <c r="W1042" s="55" t="s">
        <v>2793</v>
      </c>
      <c r="X1042" s="34">
        <v>3990</v>
      </c>
      <c r="Y1042" s="161"/>
      <c r="Z1042" s="34">
        <v>0</v>
      </c>
      <c r="AA1042" s="51">
        <f>IFERROR(VLOOKUP(Таблица1[[#This Row],[Товар КОД6]],'Stock СВОД'!$A$5:$C$220,2,0),)</f>
        <v>0</v>
      </c>
      <c r="AB1042" s="51">
        <f>IFERROR(VLOOKUP(Таблица1[[#This Row],[Товар КОД6]],'Продажи Период СВОД'!$A$5:$C$410,2,0),)</f>
        <v>0</v>
      </c>
      <c r="AC1042" s="129">
        <f>IFERROR(VLOOKUP(Таблица1[[#This Row],[Товар КОД6]],'Stock СВОД'!$A$5:$C$220,3,0),)</f>
        <v>0</v>
      </c>
      <c r="AD1042" s="51">
        <f>IFERROR(VLOOKUP(Таблица1[[#This Row],[Товар КОД6]],'Продажи Период СВОД'!$A$5:$C$410,3,0),)</f>
        <v>0</v>
      </c>
      <c r="AE1042" s="119">
        <f>Таблица1[[#This Row],[СТОК 1001]]+Таблица1[[#This Row],[СТОК 1002,]]</f>
        <v>0</v>
      </c>
      <c r="AF1042" s="128"/>
      <c r="AG1042" s="129"/>
      <c r="AH1042" s="120">
        <f>Таблица1[[#This Row],[1002 заказ]]+Таблица1[[#This Row],[1001 заказ]]</f>
        <v>0</v>
      </c>
      <c r="AI1042" s="57">
        <v>1</v>
      </c>
      <c r="AJ1042" s="194"/>
      <c r="AK1042" s="194"/>
      <c r="AL1042" s="194">
        <f>Таблица1[[#This Row],[ФАКТ 1001]]+Таблица1[[#This Row],[ФАКТ 1002]]+Таблица1[[#This Row],[1001 заказ]]+Таблица1[[#This Row],[1002 заказ]]</f>
        <v>0</v>
      </c>
      <c r="AP1042" s="3">
        <f>Таблица1[[#This Row],[Возврат 1002]]+Таблица1[[#This Row],[Возврат 1001]]</f>
        <v>0</v>
      </c>
      <c r="AQ104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43" spans="1:43" s="3" customFormat="1" ht="15.75" customHeight="1" x14ac:dyDescent="0.2">
      <c r="A1043" s="23" t="s">
        <v>810</v>
      </c>
      <c r="B1043" s="2">
        <v>665731</v>
      </c>
      <c r="C1043" s="88" t="s">
        <v>3926</v>
      </c>
      <c r="D1043" s="23" t="s">
        <v>810</v>
      </c>
      <c r="E1043" s="7">
        <v>665731</v>
      </c>
      <c r="F1043" s="7" t="s">
        <v>377</v>
      </c>
      <c r="G1043" s="8" t="s">
        <v>1106</v>
      </c>
      <c r="H1043" s="5" t="s">
        <v>21</v>
      </c>
      <c r="I1043" s="5">
        <v>5</v>
      </c>
      <c r="J1043" s="5">
        <v>114.3</v>
      </c>
      <c r="K1043" s="5">
        <v>16</v>
      </c>
      <c r="L1043" s="5">
        <v>40</v>
      </c>
      <c r="M1043" s="5">
        <v>66.099999999999994</v>
      </c>
      <c r="N1043" s="5">
        <v>6.5</v>
      </c>
      <c r="O1043" s="43" t="str">
        <f>CONCATENATE(Таблица1[[#This Row],[Отверстия]],"/",Таблица1[[#This Row],[PCD]])</f>
        <v>5/114,3</v>
      </c>
      <c r="P1043" s="5" t="s">
        <v>2331</v>
      </c>
      <c r="Q1043" s="17" t="str">
        <f>CONCATENATE(Таблица1[[#This Row],[Отверстия]],"/",Таблица1[[#This Row],[PCD]],"/",Таблица1[[#This Row],[Диаметр]])</f>
        <v>5/114,3/16</v>
      </c>
      <c r="R104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5/114,3/16/40/66,1/6,5</v>
      </c>
      <c r="S104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5/114,3/16/40/66,1/6,5</v>
      </c>
      <c r="T1043" s="58" t="s">
        <v>28</v>
      </c>
      <c r="U1043" s="4">
        <v>4</v>
      </c>
      <c r="V1043" s="35">
        <v>4</v>
      </c>
      <c r="W1043" s="55" t="s">
        <v>2793</v>
      </c>
      <c r="X1043" s="34">
        <v>3990</v>
      </c>
      <c r="Y1043" s="161"/>
      <c r="Z1043" s="34">
        <v>0</v>
      </c>
      <c r="AA1043" s="51">
        <f>IFERROR(VLOOKUP(Таблица1[[#This Row],[Товар КОД6]],'Stock СВОД'!$A$5:$C$220,2,0),)</f>
        <v>0</v>
      </c>
      <c r="AB1043" s="51">
        <f>IFERROR(VLOOKUP(Таблица1[[#This Row],[Товар КОД6]],'Продажи Период СВОД'!$A$5:$C$410,2,0),)</f>
        <v>0</v>
      </c>
      <c r="AC1043" s="129">
        <f>IFERROR(VLOOKUP(Таблица1[[#This Row],[Товар КОД6]],'Stock СВОД'!$A$5:$C$220,3,0),)</f>
        <v>0</v>
      </c>
      <c r="AD1043" s="51">
        <f>IFERROR(VLOOKUP(Таблица1[[#This Row],[Товар КОД6]],'Продажи Период СВОД'!$A$5:$C$410,3,0),)</f>
        <v>0</v>
      </c>
      <c r="AE1043" s="119">
        <f>Таблица1[[#This Row],[СТОК 1001]]+Таблица1[[#This Row],[СТОК 1002,]]</f>
        <v>0</v>
      </c>
      <c r="AF1043" s="128"/>
      <c r="AG1043" s="129"/>
      <c r="AH1043" s="120">
        <f>Таблица1[[#This Row],[1002 заказ]]+Таблица1[[#This Row],[1001 заказ]]</f>
        <v>0</v>
      </c>
      <c r="AI1043" s="57">
        <v>1</v>
      </c>
      <c r="AJ1043" s="194"/>
      <c r="AK1043" s="194"/>
      <c r="AL1043" s="194">
        <f>Таблица1[[#This Row],[ФАКТ 1001]]+Таблица1[[#This Row],[ФАКТ 1002]]+Таблица1[[#This Row],[1001 заказ]]+Таблица1[[#This Row],[1002 заказ]]</f>
        <v>0</v>
      </c>
      <c r="AP1043" s="3">
        <f>Таблица1[[#This Row],[Возврат 1002]]+Таблица1[[#This Row],[Возврат 1001]]</f>
        <v>0</v>
      </c>
      <c r="AQ104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44" spans="1:43" s="3" customFormat="1" ht="15.75" customHeight="1" x14ac:dyDescent="0.2">
      <c r="A1044" s="23" t="s">
        <v>810</v>
      </c>
      <c r="B1044" s="2">
        <v>666003</v>
      </c>
      <c r="C1044" s="88" t="s">
        <v>3793</v>
      </c>
      <c r="D1044" s="23" t="s">
        <v>810</v>
      </c>
      <c r="E1044" s="7">
        <v>666003</v>
      </c>
      <c r="F1044" s="7" t="s">
        <v>2576</v>
      </c>
      <c r="G1044" s="8" t="s">
        <v>1099</v>
      </c>
      <c r="H1044" s="5" t="s">
        <v>21</v>
      </c>
      <c r="I1044" s="5">
        <v>5</v>
      </c>
      <c r="J1044" s="5">
        <v>114.3</v>
      </c>
      <c r="K1044" s="5">
        <v>16</v>
      </c>
      <c r="L1044" s="5">
        <v>40</v>
      </c>
      <c r="M1044" s="5">
        <v>66.099999999999994</v>
      </c>
      <c r="N1044" s="5">
        <v>6.5</v>
      </c>
      <c r="O1044" s="43" t="str">
        <f>CONCATENATE(Таблица1[[#This Row],[Отверстия]],"/",Таблица1[[#This Row],[PCD]])</f>
        <v>5/114,3</v>
      </c>
      <c r="P1044" s="5" t="s">
        <v>2525</v>
      </c>
      <c r="Q1044" s="17" t="str">
        <f>CONCATENATE(Таблица1[[#This Row],[Отверстия]],"/",Таблица1[[#This Row],[PCD]],"/",Таблица1[[#This Row],[Диаметр]])</f>
        <v>5/114,3/16</v>
      </c>
      <c r="R104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5/114,3/16/40/66,1/6,5</v>
      </c>
      <c r="S104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5/114,3/16/40/66,1/6,5</v>
      </c>
      <c r="T1044" s="58" t="s">
        <v>28</v>
      </c>
      <c r="U1044" s="4">
        <v>4</v>
      </c>
      <c r="V1044" s="35">
        <v>4</v>
      </c>
      <c r="W1044" s="55" t="s">
        <v>2793</v>
      </c>
      <c r="X1044" s="34">
        <v>3990</v>
      </c>
      <c r="Y1044" s="161"/>
      <c r="Z1044" s="34">
        <v>0</v>
      </c>
      <c r="AA1044" s="51">
        <f>IFERROR(VLOOKUP(Таблица1[[#This Row],[Товар КОД6]],'Stock СВОД'!$A$5:$C$220,2,0),)</f>
        <v>0</v>
      </c>
      <c r="AB1044" s="51">
        <f>IFERROR(VLOOKUP(Таблица1[[#This Row],[Товар КОД6]],'Продажи Период СВОД'!$A$5:$C$410,2,0),)</f>
        <v>0</v>
      </c>
      <c r="AC1044" s="129">
        <f>IFERROR(VLOOKUP(Таблица1[[#This Row],[Товар КОД6]],'Stock СВОД'!$A$5:$C$220,3,0),)</f>
        <v>0</v>
      </c>
      <c r="AD1044" s="51">
        <f>IFERROR(VLOOKUP(Таблица1[[#This Row],[Товар КОД6]],'Продажи Период СВОД'!$A$5:$C$410,3,0),)</f>
        <v>0</v>
      </c>
      <c r="AE1044" s="119">
        <f>Таблица1[[#This Row],[СТОК 1001]]+Таблица1[[#This Row],[СТОК 1002,]]</f>
        <v>0</v>
      </c>
      <c r="AF1044" s="128"/>
      <c r="AG1044" s="129"/>
      <c r="AH1044" s="120">
        <f>Таблица1[[#This Row],[1002 заказ]]+Таблица1[[#This Row],[1001 заказ]]</f>
        <v>0</v>
      </c>
      <c r="AI1044" s="57">
        <v>1</v>
      </c>
      <c r="AJ1044" s="194"/>
      <c r="AK1044" s="194"/>
      <c r="AL1044" s="194">
        <f>Таблица1[[#This Row],[ФАКТ 1001]]+Таблица1[[#This Row],[ФАКТ 1002]]+Таблица1[[#This Row],[1001 заказ]]+Таблица1[[#This Row],[1002 заказ]]</f>
        <v>0</v>
      </c>
      <c r="AP1044" s="3">
        <f>Таблица1[[#This Row],[Возврат 1002]]+Таблица1[[#This Row],[Возврат 1001]]</f>
        <v>0</v>
      </c>
      <c r="AQ104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45" spans="1:43" s="3" customFormat="1" ht="15.75" customHeight="1" x14ac:dyDescent="0.2">
      <c r="A1045" s="23" t="s">
        <v>810</v>
      </c>
      <c r="B1045" s="2">
        <v>666004</v>
      </c>
      <c r="C1045" s="88" t="s">
        <v>3269</v>
      </c>
      <c r="D1045" s="23" t="s">
        <v>810</v>
      </c>
      <c r="E1045" s="7">
        <v>666004</v>
      </c>
      <c r="F1045" s="7" t="s">
        <v>172</v>
      </c>
      <c r="G1045" s="8" t="s">
        <v>2571</v>
      </c>
      <c r="H1045" s="5" t="s">
        <v>21</v>
      </c>
      <c r="I1045" s="5">
        <v>5</v>
      </c>
      <c r="J1045" s="5">
        <v>114.3</v>
      </c>
      <c r="K1045" s="5">
        <v>16</v>
      </c>
      <c r="L1045" s="5">
        <v>40</v>
      </c>
      <c r="M1045" s="5">
        <v>66.099999999999994</v>
      </c>
      <c r="N1045" s="5">
        <v>6.5</v>
      </c>
      <c r="O1045" s="43" t="str">
        <f>CONCATENATE(Таблица1[[#This Row],[Отверстия]],"/",Таблица1[[#This Row],[PCD]])</f>
        <v>5/114,3</v>
      </c>
      <c r="P1045" s="5" t="s">
        <v>3270</v>
      </c>
      <c r="Q1045" s="17" t="str">
        <f>CONCATENATE(Таблица1[[#This Row],[Отверстия]],"/",Таблица1[[#This Row],[PCD]],"/",Таблица1[[#This Row],[Диаметр]])</f>
        <v>5/114,3/16</v>
      </c>
      <c r="R104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5/114,3/16/40/66,1/6,5</v>
      </c>
      <c r="S104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5/114,3/16/40/66,1/6,5</v>
      </c>
      <c r="T1045" s="58" t="s">
        <v>28</v>
      </c>
      <c r="U1045" s="4">
        <v>4</v>
      </c>
      <c r="V1045" s="35">
        <v>4</v>
      </c>
      <c r="W1045" s="55" t="s">
        <v>2793</v>
      </c>
      <c r="X1045" s="34">
        <v>4250</v>
      </c>
      <c r="Y1045" s="161"/>
      <c r="Z1045" s="34">
        <v>3325.0039999999999</v>
      </c>
      <c r="AA1045" s="51">
        <f>IFERROR(VLOOKUP(Таблица1[[#This Row],[Товар КОД6]],'Stock СВОД'!$A$5:$C$220,2,0),)</f>
        <v>0</v>
      </c>
      <c r="AB1045" s="51">
        <f>IFERROR(VLOOKUP(Таблица1[[#This Row],[Товар КОД6]],'Продажи Период СВОД'!$A$5:$C$410,2,0),)</f>
        <v>0</v>
      </c>
      <c r="AC1045" s="129">
        <f>IFERROR(VLOOKUP(Таблица1[[#This Row],[Товар КОД6]],'Stock СВОД'!$A$5:$C$220,3,0),)</f>
        <v>4</v>
      </c>
      <c r="AD1045" s="51">
        <f>IFERROR(VLOOKUP(Таблица1[[#This Row],[Товар КОД6]],'Продажи Период СВОД'!$A$5:$C$410,3,0),)</f>
        <v>0</v>
      </c>
      <c r="AE1045" s="119">
        <f>Таблица1[[#This Row],[СТОК 1001]]+Таблица1[[#This Row],[СТОК 1002,]]</f>
        <v>4</v>
      </c>
      <c r="AF1045" s="128"/>
      <c r="AG1045" s="129"/>
      <c r="AH1045" s="120">
        <f>Таблица1[[#This Row],[1002 заказ]]+Таблица1[[#This Row],[1001 заказ]]</f>
        <v>0</v>
      </c>
      <c r="AI1045" s="57">
        <v>1</v>
      </c>
      <c r="AJ1045" s="194"/>
      <c r="AK1045" s="194"/>
      <c r="AL1045" s="194">
        <f>Таблица1[[#This Row],[ФАКТ 1001]]+Таблица1[[#This Row],[ФАКТ 1002]]+Таблица1[[#This Row],[1001 заказ]]+Таблица1[[#This Row],[1002 заказ]]</f>
        <v>0</v>
      </c>
      <c r="AP1045" s="3">
        <f>Таблица1[[#This Row],[Возврат 1002]]+Таблица1[[#This Row],[Возврат 1001]]</f>
        <v>0</v>
      </c>
      <c r="AQ104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1046" spans="1:43" s="3" customFormat="1" ht="15.75" customHeight="1" x14ac:dyDescent="0.2">
      <c r="A1046" s="23" t="s">
        <v>810</v>
      </c>
      <c r="B1046" s="2">
        <v>661568</v>
      </c>
      <c r="C1046" s="88" t="s">
        <v>3794</v>
      </c>
      <c r="D1046" s="23" t="s">
        <v>810</v>
      </c>
      <c r="E1046" s="7">
        <v>661568</v>
      </c>
      <c r="F1046" s="7" t="s">
        <v>513</v>
      </c>
      <c r="G1046" s="8" t="s">
        <v>1099</v>
      </c>
      <c r="H1046" s="5" t="s">
        <v>21</v>
      </c>
      <c r="I1046" s="5">
        <v>5</v>
      </c>
      <c r="J1046" s="5">
        <v>114.3</v>
      </c>
      <c r="K1046" s="5">
        <v>16</v>
      </c>
      <c r="L1046" s="5">
        <v>40</v>
      </c>
      <c r="M1046" s="5">
        <v>66.099999999999994</v>
      </c>
      <c r="N1046" s="5">
        <v>7</v>
      </c>
      <c r="O1046" s="43" t="str">
        <f>CONCATENATE(Таблица1[[#This Row],[Отверстия]],"/",Таблица1[[#This Row],[PCD]])</f>
        <v>5/114,3</v>
      </c>
      <c r="P1046" s="5" t="s">
        <v>584</v>
      </c>
      <c r="Q1046" s="17" t="str">
        <f>CONCATENATE(Таблица1[[#This Row],[Отверстия]],"/",Таблица1[[#This Row],[PCD]],"/",Таблица1[[#This Row],[Диаметр]])</f>
        <v>5/114,3/16</v>
      </c>
      <c r="R104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5/114,3/16/40/66,1/7</v>
      </c>
      <c r="S104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5/114,3/16/40/66,1/7</v>
      </c>
      <c r="T1046" s="58" t="s">
        <v>28</v>
      </c>
      <c r="U1046" s="4">
        <v>4</v>
      </c>
      <c r="V1046" s="35">
        <v>4</v>
      </c>
      <c r="W1046" s="55"/>
      <c r="X1046" s="34">
        <v>3990</v>
      </c>
      <c r="Y1046" s="161"/>
      <c r="Z1046" s="34">
        <v>0</v>
      </c>
      <c r="AA1046" s="51">
        <f>IFERROR(VLOOKUP(Таблица1[[#This Row],[Товар КОД6]],'Stock СВОД'!$A$5:$C$220,2,0),)</f>
        <v>0</v>
      </c>
      <c r="AB1046" s="51">
        <f>IFERROR(VLOOKUP(Таблица1[[#This Row],[Товар КОД6]],'Продажи Период СВОД'!$A$5:$C$410,2,0),)</f>
        <v>0</v>
      </c>
      <c r="AC1046" s="129">
        <f>IFERROR(VLOOKUP(Таблица1[[#This Row],[Товар КОД6]],'Stock СВОД'!$A$5:$C$220,3,0),)</f>
        <v>0</v>
      </c>
      <c r="AD1046" s="51">
        <f>IFERROR(VLOOKUP(Таблица1[[#This Row],[Товар КОД6]],'Продажи Период СВОД'!$A$5:$C$410,3,0),)</f>
        <v>0</v>
      </c>
      <c r="AE1046" s="119">
        <f>Таблица1[[#This Row],[СТОК 1001]]+Таблица1[[#This Row],[СТОК 1002,]]</f>
        <v>0</v>
      </c>
      <c r="AF1046" s="128"/>
      <c r="AG1046" s="129"/>
      <c r="AH1046" s="120">
        <f>Таблица1[[#This Row],[1002 заказ]]+Таблица1[[#This Row],[1001 заказ]]</f>
        <v>0</v>
      </c>
      <c r="AI1046" s="57"/>
      <c r="AJ1046" s="194"/>
      <c r="AK1046" s="194"/>
      <c r="AL1046" s="194">
        <f>Таблица1[[#This Row],[ФАКТ 1001]]+Таблица1[[#This Row],[ФАКТ 1002]]+Таблица1[[#This Row],[1001 заказ]]+Таблица1[[#This Row],[1002 заказ]]</f>
        <v>0</v>
      </c>
      <c r="AP1046" s="3">
        <f>Таблица1[[#This Row],[Возврат 1002]]+Таблица1[[#This Row],[Возврат 1001]]</f>
        <v>0</v>
      </c>
      <c r="AQ104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47" spans="1:43" s="3" customFormat="1" ht="15.75" customHeight="1" x14ac:dyDescent="0.2">
      <c r="A1047" s="23" t="s">
        <v>810</v>
      </c>
      <c r="B1047" s="2">
        <v>405707</v>
      </c>
      <c r="C1047" s="88" t="s">
        <v>586</v>
      </c>
      <c r="D1047" s="23" t="s">
        <v>810</v>
      </c>
      <c r="E1047" s="7">
        <v>405707</v>
      </c>
      <c r="F1047" s="7" t="s">
        <v>513</v>
      </c>
      <c r="G1047" s="8" t="s">
        <v>1097</v>
      </c>
      <c r="H1047" s="5" t="s">
        <v>21</v>
      </c>
      <c r="I1047" s="5">
        <v>5</v>
      </c>
      <c r="J1047" s="5">
        <v>114.3</v>
      </c>
      <c r="K1047" s="5">
        <v>16</v>
      </c>
      <c r="L1047" s="5">
        <v>40</v>
      </c>
      <c r="M1047" s="5">
        <v>66.099999999999994</v>
      </c>
      <c r="N1047" s="5">
        <v>7</v>
      </c>
      <c r="O1047" s="43" t="str">
        <f>CONCATENATE(Таблица1[[#This Row],[Отверстия]],"/",Таблица1[[#This Row],[PCD]])</f>
        <v>5/114,3</v>
      </c>
      <c r="P1047" s="5" t="s">
        <v>587</v>
      </c>
      <c r="Q1047" s="17" t="str">
        <f>CONCATENATE(Таблица1[[#This Row],[Отверстия]],"/",Таблица1[[#This Row],[PCD]],"/",Таблица1[[#This Row],[Диаметр]])</f>
        <v>5/114,3/16</v>
      </c>
      <c r="R104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5/114,3/16/40/66,1/7</v>
      </c>
      <c r="S104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5/114,3/16/40/66,1/7</v>
      </c>
      <c r="T1047" s="58" t="s">
        <v>28</v>
      </c>
      <c r="U1047" s="4">
        <v>4</v>
      </c>
      <c r="V1047" s="35">
        <v>4</v>
      </c>
      <c r="W1047" s="55"/>
      <c r="X1047" s="34">
        <v>4250</v>
      </c>
      <c r="Y1047" s="161"/>
      <c r="Z1047" s="34">
        <v>0</v>
      </c>
      <c r="AA1047" s="51">
        <f>IFERROR(VLOOKUP(Таблица1[[#This Row],[Товар КОД6]],'Stock СВОД'!$A$5:$C$220,2,0),)</f>
        <v>0</v>
      </c>
      <c r="AB1047" s="51">
        <f>IFERROR(VLOOKUP(Таблица1[[#This Row],[Товар КОД6]],'Продажи Период СВОД'!$A$5:$C$410,2,0),)</f>
        <v>0</v>
      </c>
      <c r="AC1047" s="129">
        <f>IFERROR(VLOOKUP(Таблица1[[#This Row],[Товар КОД6]],'Stock СВОД'!$A$5:$C$220,3,0),)</f>
        <v>0</v>
      </c>
      <c r="AD1047" s="51">
        <f>IFERROR(VLOOKUP(Таблица1[[#This Row],[Товар КОД6]],'Продажи Период СВОД'!$A$5:$C$410,3,0),)</f>
        <v>0</v>
      </c>
      <c r="AE1047" s="119">
        <f>Таблица1[[#This Row],[СТОК 1001]]+Таблица1[[#This Row],[СТОК 1002,]]</f>
        <v>0</v>
      </c>
      <c r="AF1047" s="128"/>
      <c r="AG1047" s="129"/>
      <c r="AH1047" s="120">
        <f>Таблица1[[#This Row],[1002 заказ]]+Таблица1[[#This Row],[1001 заказ]]</f>
        <v>0</v>
      </c>
      <c r="AI1047" s="57"/>
      <c r="AJ1047" s="194"/>
      <c r="AK1047" s="194"/>
      <c r="AL1047" s="194">
        <f>Таблица1[[#This Row],[ФАКТ 1001]]+Таблица1[[#This Row],[ФАКТ 1002]]+Таблица1[[#This Row],[1001 заказ]]+Таблица1[[#This Row],[1002 заказ]]</f>
        <v>0</v>
      </c>
      <c r="AP1047" s="3">
        <f>Таблица1[[#This Row],[Возврат 1002]]+Таблица1[[#This Row],[Возврат 1001]]</f>
        <v>0</v>
      </c>
      <c r="AQ104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48" spans="1:43" s="3" customFormat="1" ht="15.75" customHeight="1" x14ac:dyDescent="0.2">
      <c r="A1048" s="23" t="s">
        <v>810</v>
      </c>
      <c r="B1048" s="2">
        <v>2066751</v>
      </c>
      <c r="C1048" s="88" t="s">
        <v>1120</v>
      </c>
      <c r="D1048" s="23" t="s">
        <v>810</v>
      </c>
      <c r="E1048" s="7">
        <v>2066751</v>
      </c>
      <c r="F1048" s="7" t="s">
        <v>472</v>
      </c>
      <c r="G1048" s="8" t="s">
        <v>2571</v>
      </c>
      <c r="H1048" s="5" t="s">
        <v>21</v>
      </c>
      <c r="I1048" s="5">
        <v>5</v>
      </c>
      <c r="J1048" s="5">
        <v>114.3</v>
      </c>
      <c r="K1048" s="5">
        <v>16</v>
      </c>
      <c r="L1048" s="5">
        <v>40</v>
      </c>
      <c r="M1048" s="5">
        <v>66.099999999999994</v>
      </c>
      <c r="N1048" s="5">
        <v>7</v>
      </c>
      <c r="O1048" s="43" t="str">
        <f>CONCATENATE(Таблица1[[#This Row],[Отверстия]],"/",Таблица1[[#This Row],[PCD]])</f>
        <v>5/114,3</v>
      </c>
      <c r="P1048" s="5" t="s">
        <v>1121</v>
      </c>
      <c r="Q1048" s="17" t="str">
        <f>CONCATENATE(Таблица1[[#This Row],[Отверстия]],"/",Таблица1[[#This Row],[PCD]],"/",Таблица1[[#This Row],[Диаметр]])</f>
        <v>5/114,3/16</v>
      </c>
      <c r="R104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5/114,3/16/40/66,1/7</v>
      </c>
      <c r="S104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5/114,3/16/40/66,1/7</v>
      </c>
      <c r="T1048" s="58" t="s">
        <v>28</v>
      </c>
      <c r="U1048" s="4">
        <v>4</v>
      </c>
      <c r="V1048" s="35">
        <v>4</v>
      </c>
      <c r="W1048" s="55"/>
      <c r="X1048" s="34">
        <v>4250</v>
      </c>
      <c r="Y1048" s="161"/>
      <c r="Z1048" s="34">
        <v>3094.9983999999999</v>
      </c>
      <c r="AA1048" s="51">
        <f>IFERROR(VLOOKUP(Таблица1[[#This Row],[Товар КОД6]],'Stock СВОД'!$A$5:$C$220,2,0),)</f>
        <v>4</v>
      </c>
      <c r="AB1048" s="51">
        <f>IFERROR(VLOOKUP(Таблица1[[#This Row],[Товар КОД6]],'Продажи Период СВОД'!$A$5:$C$410,2,0),)</f>
        <v>4</v>
      </c>
      <c r="AC1048" s="129">
        <f>IFERROR(VLOOKUP(Таблица1[[#This Row],[Товар КОД6]],'Stock СВОД'!$A$5:$C$220,3,0),)</f>
        <v>8</v>
      </c>
      <c r="AD1048" s="51">
        <f>IFERROR(VLOOKUP(Таблица1[[#This Row],[Товар КОД6]],'Продажи Период СВОД'!$A$5:$C$410,3,0),)</f>
        <v>0</v>
      </c>
      <c r="AE1048" s="119">
        <f>Таблица1[[#This Row],[СТОК 1001]]+Таблица1[[#This Row],[СТОК 1002,]]</f>
        <v>12</v>
      </c>
      <c r="AF1048" s="128"/>
      <c r="AG1048" s="129"/>
      <c r="AH1048" s="120">
        <f>Таблица1[[#This Row],[1002 заказ]]+Таблица1[[#This Row],[1001 заказ]]</f>
        <v>0</v>
      </c>
      <c r="AI1048" s="57"/>
      <c r="AJ1048" s="194"/>
      <c r="AK1048" s="194"/>
      <c r="AL1048" s="194">
        <f>Таблица1[[#This Row],[ФАКТ 1001]]+Таблица1[[#This Row],[ФАКТ 1002]]+Таблица1[[#This Row],[1001 заказ]]+Таблица1[[#This Row],[1002 заказ]]</f>
        <v>0</v>
      </c>
      <c r="AP1048" s="3">
        <f>Таблица1[[#This Row],[Возврат 1002]]+Таблица1[[#This Row],[Возврат 1001]]</f>
        <v>0</v>
      </c>
      <c r="AQ104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16</v>
      </c>
    </row>
    <row r="1049" spans="1:43" s="3" customFormat="1" ht="15.75" customHeight="1" x14ac:dyDescent="0.2">
      <c r="A1049" s="23" t="s">
        <v>810</v>
      </c>
      <c r="B1049" s="2">
        <v>2066752</v>
      </c>
      <c r="C1049" s="88" t="s">
        <v>1123</v>
      </c>
      <c r="D1049" s="23" t="s">
        <v>810</v>
      </c>
      <c r="E1049" s="7">
        <v>2066752</v>
      </c>
      <c r="F1049" s="7" t="s">
        <v>472</v>
      </c>
      <c r="G1049" s="8" t="s">
        <v>1124</v>
      </c>
      <c r="H1049" s="5" t="s">
        <v>21</v>
      </c>
      <c r="I1049" s="5">
        <v>5</v>
      </c>
      <c r="J1049" s="5">
        <v>114.3</v>
      </c>
      <c r="K1049" s="5">
        <v>16</v>
      </c>
      <c r="L1049" s="5">
        <v>40</v>
      </c>
      <c r="M1049" s="5">
        <v>66.099999999999994</v>
      </c>
      <c r="N1049" s="5">
        <v>7</v>
      </c>
      <c r="O1049" s="43" t="str">
        <f>CONCATENATE(Таблица1[[#This Row],[Отверстия]],"/",Таблица1[[#This Row],[PCD]])</f>
        <v>5/114,3</v>
      </c>
      <c r="P1049" s="5" t="s">
        <v>1122</v>
      </c>
      <c r="Q1049" s="17" t="str">
        <f>CONCATENATE(Таблица1[[#This Row],[Отверстия]],"/",Таблица1[[#This Row],[PCD]],"/",Таблица1[[#This Row],[Диаметр]])</f>
        <v>5/114,3/16</v>
      </c>
      <c r="R104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5/114,3/16/40/66,1/7</v>
      </c>
      <c r="S104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5/114,3/16/40/66,1/7</v>
      </c>
      <c r="T1049" s="58" t="s">
        <v>28</v>
      </c>
      <c r="U1049" s="4">
        <v>4</v>
      </c>
      <c r="V1049" s="35">
        <v>4</v>
      </c>
      <c r="W1049" s="55"/>
      <c r="X1049" s="34">
        <v>3990</v>
      </c>
      <c r="Y1049" s="161"/>
      <c r="Z1049" s="34">
        <v>0</v>
      </c>
      <c r="AA1049" s="51">
        <f>IFERROR(VLOOKUP(Таблица1[[#This Row],[Товар КОД6]],'Stock СВОД'!$A$5:$C$220,2,0),)</f>
        <v>0</v>
      </c>
      <c r="AB1049" s="51">
        <f>IFERROR(VLOOKUP(Таблица1[[#This Row],[Товар КОД6]],'Продажи Период СВОД'!$A$5:$C$410,2,0),)</f>
        <v>0</v>
      </c>
      <c r="AC1049" s="129">
        <f>IFERROR(VLOOKUP(Таблица1[[#This Row],[Товар КОД6]],'Stock СВОД'!$A$5:$C$220,3,0),)</f>
        <v>0</v>
      </c>
      <c r="AD1049" s="51">
        <f>IFERROR(VLOOKUP(Таблица1[[#This Row],[Товар КОД6]],'Продажи Период СВОД'!$A$5:$C$410,3,0),)</f>
        <v>0</v>
      </c>
      <c r="AE1049" s="119">
        <f>Таблица1[[#This Row],[СТОК 1001]]+Таблица1[[#This Row],[СТОК 1002,]]</f>
        <v>0</v>
      </c>
      <c r="AF1049" s="128"/>
      <c r="AG1049" s="129"/>
      <c r="AH1049" s="120">
        <f>Таблица1[[#This Row],[1002 заказ]]+Таблица1[[#This Row],[1001 заказ]]</f>
        <v>0</v>
      </c>
      <c r="AI1049" s="57"/>
      <c r="AJ1049" s="194"/>
      <c r="AK1049" s="194"/>
      <c r="AL1049" s="194">
        <f>Таблица1[[#This Row],[ФАКТ 1001]]+Таблица1[[#This Row],[ФАКТ 1002]]+Таблица1[[#This Row],[1001 заказ]]+Таблица1[[#This Row],[1002 заказ]]</f>
        <v>0</v>
      </c>
      <c r="AN1049" s="3">
        <v>2</v>
      </c>
      <c r="AO1049" s="3">
        <v>2</v>
      </c>
      <c r="AP1049" s="3">
        <f>Таблица1[[#This Row],[Возврат 1002]]+Таблица1[[#This Row],[Возврат 1001]]</f>
        <v>4</v>
      </c>
      <c r="AQ104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50" spans="1:43" s="3" customFormat="1" ht="15.75" customHeight="1" x14ac:dyDescent="0.2">
      <c r="A1050" s="23" t="s">
        <v>810</v>
      </c>
      <c r="B1050" s="2">
        <v>661567</v>
      </c>
      <c r="C1050" s="88" t="s">
        <v>1992</v>
      </c>
      <c r="D1050" s="23" t="s">
        <v>810</v>
      </c>
      <c r="E1050" s="7">
        <v>661567</v>
      </c>
      <c r="F1050" s="7" t="s">
        <v>513</v>
      </c>
      <c r="G1050" s="8" t="s">
        <v>1106</v>
      </c>
      <c r="H1050" s="5" t="s">
        <v>21</v>
      </c>
      <c r="I1050" s="5">
        <v>5</v>
      </c>
      <c r="J1050" s="5">
        <v>114.3</v>
      </c>
      <c r="K1050" s="5">
        <v>16</v>
      </c>
      <c r="L1050" s="5">
        <v>40</v>
      </c>
      <c r="M1050" s="5">
        <v>66.099999999999994</v>
      </c>
      <c r="N1050" s="5">
        <v>7</v>
      </c>
      <c r="O1050" s="43" t="str">
        <f>CONCATENATE(Таблица1[[#This Row],[Отверстия]],"/",Таблица1[[#This Row],[PCD]])</f>
        <v>5/114,3</v>
      </c>
      <c r="P1050" s="5" t="s">
        <v>1991</v>
      </c>
      <c r="Q1050" s="17" t="str">
        <f>CONCATENATE(Таблица1[[#This Row],[Отверстия]],"/",Таблица1[[#This Row],[PCD]],"/",Таблица1[[#This Row],[Диаметр]])</f>
        <v>5/114,3/16</v>
      </c>
      <c r="R105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5/114,3/16/40/66,1/7</v>
      </c>
      <c r="S105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5/114,3/16/40/66,1/7</v>
      </c>
      <c r="T1050" s="58" t="s">
        <v>28</v>
      </c>
      <c r="U1050" s="4">
        <v>4</v>
      </c>
      <c r="V1050" s="35">
        <v>4</v>
      </c>
      <c r="W1050" s="55"/>
      <c r="X1050" s="34">
        <v>3990</v>
      </c>
      <c r="Y1050" s="161"/>
      <c r="Z1050" s="34">
        <v>0</v>
      </c>
      <c r="AA1050" s="51">
        <f>IFERROR(VLOOKUP(Таблица1[[#This Row],[Товар КОД6]],'Stock СВОД'!$A$5:$C$220,2,0),)</f>
        <v>0</v>
      </c>
      <c r="AB1050" s="51">
        <f>IFERROR(VLOOKUP(Таблица1[[#This Row],[Товар КОД6]],'Продажи Период СВОД'!$A$5:$C$410,2,0),)</f>
        <v>0</v>
      </c>
      <c r="AC1050" s="129">
        <f>IFERROR(VLOOKUP(Таблица1[[#This Row],[Товар КОД6]],'Stock СВОД'!$A$5:$C$220,3,0),)</f>
        <v>0</v>
      </c>
      <c r="AD1050" s="51">
        <f>IFERROR(VLOOKUP(Таблица1[[#This Row],[Товар КОД6]],'Продажи Период СВОД'!$A$5:$C$410,3,0),)</f>
        <v>0</v>
      </c>
      <c r="AE1050" s="119">
        <f>Таблица1[[#This Row],[СТОК 1001]]+Таблица1[[#This Row],[СТОК 1002,]]</f>
        <v>0</v>
      </c>
      <c r="AF1050" s="128"/>
      <c r="AG1050" s="129"/>
      <c r="AH1050" s="120">
        <f>Таблица1[[#This Row],[1002 заказ]]+Таблица1[[#This Row],[1001 заказ]]</f>
        <v>0</v>
      </c>
      <c r="AI1050" s="57"/>
      <c r="AJ1050" s="194"/>
      <c r="AK1050" s="194"/>
      <c r="AL1050" s="194">
        <f>Таблица1[[#This Row],[ФАКТ 1001]]+Таблица1[[#This Row],[ФАКТ 1002]]+Таблица1[[#This Row],[1001 заказ]]+Таблица1[[#This Row],[1002 заказ]]</f>
        <v>0</v>
      </c>
      <c r="AP1050" s="3">
        <f>Таблица1[[#This Row],[Возврат 1002]]+Таблица1[[#This Row],[Возврат 1001]]</f>
        <v>0</v>
      </c>
      <c r="AQ105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51" spans="1:43" s="3" customFormat="1" ht="15.75" hidden="1" customHeight="1" x14ac:dyDescent="0.2">
      <c r="A1051" s="23" t="s">
        <v>810</v>
      </c>
      <c r="B1051" s="2">
        <v>864280</v>
      </c>
      <c r="C1051" s="88"/>
      <c r="D1051" s="23" t="s">
        <v>810</v>
      </c>
      <c r="E1051" s="7">
        <v>864280</v>
      </c>
      <c r="F1051" s="7"/>
      <c r="G1051" s="8"/>
      <c r="H1051" s="5" t="s">
        <v>284</v>
      </c>
      <c r="I1051" s="5">
        <v>5</v>
      </c>
      <c r="J1051" s="5">
        <v>114.3</v>
      </c>
      <c r="K1051" s="5">
        <v>16</v>
      </c>
      <c r="L1051" s="5">
        <v>40</v>
      </c>
      <c r="M1051" s="5">
        <v>72.3</v>
      </c>
      <c r="N1051" s="5">
        <v>6.5</v>
      </c>
      <c r="O1051" s="43" t="str">
        <f>CONCATENATE(Таблица1[[#This Row],[Отверстия]],"/",Таблица1[[#This Row],[PCD]])</f>
        <v>5/114,3</v>
      </c>
      <c r="P1051" s="5" t="s">
        <v>597</v>
      </c>
      <c r="Q1051" s="17" t="str">
        <f>CONCATENATE(Таблица1[[#This Row],[Отверстия]],"/",Таблица1[[#This Row],[PCD]],"/",Таблица1[[#This Row],[Диаметр]])</f>
        <v>5/114,3/16</v>
      </c>
      <c r="R105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5/114,3/16/40/72,3/6,5</v>
      </c>
      <c r="S105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5/114,3/16/40/72,3/6,5</v>
      </c>
      <c r="T1051" s="58" t="s">
        <v>22</v>
      </c>
      <c r="U1051" s="4"/>
      <c r="V1051" s="35"/>
      <c r="W1051" s="55"/>
      <c r="X1051" s="34">
        <v>4460</v>
      </c>
      <c r="Y1051" s="161"/>
      <c r="Z1051" s="34">
        <v>0</v>
      </c>
      <c r="AA1051" s="51">
        <f>IFERROR(VLOOKUP(Таблица1[[#This Row],[Товар КОД6]],'Stock СВОД'!$A$5:$C$220,2,0),)</f>
        <v>0</v>
      </c>
      <c r="AB1051" s="51">
        <f>IFERROR(VLOOKUP(Таблица1[[#This Row],[Товар КОД6]],'Продажи Период СВОД'!$A$5:$C$410,2,0),)</f>
        <v>0</v>
      </c>
      <c r="AC1051" s="129">
        <f>IFERROR(VLOOKUP(Таблица1[[#This Row],[Товар КОД6]],'Stock СВОД'!$A$5:$C$220,3,0),)</f>
        <v>0</v>
      </c>
      <c r="AD1051" s="51">
        <f>IFERROR(VLOOKUP(Таблица1[[#This Row],[Товар КОД6]],'Продажи Период СВОД'!$A$5:$C$410,3,0),)</f>
        <v>0</v>
      </c>
      <c r="AE1051" s="119">
        <f>Таблица1[[#This Row],[СТОК 1001]]+Таблица1[[#This Row],[СТОК 1002,]]</f>
        <v>0</v>
      </c>
      <c r="AF1051" s="128"/>
      <c r="AG1051" s="129"/>
      <c r="AH1051" s="120">
        <f>Таблица1[[#This Row],[1002 заказ]]+Таблица1[[#This Row],[1001 заказ]]</f>
        <v>0</v>
      </c>
      <c r="AI1051" s="57"/>
      <c r="AJ1051" s="57"/>
      <c r="AK1051" s="57"/>
      <c r="AL1051" s="57">
        <f>Таблица1[[#This Row],[ФАКТ 1001]]+Таблица1[[#This Row],[ФАКТ 1002]]+Таблица1[[#This Row],[1001 заказ]]+Таблица1[[#This Row],[1002 заказ]]</f>
        <v>0</v>
      </c>
      <c r="AP1051" s="3">
        <f>Таблица1[[#This Row],[Возврат 1002]]+Таблица1[[#This Row],[Возврат 1001]]</f>
        <v>0</v>
      </c>
      <c r="AQ105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52" spans="1:43" s="3" customFormat="1" ht="15.75" hidden="1" customHeight="1" x14ac:dyDescent="0.2">
      <c r="A1052" s="23" t="s">
        <v>810</v>
      </c>
      <c r="B1052" s="2">
        <v>806117</v>
      </c>
      <c r="C1052" s="88"/>
      <c r="D1052" s="23" t="s">
        <v>810</v>
      </c>
      <c r="E1052" s="7">
        <v>806117</v>
      </c>
      <c r="F1052" s="7"/>
      <c r="G1052" s="8"/>
      <c r="H1052" s="5" t="s">
        <v>284</v>
      </c>
      <c r="I1052" s="5">
        <v>5</v>
      </c>
      <c r="J1052" s="5">
        <v>114.3</v>
      </c>
      <c r="K1052" s="5">
        <v>16</v>
      </c>
      <c r="L1052" s="5">
        <v>40</v>
      </c>
      <c r="M1052" s="5">
        <v>72.3</v>
      </c>
      <c r="N1052" s="5">
        <v>7</v>
      </c>
      <c r="O1052" s="43" t="str">
        <f>CONCATENATE(Таблица1[[#This Row],[Отверстия]],"/",Таблица1[[#This Row],[PCD]])</f>
        <v>5/114,3</v>
      </c>
      <c r="P1052" s="5" t="s">
        <v>596</v>
      </c>
      <c r="Q1052" s="17" t="str">
        <f>CONCATENATE(Таблица1[[#This Row],[Отверстия]],"/",Таблица1[[#This Row],[PCD]],"/",Таблица1[[#This Row],[Диаметр]])</f>
        <v>5/114,3/16</v>
      </c>
      <c r="R105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5/114,3/16/40/72,3/7</v>
      </c>
      <c r="S105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5/114,3/16/40/72,3/7</v>
      </c>
      <c r="T1052" s="58" t="s">
        <v>22</v>
      </c>
      <c r="U1052" s="4"/>
      <c r="V1052" s="35"/>
      <c r="W1052" s="55"/>
      <c r="X1052" s="34">
        <v>4460</v>
      </c>
      <c r="Y1052" s="161"/>
      <c r="Z1052" s="34">
        <v>0</v>
      </c>
      <c r="AA1052" s="51">
        <f>IFERROR(VLOOKUP(Таблица1[[#This Row],[Товар КОД6]],'Stock СВОД'!$A$5:$C$220,2,0),)</f>
        <v>0</v>
      </c>
      <c r="AB1052" s="51">
        <f>IFERROR(VLOOKUP(Таблица1[[#This Row],[Товар КОД6]],'Продажи Период СВОД'!$A$5:$C$410,2,0),)</f>
        <v>0</v>
      </c>
      <c r="AC1052" s="129">
        <f>IFERROR(VLOOKUP(Таблица1[[#This Row],[Товар КОД6]],'Stock СВОД'!$A$5:$C$220,3,0),)</f>
        <v>0</v>
      </c>
      <c r="AD1052" s="51">
        <f>IFERROR(VLOOKUP(Таблица1[[#This Row],[Товар КОД6]],'Продажи Период СВОД'!$A$5:$C$410,3,0),)</f>
        <v>0</v>
      </c>
      <c r="AE1052" s="119">
        <f>Таблица1[[#This Row],[СТОК 1001]]+Таблица1[[#This Row],[СТОК 1002,]]</f>
        <v>0</v>
      </c>
      <c r="AF1052" s="128"/>
      <c r="AG1052" s="129"/>
      <c r="AH1052" s="120">
        <f>Таблица1[[#This Row],[1002 заказ]]+Таблица1[[#This Row],[1001 заказ]]</f>
        <v>0</v>
      </c>
      <c r="AI1052" s="57"/>
      <c r="AJ1052" s="57"/>
      <c r="AK1052" s="57"/>
      <c r="AL1052" s="57">
        <f>Таблица1[[#This Row],[ФАКТ 1001]]+Таблица1[[#This Row],[ФАКТ 1002]]+Таблица1[[#This Row],[1001 заказ]]+Таблица1[[#This Row],[1002 заказ]]</f>
        <v>0</v>
      </c>
      <c r="AP1052" s="3">
        <f>Таблица1[[#This Row],[Возврат 1002]]+Таблица1[[#This Row],[Возврат 1001]]</f>
        <v>0</v>
      </c>
      <c r="AQ105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53" spans="1:43" s="3" customFormat="1" ht="15.75" hidden="1" customHeight="1" x14ac:dyDescent="0.2">
      <c r="A1053" s="23" t="s">
        <v>810</v>
      </c>
      <c r="B1053" s="2">
        <v>393178</v>
      </c>
      <c r="C1053" s="88"/>
      <c r="D1053" s="23" t="s">
        <v>810</v>
      </c>
      <c r="E1053" s="7">
        <v>393178</v>
      </c>
      <c r="F1053" s="7"/>
      <c r="G1053" s="8"/>
      <c r="H1053" s="5" t="s">
        <v>284</v>
      </c>
      <c r="I1053" s="5">
        <v>5</v>
      </c>
      <c r="J1053" s="5">
        <v>114.3</v>
      </c>
      <c r="K1053" s="5">
        <v>16</v>
      </c>
      <c r="L1053" s="5">
        <v>40</v>
      </c>
      <c r="M1053" s="5">
        <v>72.3</v>
      </c>
      <c r="N1053" s="5">
        <v>7</v>
      </c>
      <c r="O1053" s="43" t="str">
        <f>CONCATENATE(Таблица1[[#This Row],[Отверстия]],"/",Таблица1[[#This Row],[PCD]])</f>
        <v>5/114,3</v>
      </c>
      <c r="P1053" s="5" t="s">
        <v>598</v>
      </c>
      <c r="Q1053" s="17" t="str">
        <f>CONCATENATE(Таблица1[[#This Row],[Отверстия]],"/",Таблица1[[#This Row],[PCD]],"/",Таблица1[[#This Row],[Диаметр]])</f>
        <v>5/114,3/16</v>
      </c>
      <c r="R105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5/114,3/16/40/72,3/7</v>
      </c>
      <c r="S105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5/114,3/16/40/72,3/7</v>
      </c>
      <c r="T1053" s="58" t="s">
        <v>22</v>
      </c>
      <c r="U1053" s="4"/>
      <c r="V1053" s="35"/>
      <c r="W1053" s="55"/>
      <c r="X1053" s="34">
        <v>4660</v>
      </c>
      <c r="Y1053" s="161"/>
      <c r="Z1053" s="34">
        <v>0</v>
      </c>
      <c r="AA1053" s="51">
        <f>IFERROR(VLOOKUP(Таблица1[[#This Row],[Товар КОД6]],'Stock СВОД'!$A$5:$C$220,2,0),)</f>
        <v>0</v>
      </c>
      <c r="AB1053" s="51">
        <f>IFERROR(VLOOKUP(Таблица1[[#This Row],[Товар КОД6]],'Продажи Период СВОД'!$A$5:$C$410,2,0),)</f>
        <v>0</v>
      </c>
      <c r="AC1053" s="129">
        <f>IFERROR(VLOOKUP(Таблица1[[#This Row],[Товар КОД6]],'Stock СВОД'!$A$5:$C$220,3,0),)</f>
        <v>0</v>
      </c>
      <c r="AD1053" s="51">
        <f>IFERROR(VLOOKUP(Таблица1[[#This Row],[Товар КОД6]],'Продажи Период СВОД'!$A$5:$C$410,3,0),)</f>
        <v>0</v>
      </c>
      <c r="AE1053" s="119">
        <f>Таблица1[[#This Row],[СТОК 1001]]+Таблица1[[#This Row],[СТОК 1002,]]</f>
        <v>0</v>
      </c>
      <c r="AF1053" s="128"/>
      <c r="AG1053" s="129"/>
      <c r="AH1053" s="120">
        <f>Таблица1[[#This Row],[1002 заказ]]+Таблица1[[#This Row],[1001 заказ]]</f>
        <v>0</v>
      </c>
      <c r="AI1053" s="57"/>
      <c r="AJ1053" s="57"/>
      <c r="AK1053" s="57"/>
      <c r="AL1053" s="57">
        <f>Таблица1[[#This Row],[ФАКТ 1001]]+Таблица1[[#This Row],[ФАКТ 1002]]+Таблица1[[#This Row],[1001 заказ]]+Таблица1[[#This Row],[1002 заказ]]</f>
        <v>0</v>
      </c>
      <c r="AP1053" s="3">
        <f>Таблица1[[#This Row],[Возврат 1002]]+Таблица1[[#This Row],[Возврат 1001]]</f>
        <v>0</v>
      </c>
      <c r="AQ105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54" spans="1:43" s="3" customFormat="1" ht="15.75" hidden="1" customHeight="1" x14ac:dyDescent="0.2">
      <c r="A1054" s="23" t="s">
        <v>810</v>
      </c>
      <c r="B1054" s="2">
        <v>762231</v>
      </c>
      <c r="C1054" s="88"/>
      <c r="D1054" s="23" t="s">
        <v>810</v>
      </c>
      <c r="E1054" s="7">
        <v>762231</v>
      </c>
      <c r="F1054" s="7"/>
      <c r="G1054" s="8"/>
      <c r="H1054" s="5" t="s">
        <v>284</v>
      </c>
      <c r="I1054" s="5">
        <v>5</v>
      </c>
      <c r="J1054" s="5">
        <v>114.3</v>
      </c>
      <c r="K1054" s="5">
        <v>16</v>
      </c>
      <c r="L1054" s="5">
        <v>40</v>
      </c>
      <c r="M1054" s="5">
        <v>72.3</v>
      </c>
      <c r="N1054" s="5">
        <v>7</v>
      </c>
      <c r="O1054" s="43" t="str">
        <f>CONCATENATE(Таблица1[[#This Row],[Отверстия]],"/",Таблица1[[#This Row],[PCD]])</f>
        <v>5/114,3</v>
      </c>
      <c r="P1054" s="5" t="s">
        <v>599</v>
      </c>
      <c r="Q1054" s="17" t="str">
        <f>CONCATENATE(Таблица1[[#This Row],[Отверстия]],"/",Таблица1[[#This Row],[PCD]],"/",Таблица1[[#This Row],[Диаметр]])</f>
        <v>5/114,3/16</v>
      </c>
      <c r="R105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5/114,3/16/40/72,3/7</v>
      </c>
      <c r="S105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5/114,3/16/40/72,3/7</v>
      </c>
      <c r="T1054" s="58" t="s">
        <v>22</v>
      </c>
      <c r="U1054" s="4"/>
      <c r="V1054" s="35"/>
      <c r="W1054" s="55"/>
      <c r="X1054" s="34">
        <v>4940</v>
      </c>
      <c r="Y1054" s="161"/>
      <c r="Z1054" s="34">
        <v>0</v>
      </c>
      <c r="AA1054" s="51">
        <f>IFERROR(VLOOKUP(Таблица1[[#This Row],[Товар КОД6]],'Stock СВОД'!$A$5:$C$220,2,0),)</f>
        <v>0</v>
      </c>
      <c r="AB1054" s="51">
        <f>IFERROR(VLOOKUP(Таблица1[[#This Row],[Товар КОД6]],'Продажи Период СВОД'!$A$5:$C$410,2,0),)</f>
        <v>0</v>
      </c>
      <c r="AC1054" s="129">
        <f>IFERROR(VLOOKUP(Таблица1[[#This Row],[Товар КОД6]],'Stock СВОД'!$A$5:$C$220,3,0),)</f>
        <v>0</v>
      </c>
      <c r="AD1054" s="51">
        <f>IFERROR(VLOOKUP(Таблица1[[#This Row],[Товар КОД6]],'Продажи Период СВОД'!$A$5:$C$410,3,0),)</f>
        <v>0</v>
      </c>
      <c r="AE1054" s="119">
        <f>Таблица1[[#This Row],[СТОК 1001]]+Таблица1[[#This Row],[СТОК 1002,]]</f>
        <v>0</v>
      </c>
      <c r="AF1054" s="128"/>
      <c r="AG1054" s="129"/>
      <c r="AH1054" s="120">
        <f>Таблица1[[#This Row],[1002 заказ]]+Таблица1[[#This Row],[1001 заказ]]</f>
        <v>0</v>
      </c>
      <c r="AI1054" s="57"/>
      <c r="AJ1054" s="57"/>
      <c r="AK1054" s="57"/>
      <c r="AL1054" s="57">
        <f>Таблица1[[#This Row],[ФАКТ 1001]]+Таблица1[[#This Row],[ФАКТ 1002]]+Таблица1[[#This Row],[1001 заказ]]+Таблица1[[#This Row],[1002 заказ]]</f>
        <v>0</v>
      </c>
      <c r="AP1054" s="3">
        <f>Таблица1[[#This Row],[Возврат 1002]]+Таблица1[[#This Row],[Возврат 1001]]</f>
        <v>0</v>
      </c>
      <c r="AQ105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55" spans="1:43" s="3" customFormat="1" ht="15.75" hidden="1" customHeight="1" x14ac:dyDescent="0.2">
      <c r="A1055" s="23" t="s">
        <v>810</v>
      </c>
      <c r="B1055" s="2">
        <v>806115</v>
      </c>
      <c r="C1055" s="88"/>
      <c r="D1055" s="23" t="s">
        <v>810</v>
      </c>
      <c r="E1055" s="7">
        <v>806115</v>
      </c>
      <c r="F1055" s="7"/>
      <c r="G1055" s="8"/>
      <c r="H1055" s="5" t="s">
        <v>284</v>
      </c>
      <c r="I1055" s="5">
        <v>5</v>
      </c>
      <c r="J1055" s="5">
        <v>114.3</v>
      </c>
      <c r="K1055" s="5">
        <v>16</v>
      </c>
      <c r="L1055" s="5">
        <v>40</v>
      </c>
      <c r="M1055" s="5">
        <v>72.3</v>
      </c>
      <c r="N1055" s="5">
        <v>7</v>
      </c>
      <c r="O1055" s="43" t="str">
        <f>CONCATENATE(Таблица1[[#This Row],[Отверстия]],"/",Таблица1[[#This Row],[PCD]])</f>
        <v>5/114,3</v>
      </c>
      <c r="P1055" s="5" t="s">
        <v>600</v>
      </c>
      <c r="Q1055" s="17" t="str">
        <f>CONCATENATE(Таблица1[[#This Row],[Отверстия]],"/",Таблица1[[#This Row],[PCD]],"/",Таблица1[[#This Row],[Диаметр]])</f>
        <v>5/114,3/16</v>
      </c>
      <c r="R105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5/114,3/16/40/72,3/7</v>
      </c>
      <c r="S105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5/114,3/16/40/72,3/7</v>
      </c>
      <c r="T1055" s="58" t="s">
        <v>22</v>
      </c>
      <c r="U1055" s="4"/>
      <c r="V1055" s="35"/>
      <c r="W1055" s="55"/>
      <c r="X1055" s="34">
        <v>4940</v>
      </c>
      <c r="Y1055" s="161"/>
      <c r="Z1055" s="34">
        <v>0</v>
      </c>
      <c r="AA1055" s="51">
        <f>IFERROR(VLOOKUP(Таблица1[[#This Row],[Товар КОД6]],'Stock СВОД'!$A$5:$C$220,2,0),)</f>
        <v>0</v>
      </c>
      <c r="AB1055" s="51">
        <f>IFERROR(VLOOKUP(Таблица1[[#This Row],[Товар КОД6]],'Продажи Период СВОД'!$A$5:$C$410,2,0),)</f>
        <v>0</v>
      </c>
      <c r="AC1055" s="129">
        <f>IFERROR(VLOOKUP(Таблица1[[#This Row],[Товар КОД6]],'Stock СВОД'!$A$5:$C$220,3,0),)</f>
        <v>0</v>
      </c>
      <c r="AD1055" s="51">
        <f>IFERROR(VLOOKUP(Таблица1[[#This Row],[Товар КОД6]],'Продажи Период СВОД'!$A$5:$C$410,3,0),)</f>
        <v>0</v>
      </c>
      <c r="AE1055" s="119">
        <f>Таблица1[[#This Row],[СТОК 1001]]+Таблица1[[#This Row],[СТОК 1002,]]</f>
        <v>0</v>
      </c>
      <c r="AF1055" s="128"/>
      <c r="AG1055" s="129"/>
      <c r="AH1055" s="120">
        <f>Таблица1[[#This Row],[1002 заказ]]+Таблица1[[#This Row],[1001 заказ]]</f>
        <v>0</v>
      </c>
      <c r="AI1055" s="57"/>
      <c r="AJ1055" s="57"/>
      <c r="AK1055" s="57"/>
      <c r="AL1055" s="57">
        <f>Таблица1[[#This Row],[ФАКТ 1001]]+Таблица1[[#This Row],[ФАКТ 1002]]+Таблица1[[#This Row],[1001 заказ]]+Таблица1[[#This Row],[1002 заказ]]</f>
        <v>0</v>
      </c>
      <c r="AP1055" s="3">
        <f>Таблица1[[#This Row],[Возврат 1002]]+Таблица1[[#This Row],[Возврат 1001]]</f>
        <v>0</v>
      </c>
      <c r="AQ105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56" spans="1:43" s="3" customFormat="1" ht="15.75" hidden="1" customHeight="1" x14ac:dyDescent="0.2">
      <c r="A1056" s="23" t="s">
        <v>810</v>
      </c>
      <c r="B1056" s="2">
        <v>819421</v>
      </c>
      <c r="C1056" s="88"/>
      <c r="D1056" s="23" t="s">
        <v>810</v>
      </c>
      <c r="E1056" s="7">
        <v>819421</v>
      </c>
      <c r="F1056" s="7"/>
      <c r="G1056" s="8"/>
      <c r="H1056" s="5" t="s">
        <v>284</v>
      </c>
      <c r="I1056" s="5">
        <v>5</v>
      </c>
      <c r="J1056" s="5">
        <v>114.3</v>
      </c>
      <c r="K1056" s="5">
        <v>16</v>
      </c>
      <c r="L1056" s="5">
        <v>40</v>
      </c>
      <c r="M1056" s="5">
        <v>72.3</v>
      </c>
      <c r="N1056" s="5">
        <v>7</v>
      </c>
      <c r="O1056" s="43" t="str">
        <f>CONCATENATE(Таблица1[[#This Row],[Отверстия]],"/",Таблица1[[#This Row],[PCD]])</f>
        <v>5/114,3</v>
      </c>
      <c r="P1056" s="5" t="s">
        <v>601</v>
      </c>
      <c r="Q1056" s="17" t="str">
        <f>CONCATENATE(Таблица1[[#This Row],[Отверстия]],"/",Таблица1[[#This Row],[PCD]],"/",Таблица1[[#This Row],[Диаметр]])</f>
        <v>5/114,3/16</v>
      </c>
      <c r="R105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5/114,3/16/40/72,3/7</v>
      </c>
      <c r="S105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5/114,3/16/40/72,3/7</v>
      </c>
      <c r="T1056" s="58" t="s">
        <v>22</v>
      </c>
      <c r="U1056" s="4"/>
      <c r="V1056" s="35"/>
      <c r="W1056" s="55"/>
      <c r="X1056" s="34">
        <v>4660</v>
      </c>
      <c r="Y1056" s="161"/>
      <c r="Z1056" s="34">
        <v>0</v>
      </c>
      <c r="AA1056" s="51">
        <f>IFERROR(VLOOKUP(Таблица1[[#This Row],[Товар КОД6]],'Stock СВОД'!$A$5:$C$220,2,0),)</f>
        <v>0</v>
      </c>
      <c r="AB1056" s="51">
        <f>IFERROR(VLOOKUP(Таблица1[[#This Row],[Товар КОД6]],'Продажи Период СВОД'!$A$5:$C$410,2,0),)</f>
        <v>0</v>
      </c>
      <c r="AC1056" s="129">
        <f>IFERROR(VLOOKUP(Таблица1[[#This Row],[Товар КОД6]],'Stock СВОД'!$A$5:$C$220,3,0),)</f>
        <v>0</v>
      </c>
      <c r="AD1056" s="51">
        <f>IFERROR(VLOOKUP(Таблица1[[#This Row],[Товар КОД6]],'Продажи Период СВОД'!$A$5:$C$410,3,0),)</f>
        <v>0</v>
      </c>
      <c r="AE1056" s="119">
        <f>Таблица1[[#This Row],[СТОК 1001]]+Таблица1[[#This Row],[СТОК 1002,]]</f>
        <v>0</v>
      </c>
      <c r="AF1056" s="128"/>
      <c r="AG1056" s="129"/>
      <c r="AH1056" s="120">
        <f>Таблица1[[#This Row],[1002 заказ]]+Таблица1[[#This Row],[1001 заказ]]</f>
        <v>0</v>
      </c>
      <c r="AI1056" s="57"/>
      <c r="AJ1056" s="57"/>
      <c r="AK1056" s="57"/>
      <c r="AL1056" s="57">
        <f>Таблица1[[#This Row],[ФАКТ 1001]]+Таблица1[[#This Row],[ФАКТ 1002]]+Таблица1[[#This Row],[1001 заказ]]+Таблица1[[#This Row],[1002 заказ]]</f>
        <v>0</v>
      </c>
      <c r="AP1056" s="3">
        <f>Таблица1[[#This Row],[Возврат 1002]]+Таблица1[[#This Row],[Возврат 1001]]</f>
        <v>0</v>
      </c>
      <c r="AQ105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57" spans="1:43" s="3" customFormat="1" ht="15.75" hidden="1" customHeight="1" x14ac:dyDescent="0.2">
      <c r="A1057" s="23" t="s">
        <v>810</v>
      </c>
      <c r="B1057" s="2">
        <v>393267</v>
      </c>
      <c r="C1057" s="88"/>
      <c r="D1057" s="23" t="s">
        <v>810</v>
      </c>
      <c r="E1057" s="7">
        <v>393267</v>
      </c>
      <c r="F1057" s="7"/>
      <c r="G1057" s="8"/>
      <c r="H1057" s="5" t="s">
        <v>284</v>
      </c>
      <c r="I1057" s="5">
        <v>5</v>
      </c>
      <c r="J1057" s="5">
        <v>114.3</v>
      </c>
      <c r="K1057" s="5">
        <v>16</v>
      </c>
      <c r="L1057" s="5">
        <v>40</v>
      </c>
      <c r="M1057" s="5">
        <v>72.3</v>
      </c>
      <c r="N1057" s="5">
        <v>7</v>
      </c>
      <c r="O1057" s="43" t="str">
        <f>CONCATENATE(Таблица1[[#This Row],[Отверстия]],"/",Таблица1[[#This Row],[PCD]])</f>
        <v>5/114,3</v>
      </c>
      <c r="P1057" s="5" t="s">
        <v>602</v>
      </c>
      <c r="Q1057" s="17" t="str">
        <f>CONCATENATE(Таблица1[[#This Row],[Отверстия]],"/",Таблица1[[#This Row],[PCD]],"/",Таблица1[[#This Row],[Диаметр]])</f>
        <v>5/114,3/16</v>
      </c>
      <c r="R105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5/114,3/16/40/72,3/7</v>
      </c>
      <c r="S105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5/114,3/16/40/72,3/7</v>
      </c>
      <c r="T1057" s="58" t="s">
        <v>22</v>
      </c>
      <c r="U1057" s="4"/>
      <c r="V1057" s="35"/>
      <c r="W1057" s="55"/>
      <c r="X1057" s="34">
        <v>4949</v>
      </c>
      <c r="Y1057" s="161"/>
      <c r="Z1057" s="34">
        <v>0</v>
      </c>
      <c r="AA1057" s="51">
        <f>IFERROR(VLOOKUP(Таблица1[[#This Row],[Товар КОД6]],'Stock СВОД'!$A$5:$C$220,2,0),)</f>
        <v>0</v>
      </c>
      <c r="AB1057" s="51">
        <f>IFERROR(VLOOKUP(Таблица1[[#This Row],[Товар КОД6]],'Продажи Период СВОД'!$A$5:$C$410,2,0),)</f>
        <v>0</v>
      </c>
      <c r="AC1057" s="129">
        <f>IFERROR(VLOOKUP(Таблица1[[#This Row],[Товар КОД6]],'Stock СВОД'!$A$5:$C$220,3,0),)</f>
        <v>0</v>
      </c>
      <c r="AD1057" s="51">
        <f>IFERROR(VLOOKUP(Таблица1[[#This Row],[Товар КОД6]],'Продажи Период СВОД'!$A$5:$C$410,3,0),)</f>
        <v>0</v>
      </c>
      <c r="AE1057" s="119">
        <f>Таблица1[[#This Row],[СТОК 1001]]+Таблица1[[#This Row],[СТОК 1002,]]</f>
        <v>0</v>
      </c>
      <c r="AF1057" s="128"/>
      <c r="AG1057" s="129"/>
      <c r="AH1057" s="120">
        <f>Таблица1[[#This Row],[1002 заказ]]+Таблица1[[#This Row],[1001 заказ]]</f>
        <v>0</v>
      </c>
      <c r="AI1057" s="57"/>
      <c r="AJ1057" s="57"/>
      <c r="AK1057" s="57"/>
      <c r="AL1057" s="57">
        <f>Таблица1[[#This Row],[ФАКТ 1001]]+Таблица1[[#This Row],[ФАКТ 1002]]+Таблица1[[#This Row],[1001 заказ]]+Таблица1[[#This Row],[1002 заказ]]</f>
        <v>0</v>
      </c>
      <c r="AP1057" s="3">
        <f>Таблица1[[#This Row],[Возврат 1002]]+Таблица1[[#This Row],[Возврат 1001]]</f>
        <v>0</v>
      </c>
      <c r="AQ105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58" spans="1:43" s="3" customFormat="1" ht="15.75" customHeight="1" x14ac:dyDescent="0.2">
      <c r="A1058" s="23" t="s">
        <v>810</v>
      </c>
      <c r="B1058" s="2">
        <v>408921</v>
      </c>
      <c r="C1058" s="88" t="s">
        <v>603</v>
      </c>
      <c r="D1058" s="23" t="s">
        <v>810</v>
      </c>
      <c r="E1058" s="7">
        <v>408921</v>
      </c>
      <c r="F1058" s="7" t="s">
        <v>377</v>
      </c>
      <c r="G1058" s="8" t="s">
        <v>2571</v>
      </c>
      <c r="H1058" s="5" t="s">
        <v>21</v>
      </c>
      <c r="I1058" s="5">
        <v>5</v>
      </c>
      <c r="J1058" s="5">
        <v>114.3</v>
      </c>
      <c r="K1058" s="5">
        <v>16</v>
      </c>
      <c r="L1058" s="5">
        <v>45</v>
      </c>
      <c r="M1058" s="5">
        <v>60.1</v>
      </c>
      <c r="N1058" s="5">
        <v>6.5</v>
      </c>
      <c r="O1058" s="43" t="str">
        <f>CONCATENATE(Таблица1[[#This Row],[Отверстия]],"/",Таблица1[[#This Row],[PCD]])</f>
        <v>5/114,3</v>
      </c>
      <c r="P1058" s="5" t="s">
        <v>604</v>
      </c>
      <c r="Q1058" s="17" t="str">
        <f>CONCATENATE(Таблица1[[#This Row],[Отверстия]],"/",Таблица1[[#This Row],[PCD]],"/",Таблица1[[#This Row],[Диаметр]])</f>
        <v>5/114,3/16</v>
      </c>
      <c r="R105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5/114,3/16/45/60,1/6,5</v>
      </c>
      <c r="S105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5/114,3/16/45/60,1/6,5</v>
      </c>
      <c r="T1058" s="58" t="s">
        <v>22</v>
      </c>
      <c r="U1058" s="4"/>
      <c r="V1058" s="35"/>
      <c r="W1058" s="55" t="s">
        <v>2788</v>
      </c>
      <c r="X1058" s="34">
        <v>4250</v>
      </c>
      <c r="Y1058" s="161"/>
      <c r="Z1058" s="34">
        <v>0</v>
      </c>
      <c r="AA1058" s="51">
        <f>IFERROR(VLOOKUP(Таблица1[[#This Row],[Товар КОД6]],'Stock СВОД'!$A$5:$C$220,2,0),)</f>
        <v>0</v>
      </c>
      <c r="AB1058" s="51">
        <f>IFERROR(VLOOKUP(Таблица1[[#This Row],[Товар КОД6]],'Продажи Период СВОД'!$A$5:$C$410,2,0),)</f>
        <v>0</v>
      </c>
      <c r="AC1058" s="129">
        <f>IFERROR(VLOOKUP(Таблица1[[#This Row],[Товар КОД6]],'Stock СВОД'!$A$5:$C$220,3,0),)</f>
        <v>0</v>
      </c>
      <c r="AD1058" s="51">
        <f>IFERROR(VLOOKUP(Таблица1[[#This Row],[Товар КОД6]],'Продажи Период СВОД'!$A$5:$C$410,3,0),)</f>
        <v>0</v>
      </c>
      <c r="AE1058" s="119">
        <f>Таблица1[[#This Row],[СТОК 1001]]+Таблица1[[#This Row],[СТОК 1002,]]</f>
        <v>0</v>
      </c>
      <c r="AF1058" s="128"/>
      <c r="AG1058" s="129"/>
      <c r="AH1058" s="120">
        <f>Таблица1[[#This Row],[1002 заказ]]+Таблица1[[#This Row],[1001 заказ]]</f>
        <v>0</v>
      </c>
      <c r="AI1058" s="57">
        <v>1</v>
      </c>
      <c r="AJ1058" s="194"/>
      <c r="AK1058" s="194"/>
      <c r="AL1058" s="194">
        <f>Таблица1[[#This Row],[ФАКТ 1001]]+Таблица1[[#This Row],[ФАКТ 1002]]+Таблица1[[#This Row],[1001 заказ]]+Таблица1[[#This Row],[1002 заказ]]</f>
        <v>0</v>
      </c>
      <c r="AP1058" s="3">
        <f>Таблица1[[#This Row],[Возврат 1002]]+Таблица1[[#This Row],[Возврат 1001]]</f>
        <v>0</v>
      </c>
      <c r="AQ105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59" spans="1:43" s="3" customFormat="1" ht="15.75" customHeight="1" x14ac:dyDescent="0.2">
      <c r="A1059" s="23" t="s">
        <v>810</v>
      </c>
      <c r="B1059" s="2">
        <v>665727</v>
      </c>
      <c r="C1059" s="88" t="s">
        <v>3927</v>
      </c>
      <c r="D1059" s="23" t="s">
        <v>810</v>
      </c>
      <c r="E1059" s="7">
        <v>665727</v>
      </c>
      <c r="F1059" s="7" t="s">
        <v>377</v>
      </c>
      <c r="G1059" s="8" t="s">
        <v>1099</v>
      </c>
      <c r="H1059" s="5" t="s">
        <v>21</v>
      </c>
      <c r="I1059" s="5">
        <v>5</v>
      </c>
      <c r="J1059" s="5">
        <v>114.3</v>
      </c>
      <c r="K1059" s="5">
        <v>16</v>
      </c>
      <c r="L1059" s="5">
        <v>45</v>
      </c>
      <c r="M1059" s="5">
        <v>60.1</v>
      </c>
      <c r="N1059" s="5">
        <v>6.5</v>
      </c>
      <c r="O1059" s="43" t="str">
        <f>CONCATENATE(Таблица1[[#This Row],[Отверстия]],"/",Таблица1[[#This Row],[PCD]])</f>
        <v>5/114,3</v>
      </c>
      <c r="P1059" s="5" t="s">
        <v>606</v>
      </c>
      <c r="Q1059" s="17" t="str">
        <f>CONCATENATE(Таблица1[[#This Row],[Отверстия]],"/",Таблица1[[#This Row],[PCD]],"/",Таблица1[[#This Row],[Диаметр]])</f>
        <v>5/114,3/16</v>
      </c>
      <c r="R105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5/114,3/16/45/60,1/6,5</v>
      </c>
      <c r="S105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5/114,3/16/45/60,1/6,5</v>
      </c>
      <c r="T1059" s="58" t="s">
        <v>22</v>
      </c>
      <c r="U1059" s="4"/>
      <c r="V1059" s="35"/>
      <c r="W1059" s="55" t="s">
        <v>2788</v>
      </c>
      <c r="X1059" s="34">
        <v>3990</v>
      </c>
      <c r="Y1059" s="161"/>
      <c r="Z1059" s="34">
        <v>0</v>
      </c>
      <c r="AA1059" s="51">
        <f>IFERROR(VLOOKUP(Таблица1[[#This Row],[Товар КОД6]],'Stock СВОД'!$A$5:$C$220,2,0),)</f>
        <v>0</v>
      </c>
      <c r="AB1059" s="51">
        <f>IFERROR(VLOOKUP(Таблица1[[#This Row],[Товар КОД6]],'Продажи Период СВОД'!$A$5:$C$410,2,0),)</f>
        <v>0</v>
      </c>
      <c r="AC1059" s="129">
        <f>IFERROR(VLOOKUP(Таблица1[[#This Row],[Товар КОД6]],'Stock СВОД'!$A$5:$C$220,3,0),)</f>
        <v>0</v>
      </c>
      <c r="AD1059" s="51">
        <f>IFERROR(VLOOKUP(Таблица1[[#This Row],[Товар КОД6]],'Продажи Период СВОД'!$A$5:$C$410,3,0),)</f>
        <v>0</v>
      </c>
      <c r="AE1059" s="119">
        <f>Таблица1[[#This Row],[СТОК 1001]]+Таблица1[[#This Row],[СТОК 1002,]]</f>
        <v>0</v>
      </c>
      <c r="AF1059" s="128"/>
      <c r="AG1059" s="129"/>
      <c r="AH1059" s="120">
        <f>Таблица1[[#This Row],[1002 заказ]]+Таблица1[[#This Row],[1001 заказ]]</f>
        <v>0</v>
      </c>
      <c r="AI1059" s="57">
        <v>1</v>
      </c>
      <c r="AJ1059" s="194"/>
      <c r="AK1059" s="194"/>
      <c r="AL1059" s="194">
        <f>Таблица1[[#This Row],[ФАКТ 1001]]+Таблица1[[#This Row],[ФАКТ 1002]]+Таблица1[[#This Row],[1001 заказ]]+Таблица1[[#This Row],[1002 заказ]]</f>
        <v>0</v>
      </c>
      <c r="AP1059" s="3">
        <f>Таблица1[[#This Row],[Возврат 1002]]+Таблица1[[#This Row],[Возврат 1001]]</f>
        <v>0</v>
      </c>
      <c r="AQ105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60" spans="1:43" s="3" customFormat="1" ht="15.75" hidden="1" customHeight="1" x14ac:dyDescent="0.2">
      <c r="A1060" s="23" t="s">
        <v>810</v>
      </c>
      <c r="B1060" s="2">
        <v>673891</v>
      </c>
      <c r="C1060" s="88" t="s">
        <v>613</v>
      </c>
      <c r="D1060" s="23" t="s">
        <v>810</v>
      </c>
      <c r="E1060" s="7">
        <v>673891</v>
      </c>
      <c r="F1060" s="7"/>
      <c r="G1060" s="8"/>
      <c r="H1060" s="5" t="s">
        <v>65</v>
      </c>
      <c r="I1060" s="5">
        <v>5</v>
      </c>
      <c r="J1060" s="5">
        <v>114.3</v>
      </c>
      <c r="K1060" s="5">
        <v>16</v>
      </c>
      <c r="L1060" s="5">
        <v>45</v>
      </c>
      <c r="M1060" s="5">
        <v>60.1</v>
      </c>
      <c r="N1060" s="5">
        <v>6.5</v>
      </c>
      <c r="O1060" s="43" t="str">
        <f>CONCATENATE(Таблица1[[#This Row],[Отверстия]],"/",Таблица1[[#This Row],[PCD]])</f>
        <v>5/114,3</v>
      </c>
      <c r="P1060" s="5" t="s">
        <v>614</v>
      </c>
      <c r="Q1060" s="17" t="str">
        <f>CONCATENATE(Таблица1[[#This Row],[Отверстия]],"/",Таблица1[[#This Row],[PCD]],"/",Таблица1[[#This Row],[Диаметр]])</f>
        <v>5/114,3/16</v>
      </c>
      <c r="R106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5/114,3/16/45/60,1/6,5</v>
      </c>
      <c r="S106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5/114,3/16/45/60,1/6,5</v>
      </c>
      <c r="T1060" s="58" t="s">
        <v>22</v>
      </c>
      <c r="U1060" s="4"/>
      <c r="V1060" s="35"/>
      <c r="W1060" s="55" t="s">
        <v>2788</v>
      </c>
      <c r="X1060" s="34">
        <v>3671</v>
      </c>
      <c r="Y1060" s="161"/>
      <c r="Z1060" s="34">
        <v>0</v>
      </c>
      <c r="AA1060" s="51">
        <f>IFERROR(VLOOKUP(Таблица1[[#This Row],[Товар КОД6]],'Stock СВОД'!$A$5:$C$220,2,0),)</f>
        <v>0</v>
      </c>
      <c r="AB1060" s="51">
        <f>IFERROR(VLOOKUP(Таблица1[[#This Row],[Товар КОД6]],'Продажи Период СВОД'!$A$5:$C$410,2,0),)</f>
        <v>0</v>
      </c>
      <c r="AC1060" s="129">
        <f>IFERROR(VLOOKUP(Таблица1[[#This Row],[Товар КОД6]],'Stock СВОД'!$A$5:$C$220,3,0),)</f>
        <v>0</v>
      </c>
      <c r="AD1060" s="51">
        <f>IFERROR(VLOOKUP(Таблица1[[#This Row],[Товар КОД6]],'Продажи Период СВОД'!$A$5:$C$410,3,0),)</f>
        <v>0</v>
      </c>
      <c r="AE1060" s="119">
        <f>Таблица1[[#This Row],[СТОК 1001]]+Таблица1[[#This Row],[СТОК 1002,]]</f>
        <v>0</v>
      </c>
      <c r="AF1060" s="128"/>
      <c r="AG1060" s="129"/>
      <c r="AH1060" s="120">
        <f>Таблица1[[#This Row],[1002 заказ]]+Таблица1[[#This Row],[1001 заказ]]</f>
        <v>0</v>
      </c>
      <c r="AI1060" s="57">
        <v>1</v>
      </c>
      <c r="AJ1060" s="57"/>
      <c r="AK1060" s="57"/>
      <c r="AL1060" s="57">
        <f>Таблица1[[#This Row],[ФАКТ 1001]]+Таблица1[[#This Row],[ФАКТ 1002]]+Таблица1[[#This Row],[1001 заказ]]+Таблица1[[#This Row],[1002 заказ]]</f>
        <v>0</v>
      </c>
      <c r="AP1060" s="3">
        <f>Таблица1[[#This Row],[Возврат 1002]]+Таблица1[[#This Row],[Возврат 1001]]</f>
        <v>0</v>
      </c>
      <c r="AQ106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61" spans="1:43" s="3" customFormat="1" ht="15.75" customHeight="1" x14ac:dyDescent="0.2">
      <c r="A1061" s="23" t="s">
        <v>810</v>
      </c>
      <c r="B1061" s="2">
        <v>408920</v>
      </c>
      <c r="C1061" s="88" t="s">
        <v>617</v>
      </c>
      <c r="D1061" s="23" t="s">
        <v>810</v>
      </c>
      <c r="E1061" s="7">
        <v>408920</v>
      </c>
      <c r="F1061" s="7" t="s">
        <v>377</v>
      </c>
      <c r="G1061" s="8" t="s">
        <v>1097</v>
      </c>
      <c r="H1061" s="5" t="s">
        <v>21</v>
      </c>
      <c r="I1061" s="5">
        <v>5</v>
      </c>
      <c r="J1061" s="5">
        <v>114.3</v>
      </c>
      <c r="K1061" s="5">
        <v>16</v>
      </c>
      <c r="L1061" s="5">
        <v>45</v>
      </c>
      <c r="M1061" s="5">
        <v>60.1</v>
      </c>
      <c r="N1061" s="5">
        <v>6.5</v>
      </c>
      <c r="O1061" s="43" t="str">
        <f>CONCATENATE(Таблица1[[#This Row],[Отверстия]],"/",Таблица1[[#This Row],[PCD]])</f>
        <v>5/114,3</v>
      </c>
      <c r="P1061" s="5" t="s">
        <v>618</v>
      </c>
      <c r="Q1061" s="17" t="str">
        <f>CONCATENATE(Таблица1[[#This Row],[Отверстия]],"/",Таблица1[[#This Row],[PCD]],"/",Таблица1[[#This Row],[Диаметр]])</f>
        <v>5/114,3/16</v>
      </c>
      <c r="R106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5/114,3/16/45/60,1/6,5</v>
      </c>
      <c r="S106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5/114,3/16/45/60,1/6,5</v>
      </c>
      <c r="T1061" s="58" t="s">
        <v>22</v>
      </c>
      <c r="U1061" s="4"/>
      <c r="V1061" s="35"/>
      <c r="W1061" s="55" t="s">
        <v>2788</v>
      </c>
      <c r="X1061" s="34">
        <v>4250</v>
      </c>
      <c r="Y1061" s="161"/>
      <c r="Z1061" s="34">
        <v>0</v>
      </c>
      <c r="AA1061" s="51">
        <f>IFERROR(VLOOKUP(Таблица1[[#This Row],[Товар КОД6]],'Stock СВОД'!$A$5:$C$220,2,0),)</f>
        <v>0</v>
      </c>
      <c r="AB1061" s="51">
        <f>IFERROR(VLOOKUP(Таблица1[[#This Row],[Товар КОД6]],'Продажи Период СВОД'!$A$5:$C$410,2,0),)</f>
        <v>0</v>
      </c>
      <c r="AC1061" s="129">
        <f>IFERROR(VLOOKUP(Таблица1[[#This Row],[Товар КОД6]],'Stock СВОД'!$A$5:$C$220,3,0),)</f>
        <v>0</v>
      </c>
      <c r="AD1061" s="51">
        <f>IFERROR(VLOOKUP(Таблица1[[#This Row],[Товар КОД6]],'Продажи Период СВОД'!$A$5:$C$410,3,0),)</f>
        <v>0</v>
      </c>
      <c r="AE1061" s="119">
        <f>Таблица1[[#This Row],[СТОК 1001]]+Таблица1[[#This Row],[СТОК 1002,]]</f>
        <v>0</v>
      </c>
      <c r="AF1061" s="128"/>
      <c r="AG1061" s="129"/>
      <c r="AH1061" s="120">
        <f>Таблица1[[#This Row],[1002 заказ]]+Таблица1[[#This Row],[1001 заказ]]</f>
        <v>0</v>
      </c>
      <c r="AI1061" s="57">
        <v>1</v>
      </c>
      <c r="AJ1061" s="194"/>
      <c r="AK1061" s="194"/>
      <c r="AL1061" s="194">
        <f>Таблица1[[#This Row],[ФАКТ 1001]]+Таблица1[[#This Row],[ФАКТ 1002]]+Таблица1[[#This Row],[1001 заказ]]+Таблица1[[#This Row],[1002 заказ]]</f>
        <v>0</v>
      </c>
      <c r="AP1061" s="3">
        <f>Таблица1[[#This Row],[Возврат 1002]]+Таблица1[[#This Row],[Возврат 1001]]</f>
        <v>0</v>
      </c>
      <c r="AQ106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62" spans="1:43" s="3" customFormat="1" ht="15.75" customHeight="1" x14ac:dyDescent="0.2">
      <c r="A1062" s="23" t="s">
        <v>810</v>
      </c>
      <c r="B1062" s="2">
        <v>40148</v>
      </c>
      <c r="C1062" s="88" t="s">
        <v>773</v>
      </c>
      <c r="D1062" s="23" t="s">
        <v>810</v>
      </c>
      <c r="E1062" s="7">
        <v>40148</v>
      </c>
      <c r="F1062" s="7" t="s">
        <v>3050</v>
      </c>
      <c r="G1062" s="8" t="s">
        <v>1102</v>
      </c>
      <c r="H1062" s="5" t="s">
        <v>21</v>
      </c>
      <c r="I1062" s="5">
        <v>5</v>
      </c>
      <c r="J1062" s="5">
        <v>114.3</v>
      </c>
      <c r="K1062" s="5">
        <v>16</v>
      </c>
      <c r="L1062" s="5">
        <v>45</v>
      </c>
      <c r="M1062" s="5">
        <v>60.1</v>
      </c>
      <c r="N1062" s="5">
        <v>6.5</v>
      </c>
      <c r="O1062" s="43" t="str">
        <f>CONCATENATE(Таблица1[[#This Row],[Отверстия]],"/",Таблица1[[#This Row],[PCD]])</f>
        <v>5/114,3</v>
      </c>
      <c r="P1062" s="5" t="s">
        <v>774</v>
      </c>
      <c r="Q1062" s="17" t="str">
        <f>CONCATENATE(Таблица1[[#This Row],[Отверстия]],"/",Таблица1[[#This Row],[PCD]],"/",Таблица1[[#This Row],[Диаметр]])</f>
        <v>5/114,3/16</v>
      </c>
      <c r="R106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5/114,3/16/45/60,1/6,5</v>
      </c>
      <c r="S106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5/114,3/16/45/60,1/6,5</v>
      </c>
      <c r="T1062" s="58" t="s">
        <v>22</v>
      </c>
      <c r="U1062" s="4"/>
      <c r="V1062" s="35"/>
      <c r="W1062" s="55" t="s">
        <v>2930</v>
      </c>
      <c r="X1062" s="34">
        <v>4250</v>
      </c>
      <c r="Y1062" s="161"/>
      <c r="Z1062" s="34">
        <v>0</v>
      </c>
      <c r="AA1062" s="51">
        <f>IFERROR(VLOOKUP(Таблица1[[#This Row],[Товар КОД6]],'Stock СВОД'!$A$5:$C$220,2,0),)</f>
        <v>0</v>
      </c>
      <c r="AB1062" s="51">
        <f>IFERROR(VLOOKUP(Таблица1[[#This Row],[Товар КОД6]],'Продажи Период СВОД'!$A$5:$C$410,2,0),)</f>
        <v>0</v>
      </c>
      <c r="AC1062" s="129">
        <f>IFERROR(VLOOKUP(Таблица1[[#This Row],[Товар КОД6]],'Stock СВОД'!$A$5:$C$220,3,0),)</f>
        <v>0</v>
      </c>
      <c r="AD1062" s="51">
        <f>IFERROR(VLOOKUP(Таблица1[[#This Row],[Товар КОД6]],'Продажи Период СВОД'!$A$5:$C$410,3,0),)</f>
        <v>0</v>
      </c>
      <c r="AE1062" s="119">
        <f>Таблица1[[#This Row],[СТОК 1001]]+Таблица1[[#This Row],[СТОК 1002,]]</f>
        <v>0</v>
      </c>
      <c r="AF1062" s="128"/>
      <c r="AG1062" s="129"/>
      <c r="AH1062" s="120">
        <f>Таблица1[[#This Row],[1002 заказ]]+Таблица1[[#This Row],[1001 заказ]]</f>
        <v>0</v>
      </c>
      <c r="AI1062" s="57">
        <v>1</v>
      </c>
      <c r="AJ1062" s="194"/>
      <c r="AK1062" s="194"/>
      <c r="AL1062" s="194">
        <f>Таблица1[[#This Row],[ФАКТ 1001]]+Таблица1[[#This Row],[ФАКТ 1002]]+Таблица1[[#This Row],[1001 заказ]]+Таблица1[[#This Row],[1002 заказ]]</f>
        <v>0</v>
      </c>
      <c r="AP1062" s="3">
        <f>Таблица1[[#This Row],[Возврат 1002]]+Таблица1[[#This Row],[Возврат 1001]]</f>
        <v>0</v>
      </c>
      <c r="AQ106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63" spans="1:43" s="3" customFormat="1" ht="15.75" customHeight="1" x14ac:dyDescent="0.2">
      <c r="A1063" s="23" t="s">
        <v>810</v>
      </c>
      <c r="B1063" s="2">
        <v>40149</v>
      </c>
      <c r="C1063" s="88" t="s">
        <v>775</v>
      </c>
      <c r="D1063" s="23" t="s">
        <v>810</v>
      </c>
      <c r="E1063" s="7">
        <v>40149</v>
      </c>
      <c r="F1063" s="7" t="s">
        <v>3050</v>
      </c>
      <c r="G1063" s="8" t="s">
        <v>1099</v>
      </c>
      <c r="H1063" s="5" t="s">
        <v>21</v>
      </c>
      <c r="I1063" s="5">
        <v>5</v>
      </c>
      <c r="J1063" s="5">
        <v>114.3</v>
      </c>
      <c r="K1063" s="5">
        <v>16</v>
      </c>
      <c r="L1063" s="5">
        <v>45</v>
      </c>
      <c r="M1063" s="5">
        <v>60.1</v>
      </c>
      <c r="N1063" s="5">
        <v>6.5</v>
      </c>
      <c r="O1063" s="43" t="str">
        <f>CONCATENATE(Таблица1[[#This Row],[Отверстия]],"/",Таблица1[[#This Row],[PCD]])</f>
        <v>5/114,3</v>
      </c>
      <c r="P1063" s="5" t="s">
        <v>776</v>
      </c>
      <c r="Q1063" s="17" t="str">
        <f>CONCATENATE(Таблица1[[#This Row],[Отверстия]],"/",Таблица1[[#This Row],[PCD]],"/",Таблица1[[#This Row],[Диаметр]])</f>
        <v>5/114,3/16</v>
      </c>
      <c r="R106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5/114,3/16/45/60,1/6,5</v>
      </c>
      <c r="S106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5/114,3/16/45/60,1/6,5</v>
      </c>
      <c r="T1063" s="58" t="s">
        <v>22</v>
      </c>
      <c r="U1063" s="4"/>
      <c r="V1063" s="35"/>
      <c r="W1063" s="55" t="s">
        <v>2788</v>
      </c>
      <c r="X1063" s="34">
        <v>3990</v>
      </c>
      <c r="Y1063" s="161"/>
      <c r="Z1063" s="34">
        <v>0</v>
      </c>
      <c r="AA1063" s="51">
        <f>IFERROR(VLOOKUP(Таблица1[[#This Row],[Товар КОД6]],'Stock СВОД'!$A$5:$C$220,2,0),)</f>
        <v>0</v>
      </c>
      <c r="AB1063" s="51">
        <f>IFERROR(VLOOKUP(Таблица1[[#This Row],[Товар КОД6]],'Продажи Период СВОД'!$A$5:$C$410,2,0),)</f>
        <v>0</v>
      </c>
      <c r="AC1063" s="129">
        <f>IFERROR(VLOOKUP(Таблица1[[#This Row],[Товар КОД6]],'Stock СВОД'!$A$5:$C$220,3,0),)</f>
        <v>0</v>
      </c>
      <c r="AD1063" s="51">
        <f>IFERROR(VLOOKUP(Таблица1[[#This Row],[Товар КОД6]],'Продажи Период СВОД'!$A$5:$C$410,3,0),)</f>
        <v>0</v>
      </c>
      <c r="AE1063" s="119">
        <f>Таблица1[[#This Row],[СТОК 1001]]+Таблица1[[#This Row],[СТОК 1002,]]</f>
        <v>0</v>
      </c>
      <c r="AF1063" s="128"/>
      <c r="AG1063" s="129"/>
      <c r="AH1063" s="120">
        <f>Таблица1[[#This Row],[1002 заказ]]+Таблица1[[#This Row],[1001 заказ]]</f>
        <v>0</v>
      </c>
      <c r="AI1063" s="57">
        <v>1</v>
      </c>
      <c r="AJ1063" s="194"/>
      <c r="AK1063" s="194"/>
      <c r="AL1063" s="194">
        <f>Таблица1[[#This Row],[ФАКТ 1001]]+Таблица1[[#This Row],[ФАКТ 1002]]+Таблица1[[#This Row],[1001 заказ]]+Таблица1[[#This Row],[1002 заказ]]</f>
        <v>0</v>
      </c>
      <c r="AP1063" s="3">
        <f>Таблица1[[#This Row],[Возврат 1002]]+Таблица1[[#This Row],[Возврат 1001]]</f>
        <v>0</v>
      </c>
      <c r="AQ106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64" spans="1:43" s="3" customFormat="1" ht="15.75" customHeight="1" x14ac:dyDescent="0.2">
      <c r="A1064" s="23" t="s">
        <v>810</v>
      </c>
      <c r="B1064" s="2">
        <v>409014</v>
      </c>
      <c r="C1064" s="88" t="s">
        <v>1741</v>
      </c>
      <c r="D1064" s="23" t="s">
        <v>810</v>
      </c>
      <c r="E1064" s="7">
        <v>409014</v>
      </c>
      <c r="F1064" s="7" t="s">
        <v>2576</v>
      </c>
      <c r="G1064" s="8" t="s">
        <v>1180</v>
      </c>
      <c r="H1064" s="5" t="s">
        <v>21</v>
      </c>
      <c r="I1064" s="5">
        <v>5</v>
      </c>
      <c r="J1064" s="5">
        <v>114.3</v>
      </c>
      <c r="K1064" s="5">
        <v>16</v>
      </c>
      <c r="L1064" s="5">
        <v>45</v>
      </c>
      <c r="M1064" s="5">
        <v>60.1</v>
      </c>
      <c r="N1064" s="5">
        <v>6.5</v>
      </c>
      <c r="O1064" s="43" t="str">
        <f>CONCATENATE(Таблица1[[#This Row],[Отверстия]],"/",Таблица1[[#This Row],[PCD]])</f>
        <v>5/114,3</v>
      </c>
      <c r="P1064" s="5" t="s">
        <v>1740</v>
      </c>
      <c r="Q1064" s="17" t="str">
        <f>CONCATENATE(Таблица1[[#This Row],[Отверстия]],"/",Таблица1[[#This Row],[PCD]],"/",Таблица1[[#This Row],[Диаметр]])</f>
        <v>5/114,3/16</v>
      </c>
      <c r="R106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5/114,3/16/45/60,1/6,5</v>
      </c>
      <c r="S106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5/114,3/16/45/60,1/6,5</v>
      </c>
      <c r="T1064" s="58" t="s">
        <v>22</v>
      </c>
      <c r="U1064" s="4"/>
      <c r="V1064" s="35"/>
      <c r="W1064" s="55" t="s">
        <v>2788</v>
      </c>
      <c r="X1064" s="34">
        <v>4250</v>
      </c>
      <c r="Y1064" s="161"/>
      <c r="Z1064" s="34">
        <v>0</v>
      </c>
      <c r="AA1064" s="51">
        <f>IFERROR(VLOOKUP(Таблица1[[#This Row],[Товар КОД6]],'Stock СВОД'!$A$5:$C$220,2,0),)</f>
        <v>0</v>
      </c>
      <c r="AB1064" s="51">
        <f>IFERROR(VLOOKUP(Таблица1[[#This Row],[Товар КОД6]],'Продажи Период СВОД'!$A$5:$C$410,2,0),)</f>
        <v>0</v>
      </c>
      <c r="AC1064" s="129">
        <f>IFERROR(VLOOKUP(Таблица1[[#This Row],[Товар КОД6]],'Stock СВОД'!$A$5:$C$220,3,0),)</f>
        <v>0</v>
      </c>
      <c r="AD1064" s="51">
        <f>IFERROR(VLOOKUP(Таблица1[[#This Row],[Товар КОД6]],'Продажи Период СВОД'!$A$5:$C$410,3,0),)</f>
        <v>0</v>
      </c>
      <c r="AE1064" s="119">
        <f>Таблица1[[#This Row],[СТОК 1001]]+Таблица1[[#This Row],[СТОК 1002,]]</f>
        <v>0</v>
      </c>
      <c r="AF1064" s="128"/>
      <c r="AG1064" s="129"/>
      <c r="AH1064" s="120">
        <f>Таблица1[[#This Row],[1002 заказ]]+Таблица1[[#This Row],[1001 заказ]]</f>
        <v>0</v>
      </c>
      <c r="AI1064" s="57">
        <v>1</v>
      </c>
      <c r="AJ1064" s="194"/>
      <c r="AK1064" s="194"/>
      <c r="AL1064" s="194">
        <f>Таблица1[[#This Row],[ФАКТ 1001]]+Таблица1[[#This Row],[ФАКТ 1002]]+Таблица1[[#This Row],[1001 заказ]]+Таблица1[[#This Row],[1002 заказ]]</f>
        <v>0</v>
      </c>
      <c r="AP1064" s="3">
        <f>Таблица1[[#This Row],[Возврат 1002]]+Таблица1[[#This Row],[Возврат 1001]]</f>
        <v>0</v>
      </c>
      <c r="AQ106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65" spans="1:43" s="3" customFormat="1" ht="15.75" customHeight="1" x14ac:dyDescent="0.2">
      <c r="A1065" s="23" t="s">
        <v>810</v>
      </c>
      <c r="B1065" s="2">
        <v>409015</v>
      </c>
      <c r="C1065" s="88" t="s">
        <v>1743</v>
      </c>
      <c r="D1065" s="23" t="s">
        <v>810</v>
      </c>
      <c r="E1065" s="7">
        <v>409015</v>
      </c>
      <c r="F1065" s="7" t="s">
        <v>2576</v>
      </c>
      <c r="G1065" s="8" t="s">
        <v>2571</v>
      </c>
      <c r="H1065" s="5" t="s">
        <v>21</v>
      </c>
      <c r="I1065" s="5">
        <v>5</v>
      </c>
      <c r="J1065" s="5">
        <v>114.3</v>
      </c>
      <c r="K1065" s="5">
        <v>16</v>
      </c>
      <c r="L1065" s="5">
        <v>45</v>
      </c>
      <c r="M1065" s="5">
        <v>60.1</v>
      </c>
      <c r="N1065" s="5">
        <v>6.5</v>
      </c>
      <c r="O1065" s="43" t="str">
        <f>CONCATENATE(Таблица1[[#This Row],[Отверстия]],"/",Таблица1[[#This Row],[PCD]])</f>
        <v>5/114,3</v>
      </c>
      <c r="P1065" s="5" t="s">
        <v>1742</v>
      </c>
      <c r="Q1065" s="17" t="str">
        <f>CONCATENATE(Таблица1[[#This Row],[Отверстия]],"/",Таблица1[[#This Row],[PCD]],"/",Таблица1[[#This Row],[Диаметр]])</f>
        <v>5/114,3/16</v>
      </c>
      <c r="R106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5/114,3/16/45/60,1/6,5</v>
      </c>
      <c r="S106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5/114,3/16/45/60,1/6,5</v>
      </c>
      <c r="T1065" s="58" t="s">
        <v>22</v>
      </c>
      <c r="U1065" s="4"/>
      <c r="V1065" s="35"/>
      <c r="W1065" s="55" t="s">
        <v>2788</v>
      </c>
      <c r="X1065" s="34">
        <v>4250</v>
      </c>
      <c r="Y1065" s="161"/>
      <c r="Z1065" s="34">
        <v>0</v>
      </c>
      <c r="AA1065" s="51">
        <f>IFERROR(VLOOKUP(Таблица1[[#This Row],[Товар КОД6]],'Stock СВОД'!$A$5:$C$220,2,0),)</f>
        <v>0</v>
      </c>
      <c r="AB1065" s="51">
        <f>IFERROR(VLOOKUP(Таблица1[[#This Row],[Товар КОД6]],'Продажи Период СВОД'!$A$5:$C$410,2,0),)</f>
        <v>0</v>
      </c>
      <c r="AC1065" s="129">
        <f>IFERROR(VLOOKUP(Таблица1[[#This Row],[Товар КОД6]],'Stock СВОД'!$A$5:$C$220,3,0),)</f>
        <v>0</v>
      </c>
      <c r="AD1065" s="51">
        <f>IFERROR(VLOOKUP(Таблица1[[#This Row],[Товар КОД6]],'Продажи Период СВОД'!$A$5:$C$410,3,0),)</f>
        <v>0</v>
      </c>
      <c r="AE1065" s="119">
        <f>Таблица1[[#This Row],[СТОК 1001]]+Таблица1[[#This Row],[СТОК 1002,]]</f>
        <v>0</v>
      </c>
      <c r="AF1065" s="128"/>
      <c r="AG1065" s="129"/>
      <c r="AH1065" s="120">
        <f>Таблица1[[#This Row],[1002 заказ]]+Таблица1[[#This Row],[1001 заказ]]</f>
        <v>0</v>
      </c>
      <c r="AI1065" s="57">
        <v>1</v>
      </c>
      <c r="AJ1065" s="194"/>
      <c r="AK1065" s="194"/>
      <c r="AL1065" s="194">
        <f>Таблица1[[#This Row],[ФАКТ 1001]]+Таблица1[[#This Row],[ФАКТ 1002]]+Таблица1[[#This Row],[1001 заказ]]+Таблица1[[#This Row],[1002 заказ]]</f>
        <v>0</v>
      </c>
      <c r="AP1065" s="3">
        <f>Таблица1[[#This Row],[Возврат 1002]]+Таблица1[[#This Row],[Возврат 1001]]</f>
        <v>0</v>
      </c>
      <c r="AQ106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66" spans="1:43" s="3" customFormat="1" ht="15.75" customHeight="1" x14ac:dyDescent="0.2">
      <c r="A1066" s="23" t="s">
        <v>810</v>
      </c>
      <c r="B1066" s="2">
        <v>409016</v>
      </c>
      <c r="C1066" s="88" t="s">
        <v>1745</v>
      </c>
      <c r="D1066" s="23" t="s">
        <v>810</v>
      </c>
      <c r="E1066" s="7">
        <v>409016</v>
      </c>
      <c r="F1066" s="7" t="s">
        <v>2576</v>
      </c>
      <c r="G1066" s="8" t="s">
        <v>1107</v>
      </c>
      <c r="H1066" s="5" t="s">
        <v>21</v>
      </c>
      <c r="I1066" s="5">
        <v>5</v>
      </c>
      <c r="J1066" s="5">
        <v>114.3</v>
      </c>
      <c r="K1066" s="5">
        <v>16</v>
      </c>
      <c r="L1066" s="5">
        <v>45</v>
      </c>
      <c r="M1066" s="5">
        <v>60.1</v>
      </c>
      <c r="N1066" s="5">
        <v>6.5</v>
      </c>
      <c r="O1066" s="43" t="str">
        <f>CONCATENATE(Таблица1[[#This Row],[Отверстия]],"/",Таблица1[[#This Row],[PCD]])</f>
        <v>5/114,3</v>
      </c>
      <c r="P1066" s="5" t="s">
        <v>1744</v>
      </c>
      <c r="Q1066" s="17" t="str">
        <f>CONCATENATE(Таблица1[[#This Row],[Отверстия]],"/",Таблица1[[#This Row],[PCD]],"/",Таблица1[[#This Row],[Диаметр]])</f>
        <v>5/114,3/16</v>
      </c>
      <c r="R106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5/114,3/16/45/60,1/6,5</v>
      </c>
      <c r="S106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5/114,3/16/45/60,1/6,5</v>
      </c>
      <c r="T1066" s="58" t="s">
        <v>22</v>
      </c>
      <c r="U1066" s="4"/>
      <c r="V1066" s="35"/>
      <c r="W1066" s="55" t="s">
        <v>2788</v>
      </c>
      <c r="X1066" s="34">
        <v>3990</v>
      </c>
      <c r="Y1066" s="161"/>
      <c r="Z1066" s="34">
        <v>0</v>
      </c>
      <c r="AA1066" s="51">
        <f>IFERROR(VLOOKUP(Таблица1[[#This Row],[Товар КОД6]],'Stock СВОД'!$A$5:$C$220,2,0),)</f>
        <v>0</v>
      </c>
      <c r="AB1066" s="51">
        <f>IFERROR(VLOOKUP(Таблица1[[#This Row],[Товар КОД6]],'Продажи Период СВОД'!$A$5:$C$410,2,0),)</f>
        <v>0</v>
      </c>
      <c r="AC1066" s="129">
        <f>IFERROR(VLOOKUP(Таблица1[[#This Row],[Товар КОД6]],'Stock СВОД'!$A$5:$C$220,3,0),)</f>
        <v>0</v>
      </c>
      <c r="AD1066" s="51">
        <f>IFERROR(VLOOKUP(Таблица1[[#This Row],[Товар КОД6]],'Продажи Период СВОД'!$A$5:$C$410,3,0),)</f>
        <v>0</v>
      </c>
      <c r="AE1066" s="119">
        <f>Таблица1[[#This Row],[СТОК 1001]]+Таблица1[[#This Row],[СТОК 1002,]]</f>
        <v>0</v>
      </c>
      <c r="AF1066" s="128"/>
      <c r="AG1066" s="129"/>
      <c r="AH1066" s="120">
        <f>Таблица1[[#This Row],[1002 заказ]]+Таблица1[[#This Row],[1001 заказ]]</f>
        <v>0</v>
      </c>
      <c r="AI1066" s="57">
        <v>1</v>
      </c>
      <c r="AJ1066" s="194"/>
      <c r="AK1066" s="194"/>
      <c r="AL1066" s="194">
        <f>Таблица1[[#This Row],[ФАКТ 1001]]+Таблица1[[#This Row],[ФАКТ 1002]]+Таблица1[[#This Row],[1001 заказ]]+Таблица1[[#This Row],[1002 заказ]]</f>
        <v>0</v>
      </c>
      <c r="AP1066" s="3">
        <f>Таблица1[[#This Row],[Возврат 1002]]+Таблица1[[#This Row],[Возврат 1001]]</f>
        <v>0</v>
      </c>
      <c r="AQ106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67" spans="1:43" s="3" customFormat="1" ht="15.75" customHeight="1" x14ac:dyDescent="0.2">
      <c r="A1067" s="23" t="s">
        <v>810</v>
      </c>
      <c r="B1067" s="2">
        <v>409017</v>
      </c>
      <c r="C1067" s="88" t="s">
        <v>1747</v>
      </c>
      <c r="D1067" s="23" t="s">
        <v>810</v>
      </c>
      <c r="E1067" s="7">
        <v>409017</v>
      </c>
      <c r="F1067" s="7" t="s">
        <v>2576</v>
      </c>
      <c r="G1067" s="8" t="s">
        <v>1108</v>
      </c>
      <c r="H1067" s="5" t="s">
        <v>21</v>
      </c>
      <c r="I1067" s="5">
        <v>5</v>
      </c>
      <c r="J1067" s="5">
        <v>114.3</v>
      </c>
      <c r="K1067" s="5">
        <v>16</v>
      </c>
      <c r="L1067" s="5">
        <v>45</v>
      </c>
      <c r="M1067" s="5">
        <v>60.1</v>
      </c>
      <c r="N1067" s="5">
        <v>6.5</v>
      </c>
      <c r="O1067" s="43" t="str">
        <f>CONCATENATE(Таблица1[[#This Row],[Отверстия]],"/",Таблица1[[#This Row],[PCD]])</f>
        <v>5/114,3</v>
      </c>
      <c r="P1067" s="5" t="s">
        <v>1746</v>
      </c>
      <c r="Q1067" s="17" t="str">
        <f>CONCATENATE(Таблица1[[#This Row],[Отверстия]],"/",Таблица1[[#This Row],[PCD]],"/",Таблица1[[#This Row],[Диаметр]])</f>
        <v>5/114,3/16</v>
      </c>
      <c r="R106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5/114,3/16/45/60,1/6,5</v>
      </c>
      <c r="S106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5/114,3/16/45/60,1/6,5</v>
      </c>
      <c r="T1067" s="58" t="s">
        <v>22</v>
      </c>
      <c r="U1067" s="4"/>
      <c r="V1067" s="35"/>
      <c r="W1067" s="55" t="s">
        <v>2788</v>
      </c>
      <c r="X1067" s="34">
        <v>3990</v>
      </c>
      <c r="Y1067" s="161"/>
      <c r="Z1067" s="34">
        <v>0</v>
      </c>
      <c r="AA1067" s="51">
        <f>IFERROR(VLOOKUP(Таблица1[[#This Row],[Товар КОД6]],'Stock СВОД'!$A$5:$C$220,2,0),)</f>
        <v>0</v>
      </c>
      <c r="AB1067" s="51">
        <f>IFERROR(VLOOKUP(Таблица1[[#This Row],[Товар КОД6]],'Продажи Период СВОД'!$A$5:$C$410,2,0),)</f>
        <v>0</v>
      </c>
      <c r="AC1067" s="129">
        <f>IFERROR(VLOOKUP(Таблица1[[#This Row],[Товар КОД6]],'Stock СВОД'!$A$5:$C$220,3,0),)</f>
        <v>0</v>
      </c>
      <c r="AD1067" s="51">
        <f>IFERROR(VLOOKUP(Таблица1[[#This Row],[Товар КОД6]],'Продажи Период СВОД'!$A$5:$C$410,3,0),)</f>
        <v>0</v>
      </c>
      <c r="AE1067" s="119">
        <f>Таблица1[[#This Row],[СТОК 1001]]+Таблица1[[#This Row],[СТОК 1002,]]</f>
        <v>0</v>
      </c>
      <c r="AF1067" s="128"/>
      <c r="AG1067" s="129"/>
      <c r="AH1067" s="120">
        <f>Таблица1[[#This Row],[1002 заказ]]+Таблица1[[#This Row],[1001 заказ]]</f>
        <v>0</v>
      </c>
      <c r="AI1067" s="57">
        <v>1</v>
      </c>
      <c r="AJ1067" s="194"/>
      <c r="AK1067" s="194"/>
      <c r="AL1067" s="194">
        <f>Таблица1[[#This Row],[ФАКТ 1001]]+Таблица1[[#This Row],[ФАКТ 1002]]+Таблица1[[#This Row],[1001 заказ]]+Таблица1[[#This Row],[1002 заказ]]</f>
        <v>0</v>
      </c>
      <c r="AP1067" s="3">
        <f>Таблица1[[#This Row],[Возврат 1002]]+Таблица1[[#This Row],[Возврат 1001]]</f>
        <v>0</v>
      </c>
      <c r="AQ106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68" spans="1:43" s="3" customFormat="1" ht="15.75" customHeight="1" x14ac:dyDescent="0.2">
      <c r="A1068" s="23" t="s">
        <v>810</v>
      </c>
      <c r="B1068" s="2">
        <v>665686</v>
      </c>
      <c r="C1068" s="88" t="s">
        <v>3795</v>
      </c>
      <c r="D1068" s="23" t="s">
        <v>810</v>
      </c>
      <c r="E1068" s="7">
        <v>665686</v>
      </c>
      <c r="F1068" s="7" t="s">
        <v>377</v>
      </c>
      <c r="G1068" s="8" t="s">
        <v>1106</v>
      </c>
      <c r="H1068" s="5" t="s">
        <v>21</v>
      </c>
      <c r="I1068" s="5">
        <v>5</v>
      </c>
      <c r="J1068" s="5">
        <v>114.3</v>
      </c>
      <c r="K1068" s="5">
        <v>16</v>
      </c>
      <c r="L1068" s="5">
        <v>45</v>
      </c>
      <c r="M1068" s="5">
        <v>60.1</v>
      </c>
      <c r="N1068" s="5">
        <v>6.5</v>
      </c>
      <c r="O1068" s="43" t="str">
        <f>CONCATENATE(Таблица1[[#This Row],[Отверстия]],"/",Таблица1[[#This Row],[PCD]])</f>
        <v>5/114,3</v>
      </c>
      <c r="P1068" s="5" t="s">
        <v>2317</v>
      </c>
      <c r="Q1068" s="17" t="str">
        <f>CONCATENATE(Таблица1[[#This Row],[Отверстия]],"/",Таблица1[[#This Row],[PCD]],"/",Таблица1[[#This Row],[Диаметр]])</f>
        <v>5/114,3/16</v>
      </c>
      <c r="R106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5/114,3/16/45/60,1/6,5</v>
      </c>
      <c r="S106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5/114,3/16/45/60,1/6,5</v>
      </c>
      <c r="T1068" s="58" t="s">
        <v>22</v>
      </c>
      <c r="U1068" s="4"/>
      <c r="V1068" s="35"/>
      <c r="W1068" s="55" t="s">
        <v>2788</v>
      </c>
      <c r="X1068" s="34">
        <v>3990</v>
      </c>
      <c r="Y1068" s="161"/>
      <c r="Z1068" s="34">
        <v>0</v>
      </c>
      <c r="AA1068" s="51">
        <f>IFERROR(VLOOKUP(Таблица1[[#This Row],[Товар КОД6]],'Stock СВОД'!$A$5:$C$220,2,0),)</f>
        <v>0</v>
      </c>
      <c r="AB1068" s="51">
        <f>IFERROR(VLOOKUP(Таблица1[[#This Row],[Товар КОД6]],'Продажи Период СВОД'!$A$5:$C$410,2,0),)</f>
        <v>0</v>
      </c>
      <c r="AC1068" s="129">
        <f>IFERROR(VLOOKUP(Таблица1[[#This Row],[Товар КОД6]],'Stock СВОД'!$A$5:$C$220,3,0),)</f>
        <v>0</v>
      </c>
      <c r="AD1068" s="51">
        <f>IFERROR(VLOOKUP(Таблица1[[#This Row],[Товар КОД6]],'Продажи Период СВОД'!$A$5:$C$410,3,0),)</f>
        <v>0</v>
      </c>
      <c r="AE1068" s="119">
        <f>Таблица1[[#This Row],[СТОК 1001]]+Таблица1[[#This Row],[СТОК 1002,]]</f>
        <v>0</v>
      </c>
      <c r="AF1068" s="128"/>
      <c r="AG1068" s="129"/>
      <c r="AH1068" s="120">
        <f>Таблица1[[#This Row],[1002 заказ]]+Таблица1[[#This Row],[1001 заказ]]</f>
        <v>0</v>
      </c>
      <c r="AI1068" s="57">
        <v>1</v>
      </c>
      <c r="AJ1068" s="194"/>
      <c r="AK1068" s="194"/>
      <c r="AL1068" s="194">
        <f>Таблица1[[#This Row],[ФАКТ 1001]]+Таблица1[[#This Row],[ФАКТ 1002]]+Таблица1[[#This Row],[1001 заказ]]+Таблица1[[#This Row],[1002 заказ]]</f>
        <v>0</v>
      </c>
      <c r="AP1068" s="3">
        <f>Таблица1[[#This Row],[Возврат 1002]]+Таблица1[[#This Row],[Возврат 1001]]</f>
        <v>0</v>
      </c>
      <c r="AQ106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69" spans="1:43" s="3" customFormat="1" ht="15.75" customHeight="1" x14ac:dyDescent="0.2">
      <c r="A1069" s="23" t="s">
        <v>810</v>
      </c>
      <c r="B1069" s="2">
        <v>666008</v>
      </c>
      <c r="C1069" s="88" t="s">
        <v>3796</v>
      </c>
      <c r="D1069" s="23" t="s">
        <v>810</v>
      </c>
      <c r="E1069" s="7">
        <v>666008</v>
      </c>
      <c r="F1069" s="7" t="s">
        <v>2576</v>
      </c>
      <c r="G1069" s="8" t="s">
        <v>1099</v>
      </c>
      <c r="H1069" s="5" t="s">
        <v>21</v>
      </c>
      <c r="I1069" s="5">
        <v>5</v>
      </c>
      <c r="J1069" s="5">
        <v>114.3</v>
      </c>
      <c r="K1069" s="5">
        <v>16</v>
      </c>
      <c r="L1069" s="5">
        <v>45</v>
      </c>
      <c r="M1069" s="5">
        <v>60.1</v>
      </c>
      <c r="N1069" s="5">
        <v>6.5</v>
      </c>
      <c r="O1069" s="43" t="str">
        <f>CONCATENATE(Таблица1[[#This Row],[Отверстия]],"/",Таблица1[[#This Row],[PCD]])</f>
        <v>5/114,3</v>
      </c>
      <c r="P1069" s="5" t="s">
        <v>2527</v>
      </c>
      <c r="Q1069" s="17" t="str">
        <f>CONCATENATE(Таблица1[[#This Row],[Отверстия]],"/",Таблица1[[#This Row],[PCD]],"/",Таблица1[[#This Row],[Диаметр]])</f>
        <v>5/114,3/16</v>
      </c>
      <c r="R106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5/114,3/16/45/60,1/6,5</v>
      </c>
      <c r="S106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5/114,3/16/45/60,1/6,5</v>
      </c>
      <c r="T1069" s="58" t="s">
        <v>22</v>
      </c>
      <c r="U1069" s="4"/>
      <c r="V1069" s="35"/>
      <c r="W1069" s="55" t="s">
        <v>2788</v>
      </c>
      <c r="X1069" s="34">
        <v>3990</v>
      </c>
      <c r="Y1069" s="161"/>
      <c r="Z1069" s="34">
        <v>0</v>
      </c>
      <c r="AA1069" s="51">
        <f>IFERROR(VLOOKUP(Таблица1[[#This Row],[Товар КОД6]],'Stock СВОД'!$A$5:$C$220,2,0),)</f>
        <v>0</v>
      </c>
      <c r="AB1069" s="51">
        <f>IFERROR(VLOOKUP(Таблица1[[#This Row],[Товар КОД6]],'Продажи Период СВОД'!$A$5:$C$410,2,0),)</f>
        <v>0</v>
      </c>
      <c r="AC1069" s="129">
        <f>IFERROR(VLOOKUP(Таблица1[[#This Row],[Товар КОД6]],'Stock СВОД'!$A$5:$C$220,3,0),)</f>
        <v>0</v>
      </c>
      <c r="AD1069" s="51">
        <f>IFERROR(VLOOKUP(Таблица1[[#This Row],[Товар КОД6]],'Продажи Период СВОД'!$A$5:$C$410,3,0),)</f>
        <v>0</v>
      </c>
      <c r="AE1069" s="119">
        <f>Таблица1[[#This Row],[СТОК 1001]]+Таблица1[[#This Row],[СТОК 1002,]]</f>
        <v>0</v>
      </c>
      <c r="AF1069" s="128"/>
      <c r="AG1069" s="129"/>
      <c r="AH1069" s="120">
        <f>Таблица1[[#This Row],[1002 заказ]]+Таблица1[[#This Row],[1001 заказ]]</f>
        <v>0</v>
      </c>
      <c r="AI1069" s="57">
        <v>1</v>
      </c>
      <c r="AJ1069" s="194"/>
      <c r="AK1069" s="194"/>
      <c r="AL1069" s="194">
        <f>Таблица1[[#This Row],[ФАКТ 1001]]+Таблица1[[#This Row],[ФАКТ 1002]]+Таблица1[[#This Row],[1001 заказ]]+Таблица1[[#This Row],[1002 заказ]]</f>
        <v>0</v>
      </c>
      <c r="AP1069" s="3">
        <f>Таблица1[[#This Row],[Возврат 1002]]+Таблица1[[#This Row],[Возврат 1001]]</f>
        <v>0</v>
      </c>
      <c r="AQ106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70" spans="1:43" s="3" customFormat="1" ht="15.75" customHeight="1" x14ac:dyDescent="0.2">
      <c r="A1070" s="23" t="s">
        <v>810</v>
      </c>
      <c r="B1070" s="2">
        <v>666009</v>
      </c>
      <c r="C1070" s="88" t="s">
        <v>3797</v>
      </c>
      <c r="D1070" s="23" t="s">
        <v>810</v>
      </c>
      <c r="E1070" s="7">
        <v>666009</v>
      </c>
      <c r="F1070" s="7" t="s">
        <v>2576</v>
      </c>
      <c r="G1070" s="8" t="s">
        <v>1103</v>
      </c>
      <c r="H1070" s="5" t="s">
        <v>21</v>
      </c>
      <c r="I1070" s="5">
        <v>5</v>
      </c>
      <c r="J1070" s="5">
        <v>114.3</v>
      </c>
      <c r="K1070" s="5">
        <v>16</v>
      </c>
      <c r="L1070" s="5">
        <v>45</v>
      </c>
      <c r="M1070" s="5">
        <v>60.1</v>
      </c>
      <c r="N1070" s="5">
        <v>6.5</v>
      </c>
      <c r="O1070" s="43" t="str">
        <f>CONCATENATE(Таблица1[[#This Row],[Отверстия]],"/",Таблица1[[#This Row],[PCD]])</f>
        <v>5/114,3</v>
      </c>
      <c r="P1070" s="5" t="s">
        <v>2528</v>
      </c>
      <c r="Q1070" s="17" t="str">
        <f>CONCATENATE(Таблица1[[#This Row],[Отверстия]],"/",Таблица1[[#This Row],[PCD]],"/",Таблица1[[#This Row],[Диаметр]])</f>
        <v>5/114,3/16</v>
      </c>
      <c r="R107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5/114,3/16/45/60,1/6,5</v>
      </c>
      <c r="S107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5/114,3/16/45/60,1/6,5</v>
      </c>
      <c r="T1070" s="58" t="s">
        <v>22</v>
      </c>
      <c r="U1070" s="4"/>
      <c r="V1070" s="35"/>
      <c r="W1070" s="55" t="s">
        <v>2788</v>
      </c>
      <c r="X1070" s="34">
        <v>4250</v>
      </c>
      <c r="Y1070" s="161"/>
      <c r="Z1070" s="34">
        <v>0</v>
      </c>
      <c r="AA1070" s="51">
        <f>IFERROR(VLOOKUP(Таблица1[[#This Row],[Товар КОД6]],'Stock СВОД'!$A$5:$C$220,2,0),)</f>
        <v>0</v>
      </c>
      <c r="AB1070" s="51">
        <f>IFERROR(VLOOKUP(Таблица1[[#This Row],[Товар КОД6]],'Продажи Период СВОД'!$A$5:$C$410,2,0),)</f>
        <v>0</v>
      </c>
      <c r="AC1070" s="129">
        <f>IFERROR(VLOOKUP(Таблица1[[#This Row],[Товар КОД6]],'Stock СВОД'!$A$5:$C$220,3,0),)</f>
        <v>0</v>
      </c>
      <c r="AD1070" s="51">
        <f>IFERROR(VLOOKUP(Таблица1[[#This Row],[Товар КОД6]],'Продажи Период СВОД'!$A$5:$C$410,3,0),)</f>
        <v>0</v>
      </c>
      <c r="AE1070" s="119">
        <f>Таблица1[[#This Row],[СТОК 1001]]+Таблица1[[#This Row],[СТОК 1002,]]</f>
        <v>0</v>
      </c>
      <c r="AF1070" s="128"/>
      <c r="AG1070" s="129"/>
      <c r="AH1070" s="120">
        <f>Таблица1[[#This Row],[1002 заказ]]+Таблица1[[#This Row],[1001 заказ]]</f>
        <v>0</v>
      </c>
      <c r="AI1070" s="57">
        <v>1</v>
      </c>
      <c r="AJ1070" s="194"/>
      <c r="AK1070" s="194"/>
      <c r="AL1070" s="194">
        <f>Таблица1[[#This Row],[ФАКТ 1001]]+Таблица1[[#This Row],[ФАКТ 1002]]+Таблица1[[#This Row],[1001 заказ]]+Таблица1[[#This Row],[1002 заказ]]</f>
        <v>0</v>
      </c>
      <c r="AP1070" s="3">
        <f>Таблица1[[#This Row],[Возврат 1002]]+Таблица1[[#This Row],[Возврат 1001]]</f>
        <v>0</v>
      </c>
      <c r="AQ107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71" spans="1:43" s="3" customFormat="1" ht="15.75" customHeight="1" x14ac:dyDescent="0.2">
      <c r="A1071" s="23" t="s">
        <v>810</v>
      </c>
      <c r="B1071" s="2">
        <v>661575</v>
      </c>
      <c r="C1071" s="88" t="s">
        <v>3798</v>
      </c>
      <c r="D1071" s="23" t="s">
        <v>810</v>
      </c>
      <c r="E1071" s="7">
        <v>661575</v>
      </c>
      <c r="F1071" s="7" t="s">
        <v>513</v>
      </c>
      <c r="G1071" s="8" t="s">
        <v>1099</v>
      </c>
      <c r="H1071" s="5" t="s">
        <v>21</v>
      </c>
      <c r="I1071" s="5">
        <v>5</v>
      </c>
      <c r="J1071" s="5">
        <v>114.3</v>
      </c>
      <c r="K1071" s="5">
        <v>16</v>
      </c>
      <c r="L1071" s="5">
        <v>45</v>
      </c>
      <c r="M1071" s="5">
        <v>60.1</v>
      </c>
      <c r="N1071" s="5">
        <v>7</v>
      </c>
      <c r="O1071" s="43" t="str">
        <f>CONCATENATE(Таблица1[[#This Row],[Отверстия]],"/",Таблица1[[#This Row],[PCD]])</f>
        <v>5/114,3</v>
      </c>
      <c r="P1071" s="5" t="s">
        <v>605</v>
      </c>
      <c r="Q1071" s="17" t="str">
        <f>CONCATENATE(Таблица1[[#This Row],[Отверстия]],"/",Таблица1[[#This Row],[PCD]],"/",Таблица1[[#This Row],[Диаметр]])</f>
        <v>5/114,3/16</v>
      </c>
      <c r="R107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5/114,3/16/45/60,1/7</v>
      </c>
      <c r="S107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5/114,3/16/45/60,1/7</v>
      </c>
      <c r="T1071" s="58" t="s">
        <v>28</v>
      </c>
      <c r="U1071" s="4">
        <v>4</v>
      </c>
      <c r="V1071" s="35">
        <v>4</v>
      </c>
      <c r="W1071" s="55" t="s">
        <v>2931</v>
      </c>
      <c r="X1071" s="34">
        <v>3990</v>
      </c>
      <c r="Y1071" s="161"/>
      <c r="Z1071" s="34">
        <v>2950</v>
      </c>
      <c r="AA1071" s="51">
        <f>IFERROR(VLOOKUP(Таблица1[[#This Row],[Товар КОД6]],'Stock СВОД'!$A$5:$C$220,2,0),)</f>
        <v>0</v>
      </c>
      <c r="AB1071" s="51">
        <f>IFERROR(VLOOKUP(Таблица1[[#This Row],[Товар КОД6]],'Продажи Период СВОД'!$A$5:$C$410,2,0),)</f>
        <v>4</v>
      </c>
      <c r="AC1071" s="129">
        <f>IFERROR(VLOOKUP(Таблица1[[#This Row],[Товар КОД6]],'Stock СВОД'!$A$5:$C$220,3,0),)</f>
        <v>0</v>
      </c>
      <c r="AD1071" s="51">
        <f>IFERROR(VLOOKUP(Таблица1[[#This Row],[Товар КОД6]],'Продажи Период СВОД'!$A$5:$C$410,3,0),)</f>
        <v>0</v>
      </c>
      <c r="AE1071" s="119">
        <f>Таблица1[[#This Row],[СТОК 1001]]+Таблица1[[#This Row],[СТОК 1002,]]</f>
        <v>0</v>
      </c>
      <c r="AF1071" s="128"/>
      <c r="AG1071" s="129"/>
      <c r="AH1071" s="120">
        <f>Таблица1[[#This Row],[1002 заказ]]+Таблица1[[#This Row],[1001 заказ]]</f>
        <v>0</v>
      </c>
      <c r="AI1071" s="57">
        <v>1</v>
      </c>
      <c r="AJ1071" s="194"/>
      <c r="AK1071" s="194"/>
      <c r="AL1071" s="194">
        <f>Таблица1[[#This Row],[ФАКТ 1001]]+Таблица1[[#This Row],[ФАКТ 1002]]+Таблица1[[#This Row],[1001 заказ]]+Таблица1[[#This Row],[1002 заказ]]</f>
        <v>0</v>
      </c>
      <c r="AP1071" s="3">
        <f>Таблица1[[#This Row],[Возврат 1002]]+Таблица1[[#This Row],[Возврат 1001]]</f>
        <v>0</v>
      </c>
      <c r="AQ107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1072" spans="1:43" s="3" customFormat="1" ht="15.75" customHeight="1" x14ac:dyDescent="0.2">
      <c r="A1072" s="23" t="s">
        <v>810</v>
      </c>
      <c r="B1072" s="2">
        <v>661693</v>
      </c>
      <c r="C1072" s="88" t="s">
        <v>3799</v>
      </c>
      <c r="D1072" s="23" t="s">
        <v>810</v>
      </c>
      <c r="E1072" s="7">
        <v>661693</v>
      </c>
      <c r="F1072" s="7" t="s">
        <v>607</v>
      </c>
      <c r="G1072" s="8" t="s">
        <v>1099</v>
      </c>
      <c r="H1072" s="5" t="s">
        <v>21</v>
      </c>
      <c r="I1072" s="5">
        <v>5</v>
      </c>
      <c r="J1072" s="5">
        <v>114.3</v>
      </c>
      <c r="K1072" s="5">
        <v>16</v>
      </c>
      <c r="L1072" s="5">
        <v>45</v>
      </c>
      <c r="M1072" s="5">
        <v>60.1</v>
      </c>
      <c r="N1072" s="5">
        <v>7</v>
      </c>
      <c r="O1072" s="43" t="str">
        <f>CONCATENATE(Таблица1[[#This Row],[Отверстия]],"/",Таблица1[[#This Row],[PCD]])</f>
        <v>5/114,3</v>
      </c>
      <c r="P1072" s="5" t="s">
        <v>608</v>
      </c>
      <c r="Q1072" s="17" t="str">
        <f>CONCATENATE(Таблица1[[#This Row],[Отверстия]],"/",Таблица1[[#This Row],[PCD]],"/",Таблица1[[#This Row],[Диаметр]])</f>
        <v>5/114,3/16</v>
      </c>
      <c r="R107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5/114,3/16/45/60,1/7</v>
      </c>
      <c r="S107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5/114,3/16/45/60,1/7</v>
      </c>
      <c r="T1072" s="58" t="s">
        <v>28</v>
      </c>
      <c r="U1072" s="4">
        <v>4</v>
      </c>
      <c r="V1072" s="35">
        <v>4</v>
      </c>
      <c r="W1072" s="55" t="s">
        <v>2931</v>
      </c>
      <c r="X1072" s="34">
        <v>3990</v>
      </c>
      <c r="Y1072" s="161"/>
      <c r="Z1072" s="34">
        <v>0</v>
      </c>
      <c r="AA1072" s="51">
        <f>IFERROR(VLOOKUP(Таблица1[[#This Row],[Товар КОД6]],'Stock СВОД'!$A$5:$C$220,2,0),)</f>
        <v>0</v>
      </c>
      <c r="AB1072" s="51">
        <f>IFERROR(VLOOKUP(Таблица1[[#This Row],[Товар КОД6]],'Продажи Период СВОД'!$A$5:$C$410,2,0),)</f>
        <v>0</v>
      </c>
      <c r="AC1072" s="129">
        <f>IFERROR(VLOOKUP(Таблица1[[#This Row],[Товар КОД6]],'Stock СВОД'!$A$5:$C$220,3,0),)</f>
        <v>0</v>
      </c>
      <c r="AD1072" s="51">
        <f>IFERROR(VLOOKUP(Таблица1[[#This Row],[Товар КОД6]],'Продажи Период СВОД'!$A$5:$C$410,3,0),)</f>
        <v>0</v>
      </c>
      <c r="AE1072" s="119">
        <f>Таблица1[[#This Row],[СТОК 1001]]+Таблица1[[#This Row],[СТОК 1002,]]</f>
        <v>0</v>
      </c>
      <c r="AF1072" s="128"/>
      <c r="AG1072" s="129"/>
      <c r="AH1072" s="120">
        <f>Таблица1[[#This Row],[1002 заказ]]+Таблица1[[#This Row],[1001 заказ]]</f>
        <v>0</v>
      </c>
      <c r="AI1072" s="57">
        <v>1</v>
      </c>
      <c r="AJ1072" s="194"/>
      <c r="AK1072" s="194"/>
      <c r="AL1072" s="194">
        <f>Таблица1[[#This Row],[ФАКТ 1001]]+Таблица1[[#This Row],[ФАКТ 1002]]+Таблица1[[#This Row],[1001 заказ]]+Таблица1[[#This Row],[1002 заказ]]</f>
        <v>0</v>
      </c>
      <c r="AP1072" s="3">
        <f>Таблица1[[#This Row],[Возврат 1002]]+Таблица1[[#This Row],[Возврат 1001]]</f>
        <v>0</v>
      </c>
      <c r="AQ107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73" spans="1:43" s="3" customFormat="1" ht="15.75" customHeight="1" x14ac:dyDescent="0.2">
      <c r="A1073" s="23" t="s">
        <v>810</v>
      </c>
      <c r="B1073" s="2">
        <v>409084</v>
      </c>
      <c r="C1073" s="88" t="s">
        <v>609</v>
      </c>
      <c r="D1073" s="23" t="s">
        <v>810</v>
      </c>
      <c r="E1073" s="7">
        <v>409084</v>
      </c>
      <c r="F1073" s="7" t="s">
        <v>1004</v>
      </c>
      <c r="G1073" s="8" t="s">
        <v>2571</v>
      </c>
      <c r="H1073" s="5" t="s">
        <v>21</v>
      </c>
      <c r="I1073" s="5">
        <v>5</v>
      </c>
      <c r="J1073" s="5">
        <v>114.3</v>
      </c>
      <c r="K1073" s="5">
        <v>16</v>
      </c>
      <c r="L1073" s="5">
        <v>45</v>
      </c>
      <c r="M1073" s="5">
        <v>60.1</v>
      </c>
      <c r="N1073" s="5">
        <v>7</v>
      </c>
      <c r="O1073" s="43" t="str">
        <f>CONCATENATE(Таблица1[[#This Row],[Отверстия]],"/",Таблица1[[#This Row],[PCD]])</f>
        <v>5/114,3</v>
      </c>
      <c r="P1073" s="5" t="s">
        <v>610</v>
      </c>
      <c r="Q1073" s="17" t="str">
        <f>CONCATENATE(Таблица1[[#This Row],[Отверстия]],"/",Таблица1[[#This Row],[PCD]],"/",Таблица1[[#This Row],[Диаметр]])</f>
        <v>5/114,3/16</v>
      </c>
      <c r="R107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5/114,3/16/45/60,1/7</v>
      </c>
      <c r="S107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5/114,3/16/45/60,1/7</v>
      </c>
      <c r="T1073" s="58" t="s">
        <v>28</v>
      </c>
      <c r="U1073" s="4">
        <v>4</v>
      </c>
      <c r="V1073" s="35">
        <v>4</v>
      </c>
      <c r="W1073" s="55" t="s">
        <v>2931</v>
      </c>
      <c r="X1073" s="34">
        <v>4250</v>
      </c>
      <c r="Y1073" s="161"/>
      <c r="Z1073" s="34">
        <v>0</v>
      </c>
      <c r="AA1073" s="51">
        <f>IFERROR(VLOOKUP(Таблица1[[#This Row],[Товар КОД6]],'Stock СВОД'!$A$5:$C$220,2,0),)</f>
        <v>0</v>
      </c>
      <c r="AB1073" s="51">
        <f>IFERROR(VLOOKUP(Таблица1[[#This Row],[Товар КОД6]],'Продажи Период СВОД'!$A$5:$C$410,2,0),)</f>
        <v>0</v>
      </c>
      <c r="AC1073" s="129">
        <f>IFERROR(VLOOKUP(Таблица1[[#This Row],[Товар КОД6]],'Stock СВОД'!$A$5:$C$220,3,0),)</f>
        <v>0</v>
      </c>
      <c r="AD1073" s="51">
        <f>IFERROR(VLOOKUP(Таблица1[[#This Row],[Товар КОД6]],'Продажи Период СВОД'!$A$5:$C$410,3,0),)</f>
        <v>0</v>
      </c>
      <c r="AE1073" s="119">
        <f>Таблица1[[#This Row],[СТОК 1001]]+Таблица1[[#This Row],[СТОК 1002,]]</f>
        <v>0</v>
      </c>
      <c r="AF1073" s="128"/>
      <c r="AG1073" s="129"/>
      <c r="AH1073" s="120">
        <f>Таблица1[[#This Row],[1002 заказ]]+Таблица1[[#This Row],[1001 заказ]]</f>
        <v>0</v>
      </c>
      <c r="AI1073" s="57">
        <v>1</v>
      </c>
      <c r="AJ1073" s="194"/>
      <c r="AK1073" s="194"/>
      <c r="AL1073" s="194">
        <f>Таблица1[[#This Row],[ФАКТ 1001]]+Таблица1[[#This Row],[ФАКТ 1002]]+Таблица1[[#This Row],[1001 заказ]]+Таблица1[[#This Row],[1002 заказ]]</f>
        <v>0</v>
      </c>
      <c r="AP1073" s="3">
        <f>Таблица1[[#This Row],[Возврат 1002]]+Таблица1[[#This Row],[Возврат 1001]]</f>
        <v>0</v>
      </c>
      <c r="AQ107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74" spans="1:43" s="3" customFormat="1" ht="15.75" customHeight="1" x14ac:dyDescent="0.2">
      <c r="A1074" s="23" t="s">
        <v>810</v>
      </c>
      <c r="B1074" s="2">
        <v>661574</v>
      </c>
      <c r="C1074" s="88" t="s">
        <v>611</v>
      </c>
      <c r="D1074" s="23" t="s">
        <v>810</v>
      </c>
      <c r="E1074" s="7">
        <v>661574</v>
      </c>
      <c r="F1074" s="7" t="s">
        <v>513</v>
      </c>
      <c r="G1074" s="8" t="s">
        <v>1106</v>
      </c>
      <c r="H1074" s="5" t="s">
        <v>21</v>
      </c>
      <c r="I1074" s="5">
        <v>5</v>
      </c>
      <c r="J1074" s="5">
        <v>114.3</v>
      </c>
      <c r="K1074" s="5">
        <v>16</v>
      </c>
      <c r="L1074" s="5">
        <v>45</v>
      </c>
      <c r="M1074" s="5">
        <v>60.1</v>
      </c>
      <c r="N1074" s="5">
        <v>7</v>
      </c>
      <c r="O1074" s="43" t="str">
        <f>CONCATENATE(Таблица1[[#This Row],[Отверстия]],"/",Таблица1[[#This Row],[PCD]])</f>
        <v>5/114,3</v>
      </c>
      <c r="P1074" s="5" t="s">
        <v>612</v>
      </c>
      <c r="Q1074" s="17" t="str">
        <f>CONCATENATE(Таблица1[[#This Row],[Отверстия]],"/",Таблица1[[#This Row],[PCD]],"/",Таблица1[[#This Row],[Диаметр]])</f>
        <v>5/114,3/16</v>
      </c>
      <c r="R107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5/114,3/16/45/60,1/7</v>
      </c>
      <c r="S107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5/114,3/16/45/60,1/7</v>
      </c>
      <c r="T1074" s="58" t="s">
        <v>28</v>
      </c>
      <c r="U1074" s="4">
        <v>4</v>
      </c>
      <c r="V1074" s="35">
        <v>4</v>
      </c>
      <c r="W1074" s="55" t="s">
        <v>2931</v>
      </c>
      <c r="X1074" s="34">
        <v>3990</v>
      </c>
      <c r="Y1074" s="161"/>
      <c r="Z1074" s="34">
        <v>0</v>
      </c>
      <c r="AA1074" s="51">
        <f>IFERROR(VLOOKUP(Таблица1[[#This Row],[Товар КОД6]],'Stock СВОД'!$A$5:$C$220,2,0),)</f>
        <v>0</v>
      </c>
      <c r="AB1074" s="51">
        <f>IFERROR(VLOOKUP(Таблица1[[#This Row],[Товар КОД6]],'Продажи Период СВОД'!$A$5:$C$410,2,0),)</f>
        <v>0</v>
      </c>
      <c r="AC1074" s="129">
        <f>IFERROR(VLOOKUP(Таблица1[[#This Row],[Товар КОД6]],'Stock СВОД'!$A$5:$C$220,3,0),)</f>
        <v>0</v>
      </c>
      <c r="AD1074" s="51">
        <f>IFERROR(VLOOKUP(Таблица1[[#This Row],[Товар КОД6]],'Продажи Период СВОД'!$A$5:$C$410,3,0),)</f>
        <v>0</v>
      </c>
      <c r="AE1074" s="119">
        <f>Таблица1[[#This Row],[СТОК 1001]]+Таблица1[[#This Row],[СТОК 1002,]]</f>
        <v>0</v>
      </c>
      <c r="AF1074" s="128"/>
      <c r="AG1074" s="129"/>
      <c r="AH1074" s="120">
        <f>Таблица1[[#This Row],[1002 заказ]]+Таблица1[[#This Row],[1001 заказ]]</f>
        <v>0</v>
      </c>
      <c r="AI1074" s="57">
        <v>1</v>
      </c>
      <c r="AJ1074" s="194"/>
      <c r="AK1074" s="194"/>
      <c r="AL1074" s="194">
        <f>Таблица1[[#This Row],[ФАКТ 1001]]+Таблица1[[#This Row],[ФАКТ 1002]]+Таблица1[[#This Row],[1001 заказ]]+Таблица1[[#This Row],[1002 заказ]]</f>
        <v>0</v>
      </c>
      <c r="AP1074" s="3">
        <f>Таблица1[[#This Row],[Возврат 1002]]+Таблица1[[#This Row],[Возврат 1001]]</f>
        <v>0</v>
      </c>
      <c r="AQ107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75" spans="1:43" s="3" customFormat="1" ht="15.75" customHeight="1" x14ac:dyDescent="0.2">
      <c r="A1075" s="23" t="s">
        <v>810</v>
      </c>
      <c r="B1075" s="2">
        <v>665796</v>
      </c>
      <c r="C1075" s="88" t="s">
        <v>615</v>
      </c>
      <c r="D1075" s="23" t="s">
        <v>810</v>
      </c>
      <c r="E1075" s="7">
        <v>665796</v>
      </c>
      <c r="F1075" s="7" t="s">
        <v>1004</v>
      </c>
      <c r="G1075" s="8" t="s">
        <v>1099</v>
      </c>
      <c r="H1075" s="5" t="s">
        <v>21</v>
      </c>
      <c r="I1075" s="5">
        <v>5</v>
      </c>
      <c r="J1075" s="5">
        <v>114.3</v>
      </c>
      <c r="K1075" s="5">
        <v>16</v>
      </c>
      <c r="L1075" s="5">
        <v>45</v>
      </c>
      <c r="M1075" s="5">
        <v>60.1</v>
      </c>
      <c r="N1075" s="5">
        <v>7</v>
      </c>
      <c r="O1075" s="43" t="str">
        <f>CONCATENATE(Таблица1[[#This Row],[Отверстия]],"/",Таблица1[[#This Row],[PCD]])</f>
        <v>5/114,3</v>
      </c>
      <c r="P1075" s="5" t="s">
        <v>616</v>
      </c>
      <c r="Q1075" s="17" t="str">
        <f>CONCATENATE(Таблица1[[#This Row],[Отверстия]],"/",Таблица1[[#This Row],[PCD]],"/",Таблица1[[#This Row],[Диаметр]])</f>
        <v>5/114,3/16</v>
      </c>
      <c r="R107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5/114,3/16/45/60,1/7</v>
      </c>
      <c r="S107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5/114,3/16/45/60,1/7</v>
      </c>
      <c r="T1075" s="58" t="s">
        <v>28</v>
      </c>
      <c r="U1075" s="4">
        <v>4</v>
      </c>
      <c r="V1075" s="35">
        <v>4</v>
      </c>
      <c r="W1075" s="55" t="s">
        <v>2931</v>
      </c>
      <c r="X1075" s="34">
        <v>3990</v>
      </c>
      <c r="Y1075" s="161"/>
      <c r="Z1075" s="34">
        <v>3069.9942000000001</v>
      </c>
      <c r="AA1075" s="51">
        <f>IFERROR(VLOOKUP(Таблица1[[#This Row],[Товар КОД6]],'Stock СВОД'!$A$5:$C$220,2,0),)</f>
        <v>4</v>
      </c>
      <c r="AB1075" s="51">
        <f>IFERROR(VLOOKUP(Таблица1[[#This Row],[Товар КОД6]],'Продажи Период СВОД'!$A$5:$C$410,2,0),)</f>
        <v>0</v>
      </c>
      <c r="AC1075" s="129">
        <f>IFERROR(VLOOKUP(Таблица1[[#This Row],[Товар КОД6]],'Stock СВОД'!$A$5:$C$220,3,0),)</f>
        <v>0</v>
      </c>
      <c r="AD1075" s="51">
        <f>IFERROR(VLOOKUP(Таблица1[[#This Row],[Товар КОД6]],'Продажи Период СВОД'!$A$5:$C$410,3,0),)</f>
        <v>0</v>
      </c>
      <c r="AE1075" s="119">
        <f>Таблица1[[#This Row],[СТОК 1001]]+Таблица1[[#This Row],[СТОК 1002,]]</f>
        <v>4</v>
      </c>
      <c r="AF1075" s="128"/>
      <c r="AG1075" s="129"/>
      <c r="AH1075" s="120">
        <f>Таблица1[[#This Row],[1002 заказ]]+Таблица1[[#This Row],[1001 заказ]]</f>
        <v>0</v>
      </c>
      <c r="AI1075" s="57">
        <v>1</v>
      </c>
      <c r="AJ1075" s="194"/>
      <c r="AK1075" s="194"/>
      <c r="AL1075" s="194">
        <f>Таблица1[[#This Row],[ФАКТ 1001]]+Таблица1[[#This Row],[ФАКТ 1002]]+Таблица1[[#This Row],[1001 заказ]]+Таблица1[[#This Row],[1002 заказ]]</f>
        <v>0</v>
      </c>
      <c r="AP1075" s="3">
        <f>Таблица1[[#This Row],[Возврат 1002]]+Таблица1[[#This Row],[Возврат 1001]]</f>
        <v>0</v>
      </c>
      <c r="AQ107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1076" spans="1:43" s="3" customFormat="1" ht="15.75" customHeight="1" x14ac:dyDescent="0.2">
      <c r="A1076" s="23" t="s">
        <v>810</v>
      </c>
      <c r="B1076" s="2">
        <v>941608</v>
      </c>
      <c r="C1076" s="88" t="s">
        <v>619</v>
      </c>
      <c r="D1076" s="23" t="s">
        <v>810</v>
      </c>
      <c r="E1076" s="7">
        <v>941608</v>
      </c>
      <c r="F1076" s="7" t="s">
        <v>513</v>
      </c>
      <c r="G1076" s="8" t="s">
        <v>1105</v>
      </c>
      <c r="H1076" s="5" t="s">
        <v>21</v>
      </c>
      <c r="I1076" s="5">
        <v>5</v>
      </c>
      <c r="J1076" s="5">
        <v>114.3</v>
      </c>
      <c r="K1076" s="5">
        <v>16</v>
      </c>
      <c r="L1076" s="5">
        <v>45</v>
      </c>
      <c r="M1076" s="5">
        <v>60.1</v>
      </c>
      <c r="N1076" s="5">
        <v>7</v>
      </c>
      <c r="O1076" s="43" t="str">
        <f>CONCATENATE(Таблица1[[#This Row],[Отверстия]],"/",Таблица1[[#This Row],[PCD]])</f>
        <v>5/114,3</v>
      </c>
      <c r="P1076" s="5" t="s">
        <v>620</v>
      </c>
      <c r="Q1076" s="17" t="str">
        <f>CONCATENATE(Таблица1[[#This Row],[Отверстия]],"/",Таблица1[[#This Row],[PCD]],"/",Таблица1[[#This Row],[Диаметр]])</f>
        <v>5/114,3/16</v>
      </c>
      <c r="R107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5/114,3/16/45/60,1/7</v>
      </c>
      <c r="S107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5/114,3/16/45/60,1/7</v>
      </c>
      <c r="T1076" s="58" t="s">
        <v>28</v>
      </c>
      <c r="U1076" s="4">
        <v>4</v>
      </c>
      <c r="V1076" s="35">
        <v>4</v>
      </c>
      <c r="W1076" s="55" t="s">
        <v>2931</v>
      </c>
      <c r="X1076" s="34">
        <v>3990</v>
      </c>
      <c r="Y1076" s="161"/>
      <c r="Z1076" s="34">
        <v>0</v>
      </c>
      <c r="AA1076" s="51">
        <f>IFERROR(VLOOKUP(Таблица1[[#This Row],[Товар КОД6]],'Stock СВОД'!$A$5:$C$220,2,0),)</f>
        <v>0</v>
      </c>
      <c r="AB1076" s="51">
        <f>IFERROR(VLOOKUP(Таблица1[[#This Row],[Товар КОД6]],'Продажи Период СВОД'!$A$5:$C$410,2,0),)</f>
        <v>0</v>
      </c>
      <c r="AC1076" s="129">
        <f>IFERROR(VLOOKUP(Таблица1[[#This Row],[Товар КОД6]],'Stock СВОД'!$A$5:$C$220,3,0),)</f>
        <v>0</v>
      </c>
      <c r="AD1076" s="51">
        <f>IFERROR(VLOOKUP(Таблица1[[#This Row],[Товар КОД6]],'Продажи Период СВОД'!$A$5:$C$410,3,0),)</f>
        <v>0</v>
      </c>
      <c r="AE1076" s="119">
        <f>Таблица1[[#This Row],[СТОК 1001]]+Таблица1[[#This Row],[СТОК 1002,]]</f>
        <v>0</v>
      </c>
      <c r="AF1076" s="128"/>
      <c r="AG1076" s="129"/>
      <c r="AH1076" s="120">
        <f>Таблица1[[#This Row],[1002 заказ]]+Таблица1[[#This Row],[1001 заказ]]</f>
        <v>0</v>
      </c>
      <c r="AI1076" s="57">
        <v>1</v>
      </c>
      <c r="AJ1076" s="194"/>
      <c r="AK1076" s="194"/>
      <c r="AL1076" s="194">
        <f>Таблица1[[#This Row],[ФАКТ 1001]]+Таблица1[[#This Row],[ФАКТ 1002]]+Таблица1[[#This Row],[1001 заказ]]+Таблица1[[#This Row],[1002 заказ]]</f>
        <v>0</v>
      </c>
      <c r="AP1076" s="3">
        <f>Таблица1[[#This Row],[Возврат 1002]]+Таблица1[[#This Row],[Возврат 1001]]</f>
        <v>0</v>
      </c>
      <c r="AQ107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77" spans="1:43" s="3" customFormat="1" ht="15.75" customHeight="1" x14ac:dyDescent="0.2">
      <c r="A1077" s="23" t="s">
        <v>810</v>
      </c>
      <c r="B1077" s="2">
        <v>405710</v>
      </c>
      <c r="C1077" s="88" t="s">
        <v>771</v>
      </c>
      <c r="D1077" s="23" t="s">
        <v>810</v>
      </c>
      <c r="E1077" s="7">
        <v>405710</v>
      </c>
      <c r="F1077" s="7" t="s">
        <v>513</v>
      </c>
      <c r="G1077" s="8" t="s">
        <v>1097</v>
      </c>
      <c r="H1077" s="5" t="s">
        <v>21</v>
      </c>
      <c r="I1077" s="5">
        <v>5</v>
      </c>
      <c r="J1077" s="5">
        <v>114.3</v>
      </c>
      <c r="K1077" s="5">
        <v>16</v>
      </c>
      <c r="L1077" s="5">
        <v>45</v>
      </c>
      <c r="M1077" s="5">
        <v>60.1</v>
      </c>
      <c r="N1077" s="5">
        <v>7</v>
      </c>
      <c r="O1077" s="43" t="str">
        <f>CONCATENATE(Таблица1[[#This Row],[Отверстия]],"/",Таблица1[[#This Row],[PCD]])</f>
        <v>5/114,3</v>
      </c>
      <c r="P1077" s="5" t="s">
        <v>772</v>
      </c>
      <c r="Q1077" s="17" t="str">
        <f>CONCATENATE(Таблица1[[#This Row],[Отверстия]],"/",Таблица1[[#This Row],[PCD]],"/",Таблица1[[#This Row],[Диаметр]])</f>
        <v>5/114,3/16</v>
      </c>
      <c r="R107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5/114,3/16/45/60,1/7</v>
      </c>
      <c r="S107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5/114,3/16/45/60,1/7</v>
      </c>
      <c r="T1077" s="58" t="s">
        <v>28</v>
      </c>
      <c r="U1077" s="4">
        <v>4</v>
      </c>
      <c r="V1077" s="35">
        <v>4</v>
      </c>
      <c r="W1077" s="55" t="s">
        <v>2931</v>
      </c>
      <c r="X1077" s="34">
        <v>4250</v>
      </c>
      <c r="Y1077" s="161"/>
      <c r="Z1077" s="34">
        <v>0</v>
      </c>
      <c r="AA1077" s="51">
        <f>IFERROR(VLOOKUP(Таблица1[[#This Row],[Товар КОД6]],'Stock СВОД'!$A$5:$C$220,2,0),)</f>
        <v>0</v>
      </c>
      <c r="AB1077" s="51">
        <f>IFERROR(VLOOKUP(Таблица1[[#This Row],[Товар КОД6]],'Продажи Период СВОД'!$A$5:$C$410,2,0),)</f>
        <v>0</v>
      </c>
      <c r="AC1077" s="129">
        <f>IFERROR(VLOOKUP(Таблица1[[#This Row],[Товар КОД6]],'Stock СВОД'!$A$5:$C$220,3,0),)</f>
        <v>0</v>
      </c>
      <c r="AD1077" s="51">
        <f>IFERROR(VLOOKUP(Таблица1[[#This Row],[Товар КОД6]],'Продажи Период СВОД'!$A$5:$C$410,3,0),)</f>
        <v>0</v>
      </c>
      <c r="AE1077" s="119">
        <f>Таблица1[[#This Row],[СТОК 1001]]+Таблица1[[#This Row],[СТОК 1002,]]</f>
        <v>0</v>
      </c>
      <c r="AF1077" s="128"/>
      <c r="AG1077" s="129"/>
      <c r="AH1077" s="120">
        <f>Таблица1[[#This Row],[1002 заказ]]+Таблица1[[#This Row],[1001 заказ]]</f>
        <v>0</v>
      </c>
      <c r="AI1077" s="57">
        <v>1</v>
      </c>
      <c r="AJ1077" s="194"/>
      <c r="AK1077" s="194"/>
      <c r="AL1077" s="194">
        <f>Таблица1[[#This Row],[ФАКТ 1001]]+Таблица1[[#This Row],[ФАКТ 1002]]+Таблица1[[#This Row],[1001 заказ]]+Таблица1[[#This Row],[1002 заказ]]</f>
        <v>0</v>
      </c>
      <c r="AP1077" s="3">
        <f>Таблица1[[#This Row],[Возврат 1002]]+Таблица1[[#This Row],[Возврат 1001]]</f>
        <v>0</v>
      </c>
      <c r="AQ107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78" spans="1:43" s="3" customFormat="1" ht="15.75" customHeight="1" x14ac:dyDescent="0.2">
      <c r="A1078" s="23" t="s">
        <v>810</v>
      </c>
      <c r="B1078" s="2">
        <v>409083</v>
      </c>
      <c r="C1078" s="88" t="s">
        <v>777</v>
      </c>
      <c r="D1078" s="23" t="s">
        <v>810</v>
      </c>
      <c r="E1078" s="7">
        <v>409083</v>
      </c>
      <c r="F1078" s="7" t="s">
        <v>1004</v>
      </c>
      <c r="G1078" s="8" t="s">
        <v>1097</v>
      </c>
      <c r="H1078" s="5" t="s">
        <v>21</v>
      </c>
      <c r="I1078" s="5">
        <v>5</v>
      </c>
      <c r="J1078" s="5">
        <v>114.3</v>
      </c>
      <c r="K1078" s="5">
        <v>16</v>
      </c>
      <c r="L1078" s="5">
        <v>45</v>
      </c>
      <c r="M1078" s="5">
        <v>60.1</v>
      </c>
      <c r="N1078" s="5">
        <v>7</v>
      </c>
      <c r="O1078" s="43" t="str">
        <f>CONCATENATE(Таблица1[[#This Row],[Отверстия]],"/",Таблица1[[#This Row],[PCD]])</f>
        <v>5/114,3</v>
      </c>
      <c r="P1078" s="5" t="s">
        <v>778</v>
      </c>
      <c r="Q1078" s="17" t="str">
        <f>CONCATENATE(Таблица1[[#This Row],[Отверстия]],"/",Таблица1[[#This Row],[PCD]],"/",Таблица1[[#This Row],[Диаметр]])</f>
        <v>5/114,3/16</v>
      </c>
      <c r="R107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5/114,3/16/45/60,1/7</v>
      </c>
      <c r="S107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5/114,3/16/45/60,1/7</v>
      </c>
      <c r="T1078" s="58" t="s">
        <v>28</v>
      </c>
      <c r="U1078" s="4">
        <v>4</v>
      </c>
      <c r="V1078" s="35">
        <v>4</v>
      </c>
      <c r="W1078" s="55" t="s">
        <v>2931</v>
      </c>
      <c r="X1078" s="34">
        <v>4250</v>
      </c>
      <c r="Y1078" s="161"/>
      <c r="Z1078" s="34">
        <v>0</v>
      </c>
      <c r="AA1078" s="51">
        <f>IFERROR(VLOOKUP(Таблица1[[#This Row],[Товар КОД6]],'Stock СВОД'!$A$5:$C$220,2,0),)</f>
        <v>0</v>
      </c>
      <c r="AB1078" s="51">
        <f>IFERROR(VLOOKUP(Таблица1[[#This Row],[Товар КОД6]],'Продажи Период СВОД'!$A$5:$C$410,2,0),)</f>
        <v>0</v>
      </c>
      <c r="AC1078" s="129">
        <f>IFERROR(VLOOKUP(Таблица1[[#This Row],[Товар КОД6]],'Stock СВОД'!$A$5:$C$220,3,0),)</f>
        <v>0</v>
      </c>
      <c r="AD1078" s="51">
        <f>IFERROR(VLOOKUP(Таблица1[[#This Row],[Товар КОД6]],'Продажи Период СВОД'!$A$5:$C$410,3,0),)</f>
        <v>0</v>
      </c>
      <c r="AE1078" s="119">
        <f>Таблица1[[#This Row],[СТОК 1001]]+Таблица1[[#This Row],[СТОК 1002,]]</f>
        <v>0</v>
      </c>
      <c r="AF1078" s="128"/>
      <c r="AG1078" s="129"/>
      <c r="AH1078" s="120">
        <f>Таблица1[[#This Row],[1002 заказ]]+Таблица1[[#This Row],[1001 заказ]]</f>
        <v>0</v>
      </c>
      <c r="AI1078" s="57">
        <v>1</v>
      </c>
      <c r="AJ1078" s="194"/>
      <c r="AK1078" s="194"/>
      <c r="AL1078" s="194">
        <f>Таблица1[[#This Row],[ФАКТ 1001]]+Таблица1[[#This Row],[ФАКТ 1002]]+Таблица1[[#This Row],[1001 заказ]]+Таблица1[[#This Row],[1002 заказ]]</f>
        <v>0</v>
      </c>
      <c r="AP1078" s="3">
        <f>Таблица1[[#This Row],[Возврат 1002]]+Таблица1[[#This Row],[Возврат 1001]]</f>
        <v>0</v>
      </c>
      <c r="AQ107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79" spans="1:43" s="3" customFormat="1" ht="15.75" customHeight="1" x14ac:dyDescent="0.2">
      <c r="A1079" s="23" t="s">
        <v>810</v>
      </c>
      <c r="B1079" s="2">
        <v>405729</v>
      </c>
      <c r="C1079" s="88" t="s">
        <v>1337</v>
      </c>
      <c r="D1079" s="23" t="s">
        <v>810</v>
      </c>
      <c r="E1079" s="7">
        <v>405729</v>
      </c>
      <c r="F1079" s="7" t="s">
        <v>607</v>
      </c>
      <c r="G1079" s="8" t="s">
        <v>1180</v>
      </c>
      <c r="H1079" s="5" t="s">
        <v>21</v>
      </c>
      <c r="I1079" s="5">
        <v>5</v>
      </c>
      <c r="J1079" s="5">
        <v>114.3</v>
      </c>
      <c r="K1079" s="5">
        <v>16</v>
      </c>
      <c r="L1079" s="5">
        <v>45</v>
      </c>
      <c r="M1079" s="5">
        <v>60.1</v>
      </c>
      <c r="N1079" s="5">
        <v>7</v>
      </c>
      <c r="O1079" s="43" t="str">
        <f>CONCATENATE(Таблица1[[#This Row],[Отверстия]],"/",Таблица1[[#This Row],[PCD]])</f>
        <v>5/114,3</v>
      </c>
      <c r="P1079" s="5" t="s">
        <v>1336</v>
      </c>
      <c r="Q1079" s="17" t="str">
        <f>CONCATENATE(Таблица1[[#This Row],[Отверстия]],"/",Таблица1[[#This Row],[PCD]],"/",Таблица1[[#This Row],[Диаметр]])</f>
        <v>5/114,3/16</v>
      </c>
      <c r="R107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5/114,3/16/45/60,1/7</v>
      </c>
      <c r="S107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5/114,3/16/45/60,1/7</v>
      </c>
      <c r="T1079" s="58" t="s">
        <v>28</v>
      </c>
      <c r="U1079" s="4">
        <v>4</v>
      </c>
      <c r="V1079" s="35">
        <v>4</v>
      </c>
      <c r="W1079" s="55" t="s">
        <v>2931</v>
      </c>
      <c r="X1079" s="34">
        <v>4250</v>
      </c>
      <c r="Y1079" s="161"/>
      <c r="Z1079" s="34">
        <v>0</v>
      </c>
      <c r="AA1079" s="51">
        <f>IFERROR(VLOOKUP(Таблица1[[#This Row],[Товар КОД6]],'Stock СВОД'!$A$5:$C$220,2,0),)</f>
        <v>0</v>
      </c>
      <c r="AB1079" s="51">
        <f>IFERROR(VLOOKUP(Таблица1[[#This Row],[Товар КОД6]],'Продажи Период СВОД'!$A$5:$C$410,2,0),)</f>
        <v>0</v>
      </c>
      <c r="AC1079" s="129">
        <f>IFERROR(VLOOKUP(Таблица1[[#This Row],[Товар КОД6]],'Stock СВОД'!$A$5:$C$220,3,0),)</f>
        <v>0</v>
      </c>
      <c r="AD1079" s="51">
        <f>IFERROR(VLOOKUP(Таблица1[[#This Row],[Товар КОД6]],'Продажи Период СВОД'!$A$5:$C$410,3,0),)</f>
        <v>0</v>
      </c>
      <c r="AE1079" s="119">
        <f>Таблица1[[#This Row],[СТОК 1001]]+Таблица1[[#This Row],[СТОК 1002,]]</f>
        <v>0</v>
      </c>
      <c r="AF1079" s="128"/>
      <c r="AG1079" s="129"/>
      <c r="AH1079" s="120">
        <f>Таблица1[[#This Row],[1002 заказ]]+Таблица1[[#This Row],[1001 заказ]]</f>
        <v>0</v>
      </c>
      <c r="AI1079" s="57">
        <v>1</v>
      </c>
      <c r="AJ1079" s="194"/>
      <c r="AK1079" s="194"/>
      <c r="AL1079" s="194">
        <f>Таблица1[[#This Row],[ФАКТ 1001]]+Таблица1[[#This Row],[ФАКТ 1002]]+Таблица1[[#This Row],[1001 заказ]]+Таблица1[[#This Row],[1002 заказ]]</f>
        <v>0</v>
      </c>
      <c r="AP1079" s="3">
        <f>Таблица1[[#This Row],[Возврат 1002]]+Таблица1[[#This Row],[Возврат 1001]]</f>
        <v>0</v>
      </c>
      <c r="AQ107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80" spans="1:43" s="3" customFormat="1" ht="15.75" customHeight="1" x14ac:dyDescent="0.2">
      <c r="A1080" s="23" t="s">
        <v>810</v>
      </c>
      <c r="B1080" s="2">
        <v>661692</v>
      </c>
      <c r="C1080" s="88" t="s">
        <v>3289</v>
      </c>
      <c r="D1080" s="23" t="s">
        <v>810</v>
      </c>
      <c r="E1080" s="7">
        <v>661692</v>
      </c>
      <c r="F1080" s="7" t="s">
        <v>472</v>
      </c>
      <c r="G1080" s="8" t="s">
        <v>1106</v>
      </c>
      <c r="H1080" s="5" t="s">
        <v>21</v>
      </c>
      <c r="I1080" s="5">
        <v>5</v>
      </c>
      <c r="J1080" s="5">
        <v>114.3</v>
      </c>
      <c r="K1080" s="5">
        <v>16</v>
      </c>
      <c r="L1080" s="5">
        <v>45</v>
      </c>
      <c r="M1080" s="5">
        <v>60.1</v>
      </c>
      <c r="N1080" s="5">
        <v>7</v>
      </c>
      <c r="O1080" s="43" t="str">
        <f>CONCATENATE(Таблица1[[#This Row],[Отверстия]],"/",Таблица1[[#This Row],[PCD]])</f>
        <v>5/114,3</v>
      </c>
      <c r="P1080" s="5" t="s">
        <v>2122</v>
      </c>
      <c r="Q1080" s="17" t="str">
        <f>CONCATENATE(Таблица1[[#This Row],[Отверстия]],"/",Таблица1[[#This Row],[PCD]],"/",Таблица1[[#This Row],[Диаметр]])</f>
        <v>5/114,3/16</v>
      </c>
      <c r="R108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5/114,3/16/45/60,1/7</v>
      </c>
      <c r="S108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5/114,3/16/45/60,1/7</v>
      </c>
      <c r="T1080" s="58" t="s">
        <v>28</v>
      </c>
      <c r="U1080" s="4">
        <v>4</v>
      </c>
      <c r="V1080" s="35">
        <v>4</v>
      </c>
      <c r="W1080" s="55" t="s">
        <v>2931</v>
      </c>
      <c r="X1080" s="34">
        <v>4250</v>
      </c>
      <c r="Y1080" s="161"/>
      <c r="Z1080" s="34">
        <v>0</v>
      </c>
      <c r="AA1080" s="51">
        <f>IFERROR(VLOOKUP(Таблица1[[#This Row],[Товар КОД6]],'Stock СВОД'!$A$5:$C$220,2,0),)</f>
        <v>0</v>
      </c>
      <c r="AB1080" s="51">
        <f>IFERROR(VLOOKUP(Таблица1[[#This Row],[Товар КОД6]],'Продажи Период СВОД'!$A$5:$C$410,2,0),)</f>
        <v>0</v>
      </c>
      <c r="AC1080" s="129">
        <f>IFERROR(VLOOKUP(Таблица1[[#This Row],[Товар КОД6]],'Stock СВОД'!$A$5:$C$220,3,0),)</f>
        <v>0</v>
      </c>
      <c r="AD1080" s="51">
        <f>IFERROR(VLOOKUP(Таблица1[[#This Row],[Товар КОД6]],'Продажи Период СВОД'!$A$5:$C$410,3,0),)</f>
        <v>4</v>
      </c>
      <c r="AE1080" s="119">
        <f>Таблица1[[#This Row],[СТОК 1001]]+Таблица1[[#This Row],[СТОК 1002,]]</f>
        <v>0</v>
      </c>
      <c r="AF1080" s="128"/>
      <c r="AG1080" s="129"/>
      <c r="AH1080" s="120">
        <f>Таблица1[[#This Row],[1002 заказ]]+Таблица1[[#This Row],[1001 заказ]]</f>
        <v>0</v>
      </c>
      <c r="AI1080" s="57">
        <v>1</v>
      </c>
      <c r="AJ1080" s="194"/>
      <c r="AK1080" s="194"/>
      <c r="AL1080" s="194">
        <f>Таблица1[[#This Row],[ФАКТ 1001]]+Таблица1[[#This Row],[ФАКТ 1002]]+Таблица1[[#This Row],[1001 заказ]]+Таблица1[[#This Row],[1002 заказ]]</f>
        <v>0</v>
      </c>
      <c r="AP1080" s="3">
        <v>3460</v>
      </c>
      <c r="AQ108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1081" spans="1:43" s="3" customFormat="1" ht="15.75" customHeight="1" x14ac:dyDescent="0.2">
      <c r="A1081" s="23" t="s">
        <v>810</v>
      </c>
      <c r="B1081" s="2">
        <v>665797</v>
      </c>
      <c r="C1081" s="88" t="s">
        <v>3928</v>
      </c>
      <c r="D1081" s="23" t="s">
        <v>810</v>
      </c>
      <c r="E1081" s="7">
        <v>665797</v>
      </c>
      <c r="F1081" s="7" t="s">
        <v>1004</v>
      </c>
      <c r="G1081" s="8" t="s">
        <v>1106</v>
      </c>
      <c r="H1081" s="5" t="s">
        <v>21</v>
      </c>
      <c r="I1081" s="5">
        <v>5</v>
      </c>
      <c r="J1081" s="5">
        <v>114.3</v>
      </c>
      <c r="K1081" s="5">
        <v>16</v>
      </c>
      <c r="L1081" s="5">
        <v>45</v>
      </c>
      <c r="M1081" s="5">
        <v>60.1</v>
      </c>
      <c r="N1081" s="5">
        <v>7</v>
      </c>
      <c r="O1081" s="43" t="str">
        <f>CONCATENATE(Таблица1[[#This Row],[Отверстия]],"/",Таблица1[[#This Row],[PCD]])</f>
        <v>5/114,3</v>
      </c>
      <c r="P1081" s="5" t="s">
        <v>2376</v>
      </c>
      <c r="Q1081" s="17" t="str">
        <f>CONCATENATE(Таблица1[[#This Row],[Отверстия]],"/",Таблица1[[#This Row],[PCD]],"/",Таблица1[[#This Row],[Диаметр]])</f>
        <v>5/114,3/16</v>
      </c>
      <c r="R108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5/114,3/16/45/60,1/7</v>
      </c>
      <c r="S108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5/114,3/16/45/60,1/7</v>
      </c>
      <c r="T1081" s="58" t="s">
        <v>28</v>
      </c>
      <c r="U1081" s="4">
        <v>4</v>
      </c>
      <c r="V1081" s="35">
        <v>4</v>
      </c>
      <c r="W1081" s="55" t="s">
        <v>2931</v>
      </c>
      <c r="X1081" s="34">
        <v>3990</v>
      </c>
      <c r="Y1081" s="161"/>
      <c r="Z1081" s="34">
        <v>0</v>
      </c>
      <c r="AA1081" s="51">
        <f>IFERROR(VLOOKUP(Таблица1[[#This Row],[Товар КОД6]],'Stock СВОД'!$A$5:$C$220,2,0),)</f>
        <v>0</v>
      </c>
      <c r="AB1081" s="51">
        <f>IFERROR(VLOOKUP(Таблица1[[#This Row],[Товар КОД6]],'Продажи Период СВОД'!$A$5:$C$410,2,0),)</f>
        <v>0</v>
      </c>
      <c r="AC1081" s="129">
        <f>IFERROR(VLOOKUP(Таблица1[[#This Row],[Товар КОД6]],'Stock СВОД'!$A$5:$C$220,3,0),)</f>
        <v>0</v>
      </c>
      <c r="AD1081" s="51">
        <f>IFERROR(VLOOKUP(Таблица1[[#This Row],[Товар КОД6]],'Продажи Период СВОД'!$A$5:$C$410,3,0),)</f>
        <v>0</v>
      </c>
      <c r="AE1081" s="119">
        <f>Таблица1[[#This Row],[СТОК 1001]]+Таблица1[[#This Row],[СТОК 1002,]]</f>
        <v>0</v>
      </c>
      <c r="AF1081" s="128"/>
      <c r="AG1081" s="129"/>
      <c r="AH1081" s="120">
        <f>Таблица1[[#This Row],[1002 заказ]]+Таблица1[[#This Row],[1001 заказ]]</f>
        <v>0</v>
      </c>
      <c r="AI1081" s="57">
        <v>1</v>
      </c>
      <c r="AJ1081" s="194"/>
      <c r="AK1081" s="194"/>
      <c r="AL1081" s="194">
        <f>Таблица1[[#This Row],[ФАКТ 1001]]+Таблица1[[#This Row],[ФАКТ 1002]]+Таблица1[[#This Row],[1001 заказ]]+Таблица1[[#This Row],[1002 заказ]]</f>
        <v>0</v>
      </c>
      <c r="AP1081" s="3">
        <f>Таблица1[[#This Row],[Возврат 1002]]+Таблица1[[#This Row],[Возврат 1001]]</f>
        <v>0</v>
      </c>
      <c r="AQ108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82" spans="1:43" s="3" customFormat="1" ht="15.75" customHeight="1" x14ac:dyDescent="0.2">
      <c r="A1082" s="23" t="s">
        <v>810</v>
      </c>
      <c r="B1082" s="2">
        <v>408931</v>
      </c>
      <c r="C1082" s="88" t="s">
        <v>621</v>
      </c>
      <c r="D1082" s="23" t="s">
        <v>810</v>
      </c>
      <c r="E1082" s="7">
        <v>408931</v>
      </c>
      <c r="F1082" s="7" t="s">
        <v>377</v>
      </c>
      <c r="G1082" s="8" t="s">
        <v>1097</v>
      </c>
      <c r="H1082" s="5" t="s">
        <v>21</v>
      </c>
      <c r="I1082" s="5">
        <v>5</v>
      </c>
      <c r="J1082" s="5">
        <v>114.3</v>
      </c>
      <c r="K1082" s="5">
        <v>16</v>
      </c>
      <c r="L1082" s="5">
        <v>45</v>
      </c>
      <c r="M1082" s="5">
        <v>64.099999999999994</v>
      </c>
      <c r="N1082" s="5">
        <v>6.5</v>
      </c>
      <c r="O1082" s="43" t="str">
        <f>CONCATENATE(Таблица1[[#This Row],[Отверстия]],"/",Таблица1[[#This Row],[PCD]])</f>
        <v>5/114,3</v>
      </c>
      <c r="P1082" s="5" t="s">
        <v>622</v>
      </c>
      <c r="Q1082" s="17" t="str">
        <f>CONCATENATE(Таблица1[[#This Row],[Отверстия]],"/",Таблица1[[#This Row],[PCD]],"/",Таблица1[[#This Row],[Диаметр]])</f>
        <v>5/114,3/16</v>
      </c>
      <c r="R108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5/114,3/16/45/64,1/6,5</v>
      </c>
      <c r="S108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5/114,3/16/45/64,1/6,5</v>
      </c>
      <c r="T1082" s="58" t="s">
        <v>22</v>
      </c>
      <c r="U1082" s="4"/>
      <c r="V1082" s="35"/>
      <c r="W1082" s="55" t="s">
        <v>2790</v>
      </c>
      <c r="X1082" s="34">
        <v>4250</v>
      </c>
      <c r="Y1082" s="161"/>
      <c r="Z1082" s="34">
        <v>0</v>
      </c>
      <c r="AA1082" s="51">
        <f>IFERROR(VLOOKUP(Таблица1[[#This Row],[Товар КОД6]],'Stock СВОД'!$A$5:$C$220,2,0),)</f>
        <v>0</v>
      </c>
      <c r="AB1082" s="51">
        <f>IFERROR(VLOOKUP(Таблица1[[#This Row],[Товар КОД6]],'Продажи Период СВОД'!$A$5:$C$410,2,0),)</f>
        <v>0</v>
      </c>
      <c r="AC1082" s="129">
        <f>IFERROR(VLOOKUP(Таблица1[[#This Row],[Товар КОД6]],'Stock СВОД'!$A$5:$C$220,3,0),)</f>
        <v>0</v>
      </c>
      <c r="AD1082" s="51">
        <f>IFERROR(VLOOKUP(Таблица1[[#This Row],[Товар КОД6]],'Продажи Период СВОД'!$A$5:$C$410,3,0),)</f>
        <v>0</v>
      </c>
      <c r="AE1082" s="119">
        <f>Таблица1[[#This Row],[СТОК 1001]]+Таблица1[[#This Row],[СТОК 1002,]]</f>
        <v>0</v>
      </c>
      <c r="AF1082" s="128"/>
      <c r="AG1082" s="129"/>
      <c r="AH1082" s="120">
        <f>Таблица1[[#This Row],[1002 заказ]]+Таблица1[[#This Row],[1001 заказ]]</f>
        <v>0</v>
      </c>
      <c r="AI1082" s="57">
        <v>1</v>
      </c>
      <c r="AJ1082" s="194"/>
      <c r="AK1082" s="194"/>
      <c r="AL1082" s="194">
        <f>Таблица1[[#This Row],[ФАКТ 1001]]+Таблица1[[#This Row],[ФАКТ 1002]]+Таблица1[[#This Row],[1001 заказ]]+Таблица1[[#This Row],[1002 заказ]]</f>
        <v>0</v>
      </c>
      <c r="AP1082" s="3">
        <f>Таблица1[[#This Row],[Возврат 1002]]+Таблица1[[#This Row],[Возврат 1001]]</f>
        <v>0</v>
      </c>
      <c r="AQ108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83" spans="1:43" s="3" customFormat="1" ht="15.75" customHeight="1" x14ac:dyDescent="0.2">
      <c r="A1083" s="23" t="s">
        <v>810</v>
      </c>
      <c r="B1083" s="2">
        <v>665767</v>
      </c>
      <c r="C1083" s="88" t="s">
        <v>623</v>
      </c>
      <c r="D1083" s="23" t="s">
        <v>810</v>
      </c>
      <c r="E1083" s="7">
        <v>665767</v>
      </c>
      <c r="F1083" s="7" t="s">
        <v>377</v>
      </c>
      <c r="G1083" s="8" t="s">
        <v>1099</v>
      </c>
      <c r="H1083" s="5" t="s">
        <v>21</v>
      </c>
      <c r="I1083" s="5">
        <v>5</v>
      </c>
      <c r="J1083" s="5">
        <v>114.3</v>
      </c>
      <c r="K1083" s="5">
        <v>16</v>
      </c>
      <c r="L1083" s="5">
        <v>45</v>
      </c>
      <c r="M1083" s="5">
        <v>64.099999999999994</v>
      </c>
      <c r="N1083" s="5">
        <v>6.5</v>
      </c>
      <c r="O1083" s="43" t="str">
        <f>CONCATENATE(Таблица1[[#This Row],[Отверстия]],"/",Таблица1[[#This Row],[PCD]])</f>
        <v>5/114,3</v>
      </c>
      <c r="P1083" s="5" t="s">
        <v>624</v>
      </c>
      <c r="Q1083" s="17" t="str">
        <f>CONCATENATE(Таблица1[[#This Row],[Отверстия]],"/",Таблица1[[#This Row],[PCD]],"/",Таблица1[[#This Row],[Диаметр]])</f>
        <v>5/114,3/16</v>
      </c>
      <c r="R108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5/114,3/16/45/64,1/6,5</v>
      </c>
      <c r="S108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5/114,3/16/45/64,1/6,5</v>
      </c>
      <c r="T1083" s="58" t="s">
        <v>22</v>
      </c>
      <c r="U1083" s="4"/>
      <c r="V1083" s="35"/>
      <c r="W1083" s="55" t="s">
        <v>2790</v>
      </c>
      <c r="X1083" s="34">
        <v>3990</v>
      </c>
      <c r="Y1083" s="161"/>
      <c r="Z1083" s="34">
        <v>0</v>
      </c>
      <c r="AA1083" s="51">
        <f>IFERROR(VLOOKUP(Таблица1[[#This Row],[Товар КОД6]],'Stock СВОД'!$A$5:$C$220,2,0),)</f>
        <v>0</v>
      </c>
      <c r="AB1083" s="51">
        <f>IFERROR(VLOOKUP(Таблица1[[#This Row],[Товар КОД6]],'Продажи Период СВОД'!$A$5:$C$410,2,0),)</f>
        <v>0</v>
      </c>
      <c r="AC1083" s="129">
        <f>IFERROR(VLOOKUP(Таблица1[[#This Row],[Товар КОД6]],'Stock СВОД'!$A$5:$C$220,3,0),)</f>
        <v>0</v>
      </c>
      <c r="AD1083" s="51">
        <f>IFERROR(VLOOKUP(Таблица1[[#This Row],[Товар КОД6]],'Продажи Период СВОД'!$A$5:$C$410,3,0),)</f>
        <v>0</v>
      </c>
      <c r="AE1083" s="119">
        <f>Таблица1[[#This Row],[СТОК 1001]]+Таблица1[[#This Row],[СТОК 1002,]]</f>
        <v>0</v>
      </c>
      <c r="AF1083" s="128"/>
      <c r="AG1083" s="129"/>
      <c r="AH1083" s="120">
        <f>Таблица1[[#This Row],[1002 заказ]]+Таблица1[[#This Row],[1001 заказ]]</f>
        <v>0</v>
      </c>
      <c r="AI1083" s="57">
        <v>1</v>
      </c>
      <c r="AJ1083" s="194"/>
      <c r="AK1083" s="194"/>
      <c r="AL1083" s="194">
        <f>Таблица1[[#This Row],[ФАКТ 1001]]+Таблица1[[#This Row],[ФАКТ 1002]]+Таблица1[[#This Row],[1001 заказ]]+Таблица1[[#This Row],[1002 заказ]]</f>
        <v>0</v>
      </c>
      <c r="AP1083" s="3">
        <f>Таблица1[[#This Row],[Возврат 1002]]+Таблица1[[#This Row],[Возврат 1001]]</f>
        <v>0</v>
      </c>
      <c r="AQ108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84" spans="1:43" s="3" customFormat="1" ht="15.75" customHeight="1" x14ac:dyDescent="0.2">
      <c r="A1084" s="23" t="s">
        <v>810</v>
      </c>
      <c r="B1084" s="2">
        <v>408932</v>
      </c>
      <c r="C1084" s="88" t="s">
        <v>1630</v>
      </c>
      <c r="D1084" s="23" t="s">
        <v>810</v>
      </c>
      <c r="E1084" s="7">
        <v>408932</v>
      </c>
      <c r="F1084" s="7" t="s">
        <v>377</v>
      </c>
      <c r="G1084" s="8" t="s">
        <v>2571</v>
      </c>
      <c r="H1084" s="5" t="s">
        <v>21</v>
      </c>
      <c r="I1084" s="5">
        <v>5</v>
      </c>
      <c r="J1084" s="5">
        <v>114.3</v>
      </c>
      <c r="K1084" s="5">
        <v>16</v>
      </c>
      <c r="L1084" s="5">
        <v>45</v>
      </c>
      <c r="M1084" s="5">
        <v>64.099999999999994</v>
      </c>
      <c r="N1084" s="5">
        <v>6.5</v>
      </c>
      <c r="O1084" s="43" t="str">
        <f>CONCATENATE(Таблица1[[#This Row],[Отверстия]],"/",Таблица1[[#This Row],[PCD]])</f>
        <v>5/114,3</v>
      </c>
      <c r="P1084" s="5" t="s">
        <v>1629</v>
      </c>
      <c r="Q1084" s="17" t="str">
        <f>CONCATENATE(Таблица1[[#This Row],[Отверстия]],"/",Таблица1[[#This Row],[PCD]],"/",Таблица1[[#This Row],[Диаметр]])</f>
        <v>5/114,3/16</v>
      </c>
      <c r="R108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5/114,3/16/45/64,1/6,5</v>
      </c>
      <c r="S108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5/114,3/16/45/64,1/6,5</v>
      </c>
      <c r="T1084" s="58" t="s">
        <v>22</v>
      </c>
      <c r="U1084" s="4"/>
      <c r="V1084" s="35"/>
      <c r="W1084" s="55" t="s">
        <v>2790</v>
      </c>
      <c r="X1084" s="34">
        <v>4250</v>
      </c>
      <c r="Y1084" s="161"/>
      <c r="Z1084" s="34">
        <v>0</v>
      </c>
      <c r="AA1084" s="51">
        <f>IFERROR(VLOOKUP(Таблица1[[#This Row],[Товар КОД6]],'Stock СВОД'!$A$5:$C$220,2,0),)</f>
        <v>0</v>
      </c>
      <c r="AB1084" s="51">
        <f>IFERROR(VLOOKUP(Таблица1[[#This Row],[Товар КОД6]],'Продажи Период СВОД'!$A$5:$C$410,2,0),)</f>
        <v>0</v>
      </c>
      <c r="AC1084" s="129">
        <f>IFERROR(VLOOKUP(Таблица1[[#This Row],[Товар КОД6]],'Stock СВОД'!$A$5:$C$220,3,0),)</f>
        <v>0</v>
      </c>
      <c r="AD1084" s="51">
        <f>IFERROR(VLOOKUP(Таблица1[[#This Row],[Товар КОД6]],'Продажи Период СВОД'!$A$5:$C$410,3,0),)</f>
        <v>0</v>
      </c>
      <c r="AE1084" s="119">
        <f>Таблица1[[#This Row],[СТОК 1001]]+Таблица1[[#This Row],[СТОК 1002,]]</f>
        <v>0</v>
      </c>
      <c r="AF1084" s="128"/>
      <c r="AG1084" s="129"/>
      <c r="AH1084" s="120">
        <f>Таблица1[[#This Row],[1002 заказ]]+Таблица1[[#This Row],[1001 заказ]]</f>
        <v>0</v>
      </c>
      <c r="AI1084" s="57">
        <v>1</v>
      </c>
      <c r="AJ1084" s="194"/>
      <c r="AK1084" s="194"/>
      <c r="AL1084" s="194">
        <f>Таблица1[[#This Row],[ФАКТ 1001]]+Таблица1[[#This Row],[ФАКТ 1002]]+Таблица1[[#This Row],[1001 заказ]]+Таблица1[[#This Row],[1002 заказ]]</f>
        <v>0</v>
      </c>
      <c r="AP1084" s="3">
        <f>Таблица1[[#This Row],[Возврат 1002]]+Таблица1[[#This Row],[Возврат 1001]]</f>
        <v>0</v>
      </c>
      <c r="AQ108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85" spans="1:43" s="3" customFormat="1" ht="15.75" customHeight="1" x14ac:dyDescent="0.2">
      <c r="A1085" s="23" t="s">
        <v>810</v>
      </c>
      <c r="B1085" s="2">
        <v>409031</v>
      </c>
      <c r="C1085" s="88" t="s">
        <v>1770</v>
      </c>
      <c r="D1085" s="23" t="s">
        <v>810</v>
      </c>
      <c r="E1085" s="7">
        <v>409031</v>
      </c>
      <c r="F1085" s="7" t="s">
        <v>2576</v>
      </c>
      <c r="G1085" s="8" t="s">
        <v>1180</v>
      </c>
      <c r="H1085" s="5" t="s">
        <v>21</v>
      </c>
      <c r="I1085" s="5">
        <v>5</v>
      </c>
      <c r="J1085" s="5">
        <v>114.3</v>
      </c>
      <c r="K1085" s="5">
        <v>16</v>
      </c>
      <c r="L1085" s="5">
        <v>45</v>
      </c>
      <c r="M1085" s="5">
        <v>64.099999999999994</v>
      </c>
      <c r="N1085" s="5">
        <v>6.5</v>
      </c>
      <c r="O1085" s="43" t="str">
        <f>CONCATENATE(Таблица1[[#This Row],[Отверстия]],"/",Таблица1[[#This Row],[PCD]])</f>
        <v>5/114,3</v>
      </c>
      <c r="P1085" s="5" t="s">
        <v>1769</v>
      </c>
      <c r="Q1085" s="17" t="str">
        <f>CONCATENATE(Таблица1[[#This Row],[Отверстия]],"/",Таблица1[[#This Row],[PCD]],"/",Таблица1[[#This Row],[Диаметр]])</f>
        <v>5/114,3/16</v>
      </c>
      <c r="R108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5/114,3/16/45/64,1/6,5</v>
      </c>
      <c r="S108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5/114,3/16/45/64,1/6,5</v>
      </c>
      <c r="T1085" s="58" t="s">
        <v>22</v>
      </c>
      <c r="U1085" s="4"/>
      <c r="V1085" s="35"/>
      <c r="W1085" s="55" t="s">
        <v>2790</v>
      </c>
      <c r="X1085" s="34">
        <v>4250</v>
      </c>
      <c r="Y1085" s="161"/>
      <c r="Z1085" s="34">
        <v>0</v>
      </c>
      <c r="AA1085" s="51">
        <f>IFERROR(VLOOKUP(Таблица1[[#This Row],[Товар КОД6]],'Stock СВОД'!$A$5:$C$220,2,0),)</f>
        <v>0</v>
      </c>
      <c r="AB1085" s="51">
        <f>IFERROR(VLOOKUP(Таблица1[[#This Row],[Товар КОД6]],'Продажи Период СВОД'!$A$5:$C$410,2,0),)</f>
        <v>0</v>
      </c>
      <c r="AC1085" s="129">
        <f>IFERROR(VLOOKUP(Таблица1[[#This Row],[Товар КОД6]],'Stock СВОД'!$A$5:$C$220,3,0),)</f>
        <v>0</v>
      </c>
      <c r="AD1085" s="51">
        <f>IFERROR(VLOOKUP(Таблица1[[#This Row],[Товар КОД6]],'Продажи Период СВОД'!$A$5:$C$410,3,0),)</f>
        <v>0</v>
      </c>
      <c r="AE1085" s="119">
        <f>Таблица1[[#This Row],[СТОК 1001]]+Таблица1[[#This Row],[СТОК 1002,]]</f>
        <v>0</v>
      </c>
      <c r="AF1085" s="128"/>
      <c r="AG1085" s="129"/>
      <c r="AH1085" s="120">
        <f>Таблица1[[#This Row],[1002 заказ]]+Таблица1[[#This Row],[1001 заказ]]</f>
        <v>0</v>
      </c>
      <c r="AI1085" s="57">
        <v>1</v>
      </c>
      <c r="AJ1085" s="194"/>
      <c r="AK1085" s="194"/>
      <c r="AL1085" s="194">
        <f>Таблица1[[#This Row],[ФАКТ 1001]]+Таблица1[[#This Row],[ФАКТ 1002]]+Таблица1[[#This Row],[1001 заказ]]+Таблица1[[#This Row],[1002 заказ]]</f>
        <v>0</v>
      </c>
      <c r="AP1085" s="3">
        <f>Таблица1[[#This Row],[Возврат 1002]]+Таблица1[[#This Row],[Возврат 1001]]</f>
        <v>0</v>
      </c>
      <c r="AQ108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86" spans="1:43" s="3" customFormat="1" ht="15.75" customHeight="1" x14ac:dyDescent="0.2">
      <c r="A1086" s="23" t="s">
        <v>810</v>
      </c>
      <c r="B1086" s="2">
        <v>409033</v>
      </c>
      <c r="C1086" s="88" t="s">
        <v>1772</v>
      </c>
      <c r="D1086" s="23" t="s">
        <v>810</v>
      </c>
      <c r="E1086" s="7">
        <v>409033</v>
      </c>
      <c r="F1086" s="7" t="s">
        <v>2576</v>
      </c>
      <c r="G1086" s="8" t="s">
        <v>2571</v>
      </c>
      <c r="H1086" s="5" t="s">
        <v>21</v>
      </c>
      <c r="I1086" s="5">
        <v>5</v>
      </c>
      <c r="J1086" s="5">
        <v>114.3</v>
      </c>
      <c r="K1086" s="5">
        <v>16</v>
      </c>
      <c r="L1086" s="5">
        <v>45</v>
      </c>
      <c r="M1086" s="5">
        <v>64.099999999999994</v>
      </c>
      <c r="N1086" s="5">
        <v>6.5</v>
      </c>
      <c r="O1086" s="43" t="str">
        <f>CONCATENATE(Таблица1[[#This Row],[Отверстия]],"/",Таблица1[[#This Row],[PCD]])</f>
        <v>5/114,3</v>
      </c>
      <c r="P1086" s="5" t="s">
        <v>1771</v>
      </c>
      <c r="Q1086" s="17" t="str">
        <f>CONCATENATE(Таблица1[[#This Row],[Отверстия]],"/",Таблица1[[#This Row],[PCD]],"/",Таблица1[[#This Row],[Диаметр]])</f>
        <v>5/114,3/16</v>
      </c>
      <c r="R108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5/114,3/16/45/64,1/6,5</v>
      </c>
      <c r="S108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5/114,3/16/45/64,1/6,5</v>
      </c>
      <c r="T1086" s="58" t="s">
        <v>22</v>
      </c>
      <c r="U1086" s="4"/>
      <c r="V1086" s="35"/>
      <c r="W1086" s="55" t="s">
        <v>2790</v>
      </c>
      <c r="X1086" s="34">
        <v>4250</v>
      </c>
      <c r="Y1086" s="161"/>
      <c r="Z1086" s="34">
        <v>0</v>
      </c>
      <c r="AA1086" s="51">
        <f>IFERROR(VLOOKUP(Таблица1[[#This Row],[Товар КОД6]],'Stock СВОД'!$A$5:$C$220,2,0),)</f>
        <v>0</v>
      </c>
      <c r="AB1086" s="51">
        <f>IFERROR(VLOOKUP(Таблица1[[#This Row],[Товар КОД6]],'Продажи Период СВОД'!$A$5:$C$410,2,0),)</f>
        <v>0</v>
      </c>
      <c r="AC1086" s="129">
        <f>IFERROR(VLOOKUP(Таблица1[[#This Row],[Товар КОД6]],'Stock СВОД'!$A$5:$C$220,3,0),)</f>
        <v>0</v>
      </c>
      <c r="AD1086" s="51">
        <f>IFERROR(VLOOKUP(Таблица1[[#This Row],[Товар КОД6]],'Продажи Период СВОД'!$A$5:$C$410,3,0),)</f>
        <v>0</v>
      </c>
      <c r="AE1086" s="119">
        <f>Таблица1[[#This Row],[СТОК 1001]]+Таблица1[[#This Row],[СТОК 1002,]]</f>
        <v>0</v>
      </c>
      <c r="AF1086" s="128"/>
      <c r="AG1086" s="129"/>
      <c r="AH1086" s="120">
        <f>Таблица1[[#This Row],[1002 заказ]]+Таблица1[[#This Row],[1001 заказ]]</f>
        <v>0</v>
      </c>
      <c r="AI1086" s="57">
        <v>1</v>
      </c>
      <c r="AJ1086" s="194"/>
      <c r="AK1086" s="194"/>
      <c r="AL1086" s="194">
        <f>Таблица1[[#This Row],[ФАКТ 1001]]+Таблица1[[#This Row],[ФАКТ 1002]]+Таблица1[[#This Row],[1001 заказ]]+Таблица1[[#This Row],[1002 заказ]]</f>
        <v>0</v>
      </c>
      <c r="AP1086" s="3">
        <f>Таблица1[[#This Row],[Возврат 1002]]+Таблица1[[#This Row],[Возврат 1001]]</f>
        <v>0</v>
      </c>
      <c r="AQ108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87" spans="1:43" s="3" customFormat="1" ht="15.75" customHeight="1" x14ac:dyDescent="0.2">
      <c r="A1087" s="23" t="s">
        <v>810</v>
      </c>
      <c r="B1087" s="2">
        <v>409034</v>
      </c>
      <c r="C1087" s="88" t="s">
        <v>1774</v>
      </c>
      <c r="D1087" s="23" t="s">
        <v>810</v>
      </c>
      <c r="E1087" s="7">
        <v>409034</v>
      </c>
      <c r="F1087" s="7" t="s">
        <v>2576</v>
      </c>
      <c r="G1087" s="8" t="s">
        <v>1107</v>
      </c>
      <c r="H1087" s="5" t="s">
        <v>21</v>
      </c>
      <c r="I1087" s="5">
        <v>5</v>
      </c>
      <c r="J1087" s="5">
        <v>114.3</v>
      </c>
      <c r="K1087" s="5">
        <v>16</v>
      </c>
      <c r="L1087" s="5">
        <v>45</v>
      </c>
      <c r="M1087" s="5">
        <v>64.099999999999994</v>
      </c>
      <c r="N1087" s="5">
        <v>6.5</v>
      </c>
      <c r="O1087" s="43" t="str">
        <f>CONCATENATE(Таблица1[[#This Row],[Отверстия]],"/",Таблица1[[#This Row],[PCD]])</f>
        <v>5/114,3</v>
      </c>
      <c r="P1087" s="5" t="s">
        <v>1773</v>
      </c>
      <c r="Q1087" s="17" t="str">
        <f>CONCATENATE(Таблица1[[#This Row],[Отверстия]],"/",Таблица1[[#This Row],[PCD]],"/",Таблица1[[#This Row],[Диаметр]])</f>
        <v>5/114,3/16</v>
      </c>
      <c r="R108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5/114,3/16/45/64,1/6,5</v>
      </c>
      <c r="S108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5/114,3/16/45/64,1/6,5</v>
      </c>
      <c r="T1087" s="58" t="s">
        <v>22</v>
      </c>
      <c r="U1087" s="4"/>
      <c r="V1087" s="35"/>
      <c r="W1087" s="55" t="s">
        <v>2790</v>
      </c>
      <c r="X1087" s="34">
        <v>3990</v>
      </c>
      <c r="Y1087" s="161"/>
      <c r="Z1087" s="34">
        <v>0</v>
      </c>
      <c r="AA1087" s="51">
        <f>IFERROR(VLOOKUP(Таблица1[[#This Row],[Товар КОД6]],'Stock СВОД'!$A$5:$C$220,2,0),)</f>
        <v>0</v>
      </c>
      <c r="AB1087" s="51">
        <f>IFERROR(VLOOKUP(Таблица1[[#This Row],[Товар КОД6]],'Продажи Период СВОД'!$A$5:$C$410,2,0),)</f>
        <v>0</v>
      </c>
      <c r="AC1087" s="129">
        <f>IFERROR(VLOOKUP(Таблица1[[#This Row],[Товар КОД6]],'Stock СВОД'!$A$5:$C$220,3,0),)</f>
        <v>0</v>
      </c>
      <c r="AD1087" s="51">
        <f>IFERROR(VLOOKUP(Таблица1[[#This Row],[Товар КОД6]],'Продажи Период СВОД'!$A$5:$C$410,3,0),)</f>
        <v>0</v>
      </c>
      <c r="AE1087" s="119">
        <f>Таблица1[[#This Row],[СТОК 1001]]+Таблица1[[#This Row],[СТОК 1002,]]</f>
        <v>0</v>
      </c>
      <c r="AF1087" s="128"/>
      <c r="AG1087" s="129"/>
      <c r="AH1087" s="120">
        <f>Таблица1[[#This Row],[1002 заказ]]+Таблица1[[#This Row],[1001 заказ]]</f>
        <v>0</v>
      </c>
      <c r="AI1087" s="57">
        <v>1</v>
      </c>
      <c r="AJ1087" s="194"/>
      <c r="AK1087" s="194"/>
      <c r="AL1087" s="194">
        <f>Таблица1[[#This Row],[ФАКТ 1001]]+Таблица1[[#This Row],[ФАКТ 1002]]+Таблица1[[#This Row],[1001 заказ]]+Таблица1[[#This Row],[1002 заказ]]</f>
        <v>0</v>
      </c>
      <c r="AP1087" s="3">
        <f>Таблица1[[#This Row],[Возврат 1002]]+Таблица1[[#This Row],[Возврат 1001]]</f>
        <v>0</v>
      </c>
      <c r="AQ108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88" spans="1:43" s="3" customFormat="1" ht="15.75" customHeight="1" x14ac:dyDescent="0.2">
      <c r="A1088" s="23" t="s">
        <v>810</v>
      </c>
      <c r="B1088" s="2">
        <v>409035</v>
      </c>
      <c r="C1088" s="88" t="s">
        <v>1776</v>
      </c>
      <c r="D1088" s="23" t="s">
        <v>810</v>
      </c>
      <c r="E1088" s="7">
        <v>409035</v>
      </c>
      <c r="F1088" s="7" t="s">
        <v>2576</v>
      </c>
      <c r="G1088" s="8" t="s">
        <v>1108</v>
      </c>
      <c r="H1088" s="5" t="s">
        <v>21</v>
      </c>
      <c r="I1088" s="5">
        <v>5</v>
      </c>
      <c r="J1088" s="5">
        <v>114.3</v>
      </c>
      <c r="K1088" s="5">
        <v>16</v>
      </c>
      <c r="L1088" s="5">
        <v>45</v>
      </c>
      <c r="M1088" s="5">
        <v>64.099999999999994</v>
      </c>
      <c r="N1088" s="5">
        <v>6.5</v>
      </c>
      <c r="O1088" s="43" t="str">
        <f>CONCATENATE(Таблица1[[#This Row],[Отверстия]],"/",Таблица1[[#This Row],[PCD]])</f>
        <v>5/114,3</v>
      </c>
      <c r="P1088" s="5" t="s">
        <v>1775</v>
      </c>
      <c r="Q1088" s="17" t="str">
        <f>CONCATENATE(Таблица1[[#This Row],[Отверстия]],"/",Таблица1[[#This Row],[PCD]],"/",Таблица1[[#This Row],[Диаметр]])</f>
        <v>5/114,3/16</v>
      </c>
      <c r="R108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5/114,3/16/45/64,1/6,5</v>
      </c>
      <c r="S108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5/114,3/16/45/64,1/6,5</v>
      </c>
      <c r="T1088" s="58" t="s">
        <v>22</v>
      </c>
      <c r="U1088" s="4"/>
      <c r="V1088" s="35"/>
      <c r="W1088" s="55" t="s">
        <v>2790</v>
      </c>
      <c r="X1088" s="34">
        <v>3990</v>
      </c>
      <c r="Y1088" s="161"/>
      <c r="Z1088" s="34">
        <v>0</v>
      </c>
      <c r="AA1088" s="51">
        <f>IFERROR(VLOOKUP(Таблица1[[#This Row],[Товар КОД6]],'Stock СВОД'!$A$5:$C$220,2,0),)</f>
        <v>0</v>
      </c>
      <c r="AB1088" s="51">
        <f>IFERROR(VLOOKUP(Таблица1[[#This Row],[Товар КОД6]],'Продажи Период СВОД'!$A$5:$C$410,2,0),)</f>
        <v>0</v>
      </c>
      <c r="AC1088" s="129">
        <f>IFERROR(VLOOKUP(Таблица1[[#This Row],[Товар КОД6]],'Stock СВОД'!$A$5:$C$220,3,0),)</f>
        <v>0</v>
      </c>
      <c r="AD1088" s="51">
        <f>IFERROR(VLOOKUP(Таблица1[[#This Row],[Товар КОД6]],'Продажи Период СВОД'!$A$5:$C$410,3,0),)</f>
        <v>0</v>
      </c>
      <c r="AE1088" s="119">
        <f>Таблица1[[#This Row],[СТОК 1001]]+Таблица1[[#This Row],[СТОК 1002,]]</f>
        <v>0</v>
      </c>
      <c r="AF1088" s="128"/>
      <c r="AG1088" s="129"/>
      <c r="AH1088" s="120">
        <f>Таблица1[[#This Row],[1002 заказ]]+Таблица1[[#This Row],[1001 заказ]]</f>
        <v>0</v>
      </c>
      <c r="AI1088" s="57">
        <v>1</v>
      </c>
      <c r="AJ1088" s="194"/>
      <c r="AK1088" s="194"/>
      <c r="AL1088" s="194">
        <f>Таблица1[[#This Row],[ФАКТ 1001]]+Таблица1[[#This Row],[ФАКТ 1002]]+Таблица1[[#This Row],[1001 заказ]]+Таблица1[[#This Row],[1002 заказ]]</f>
        <v>0</v>
      </c>
      <c r="AP1088" s="3">
        <f>Таблица1[[#This Row],[Возврат 1002]]+Таблица1[[#This Row],[Возврат 1001]]</f>
        <v>0</v>
      </c>
      <c r="AQ108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89" spans="1:43" s="3" customFormat="1" ht="15.75" customHeight="1" x14ac:dyDescent="0.2">
      <c r="A1089" s="23" t="s">
        <v>810</v>
      </c>
      <c r="B1089" s="2">
        <v>665768</v>
      </c>
      <c r="C1089" s="88" t="s">
        <v>3800</v>
      </c>
      <c r="D1089" s="23" t="s">
        <v>810</v>
      </c>
      <c r="E1089" s="7">
        <v>665768</v>
      </c>
      <c r="F1089" s="7" t="s">
        <v>377</v>
      </c>
      <c r="G1089" s="8" t="s">
        <v>1106</v>
      </c>
      <c r="H1089" s="5" t="s">
        <v>21</v>
      </c>
      <c r="I1089" s="5">
        <v>5</v>
      </c>
      <c r="J1089" s="5">
        <v>114.3</v>
      </c>
      <c r="K1089" s="5">
        <v>16</v>
      </c>
      <c r="L1089" s="5">
        <v>45</v>
      </c>
      <c r="M1089" s="5">
        <v>64.099999999999994</v>
      </c>
      <c r="N1089" s="5">
        <v>6.5</v>
      </c>
      <c r="O1089" s="43" t="str">
        <f>CONCATENATE(Таблица1[[#This Row],[Отверстия]],"/",Таблица1[[#This Row],[PCD]])</f>
        <v>5/114,3</v>
      </c>
      <c r="P1089" s="5" t="s">
        <v>2352</v>
      </c>
      <c r="Q1089" s="17" t="str">
        <f>CONCATENATE(Таблица1[[#This Row],[Отверстия]],"/",Таблица1[[#This Row],[PCD]],"/",Таблица1[[#This Row],[Диаметр]])</f>
        <v>5/114,3/16</v>
      </c>
      <c r="R108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5/114,3/16/45/64,1/6,5</v>
      </c>
      <c r="S108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5/114,3/16/45/64,1/6,5</v>
      </c>
      <c r="T1089" s="58" t="s">
        <v>22</v>
      </c>
      <c r="U1089" s="4"/>
      <c r="V1089" s="35"/>
      <c r="W1089" s="55" t="s">
        <v>2790</v>
      </c>
      <c r="X1089" s="34">
        <v>3990</v>
      </c>
      <c r="Y1089" s="161"/>
      <c r="Z1089" s="34">
        <v>0</v>
      </c>
      <c r="AA1089" s="51">
        <f>IFERROR(VLOOKUP(Таблица1[[#This Row],[Товар КОД6]],'Stock СВОД'!$A$5:$C$220,2,0),)</f>
        <v>0</v>
      </c>
      <c r="AB1089" s="51">
        <f>IFERROR(VLOOKUP(Таблица1[[#This Row],[Товар КОД6]],'Продажи Период СВОД'!$A$5:$C$410,2,0),)</f>
        <v>0</v>
      </c>
      <c r="AC1089" s="129">
        <f>IFERROR(VLOOKUP(Таблица1[[#This Row],[Товар КОД6]],'Stock СВОД'!$A$5:$C$220,3,0),)</f>
        <v>0</v>
      </c>
      <c r="AD1089" s="51">
        <f>IFERROR(VLOOKUP(Таблица1[[#This Row],[Товар КОД6]],'Продажи Период СВОД'!$A$5:$C$410,3,0),)</f>
        <v>0</v>
      </c>
      <c r="AE1089" s="119">
        <f>Таблица1[[#This Row],[СТОК 1001]]+Таблица1[[#This Row],[СТОК 1002,]]</f>
        <v>0</v>
      </c>
      <c r="AF1089" s="128"/>
      <c r="AG1089" s="129"/>
      <c r="AH1089" s="120">
        <f>Таблица1[[#This Row],[1002 заказ]]+Таблица1[[#This Row],[1001 заказ]]</f>
        <v>0</v>
      </c>
      <c r="AI1089" s="57">
        <v>1</v>
      </c>
      <c r="AJ1089" s="194"/>
      <c r="AK1089" s="194"/>
      <c r="AL1089" s="194">
        <f>Таблица1[[#This Row],[ФАКТ 1001]]+Таблица1[[#This Row],[ФАКТ 1002]]+Таблица1[[#This Row],[1001 заказ]]+Таблица1[[#This Row],[1002 заказ]]</f>
        <v>0</v>
      </c>
      <c r="AP1089" s="3">
        <f>Таблица1[[#This Row],[Возврат 1002]]+Таблица1[[#This Row],[Возврат 1001]]</f>
        <v>0</v>
      </c>
      <c r="AQ108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90" spans="1:43" s="3" customFormat="1" ht="15.75" customHeight="1" x14ac:dyDescent="0.2">
      <c r="A1090" s="23" t="s">
        <v>810</v>
      </c>
      <c r="B1090" s="2">
        <v>666017</v>
      </c>
      <c r="C1090" s="88" t="s">
        <v>3801</v>
      </c>
      <c r="D1090" s="23" t="s">
        <v>810</v>
      </c>
      <c r="E1090" s="7">
        <v>666017</v>
      </c>
      <c r="F1090" s="7" t="s">
        <v>2576</v>
      </c>
      <c r="G1090" s="8" t="s">
        <v>1099</v>
      </c>
      <c r="H1090" s="5" t="s">
        <v>21</v>
      </c>
      <c r="I1090" s="5">
        <v>5</v>
      </c>
      <c r="J1090" s="5">
        <v>114.3</v>
      </c>
      <c r="K1090" s="5">
        <v>16</v>
      </c>
      <c r="L1090" s="5">
        <v>45</v>
      </c>
      <c r="M1090" s="5">
        <v>64.099999999999994</v>
      </c>
      <c r="N1090" s="5">
        <v>6.5</v>
      </c>
      <c r="O1090" s="43" t="str">
        <f>CONCATENATE(Таблица1[[#This Row],[Отверстия]],"/",Таблица1[[#This Row],[PCD]])</f>
        <v>5/114,3</v>
      </c>
      <c r="P1090" s="5" t="s">
        <v>2534</v>
      </c>
      <c r="Q1090" s="17" t="str">
        <f>CONCATENATE(Таблица1[[#This Row],[Отверстия]],"/",Таблица1[[#This Row],[PCD]],"/",Таблица1[[#This Row],[Диаметр]])</f>
        <v>5/114,3/16</v>
      </c>
      <c r="R109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5/114,3/16/45/64,1/6,5</v>
      </c>
      <c r="S109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5/114,3/16/45/64,1/6,5</v>
      </c>
      <c r="T1090" s="58" t="s">
        <v>22</v>
      </c>
      <c r="U1090" s="4"/>
      <c r="V1090" s="35"/>
      <c r="W1090" s="55" t="s">
        <v>2790</v>
      </c>
      <c r="X1090" s="34">
        <v>3990</v>
      </c>
      <c r="Y1090" s="161"/>
      <c r="Z1090" s="34">
        <v>0</v>
      </c>
      <c r="AA1090" s="51">
        <f>IFERROR(VLOOKUP(Таблица1[[#This Row],[Товар КОД6]],'Stock СВОД'!$A$5:$C$220,2,0),)</f>
        <v>0</v>
      </c>
      <c r="AB1090" s="51">
        <f>IFERROR(VLOOKUP(Таблица1[[#This Row],[Товар КОД6]],'Продажи Период СВОД'!$A$5:$C$410,2,0),)</f>
        <v>0</v>
      </c>
      <c r="AC1090" s="129">
        <f>IFERROR(VLOOKUP(Таблица1[[#This Row],[Товар КОД6]],'Stock СВОД'!$A$5:$C$220,3,0),)</f>
        <v>0</v>
      </c>
      <c r="AD1090" s="51">
        <f>IFERROR(VLOOKUP(Таблица1[[#This Row],[Товар КОД6]],'Продажи Период СВОД'!$A$5:$C$410,3,0),)</f>
        <v>0</v>
      </c>
      <c r="AE1090" s="119">
        <f>Таблица1[[#This Row],[СТОК 1001]]+Таблица1[[#This Row],[СТОК 1002,]]</f>
        <v>0</v>
      </c>
      <c r="AF1090" s="128"/>
      <c r="AG1090" s="129"/>
      <c r="AH1090" s="120">
        <f>Таблица1[[#This Row],[1002 заказ]]+Таблица1[[#This Row],[1001 заказ]]</f>
        <v>0</v>
      </c>
      <c r="AI1090" s="57">
        <v>1</v>
      </c>
      <c r="AJ1090" s="194"/>
      <c r="AK1090" s="194"/>
      <c r="AL1090" s="194">
        <f>Таблица1[[#This Row],[ФАКТ 1001]]+Таблица1[[#This Row],[ФАКТ 1002]]+Таблица1[[#This Row],[1001 заказ]]+Таблица1[[#This Row],[1002 заказ]]</f>
        <v>0</v>
      </c>
      <c r="AP1090" s="3">
        <f>Таблица1[[#This Row],[Возврат 1002]]+Таблица1[[#This Row],[Возврат 1001]]</f>
        <v>0</v>
      </c>
      <c r="AQ109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91" spans="1:43" s="3" customFormat="1" ht="15.75" customHeight="1" x14ac:dyDescent="0.2">
      <c r="A1091" s="23" t="s">
        <v>810</v>
      </c>
      <c r="B1091" s="2">
        <v>666018</v>
      </c>
      <c r="C1091" s="88" t="s">
        <v>3802</v>
      </c>
      <c r="D1091" s="23" t="s">
        <v>810</v>
      </c>
      <c r="E1091" s="7">
        <v>666018</v>
      </c>
      <c r="F1091" s="7" t="s">
        <v>2576</v>
      </c>
      <c r="G1091" s="8" t="s">
        <v>1103</v>
      </c>
      <c r="H1091" s="5" t="s">
        <v>21</v>
      </c>
      <c r="I1091" s="5">
        <v>5</v>
      </c>
      <c r="J1091" s="5">
        <v>114.3</v>
      </c>
      <c r="K1091" s="5">
        <v>16</v>
      </c>
      <c r="L1091" s="5">
        <v>45</v>
      </c>
      <c r="M1091" s="5">
        <v>64.099999999999994</v>
      </c>
      <c r="N1091" s="5">
        <v>6.5</v>
      </c>
      <c r="O1091" s="43" t="str">
        <f>CONCATENATE(Таблица1[[#This Row],[Отверстия]],"/",Таблица1[[#This Row],[PCD]])</f>
        <v>5/114,3</v>
      </c>
      <c r="P1091" s="5" t="s">
        <v>2535</v>
      </c>
      <c r="Q1091" s="17" t="str">
        <f>CONCATENATE(Таблица1[[#This Row],[Отверстия]],"/",Таблица1[[#This Row],[PCD]],"/",Таблица1[[#This Row],[Диаметр]])</f>
        <v>5/114,3/16</v>
      </c>
      <c r="R109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5/114,3/16/45/64,1/6,5</v>
      </c>
      <c r="S109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5/114,3/16/45/64,1/6,5</v>
      </c>
      <c r="T1091" s="58" t="s">
        <v>22</v>
      </c>
      <c r="U1091" s="4"/>
      <c r="V1091" s="35"/>
      <c r="W1091" s="55" t="s">
        <v>2790</v>
      </c>
      <c r="X1091" s="34">
        <v>4250</v>
      </c>
      <c r="Y1091" s="161"/>
      <c r="Z1091" s="34">
        <v>0</v>
      </c>
      <c r="AA1091" s="51">
        <f>IFERROR(VLOOKUP(Таблица1[[#This Row],[Товар КОД6]],'Stock СВОД'!$A$5:$C$220,2,0),)</f>
        <v>0</v>
      </c>
      <c r="AB1091" s="51">
        <f>IFERROR(VLOOKUP(Таблица1[[#This Row],[Товар КОД6]],'Продажи Период СВОД'!$A$5:$C$410,2,0),)</f>
        <v>0</v>
      </c>
      <c r="AC1091" s="129">
        <f>IFERROR(VLOOKUP(Таблица1[[#This Row],[Товар КОД6]],'Stock СВОД'!$A$5:$C$220,3,0),)</f>
        <v>0</v>
      </c>
      <c r="AD1091" s="51">
        <f>IFERROR(VLOOKUP(Таблица1[[#This Row],[Товар КОД6]],'Продажи Период СВОД'!$A$5:$C$410,3,0),)</f>
        <v>0</v>
      </c>
      <c r="AE1091" s="119">
        <f>Таблица1[[#This Row],[СТОК 1001]]+Таблица1[[#This Row],[СТОК 1002,]]</f>
        <v>0</v>
      </c>
      <c r="AF1091" s="128"/>
      <c r="AG1091" s="129"/>
      <c r="AH1091" s="120">
        <f>Таблица1[[#This Row],[1002 заказ]]+Таблица1[[#This Row],[1001 заказ]]</f>
        <v>0</v>
      </c>
      <c r="AI1091" s="57">
        <v>1</v>
      </c>
      <c r="AJ1091" s="194"/>
      <c r="AK1091" s="194"/>
      <c r="AL1091" s="194">
        <f>Таблица1[[#This Row],[ФАКТ 1001]]+Таблица1[[#This Row],[ФАКТ 1002]]+Таблица1[[#This Row],[1001 заказ]]+Таблица1[[#This Row],[1002 заказ]]</f>
        <v>0</v>
      </c>
      <c r="AP1091" s="3">
        <f>Таблица1[[#This Row],[Возврат 1002]]+Таблица1[[#This Row],[Возврат 1001]]</f>
        <v>0</v>
      </c>
      <c r="AQ109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92" spans="1:43" s="3" customFormat="1" ht="15.75" customHeight="1" x14ac:dyDescent="0.2">
      <c r="A1092" s="23" t="s">
        <v>810</v>
      </c>
      <c r="B1092" s="2">
        <v>405733</v>
      </c>
      <c r="C1092" s="88" t="s">
        <v>1343</v>
      </c>
      <c r="D1092" s="23" t="s">
        <v>810</v>
      </c>
      <c r="E1092" s="7">
        <v>405733</v>
      </c>
      <c r="F1092" s="7" t="s">
        <v>607</v>
      </c>
      <c r="G1092" s="8" t="s">
        <v>1180</v>
      </c>
      <c r="H1092" s="5" t="s">
        <v>21</v>
      </c>
      <c r="I1092" s="5">
        <v>5</v>
      </c>
      <c r="J1092" s="5">
        <v>114.3</v>
      </c>
      <c r="K1092" s="5">
        <v>16</v>
      </c>
      <c r="L1092" s="5">
        <v>45</v>
      </c>
      <c r="M1092" s="5">
        <v>66.099999999999994</v>
      </c>
      <c r="N1092" s="5">
        <v>7</v>
      </c>
      <c r="O1092" s="43" t="str">
        <f>CONCATENATE(Таблица1[[#This Row],[Отверстия]],"/",Таблица1[[#This Row],[PCD]])</f>
        <v>5/114,3</v>
      </c>
      <c r="P1092" s="5" t="s">
        <v>1342</v>
      </c>
      <c r="Q1092" s="17" t="str">
        <f>CONCATENATE(Таблица1[[#This Row],[Отверстия]],"/",Таблица1[[#This Row],[PCD]],"/",Таблица1[[#This Row],[Диаметр]])</f>
        <v>5/114,3/16</v>
      </c>
      <c r="R109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5/114,3/16/45/66,1/7</v>
      </c>
      <c r="S109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5/114,3/16/45/66,1/7</v>
      </c>
      <c r="T1092" s="58" t="s">
        <v>28</v>
      </c>
      <c r="U1092" s="4">
        <v>4</v>
      </c>
      <c r="V1092" s="35">
        <v>4</v>
      </c>
      <c r="W1092" s="55" t="s">
        <v>2932</v>
      </c>
      <c r="X1092" s="34">
        <v>4250</v>
      </c>
      <c r="Y1092" s="161"/>
      <c r="Z1092" s="34">
        <v>3320.0007999999998</v>
      </c>
      <c r="AA1092" s="51">
        <f>IFERROR(VLOOKUP(Таблица1[[#This Row],[Товар КОД6]],'Stock СВОД'!$A$5:$C$220,2,0),)</f>
        <v>0</v>
      </c>
      <c r="AB1092" s="51">
        <f>IFERROR(VLOOKUP(Таблица1[[#This Row],[Товар КОД6]],'Продажи Период СВОД'!$A$5:$C$410,2,0),)</f>
        <v>0</v>
      </c>
      <c r="AC1092" s="129">
        <f>IFERROR(VLOOKUP(Таблица1[[#This Row],[Товар КОД6]],'Stock СВОД'!$A$5:$C$220,3,0),)</f>
        <v>0</v>
      </c>
      <c r="AD1092" s="51">
        <f>IFERROR(VLOOKUP(Таблица1[[#This Row],[Товар КОД6]],'Продажи Период СВОД'!$A$5:$C$410,3,0),)</f>
        <v>0</v>
      </c>
      <c r="AE1092" s="119">
        <f>Таблица1[[#This Row],[СТОК 1001]]+Таблица1[[#This Row],[СТОК 1002,]]</f>
        <v>0</v>
      </c>
      <c r="AF1092" s="128"/>
      <c r="AG1092" s="129"/>
      <c r="AH1092" s="120">
        <f>Таблица1[[#This Row],[1002 заказ]]+Таблица1[[#This Row],[1001 заказ]]</f>
        <v>0</v>
      </c>
      <c r="AI1092" s="57"/>
      <c r="AJ1092" s="194"/>
      <c r="AK1092" s="194"/>
      <c r="AL1092" s="194">
        <f>Таблица1[[#This Row],[ФАКТ 1001]]+Таблица1[[#This Row],[ФАКТ 1002]]+Таблица1[[#This Row],[1001 заказ]]+Таблица1[[#This Row],[1002 заказ]]</f>
        <v>0</v>
      </c>
      <c r="AP1092" s="3">
        <f>Таблица1[[#This Row],[Возврат 1002]]+Таблица1[[#This Row],[Возврат 1001]]</f>
        <v>0</v>
      </c>
      <c r="AQ109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93" spans="1:43" s="3" customFormat="1" ht="15.75" customHeight="1" x14ac:dyDescent="0.2">
      <c r="A1093" s="23" t="s">
        <v>810</v>
      </c>
      <c r="B1093" s="2">
        <v>661708</v>
      </c>
      <c r="C1093" s="88" t="s">
        <v>2135</v>
      </c>
      <c r="D1093" s="23" t="s">
        <v>810</v>
      </c>
      <c r="E1093" s="7">
        <v>661708</v>
      </c>
      <c r="F1093" s="7" t="s">
        <v>607</v>
      </c>
      <c r="G1093" s="8" t="s">
        <v>1106</v>
      </c>
      <c r="H1093" s="5" t="s">
        <v>21</v>
      </c>
      <c r="I1093" s="5">
        <v>5</v>
      </c>
      <c r="J1093" s="5">
        <v>114.3</v>
      </c>
      <c r="K1093" s="5">
        <v>16</v>
      </c>
      <c r="L1093" s="5">
        <v>45</v>
      </c>
      <c r="M1093" s="5">
        <v>66.099999999999994</v>
      </c>
      <c r="N1093" s="5">
        <v>7</v>
      </c>
      <c r="O1093" s="43" t="str">
        <f>CONCATENATE(Таблица1[[#This Row],[Отверстия]],"/",Таблица1[[#This Row],[PCD]])</f>
        <v>5/114,3</v>
      </c>
      <c r="P1093" s="5" t="s">
        <v>2134</v>
      </c>
      <c r="Q1093" s="17" t="str">
        <f>CONCATENATE(Таблица1[[#This Row],[Отверстия]],"/",Таблица1[[#This Row],[PCD]],"/",Таблица1[[#This Row],[Диаметр]])</f>
        <v>5/114,3/16</v>
      </c>
      <c r="R109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5/114,3/16/45/66,1/7</v>
      </c>
      <c r="S109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5/114,3/16/45/66,1/7</v>
      </c>
      <c r="T1093" s="58" t="s">
        <v>28</v>
      </c>
      <c r="U1093" s="4">
        <v>4</v>
      </c>
      <c r="V1093" s="35">
        <v>4</v>
      </c>
      <c r="W1093" s="55" t="s">
        <v>2932</v>
      </c>
      <c r="X1093" s="34">
        <v>3990</v>
      </c>
      <c r="Y1093" s="161"/>
      <c r="Z1093" s="34">
        <v>0</v>
      </c>
      <c r="AA1093" s="51">
        <f>IFERROR(VLOOKUP(Таблица1[[#This Row],[Товар КОД6]],'Stock СВОД'!$A$5:$C$220,2,0),)</f>
        <v>0</v>
      </c>
      <c r="AB1093" s="51">
        <f>IFERROR(VLOOKUP(Таблица1[[#This Row],[Товар КОД6]],'Продажи Период СВОД'!$A$5:$C$410,2,0),)</f>
        <v>0</v>
      </c>
      <c r="AC1093" s="129">
        <f>IFERROR(VLOOKUP(Таблица1[[#This Row],[Товар КОД6]],'Stock СВОД'!$A$5:$C$220,3,0),)</f>
        <v>0</v>
      </c>
      <c r="AD1093" s="51">
        <f>IFERROR(VLOOKUP(Таблица1[[#This Row],[Товар КОД6]],'Продажи Период СВОД'!$A$5:$C$410,3,0),)</f>
        <v>0</v>
      </c>
      <c r="AE1093" s="119">
        <f>Таблица1[[#This Row],[СТОК 1001]]+Таблица1[[#This Row],[СТОК 1002,]]</f>
        <v>0</v>
      </c>
      <c r="AF1093" s="128"/>
      <c r="AG1093" s="129"/>
      <c r="AH1093" s="120">
        <f>Таблица1[[#This Row],[1002 заказ]]+Таблица1[[#This Row],[1001 заказ]]</f>
        <v>0</v>
      </c>
      <c r="AI1093" s="57"/>
      <c r="AJ1093" s="194"/>
      <c r="AK1093" s="194"/>
      <c r="AL1093" s="194">
        <f>Таблица1[[#This Row],[ФАКТ 1001]]+Таблица1[[#This Row],[ФАКТ 1002]]+Таблица1[[#This Row],[1001 заказ]]+Таблица1[[#This Row],[1002 заказ]]</f>
        <v>0</v>
      </c>
      <c r="AP1093" s="3">
        <f>Таблица1[[#This Row],[Возврат 1002]]+Таблица1[[#This Row],[Возврат 1001]]</f>
        <v>0</v>
      </c>
      <c r="AQ109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94" spans="1:43" s="3" customFormat="1" ht="15.75" customHeight="1" x14ac:dyDescent="0.2">
      <c r="A1094" s="23" t="s">
        <v>810</v>
      </c>
      <c r="B1094" s="2">
        <v>661709</v>
      </c>
      <c r="C1094" s="88" t="s">
        <v>3803</v>
      </c>
      <c r="D1094" s="23" t="s">
        <v>810</v>
      </c>
      <c r="E1094" s="7">
        <v>661709</v>
      </c>
      <c r="F1094" s="7" t="s">
        <v>607</v>
      </c>
      <c r="G1094" s="8" t="s">
        <v>1099</v>
      </c>
      <c r="H1094" s="5" t="s">
        <v>21</v>
      </c>
      <c r="I1094" s="5">
        <v>5</v>
      </c>
      <c r="J1094" s="5">
        <v>114.3</v>
      </c>
      <c r="K1094" s="5">
        <v>16</v>
      </c>
      <c r="L1094" s="5">
        <v>45</v>
      </c>
      <c r="M1094" s="5">
        <v>66.099999999999994</v>
      </c>
      <c r="N1094" s="5">
        <v>7</v>
      </c>
      <c r="O1094" s="43" t="str">
        <f>CONCATENATE(Таблица1[[#This Row],[Отверстия]],"/",Таблица1[[#This Row],[PCD]])</f>
        <v>5/114,3</v>
      </c>
      <c r="P1094" s="5" t="s">
        <v>2136</v>
      </c>
      <c r="Q1094" s="17" t="str">
        <f>CONCATENATE(Таблица1[[#This Row],[Отверстия]],"/",Таблица1[[#This Row],[PCD]],"/",Таблица1[[#This Row],[Диаметр]])</f>
        <v>5/114,3/16</v>
      </c>
      <c r="R109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5/114,3/16/45/66,1/7</v>
      </c>
      <c r="S109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5/114,3/16/45/66,1/7</v>
      </c>
      <c r="T1094" s="58" t="s">
        <v>28</v>
      </c>
      <c r="U1094" s="4">
        <v>4</v>
      </c>
      <c r="V1094" s="35">
        <v>4</v>
      </c>
      <c r="W1094" s="55" t="s">
        <v>2932</v>
      </c>
      <c r="X1094" s="34">
        <v>3990</v>
      </c>
      <c r="Y1094" s="161"/>
      <c r="Z1094" s="34">
        <v>0</v>
      </c>
      <c r="AA1094" s="51">
        <f>IFERROR(VLOOKUP(Таблица1[[#This Row],[Товар КОД6]],'Stock СВОД'!$A$5:$C$220,2,0),)</f>
        <v>0</v>
      </c>
      <c r="AB1094" s="51">
        <f>IFERROR(VLOOKUP(Таблица1[[#This Row],[Товар КОД6]],'Продажи Период СВОД'!$A$5:$C$410,2,0),)</f>
        <v>0</v>
      </c>
      <c r="AC1094" s="129">
        <f>IFERROR(VLOOKUP(Таблица1[[#This Row],[Товар КОД6]],'Stock СВОД'!$A$5:$C$220,3,0),)</f>
        <v>0</v>
      </c>
      <c r="AD1094" s="51">
        <f>IFERROR(VLOOKUP(Таблица1[[#This Row],[Товар КОД6]],'Продажи Период СВОД'!$A$5:$C$410,3,0),)</f>
        <v>0</v>
      </c>
      <c r="AE1094" s="125">
        <f>Таблица1[[#This Row],[СТОК 1001]]+Таблица1[[#This Row],[СТОК 1002,]]</f>
        <v>0</v>
      </c>
      <c r="AF1094" s="128"/>
      <c r="AG1094" s="129"/>
      <c r="AH1094" s="123">
        <f>Таблица1[[#This Row],[1002 заказ]]+Таблица1[[#This Row],[1001 заказ]]</f>
        <v>0</v>
      </c>
      <c r="AI1094" s="57"/>
      <c r="AJ1094" s="194"/>
      <c r="AK1094" s="194"/>
      <c r="AL1094" s="194">
        <f>Таблица1[[#This Row],[ФАКТ 1001]]+Таблица1[[#This Row],[ФАКТ 1002]]+Таблица1[[#This Row],[1001 заказ]]+Таблица1[[#This Row],[1002 заказ]]</f>
        <v>0</v>
      </c>
      <c r="AP1094" s="3">
        <f>Таблица1[[#This Row],[Возврат 1002]]+Таблица1[[#This Row],[Возврат 1001]]</f>
        <v>0</v>
      </c>
      <c r="AQ109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95" spans="1:43" s="3" customFormat="1" ht="15.75" customHeight="1" x14ac:dyDescent="0.2">
      <c r="A1095" s="23" t="s">
        <v>810</v>
      </c>
      <c r="B1095" s="2">
        <v>661623</v>
      </c>
      <c r="C1095" s="88" t="s">
        <v>3804</v>
      </c>
      <c r="D1095" s="23" t="s">
        <v>810</v>
      </c>
      <c r="E1095" s="7">
        <v>661623</v>
      </c>
      <c r="F1095" s="7" t="s">
        <v>513</v>
      </c>
      <c r="G1095" s="8" t="s">
        <v>1099</v>
      </c>
      <c r="H1095" s="5" t="s">
        <v>21</v>
      </c>
      <c r="I1095" s="5">
        <v>5</v>
      </c>
      <c r="J1095" s="5">
        <v>114.3</v>
      </c>
      <c r="K1095" s="5">
        <v>16</v>
      </c>
      <c r="L1095" s="5">
        <v>45</v>
      </c>
      <c r="M1095" s="5">
        <v>67.099999999999994</v>
      </c>
      <c r="N1095" s="5">
        <v>7</v>
      </c>
      <c r="O1095" s="43" t="str">
        <f>CONCATENATE(Таблица1[[#This Row],[Отверстия]],"/",Таблица1[[#This Row],[PCD]])</f>
        <v>5/114,3</v>
      </c>
      <c r="P1095" s="5" t="s">
        <v>625</v>
      </c>
      <c r="Q1095" s="17" t="str">
        <f>CONCATENATE(Таблица1[[#This Row],[Отверстия]],"/",Таблица1[[#This Row],[PCD]],"/",Таблица1[[#This Row],[Диаметр]])</f>
        <v>5/114,3/16</v>
      </c>
      <c r="R109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5/114,3/16/45/67,1/7</v>
      </c>
      <c r="S109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5/114,3/16/45/67,1/7</v>
      </c>
      <c r="T1095" s="58" t="s">
        <v>28</v>
      </c>
      <c r="U1095" s="4">
        <v>4</v>
      </c>
      <c r="V1095" s="35">
        <v>8</v>
      </c>
      <c r="W1095" s="55" t="s">
        <v>2931</v>
      </c>
      <c r="X1095" s="34">
        <v>3990</v>
      </c>
      <c r="Y1095" s="161"/>
      <c r="Z1095" s="34">
        <v>0</v>
      </c>
      <c r="AA1095" s="51">
        <f>IFERROR(VLOOKUP(Таблица1[[#This Row],[Товар КОД6]],'Stock СВОД'!$A$5:$C$220,2,0),)</f>
        <v>0</v>
      </c>
      <c r="AB1095" s="51">
        <f>IFERROR(VLOOKUP(Таблица1[[#This Row],[Товар КОД6]],'Продажи Период СВОД'!$A$5:$C$410,2,0),)</f>
        <v>0</v>
      </c>
      <c r="AC1095" s="129">
        <f>IFERROR(VLOOKUP(Таблица1[[#This Row],[Товар КОД6]],'Stock СВОД'!$A$5:$C$220,3,0),)</f>
        <v>0</v>
      </c>
      <c r="AD1095" s="51">
        <f>IFERROR(VLOOKUP(Таблица1[[#This Row],[Товар КОД6]],'Продажи Период СВОД'!$A$5:$C$410,3,0),)</f>
        <v>0</v>
      </c>
      <c r="AE1095" s="119">
        <f>Таблица1[[#This Row],[СТОК 1001]]+Таблица1[[#This Row],[СТОК 1002,]]</f>
        <v>0</v>
      </c>
      <c r="AF1095" s="128"/>
      <c r="AG1095" s="129"/>
      <c r="AH1095" s="120">
        <f>Таблица1[[#This Row],[1002 заказ]]+Таблица1[[#This Row],[1001 заказ]]</f>
        <v>0</v>
      </c>
      <c r="AI1095" s="57"/>
      <c r="AJ1095" s="194"/>
      <c r="AK1095" s="194"/>
      <c r="AL1095" s="194">
        <f>Таблица1[[#This Row],[ФАКТ 1001]]+Таблица1[[#This Row],[ФАКТ 1002]]+Таблица1[[#This Row],[1001 заказ]]+Таблица1[[#This Row],[1002 заказ]]</f>
        <v>0</v>
      </c>
      <c r="AP1095" s="3">
        <f>Таблица1[[#This Row],[Возврат 1002]]+Таблица1[[#This Row],[Возврат 1001]]</f>
        <v>0</v>
      </c>
      <c r="AQ109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96" spans="1:43" s="3" customFormat="1" ht="15.75" customHeight="1" x14ac:dyDescent="0.2">
      <c r="A1096" s="23" t="s">
        <v>810</v>
      </c>
      <c r="B1096" s="2">
        <v>766888</v>
      </c>
      <c r="C1096" s="88" t="s">
        <v>626</v>
      </c>
      <c r="D1096" s="23" t="s">
        <v>810</v>
      </c>
      <c r="E1096" s="7">
        <v>766888</v>
      </c>
      <c r="F1096" s="7" t="s">
        <v>472</v>
      </c>
      <c r="G1096" s="8" t="s">
        <v>1098</v>
      </c>
      <c r="H1096" s="5" t="s">
        <v>21</v>
      </c>
      <c r="I1096" s="5">
        <v>5</v>
      </c>
      <c r="J1096" s="5">
        <v>114.3</v>
      </c>
      <c r="K1096" s="5">
        <v>16</v>
      </c>
      <c r="L1096" s="5">
        <v>45</v>
      </c>
      <c r="M1096" s="5">
        <v>67.099999999999994</v>
      </c>
      <c r="N1096" s="5">
        <v>7</v>
      </c>
      <c r="O1096" s="43" t="str">
        <f>CONCATENATE(Таблица1[[#This Row],[Отверстия]],"/",Таблица1[[#This Row],[PCD]])</f>
        <v>5/114,3</v>
      </c>
      <c r="P1096" s="5" t="s">
        <v>627</v>
      </c>
      <c r="Q1096" s="17" t="str">
        <f>CONCATENATE(Таблица1[[#This Row],[Отверстия]],"/",Таблица1[[#This Row],[PCD]],"/",Таблица1[[#This Row],[Диаметр]])</f>
        <v>5/114,3/16</v>
      </c>
      <c r="R109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5/114,3/16/45/67,1/7</v>
      </c>
      <c r="S109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5/114,3/16/45/67,1/7</v>
      </c>
      <c r="T1096" s="58" t="s">
        <v>28</v>
      </c>
      <c r="U1096" s="4">
        <v>4</v>
      </c>
      <c r="V1096" s="35">
        <v>8</v>
      </c>
      <c r="W1096" s="55" t="s">
        <v>2931</v>
      </c>
      <c r="X1096" s="34">
        <v>3990</v>
      </c>
      <c r="Y1096" s="161"/>
      <c r="Z1096" s="34">
        <v>0</v>
      </c>
      <c r="AA1096" s="51">
        <f>IFERROR(VLOOKUP(Таблица1[[#This Row],[Товар КОД6]],'Stock СВОД'!$A$5:$C$220,2,0),)</f>
        <v>0</v>
      </c>
      <c r="AB1096" s="51">
        <f>IFERROR(VLOOKUP(Таблица1[[#This Row],[Товар КОД6]],'Продажи Период СВОД'!$A$5:$C$410,2,0),)</f>
        <v>0</v>
      </c>
      <c r="AC1096" s="129">
        <f>IFERROR(VLOOKUP(Таблица1[[#This Row],[Товар КОД6]],'Stock СВОД'!$A$5:$C$220,3,0),)</f>
        <v>0</v>
      </c>
      <c r="AD1096" s="51">
        <f>IFERROR(VLOOKUP(Таблица1[[#This Row],[Товар КОД6]],'Продажи Период СВОД'!$A$5:$C$410,3,0),)</f>
        <v>0</v>
      </c>
      <c r="AE1096" s="119">
        <f>Таблица1[[#This Row],[СТОК 1001]]+Таблица1[[#This Row],[СТОК 1002,]]</f>
        <v>0</v>
      </c>
      <c r="AF1096" s="128"/>
      <c r="AG1096" s="129"/>
      <c r="AH1096" s="120">
        <f>Таблица1[[#This Row],[1002 заказ]]+Таблица1[[#This Row],[1001 заказ]]</f>
        <v>0</v>
      </c>
      <c r="AI1096" s="57"/>
      <c r="AJ1096" s="194"/>
      <c r="AK1096" s="194"/>
      <c r="AL1096" s="194">
        <f>Таблица1[[#This Row],[ФАКТ 1001]]+Таблица1[[#This Row],[ФАКТ 1002]]+Таблица1[[#This Row],[1001 заказ]]+Таблица1[[#This Row],[1002 заказ]]</f>
        <v>0</v>
      </c>
      <c r="AP1096" s="3">
        <f>Таблица1[[#This Row],[Возврат 1002]]+Таблица1[[#This Row],[Возврат 1001]]</f>
        <v>0</v>
      </c>
      <c r="AQ109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97" spans="1:43" s="3" customFormat="1" ht="15.75" customHeight="1" x14ac:dyDescent="0.2">
      <c r="A1097" s="23" t="s">
        <v>810</v>
      </c>
      <c r="B1097" s="2">
        <v>661719</v>
      </c>
      <c r="C1097" s="88" t="s">
        <v>628</v>
      </c>
      <c r="D1097" s="23" t="s">
        <v>810</v>
      </c>
      <c r="E1097" s="7">
        <v>661719</v>
      </c>
      <c r="F1097" s="7" t="s">
        <v>607</v>
      </c>
      <c r="G1097" s="8" t="s">
        <v>1099</v>
      </c>
      <c r="H1097" s="5" t="s">
        <v>21</v>
      </c>
      <c r="I1097" s="5">
        <v>5</v>
      </c>
      <c r="J1097" s="5">
        <v>114.3</v>
      </c>
      <c r="K1097" s="5">
        <v>16</v>
      </c>
      <c r="L1097" s="5">
        <v>45</v>
      </c>
      <c r="M1097" s="5">
        <v>67.099999999999994</v>
      </c>
      <c r="N1097" s="5">
        <v>7</v>
      </c>
      <c r="O1097" s="43" t="str">
        <f>CONCATENATE(Таблица1[[#This Row],[Отверстия]],"/",Таблица1[[#This Row],[PCD]])</f>
        <v>5/114,3</v>
      </c>
      <c r="P1097" s="5" t="s">
        <v>629</v>
      </c>
      <c r="Q1097" s="17" t="str">
        <f>CONCATENATE(Таблица1[[#This Row],[Отверстия]],"/",Таблица1[[#This Row],[PCD]],"/",Таблица1[[#This Row],[Диаметр]])</f>
        <v>5/114,3/16</v>
      </c>
      <c r="R109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5/114,3/16/45/67,1/7</v>
      </c>
      <c r="S109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5/114,3/16/45/67,1/7</v>
      </c>
      <c r="T1097" s="58" t="s">
        <v>28</v>
      </c>
      <c r="U1097" s="4">
        <v>4</v>
      </c>
      <c r="V1097" s="35">
        <v>8</v>
      </c>
      <c r="W1097" s="55" t="s">
        <v>2931</v>
      </c>
      <c r="X1097" s="34">
        <v>3990</v>
      </c>
      <c r="Y1097" s="161"/>
      <c r="Z1097" s="34">
        <v>0</v>
      </c>
      <c r="AA1097" s="51">
        <f>IFERROR(VLOOKUP(Таблица1[[#This Row],[Товар КОД6]],'Stock СВОД'!$A$5:$C$220,2,0),)</f>
        <v>0</v>
      </c>
      <c r="AB1097" s="51">
        <f>IFERROR(VLOOKUP(Таблица1[[#This Row],[Товар КОД6]],'Продажи Период СВОД'!$A$5:$C$410,2,0),)</f>
        <v>0</v>
      </c>
      <c r="AC1097" s="129">
        <f>IFERROR(VLOOKUP(Таблица1[[#This Row],[Товар КОД6]],'Stock СВОД'!$A$5:$C$220,3,0),)</f>
        <v>0</v>
      </c>
      <c r="AD1097" s="51">
        <f>IFERROR(VLOOKUP(Таблица1[[#This Row],[Товар КОД6]],'Продажи Период СВОД'!$A$5:$C$410,3,0),)</f>
        <v>0</v>
      </c>
      <c r="AE1097" s="119">
        <f>Таблица1[[#This Row],[СТОК 1001]]+Таблица1[[#This Row],[СТОК 1002,]]</f>
        <v>0</v>
      </c>
      <c r="AF1097" s="128"/>
      <c r="AG1097" s="129"/>
      <c r="AH1097" s="120">
        <f>Таблица1[[#This Row],[1002 заказ]]+Таблица1[[#This Row],[1001 заказ]]</f>
        <v>0</v>
      </c>
      <c r="AI1097" s="57"/>
      <c r="AJ1097" s="194"/>
      <c r="AK1097" s="194"/>
      <c r="AL1097" s="194">
        <f>Таблица1[[#This Row],[ФАКТ 1001]]+Таблица1[[#This Row],[ФАКТ 1002]]+Таблица1[[#This Row],[1001 заказ]]+Таблица1[[#This Row],[1002 заказ]]</f>
        <v>0</v>
      </c>
      <c r="AP1097" s="3">
        <f>Таблица1[[#This Row],[Возврат 1002]]+Таблица1[[#This Row],[Возврат 1001]]</f>
        <v>0</v>
      </c>
      <c r="AQ109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98" spans="1:43" s="3" customFormat="1" ht="15.75" customHeight="1" x14ac:dyDescent="0.2">
      <c r="A1098" s="23" t="s">
        <v>810</v>
      </c>
      <c r="B1098" s="2">
        <v>938847</v>
      </c>
      <c r="C1098" s="88" t="s">
        <v>630</v>
      </c>
      <c r="D1098" s="23" t="s">
        <v>810</v>
      </c>
      <c r="E1098" s="7">
        <v>938847</v>
      </c>
      <c r="F1098" s="7" t="s">
        <v>472</v>
      </c>
      <c r="G1098" s="8" t="s">
        <v>2571</v>
      </c>
      <c r="H1098" s="5" t="s">
        <v>21</v>
      </c>
      <c r="I1098" s="5">
        <v>5</v>
      </c>
      <c r="J1098" s="5">
        <v>114.3</v>
      </c>
      <c r="K1098" s="5">
        <v>16</v>
      </c>
      <c r="L1098" s="5">
        <v>45</v>
      </c>
      <c r="M1098" s="5">
        <v>67.099999999999994</v>
      </c>
      <c r="N1098" s="5">
        <v>7</v>
      </c>
      <c r="O1098" s="43" t="str">
        <f>CONCATENATE(Таблица1[[#This Row],[Отверстия]],"/",Таблица1[[#This Row],[PCD]])</f>
        <v>5/114,3</v>
      </c>
      <c r="P1098" s="5" t="s">
        <v>631</v>
      </c>
      <c r="Q1098" s="17" t="str">
        <f>CONCATENATE(Таблица1[[#This Row],[Отверстия]],"/",Таблица1[[#This Row],[PCD]],"/",Таблица1[[#This Row],[Диаметр]])</f>
        <v>5/114,3/16</v>
      </c>
      <c r="R109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5/114,3/16/45/67,1/7</v>
      </c>
      <c r="S109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5/114,3/16/45/67,1/7</v>
      </c>
      <c r="T1098" s="58" t="s">
        <v>28</v>
      </c>
      <c r="U1098" s="4">
        <v>4</v>
      </c>
      <c r="V1098" s="35">
        <v>8</v>
      </c>
      <c r="W1098" s="55" t="s">
        <v>2931</v>
      </c>
      <c r="X1098" s="34">
        <v>4250</v>
      </c>
      <c r="Y1098" s="161"/>
      <c r="Z1098" s="34">
        <v>0</v>
      </c>
      <c r="AA1098" s="51">
        <f>IFERROR(VLOOKUP(Таблица1[[#This Row],[Товар КОД6]],'Stock СВОД'!$A$5:$C$220,2,0),)</f>
        <v>0</v>
      </c>
      <c r="AB1098" s="51">
        <f>IFERROR(VLOOKUP(Таблица1[[#This Row],[Товар КОД6]],'Продажи Период СВОД'!$A$5:$C$410,2,0),)</f>
        <v>0</v>
      </c>
      <c r="AC1098" s="129">
        <f>IFERROR(VLOOKUP(Таблица1[[#This Row],[Товар КОД6]],'Stock СВОД'!$A$5:$C$220,3,0),)</f>
        <v>0</v>
      </c>
      <c r="AD1098" s="51">
        <f>IFERROR(VLOOKUP(Таблица1[[#This Row],[Товар КОД6]],'Продажи Период СВОД'!$A$5:$C$410,3,0),)</f>
        <v>0</v>
      </c>
      <c r="AE1098" s="119">
        <f>Таблица1[[#This Row],[СТОК 1001]]+Таблица1[[#This Row],[СТОК 1002,]]</f>
        <v>0</v>
      </c>
      <c r="AF1098" s="128"/>
      <c r="AG1098" s="129"/>
      <c r="AH1098" s="120">
        <f>Таблица1[[#This Row],[1002 заказ]]+Таблица1[[#This Row],[1001 заказ]]</f>
        <v>0</v>
      </c>
      <c r="AI1098" s="57"/>
      <c r="AJ1098" s="194"/>
      <c r="AK1098" s="194"/>
      <c r="AL1098" s="194">
        <f>Таблица1[[#This Row],[ФАКТ 1001]]+Таблица1[[#This Row],[ФАКТ 1002]]+Таблица1[[#This Row],[1001 заказ]]+Таблица1[[#This Row],[1002 заказ]]</f>
        <v>0</v>
      </c>
      <c r="AP1098" s="3">
        <v>3460</v>
      </c>
      <c r="AQ109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099" spans="1:43" s="3" customFormat="1" ht="15.75" customHeight="1" x14ac:dyDescent="0.2">
      <c r="A1099" s="23" t="s">
        <v>810</v>
      </c>
      <c r="B1099" s="2">
        <v>941908</v>
      </c>
      <c r="C1099" s="88" t="s">
        <v>632</v>
      </c>
      <c r="D1099" s="23" t="s">
        <v>810</v>
      </c>
      <c r="E1099" s="7">
        <v>941908</v>
      </c>
      <c r="F1099" s="7" t="s">
        <v>513</v>
      </c>
      <c r="G1099" s="8" t="s">
        <v>1109</v>
      </c>
      <c r="H1099" s="5" t="s">
        <v>21</v>
      </c>
      <c r="I1099" s="5">
        <v>5</v>
      </c>
      <c r="J1099" s="5">
        <v>114.3</v>
      </c>
      <c r="K1099" s="5">
        <v>16</v>
      </c>
      <c r="L1099" s="5">
        <v>45</v>
      </c>
      <c r="M1099" s="5">
        <v>67.099999999999994</v>
      </c>
      <c r="N1099" s="5">
        <v>7</v>
      </c>
      <c r="O1099" s="43" t="str">
        <f>CONCATENATE(Таблица1[[#This Row],[Отверстия]],"/",Таблица1[[#This Row],[PCD]])</f>
        <v>5/114,3</v>
      </c>
      <c r="P1099" s="5" t="s">
        <v>633</v>
      </c>
      <c r="Q1099" s="17" t="str">
        <f>CONCATENATE(Таблица1[[#This Row],[Отверстия]],"/",Таблица1[[#This Row],[PCD]],"/",Таблица1[[#This Row],[Диаметр]])</f>
        <v>5/114,3/16</v>
      </c>
      <c r="R109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5/114,3/16/45/67,1/7</v>
      </c>
      <c r="S109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5/114,3/16/45/67,1/7</v>
      </c>
      <c r="T1099" s="58" t="s">
        <v>28</v>
      </c>
      <c r="U1099" s="4">
        <v>4</v>
      </c>
      <c r="V1099" s="35">
        <v>8</v>
      </c>
      <c r="W1099" s="55" t="s">
        <v>2931</v>
      </c>
      <c r="X1099" s="34">
        <v>3990</v>
      </c>
      <c r="Y1099" s="161"/>
      <c r="Z1099" s="34">
        <v>0</v>
      </c>
      <c r="AA1099" s="51">
        <f>IFERROR(VLOOKUP(Таблица1[[#This Row],[Товар КОД6]],'Stock СВОД'!$A$5:$C$220,2,0),)</f>
        <v>0</v>
      </c>
      <c r="AB1099" s="51">
        <f>IFERROR(VLOOKUP(Таблица1[[#This Row],[Товар КОД6]],'Продажи Период СВОД'!$A$5:$C$410,2,0),)</f>
        <v>0</v>
      </c>
      <c r="AC1099" s="129">
        <f>IFERROR(VLOOKUP(Таблица1[[#This Row],[Товар КОД6]],'Stock СВОД'!$A$5:$C$220,3,0),)</f>
        <v>0</v>
      </c>
      <c r="AD1099" s="51">
        <f>IFERROR(VLOOKUP(Таблица1[[#This Row],[Товар КОД6]],'Продажи Период СВОД'!$A$5:$C$410,3,0),)</f>
        <v>0</v>
      </c>
      <c r="AE1099" s="119">
        <f>Таблица1[[#This Row],[СТОК 1001]]+Таблица1[[#This Row],[СТОК 1002,]]</f>
        <v>0</v>
      </c>
      <c r="AF1099" s="128"/>
      <c r="AG1099" s="129"/>
      <c r="AH1099" s="120">
        <f>Таблица1[[#This Row],[1002 заказ]]+Таблица1[[#This Row],[1001 заказ]]</f>
        <v>0</v>
      </c>
      <c r="AI1099" s="57"/>
      <c r="AJ1099" s="194"/>
      <c r="AK1099" s="194"/>
      <c r="AL1099" s="194">
        <f>Таблица1[[#This Row],[ФАКТ 1001]]+Таблица1[[#This Row],[ФАКТ 1002]]+Таблица1[[#This Row],[1001 заказ]]+Таблица1[[#This Row],[1002 заказ]]</f>
        <v>0</v>
      </c>
      <c r="AP1099" s="3">
        <f>Таблица1[[#This Row],[Возврат 1002]]+Таблица1[[#This Row],[Возврат 1001]]</f>
        <v>0</v>
      </c>
      <c r="AQ109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00" spans="1:43" s="3" customFormat="1" ht="15.75" customHeight="1" x14ac:dyDescent="0.2">
      <c r="A1100" s="23" t="s">
        <v>810</v>
      </c>
      <c r="B1100" s="2">
        <v>830812</v>
      </c>
      <c r="C1100" s="88" t="s">
        <v>1170</v>
      </c>
      <c r="D1100" s="23" t="s">
        <v>810</v>
      </c>
      <c r="E1100" s="7">
        <v>830812</v>
      </c>
      <c r="F1100" s="7" t="s">
        <v>472</v>
      </c>
      <c r="G1100" s="8" t="s">
        <v>1180</v>
      </c>
      <c r="H1100" s="5" t="s">
        <v>1002</v>
      </c>
      <c r="I1100" s="5">
        <v>5</v>
      </c>
      <c r="J1100" s="5">
        <v>114.3</v>
      </c>
      <c r="K1100" s="5">
        <v>16</v>
      </c>
      <c r="L1100" s="5">
        <v>45</v>
      </c>
      <c r="M1100" s="5">
        <v>67.099999999999994</v>
      </c>
      <c r="N1100" s="5">
        <v>7</v>
      </c>
      <c r="O1100" s="43" t="str">
        <f>CONCATENATE(Таблица1[[#This Row],[Отверстия]],"/",Таблица1[[#This Row],[PCD]])</f>
        <v>5/114,3</v>
      </c>
      <c r="P1100" s="5" t="s">
        <v>1162</v>
      </c>
      <c r="Q1100" s="17" t="str">
        <f>CONCATENATE(Таблица1[[#This Row],[Отверстия]],"/",Таблица1[[#This Row],[PCD]],"/",Таблица1[[#This Row],[Диаметр]])</f>
        <v>5/114,3/16</v>
      </c>
      <c r="R110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5/114,3/16/45/67,1/7</v>
      </c>
      <c r="S110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5/114,3/16/45/67,1/7</v>
      </c>
      <c r="T1100" s="58" t="s">
        <v>28</v>
      </c>
      <c r="U1100" s="4">
        <v>4</v>
      </c>
      <c r="V1100" s="35">
        <v>8</v>
      </c>
      <c r="W1100" s="55" t="s">
        <v>2931</v>
      </c>
      <c r="X1100" s="34">
        <v>4250</v>
      </c>
      <c r="Y1100" s="161"/>
      <c r="Z1100" s="34">
        <v>0</v>
      </c>
      <c r="AA1100" s="51">
        <f>IFERROR(VLOOKUP(Таблица1[[#This Row],[Товар КОД6]],'Stock СВОД'!$A$5:$C$220,2,0),)</f>
        <v>0</v>
      </c>
      <c r="AB1100" s="51">
        <f>IFERROR(VLOOKUP(Таблица1[[#This Row],[Товар КОД6]],'Продажи Период СВОД'!$A$5:$C$410,2,0),)</f>
        <v>0</v>
      </c>
      <c r="AC1100" s="129">
        <f>IFERROR(VLOOKUP(Таблица1[[#This Row],[Товар КОД6]],'Stock СВОД'!$A$5:$C$220,3,0),)</f>
        <v>0</v>
      </c>
      <c r="AD1100" s="51">
        <f>IFERROR(VLOOKUP(Таблица1[[#This Row],[Товар КОД6]],'Продажи Период СВОД'!$A$5:$C$410,3,0),)</f>
        <v>0</v>
      </c>
      <c r="AE1100" s="119">
        <f>Таблица1[[#This Row],[СТОК 1001]]+Таблица1[[#This Row],[СТОК 1002,]]</f>
        <v>0</v>
      </c>
      <c r="AF1100" s="128"/>
      <c r="AG1100" s="129"/>
      <c r="AH1100" s="120">
        <f>Таблица1[[#This Row],[1002 заказ]]+Таблица1[[#This Row],[1001 заказ]]</f>
        <v>0</v>
      </c>
      <c r="AI1100" s="57"/>
      <c r="AJ1100" s="194"/>
      <c r="AK1100" s="194"/>
      <c r="AL1100" s="194">
        <f>Таблица1[[#This Row],[ФАКТ 1001]]+Таблица1[[#This Row],[ФАКТ 1002]]+Таблица1[[#This Row],[1001 заказ]]+Таблица1[[#This Row],[1002 заказ]]</f>
        <v>0</v>
      </c>
      <c r="AP1100" s="3">
        <f>Таблица1[[#This Row],[Возврат 1002]]+Таблица1[[#This Row],[Возврат 1001]]</f>
        <v>0</v>
      </c>
      <c r="AQ110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01" spans="1:43" s="3" customFormat="1" ht="15.75" customHeight="1" x14ac:dyDescent="0.2">
      <c r="A1101" s="23" t="s">
        <v>810</v>
      </c>
      <c r="B1101" s="2">
        <v>405701</v>
      </c>
      <c r="C1101" s="88" t="s">
        <v>1298</v>
      </c>
      <c r="D1101" s="23" t="s">
        <v>810</v>
      </c>
      <c r="E1101" s="7">
        <v>405701</v>
      </c>
      <c r="F1101" s="7" t="s">
        <v>513</v>
      </c>
      <c r="G1101" s="8" t="s">
        <v>1180</v>
      </c>
      <c r="H1101" s="5" t="s">
        <v>21</v>
      </c>
      <c r="I1101" s="5">
        <v>5</v>
      </c>
      <c r="J1101" s="5">
        <v>114.3</v>
      </c>
      <c r="K1101" s="5">
        <v>16</v>
      </c>
      <c r="L1101" s="5">
        <v>45</v>
      </c>
      <c r="M1101" s="5">
        <v>67.099999999999994</v>
      </c>
      <c r="N1101" s="5">
        <v>7</v>
      </c>
      <c r="O1101" s="43" t="str">
        <f>CONCATENATE(Таблица1[[#This Row],[Отверстия]],"/",Таблица1[[#This Row],[PCD]])</f>
        <v>5/114,3</v>
      </c>
      <c r="P1101" s="5" t="s">
        <v>1297</v>
      </c>
      <c r="Q1101" s="17" t="str">
        <f>CONCATENATE(Таблица1[[#This Row],[Отверстия]],"/",Таблица1[[#This Row],[PCD]],"/",Таблица1[[#This Row],[Диаметр]])</f>
        <v>5/114,3/16</v>
      </c>
      <c r="R110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5/114,3/16/45/67,1/7</v>
      </c>
      <c r="S110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5/114,3/16/45/67,1/7</v>
      </c>
      <c r="T1101" s="58" t="s">
        <v>28</v>
      </c>
      <c r="U1101" s="4">
        <v>4</v>
      </c>
      <c r="V1101" s="35">
        <v>8</v>
      </c>
      <c r="W1101" s="55" t="s">
        <v>2931</v>
      </c>
      <c r="X1101" s="34">
        <v>4250</v>
      </c>
      <c r="Y1101" s="161"/>
      <c r="Z1101" s="34">
        <v>3325.0039999999999</v>
      </c>
      <c r="AA1101" s="51">
        <f>IFERROR(VLOOKUP(Таблица1[[#This Row],[Товар КОД6]],'Stock СВОД'!$A$5:$C$220,2,0),)</f>
        <v>0</v>
      </c>
      <c r="AB1101" s="51">
        <f>IFERROR(VLOOKUP(Таблица1[[#This Row],[Товар КОД6]],'Продажи Период СВОД'!$A$5:$C$410,2,0),)</f>
        <v>4</v>
      </c>
      <c r="AC1101" s="129">
        <f>IFERROR(VLOOKUP(Таблица1[[#This Row],[Товар КОД6]],'Stock СВОД'!$A$5:$C$220,3,0),)</f>
        <v>0</v>
      </c>
      <c r="AD1101" s="51">
        <f>IFERROR(VLOOKUP(Таблица1[[#This Row],[Товар КОД6]],'Продажи Период СВОД'!$A$5:$C$410,3,0),)</f>
        <v>0</v>
      </c>
      <c r="AE1101" s="119">
        <f>Таблица1[[#This Row],[СТОК 1001]]+Таблица1[[#This Row],[СТОК 1002,]]</f>
        <v>0</v>
      </c>
      <c r="AF1101" s="128"/>
      <c r="AG1101" s="129"/>
      <c r="AH1101" s="120">
        <f>Таблица1[[#This Row],[1002 заказ]]+Таблица1[[#This Row],[1001 заказ]]</f>
        <v>0</v>
      </c>
      <c r="AI1101" s="57"/>
      <c r="AJ1101" s="194"/>
      <c r="AK1101" s="194"/>
      <c r="AL1101" s="194">
        <f>Таблица1[[#This Row],[ФАКТ 1001]]+Таблица1[[#This Row],[ФАКТ 1002]]+Таблица1[[#This Row],[1001 заказ]]+Таблица1[[#This Row],[1002 заказ]]</f>
        <v>0</v>
      </c>
      <c r="AP1101" s="3">
        <f>Таблица1[[#This Row],[Возврат 1002]]+Таблица1[[#This Row],[Возврат 1001]]</f>
        <v>0</v>
      </c>
      <c r="AQ110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1102" spans="1:43" s="3" customFormat="1" ht="15.75" customHeight="1" x14ac:dyDescent="0.2">
      <c r="A1102" s="23" t="s">
        <v>810</v>
      </c>
      <c r="B1102" s="2">
        <v>405726</v>
      </c>
      <c r="C1102" s="88" t="s">
        <v>1331</v>
      </c>
      <c r="D1102" s="23" t="s">
        <v>810</v>
      </c>
      <c r="E1102" s="7">
        <v>405726</v>
      </c>
      <c r="F1102" s="7" t="s">
        <v>607</v>
      </c>
      <c r="G1102" s="8" t="s">
        <v>1180</v>
      </c>
      <c r="H1102" s="5" t="s">
        <v>21</v>
      </c>
      <c r="I1102" s="5">
        <v>5</v>
      </c>
      <c r="J1102" s="5">
        <v>114.3</v>
      </c>
      <c r="K1102" s="5">
        <v>16</v>
      </c>
      <c r="L1102" s="5">
        <v>45</v>
      </c>
      <c r="M1102" s="5">
        <v>67.099999999999994</v>
      </c>
      <c r="N1102" s="5">
        <v>7</v>
      </c>
      <c r="O1102" s="43" t="str">
        <f>CONCATENATE(Таблица1[[#This Row],[Отверстия]],"/",Таблица1[[#This Row],[PCD]])</f>
        <v>5/114,3</v>
      </c>
      <c r="P1102" s="5" t="s">
        <v>1330</v>
      </c>
      <c r="Q1102" s="17" t="str">
        <f>CONCATENATE(Таблица1[[#This Row],[Отверстия]],"/",Таблица1[[#This Row],[PCD]],"/",Таблица1[[#This Row],[Диаметр]])</f>
        <v>5/114,3/16</v>
      </c>
      <c r="R110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5/114,3/16/45/67,1/7</v>
      </c>
      <c r="S110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5/114,3/16/45/67,1/7</v>
      </c>
      <c r="T1102" s="58" t="s">
        <v>28</v>
      </c>
      <c r="U1102" s="4">
        <v>4</v>
      </c>
      <c r="V1102" s="35">
        <v>8</v>
      </c>
      <c r="W1102" s="55" t="s">
        <v>2931</v>
      </c>
      <c r="X1102" s="34">
        <v>4250</v>
      </c>
      <c r="Y1102" s="161"/>
      <c r="Z1102" s="34">
        <v>0</v>
      </c>
      <c r="AA1102" s="51">
        <f>IFERROR(VLOOKUP(Таблица1[[#This Row],[Товар КОД6]],'Stock СВОД'!$A$5:$C$220,2,0),)</f>
        <v>0</v>
      </c>
      <c r="AB1102" s="51">
        <f>IFERROR(VLOOKUP(Таблица1[[#This Row],[Товар КОД6]],'Продажи Период СВОД'!$A$5:$C$410,2,0),)</f>
        <v>0</v>
      </c>
      <c r="AC1102" s="129">
        <f>IFERROR(VLOOKUP(Таблица1[[#This Row],[Товар КОД6]],'Stock СВОД'!$A$5:$C$220,3,0),)</f>
        <v>0</v>
      </c>
      <c r="AD1102" s="51">
        <f>IFERROR(VLOOKUP(Таблица1[[#This Row],[Товар КОД6]],'Продажи Период СВОД'!$A$5:$C$410,3,0),)</f>
        <v>0</v>
      </c>
      <c r="AE1102" s="119">
        <f>Таблица1[[#This Row],[СТОК 1001]]+Таблица1[[#This Row],[СТОК 1002,]]</f>
        <v>0</v>
      </c>
      <c r="AF1102" s="128"/>
      <c r="AG1102" s="129"/>
      <c r="AH1102" s="120">
        <f>Таблица1[[#This Row],[1002 заказ]]+Таблица1[[#This Row],[1001 заказ]]</f>
        <v>0</v>
      </c>
      <c r="AI1102" s="57"/>
      <c r="AJ1102" s="194"/>
      <c r="AK1102" s="194"/>
      <c r="AL1102" s="194">
        <f>Таблица1[[#This Row],[ФАКТ 1001]]+Таблица1[[#This Row],[ФАКТ 1002]]+Таблица1[[#This Row],[1001 заказ]]+Таблица1[[#This Row],[1002 заказ]]</f>
        <v>0</v>
      </c>
      <c r="AP1102" s="3">
        <f>Таблица1[[#This Row],[Возврат 1002]]+Таблица1[[#This Row],[Возврат 1001]]</f>
        <v>0</v>
      </c>
      <c r="AQ110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03" spans="1:43" s="3" customFormat="1" ht="15.75" customHeight="1" x14ac:dyDescent="0.2">
      <c r="A1103" s="23" t="s">
        <v>810</v>
      </c>
      <c r="B1103" s="2">
        <v>409075</v>
      </c>
      <c r="C1103" s="88" t="s">
        <v>1835</v>
      </c>
      <c r="D1103" s="23" t="s">
        <v>810</v>
      </c>
      <c r="E1103" s="7">
        <v>409075</v>
      </c>
      <c r="F1103" s="7" t="s">
        <v>1004</v>
      </c>
      <c r="G1103" s="8" t="s">
        <v>1180</v>
      </c>
      <c r="H1103" s="5" t="s">
        <v>21</v>
      </c>
      <c r="I1103" s="5">
        <v>5</v>
      </c>
      <c r="J1103" s="5">
        <v>114.3</v>
      </c>
      <c r="K1103" s="5">
        <v>16</v>
      </c>
      <c r="L1103" s="5">
        <v>45</v>
      </c>
      <c r="M1103" s="5">
        <v>67.099999999999994</v>
      </c>
      <c r="N1103" s="5">
        <v>7</v>
      </c>
      <c r="O1103" s="43" t="str">
        <f>CONCATENATE(Таблица1[[#This Row],[Отверстия]],"/",Таблица1[[#This Row],[PCD]])</f>
        <v>5/114,3</v>
      </c>
      <c r="P1103" s="5" t="s">
        <v>1834</v>
      </c>
      <c r="Q1103" s="17" t="str">
        <f>CONCATENATE(Таблица1[[#This Row],[Отверстия]],"/",Таблица1[[#This Row],[PCD]],"/",Таблица1[[#This Row],[Диаметр]])</f>
        <v>5/114,3/16</v>
      </c>
      <c r="R110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5/114,3/16/45/67,1/7</v>
      </c>
      <c r="S110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5/114,3/16/45/67,1/7</v>
      </c>
      <c r="T1103" s="58" t="s">
        <v>28</v>
      </c>
      <c r="U1103" s="4">
        <v>4</v>
      </c>
      <c r="V1103" s="35">
        <v>8</v>
      </c>
      <c r="W1103" s="55" t="s">
        <v>2931</v>
      </c>
      <c r="X1103" s="34">
        <v>4250</v>
      </c>
      <c r="Y1103" s="161"/>
      <c r="Z1103" s="34">
        <v>0</v>
      </c>
      <c r="AA1103" s="51">
        <f>IFERROR(VLOOKUP(Таблица1[[#This Row],[Товар КОД6]],'Stock СВОД'!$A$5:$C$220,2,0),)</f>
        <v>0</v>
      </c>
      <c r="AB1103" s="51">
        <f>IFERROR(VLOOKUP(Таблица1[[#This Row],[Товар КОД6]],'Продажи Период СВОД'!$A$5:$C$410,2,0),)</f>
        <v>0</v>
      </c>
      <c r="AC1103" s="129">
        <f>IFERROR(VLOOKUP(Таблица1[[#This Row],[Товар КОД6]],'Stock СВОД'!$A$5:$C$220,3,0),)</f>
        <v>0</v>
      </c>
      <c r="AD1103" s="51">
        <f>IFERROR(VLOOKUP(Таблица1[[#This Row],[Товар КОД6]],'Продажи Период СВОД'!$A$5:$C$410,3,0),)</f>
        <v>0</v>
      </c>
      <c r="AE1103" s="119">
        <f>Таблица1[[#This Row],[СТОК 1001]]+Таблица1[[#This Row],[СТОК 1002,]]</f>
        <v>0</v>
      </c>
      <c r="AF1103" s="128"/>
      <c r="AG1103" s="129"/>
      <c r="AH1103" s="120">
        <f>Таблица1[[#This Row],[1002 заказ]]+Таблица1[[#This Row],[1001 заказ]]</f>
        <v>0</v>
      </c>
      <c r="AI1103" s="57"/>
      <c r="AJ1103" s="194"/>
      <c r="AK1103" s="194"/>
      <c r="AL1103" s="194">
        <f>Таблица1[[#This Row],[ФАКТ 1001]]+Таблица1[[#This Row],[ФАКТ 1002]]+Таблица1[[#This Row],[1001 заказ]]+Таблица1[[#This Row],[1002 заказ]]</f>
        <v>0</v>
      </c>
      <c r="AP1103" s="3">
        <f>Таблица1[[#This Row],[Возврат 1002]]+Таблица1[[#This Row],[Возврат 1001]]</f>
        <v>0</v>
      </c>
      <c r="AQ110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04" spans="1:43" s="3" customFormat="1" ht="15.75" customHeight="1" x14ac:dyDescent="0.2">
      <c r="A1104" s="23" t="s">
        <v>810</v>
      </c>
      <c r="B1104" s="2">
        <v>409077</v>
      </c>
      <c r="C1104" s="88" t="s">
        <v>1837</v>
      </c>
      <c r="D1104" s="23" t="s">
        <v>810</v>
      </c>
      <c r="E1104" s="7">
        <v>409077</v>
      </c>
      <c r="F1104" s="7" t="s">
        <v>1004</v>
      </c>
      <c r="G1104" s="8" t="s">
        <v>2571</v>
      </c>
      <c r="H1104" s="5" t="s">
        <v>21</v>
      </c>
      <c r="I1104" s="5">
        <v>5</v>
      </c>
      <c r="J1104" s="5">
        <v>114.3</v>
      </c>
      <c r="K1104" s="5">
        <v>16</v>
      </c>
      <c r="L1104" s="5">
        <v>45</v>
      </c>
      <c r="M1104" s="5">
        <v>67.099999999999994</v>
      </c>
      <c r="N1104" s="5">
        <v>7</v>
      </c>
      <c r="O1104" s="43" t="str">
        <f>CONCATENATE(Таблица1[[#This Row],[Отверстия]],"/",Таблица1[[#This Row],[PCD]])</f>
        <v>5/114,3</v>
      </c>
      <c r="P1104" s="5" t="s">
        <v>1836</v>
      </c>
      <c r="Q1104" s="17" t="str">
        <f>CONCATENATE(Таблица1[[#This Row],[Отверстия]],"/",Таблица1[[#This Row],[PCD]],"/",Таблица1[[#This Row],[Диаметр]])</f>
        <v>5/114,3/16</v>
      </c>
      <c r="R110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5/114,3/16/45/67,1/7</v>
      </c>
      <c r="S110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5/114,3/16/45/67,1/7</v>
      </c>
      <c r="T1104" s="58" t="s">
        <v>28</v>
      </c>
      <c r="U1104" s="4">
        <v>4</v>
      </c>
      <c r="V1104" s="35">
        <v>8</v>
      </c>
      <c r="W1104" s="55" t="s">
        <v>2931</v>
      </c>
      <c r="X1104" s="34">
        <v>4250</v>
      </c>
      <c r="Y1104" s="161"/>
      <c r="Z1104" s="34">
        <v>0</v>
      </c>
      <c r="AA1104" s="51">
        <f>IFERROR(VLOOKUP(Таблица1[[#This Row],[Товар КОД6]],'Stock СВОД'!$A$5:$C$220,2,0),)</f>
        <v>0</v>
      </c>
      <c r="AB1104" s="51">
        <f>IFERROR(VLOOKUP(Таблица1[[#This Row],[Товар КОД6]],'Продажи Период СВОД'!$A$5:$C$410,2,0),)</f>
        <v>0</v>
      </c>
      <c r="AC1104" s="129">
        <f>IFERROR(VLOOKUP(Таблица1[[#This Row],[Товар КОД6]],'Stock СВОД'!$A$5:$C$220,3,0),)</f>
        <v>0</v>
      </c>
      <c r="AD1104" s="51">
        <f>IFERROR(VLOOKUP(Таблица1[[#This Row],[Товар КОД6]],'Продажи Период СВОД'!$A$5:$C$410,3,0),)</f>
        <v>0</v>
      </c>
      <c r="AE1104" s="119">
        <f>Таблица1[[#This Row],[СТОК 1001]]+Таблица1[[#This Row],[СТОК 1002,]]</f>
        <v>0</v>
      </c>
      <c r="AF1104" s="128"/>
      <c r="AG1104" s="129"/>
      <c r="AH1104" s="120">
        <f>Таблица1[[#This Row],[1002 заказ]]+Таблица1[[#This Row],[1001 заказ]]</f>
        <v>0</v>
      </c>
      <c r="AI1104" s="57"/>
      <c r="AJ1104" s="194"/>
      <c r="AK1104" s="194"/>
      <c r="AL1104" s="194">
        <f>Таблица1[[#This Row],[ФАКТ 1001]]+Таблица1[[#This Row],[ФАКТ 1002]]+Таблица1[[#This Row],[1001 заказ]]+Таблица1[[#This Row],[1002 заказ]]</f>
        <v>0</v>
      </c>
      <c r="AP1104" s="3">
        <f>Таблица1[[#This Row],[Возврат 1002]]+Таблица1[[#This Row],[Возврат 1001]]</f>
        <v>0</v>
      </c>
      <c r="AQ110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05" spans="1:43" s="3" customFormat="1" ht="15.75" customHeight="1" x14ac:dyDescent="0.2">
      <c r="A1105" s="23" t="s">
        <v>810</v>
      </c>
      <c r="B1105" s="2">
        <v>661622</v>
      </c>
      <c r="C1105" s="88" t="s">
        <v>2053</v>
      </c>
      <c r="D1105" s="23" t="s">
        <v>810</v>
      </c>
      <c r="E1105" s="7">
        <v>661622</v>
      </c>
      <c r="F1105" s="7" t="s">
        <v>513</v>
      </c>
      <c r="G1105" s="8" t="s">
        <v>1106</v>
      </c>
      <c r="H1105" s="5" t="s">
        <v>21</v>
      </c>
      <c r="I1105" s="5">
        <v>5</v>
      </c>
      <c r="J1105" s="5">
        <v>114.3</v>
      </c>
      <c r="K1105" s="5">
        <v>16</v>
      </c>
      <c r="L1105" s="5">
        <v>45</v>
      </c>
      <c r="M1105" s="5">
        <v>67.099999999999994</v>
      </c>
      <c r="N1105" s="5">
        <v>7</v>
      </c>
      <c r="O1105" s="43" t="str">
        <f>CONCATENATE(Таблица1[[#This Row],[Отверстия]],"/",Таблица1[[#This Row],[PCD]])</f>
        <v>5/114,3</v>
      </c>
      <c r="P1105" s="5" t="s">
        <v>2052</v>
      </c>
      <c r="Q1105" s="17" t="str">
        <f>CONCATENATE(Таблица1[[#This Row],[Отверстия]],"/",Таблица1[[#This Row],[PCD]],"/",Таблица1[[#This Row],[Диаметр]])</f>
        <v>5/114,3/16</v>
      </c>
      <c r="R110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5/114,3/16/45/67,1/7</v>
      </c>
      <c r="S110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5/114,3/16/45/67,1/7</v>
      </c>
      <c r="T1105" s="58" t="s">
        <v>28</v>
      </c>
      <c r="U1105" s="4">
        <v>4</v>
      </c>
      <c r="V1105" s="35">
        <v>8</v>
      </c>
      <c r="W1105" s="55" t="s">
        <v>2931</v>
      </c>
      <c r="X1105" s="34">
        <v>3990</v>
      </c>
      <c r="Y1105" s="161"/>
      <c r="Z1105" s="34">
        <v>0</v>
      </c>
      <c r="AA1105" s="51">
        <f>IFERROR(VLOOKUP(Таблица1[[#This Row],[Товар КОД6]],'Stock СВОД'!$A$5:$C$220,2,0),)</f>
        <v>0</v>
      </c>
      <c r="AB1105" s="51">
        <f>IFERROR(VLOOKUP(Таблица1[[#This Row],[Товар КОД6]],'Продажи Период СВОД'!$A$5:$C$410,2,0),)</f>
        <v>0</v>
      </c>
      <c r="AC1105" s="129">
        <f>IFERROR(VLOOKUP(Таблица1[[#This Row],[Товар КОД6]],'Stock СВОД'!$A$5:$C$220,3,0),)</f>
        <v>0</v>
      </c>
      <c r="AD1105" s="51">
        <f>IFERROR(VLOOKUP(Таблица1[[#This Row],[Товар КОД6]],'Продажи Период СВОД'!$A$5:$C$410,3,0),)</f>
        <v>0</v>
      </c>
      <c r="AE1105" s="119">
        <f>Таблица1[[#This Row],[СТОК 1001]]+Таблица1[[#This Row],[СТОК 1002,]]</f>
        <v>0</v>
      </c>
      <c r="AF1105" s="128"/>
      <c r="AG1105" s="129"/>
      <c r="AH1105" s="120">
        <f>Таблица1[[#This Row],[1002 заказ]]+Таблица1[[#This Row],[1001 заказ]]</f>
        <v>0</v>
      </c>
      <c r="AI1105" s="57"/>
      <c r="AJ1105" s="194"/>
      <c r="AK1105" s="194"/>
      <c r="AL1105" s="194">
        <f>Таблица1[[#This Row],[ФАКТ 1001]]+Таблица1[[#This Row],[ФАКТ 1002]]+Таблица1[[#This Row],[1001 заказ]]+Таблица1[[#This Row],[1002 заказ]]</f>
        <v>0</v>
      </c>
      <c r="AP1105" s="3">
        <f>Таблица1[[#This Row],[Возврат 1002]]+Таблица1[[#This Row],[Возврат 1001]]</f>
        <v>0</v>
      </c>
      <c r="AQ110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06" spans="1:43" s="3" customFormat="1" ht="15.75" customHeight="1" x14ac:dyDescent="0.2">
      <c r="A1106" s="23" t="s">
        <v>810</v>
      </c>
      <c r="B1106" s="2">
        <v>661718</v>
      </c>
      <c r="C1106" s="88" t="s">
        <v>2148</v>
      </c>
      <c r="D1106" s="23" t="s">
        <v>810</v>
      </c>
      <c r="E1106" s="7">
        <v>661718</v>
      </c>
      <c r="F1106" s="7" t="s">
        <v>607</v>
      </c>
      <c r="G1106" s="8" t="s">
        <v>1106</v>
      </c>
      <c r="H1106" s="5" t="s">
        <v>21</v>
      </c>
      <c r="I1106" s="5">
        <v>5</v>
      </c>
      <c r="J1106" s="5">
        <v>114.3</v>
      </c>
      <c r="K1106" s="5">
        <v>16</v>
      </c>
      <c r="L1106" s="5">
        <v>45</v>
      </c>
      <c r="M1106" s="5">
        <v>67.099999999999994</v>
      </c>
      <c r="N1106" s="5">
        <v>7</v>
      </c>
      <c r="O1106" s="43" t="str">
        <f>CONCATENATE(Таблица1[[#This Row],[Отверстия]],"/",Таблица1[[#This Row],[PCD]])</f>
        <v>5/114,3</v>
      </c>
      <c r="P1106" s="5" t="s">
        <v>2147</v>
      </c>
      <c r="Q1106" s="17" t="str">
        <f>CONCATENATE(Таблица1[[#This Row],[Отверстия]],"/",Таблица1[[#This Row],[PCD]],"/",Таблица1[[#This Row],[Диаметр]])</f>
        <v>5/114,3/16</v>
      </c>
      <c r="R110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5/114,3/16/45/67,1/7</v>
      </c>
      <c r="S110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5/114,3/16/45/67,1/7</v>
      </c>
      <c r="T1106" s="58" t="s">
        <v>28</v>
      </c>
      <c r="U1106" s="4">
        <v>4</v>
      </c>
      <c r="V1106" s="35">
        <v>8</v>
      </c>
      <c r="W1106" s="55" t="s">
        <v>2931</v>
      </c>
      <c r="X1106" s="34">
        <v>3990</v>
      </c>
      <c r="Y1106" s="161"/>
      <c r="Z1106" s="34">
        <v>0</v>
      </c>
      <c r="AA1106" s="51">
        <f>IFERROR(VLOOKUP(Таблица1[[#This Row],[Товар КОД6]],'Stock СВОД'!$A$5:$C$220,2,0),)</f>
        <v>0</v>
      </c>
      <c r="AB1106" s="51">
        <f>IFERROR(VLOOKUP(Таблица1[[#This Row],[Товар КОД6]],'Продажи Период СВОД'!$A$5:$C$410,2,0),)</f>
        <v>0</v>
      </c>
      <c r="AC1106" s="129">
        <f>IFERROR(VLOOKUP(Таблица1[[#This Row],[Товар КОД6]],'Stock СВОД'!$A$5:$C$220,3,0),)</f>
        <v>0</v>
      </c>
      <c r="AD1106" s="51">
        <f>IFERROR(VLOOKUP(Таблица1[[#This Row],[Товар КОД6]],'Продажи Период СВОД'!$A$5:$C$410,3,0),)</f>
        <v>0</v>
      </c>
      <c r="AE1106" s="119">
        <f>Таблица1[[#This Row],[СТОК 1001]]+Таблица1[[#This Row],[СТОК 1002,]]</f>
        <v>0</v>
      </c>
      <c r="AF1106" s="128"/>
      <c r="AG1106" s="129"/>
      <c r="AH1106" s="120">
        <f>Таблица1[[#This Row],[1002 заказ]]+Таблица1[[#This Row],[1001 заказ]]</f>
        <v>0</v>
      </c>
      <c r="AI1106" s="57"/>
      <c r="AJ1106" s="194"/>
      <c r="AK1106" s="194"/>
      <c r="AL1106" s="194">
        <f>Таблица1[[#This Row],[ФАКТ 1001]]+Таблица1[[#This Row],[ФАКТ 1002]]+Таблица1[[#This Row],[1001 заказ]]+Таблица1[[#This Row],[1002 заказ]]</f>
        <v>0</v>
      </c>
      <c r="AP1106" s="3">
        <f>Таблица1[[#This Row],[Возврат 1002]]+Таблица1[[#This Row],[Возврат 1001]]</f>
        <v>0</v>
      </c>
      <c r="AQ110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07" spans="1:43" s="3" customFormat="1" ht="15.75" customHeight="1" x14ac:dyDescent="0.2">
      <c r="A1107" s="23" t="s">
        <v>810</v>
      </c>
      <c r="B1107" s="2">
        <v>665789</v>
      </c>
      <c r="C1107" s="88" t="s">
        <v>3805</v>
      </c>
      <c r="D1107" s="23" t="s">
        <v>810</v>
      </c>
      <c r="E1107" s="7">
        <v>665789</v>
      </c>
      <c r="F1107" s="7" t="s">
        <v>1004</v>
      </c>
      <c r="G1107" s="8" t="s">
        <v>1099</v>
      </c>
      <c r="H1107" s="5" t="s">
        <v>21</v>
      </c>
      <c r="I1107" s="5">
        <v>5</v>
      </c>
      <c r="J1107" s="5">
        <v>114.3</v>
      </c>
      <c r="K1107" s="5">
        <v>16</v>
      </c>
      <c r="L1107" s="5">
        <v>45</v>
      </c>
      <c r="M1107" s="5">
        <v>67.099999999999994</v>
      </c>
      <c r="N1107" s="5">
        <v>7</v>
      </c>
      <c r="O1107" s="43" t="str">
        <f>CONCATENATE(Таблица1[[#This Row],[Отверстия]],"/",Таблица1[[#This Row],[PCD]])</f>
        <v>5/114,3</v>
      </c>
      <c r="P1107" s="5" t="s">
        <v>2370</v>
      </c>
      <c r="Q1107" s="17" t="str">
        <f>CONCATENATE(Таблица1[[#This Row],[Отверстия]],"/",Таблица1[[#This Row],[PCD]],"/",Таблица1[[#This Row],[Диаметр]])</f>
        <v>5/114,3/16</v>
      </c>
      <c r="R110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5/114,3/16/45/67,1/7</v>
      </c>
      <c r="S110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5/114,3/16/45/67,1/7</v>
      </c>
      <c r="T1107" s="58" t="s">
        <v>28</v>
      </c>
      <c r="U1107" s="4">
        <v>4</v>
      </c>
      <c r="V1107" s="35">
        <v>8</v>
      </c>
      <c r="W1107" s="55" t="s">
        <v>2931</v>
      </c>
      <c r="X1107" s="34">
        <v>3990</v>
      </c>
      <c r="Y1107" s="161"/>
      <c r="Z1107" s="34">
        <v>0</v>
      </c>
      <c r="AA1107" s="51">
        <f>IFERROR(VLOOKUP(Таблица1[[#This Row],[Товар КОД6]],'Stock СВОД'!$A$5:$C$220,2,0),)</f>
        <v>0</v>
      </c>
      <c r="AB1107" s="51">
        <f>IFERROR(VLOOKUP(Таблица1[[#This Row],[Товар КОД6]],'Продажи Период СВОД'!$A$5:$C$410,2,0),)</f>
        <v>0</v>
      </c>
      <c r="AC1107" s="129">
        <f>IFERROR(VLOOKUP(Таблица1[[#This Row],[Товар КОД6]],'Stock СВОД'!$A$5:$C$220,3,0),)</f>
        <v>0</v>
      </c>
      <c r="AD1107" s="51">
        <f>IFERROR(VLOOKUP(Таблица1[[#This Row],[Товар КОД6]],'Продажи Период СВОД'!$A$5:$C$410,3,0),)</f>
        <v>0</v>
      </c>
      <c r="AE1107" s="119">
        <f>Таблица1[[#This Row],[СТОК 1001]]+Таблица1[[#This Row],[СТОК 1002,]]</f>
        <v>0</v>
      </c>
      <c r="AF1107" s="128"/>
      <c r="AG1107" s="129"/>
      <c r="AH1107" s="120">
        <f>Таблица1[[#This Row],[1002 заказ]]+Таблица1[[#This Row],[1001 заказ]]</f>
        <v>0</v>
      </c>
      <c r="AI1107" s="57"/>
      <c r="AJ1107" s="194"/>
      <c r="AK1107" s="194"/>
      <c r="AL1107" s="194">
        <f>Таблица1[[#This Row],[ФАКТ 1001]]+Таблица1[[#This Row],[ФАКТ 1002]]+Таблица1[[#This Row],[1001 заказ]]+Таблица1[[#This Row],[1002 заказ]]</f>
        <v>0</v>
      </c>
      <c r="AP1107" s="3">
        <f>Таблица1[[#This Row],[Возврат 1002]]+Таблица1[[#This Row],[Возврат 1001]]</f>
        <v>0</v>
      </c>
      <c r="AQ110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08" spans="1:43" s="3" customFormat="1" ht="15.75" customHeight="1" x14ac:dyDescent="0.2">
      <c r="A1108" s="23" t="s">
        <v>810</v>
      </c>
      <c r="B1108" s="2">
        <v>665790</v>
      </c>
      <c r="C1108" s="88" t="s">
        <v>3929</v>
      </c>
      <c r="D1108" s="23" t="s">
        <v>810</v>
      </c>
      <c r="E1108" s="7">
        <v>665790</v>
      </c>
      <c r="F1108" s="7" t="s">
        <v>1004</v>
      </c>
      <c r="G1108" s="8" t="s">
        <v>1106</v>
      </c>
      <c r="H1108" s="5" t="s">
        <v>21</v>
      </c>
      <c r="I1108" s="5">
        <v>5</v>
      </c>
      <c r="J1108" s="5">
        <v>114.3</v>
      </c>
      <c r="K1108" s="5">
        <v>16</v>
      </c>
      <c r="L1108" s="5">
        <v>45</v>
      </c>
      <c r="M1108" s="5">
        <v>67.099999999999994</v>
      </c>
      <c r="N1108" s="5">
        <v>7</v>
      </c>
      <c r="O1108" s="43" t="str">
        <f>CONCATENATE(Таблица1[[#This Row],[Отверстия]],"/",Таблица1[[#This Row],[PCD]])</f>
        <v>5/114,3</v>
      </c>
      <c r="P1108" s="5" t="s">
        <v>2371</v>
      </c>
      <c r="Q1108" s="17" t="str">
        <f>CONCATENATE(Таблица1[[#This Row],[Отверстия]],"/",Таблица1[[#This Row],[PCD]],"/",Таблица1[[#This Row],[Диаметр]])</f>
        <v>5/114,3/16</v>
      </c>
      <c r="R110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5/114,3/16/45/67,1/7</v>
      </c>
      <c r="S110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5/114,3/16/45/67,1/7</v>
      </c>
      <c r="T1108" s="58" t="s">
        <v>28</v>
      </c>
      <c r="U1108" s="4">
        <v>4</v>
      </c>
      <c r="V1108" s="35">
        <v>8</v>
      </c>
      <c r="W1108" s="55" t="s">
        <v>2931</v>
      </c>
      <c r="X1108" s="34">
        <v>3990</v>
      </c>
      <c r="Y1108" s="161"/>
      <c r="Z1108" s="34">
        <v>0</v>
      </c>
      <c r="AA1108" s="51">
        <f>IFERROR(VLOOKUP(Таблица1[[#This Row],[Товар КОД6]],'Stock СВОД'!$A$5:$C$220,2,0),)</f>
        <v>0</v>
      </c>
      <c r="AB1108" s="51">
        <f>IFERROR(VLOOKUP(Таблица1[[#This Row],[Товар КОД6]],'Продажи Период СВОД'!$A$5:$C$410,2,0),)</f>
        <v>0</v>
      </c>
      <c r="AC1108" s="129">
        <f>IFERROR(VLOOKUP(Таблица1[[#This Row],[Товар КОД6]],'Stock СВОД'!$A$5:$C$220,3,0),)</f>
        <v>0</v>
      </c>
      <c r="AD1108" s="51">
        <f>IFERROR(VLOOKUP(Таблица1[[#This Row],[Товар КОД6]],'Продажи Период СВОД'!$A$5:$C$410,3,0),)</f>
        <v>0</v>
      </c>
      <c r="AE1108" s="119">
        <f>Таблица1[[#This Row],[СТОК 1001]]+Таблица1[[#This Row],[СТОК 1002,]]</f>
        <v>0</v>
      </c>
      <c r="AF1108" s="128"/>
      <c r="AG1108" s="129"/>
      <c r="AH1108" s="120">
        <f>Таблица1[[#This Row],[1002 заказ]]+Таблица1[[#This Row],[1001 заказ]]</f>
        <v>0</v>
      </c>
      <c r="AI1108" s="57"/>
      <c r="AJ1108" s="194"/>
      <c r="AK1108" s="194"/>
      <c r="AL1108" s="194">
        <f>Таблица1[[#This Row],[ФАКТ 1001]]+Таблица1[[#This Row],[ФАКТ 1002]]+Таблица1[[#This Row],[1001 заказ]]+Таблица1[[#This Row],[1002 заказ]]</f>
        <v>0</v>
      </c>
      <c r="AP1108" s="3">
        <f>Таблица1[[#This Row],[Возврат 1002]]+Таблица1[[#This Row],[Возврат 1001]]</f>
        <v>0</v>
      </c>
      <c r="AQ110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09" spans="1:43" s="3" customFormat="1" ht="15.75" hidden="1" customHeight="1" x14ac:dyDescent="0.2">
      <c r="A1109" s="23" t="s">
        <v>810</v>
      </c>
      <c r="B1109" s="2">
        <v>819422</v>
      </c>
      <c r="C1109" s="88"/>
      <c r="D1109" s="23" t="s">
        <v>810</v>
      </c>
      <c r="E1109" s="7">
        <v>819422</v>
      </c>
      <c r="F1109" s="7"/>
      <c r="G1109" s="8"/>
      <c r="H1109" s="5" t="s">
        <v>284</v>
      </c>
      <c r="I1109" s="5">
        <v>5</v>
      </c>
      <c r="J1109" s="5">
        <v>114.3</v>
      </c>
      <c r="K1109" s="5">
        <v>16</v>
      </c>
      <c r="L1109" s="5">
        <v>45</v>
      </c>
      <c r="M1109" s="5">
        <v>72.3</v>
      </c>
      <c r="N1109" s="5">
        <v>7</v>
      </c>
      <c r="O1109" s="43" t="str">
        <f>CONCATENATE(Таблица1[[#This Row],[Отверстия]],"/",Таблица1[[#This Row],[PCD]])</f>
        <v>5/114,3</v>
      </c>
      <c r="P1109" s="5" t="s">
        <v>634</v>
      </c>
      <c r="Q1109" s="17" t="str">
        <f>CONCATENATE(Таблица1[[#This Row],[Отверстия]],"/",Таблица1[[#This Row],[PCD]],"/",Таблица1[[#This Row],[Диаметр]])</f>
        <v>5/114,3/16</v>
      </c>
      <c r="R110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5/114,3/16/45/72,3/7</v>
      </c>
      <c r="S110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5/114,3/16/45/72,3/7</v>
      </c>
      <c r="T1109" s="58" t="s">
        <v>22</v>
      </c>
      <c r="U1109" s="4"/>
      <c r="V1109" s="35"/>
      <c r="W1109" s="55"/>
      <c r="X1109" s="34">
        <v>4720</v>
      </c>
      <c r="Y1109" s="161"/>
      <c r="Z1109" s="34">
        <v>0</v>
      </c>
      <c r="AA1109" s="51">
        <f>IFERROR(VLOOKUP(Таблица1[[#This Row],[Товар КОД6]],'Stock СВОД'!$A$5:$C$220,2,0),)</f>
        <v>0</v>
      </c>
      <c r="AB1109" s="51">
        <f>IFERROR(VLOOKUP(Таблица1[[#This Row],[Товар КОД6]],'Продажи Период СВОД'!$A$5:$C$410,2,0),)</f>
        <v>0</v>
      </c>
      <c r="AC1109" s="129">
        <f>IFERROR(VLOOKUP(Таблица1[[#This Row],[Товар КОД6]],'Stock СВОД'!$A$5:$C$220,3,0),)</f>
        <v>0</v>
      </c>
      <c r="AD1109" s="51">
        <f>IFERROR(VLOOKUP(Таблица1[[#This Row],[Товар КОД6]],'Продажи Период СВОД'!$A$5:$C$410,3,0),)</f>
        <v>0</v>
      </c>
      <c r="AE1109" s="119">
        <f>Таблица1[[#This Row],[СТОК 1001]]+Таблица1[[#This Row],[СТОК 1002,]]</f>
        <v>0</v>
      </c>
      <c r="AF1109" s="128"/>
      <c r="AG1109" s="129"/>
      <c r="AH1109" s="120">
        <f>Таблица1[[#This Row],[1002 заказ]]+Таблица1[[#This Row],[1001 заказ]]</f>
        <v>0</v>
      </c>
      <c r="AI1109" s="57"/>
      <c r="AJ1109" s="57"/>
      <c r="AK1109" s="57"/>
      <c r="AL1109" s="57">
        <f>Таблица1[[#This Row],[ФАКТ 1001]]+Таблица1[[#This Row],[ФАКТ 1002]]+Таблица1[[#This Row],[1001 заказ]]+Таблица1[[#This Row],[1002 заказ]]</f>
        <v>0</v>
      </c>
      <c r="AP1109" s="3">
        <f>Таблица1[[#This Row],[Возврат 1002]]+Таблица1[[#This Row],[Возврат 1001]]</f>
        <v>0</v>
      </c>
      <c r="AQ110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10" spans="1:43" s="3" customFormat="1" ht="15.75" hidden="1" customHeight="1" x14ac:dyDescent="0.2">
      <c r="A1110" s="23" t="s">
        <v>810</v>
      </c>
      <c r="B1110" s="2">
        <v>806118</v>
      </c>
      <c r="C1110" s="88"/>
      <c r="D1110" s="23" t="s">
        <v>810</v>
      </c>
      <c r="E1110" s="7">
        <v>806118</v>
      </c>
      <c r="F1110" s="7"/>
      <c r="G1110" s="8"/>
      <c r="H1110" s="5" t="s">
        <v>284</v>
      </c>
      <c r="I1110" s="5">
        <v>5</v>
      </c>
      <c r="J1110" s="5">
        <v>114.3</v>
      </c>
      <c r="K1110" s="5">
        <v>16</v>
      </c>
      <c r="L1110" s="5">
        <v>45</v>
      </c>
      <c r="M1110" s="5">
        <v>72.3</v>
      </c>
      <c r="N1110" s="5">
        <v>7</v>
      </c>
      <c r="O1110" s="43" t="str">
        <f>CONCATENATE(Таблица1[[#This Row],[Отверстия]],"/",Таблица1[[#This Row],[PCD]])</f>
        <v>5/114,3</v>
      </c>
      <c r="P1110" s="5" t="s">
        <v>635</v>
      </c>
      <c r="Q1110" s="17" t="str">
        <f>CONCATENATE(Таблица1[[#This Row],[Отверстия]],"/",Таблица1[[#This Row],[PCD]],"/",Таблица1[[#This Row],[Диаметр]])</f>
        <v>5/114,3/16</v>
      </c>
      <c r="R111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5/114,3/16/45/72,3/7</v>
      </c>
      <c r="S111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5/114,3/16/45/72,3/7</v>
      </c>
      <c r="T1110" s="58" t="s">
        <v>22</v>
      </c>
      <c r="U1110" s="4"/>
      <c r="V1110" s="35"/>
      <c r="W1110" s="55"/>
      <c r="X1110" s="34">
        <v>4660</v>
      </c>
      <c r="Y1110" s="161"/>
      <c r="Z1110" s="34">
        <v>0</v>
      </c>
      <c r="AA1110" s="51">
        <f>IFERROR(VLOOKUP(Таблица1[[#This Row],[Товар КОД6]],'Stock СВОД'!$A$5:$C$220,2,0),)</f>
        <v>0</v>
      </c>
      <c r="AB1110" s="51">
        <f>IFERROR(VLOOKUP(Таблица1[[#This Row],[Товар КОД6]],'Продажи Период СВОД'!$A$5:$C$410,2,0),)</f>
        <v>0</v>
      </c>
      <c r="AC1110" s="129">
        <f>IFERROR(VLOOKUP(Таблица1[[#This Row],[Товар КОД6]],'Stock СВОД'!$A$5:$C$220,3,0),)</f>
        <v>0</v>
      </c>
      <c r="AD1110" s="51">
        <f>IFERROR(VLOOKUP(Таблица1[[#This Row],[Товар КОД6]],'Продажи Период СВОД'!$A$5:$C$410,3,0),)</f>
        <v>0</v>
      </c>
      <c r="AE1110" s="119">
        <f>Таблица1[[#This Row],[СТОК 1001]]+Таблица1[[#This Row],[СТОК 1002,]]</f>
        <v>0</v>
      </c>
      <c r="AF1110" s="128"/>
      <c r="AG1110" s="129"/>
      <c r="AH1110" s="120">
        <f>Таблица1[[#This Row],[1002 заказ]]+Таблица1[[#This Row],[1001 заказ]]</f>
        <v>0</v>
      </c>
      <c r="AI1110" s="57"/>
      <c r="AJ1110" s="57"/>
      <c r="AK1110" s="57"/>
      <c r="AL1110" s="57">
        <f>Таблица1[[#This Row],[ФАКТ 1001]]+Таблица1[[#This Row],[ФАКТ 1002]]+Таблица1[[#This Row],[1001 заказ]]+Таблица1[[#This Row],[1002 заказ]]</f>
        <v>0</v>
      </c>
      <c r="AP1110" s="3">
        <f>Таблица1[[#This Row],[Возврат 1002]]+Таблица1[[#This Row],[Возврат 1001]]</f>
        <v>0</v>
      </c>
      <c r="AQ111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11" spans="1:43" s="3" customFormat="1" ht="15.75" hidden="1" customHeight="1" x14ac:dyDescent="0.2">
      <c r="A1111" s="23" t="s">
        <v>810</v>
      </c>
      <c r="B1111" s="2">
        <v>654804</v>
      </c>
      <c r="C1111" s="88"/>
      <c r="D1111" s="23" t="s">
        <v>810</v>
      </c>
      <c r="E1111" s="7">
        <v>654804</v>
      </c>
      <c r="F1111" s="7"/>
      <c r="G1111" s="8"/>
      <c r="H1111" s="5" t="s">
        <v>284</v>
      </c>
      <c r="I1111" s="5">
        <v>5</v>
      </c>
      <c r="J1111" s="5">
        <v>114.3</v>
      </c>
      <c r="K1111" s="5">
        <v>16</v>
      </c>
      <c r="L1111" s="5">
        <v>45</v>
      </c>
      <c r="M1111" s="5">
        <v>72.3</v>
      </c>
      <c r="N1111" s="5">
        <v>7</v>
      </c>
      <c r="O1111" s="43" t="str">
        <f>CONCATENATE(Таблица1[[#This Row],[Отверстия]],"/",Таблица1[[#This Row],[PCD]])</f>
        <v>5/114,3</v>
      </c>
      <c r="P1111" s="5" t="s">
        <v>636</v>
      </c>
      <c r="Q1111" s="17" t="str">
        <f>CONCATENATE(Таблица1[[#This Row],[Отверстия]],"/",Таблица1[[#This Row],[PCD]],"/",Таблица1[[#This Row],[Диаметр]])</f>
        <v>5/114,3/16</v>
      </c>
      <c r="R111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5/114,3/16/45/72,3/7</v>
      </c>
      <c r="S111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5/114,3/16/45/72,3/7</v>
      </c>
      <c r="T1111" s="58" t="s">
        <v>22</v>
      </c>
      <c r="U1111" s="4"/>
      <c r="V1111" s="35"/>
      <c r="W1111" s="55"/>
      <c r="X1111" s="34">
        <v>4940</v>
      </c>
      <c r="Y1111" s="161"/>
      <c r="Z1111" s="34">
        <v>0</v>
      </c>
      <c r="AA1111" s="51">
        <f>IFERROR(VLOOKUP(Таблица1[[#This Row],[Товар КОД6]],'Stock СВОД'!$A$5:$C$220,2,0),)</f>
        <v>0</v>
      </c>
      <c r="AB1111" s="51">
        <f>IFERROR(VLOOKUP(Таблица1[[#This Row],[Товар КОД6]],'Продажи Период СВОД'!$A$5:$C$410,2,0),)</f>
        <v>0</v>
      </c>
      <c r="AC1111" s="129">
        <f>IFERROR(VLOOKUP(Таблица1[[#This Row],[Товар КОД6]],'Stock СВОД'!$A$5:$C$220,3,0),)</f>
        <v>0</v>
      </c>
      <c r="AD1111" s="51">
        <f>IFERROR(VLOOKUP(Таблица1[[#This Row],[Товар КОД6]],'Продажи Период СВОД'!$A$5:$C$410,3,0),)</f>
        <v>0</v>
      </c>
      <c r="AE1111" s="119">
        <f>Таблица1[[#This Row],[СТОК 1001]]+Таблица1[[#This Row],[СТОК 1002,]]</f>
        <v>0</v>
      </c>
      <c r="AF1111" s="128"/>
      <c r="AG1111" s="129"/>
      <c r="AH1111" s="120">
        <f>Таблица1[[#This Row],[1002 заказ]]+Таблица1[[#This Row],[1001 заказ]]</f>
        <v>0</v>
      </c>
      <c r="AI1111" s="57"/>
      <c r="AJ1111" s="57"/>
      <c r="AK1111" s="57"/>
      <c r="AL1111" s="57">
        <f>Таблица1[[#This Row],[ФАКТ 1001]]+Таблица1[[#This Row],[ФАКТ 1002]]+Таблица1[[#This Row],[1001 заказ]]+Таблица1[[#This Row],[1002 заказ]]</f>
        <v>0</v>
      </c>
      <c r="AP1111" s="3">
        <f>Таблица1[[#This Row],[Возврат 1002]]+Таблица1[[#This Row],[Возврат 1001]]</f>
        <v>0</v>
      </c>
      <c r="AQ111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12" spans="1:43" s="3" customFormat="1" ht="15.75" customHeight="1" x14ac:dyDescent="0.2">
      <c r="A1112" s="23" t="s">
        <v>810</v>
      </c>
      <c r="B1112" s="2">
        <v>408910</v>
      </c>
      <c r="C1112" s="88" t="s">
        <v>637</v>
      </c>
      <c r="D1112" s="23" t="s">
        <v>810</v>
      </c>
      <c r="E1112" s="7">
        <v>408910</v>
      </c>
      <c r="F1112" s="7" t="s">
        <v>377</v>
      </c>
      <c r="G1112" s="8" t="s">
        <v>2571</v>
      </c>
      <c r="H1112" s="5" t="s">
        <v>21</v>
      </c>
      <c r="I1112" s="5">
        <v>5</v>
      </c>
      <c r="J1112" s="5">
        <v>114.3</v>
      </c>
      <c r="K1112" s="5">
        <v>16</v>
      </c>
      <c r="L1112" s="5">
        <v>46</v>
      </c>
      <c r="M1112" s="5">
        <v>67.099999999999994</v>
      </c>
      <c r="N1112" s="5">
        <v>6.5</v>
      </c>
      <c r="O1112" s="43" t="str">
        <f>CONCATENATE(Таблица1[[#This Row],[Отверстия]],"/",Таблица1[[#This Row],[PCD]])</f>
        <v>5/114,3</v>
      </c>
      <c r="P1112" s="5" t="s">
        <v>638</v>
      </c>
      <c r="Q1112" s="17" t="str">
        <f>CONCATENATE(Таблица1[[#This Row],[Отверстия]],"/",Таблица1[[#This Row],[PCD]],"/",Таблица1[[#This Row],[Диаметр]])</f>
        <v>5/114,3/16</v>
      </c>
      <c r="R111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5/114,3/16/46/67,1/6,5</v>
      </c>
      <c r="S111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5/114,3/16/46/67,1/6,5</v>
      </c>
      <c r="T1112" s="58" t="s">
        <v>28</v>
      </c>
      <c r="U1112" s="4">
        <v>12</v>
      </c>
      <c r="V1112" s="35">
        <v>12</v>
      </c>
      <c r="W1112" s="55" t="s">
        <v>2797</v>
      </c>
      <c r="X1112" s="34">
        <v>4250</v>
      </c>
      <c r="Y1112" s="161"/>
      <c r="Z1112" s="34">
        <v>0</v>
      </c>
      <c r="AA1112" s="51">
        <f>IFERROR(VLOOKUP(Таблица1[[#This Row],[Товар КОД6]],'Stock СВОД'!$A$5:$C$220,2,0),)</f>
        <v>4</v>
      </c>
      <c r="AB1112" s="51">
        <f>IFERROR(VLOOKUP(Таблица1[[#This Row],[Товар КОД6]],'Продажи Период СВОД'!$A$5:$C$410,2,0),)</f>
        <v>0</v>
      </c>
      <c r="AC1112" s="129">
        <f>IFERROR(VLOOKUP(Таблица1[[#This Row],[Товар КОД6]],'Stock СВОД'!$A$5:$C$220,3,0),)</f>
        <v>0</v>
      </c>
      <c r="AD1112" s="51">
        <f>IFERROR(VLOOKUP(Таблица1[[#This Row],[Товар КОД6]],'Продажи Период СВОД'!$A$5:$C$410,3,0),)</f>
        <v>4</v>
      </c>
      <c r="AE1112" s="119">
        <f>Таблица1[[#This Row],[СТОК 1001]]+Таблица1[[#This Row],[СТОК 1002,]]</f>
        <v>4</v>
      </c>
      <c r="AF1112" s="128"/>
      <c r="AG1112" s="129"/>
      <c r="AH1112" s="120">
        <f>Таблица1[[#This Row],[1002 заказ]]+Таблица1[[#This Row],[1001 заказ]]</f>
        <v>0</v>
      </c>
      <c r="AI1112" s="57">
        <v>1</v>
      </c>
      <c r="AJ1112" s="194"/>
      <c r="AK1112" s="194"/>
      <c r="AL1112" s="194">
        <f>Таблица1[[#This Row],[ФАКТ 1001]]+Таблица1[[#This Row],[ФАКТ 1002]]+Таблица1[[#This Row],[1001 заказ]]+Таблица1[[#This Row],[1002 заказ]]</f>
        <v>0</v>
      </c>
      <c r="AP1112" s="3">
        <v>3520</v>
      </c>
      <c r="AQ111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8</v>
      </c>
    </row>
    <row r="1113" spans="1:43" s="3" customFormat="1" ht="15.75" customHeight="1" x14ac:dyDescent="0.2">
      <c r="A1113" s="23" t="s">
        <v>810</v>
      </c>
      <c r="B1113" s="2">
        <v>662537</v>
      </c>
      <c r="C1113" s="88" t="s">
        <v>3806</v>
      </c>
      <c r="D1113" s="23" t="s">
        <v>810</v>
      </c>
      <c r="E1113" s="7">
        <v>662537</v>
      </c>
      <c r="F1113" s="7" t="s">
        <v>204</v>
      </c>
      <c r="G1113" s="8" t="s">
        <v>1106</v>
      </c>
      <c r="H1113" s="5" t="s">
        <v>21</v>
      </c>
      <c r="I1113" s="5">
        <v>5</v>
      </c>
      <c r="J1113" s="5">
        <v>114.3</v>
      </c>
      <c r="K1113" s="5">
        <v>16</v>
      </c>
      <c r="L1113" s="5">
        <v>46</v>
      </c>
      <c r="M1113" s="5">
        <v>67.099999999999994</v>
      </c>
      <c r="N1113" s="5">
        <v>6.5</v>
      </c>
      <c r="O1113" s="43" t="str">
        <f>CONCATENATE(Таблица1[[#This Row],[Отверстия]],"/",Таблица1[[#This Row],[PCD]])</f>
        <v>5/114,3</v>
      </c>
      <c r="P1113" s="5" t="s">
        <v>639</v>
      </c>
      <c r="Q1113" s="17" t="str">
        <f>CONCATENATE(Таблица1[[#This Row],[Отверстия]],"/",Таблица1[[#This Row],[PCD]],"/",Таблица1[[#This Row],[Диаметр]])</f>
        <v>5/114,3/16</v>
      </c>
      <c r="R111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5/114,3/16/46/67,1/6,5</v>
      </c>
      <c r="S111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5/114,3/16/46/67,1/6,5</v>
      </c>
      <c r="T1113" s="58" t="s">
        <v>28</v>
      </c>
      <c r="U1113" s="4">
        <v>12</v>
      </c>
      <c r="V1113" s="35">
        <v>12</v>
      </c>
      <c r="W1113" s="55" t="s">
        <v>2797</v>
      </c>
      <c r="X1113" s="34">
        <v>3990</v>
      </c>
      <c r="Y1113" s="161"/>
      <c r="Z1113" s="34">
        <v>0</v>
      </c>
      <c r="AA1113" s="51">
        <f>IFERROR(VLOOKUP(Таблица1[[#This Row],[Товар КОД6]],'Stock СВОД'!$A$5:$C$220,2,0),)</f>
        <v>0</v>
      </c>
      <c r="AB1113" s="51">
        <f>IFERROR(VLOOKUP(Таблица1[[#This Row],[Товар КОД6]],'Продажи Период СВОД'!$A$5:$C$410,2,0),)</f>
        <v>0</v>
      </c>
      <c r="AC1113" s="129">
        <f>IFERROR(VLOOKUP(Таблица1[[#This Row],[Товар КОД6]],'Stock СВОД'!$A$5:$C$220,3,0),)</f>
        <v>0</v>
      </c>
      <c r="AD1113" s="51">
        <f>IFERROR(VLOOKUP(Таблица1[[#This Row],[Товар КОД6]],'Продажи Период СВОД'!$A$5:$C$410,3,0),)</f>
        <v>0</v>
      </c>
      <c r="AE1113" s="119">
        <f>Таблица1[[#This Row],[СТОК 1001]]+Таблица1[[#This Row],[СТОК 1002,]]</f>
        <v>0</v>
      </c>
      <c r="AF1113" s="128"/>
      <c r="AG1113" s="129"/>
      <c r="AH1113" s="120">
        <f>Таблица1[[#This Row],[1002 заказ]]+Таблица1[[#This Row],[1001 заказ]]</f>
        <v>0</v>
      </c>
      <c r="AI1113" s="57">
        <v>1</v>
      </c>
      <c r="AJ1113" s="194"/>
      <c r="AK1113" s="194"/>
      <c r="AL1113" s="194">
        <f>Таблица1[[#This Row],[ФАКТ 1001]]+Таблица1[[#This Row],[ФАКТ 1002]]+Таблица1[[#This Row],[1001 заказ]]+Таблица1[[#This Row],[1002 заказ]]</f>
        <v>0</v>
      </c>
      <c r="AP1113" s="3">
        <f>Таблица1[[#This Row],[Возврат 1002]]+Таблица1[[#This Row],[Возврат 1001]]</f>
        <v>0</v>
      </c>
      <c r="AQ111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14" spans="1:43" s="3" customFormat="1" ht="15.75" customHeight="1" x14ac:dyDescent="0.2">
      <c r="A1114" s="23" t="s">
        <v>810</v>
      </c>
      <c r="B1114" s="2">
        <v>408994</v>
      </c>
      <c r="C1114" s="88" t="s">
        <v>640</v>
      </c>
      <c r="D1114" s="23" t="s">
        <v>810</v>
      </c>
      <c r="E1114" s="7">
        <v>408994</v>
      </c>
      <c r="F1114" s="7" t="s">
        <v>204</v>
      </c>
      <c r="G1114" s="8" t="s">
        <v>1108</v>
      </c>
      <c r="H1114" s="5" t="s">
        <v>21</v>
      </c>
      <c r="I1114" s="5">
        <v>5</v>
      </c>
      <c r="J1114" s="5">
        <v>114.3</v>
      </c>
      <c r="K1114" s="5">
        <v>16</v>
      </c>
      <c r="L1114" s="5">
        <v>46</v>
      </c>
      <c r="M1114" s="5">
        <v>67.099999999999994</v>
      </c>
      <c r="N1114" s="5">
        <v>6.5</v>
      </c>
      <c r="O1114" s="43" t="str">
        <f>CONCATENATE(Таблица1[[#This Row],[Отверстия]],"/",Таблица1[[#This Row],[PCD]])</f>
        <v>5/114,3</v>
      </c>
      <c r="P1114" s="5" t="s">
        <v>641</v>
      </c>
      <c r="Q1114" s="17" t="str">
        <f>CONCATENATE(Таблица1[[#This Row],[Отверстия]],"/",Таблица1[[#This Row],[PCD]],"/",Таблица1[[#This Row],[Диаметр]])</f>
        <v>5/114,3/16</v>
      </c>
      <c r="R111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5/114,3/16/46/67,1/6,5</v>
      </c>
      <c r="S111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5/114,3/16/46/67,1/6,5</v>
      </c>
      <c r="T1114" s="58" t="s">
        <v>28</v>
      </c>
      <c r="U1114" s="4">
        <v>12</v>
      </c>
      <c r="V1114" s="35">
        <v>12</v>
      </c>
      <c r="W1114" s="55" t="s">
        <v>2797</v>
      </c>
      <c r="X1114" s="34">
        <v>3990</v>
      </c>
      <c r="Y1114" s="161"/>
      <c r="Z1114" s="34">
        <v>0</v>
      </c>
      <c r="AA1114" s="51">
        <f>IFERROR(VLOOKUP(Таблица1[[#This Row],[Товар КОД6]],'Stock СВОД'!$A$5:$C$220,2,0),)</f>
        <v>0</v>
      </c>
      <c r="AB1114" s="51">
        <f>IFERROR(VLOOKUP(Таблица1[[#This Row],[Товар КОД6]],'Продажи Период СВОД'!$A$5:$C$410,2,0),)</f>
        <v>0</v>
      </c>
      <c r="AC1114" s="129">
        <f>IFERROR(VLOOKUP(Таблица1[[#This Row],[Товар КОД6]],'Stock СВОД'!$A$5:$C$220,3,0),)</f>
        <v>0</v>
      </c>
      <c r="AD1114" s="51">
        <f>IFERROR(VLOOKUP(Таблица1[[#This Row],[Товар КОД6]],'Продажи Период СВОД'!$A$5:$C$410,3,0),)</f>
        <v>0</v>
      </c>
      <c r="AE1114" s="119">
        <f>Таблица1[[#This Row],[СТОК 1001]]+Таблица1[[#This Row],[СТОК 1002,]]</f>
        <v>0</v>
      </c>
      <c r="AF1114" s="128"/>
      <c r="AG1114" s="129"/>
      <c r="AH1114" s="120">
        <f>Таблица1[[#This Row],[1002 заказ]]+Таблица1[[#This Row],[1001 заказ]]</f>
        <v>0</v>
      </c>
      <c r="AI1114" s="57">
        <v>1</v>
      </c>
      <c r="AJ1114" s="194"/>
      <c r="AK1114" s="194"/>
      <c r="AL1114" s="194">
        <f>Таблица1[[#This Row],[ФАКТ 1001]]+Таблица1[[#This Row],[ФАКТ 1002]]+Таблица1[[#This Row],[1001 заказ]]+Таблица1[[#This Row],[1002 заказ]]</f>
        <v>0</v>
      </c>
      <c r="AP1114" s="3">
        <f>Таблица1[[#This Row],[Возврат 1002]]+Таблица1[[#This Row],[Возврат 1001]]</f>
        <v>0</v>
      </c>
      <c r="AQ111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15" spans="1:43" s="3" customFormat="1" ht="15.75" customHeight="1" x14ac:dyDescent="0.2">
      <c r="A1115" s="23" t="s">
        <v>810</v>
      </c>
      <c r="B1115" s="2">
        <v>665751</v>
      </c>
      <c r="C1115" s="88" t="s">
        <v>3807</v>
      </c>
      <c r="D1115" s="23" t="s">
        <v>810</v>
      </c>
      <c r="E1115" s="7">
        <v>665751</v>
      </c>
      <c r="F1115" s="7" t="s">
        <v>377</v>
      </c>
      <c r="G1115" s="8" t="s">
        <v>1099</v>
      </c>
      <c r="H1115" s="5" t="s">
        <v>21</v>
      </c>
      <c r="I1115" s="5">
        <v>5</v>
      </c>
      <c r="J1115" s="5">
        <v>114.3</v>
      </c>
      <c r="K1115" s="5">
        <v>16</v>
      </c>
      <c r="L1115" s="5">
        <v>46</v>
      </c>
      <c r="M1115" s="5">
        <v>67.099999999999994</v>
      </c>
      <c r="N1115" s="5">
        <v>6.5</v>
      </c>
      <c r="O1115" s="43" t="str">
        <f>CONCATENATE(Таблица1[[#This Row],[Отверстия]],"/",Таблица1[[#This Row],[PCD]])</f>
        <v>5/114,3</v>
      </c>
      <c r="P1115" s="5" t="s">
        <v>642</v>
      </c>
      <c r="Q1115" s="17" t="str">
        <f>CONCATENATE(Таблица1[[#This Row],[Отверстия]],"/",Таблица1[[#This Row],[PCD]],"/",Таблица1[[#This Row],[Диаметр]])</f>
        <v>5/114,3/16</v>
      </c>
      <c r="R111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5/114,3/16/46/67,1/6,5</v>
      </c>
      <c r="S111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5/114,3/16/46/67,1/6,5</v>
      </c>
      <c r="T1115" s="58" t="s">
        <v>28</v>
      </c>
      <c r="U1115" s="4">
        <v>12</v>
      </c>
      <c r="V1115" s="35">
        <v>12</v>
      </c>
      <c r="W1115" s="55" t="s">
        <v>2797</v>
      </c>
      <c r="X1115" s="34">
        <v>3990</v>
      </c>
      <c r="Y1115" s="161"/>
      <c r="Z1115" s="34">
        <v>0</v>
      </c>
      <c r="AA1115" s="51">
        <f>IFERROR(VLOOKUP(Таблица1[[#This Row],[Товар КОД6]],'Stock СВОД'!$A$5:$C$220,2,0),)</f>
        <v>0</v>
      </c>
      <c r="AB1115" s="51">
        <f>IFERROR(VLOOKUP(Таблица1[[#This Row],[Товар КОД6]],'Продажи Период СВОД'!$A$5:$C$410,2,0),)</f>
        <v>0</v>
      </c>
      <c r="AC1115" s="129">
        <f>IFERROR(VLOOKUP(Таблица1[[#This Row],[Товар КОД6]],'Stock СВОД'!$A$5:$C$220,3,0),)</f>
        <v>0</v>
      </c>
      <c r="AD1115" s="51">
        <f>IFERROR(VLOOKUP(Таблица1[[#This Row],[Товар КОД6]],'Продажи Период СВОД'!$A$5:$C$410,3,0),)</f>
        <v>4</v>
      </c>
      <c r="AE1115" s="119">
        <f>Таблица1[[#This Row],[СТОК 1001]]+Таблица1[[#This Row],[СТОК 1002,]]</f>
        <v>0</v>
      </c>
      <c r="AF1115" s="128"/>
      <c r="AG1115" s="129"/>
      <c r="AH1115" s="120">
        <f>Таблица1[[#This Row],[1002 заказ]]+Таблица1[[#This Row],[1001 заказ]]</f>
        <v>0</v>
      </c>
      <c r="AI1115" s="57">
        <v>1</v>
      </c>
      <c r="AJ1115" s="194"/>
      <c r="AK1115" s="194"/>
      <c r="AL1115" s="194">
        <f>Таблица1[[#This Row],[ФАКТ 1001]]+Таблица1[[#This Row],[ФАКТ 1002]]+Таблица1[[#This Row],[1001 заказ]]+Таблица1[[#This Row],[1002 заказ]]</f>
        <v>0</v>
      </c>
      <c r="AP1115" s="3">
        <v>3265</v>
      </c>
      <c r="AQ111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1116" spans="1:43" s="3" customFormat="1" ht="15.75" customHeight="1" x14ac:dyDescent="0.2">
      <c r="A1116" s="23" t="s">
        <v>810</v>
      </c>
      <c r="B1116" s="2">
        <v>408992</v>
      </c>
      <c r="C1116" s="88" t="s">
        <v>643</v>
      </c>
      <c r="D1116" s="23" t="s">
        <v>810</v>
      </c>
      <c r="E1116" s="7">
        <v>408992</v>
      </c>
      <c r="F1116" s="7" t="s">
        <v>204</v>
      </c>
      <c r="G1116" s="8" t="s">
        <v>2571</v>
      </c>
      <c r="H1116" s="5" t="s">
        <v>21</v>
      </c>
      <c r="I1116" s="5">
        <v>5</v>
      </c>
      <c r="J1116" s="5">
        <v>114.3</v>
      </c>
      <c r="K1116" s="5">
        <v>16</v>
      </c>
      <c r="L1116" s="5">
        <v>46</v>
      </c>
      <c r="M1116" s="5">
        <v>67.099999999999994</v>
      </c>
      <c r="N1116" s="5">
        <v>6.5</v>
      </c>
      <c r="O1116" s="43" t="str">
        <f>CONCATENATE(Таблица1[[#This Row],[Отверстия]],"/",Таблица1[[#This Row],[PCD]])</f>
        <v>5/114,3</v>
      </c>
      <c r="P1116" s="5" t="s">
        <v>644</v>
      </c>
      <c r="Q1116" s="17" t="str">
        <f>CONCATENATE(Таблица1[[#This Row],[Отверстия]],"/",Таблица1[[#This Row],[PCD]],"/",Таблица1[[#This Row],[Диаметр]])</f>
        <v>5/114,3/16</v>
      </c>
      <c r="R111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5/114,3/16/46/67,1/6,5</v>
      </c>
      <c r="S111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5/114,3/16/46/67,1/6,5</v>
      </c>
      <c r="T1116" s="58" t="s">
        <v>28</v>
      </c>
      <c r="U1116" s="4">
        <v>12</v>
      </c>
      <c r="V1116" s="35">
        <v>12</v>
      </c>
      <c r="W1116" s="55" t="s">
        <v>2797</v>
      </c>
      <c r="X1116" s="34">
        <v>4250</v>
      </c>
      <c r="Y1116" s="161"/>
      <c r="Z1116" s="34">
        <v>3235.0054</v>
      </c>
      <c r="AA1116" s="51">
        <f>IFERROR(VLOOKUP(Таблица1[[#This Row],[Товар КОД6]],'Stock СВОД'!$A$5:$C$220,2,0),)</f>
        <v>0</v>
      </c>
      <c r="AB1116" s="51">
        <f>IFERROR(VLOOKUP(Таблица1[[#This Row],[Товар КОД6]],'Продажи Период СВОД'!$A$5:$C$410,2,0),)</f>
        <v>0</v>
      </c>
      <c r="AC1116" s="129">
        <f>IFERROR(VLOOKUP(Таблица1[[#This Row],[Товар КОД6]],'Stock СВОД'!$A$5:$C$220,3,0),)</f>
        <v>0</v>
      </c>
      <c r="AD1116" s="51">
        <f>IFERROR(VLOOKUP(Таблица1[[#This Row],[Товар КОД6]],'Продажи Период СВОД'!$A$5:$C$410,3,0),)</f>
        <v>0</v>
      </c>
      <c r="AE1116" s="119">
        <f>Таблица1[[#This Row],[СТОК 1001]]+Таблица1[[#This Row],[СТОК 1002,]]</f>
        <v>0</v>
      </c>
      <c r="AF1116" s="128"/>
      <c r="AG1116" s="129"/>
      <c r="AH1116" s="120">
        <f>Таблица1[[#This Row],[1002 заказ]]+Таблица1[[#This Row],[1001 заказ]]</f>
        <v>0</v>
      </c>
      <c r="AI1116" s="57">
        <v>1</v>
      </c>
      <c r="AJ1116" s="194"/>
      <c r="AK1116" s="194"/>
      <c r="AL1116" s="194">
        <f>Таблица1[[#This Row],[ФАКТ 1001]]+Таблица1[[#This Row],[ФАКТ 1002]]+Таблица1[[#This Row],[1001 заказ]]+Таблица1[[#This Row],[1002 заказ]]</f>
        <v>0</v>
      </c>
      <c r="AP1116" s="3">
        <f>Таблица1[[#This Row],[Возврат 1002]]+Таблица1[[#This Row],[Возврат 1001]]</f>
        <v>0</v>
      </c>
      <c r="AQ111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17" spans="1:43" s="3" customFormat="1" ht="15.75" customHeight="1" x14ac:dyDescent="0.2">
      <c r="A1117" s="23" t="s">
        <v>810</v>
      </c>
      <c r="B1117" s="2">
        <v>665729</v>
      </c>
      <c r="C1117" s="88" t="s">
        <v>645</v>
      </c>
      <c r="D1117" s="23" t="s">
        <v>810</v>
      </c>
      <c r="E1117" s="7">
        <v>665729</v>
      </c>
      <c r="F1117" s="7" t="s">
        <v>204</v>
      </c>
      <c r="G1117" s="8" t="s">
        <v>1099</v>
      </c>
      <c r="H1117" s="5" t="s">
        <v>21</v>
      </c>
      <c r="I1117" s="5">
        <v>5</v>
      </c>
      <c r="J1117" s="5">
        <v>114.3</v>
      </c>
      <c r="K1117" s="5">
        <v>16</v>
      </c>
      <c r="L1117" s="5">
        <v>46</v>
      </c>
      <c r="M1117" s="5">
        <v>67.099999999999994</v>
      </c>
      <c r="N1117" s="5">
        <v>6.5</v>
      </c>
      <c r="O1117" s="43" t="str">
        <f>CONCATENATE(Таблица1[[#This Row],[Отверстия]],"/",Таблица1[[#This Row],[PCD]])</f>
        <v>5/114,3</v>
      </c>
      <c r="P1117" s="5" t="s">
        <v>646</v>
      </c>
      <c r="Q1117" s="17" t="str">
        <f>CONCATENATE(Таблица1[[#This Row],[Отверстия]],"/",Таблица1[[#This Row],[PCD]],"/",Таблица1[[#This Row],[Диаметр]])</f>
        <v>5/114,3/16</v>
      </c>
      <c r="R111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5/114,3/16/46/67,1/6,5</v>
      </c>
      <c r="S111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5/114,3/16/46/67,1/6,5</v>
      </c>
      <c r="T1117" s="58" t="s">
        <v>28</v>
      </c>
      <c r="U1117" s="4">
        <v>12</v>
      </c>
      <c r="V1117" s="35">
        <v>12</v>
      </c>
      <c r="W1117" s="55" t="s">
        <v>2797</v>
      </c>
      <c r="X1117" s="34">
        <v>3990</v>
      </c>
      <c r="Y1117" s="161"/>
      <c r="Z1117" s="34">
        <v>0</v>
      </c>
      <c r="AA1117" s="51">
        <f>IFERROR(VLOOKUP(Таблица1[[#This Row],[Товар КОД6]],'Stock СВОД'!$A$5:$C$220,2,0),)</f>
        <v>0</v>
      </c>
      <c r="AB1117" s="51">
        <f>IFERROR(VLOOKUP(Таблица1[[#This Row],[Товар КОД6]],'Продажи Период СВОД'!$A$5:$C$410,2,0),)</f>
        <v>0</v>
      </c>
      <c r="AC1117" s="129">
        <f>IFERROR(VLOOKUP(Таблица1[[#This Row],[Товар КОД6]],'Stock СВОД'!$A$5:$C$220,3,0),)</f>
        <v>0</v>
      </c>
      <c r="AD1117" s="51">
        <f>IFERROR(VLOOKUP(Таблица1[[#This Row],[Товар КОД6]],'Продажи Период СВОД'!$A$5:$C$410,3,0),)</f>
        <v>0</v>
      </c>
      <c r="AE1117" s="125">
        <f>Таблица1[[#This Row],[СТОК 1001]]+Таблица1[[#This Row],[СТОК 1002,]]</f>
        <v>0</v>
      </c>
      <c r="AF1117" s="128"/>
      <c r="AG1117" s="129"/>
      <c r="AH1117" s="120">
        <f>Таблица1[[#This Row],[1002 заказ]]+Таблица1[[#This Row],[1001 заказ]]</f>
        <v>0</v>
      </c>
      <c r="AI1117" s="57">
        <v>1</v>
      </c>
      <c r="AJ1117" s="194"/>
      <c r="AK1117" s="194"/>
      <c r="AL1117" s="194">
        <f>Таблица1[[#This Row],[ФАКТ 1001]]+Таблица1[[#This Row],[ФАКТ 1002]]+Таблица1[[#This Row],[1001 заказ]]+Таблица1[[#This Row],[1002 заказ]]</f>
        <v>0</v>
      </c>
      <c r="AP1117" s="3">
        <f>Таблица1[[#This Row],[Возврат 1002]]+Таблица1[[#This Row],[Возврат 1001]]</f>
        <v>0</v>
      </c>
      <c r="AQ111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18" spans="1:43" s="3" customFormat="1" ht="15.75" hidden="1" customHeight="1" x14ac:dyDescent="0.2">
      <c r="A1118" s="23" t="s">
        <v>810</v>
      </c>
      <c r="B1118" s="2">
        <v>668624</v>
      </c>
      <c r="C1118" s="88" t="s">
        <v>647</v>
      </c>
      <c r="D1118" s="23" t="s">
        <v>810</v>
      </c>
      <c r="E1118" s="7">
        <v>668624</v>
      </c>
      <c r="F1118" s="7"/>
      <c r="G1118" s="8"/>
      <c r="H1118" s="5" t="s">
        <v>65</v>
      </c>
      <c r="I1118" s="5">
        <v>5</v>
      </c>
      <c r="J1118" s="5">
        <v>114.3</v>
      </c>
      <c r="K1118" s="5">
        <v>16</v>
      </c>
      <c r="L1118" s="5">
        <v>46</v>
      </c>
      <c r="M1118" s="5">
        <v>67.099999999999994</v>
      </c>
      <c r="N1118" s="5">
        <v>6.5</v>
      </c>
      <c r="O1118" s="43" t="str">
        <f>CONCATENATE(Таблица1[[#This Row],[Отверстия]],"/",Таблица1[[#This Row],[PCD]])</f>
        <v>5/114,3</v>
      </c>
      <c r="P1118" s="5" t="s">
        <v>648</v>
      </c>
      <c r="Q1118" s="17" t="str">
        <f>CONCATENATE(Таблица1[[#This Row],[Отверстия]],"/",Таблица1[[#This Row],[PCD]],"/",Таблица1[[#This Row],[Диаметр]])</f>
        <v>5/114,3/16</v>
      </c>
      <c r="R111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5/114,3/16/46/67,1/6,5</v>
      </c>
      <c r="S111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5/114,3/16/46/67,1/6,5</v>
      </c>
      <c r="T1118" s="58" t="s">
        <v>28</v>
      </c>
      <c r="U1118" s="4">
        <v>12</v>
      </c>
      <c r="V1118" s="35">
        <v>12</v>
      </c>
      <c r="W1118" s="55" t="s">
        <v>2797</v>
      </c>
      <c r="X1118" s="34">
        <v>3671</v>
      </c>
      <c r="Y1118" s="161"/>
      <c r="Z1118" s="34">
        <v>0</v>
      </c>
      <c r="AA1118" s="51">
        <f>IFERROR(VLOOKUP(Таблица1[[#This Row],[Товар КОД6]],'Stock СВОД'!$A$5:$C$220,2,0),)</f>
        <v>0</v>
      </c>
      <c r="AB1118" s="51">
        <f>IFERROR(VLOOKUP(Таблица1[[#This Row],[Товар КОД6]],'Продажи Период СВОД'!$A$5:$C$410,2,0),)</f>
        <v>0</v>
      </c>
      <c r="AC1118" s="129">
        <f>IFERROR(VLOOKUP(Таблица1[[#This Row],[Товар КОД6]],'Stock СВОД'!$A$5:$C$220,3,0),)</f>
        <v>0</v>
      </c>
      <c r="AD1118" s="51">
        <f>IFERROR(VLOOKUP(Таблица1[[#This Row],[Товар КОД6]],'Продажи Период СВОД'!$A$5:$C$410,3,0),)</f>
        <v>0</v>
      </c>
      <c r="AE1118" s="119">
        <f>Таблица1[[#This Row],[СТОК 1001]]+Таблица1[[#This Row],[СТОК 1002,]]</f>
        <v>0</v>
      </c>
      <c r="AF1118" s="128"/>
      <c r="AG1118" s="129"/>
      <c r="AH1118" s="120">
        <f>Таблица1[[#This Row],[1002 заказ]]+Таблица1[[#This Row],[1001 заказ]]</f>
        <v>0</v>
      </c>
      <c r="AI1118" s="57">
        <v>1</v>
      </c>
      <c r="AJ1118" s="57"/>
      <c r="AK1118" s="57"/>
      <c r="AL1118" s="57">
        <f>Таблица1[[#This Row],[ФАКТ 1001]]+Таблица1[[#This Row],[ФАКТ 1002]]+Таблица1[[#This Row],[1001 заказ]]+Таблица1[[#This Row],[1002 заказ]]</f>
        <v>0</v>
      </c>
      <c r="AP1118" s="3">
        <f>Таблица1[[#This Row],[Возврат 1002]]+Таблица1[[#This Row],[Возврат 1001]]</f>
        <v>0</v>
      </c>
      <c r="AQ111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19" spans="1:43" s="3" customFormat="1" ht="15.75" hidden="1" customHeight="1" x14ac:dyDescent="0.2">
      <c r="A1119" s="23" t="s">
        <v>810</v>
      </c>
      <c r="B1119" s="2">
        <v>669733</v>
      </c>
      <c r="C1119" s="88" t="s">
        <v>649</v>
      </c>
      <c r="D1119" s="23" t="s">
        <v>810</v>
      </c>
      <c r="E1119" s="7">
        <v>669733</v>
      </c>
      <c r="F1119" s="7"/>
      <c r="G1119" s="8"/>
      <c r="H1119" s="5" t="s">
        <v>65</v>
      </c>
      <c r="I1119" s="5">
        <v>5</v>
      </c>
      <c r="J1119" s="5">
        <v>114.3</v>
      </c>
      <c r="K1119" s="5">
        <v>16</v>
      </c>
      <c r="L1119" s="5">
        <v>46</v>
      </c>
      <c r="M1119" s="5">
        <v>67.099999999999994</v>
      </c>
      <c r="N1119" s="5">
        <v>6.5</v>
      </c>
      <c r="O1119" s="43" t="str">
        <f>CONCATENATE(Таблица1[[#This Row],[Отверстия]],"/",Таблица1[[#This Row],[PCD]])</f>
        <v>5/114,3</v>
      </c>
      <c r="P1119" s="5" t="s">
        <v>650</v>
      </c>
      <c r="Q1119" s="17" t="str">
        <f>CONCATENATE(Таблица1[[#This Row],[Отверстия]],"/",Таблица1[[#This Row],[PCD]],"/",Таблица1[[#This Row],[Диаметр]])</f>
        <v>5/114,3/16</v>
      </c>
      <c r="R111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5/114,3/16/46/67,1/6,5</v>
      </c>
      <c r="S111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5/114,3/16/46/67,1/6,5</v>
      </c>
      <c r="T1119" s="58" t="s">
        <v>28</v>
      </c>
      <c r="U1119" s="4">
        <v>12</v>
      </c>
      <c r="V1119" s="35">
        <v>12</v>
      </c>
      <c r="W1119" s="55" t="s">
        <v>2797</v>
      </c>
      <c r="X1119" s="34">
        <v>3671</v>
      </c>
      <c r="Y1119" s="161"/>
      <c r="Z1119" s="34">
        <v>0</v>
      </c>
      <c r="AA1119" s="51">
        <f>IFERROR(VLOOKUP(Таблица1[[#This Row],[Товар КОД6]],'Stock СВОД'!$A$5:$C$220,2,0),)</f>
        <v>0</v>
      </c>
      <c r="AB1119" s="51">
        <f>IFERROR(VLOOKUP(Таблица1[[#This Row],[Товар КОД6]],'Продажи Период СВОД'!$A$5:$C$410,2,0),)</f>
        <v>0</v>
      </c>
      <c r="AC1119" s="129">
        <f>IFERROR(VLOOKUP(Таблица1[[#This Row],[Товар КОД6]],'Stock СВОД'!$A$5:$C$220,3,0),)</f>
        <v>0</v>
      </c>
      <c r="AD1119" s="51">
        <f>IFERROR(VLOOKUP(Таблица1[[#This Row],[Товар КОД6]],'Продажи Период СВОД'!$A$5:$C$410,3,0),)</f>
        <v>0</v>
      </c>
      <c r="AE1119" s="119">
        <f>Таблица1[[#This Row],[СТОК 1001]]+Таблица1[[#This Row],[СТОК 1002,]]</f>
        <v>0</v>
      </c>
      <c r="AF1119" s="128"/>
      <c r="AG1119" s="129"/>
      <c r="AH1119" s="120">
        <f>Таблица1[[#This Row],[1002 заказ]]+Таблица1[[#This Row],[1001 заказ]]</f>
        <v>0</v>
      </c>
      <c r="AI1119" s="57">
        <v>1</v>
      </c>
      <c r="AJ1119" s="57"/>
      <c r="AK1119" s="57"/>
      <c r="AL1119" s="57">
        <f>Таблица1[[#This Row],[ФАКТ 1001]]+Таблица1[[#This Row],[ФАКТ 1002]]+Таблица1[[#This Row],[1001 заказ]]+Таблица1[[#This Row],[1002 заказ]]</f>
        <v>0</v>
      </c>
      <c r="AP1119" s="3">
        <f>Таблица1[[#This Row],[Возврат 1002]]+Таблица1[[#This Row],[Возврат 1001]]</f>
        <v>0</v>
      </c>
      <c r="AQ111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20" spans="1:43" s="3" customFormat="1" ht="15.75" hidden="1" customHeight="1" x14ac:dyDescent="0.2">
      <c r="A1120" s="23" t="s">
        <v>810</v>
      </c>
      <c r="B1120" s="2">
        <v>669355</v>
      </c>
      <c r="C1120" s="88" t="s">
        <v>651</v>
      </c>
      <c r="D1120" s="23" t="s">
        <v>810</v>
      </c>
      <c r="E1120" s="7">
        <v>669355</v>
      </c>
      <c r="F1120" s="7"/>
      <c r="G1120" s="8"/>
      <c r="H1120" s="5" t="s">
        <v>65</v>
      </c>
      <c r="I1120" s="5">
        <v>5</v>
      </c>
      <c r="J1120" s="5">
        <v>114.3</v>
      </c>
      <c r="K1120" s="5">
        <v>16</v>
      </c>
      <c r="L1120" s="5">
        <v>46</v>
      </c>
      <c r="M1120" s="5">
        <v>67.099999999999994</v>
      </c>
      <c r="N1120" s="5">
        <v>6.5</v>
      </c>
      <c r="O1120" s="43" t="str">
        <f>CONCATENATE(Таблица1[[#This Row],[Отверстия]],"/",Таблица1[[#This Row],[PCD]])</f>
        <v>5/114,3</v>
      </c>
      <c r="P1120" s="5" t="s">
        <v>652</v>
      </c>
      <c r="Q1120" s="17" t="str">
        <f>CONCATENATE(Таблица1[[#This Row],[Отверстия]],"/",Таблица1[[#This Row],[PCD]],"/",Таблица1[[#This Row],[Диаметр]])</f>
        <v>5/114,3/16</v>
      </c>
      <c r="R112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5/114,3/16/46/67,1/6,5</v>
      </c>
      <c r="S112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5/114,3/16/46/67,1/6,5</v>
      </c>
      <c r="T1120" s="58" t="s">
        <v>28</v>
      </c>
      <c r="U1120" s="4">
        <v>12</v>
      </c>
      <c r="V1120" s="35">
        <v>12</v>
      </c>
      <c r="W1120" s="55" t="s">
        <v>2797</v>
      </c>
      <c r="X1120" s="34">
        <v>3671</v>
      </c>
      <c r="Y1120" s="161"/>
      <c r="Z1120" s="34">
        <v>0</v>
      </c>
      <c r="AA1120" s="51">
        <f>IFERROR(VLOOKUP(Таблица1[[#This Row],[Товар КОД6]],'Stock СВОД'!$A$5:$C$220,2,0),)</f>
        <v>0</v>
      </c>
      <c r="AB1120" s="51">
        <f>IFERROR(VLOOKUP(Таблица1[[#This Row],[Товар КОД6]],'Продажи Период СВОД'!$A$5:$C$410,2,0),)</f>
        <v>0</v>
      </c>
      <c r="AC1120" s="129">
        <f>IFERROR(VLOOKUP(Таблица1[[#This Row],[Товар КОД6]],'Stock СВОД'!$A$5:$C$220,3,0),)</f>
        <v>0</v>
      </c>
      <c r="AD1120" s="51">
        <f>IFERROR(VLOOKUP(Таблица1[[#This Row],[Товар КОД6]],'Продажи Период СВОД'!$A$5:$C$410,3,0),)</f>
        <v>0</v>
      </c>
      <c r="AE1120" s="119">
        <f>Таблица1[[#This Row],[СТОК 1001]]+Таблица1[[#This Row],[СТОК 1002,]]</f>
        <v>0</v>
      </c>
      <c r="AF1120" s="128"/>
      <c r="AG1120" s="129"/>
      <c r="AH1120" s="120">
        <f>Таблица1[[#This Row],[1002 заказ]]+Таблица1[[#This Row],[1001 заказ]]</f>
        <v>0</v>
      </c>
      <c r="AI1120" s="57">
        <v>1</v>
      </c>
      <c r="AJ1120" s="57"/>
      <c r="AK1120" s="57"/>
      <c r="AL1120" s="57">
        <f>Таблица1[[#This Row],[ФАКТ 1001]]+Таблица1[[#This Row],[ФАКТ 1002]]+Таблица1[[#This Row],[1001 заказ]]+Таблица1[[#This Row],[1002 заказ]]</f>
        <v>0</v>
      </c>
      <c r="AP1120" s="3">
        <f>Таблица1[[#This Row],[Возврат 1002]]+Таблица1[[#This Row],[Возврат 1001]]</f>
        <v>0</v>
      </c>
      <c r="AQ112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21" spans="1:43" s="3" customFormat="1" ht="15.75" customHeight="1" x14ac:dyDescent="0.2">
      <c r="A1121" s="23" t="s">
        <v>810</v>
      </c>
      <c r="B1121" s="2">
        <v>941593</v>
      </c>
      <c r="C1121" s="88" t="s">
        <v>653</v>
      </c>
      <c r="D1121" s="23" t="s">
        <v>810</v>
      </c>
      <c r="E1121" s="7">
        <v>941593</v>
      </c>
      <c r="F1121" s="7" t="s">
        <v>377</v>
      </c>
      <c r="G1121" s="8" t="s">
        <v>1104</v>
      </c>
      <c r="H1121" s="5" t="s">
        <v>21</v>
      </c>
      <c r="I1121" s="5">
        <v>5</v>
      </c>
      <c r="J1121" s="5">
        <v>114.3</v>
      </c>
      <c r="K1121" s="5">
        <v>16</v>
      </c>
      <c r="L1121" s="5">
        <v>46</v>
      </c>
      <c r="M1121" s="5">
        <v>67.099999999999994</v>
      </c>
      <c r="N1121" s="5">
        <v>6.5</v>
      </c>
      <c r="O1121" s="43" t="str">
        <f>CONCATENATE(Таблица1[[#This Row],[Отверстия]],"/",Таблица1[[#This Row],[PCD]])</f>
        <v>5/114,3</v>
      </c>
      <c r="P1121" s="5" t="s">
        <v>654</v>
      </c>
      <c r="Q1121" s="17" t="str">
        <f>CONCATENATE(Таблица1[[#This Row],[Отверстия]],"/",Таблица1[[#This Row],[PCD]],"/",Таблица1[[#This Row],[Диаметр]])</f>
        <v>5/114,3/16</v>
      </c>
      <c r="R112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5/114,3/16/46/67,1/6,5</v>
      </c>
      <c r="S112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5/114,3/16/46/67,1/6,5</v>
      </c>
      <c r="T1121" s="58" t="s">
        <v>28</v>
      </c>
      <c r="U1121" s="4">
        <v>12</v>
      </c>
      <c r="V1121" s="35">
        <v>12</v>
      </c>
      <c r="W1121" s="55" t="s">
        <v>2797</v>
      </c>
      <c r="X1121" s="34">
        <v>4250</v>
      </c>
      <c r="Y1121" s="161"/>
      <c r="Z1121" s="34">
        <v>0</v>
      </c>
      <c r="AA1121" s="51">
        <f>IFERROR(VLOOKUP(Таблица1[[#This Row],[Товар КОД6]],'Stock СВОД'!$A$5:$C$220,2,0),)</f>
        <v>0</v>
      </c>
      <c r="AB1121" s="51">
        <f>IFERROR(VLOOKUP(Таблица1[[#This Row],[Товар КОД6]],'Продажи Период СВОД'!$A$5:$C$410,2,0),)</f>
        <v>0</v>
      </c>
      <c r="AC1121" s="129">
        <f>IFERROR(VLOOKUP(Таблица1[[#This Row],[Товар КОД6]],'Stock СВОД'!$A$5:$C$220,3,0),)</f>
        <v>0</v>
      </c>
      <c r="AD1121" s="51">
        <f>IFERROR(VLOOKUP(Таблица1[[#This Row],[Товар КОД6]],'Продажи Период СВОД'!$A$5:$C$410,3,0),)</f>
        <v>0</v>
      </c>
      <c r="AE1121" s="119">
        <f>Таблица1[[#This Row],[СТОК 1001]]+Таблица1[[#This Row],[СТОК 1002,]]</f>
        <v>0</v>
      </c>
      <c r="AF1121" s="128"/>
      <c r="AG1121" s="129"/>
      <c r="AH1121" s="120">
        <f>Таблица1[[#This Row],[1002 заказ]]+Таблица1[[#This Row],[1001 заказ]]</f>
        <v>0</v>
      </c>
      <c r="AI1121" s="57">
        <v>1</v>
      </c>
      <c r="AJ1121" s="194"/>
      <c r="AK1121" s="194"/>
      <c r="AL1121" s="194">
        <f>Таблица1[[#This Row],[ФАКТ 1001]]+Таблица1[[#This Row],[ФАКТ 1002]]+Таблица1[[#This Row],[1001 заказ]]+Таблица1[[#This Row],[1002 заказ]]</f>
        <v>0</v>
      </c>
      <c r="AP1121" s="3">
        <f>Таблица1[[#This Row],[Возврат 1002]]+Таблица1[[#This Row],[Возврат 1001]]</f>
        <v>0</v>
      </c>
      <c r="AQ112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22" spans="1:43" s="3" customFormat="1" ht="15.75" customHeight="1" x14ac:dyDescent="0.2">
      <c r="A1122" s="23" t="s">
        <v>810</v>
      </c>
      <c r="B1122" s="2">
        <v>939652</v>
      </c>
      <c r="C1122" s="88" t="s">
        <v>655</v>
      </c>
      <c r="D1122" s="23" t="s">
        <v>810</v>
      </c>
      <c r="E1122" s="7">
        <v>939652</v>
      </c>
      <c r="F1122" s="7" t="s">
        <v>204</v>
      </c>
      <c r="G1122" s="8" t="s">
        <v>1113</v>
      </c>
      <c r="H1122" s="5" t="s">
        <v>21</v>
      </c>
      <c r="I1122" s="5">
        <v>5</v>
      </c>
      <c r="J1122" s="5">
        <v>114.3</v>
      </c>
      <c r="K1122" s="5">
        <v>16</v>
      </c>
      <c r="L1122" s="5">
        <v>46</v>
      </c>
      <c r="M1122" s="5">
        <v>67.099999999999994</v>
      </c>
      <c r="N1122" s="5">
        <v>6.5</v>
      </c>
      <c r="O1122" s="43" t="str">
        <f>CONCATENATE(Таблица1[[#This Row],[Отверстия]],"/",Таблица1[[#This Row],[PCD]])</f>
        <v>5/114,3</v>
      </c>
      <c r="P1122" s="5" t="s">
        <v>656</v>
      </c>
      <c r="Q1122" s="17" t="str">
        <f>CONCATENATE(Таблица1[[#This Row],[Отверстия]],"/",Таблица1[[#This Row],[PCD]],"/",Таблица1[[#This Row],[Диаметр]])</f>
        <v>5/114,3/16</v>
      </c>
      <c r="R112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5/114,3/16/46/67,1/6,5</v>
      </c>
      <c r="S112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5/114,3/16/46/67,1/6,5</v>
      </c>
      <c r="T1122" s="58" t="s">
        <v>28</v>
      </c>
      <c r="U1122" s="4">
        <v>12</v>
      </c>
      <c r="V1122" s="35">
        <v>12</v>
      </c>
      <c r="W1122" s="55" t="s">
        <v>2797</v>
      </c>
      <c r="X1122" s="34">
        <v>4250</v>
      </c>
      <c r="Y1122" s="161"/>
      <c r="Z1122" s="34">
        <v>0</v>
      </c>
      <c r="AA1122" s="51">
        <f>IFERROR(VLOOKUP(Таблица1[[#This Row],[Товар КОД6]],'Stock СВОД'!$A$5:$C$220,2,0),)</f>
        <v>0</v>
      </c>
      <c r="AB1122" s="51">
        <f>IFERROR(VLOOKUP(Таблица1[[#This Row],[Товар КОД6]],'Продажи Период СВОД'!$A$5:$C$410,2,0),)</f>
        <v>0</v>
      </c>
      <c r="AC1122" s="129">
        <f>IFERROR(VLOOKUP(Таблица1[[#This Row],[Товар КОД6]],'Stock СВОД'!$A$5:$C$220,3,0),)</f>
        <v>0</v>
      </c>
      <c r="AD1122" s="51">
        <f>IFERROR(VLOOKUP(Таблица1[[#This Row],[Товар КОД6]],'Продажи Период СВОД'!$A$5:$C$410,3,0),)</f>
        <v>0</v>
      </c>
      <c r="AE1122" s="119">
        <f>Таблица1[[#This Row],[СТОК 1001]]+Таблица1[[#This Row],[СТОК 1002,]]</f>
        <v>0</v>
      </c>
      <c r="AF1122" s="128"/>
      <c r="AG1122" s="129"/>
      <c r="AH1122" s="120">
        <f>Таблица1[[#This Row],[1002 заказ]]+Таблица1[[#This Row],[1001 заказ]]</f>
        <v>0</v>
      </c>
      <c r="AI1122" s="57">
        <v>1</v>
      </c>
      <c r="AJ1122" s="194"/>
      <c r="AK1122" s="194"/>
      <c r="AL1122" s="194">
        <f>Таблица1[[#This Row],[ФАКТ 1001]]+Таблица1[[#This Row],[ФАКТ 1002]]+Таблица1[[#This Row],[1001 заказ]]+Таблица1[[#This Row],[1002 заказ]]</f>
        <v>0</v>
      </c>
      <c r="AP1122" s="3">
        <f>Таблица1[[#This Row],[Возврат 1002]]+Таблица1[[#This Row],[Возврат 1001]]</f>
        <v>0</v>
      </c>
      <c r="AQ112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23" spans="1:43" s="3" customFormat="1" ht="15.75" customHeight="1" x14ac:dyDescent="0.2">
      <c r="A1123" s="23" t="s">
        <v>810</v>
      </c>
      <c r="B1123" s="2">
        <v>939650</v>
      </c>
      <c r="C1123" s="88" t="s">
        <v>657</v>
      </c>
      <c r="D1123" s="23" t="s">
        <v>810</v>
      </c>
      <c r="E1123" s="7">
        <v>939650</v>
      </c>
      <c r="F1123" s="7" t="s">
        <v>204</v>
      </c>
      <c r="G1123" s="8" t="s">
        <v>1100</v>
      </c>
      <c r="H1123" s="5" t="s">
        <v>21</v>
      </c>
      <c r="I1123" s="5">
        <v>5</v>
      </c>
      <c r="J1123" s="5">
        <v>114.3</v>
      </c>
      <c r="K1123" s="5">
        <v>16</v>
      </c>
      <c r="L1123" s="5">
        <v>46</v>
      </c>
      <c r="M1123" s="5">
        <v>67.099999999999994</v>
      </c>
      <c r="N1123" s="5">
        <v>6.5</v>
      </c>
      <c r="O1123" s="43" t="str">
        <f>CONCATENATE(Таблица1[[#This Row],[Отверстия]],"/",Таблица1[[#This Row],[PCD]])</f>
        <v>5/114,3</v>
      </c>
      <c r="P1123" s="5" t="s">
        <v>658</v>
      </c>
      <c r="Q1123" s="17" t="str">
        <f>CONCATENATE(Таблица1[[#This Row],[Отверстия]],"/",Таблица1[[#This Row],[PCD]],"/",Таблица1[[#This Row],[Диаметр]])</f>
        <v>5/114,3/16</v>
      </c>
      <c r="R112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5/114,3/16/46/67,1/6,5</v>
      </c>
      <c r="S112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5/114,3/16/46/67,1/6,5</v>
      </c>
      <c r="T1123" s="58" t="s">
        <v>28</v>
      </c>
      <c r="U1123" s="4">
        <v>12</v>
      </c>
      <c r="V1123" s="35">
        <v>12</v>
      </c>
      <c r="W1123" s="55" t="s">
        <v>2797</v>
      </c>
      <c r="X1123" s="34">
        <v>4250</v>
      </c>
      <c r="Y1123" s="161"/>
      <c r="Z1123" s="34">
        <v>0</v>
      </c>
      <c r="AA1123" s="51">
        <f>IFERROR(VLOOKUP(Таблица1[[#This Row],[Товар КОД6]],'Stock СВОД'!$A$5:$C$220,2,0),)</f>
        <v>0</v>
      </c>
      <c r="AB1123" s="51">
        <f>IFERROR(VLOOKUP(Таблица1[[#This Row],[Товар КОД6]],'Продажи Период СВОД'!$A$5:$C$410,2,0),)</f>
        <v>0</v>
      </c>
      <c r="AC1123" s="129">
        <f>IFERROR(VLOOKUP(Таблица1[[#This Row],[Товар КОД6]],'Stock СВОД'!$A$5:$C$220,3,0),)</f>
        <v>0</v>
      </c>
      <c r="AD1123" s="51">
        <f>IFERROR(VLOOKUP(Таблица1[[#This Row],[Товар КОД6]],'Продажи Период СВОД'!$A$5:$C$410,3,0),)</f>
        <v>0</v>
      </c>
      <c r="AE1123" s="119">
        <f>Таблица1[[#This Row],[СТОК 1001]]+Таблица1[[#This Row],[СТОК 1002,]]</f>
        <v>0</v>
      </c>
      <c r="AF1123" s="128"/>
      <c r="AG1123" s="129"/>
      <c r="AH1123" s="120">
        <f>Таблица1[[#This Row],[1002 заказ]]+Таблица1[[#This Row],[1001 заказ]]</f>
        <v>0</v>
      </c>
      <c r="AI1123" s="57">
        <v>1</v>
      </c>
      <c r="AJ1123" s="194"/>
      <c r="AK1123" s="194"/>
      <c r="AL1123" s="194">
        <f>Таблица1[[#This Row],[ФАКТ 1001]]+Таблица1[[#This Row],[ФАКТ 1002]]+Таблица1[[#This Row],[1001 заказ]]+Таблица1[[#This Row],[1002 заказ]]</f>
        <v>0</v>
      </c>
      <c r="AP1123" s="3">
        <f>Таблица1[[#This Row],[Возврат 1002]]+Таблица1[[#This Row],[Возврат 1001]]</f>
        <v>0</v>
      </c>
      <c r="AQ112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24" spans="1:43" s="3" customFormat="1" ht="15.75" customHeight="1" x14ac:dyDescent="0.2">
      <c r="A1124" s="23" t="s">
        <v>810</v>
      </c>
      <c r="B1124" s="2">
        <v>408909</v>
      </c>
      <c r="C1124" s="88" t="s">
        <v>659</v>
      </c>
      <c r="D1124" s="23" t="s">
        <v>810</v>
      </c>
      <c r="E1124" s="7">
        <v>408909</v>
      </c>
      <c r="F1124" s="7" t="s">
        <v>377</v>
      </c>
      <c r="G1124" s="8" t="s">
        <v>1097</v>
      </c>
      <c r="H1124" s="5" t="s">
        <v>21</v>
      </c>
      <c r="I1124" s="5">
        <v>5</v>
      </c>
      <c r="J1124" s="5">
        <v>114.3</v>
      </c>
      <c r="K1124" s="5">
        <v>16</v>
      </c>
      <c r="L1124" s="5">
        <v>46</v>
      </c>
      <c r="M1124" s="5">
        <v>67.099999999999994</v>
      </c>
      <c r="N1124" s="5">
        <v>6.5</v>
      </c>
      <c r="O1124" s="43" t="str">
        <f>CONCATENATE(Таблица1[[#This Row],[Отверстия]],"/",Таблица1[[#This Row],[PCD]])</f>
        <v>5/114,3</v>
      </c>
      <c r="P1124" s="5" t="s">
        <v>660</v>
      </c>
      <c r="Q1124" s="17" t="str">
        <f>CONCATENATE(Таблица1[[#This Row],[Отверстия]],"/",Таблица1[[#This Row],[PCD]],"/",Таблица1[[#This Row],[Диаметр]])</f>
        <v>5/114,3/16</v>
      </c>
      <c r="R112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5/114,3/16/46/67,1/6,5</v>
      </c>
      <c r="S112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5/114,3/16/46/67,1/6,5</v>
      </c>
      <c r="T1124" s="58" t="s">
        <v>28</v>
      </c>
      <c r="U1124" s="4">
        <v>12</v>
      </c>
      <c r="V1124" s="35">
        <v>12</v>
      </c>
      <c r="W1124" s="55" t="s">
        <v>2797</v>
      </c>
      <c r="X1124" s="34">
        <v>4250</v>
      </c>
      <c r="Y1124" s="161"/>
      <c r="Z1124" s="34">
        <v>0</v>
      </c>
      <c r="AA1124" s="51">
        <f>IFERROR(VLOOKUP(Таблица1[[#This Row],[Товар КОД6]],'Stock СВОД'!$A$5:$C$220,2,0),)</f>
        <v>0</v>
      </c>
      <c r="AB1124" s="51">
        <f>IFERROR(VLOOKUP(Таблица1[[#This Row],[Товар КОД6]],'Продажи Период СВОД'!$A$5:$C$410,2,0),)</f>
        <v>0</v>
      </c>
      <c r="AC1124" s="129">
        <f>IFERROR(VLOOKUP(Таблица1[[#This Row],[Товар КОД6]],'Stock СВОД'!$A$5:$C$220,3,0),)</f>
        <v>0</v>
      </c>
      <c r="AD1124" s="51">
        <f>IFERROR(VLOOKUP(Таблица1[[#This Row],[Товар КОД6]],'Продажи Период СВОД'!$A$5:$C$410,3,0),)</f>
        <v>0</v>
      </c>
      <c r="AE1124" s="119">
        <f>Таблица1[[#This Row],[СТОК 1001]]+Таблица1[[#This Row],[СТОК 1002,]]</f>
        <v>0</v>
      </c>
      <c r="AF1124" s="128"/>
      <c r="AG1124" s="129"/>
      <c r="AH1124" s="120">
        <f>Таблица1[[#This Row],[1002 заказ]]+Таблица1[[#This Row],[1001 заказ]]</f>
        <v>0</v>
      </c>
      <c r="AI1124" s="57">
        <v>1</v>
      </c>
      <c r="AJ1124" s="194"/>
      <c r="AK1124" s="194"/>
      <c r="AL1124" s="194">
        <f>Таблица1[[#This Row],[ФАКТ 1001]]+Таблица1[[#This Row],[ФАКТ 1002]]+Таблица1[[#This Row],[1001 заказ]]+Таблица1[[#This Row],[1002 заказ]]</f>
        <v>0</v>
      </c>
      <c r="AP1124" s="3">
        <f>Таблица1[[#This Row],[Возврат 1002]]+Таблица1[[#This Row],[Возврат 1001]]</f>
        <v>0</v>
      </c>
      <c r="AQ112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25" spans="1:43" s="3" customFormat="1" ht="15.75" customHeight="1" x14ac:dyDescent="0.2">
      <c r="A1125" s="23" t="s">
        <v>810</v>
      </c>
      <c r="B1125" s="2">
        <v>2039452</v>
      </c>
      <c r="C1125" s="88" t="s">
        <v>1171</v>
      </c>
      <c r="D1125" s="23" t="s">
        <v>810</v>
      </c>
      <c r="E1125" s="7">
        <v>2039452</v>
      </c>
      <c r="F1125" s="7" t="s">
        <v>377</v>
      </c>
      <c r="G1125" s="8" t="s">
        <v>1105</v>
      </c>
      <c r="H1125" s="5" t="s">
        <v>1002</v>
      </c>
      <c r="I1125" s="5">
        <v>5</v>
      </c>
      <c r="J1125" s="5">
        <v>114.3</v>
      </c>
      <c r="K1125" s="5">
        <v>16</v>
      </c>
      <c r="L1125" s="5">
        <v>46</v>
      </c>
      <c r="M1125" s="5">
        <v>67.099999999999994</v>
      </c>
      <c r="N1125" s="5">
        <v>6.5</v>
      </c>
      <c r="O1125" s="43" t="str">
        <f>CONCATENATE(Таблица1[[#This Row],[Отверстия]],"/",Таблица1[[#This Row],[PCD]])</f>
        <v>5/114,3</v>
      </c>
      <c r="P1125" s="5" t="s">
        <v>1163</v>
      </c>
      <c r="Q1125" s="17" t="str">
        <f>CONCATENATE(Таблица1[[#This Row],[Отверстия]],"/",Таблица1[[#This Row],[PCD]],"/",Таблица1[[#This Row],[Диаметр]])</f>
        <v>5/114,3/16</v>
      </c>
      <c r="R112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5/114,3/16/46/67,1/6,5</v>
      </c>
      <c r="S112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5/114,3/16/46/67,1/6,5</v>
      </c>
      <c r="T1125" s="58" t="s">
        <v>28</v>
      </c>
      <c r="U1125" s="4">
        <v>12</v>
      </c>
      <c r="V1125" s="35">
        <v>12</v>
      </c>
      <c r="W1125" s="55" t="s">
        <v>2797</v>
      </c>
      <c r="X1125" s="34">
        <v>3990</v>
      </c>
      <c r="Y1125" s="161"/>
      <c r="Z1125" s="34">
        <v>0</v>
      </c>
      <c r="AA1125" s="51">
        <f>IFERROR(VLOOKUP(Таблица1[[#This Row],[Товар КОД6]],'Stock СВОД'!$A$5:$C$220,2,0),)</f>
        <v>0</v>
      </c>
      <c r="AB1125" s="51">
        <f>IFERROR(VLOOKUP(Таблица1[[#This Row],[Товар КОД6]],'Продажи Период СВОД'!$A$5:$C$410,2,0),)</f>
        <v>0</v>
      </c>
      <c r="AC1125" s="129">
        <f>IFERROR(VLOOKUP(Таблица1[[#This Row],[Товар КОД6]],'Stock СВОД'!$A$5:$C$220,3,0),)</f>
        <v>0</v>
      </c>
      <c r="AD1125" s="51">
        <f>IFERROR(VLOOKUP(Таблица1[[#This Row],[Товар КОД6]],'Продажи Период СВОД'!$A$5:$C$410,3,0),)</f>
        <v>0</v>
      </c>
      <c r="AE1125" s="119">
        <f>Таблица1[[#This Row],[СТОК 1001]]+Таблица1[[#This Row],[СТОК 1002,]]</f>
        <v>0</v>
      </c>
      <c r="AF1125" s="128"/>
      <c r="AG1125" s="129"/>
      <c r="AH1125" s="120">
        <f>Таблица1[[#This Row],[1002 заказ]]+Таблица1[[#This Row],[1001 заказ]]</f>
        <v>0</v>
      </c>
      <c r="AI1125" s="57">
        <v>1</v>
      </c>
      <c r="AJ1125" s="194"/>
      <c r="AK1125" s="194"/>
      <c r="AL1125" s="194">
        <f>Таблица1[[#This Row],[ФАКТ 1001]]+Таблица1[[#This Row],[ФАКТ 1002]]+Таблица1[[#This Row],[1001 заказ]]+Таблица1[[#This Row],[1002 заказ]]</f>
        <v>0</v>
      </c>
      <c r="AP1125" s="3">
        <f>Таблица1[[#This Row],[Возврат 1002]]+Таблица1[[#This Row],[Возврат 1001]]</f>
        <v>0</v>
      </c>
      <c r="AQ112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26" spans="1:43" s="3" customFormat="1" ht="15.75" customHeight="1" x14ac:dyDescent="0.2">
      <c r="A1126" s="23" t="s">
        <v>810</v>
      </c>
      <c r="B1126" s="2">
        <v>408991</v>
      </c>
      <c r="C1126" s="88" t="s">
        <v>1715</v>
      </c>
      <c r="D1126" s="23" t="s">
        <v>810</v>
      </c>
      <c r="E1126" s="7">
        <v>408991</v>
      </c>
      <c r="F1126" s="7" t="s">
        <v>2576</v>
      </c>
      <c r="G1126" s="8" t="s">
        <v>1180</v>
      </c>
      <c r="H1126" s="5" t="s">
        <v>21</v>
      </c>
      <c r="I1126" s="5">
        <v>5</v>
      </c>
      <c r="J1126" s="5">
        <v>114.3</v>
      </c>
      <c r="K1126" s="5">
        <v>16</v>
      </c>
      <c r="L1126" s="5">
        <v>46</v>
      </c>
      <c r="M1126" s="5">
        <v>67.099999999999994</v>
      </c>
      <c r="N1126" s="5">
        <v>6.5</v>
      </c>
      <c r="O1126" s="43" t="str">
        <f>CONCATENATE(Таблица1[[#This Row],[Отверстия]],"/",Таблица1[[#This Row],[PCD]])</f>
        <v>5/114,3</v>
      </c>
      <c r="P1126" s="5" t="s">
        <v>1714</v>
      </c>
      <c r="Q1126" s="17" t="str">
        <f>CONCATENATE(Таблица1[[#This Row],[Отверстия]],"/",Таблица1[[#This Row],[PCD]],"/",Таблица1[[#This Row],[Диаметр]])</f>
        <v>5/114,3/16</v>
      </c>
      <c r="R112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5/114,3/16/46/67,1/6,5</v>
      </c>
      <c r="S112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5/114,3/16/46/67,1/6,5</v>
      </c>
      <c r="T1126" s="58" t="s">
        <v>28</v>
      </c>
      <c r="U1126" s="4">
        <v>12</v>
      </c>
      <c r="V1126" s="35">
        <v>12</v>
      </c>
      <c r="W1126" s="55" t="s">
        <v>2797</v>
      </c>
      <c r="X1126" s="34">
        <v>4250</v>
      </c>
      <c r="Y1126" s="161"/>
      <c r="Z1126" s="34">
        <v>0</v>
      </c>
      <c r="AA1126" s="51">
        <f>IFERROR(VLOOKUP(Таблица1[[#This Row],[Товар КОД6]],'Stock СВОД'!$A$5:$C$220,2,0),)</f>
        <v>0</v>
      </c>
      <c r="AB1126" s="51">
        <f>IFERROR(VLOOKUP(Таблица1[[#This Row],[Товар КОД6]],'Продажи Период СВОД'!$A$5:$C$410,2,0),)</f>
        <v>0</v>
      </c>
      <c r="AC1126" s="129">
        <f>IFERROR(VLOOKUP(Таблица1[[#This Row],[Товар КОД6]],'Stock СВОД'!$A$5:$C$220,3,0),)</f>
        <v>0</v>
      </c>
      <c r="AD1126" s="51">
        <f>IFERROR(VLOOKUP(Таблица1[[#This Row],[Товар КОД6]],'Продажи Период СВОД'!$A$5:$C$410,3,0),)</f>
        <v>0</v>
      </c>
      <c r="AE1126" s="119">
        <f>Таблица1[[#This Row],[СТОК 1001]]+Таблица1[[#This Row],[СТОК 1002,]]</f>
        <v>0</v>
      </c>
      <c r="AF1126" s="128"/>
      <c r="AG1126" s="129"/>
      <c r="AH1126" s="120">
        <f>Таблица1[[#This Row],[1002 заказ]]+Таблица1[[#This Row],[1001 заказ]]</f>
        <v>0</v>
      </c>
      <c r="AI1126" s="57">
        <v>1</v>
      </c>
      <c r="AJ1126" s="194"/>
      <c r="AK1126" s="194"/>
      <c r="AL1126" s="194">
        <f>Таблица1[[#This Row],[ФАКТ 1001]]+Таблица1[[#This Row],[ФАКТ 1002]]+Таблица1[[#This Row],[1001 заказ]]+Таблица1[[#This Row],[1002 заказ]]</f>
        <v>0</v>
      </c>
      <c r="AP1126" s="3">
        <f>Таблица1[[#This Row],[Возврат 1002]]+Таблица1[[#This Row],[Возврат 1001]]</f>
        <v>0</v>
      </c>
      <c r="AQ112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27" spans="1:43" s="3" customFormat="1" ht="15.75" customHeight="1" x14ac:dyDescent="0.2">
      <c r="A1127" s="23" t="s">
        <v>810</v>
      </c>
      <c r="B1127" s="2">
        <v>408993</v>
      </c>
      <c r="C1127" s="88" t="s">
        <v>1717</v>
      </c>
      <c r="D1127" s="23" t="s">
        <v>810</v>
      </c>
      <c r="E1127" s="7">
        <v>408993</v>
      </c>
      <c r="F1127" s="7" t="s">
        <v>2576</v>
      </c>
      <c r="G1127" s="8" t="s">
        <v>1107</v>
      </c>
      <c r="H1127" s="5" t="s">
        <v>21</v>
      </c>
      <c r="I1127" s="5">
        <v>5</v>
      </c>
      <c r="J1127" s="5">
        <v>114.3</v>
      </c>
      <c r="K1127" s="5">
        <v>16</v>
      </c>
      <c r="L1127" s="5">
        <v>46</v>
      </c>
      <c r="M1127" s="5">
        <v>67.099999999999994</v>
      </c>
      <c r="N1127" s="5">
        <v>6.5</v>
      </c>
      <c r="O1127" s="43" t="str">
        <f>CONCATENATE(Таблица1[[#This Row],[Отверстия]],"/",Таблица1[[#This Row],[PCD]])</f>
        <v>5/114,3</v>
      </c>
      <c r="P1127" s="5" t="s">
        <v>1716</v>
      </c>
      <c r="Q1127" s="17" t="str">
        <f>CONCATENATE(Таблица1[[#This Row],[Отверстия]],"/",Таблица1[[#This Row],[PCD]],"/",Таблица1[[#This Row],[Диаметр]])</f>
        <v>5/114,3/16</v>
      </c>
      <c r="R112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5/114,3/16/46/67,1/6,5</v>
      </c>
      <c r="S112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5/114,3/16/46/67,1/6,5</v>
      </c>
      <c r="T1127" s="58" t="s">
        <v>28</v>
      </c>
      <c r="U1127" s="4">
        <v>12</v>
      </c>
      <c r="V1127" s="35">
        <v>12</v>
      </c>
      <c r="W1127" s="55" t="s">
        <v>2797</v>
      </c>
      <c r="X1127" s="34">
        <v>3990</v>
      </c>
      <c r="Y1127" s="161"/>
      <c r="Z1127" s="34">
        <v>0</v>
      </c>
      <c r="AA1127" s="51">
        <f>IFERROR(VLOOKUP(Таблица1[[#This Row],[Товар КОД6]],'Stock СВОД'!$A$5:$C$220,2,0),)</f>
        <v>0</v>
      </c>
      <c r="AB1127" s="51">
        <f>IFERROR(VLOOKUP(Таблица1[[#This Row],[Товар КОД6]],'Продажи Период СВОД'!$A$5:$C$410,2,0),)</f>
        <v>0</v>
      </c>
      <c r="AC1127" s="129">
        <f>IFERROR(VLOOKUP(Таблица1[[#This Row],[Товар КОД6]],'Stock СВОД'!$A$5:$C$220,3,0),)</f>
        <v>0</v>
      </c>
      <c r="AD1127" s="51">
        <f>IFERROR(VLOOKUP(Таблица1[[#This Row],[Товар КОД6]],'Продажи Период СВОД'!$A$5:$C$410,3,0),)</f>
        <v>0</v>
      </c>
      <c r="AE1127" s="119">
        <f>Таблица1[[#This Row],[СТОК 1001]]+Таблица1[[#This Row],[СТОК 1002,]]</f>
        <v>0</v>
      </c>
      <c r="AF1127" s="128"/>
      <c r="AG1127" s="129"/>
      <c r="AH1127" s="120">
        <f>Таблица1[[#This Row],[1002 заказ]]+Таблица1[[#This Row],[1001 заказ]]</f>
        <v>0</v>
      </c>
      <c r="AI1127" s="57">
        <v>1</v>
      </c>
      <c r="AJ1127" s="194"/>
      <c r="AK1127" s="194"/>
      <c r="AL1127" s="194">
        <f>Таблица1[[#This Row],[ФАКТ 1001]]+Таблица1[[#This Row],[ФАКТ 1002]]+Таблица1[[#This Row],[1001 заказ]]+Таблица1[[#This Row],[1002 заказ]]</f>
        <v>0</v>
      </c>
      <c r="AP1127" s="3">
        <f>Таблица1[[#This Row],[Возврат 1002]]+Таблица1[[#This Row],[Возврат 1001]]</f>
        <v>0</v>
      </c>
      <c r="AQ112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28" spans="1:43" s="3" customFormat="1" ht="15.75" customHeight="1" x14ac:dyDescent="0.2">
      <c r="A1128" s="23" t="s">
        <v>810</v>
      </c>
      <c r="B1128" s="2">
        <v>665752</v>
      </c>
      <c r="C1128" s="88" t="s">
        <v>3930</v>
      </c>
      <c r="D1128" s="23" t="s">
        <v>810</v>
      </c>
      <c r="E1128" s="7">
        <v>665752</v>
      </c>
      <c r="F1128" s="7" t="s">
        <v>377</v>
      </c>
      <c r="G1128" s="8" t="s">
        <v>1106</v>
      </c>
      <c r="H1128" s="5" t="s">
        <v>21</v>
      </c>
      <c r="I1128" s="5">
        <v>5</v>
      </c>
      <c r="J1128" s="5">
        <v>114.3</v>
      </c>
      <c r="K1128" s="5">
        <v>16</v>
      </c>
      <c r="L1128" s="5">
        <v>46</v>
      </c>
      <c r="M1128" s="5">
        <v>67.099999999999994</v>
      </c>
      <c r="N1128" s="5">
        <v>6.5</v>
      </c>
      <c r="O1128" s="43" t="str">
        <f>CONCATENATE(Таблица1[[#This Row],[Отверстия]],"/",Таблица1[[#This Row],[PCD]])</f>
        <v>5/114,3</v>
      </c>
      <c r="P1128" s="5" t="s">
        <v>2342</v>
      </c>
      <c r="Q1128" s="17" t="str">
        <f>CONCATENATE(Таблица1[[#This Row],[Отверстия]],"/",Таблица1[[#This Row],[PCD]],"/",Таблица1[[#This Row],[Диаметр]])</f>
        <v>5/114,3/16</v>
      </c>
      <c r="R112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5/114,3/16/46/67,1/6,5</v>
      </c>
      <c r="S112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5/114,3/16/46/67,1/6,5</v>
      </c>
      <c r="T1128" s="58" t="s">
        <v>28</v>
      </c>
      <c r="U1128" s="4">
        <v>12</v>
      </c>
      <c r="V1128" s="35">
        <v>12</v>
      </c>
      <c r="W1128" s="55" t="s">
        <v>2797</v>
      </c>
      <c r="X1128" s="34">
        <v>3990</v>
      </c>
      <c r="Y1128" s="161"/>
      <c r="Z1128" s="34">
        <v>0</v>
      </c>
      <c r="AA1128" s="51">
        <f>IFERROR(VLOOKUP(Таблица1[[#This Row],[Товар КОД6]],'Stock СВОД'!$A$5:$C$220,2,0),)</f>
        <v>0</v>
      </c>
      <c r="AB1128" s="51">
        <f>IFERROR(VLOOKUP(Таблица1[[#This Row],[Товар КОД6]],'Продажи Период СВОД'!$A$5:$C$410,2,0),)</f>
        <v>0</v>
      </c>
      <c r="AC1128" s="129">
        <f>IFERROR(VLOOKUP(Таблица1[[#This Row],[Товар КОД6]],'Stock СВОД'!$A$5:$C$220,3,0),)</f>
        <v>0</v>
      </c>
      <c r="AD1128" s="51">
        <f>IFERROR(VLOOKUP(Таблица1[[#This Row],[Товар КОД6]],'Продажи Период СВОД'!$A$5:$C$410,3,0),)</f>
        <v>0</v>
      </c>
      <c r="AE1128" s="119">
        <f>Таблица1[[#This Row],[СТОК 1001]]+Таблица1[[#This Row],[СТОК 1002,]]</f>
        <v>0</v>
      </c>
      <c r="AF1128" s="128"/>
      <c r="AG1128" s="129"/>
      <c r="AH1128" s="120">
        <f>Таблица1[[#This Row],[1002 заказ]]+Таблица1[[#This Row],[1001 заказ]]</f>
        <v>0</v>
      </c>
      <c r="AI1128" s="57">
        <v>1</v>
      </c>
      <c r="AJ1128" s="194"/>
      <c r="AK1128" s="194"/>
      <c r="AL1128" s="194">
        <f>Таблица1[[#This Row],[ФАКТ 1001]]+Таблица1[[#This Row],[ФАКТ 1002]]+Таблица1[[#This Row],[1001 заказ]]+Таблица1[[#This Row],[1002 заказ]]</f>
        <v>0</v>
      </c>
      <c r="AP1128" s="3">
        <f>Таблица1[[#This Row],[Возврат 1002]]+Таблица1[[#This Row],[Возврат 1001]]</f>
        <v>0</v>
      </c>
      <c r="AQ112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29" spans="1:43" s="3" customFormat="1" ht="15.75" customHeight="1" x14ac:dyDescent="0.2">
      <c r="A1129" s="23" t="s">
        <v>810</v>
      </c>
      <c r="B1129" s="2">
        <v>665999</v>
      </c>
      <c r="C1129" s="88" t="s">
        <v>3290</v>
      </c>
      <c r="D1129" s="23" t="s">
        <v>810</v>
      </c>
      <c r="E1129" s="7">
        <v>665999</v>
      </c>
      <c r="F1129" s="7" t="s">
        <v>3245</v>
      </c>
      <c r="G1129" s="8" t="s">
        <v>1099</v>
      </c>
      <c r="H1129" s="5" t="s">
        <v>21</v>
      </c>
      <c r="I1129" s="5">
        <v>5</v>
      </c>
      <c r="J1129" s="5">
        <v>114.3</v>
      </c>
      <c r="K1129" s="5">
        <v>16</v>
      </c>
      <c r="L1129" s="5">
        <v>46</v>
      </c>
      <c r="M1129" s="5">
        <v>67.099999999999994</v>
      </c>
      <c r="N1129" s="5">
        <v>6.5</v>
      </c>
      <c r="O1129" s="43" t="str">
        <f>CONCATENATE(Таблица1[[#This Row],[Отверстия]],"/",Таблица1[[#This Row],[PCD]])</f>
        <v>5/114,3</v>
      </c>
      <c r="P1129" s="5" t="s">
        <v>2523</v>
      </c>
      <c r="Q1129" s="17" t="str">
        <f>CONCATENATE(Таблица1[[#This Row],[Отверстия]],"/",Таблица1[[#This Row],[PCD]],"/",Таблица1[[#This Row],[Диаметр]])</f>
        <v>5/114,3/16</v>
      </c>
      <c r="R112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5/114,3/16/46/67,1/6,5</v>
      </c>
      <c r="S112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5/114,3/16/46/67,1/6,5</v>
      </c>
      <c r="T1129" s="58" t="s">
        <v>28</v>
      </c>
      <c r="U1129" s="4">
        <v>12</v>
      </c>
      <c r="V1129" s="35">
        <v>12</v>
      </c>
      <c r="W1129" s="55" t="s">
        <v>2797</v>
      </c>
      <c r="X1129" s="34">
        <v>3990</v>
      </c>
      <c r="Y1129" s="161"/>
      <c r="Z1129" s="34">
        <v>0</v>
      </c>
      <c r="AA1129" s="51">
        <f>IFERROR(VLOOKUP(Таблица1[[#This Row],[Товар КОД6]],'Stock СВОД'!$A$5:$C$220,2,0),)</f>
        <v>4</v>
      </c>
      <c r="AB1129" s="51">
        <f>IFERROR(VLOOKUP(Таблица1[[#This Row],[Товар КОД6]],'Продажи Период СВОД'!$A$5:$C$410,2,0),)</f>
        <v>0</v>
      </c>
      <c r="AC1129" s="129">
        <f>IFERROR(VLOOKUP(Таблица1[[#This Row],[Товар КОД6]],'Stock СВОД'!$A$5:$C$220,3,0),)</f>
        <v>0</v>
      </c>
      <c r="AD1129" s="51">
        <f>IFERROR(VLOOKUP(Таблица1[[#This Row],[Товар КОД6]],'Продажи Период СВОД'!$A$5:$C$410,3,0),)</f>
        <v>4</v>
      </c>
      <c r="AE1129" s="119">
        <f>Таблица1[[#This Row],[СТОК 1001]]+Таблица1[[#This Row],[СТОК 1002,]]</f>
        <v>4</v>
      </c>
      <c r="AF1129" s="128"/>
      <c r="AG1129" s="129"/>
      <c r="AH1129" s="120">
        <f>Таблица1[[#This Row],[1002 заказ]]+Таблица1[[#This Row],[1001 заказ]]</f>
        <v>0</v>
      </c>
      <c r="AI1129" s="57">
        <v>1</v>
      </c>
      <c r="AJ1129" s="194"/>
      <c r="AK1129" s="194"/>
      <c r="AL1129" s="194">
        <f>Таблица1[[#This Row],[ФАКТ 1001]]+Таблица1[[#This Row],[ФАКТ 1002]]+Таблица1[[#This Row],[1001 заказ]]+Таблица1[[#This Row],[1002 заказ]]</f>
        <v>0</v>
      </c>
      <c r="AP1129" s="3">
        <v>3265</v>
      </c>
      <c r="AQ112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8</v>
      </c>
    </row>
    <row r="1130" spans="1:43" s="3" customFormat="1" ht="15.75" customHeight="1" x14ac:dyDescent="0.2">
      <c r="A1130" s="23" t="s">
        <v>810</v>
      </c>
      <c r="B1130" s="2">
        <v>665687</v>
      </c>
      <c r="C1130" s="88" t="s">
        <v>3808</v>
      </c>
      <c r="D1130" s="23" t="s">
        <v>810</v>
      </c>
      <c r="E1130" s="7">
        <v>665687</v>
      </c>
      <c r="F1130" s="7" t="s">
        <v>377</v>
      </c>
      <c r="G1130" s="8" t="s">
        <v>1099</v>
      </c>
      <c r="H1130" s="5" t="s">
        <v>21</v>
      </c>
      <c r="I1130" s="5">
        <v>5</v>
      </c>
      <c r="J1130" s="5">
        <v>114.3</v>
      </c>
      <c r="K1130" s="5">
        <v>16</v>
      </c>
      <c r="L1130" s="5">
        <v>47</v>
      </c>
      <c r="M1130" s="5">
        <v>66.099999999999994</v>
      </c>
      <c r="N1130" s="5">
        <v>6.5</v>
      </c>
      <c r="O1130" s="43" t="str">
        <f>CONCATENATE(Таблица1[[#This Row],[Отверстия]],"/",Таблица1[[#This Row],[PCD]])</f>
        <v>5/114,3</v>
      </c>
      <c r="P1130" s="5" t="s">
        <v>661</v>
      </c>
      <c r="Q1130" s="17" t="str">
        <f>CONCATENATE(Таблица1[[#This Row],[Отверстия]],"/",Таблица1[[#This Row],[PCD]],"/",Таблица1[[#This Row],[Диаметр]])</f>
        <v>5/114,3/16</v>
      </c>
      <c r="R113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5/114,3/16/47/66,1/6,5</v>
      </c>
      <c r="S113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5/114,3/16/47/66,1/6,5</v>
      </c>
      <c r="T1130" s="58" t="s">
        <v>28</v>
      </c>
      <c r="U1130" s="4">
        <v>8</v>
      </c>
      <c r="V1130" s="35">
        <v>12</v>
      </c>
      <c r="W1130" s="55" t="s">
        <v>2933</v>
      </c>
      <c r="X1130" s="34">
        <v>3990</v>
      </c>
      <c r="Y1130" s="161"/>
      <c r="Z1130" s="34">
        <v>3085.0037999999995</v>
      </c>
      <c r="AA1130" s="51">
        <f>IFERROR(VLOOKUP(Таблица1[[#This Row],[Товар КОД6]],'Stock СВОД'!$A$5:$C$220,2,0),)</f>
        <v>4</v>
      </c>
      <c r="AB1130" s="51">
        <f>IFERROR(VLOOKUP(Таблица1[[#This Row],[Товар КОД6]],'Продажи Период СВОД'!$A$5:$C$410,2,0),)</f>
        <v>0</v>
      </c>
      <c r="AC1130" s="129">
        <f>IFERROR(VLOOKUP(Таблица1[[#This Row],[Товар КОД6]],'Stock СВОД'!$A$5:$C$220,3,0),)</f>
        <v>4</v>
      </c>
      <c r="AD1130" s="51">
        <f>IFERROR(VLOOKUP(Таблица1[[#This Row],[Товар КОД6]],'Продажи Период СВОД'!$A$5:$C$410,3,0),)</f>
        <v>0</v>
      </c>
      <c r="AE1130" s="119">
        <f>Таблица1[[#This Row],[СТОК 1001]]+Таблица1[[#This Row],[СТОК 1002,]]</f>
        <v>8</v>
      </c>
      <c r="AF1130" s="128"/>
      <c r="AG1130" s="129"/>
      <c r="AH1130" s="120">
        <f>Таблица1[[#This Row],[1002 заказ]]+Таблица1[[#This Row],[1001 заказ]]</f>
        <v>0</v>
      </c>
      <c r="AI1130" s="57"/>
      <c r="AJ1130" s="194"/>
      <c r="AK1130" s="194"/>
      <c r="AL1130" s="194">
        <f>Таблица1[[#This Row],[ФАКТ 1001]]+Таблица1[[#This Row],[ФАКТ 1002]]+Таблица1[[#This Row],[1001 заказ]]+Таблица1[[#This Row],[1002 заказ]]</f>
        <v>0</v>
      </c>
      <c r="AP1130" s="3">
        <f>Таблица1[[#This Row],[Возврат 1002]]+Таблица1[[#This Row],[Возврат 1001]]</f>
        <v>0</v>
      </c>
      <c r="AQ113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8</v>
      </c>
    </row>
    <row r="1131" spans="1:43" s="3" customFormat="1" ht="15.75" customHeight="1" x14ac:dyDescent="0.2">
      <c r="A1131" s="23" t="s">
        <v>810</v>
      </c>
      <c r="B1131" s="2">
        <v>666029</v>
      </c>
      <c r="C1131" s="88" t="s">
        <v>3809</v>
      </c>
      <c r="D1131" s="23" t="s">
        <v>810</v>
      </c>
      <c r="E1131" s="7">
        <v>666029</v>
      </c>
      <c r="F1131" s="7" t="s">
        <v>204</v>
      </c>
      <c r="G1131" s="8" t="s">
        <v>1099</v>
      </c>
      <c r="H1131" s="5" t="s">
        <v>21</v>
      </c>
      <c r="I1131" s="5">
        <v>5</v>
      </c>
      <c r="J1131" s="5">
        <v>114.3</v>
      </c>
      <c r="K1131" s="5">
        <v>16</v>
      </c>
      <c r="L1131" s="5">
        <v>47</v>
      </c>
      <c r="M1131" s="5">
        <v>66.099999999999994</v>
      </c>
      <c r="N1131" s="5">
        <v>6.5</v>
      </c>
      <c r="O1131" s="43" t="str">
        <f>CONCATENATE(Таблица1[[#This Row],[Отверстия]],"/",Таблица1[[#This Row],[PCD]])</f>
        <v>5/114,3</v>
      </c>
      <c r="P1131" s="5" t="s">
        <v>662</v>
      </c>
      <c r="Q1131" s="17" t="str">
        <f>CONCATENATE(Таблица1[[#This Row],[Отверстия]],"/",Таблица1[[#This Row],[PCD]],"/",Таблица1[[#This Row],[Диаметр]])</f>
        <v>5/114,3/16</v>
      </c>
      <c r="R113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5/114,3/16/47/66,1/6,5</v>
      </c>
      <c r="S113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5/114,3/16/47/66,1/6,5</v>
      </c>
      <c r="T1131" s="58" t="s">
        <v>28</v>
      </c>
      <c r="U1131" s="4">
        <v>8</v>
      </c>
      <c r="V1131" s="35">
        <v>12</v>
      </c>
      <c r="W1131" s="55" t="s">
        <v>2933</v>
      </c>
      <c r="X1131" s="34">
        <v>3990</v>
      </c>
      <c r="Y1131" s="161"/>
      <c r="Z1131" s="34">
        <v>0</v>
      </c>
      <c r="AA1131" s="51">
        <f>IFERROR(VLOOKUP(Таблица1[[#This Row],[Товар КОД6]],'Stock СВОД'!$A$5:$C$220,2,0),)</f>
        <v>0</v>
      </c>
      <c r="AB1131" s="51">
        <f>IFERROR(VLOOKUP(Таблица1[[#This Row],[Товар КОД6]],'Продажи Период СВОД'!$A$5:$C$410,2,0),)</f>
        <v>0</v>
      </c>
      <c r="AC1131" s="129">
        <f>IFERROR(VLOOKUP(Таблица1[[#This Row],[Товар КОД6]],'Stock СВОД'!$A$5:$C$220,3,0),)</f>
        <v>0</v>
      </c>
      <c r="AD1131" s="51">
        <f>IFERROR(VLOOKUP(Таблица1[[#This Row],[Товар КОД6]],'Продажи Период СВОД'!$A$5:$C$410,3,0),)</f>
        <v>0</v>
      </c>
      <c r="AE1131" s="119">
        <f>Таблица1[[#This Row],[СТОК 1001]]+Таблица1[[#This Row],[СТОК 1002,]]</f>
        <v>0</v>
      </c>
      <c r="AF1131" s="128"/>
      <c r="AG1131" s="129"/>
      <c r="AH1131" s="120">
        <f>Таблица1[[#This Row],[1002 заказ]]+Таблица1[[#This Row],[1001 заказ]]</f>
        <v>0</v>
      </c>
      <c r="AI1131" s="57"/>
      <c r="AJ1131" s="194"/>
      <c r="AK1131" s="194"/>
      <c r="AL1131" s="194">
        <f>Таблица1[[#This Row],[ФАКТ 1001]]+Таблица1[[#This Row],[ФАКТ 1002]]+Таблица1[[#This Row],[1001 заказ]]+Таблица1[[#This Row],[1002 заказ]]</f>
        <v>0</v>
      </c>
      <c r="AP1131" s="3">
        <f>Таблица1[[#This Row],[Возврат 1002]]+Таблица1[[#This Row],[Возврат 1001]]</f>
        <v>0</v>
      </c>
      <c r="AQ113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32" spans="1:43" s="3" customFormat="1" ht="15.75" customHeight="1" x14ac:dyDescent="0.2">
      <c r="A1132" s="23" t="s">
        <v>810</v>
      </c>
      <c r="B1132" s="2">
        <v>408946</v>
      </c>
      <c r="C1132" s="88" t="s">
        <v>663</v>
      </c>
      <c r="D1132" s="23" t="s">
        <v>810</v>
      </c>
      <c r="E1132" s="7">
        <v>408946</v>
      </c>
      <c r="F1132" s="7" t="s">
        <v>377</v>
      </c>
      <c r="G1132" s="8" t="s">
        <v>2571</v>
      </c>
      <c r="H1132" s="5" t="s">
        <v>21</v>
      </c>
      <c r="I1132" s="5">
        <v>5</v>
      </c>
      <c r="J1132" s="5">
        <v>114.3</v>
      </c>
      <c r="K1132" s="5">
        <v>16</v>
      </c>
      <c r="L1132" s="5">
        <v>47</v>
      </c>
      <c r="M1132" s="5">
        <v>66.099999999999994</v>
      </c>
      <c r="N1132" s="5">
        <v>6.5</v>
      </c>
      <c r="O1132" s="43" t="str">
        <f>CONCATENATE(Таблица1[[#This Row],[Отверстия]],"/",Таблица1[[#This Row],[PCD]])</f>
        <v>5/114,3</v>
      </c>
      <c r="P1132" s="5" t="s">
        <v>664</v>
      </c>
      <c r="Q1132" s="17" t="str">
        <f>CONCATENATE(Таблица1[[#This Row],[Отверстия]],"/",Таблица1[[#This Row],[PCD]],"/",Таблица1[[#This Row],[Диаметр]])</f>
        <v>5/114,3/16</v>
      </c>
      <c r="R113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5/114,3/16/47/66,1/6,5</v>
      </c>
      <c r="S113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5/114,3/16/47/66,1/6,5</v>
      </c>
      <c r="T1132" s="58" t="s">
        <v>28</v>
      </c>
      <c r="U1132" s="4">
        <v>8</v>
      </c>
      <c r="V1132" s="35">
        <v>12</v>
      </c>
      <c r="W1132" s="55" t="s">
        <v>2933</v>
      </c>
      <c r="X1132" s="34">
        <v>4250</v>
      </c>
      <c r="Y1132" s="161"/>
      <c r="Z1132" s="34">
        <v>3325.0039999999999</v>
      </c>
      <c r="AA1132" s="51">
        <f>IFERROR(VLOOKUP(Таблица1[[#This Row],[Товар КОД6]],'Stock СВОД'!$A$5:$C$220,2,0),)</f>
        <v>0</v>
      </c>
      <c r="AB1132" s="51">
        <f>IFERROR(VLOOKUP(Таблица1[[#This Row],[Товар КОД6]],'Продажи Период СВОД'!$A$5:$C$410,2,0),)</f>
        <v>0</v>
      </c>
      <c r="AC1132" s="129">
        <f>IFERROR(VLOOKUP(Таблица1[[#This Row],[Товар КОД6]],'Stock СВОД'!$A$5:$C$220,3,0),)</f>
        <v>4</v>
      </c>
      <c r="AD1132" s="51">
        <f>IFERROR(VLOOKUP(Таблица1[[#This Row],[Товар КОД6]],'Продажи Период СВОД'!$A$5:$C$410,3,0),)</f>
        <v>0</v>
      </c>
      <c r="AE1132" s="119">
        <f>Таблица1[[#This Row],[СТОК 1001]]+Таблица1[[#This Row],[СТОК 1002,]]</f>
        <v>4</v>
      </c>
      <c r="AF1132" s="128"/>
      <c r="AG1132" s="129"/>
      <c r="AH1132" s="120">
        <f>Таблица1[[#This Row],[1002 заказ]]+Таблица1[[#This Row],[1001 заказ]]</f>
        <v>0</v>
      </c>
      <c r="AI1132" s="57"/>
      <c r="AJ1132" s="194"/>
      <c r="AK1132" s="194"/>
      <c r="AL1132" s="194">
        <f>Таблица1[[#This Row],[ФАКТ 1001]]+Таблица1[[#This Row],[ФАКТ 1002]]+Таблица1[[#This Row],[1001 заказ]]+Таблица1[[#This Row],[1002 заказ]]</f>
        <v>0</v>
      </c>
      <c r="AP1132" s="3">
        <f>Таблица1[[#This Row],[Возврат 1002]]+Таблица1[[#This Row],[Возврат 1001]]</f>
        <v>0</v>
      </c>
      <c r="AQ113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1133" spans="1:43" s="3" customFormat="1" ht="15.75" customHeight="1" x14ac:dyDescent="0.2">
      <c r="A1133" s="23" t="s">
        <v>810</v>
      </c>
      <c r="B1133" s="2">
        <v>409060</v>
      </c>
      <c r="C1133" s="88" t="s">
        <v>665</v>
      </c>
      <c r="D1133" s="23" t="s">
        <v>810</v>
      </c>
      <c r="E1133" s="7">
        <v>409060</v>
      </c>
      <c r="F1133" s="7" t="s">
        <v>204</v>
      </c>
      <c r="G1133" s="8" t="s">
        <v>1107</v>
      </c>
      <c r="H1133" s="5" t="s">
        <v>21</v>
      </c>
      <c r="I1133" s="5">
        <v>5</v>
      </c>
      <c r="J1133" s="5">
        <v>114.3</v>
      </c>
      <c r="K1133" s="5">
        <v>16</v>
      </c>
      <c r="L1133" s="5">
        <v>47</v>
      </c>
      <c r="M1133" s="5">
        <v>66.099999999999994</v>
      </c>
      <c r="N1133" s="5">
        <v>6.5</v>
      </c>
      <c r="O1133" s="43" t="str">
        <f>CONCATENATE(Таблица1[[#This Row],[Отверстия]],"/",Таблица1[[#This Row],[PCD]])</f>
        <v>5/114,3</v>
      </c>
      <c r="P1133" s="5" t="s">
        <v>666</v>
      </c>
      <c r="Q1133" s="17" t="str">
        <f>CONCATENATE(Таблица1[[#This Row],[Отверстия]],"/",Таблица1[[#This Row],[PCD]],"/",Таблица1[[#This Row],[Диаметр]])</f>
        <v>5/114,3/16</v>
      </c>
      <c r="R113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5/114,3/16/47/66,1/6,5</v>
      </c>
      <c r="S113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5/114,3/16/47/66,1/6,5</v>
      </c>
      <c r="T1133" s="58" t="s">
        <v>28</v>
      </c>
      <c r="U1133" s="4">
        <v>8</v>
      </c>
      <c r="V1133" s="35">
        <v>12</v>
      </c>
      <c r="W1133" s="55" t="s">
        <v>2933</v>
      </c>
      <c r="X1133" s="34">
        <v>3990</v>
      </c>
      <c r="Y1133" s="161"/>
      <c r="Z1133" s="34">
        <v>0</v>
      </c>
      <c r="AA1133" s="51">
        <f>IFERROR(VLOOKUP(Таблица1[[#This Row],[Товар КОД6]],'Stock СВОД'!$A$5:$C$220,2,0),)</f>
        <v>0</v>
      </c>
      <c r="AB1133" s="51">
        <f>IFERROR(VLOOKUP(Таблица1[[#This Row],[Товар КОД6]],'Продажи Период СВОД'!$A$5:$C$410,2,0),)</f>
        <v>0</v>
      </c>
      <c r="AC1133" s="129">
        <f>IFERROR(VLOOKUP(Таблица1[[#This Row],[Товар КОД6]],'Stock СВОД'!$A$5:$C$220,3,0),)</f>
        <v>0</v>
      </c>
      <c r="AD1133" s="51">
        <f>IFERROR(VLOOKUP(Таблица1[[#This Row],[Товар КОД6]],'Продажи Период СВОД'!$A$5:$C$410,3,0),)</f>
        <v>0</v>
      </c>
      <c r="AE1133" s="119">
        <f>Таблица1[[#This Row],[СТОК 1001]]+Таблица1[[#This Row],[СТОК 1002,]]</f>
        <v>0</v>
      </c>
      <c r="AF1133" s="128"/>
      <c r="AG1133" s="129"/>
      <c r="AH1133" s="120">
        <f>Таблица1[[#This Row],[1002 заказ]]+Таблица1[[#This Row],[1001 заказ]]</f>
        <v>0</v>
      </c>
      <c r="AI1133" s="57"/>
      <c r="AJ1133" s="194"/>
      <c r="AK1133" s="194"/>
      <c r="AL1133" s="194">
        <f>Таблица1[[#This Row],[ФАКТ 1001]]+Таблица1[[#This Row],[ФАКТ 1002]]+Таблица1[[#This Row],[1001 заказ]]+Таблица1[[#This Row],[1002 заказ]]</f>
        <v>0</v>
      </c>
      <c r="AP1133" s="3">
        <f>Таблица1[[#This Row],[Возврат 1002]]+Таблица1[[#This Row],[Возврат 1001]]</f>
        <v>0</v>
      </c>
      <c r="AQ113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34" spans="1:43" s="3" customFormat="1" ht="15.75" customHeight="1" x14ac:dyDescent="0.2">
      <c r="A1134" s="23" t="s">
        <v>810</v>
      </c>
      <c r="B1134" s="2">
        <v>763968</v>
      </c>
      <c r="C1134" s="88" t="s">
        <v>667</v>
      </c>
      <c r="D1134" s="23" t="s">
        <v>810</v>
      </c>
      <c r="E1134" s="7">
        <v>763968</v>
      </c>
      <c r="F1134" s="7" t="s">
        <v>172</v>
      </c>
      <c r="G1134" s="8" t="s">
        <v>1098</v>
      </c>
      <c r="H1134" s="5" t="s">
        <v>21</v>
      </c>
      <c r="I1134" s="5">
        <v>5</v>
      </c>
      <c r="J1134" s="5">
        <v>114.3</v>
      </c>
      <c r="K1134" s="5">
        <v>16</v>
      </c>
      <c r="L1134" s="5">
        <v>47</v>
      </c>
      <c r="M1134" s="5">
        <v>66.099999999999994</v>
      </c>
      <c r="N1134" s="5">
        <v>6.5</v>
      </c>
      <c r="O1134" s="43" t="str">
        <f>CONCATENATE(Таблица1[[#This Row],[Отверстия]],"/",Таблица1[[#This Row],[PCD]])</f>
        <v>5/114,3</v>
      </c>
      <c r="P1134" s="5" t="s">
        <v>668</v>
      </c>
      <c r="Q1134" s="17" t="str">
        <f>CONCATENATE(Таблица1[[#This Row],[Отверстия]],"/",Таблица1[[#This Row],[PCD]],"/",Таблица1[[#This Row],[Диаметр]])</f>
        <v>5/114,3/16</v>
      </c>
      <c r="R113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5/114,3/16/47/66,1/6,5</v>
      </c>
      <c r="S113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5/114,3/16/47/66,1/6,5</v>
      </c>
      <c r="T1134" s="58" t="s">
        <v>28</v>
      </c>
      <c r="U1134" s="4">
        <v>8</v>
      </c>
      <c r="V1134" s="35">
        <v>12</v>
      </c>
      <c r="W1134" s="55" t="s">
        <v>2933</v>
      </c>
      <c r="X1134" s="34">
        <v>3990</v>
      </c>
      <c r="Y1134" s="161"/>
      <c r="Z1134" s="34">
        <v>0</v>
      </c>
      <c r="AA1134" s="51">
        <f>IFERROR(VLOOKUP(Таблица1[[#This Row],[Товар КОД6]],'Stock СВОД'!$A$5:$C$220,2,0),)</f>
        <v>0</v>
      </c>
      <c r="AB1134" s="51">
        <f>IFERROR(VLOOKUP(Таблица1[[#This Row],[Товар КОД6]],'Продажи Период СВОД'!$A$5:$C$410,2,0),)</f>
        <v>0</v>
      </c>
      <c r="AC1134" s="129">
        <f>IFERROR(VLOOKUP(Таблица1[[#This Row],[Товар КОД6]],'Stock СВОД'!$A$5:$C$220,3,0),)</f>
        <v>0</v>
      </c>
      <c r="AD1134" s="51">
        <f>IFERROR(VLOOKUP(Таблица1[[#This Row],[Товар КОД6]],'Продажи Период СВОД'!$A$5:$C$410,3,0),)</f>
        <v>0</v>
      </c>
      <c r="AE1134" s="119">
        <f>Таблица1[[#This Row],[СТОК 1001]]+Таблица1[[#This Row],[СТОК 1002,]]</f>
        <v>0</v>
      </c>
      <c r="AF1134" s="128"/>
      <c r="AG1134" s="129"/>
      <c r="AH1134" s="120">
        <f>Таблица1[[#This Row],[1002 заказ]]+Таблица1[[#This Row],[1001 заказ]]</f>
        <v>0</v>
      </c>
      <c r="AI1134" s="57"/>
      <c r="AJ1134" s="194"/>
      <c r="AK1134" s="194"/>
      <c r="AL1134" s="194">
        <f>Таблица1[[#This Row],[ФАКТ 1001]]+Таблица1[[#This Row],[ФАКТ 1002]]+Таблица1[[#This Row],[1001 заказ]]+Таблица1[[#This Row],[1002 заказ]]</f>
        <v>0</v>
      </c>
      <c r="AP1134" s="3">
        <f>Таблица1[[#This Row],[Возврат 1002]]+Таблица1[[#This Row],[Возврат 1001]]</f>
        <v>0</v>
      </c>
      <c r="AQ113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35" spans="1:43" s="3" customFormat="1" ht="15.75" customHeight="1" x14ac:dyDescent="0.2">
      <c r="A1135" s="23" t="s">
        <v>810</v>
      </c>
      <c r="B1135" s="2">
        <v>830844</v>
      </c>
      <c r="C1135" s="88" t="s">
        <v>669</v>
      </c>
      <c r="D1135" s="23" t="s">
        <v>810</v>
      </c>
      <c r="E1135" s="7">
        <v>830844</v>
      </c>
      <c r="F1135" s="7" t="s">
        <v>172</v>
      </c>
      <c r="G1135" s="8" t="s">
        <v>2571</v>
      </c>
      <c r="H1135" s="5" t="s">
        <v>21</v>
      </c>
      <c r="I1135" s="5">
        <v>5</v>
      </c>
      <c r="J1135" s="5">
        <v>114.3</v>
      </c>
      <c r="K1135" s="5">
        <v>16</v>
      </c>
      <c r="L1135" s="5">
        <v>47</v>
      </c>
      <c r="M1135" s="5">
        <v>66.099999999999994</v>
      </c>
      <c r="N1135" s="5">
        <v>6.5</v>
      </c>
      <c r="O1135" s="43" t="str">
        <f>CONCATENATE(Таблица1[[#This Row],[Отверстия]],"/",Таблица1[[#This Row],[PCD]])</f>
        <v>5/114,3</v>
      </c>
      <c r="P1135" s="5" t="s">
        <v>670</v>
      </c>
      <c r="Q1135" s="17" t="str">
        <f>CONCATENATE(Таблица1[[#This Row],[Отверстия]],"/",Таблица1[[#This Row],[PCD]],"/",Таблица1[[#This Row],[Диаметр]])</f>
        <v>5/114,3/16</v>
      </c>
      <c r="R113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5/114,3/16/47/66,1/6,5</v>
      </c>
      <c r="S113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5/114,3/16/47/66,1/6,5</v>
      </c>
      <c r="T1135" s="58" t="s">
        <v>28</v>
      </c>
      <c r="U1135" s="4">
        <v>8</v>
      </c>
      <c r="V1135" s="35">
        <v>12</v>
      </c>
      <c r="W1135" s="55" t="s">
        <v>2933</v>
      </c>
      <c r="X1135" s="34">
        <v>4250</v>
      </c>
      <c r="Y1135" s="161"/>
      <c r="Z1135" s="34">
        <v>3325.0039999999999</v>
      </c>
      <c r="AA1135" s="51">
        <f>IFERROR(VLOOKUP(Таблица1[[#This Row],[Товар КОД6]],'Stock СВОД'!$A$5:$C$220,2,0),)</f>
        <v>0</v>
      </c>
      <c r="AB1135" s="51">
        <f>IFERROR(VLOOKUP(Таблица1[[#This Row],[Товар КОД6]],'Продажи Период СВОД'!$A$5:$C$410,2,0),)</f>
        <v>0</v>
      </c>
      <c r="AC1135" s="129">
        <f>IFERROR(VLOOKUP(Таблица1[[#This Row],[Товар КОД6]],'Stock СВОД'!$A$5:$C$220,3,0),)</f>
        <v>0</v>
      </c>
      <c r="AD1135" s="51">
        <f>IFERROR(VLOOKUP(Таблица1[[#This Row],[Товар КОД6]],'Продажи Период СВОД'!$A$5:$C$410,3,0),)</f>
        <v>0</v>
      </c>
      <c r="AE1135" s="119">
        <f>Таблица1[[#This Row],[СТОК 1001]]+Таблица1[[#This Row],[СТОК 1002,]]</f>
        <v>0</v>
      </c>
      <c r="AF1135" s="128"/>
      <c r="AG1135" s="129"/>
      <c r="AH1135" s="120">
        <f>Таблица1[[#This Row],[1002 заказ]]+Таблица1[[#This Row],[1001 заказ]]</f>
        <v>0</v>
      </c>
      <c r="AI1135" s="57"/>
      <c r="AJ1135" s="194"/>
      <c r="AK1135" s="194"/>
      <c r="AL1135" s="194">
        <f>Таблица1[[#This Row],[ФАКТ 1001]]+Таблица1[[#This Row],[ФАКТ 1002]]+Таблица1[[#This Row],[1001 заказ]]+Таблица1[[#This Row],[1002 заказ]]</f>
        <v>0</v>
      </c>
      <c r="AP1135" s="3">
        <f>Таблица1[[#This Row],[Возврат 1002]]+Таблица1[[#This Row],[Возврат 1001]]</f>
        <v>0</v>
      </c>
      <c r="AQ113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36" spans="1:43" s="3" customFormat="1" ht="15.75" customHeight="1" x14ac:dyDescent="0.2">
      <c r="A1136" s="23" t="s">
        <v>810</v>
      </c>
      <c r="B1136" s="2">
        <v>902455</v>
      </c>
      <c r="C1136" s="88" t="s">
        <v>671</v>
      </c>
      <c r="D1136" s="23" t="s">
        <v>810</v>
      </c>
      <c r="E1136" s="7">
        <v>902455</v>
      </c>
      <c r="F1136" s="7" t="s">
        <v>172</v>
      </c>
      <c r="G1136" s="8" t="s">
        <v>1097</v>
      </c>
      <c r="H1136" s="5" t="s">
        <v>21</v>
      </c>
      <c r="I1136" s="5">
        <v>5</v>
      </c>
      <c r="J1136" s="5">
        <v>114.3</v>
      </c>
      <c r="K1136" s="5">
        <v>16</v>
      </c>
      <c r="L1136" s="5">
        <v>47</v>
      </c>
      <c r="M1136" s="5">
        <v>66.099999999999994</v>
      </c>
      <c r="N1136" s="5">
        <v>6.5</v>
      </c>
      <c r="O1136" s="43" t="str">
        <f>CONCATENATE(Таблица1[[#This Row],[Отверстия]],"/",Таблица1[[#This Row],[PCD]])</f>
        <v>5/114,3</v>
      </c>
      <c r="P1136" s="5" t="s">
        <v>672</v>
      </c>
      <c r="Q1136" s="17" t="str">
        <f>CONCATENATE(Таблица1[[#This Row],[Отверстия]],"/",Таблица1[[#This Row],[PCD]],"/",Таблица1[[#This Row],[Диаметр]])</f>
        <v>5/114,3/16</v>
      </c>
      <c r="R113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5/114,3/16/47/66,1/6,5</v>
      </c>
      <c r="S113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5/114,3/16/47/66,1/6,5</v>
      </c>
      <c r="T1136" s="58" t="s">
        <v>28</v>
      </c>
      <c r="U1136" s="4">
        <v>8</v>
      </c>
      <c r="V1136" s="35">
        <v>12</v>
      </c>
      <c r="W1136" s="55" t="s">
        <v>2933</v>
      </c>
      <c r="X1136" s="34">
        <v>4250</v>
      </c>
      <c r="Y1136" s="161"/>
      <c r="Z1136" s="34">
        <v>3325.0039999999999</v>
      </c>
      <c r="AA1136" s="51">
        <f>IFERROR(VLOOKUP(Таблица1[[#This Row],[Товар КОД6]],'Stock СВОД'!$A$5:$C$220,2,0),)</f>
        <v>4</v>
      </c>
      <c r="AB1136" s="51">
        <f>IFERROR(VLOOKUP(Таблица1[[#This Row],[Товар КОД6]],'Продажи Период СВОД'!$A$5:$C$410,2,0),)</f>
        <v>0</v>
      </c>
      <c r="AC1136" s="129">
        <f>IFERROR(VLOOKUP(Таблица1[[#This Row],[Товар КОД6]],'Stock СВОД'!$A$5:$C$220,3,0),)</f>
        <v>0</v>
      </c>
      <c r="AD1136" s="51">
        <f>IFERROR(VLOOKUP(Таблица1[[#This Row],[Товар КОД6]],'Продажи Период СВОД'!$A$5:$C$410,3,0),)</f>
        <v>0</v>
      </c>
      <c r="AE1136" s="119">
        <f>Таблица1[[#This Row],[СТОК 1001]]+Таблица1[[#This Row],[СТОК 1002,]]</f>
        <v>4</v>
      </c>
      <c r="AF1136" s="128"/>
      <c r="AG1136" s="129"/>
      <c r="AH1136" s="120">
        <f>Таблица1[[#This Row],[1002 заказ]]+Таблица1[[#This Row],[1001 заказ]]</f>
        <v>0</v>
      </c>
      <c r="AI1136" s="57"/>
      <c r="AJ1136" s="194"/>
      <c r="AK1136" s="194"/>
      <c r="AL1136" s="194">
        <f>Таблица1[[#This Row],[ФАКТ 1001]]+Таблица1[[#This Row],[ФАКТ 1002]]+Таблица1[[#This Row],[1001 заказ]]+Таблица1[[#This Row],[1002 заказ]]</f>
        <v>0</v>
      </c>
      <c r="AP1136" s="3">
        <f>Таблица1[[#This Row],[Возврат 1002]]+Таблица1[[#This Row],[Возврат 1001]]</f>
        <v>0</v>
      </c>
      <c r="AQ113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1137" spans="1:43" s="3" customFormat="1" ht="15.75" customHeight="1" x14ac:dyDescent="0.2">
      <c r="A1137" s="23" t="s">
        <v>810</v>
      </c>
      <c r="B1137" s="2">
        <v>408945</v>
      </c>
      <c r="C1137" s="88" t="s">
        <v>673</v>
      </c>
      <c r="D1137" s="23" t="s">
        <v>810</v>
      </c>
      <c r="E1137" s="7">
        <v>408945</v>
      </c>
      <c r="F1137" s="7" t="s">
        <v>377</v>
      </c>
      <c r="G1137" s="8" t="s">
        <v>1097</v>
      </c>
      <c r="H1137" s="5" t="s">
        <v>21</v>
      </c>
      <c r="I1137" s="5">
        <v>5</v>
      </c>
      <c r="J1137" s="5">
        <v>114.3</v>
      </c>
      <c r="K1137" s="5">
        <v>16</v>
      </c>
      <c r="L1137" s="5">
        <v>47</v>
      </c>
      <c r="M1137" s="5">
        <v>66.099999999999994</v>
      </c>
      <c r="N1137" s="5">
        <v>6.5</v>
      </c>
      <c r="O1137" s="43" t="str">
        <f>CONCATENATE(Таблица1[[#This Row],[Отверстия]],"/",Таблица1[[#This Row],[PCD]])</f>
        <v>5/114,3</v>
      </c>
      <c r="P1137" s="5" t="s">
        <v>674</v>
      </c>
      <c r="Q1137" s="17" t="str">
        <f>CONCATENATE(Таблица1[[#This Row],[Отверстия]],"/",Таблица1[[#This Row],[PCD]],"/",Таблица1[[#This Row],[Диаметр]])</f>
        <v>5/114,3/16</v>
      </c>
      <c r="R113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5/114,3/16/47/66,1/6,5</v>
      </c>
      <c r="S113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5/114,3/16/47/66,1/6,5</v>
      </c>
      <c r="T1137" s="58" t="s">
        <v>28</v>
      </c>
      <c r="U1137" s="4">
        <v>8</v>
      </c>
      <c r="V1137" s="35">
        <v>12</v>
      </c>
      <c r="W1137" s="55" t="s">
        <v>2933</v>
      </c>
      <c r="X1137" s="34">
        <v>4250</v>
      </c>
      <c r="Y1137" s="161"/>
      <c r="Z1137" s="34">
        <v>0</v>
      </c>
      <c r="AA1137" s="51">
        <f>IFERROR(VLOOKUP(Таблица1[[#This Row],[Товар КОД6]],'Stock СВОД'!$A$5:$C$220,2,0),)</f>
        <v>0</v>
      </c>
      <c r="AB1137" s="51">
        <f>IFERROR(VLOOKUP(Таблица1[[#This Row],[Товар КОД6]],'Продажи Период СВОД'!$A$5:$C$410,2,0),)</f>
        <v>0</v>
      </c>
      <c r="AC1137" s="129">
        <f>IFERROR(VLOOKUP(Таблица1[[#This Row],[Товар КОД6]],'Stock СВОД'!$A$5:$C$220,3,0),)</f>
        <v>0</v>
      </c>
      <c r="AD1137" s="51">
        <f>IFERROR(VLOOKUP(Таблица1[[#This Row],[Товар КОД6]],'Продажи Период СВОД'!$A$5:$C$410,3,0),)</f>
        <v>0</v>
      </c>
      <c r="AE1137" s="119">
        <f>Таблица1[[#This Row],[СТОК 1001]]+Таблица1[[#This Row],[СТОК 1002,]]</f>
        <v>0</v>
      </c>
      <c r="AF1137" s="128"/>
      <c r="AG1137" s="129"/>
      <c r="AH1137" s="120">
        <f>Таблица1[[#This Row],[1002 заказ]]+Таблица1[[#This Row],[1001 заказ]]</f>
        <v>0</v>
      </c>
      <c r="AI1137" s="57"/>
      <c r="AJ1137" s="194"/>
      <c r="AK1137" s="194"/>
      <c r="AL1137" s="194">
        <f>Таблица1[[#This Row],[ФАКТ 1001]]+Таблица1[[#This Row],[ФАКТ 1002]]+Таблица1[[#This Row],[1001 заказ]]+Таблица1[[#This Row],[1002 заказ]]</f>
        <v>0</v>
      </c>
      <c r="AP1137" s="3">
        <f>Таблица1[[#This Row],[Возврат 1002]]+Таблица1[[#This Row],[Возврат 1001]]</f>
        <v>0</v>
      </c>
      <c r="AQ113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38" spans="1:43" s="3" customFormat="1" ht="15.75" customHeight="1" x14ac:dyDescent="0.2">
      <c r="A1138" s="23" t="s">
        <v>810</v>
      </c>
      <c r="B1138" s="2">
        <v>409058</v>
      </c>
      <c r="C1138" s="88" t="s">
        <v>1809</v>
      </c>
      <c r="D1138" s="23" t="s">
        <v>810</v>
      </c>
      <c r="E1138" s="7">
        <v>409058</v>
      </c>
      <c r="F1138" s="7" t="s">
        <v>2576</v>
      </c>
      <c r="G1138" s="8" t="s">
        <v>1180</v>
      </c>
      <c r="H1138" s="5" t="s">
        <v>21</v>
      </c>
      <c r="I1138" s="5">
        <v>5</v>
      </c>
      <c r="J1138" s="5">
        <v>114.3</v>
      </c>
      <c r="K1138" s="5">
        <v>16</v>
      </c>
      <c r="L1138" s="5">
        <v>47</v>
      </c>
      <c r="M1138" s="5">
        <v>66.099999999999994</v>
      </c>
      <c r="N1138" s="5">
        <v>6.5</v>
      </c>
      <c r="O1138" s="43" t="str">
        <f>CONCATENATE(Таблица1[[#This Row],[Отверстия]],"/",Таблица1[[#This Row],[PCD]])</f>
        <v>5/114,3</v>
      </c>
      <c r="P1138" s="5" t="s">
        <v>2560</v>
      </c>
      <c r="Q1138" s="17" t="str">
        <f>CONCATENATE(Таблица1[[#This Row],[Отверстия]],"/",Таблица1[[#This Row],[PCD]],"/",Таблица1[[#This Row],[Диаметр]])</f>
        <v>5/114,3/16</v>
      </c>
      <c r="R113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5/114,3/16/47/66,1/6,5</v>
      </c>
      <c r="S113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5/114,3/16/47/66,1/6,5</v>
      </c>
      <c r="T1138" s="58" t="s">
        <v>28</v>
      </c>
      <c r="U1138" s="4">
        <v>8</v>
      </c>
      <c r="V1138" s="35">
        <v>12</v>
      </c>
      <c r="W1138" s="55" t="s">
        <v>2933</v>
      </c>
      <c r="X1138" s="34">
        <v>4250</v>
      </c>
      <c r="Y1138" s="161"/>
      <c r="Z1138" s="34">
        <v>0</v>
      </c>
      <c r="AA1138" s="51">
        <f>IFERROR(VLOOKUP(Таблица1[[#This Row],[Товар КОД6]],'Stock СВОД'!$A$5:$C$220,2,0),)</f>
        <v>0</v>
      </c>
      <c r="AB1138" s="51">
        <f>IFERROR(VLOOKUP(Таблица1[[#This Row],[Товар КОД6]],'Продажи Период СВОД'!$A$5:$C$410,2,0),)</f>
        <v>0</v>
      </c>
      <c r="AC1138" s="129">
        <f>IFERROR(VLOOKUP(Таблица1[[#This Row],[Товар КОД6]],'Stock СВОД'!$A$5:$C$220,3,0),)</f>
        <v>0</v>
      </c>
      <c r="AD1138" s="51">
        <f>IFERROR(VLOOKUP(Таблица1[[#This Row],[Товар КОД6]],'Продажи Период СВОД'!$A$5:$C$410,3,0),)</f>
        <v>0</v>
      </c>
      <c r="AE1138" s="119">
        <f>Таблица1[[#This Row],[СТОК 1001]]+Таблица1[[#This Row],[СТОК 1002,]]</f>
        <v>0</v>
      </c>
      <c r="AF1138" s="128"/>
      <c r="AG1138" s="129"/>
      <c r="AH1138" s="120">
        <f>Таблица1[[#This Row],[1002 заказ]]+Таблица1[[#This Row],[1001 заказ]]</f>
        <v>0</v>
      </c>
      <c r="AI1138" s="57"/>
      <c r="AJ1138" s="194"/>
      <c r="AK1138" s="194"/>
      <c r="AL1138" s="194">
        <f>Таблица1[[#This Row],[ФАКТ 1001]]+Таблица1[[#This Row],[ФАКТ 1002]]+Таблица1[[#This Row],[1001 заказ]]+Таблица1[[#This Row],[1002 заказ]]</f>
        <v>0</v>
      </c>
      <c r="AP1138" s="3">
        <f>Таблица1[[#This Row],[Возврат 1002]]+Таблица1[[#This Row],[Возврат 1001]]</f>
        <v>0</v>
      </c>
      <c r="AQ113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39" spans="1:43" s="3" customFormat="1" ht="15.75" customHeight="1" x14ac:dyDescent="0.2">
      <c r="A1139" s="23" t="s">
        <v>810</v>
      </c>
      <c r="B1139" s="2">
        <v>409059</v>
      </c>
      <c r="C1139" s="88" t="s">
        <v>1810</v>
      </c>
      <c r="D1139" s="23" t="s">
        <v>810</v>
      </c>
      <c r="E1139" s="7">
        <v>409059</v>
      </c>
      <c r="F1139" s="7" t="s">
        <v>2576</v>
      </c>
      <c r="G1139" s="8" t="s">
        <v>2571</v>
      </c>
      <c r="H1139" s="5" t="s">
        <v>21</v>
      </c>
      <c r="I1139" s="5">
        <v>5</v>
      </c>
      <c r="J1139" s="5">
        <v>114.3</v>
      </c>
      <c r="K1139" s="5">
        <v>16</v>
      </c>
      <c r="L1139" s="5">
        <v>47</v>
      </c>
      <c r="M1139" s="5">
        <v>66.099999999999994</v>
      </c>
      <c r="N1139" s="5">
        <v>6.5</v>
      </c>
      <c r="O1139" s="43" t="str">
        <f>CONCATENATE(Таблица1[[#This Row],[Отверстия]],"/",Таблица1[[#This Row],[PCD]])</f>
        <v>5/114,3</v>
      </c>
      <c r="P1139" s="5" t="s">
        <v>2561</v>
      </c>
      <c r="Q1139" s="17" t="str">
        <f>CONCATENATE(Таблица1[[#This Row],[Отверстия]],"/",Таблица1[[#This Row],[PCD]],"/",Таблица1[[#This Row],[Диаметр]])</f>
        <v>5/114,3/16</v>
      </c>
      <c r="R113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5/114,3/16/47/66,1/6,5</v>
      </c>
      <c r="S113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5/114,3/16/47/66,1/6,5</v>
      </c>
      <c r="T1139" s="58" t="s">
        <v>28</v>
      </c>
      <c r="U1139" s="4">
        <v>8</v>
      </c>
      <c r="V1139" s="35">
        <v>12</v>
      </c>
      <c r="W1139" s="55" t="s">
        <v>2933</v>
      </c>
      <c r="X1139" s="34">
        <v>4250</v>
      </c>
      <c r="Y1139" s="161"/>
      <c r="Z1139" s="34">
        <v>0</v>
      </c>
      <c r="AA1139" s="51">
        <f>IFERROR(VLOOKUP(Таблица1[[#This Row],[Товар КОД6]],'Stock СВОД'!$A$5:$C$220,2,0),)</f>
        <v>0</v>
      </c>
      <c r="AB1139" s="51">
        <f>IFERROR(VLOOKUP(Таблица1[[#This Row],[Товар КОД6]],'Продажи Период СВОД'!$A$5:$C$410,2,0),)</f>
        <v>0</v>
      </c>
      <c r="AC1139" s="129">
        <f>IFERROR(VLOOKUP(Таблица1[[#This Row],[Товар КОД6]],'Stock СВОД'!$A$5:$C$220,3,0),)</f>
        <v>0</v>
      </c>
      <c r="AD1139" s="51">
        <f>IFERROR(VLOOKUP(Таблица1[[#This Row],[Товар КОД6]],'Продажи Период СВОД'!$A$5:$C$410,3,0),)</f>
        <v>0</v>
      </c>
      <c r="AE1139" s="119">
        <f>Таблица1[[#This Row],[СТОК 1001]]+Таблица1[[#This Row],[СТОК 1002,]]</f>
        <v>0</v>
      </c>
      <c r="AF1139" s="128"/>
      <c r="AG1139" s="129"/>
      <c r="AH1139" s="120">
        <f>Таблица1[[#This Row],[1002 заказ]]+Таблица1[[#This Row],[1001 заказ]]</f>
        <v>0</v>
      </c>
      <c r="AI1139" s="57"/>
      <c r="AJ1139" s="194"/>
      <c r="AK1139" s="194"/>
      <c r="AL1139" s="194">
        <f>Таблица1[[#This Row],[ФАКТ 1001]]+Таблица1[[#This Row],[ФАКТ 1002]]+Таблица1[[#This Row],[1001 заказ]]+Таблица1[[#This Row],[1002 заказ]]</f>
        <v>0</v>
      </c>
      <c r="AP1139" s="3">
        <f>Таблица1[[#This Row],[Возврат 1002]]+Таблица1[[#This Row],[Возврат 1001]]</f>
        <v>0</v>
      </c>
      <c r="AQ113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40" spans="1:43" s="3" customFormat="1" ht="15.75" customHeight="1" x14ac:dyDescent="0.2">
      <c r="A1140" s="23" t="s">
        <v>810</v>
      </c>
      <c r="B1140" s="2">
        <v>409061</v>
      </c>
      <c r="C1140" s="88" t="s">
        <v>1811</v>
      </c>
      <c r="D1140" s="23" t="s">
        <v>810</v>
      </c>
      <c r="E1140" s="7">
        <v>409061</v>
      </c>
      <c r="F1140" s="7" t="s">
        <v>2576</v>
      </c>
      <c r="G1140" s="8" t="s">
        <v>1108</v>
      </c>
      <c r="H1140" s="5" t="s">
        <v>21</v>
      </c>
      <c r="I1140" s="5">
        <v>5</v>
      </c>
      <c r="J1140" s="5">
        <v>114.3</v>
      </c>
      <c r="K1140" s="5">
        <v>16</v>
      </c>
      <c r="L1140" s="5">
        <v>47</v>
      </c>
      <c r="M1140" s="5">
        <v>66.099999999999994</v>
      </c>
      <c r="N1140" s="5">
        <v>6.5</v>
      </c>
      <c r="O1140" s="43" t="str">
        <f>CONCATENATE(Таблица1[[#This Row],[Отверстия]],"/",Таблица1[[#This Row],[PCD]])</f>
        <v>5/114,3</v>
      </c>
      <c r="P1140" s="5" t="s">
        <v>2562</v>
      </c>
      <c r="Q1140" s="17" t="str">
        <f>CONCATENATE(Таблица1[[#This Row],[Отверстия]],"/",Таблица1[[#This Row],[PCD]],"/",Таблица1[[#This Row],[Диаметр]])</f>
        <v>5/114,3/16</v>
      </c>
      <c r="R114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5/114,3/16/47/66,1/6,5</v>
      </c>
      <c r="S114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5/114,3/16/47/66,1/6,5</v>
      </c>
      <c r="T1140" s="58" t="s">
        <v>28</v>
      </c>
      <c r="U1140" s="4">
        <v>8</v>
      </c>
      <c r="V1140" s="35">
        <v>12</v>
      </c>
      <c r="W1140" s="55" t="s">
        <v>2933</v>
      </c>
      <c r="X1140" s="34">
        <v>3990</v>
      </c>
      <c r="Y1140" s="161"/>
      <c r="Z1140" s="34">
        <v>0</v>
      </c>
      <c r="AA1140" s="51">
        <f>IFERROR(VLOOKUP(Таблица1[[#This Row],[Товар КОД6]],'Stock СВОД'!$A$5:$C$220,2,0),)</f>
        <v>0</v>
      </c>
      <c r="AB1140" s="51">
        <f>IFERROR(VLOOKUP(Таблица1[[#This Row],[Товар КОД6]],'Продажи Период СВОД'!$A$5:$C$410,2,0),)</f>
        <v>0</v>
      </c>
      <c r="AC1140" s="129">
        <f>IFERROR(VLOOKUP(Таблица1[[#This Row],[Товар КОД6]],'Stock СВОД'!$A$5:$C$220,3,0),)</f>
        <v>0</v>
      </c>
      <c r="AD1140" s="51">
        <f>IFERROR(VLOOKUP(Таблица1[[#This Row],[Товар КОД6]],'Продажи Период СВОД'!$A$5:$C$410,3,0),)</f>
        <v>0</v>
      </c>
      <c r="AE1140" s="119">
        <f>Таблица1[[#This Row],[СТОК 1001]]+Таблица1[[#This Row],[СТОК 1002,]]</f>
        <v>0</v>
      </c>
      <c r="AF1140" s="128"/>
      <c r="AG1140" s="129"/>
      <c r="AH1140" s="120">
        <f>Таблица1[[#This Row],[1002 заказ]]+Таблица1[[#This Row],[1001 заказ]]</f>
        <v>0</v>
      </c>
      <c r="AI1140" s="57"/>
      <c r="AJ1140" s="194"/>
      <c r="AK1140" s="194"/>
      <c r="AL1140" s="194">
        <f>Таблица1[[#This Row],[ФАКТ 1001]]+Таблица1[[#This Row],[ФАКТ 1002]]+Таблица1[[#This Row],[1001 заказ]]+Таблица1[[#This Row],[1002 заказ]]</f>
        <v>0</v>
      </c>
      <c r="AP1140" s="3">
        <f>Таблица1[[#This Row],[Возврат 1002]]+Таблица1[[#This Row],[Возврат 1001]]</f>
        <v>0</v>
      </c>
      <c r="AQ114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41" spans="1:43" s="3" customFormat="1" ht="15.75" customHeight="1" x14ac:dyDescent="0.2">
      <c r="A1141" s="23" t="s">
        <v>810</v>
      </c>
      <c r="B1141" s="2">
        <v>665726</v>
      </c>
      <c r="C1141" s="88" t="s">
        <v>3931</v>
      </c>
      <c r="D1141" s="23" t="s">
        <v>810</v>
      </c>
      <c r="E1141" s="7">
        <v>665726</v>
      </c>
      <c r="F1141" s="7" t="s">
        <v>377</v>
      </c>
      <c r="G1141" s="8" t="s">
        <v>1106</v>
      </c>
      <c r="H1141" s="5" t="s">
        <v>21</v>
      </c>
      <c r="I1141" s="5">
        <v>5</v>
      </c>
      <c r="J1141" s="5">
        <v>114.3</v>
      </c>
      <c r="K1141" s="5">
        <v>16</v>
      </c>
      <c r="L1141" s="5">
        <v>47</v>
      </c>
      <c r="M1141" s="5">
        <v>66.099999999999994</v>
      </c>
      <c r="N1141" s="5">
        <v>6.5</v>
      </c>
      <c r="O1141" s="43" t="str">
        <f>CONCATENATE(Таблица1[[#This Row],[Отверстия]],"/",Таблица1[[#This Row],[PCD]])</f>
        <v>5/114,3</v>
      </c>
      <c r="P1141" s="5" t="s">
        <v>2329</v>
      </c>
      <c r="Q1141" s="17" t="str">
        <f>CONCATENATE(Таблица1[[#This Row],[Отверстия]],"/",Таблица1[[#This Row],[PCD]],"/",Таблица1[[#This Row],[Диаметр]])</f>
        <v>5/114,3/16</v>
      </c>
      <c r="R114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5/114,3/16/47/66,1/6,5</v>
      </c>
      <c r="S114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5/114,3/16/47/66,1/6,5</v>
      </c>
      <c r="T1141" s="58" t="s">
        <v>28</v>
      </c>
      <c r="U1141" s="4">
        <v>8</v>
      </c>
      <c r="V1141" s="35">
        <v>12</v>
      </c>
      <c r="W1141" s="55" t="s">
        <v>2933</v>
      </c>
      <c r="X1141" s="34">
        <v>3990</v>
      </c>
      <c r="Y1141" s="161"/>
      <c r="Z1141" s="34">
        <v>0</v>
      </c>
      <c r="AA1141" s="51">
        <f>IFERROR(VLOOKUP(Таблица1[[#This Row],[Товар КОД6]],'Stock СВОД'!$A$5:$C$220,2,0),)</f>
        <v>0</v>
      </c>
      <c r="AB1141" s="51">
        <f>IFERROR(VLOOKUP(Таблица1[[#This Row],[Товар КОД6]],'Продажи Период СВОД'!$A$5:$C$410,2,0),)</f>
        <v>0</v>
      </c>
      <c r="AC1141" s="129">
        <f>IFERROR(VLOOKUP(Таблица1[[#This Row],[Товар КОД6]],'Stock СВОД'!$A$5:$C$220,3,0),)</f>
        <v>0</v>
      </c>
      <c r="AD1141" s="51">
        <f>IFERROR(VLOOKUP(Таблица1[[#This Row],[Товар КОД6]],'Продажи Период СВОД'!$A$5:$C$410,3,0),)</f>
        <v>0</v>
      </c>
      <c r="AE1141" s="119">
        <f>Таблица1[[#This Row],[СТОК 1001]]+Таблица1[[#This Row],[СТОК 1002,]]</f>
        <v>0</v>
      </c>
      <c r="AF1141" s="128"/>
      <c r="AG1141" s="129"/>
      <c r="AH1141" s="120">
        <f>Таблица1[[#This Row],[1002 заказ]]+Таблица1[[#This Row],[1001 заказ]]</f>
        <v>0</v>
      </c>
      <c r="AI1141" s="57"/>
      <c r="AJ1141" s="194"/>
      <c r="AK1141" s="194"/>
      <c r="AL1141" s="194">
        <f>Таблица1[[#This Row],[ФАКТ 1001]]+Таблица1[[#This Row],[ФАКТ 1002]]+Таблица1[[#This Row],[1001 заказ]]+Таблица1[[#This Row],[1002 заказ]]</f>
        <v>0</v>
      </c>
      <c r="AP1141" s="3">
        <f>Таблица1[[#This Row],[Возврат 1002]]+Таблица1[[#This Row],[Возврат 1001]]</f>
        <v>0</v>
      </c>
      <c r="AQ114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42" spans="1:43" s="3" customFormat="1" ht="15.75" customHeight="1" x14ac:dyDescent="0.2">
      <c r="A1142" s="23" t="s">
        <v>810</v>
      </c>
      <c r="B1142" s="2">
        <v>666030</v>
      </c>
      <c r="C1142" s="88" t="s">
        <v>3810</v>
      </c>
      <c r="D1142" s="23" t="s">
        <v>810</v>
      </c>
      <c r="E1142" s="7">
        <v>666030</v>
      </c>
      <c r="F1142" s="7" t="s">
        <v>2576</v>
      </c>
      <c r="G1142" s="8" t="s">
        <v>1103</v>
      </c>
      <c r="H1142" s="5" t="s">
        <v>21</v>
      </c>
      <c r="I1142" s="5">
        <v>5</v>
      </c>
      <c r="J1142" s="5">
        <v>114.3</v>
      </c>
      <c r="K1142" s="5">
        <v>16</v>
      </c>
      <c r="L1142" s="5">
        <v>47</v>
      </c>
      <c r="M1142" s="5">
        <v>66.099999999999994</v>
      </c>
      <c r="N1142" s="5">
        <v>6.5</v>
      </c>
      <c r="O1142" s="43" t="str">
        <f>CONCATENATE(Таблица1[[#This Row],[Отверстия]],"/",Таблица1[[#This Row],[PCD]])</f>
        <v>5/114,3</v>
      </c>
      <c r="P1142" s="5" t="s">
        <v>2544</v>
      </c>
      <c r="Q1142" s="17" t="str">
        <f>CONCATENATE(Таблица1[[#This Row],[Отверстия]],"/",Таблица1[[#This Row],[PCD]],"/",Таблица1[[#This Row],[Диаметр]])</f>
        <v>5/114,3/16</v>
      </c>
      <c r="R114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5/114,3/16/47/66,1/6,5</v>
      </c>
      <c r="S114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5/114,3/16/47/66,1/6,5</v>
      </c>
      <c r="T1142" s="58" t="s">
        <v>28</v>
      </c>
      <c r="U1142" s="4">
        <v>8</v>
      </c>
      <c r="V1142" s="35">
        <v>12</v>
      </c>
      <c r="W1142" s="55" t="s">
        <v>2933</v>
      </c>
      <c r="X1142" s="34">
        <v>4250</v>
      </c>
      <c r="Y1142" s="161"/>
      <c r="Z1142" s="34">
        <v>0</v>
      </c>
      <c r="AA1142" s="51">
        <f>IFERROR(VLOOKUP(Таблица1[[#This Row],[Товар КОД6]],'Stock СВОД'!$A$5:$C$220,2,0),)</f>
        <v>0</v>
      </c>
      <c r="AB1142" s="51">
        <f>IFERROR(VLOOKUP(Таблица1[[#This Row],[Товар КОД6]],'Продажи Период СВОД'!$A$5:$C$410,2,0),)</f>
        <v>0</v>
      </c>
      <c r="AC1142" s="129">
        <f>IFERROR(VLOOKUP(Таблица1[[#This Row],[Товар КОД6]],'Stock СВОД'!$A$5:$C$220,3,0),)</f>
        <v>0</v>
      </c>
      <c r="AD1142" s="51">
        <f>IFERROR(VLOOKUP(Таблица1[[#This Row],[Товар КОД6]],'Продажи Период СВОД'!$A$5:$C$410,3,0),)</f>
        <v>0</v>
      </c>
      <c r="AE1142" s="119">
        <f>Таблица1[[#This Row],[СТОК 1001]]+Таблица1[[#This Row],[СТОК 1002,]]</f>
        <v>0</v>
      </c>
      <c r="AF1142" s="128"/>
      <c r="AG1142" s="129"/>
      <c r="AH1142" s="120">
        <f>Таблица1[[#This Row],[1002 заказ]]+Таблица1[[#This Row],[1001 заказ]]</f>
        <v>0</v>
      </c>
      <c r="AI1142" s="57"/>
      <c r="AJ1142" s="194"/>
      <c r="AK1142" s="194"/>
      <c r="AL1142" s="194">
        <f>Таблица1[[#This Row],[ФАКТ 1001]]+Таблица1[[#This Row],[ФАКТ 1002]]+Таблица1[[#This Row],[1001 заказ]]+Таблица1[[#This Row],[1002 заказ]]</f>
        <v>0</v>
      </c>
      <c r="AP1142" s="3">
        <f>Таблица1[[#This Row],[Возврат 1002]]+Таблица1[[#This Row],[Возврат 1001]]</f>
        <v>0</v>
      </c>
      <c r="AQ114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43" spans="1:43" s="3" customFormat="1" ht="15.75" customHeight="1" x14ac:dyDescent="0.2">
      <c r="A1143" s="23" t="s">
        <v>810</v>
      </c>
      <c r="B1143" s="2">
        <v>408942</v>
      </c>
      <c r="C1143" s="88" t="s">
        <v>675</v>
      </c>
      <c r="D1143" s="23" t="s">
        <v>810</v>
      </c>
      <c r="E1143" s="7">
        <v>408942</v>
      </c>
      <c r="F1143" s="7" t="s">
        <v>377</v>
      </c>
      <c r="G1143" s="8" t="s">
        <v>2571</v>
      </c>
      <c r="H1143" s="5" t="s">
        <v>21</v>
      </c>
      <c r="I1143" s="5">
        <v>5</v>
      </c>
      <c r="J1143" s="5">
        <v>114.3</v>
      </c>
      <c r="K1143" s="5">
        <v>16</v>
      </c>
      <c r="L1143" s="5">
        <v>50</v>
      </c>
      <c r="M1143" s="5">
        <v>60.1</v>
      </c>
      <c r="N1143" s="5">
        <v>6.5</v>
      </c>
      <c r="O1143" s="43" t="str">
        <f>CONCATENATE(Таблица1[[#This Row],[Отверстия]],"/",Таблица1[[#This Row],[PCD]])</f>
        <v>5/114,3</v>
      </c>
      <c r="P1143" s="5" t="s">
        <v>676</v>
      </c>
      <c r="Q1143" s="17" t="str">
        <f>CONCATENATE(Таблица1[[#This Row],[Отверстия]],"/",Таблица1[[#This Row],[PCD]],"/",Таблица1[[#This Row],[Диаметр]])</f>
        <v>5/114,3/16</v>
      </c>
      <c r="R114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5/114,3/16/50/60,1/6,5</v>
      </c>
      <c r="S114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5/114,3/16/50/60,1/6,5</v>
      </c>
      <c r="T1143" s="58" t="s">
        <v>28</v>
      </c>
      <c r="U1143" s="4">
        <v>4</v>
      </c>
      <c r="V1143" s="35">
        <v>4</v>
      </c>
      <c r="W1143" s="55" t="s">
        <v>2934</v>
      </c>
      <c r="X1143" s="34">
        <v>4250</v>
      </c>
      <c r="Y1143" s="161"/>
      <c r="Z1143" s="34">
        <v>0</v>
      </c>
      <c r="AA1143" s="51">
        <f>IFERROR(VLOOKUP(Таблица1[[#This Row],[Товар КОД6]],'Stock СВОД'!$A$5:$C$220,2,0),)</f>
        <v>0</v>
      </c>
      <c r="AB1143" s="51">
        <f>IFERROR(VLOOKUP(Таблица1[[#This Row],[Товар КОД6]],'Продажи Период СВОД'!$A$5:$C$410,2,0),)</f>
        <v>0</v>
      </c>
      <c r="AC1143" s="129">
        <f>IFERROR(VLOOKUP(Таблица1[[#This Row],[Товар КОД6]],'Stock СВОД'!$A$5:$C$220,3,0),)</f>
        <v>0</v>
      </c>
      <c r="AD1143" s="51">
        <f>IFERROR(VLOOKUP(Таблица1[[#This Row],[Товар КОД6]],'Продажи Период СВОД'!$A$5:$C$410,3,0),)</f>
        <v>4</v>
      </c>
      <c r="AE1143" s="119">
        <f>Таблица1[[#This Row],[СТОК 1001]]+Таблица1[[#This Row],[СТОК 1002,]]</f>
        <v>0</v>
      </c>
      <c r="AF1143" s="128"/>
      <c r="AG1143" s="129"/>
      <c r="AH1143" s="120">
        <f>Таблица1[[#This Row],[1002 заказ]]+Таблица1[[#This Row],[1001 заказ]]</f>
        <v>0</v>
      </c>
      <c r="AI1143" s="57"/>
      <c r="AJ1143" s="194">
        <v>3520</v>
      </c>
      <c r="AK1143" s="194"/>
      <c r="AL1143" s="194">
        <f>Таблица1[[#This Row],[ФАКТ 1001]]+Таблица1[[#This Row],[ФАКТ 1002]]+Таблица1[[#This Row],[1001 заказ]]+Таблица1[[#This Row],[1002 заказ]]</f>
        <v>3520</v>
      </c>
      <c r="AP1143" s="3">
        <f>Таблица1[[#This Row],[Возврат 1002]]+Таблица1[[#This Row],[Возврат 1001]]</f>
        <v>0</v>
      </c>
      <c r="AQ114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1144" spans="1:43" s="3" customFormat="1" ht="15.75" customHeight="1" x14ac:dyDescent="0.2">
      <c r="A1144" s="23" t="s">
        <v>810</v>
      </c>
      <c r="B1144" s="2">
        <v>665774</v>
      </c>
      <c r="C1144" s="88" t="s">
        <v>677</v>
      </c>
      <c r="D1144" s="23" t="s">
        <v>810</v>
      </c>
      <c r="E1144" s="7">
        <v>665774</v>
      </c>
      <c r="F1144" s="7" t="s">
        <v>377</v>
      </c>
      <c r="G1144" s="8" t="s">
        <v>1099</v>
      </c>
      <c r="H1144" s="5" t="s">
        <v>21</v>
      </c>
      <c r="I1144" s="5">
        <v>5</v>
      </c>
      <c r="J1144" s="5">
        <v>114.3</v>
      </c>
      <c r="K1144" s="5">
        <v>16</v>
      </c>
      <c r="L1144" s="5">
        <v>50</v>
      </c>
      <c r="M1144" s="5">
        <v>60.1</v>
      </c>
      <c r="N1144" s="5">
        <v>6.5</v>
      </c>
      <c r="O1144" s="43" t="str">
        <f>CONCATENATE(Таблица1[[#This Row],[Отверстия]],"/",Таблица1[[#This Row],[PCD]])</f>
        <v>5/114,3</v>
      </c>
      <c r="P1144" s="5" t="s">
        <v>678</v>
      </c>
      <c r="Q1144" s="17" t="str">
        <f>CONCATENATE(Таблица1[[#This Row],[Отверстия]],"/",Таблица1[[#This Row],[PCD]],"/",Таблица1[[#This Row],[Диаметр]])</f>
        <v>5/114,3/16</v>
      </c>
      <c r="R114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5/114,3/16/50/60,1/6,5</v>
      </c>
      <c r="S114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5/114,3/16/50/60,1/6,5</v>
      </c>
      <c r="T1144" s="58" t="s">
        <v>28</v>
      </c>
      <c r="U1144" s="4">
        <v>4</v>
      </c>
      <c r="V1144" s="35">
        <v>4</v>
      </c>
      <c r="W1144" s="55" t="s">
        <v>2934</v>
      </c>
      <c r="X1144" s="34">
        <v>3990</v>
      </c>
      <c r="Y1144" s="161"/>
      <c r="Z1144" s="34">
        <v>3085.0037999999995</v>
      </c>
      <c r="AA1144" s="51">
        <f>IFERROR(VLOOKUP(Таблица1[[#This Row],[Товар КОД6]],'Stock СВОД'!$A$5:$C$220,2,0),)</f>
        <v>4</v>
      </c>
      <c r="AB1144" s="51">
        <f>IFERROR(VLOOKUP(Таблица1[[#This Row],[Товар КОД6]],'Продажи Период СВОД'!$A$5:$C$410,2,0),)</f>
        <v>0</v>
      </c>
      <c r="AC1144" s="129">
        <f>IFERROR(VLOOKUP(Таблица1[[#This Row],[Товар КОД6]],'Stock СВОД'!$A$5:$C$220,3,0),)</f>
        <v>0</v>
      </c>
      <c r="AD1144" s="51">
        <f>IFERROR(VLOOKUP(Таблица1[[#This Row],[Товар КОД6]],'Продажи Период СВОД'!$A$5:$C$410,3,0),)</f>
        <v>4</v>
      </c>
      <c r="AE1144" s="119">
        <f>Таблица1[[#This Row],[СТОК 1001]]+Таблица1[[#This Row],[СТОК 1002,]]</f>
        <v>4</v>
      </c>
      <c r="AF1144" s="128"/>
      <c r="AG1144" s="129"/>
      <c r="AH1144" s="120">
        <f>Таблица1[[#This Row],[1002 заказ]]+Таблица1[[#This Row],[1001 заказ]]</f>
        <v>0</v>
      </c>
      <c r="AI1144" s="57"/>
      <c r="AJ1144" s="194"/>
      <c r="AK1144" s="194"/>
      <c r="AL1144" s="194">
        <f>Таблица1[[#This Row],[ФАКТ 1001]]+Таблица1[[#This Row],[ФАКТ 1002]]+Таблица1[[#This Row],[1001 заказ]]+Таблица1[[#This Row],[1002 заказ]]</f>
        <v>0</v>
      </c>
      <c r="AP1144" s="3">
        <f>Таблица1[[#This Row],[Возврат 1002]]+Таблица1[[#This Row],[Возврат 1001]]</f>
        <v>0</v>
      </c>
      <c r="AQ114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8</v>
      </c>
    </row>
    <row r="1145" spans="1:43" s="3" customFormat="1" ht="15.75" hidden="1" customHeight="1" x14ac:dyDescent="0.2">
      <c r="A1145" s="23" t="s">
        <v>810</v>
      </c>
      <c r="B1145" s="2">
        <v>672740</v>
      </c>
      <c r="C1145" s="88" t="s">
        <v>679</v>
      </c>
      <c r="D1145" s="23" t="s">
        <v>810</v>
      </c>
      <c r="E1145" s="7">
        <v>672740</v>
      </c>
      <c r="F1145" s="7"/>
      <c r="G1145" s="8"/>
      <c r="H1145" s="5" t="s">
        <v>65</v>
      </c>
      <c r="I1145" s="5">
        <v>5</v>
      </c>
      <c r="J1145" s="5">
        <v>114.3</v>
      </c>
      <c r="K1145" s="5">
        <v>16</v>
      </c>
      <c r="L1145" s="5">
        <v>50</v>
      </c>
      <c r="M1145" s="5">
        <v>60.1</v>
      </c>
      <c r="N1145" s="5">
        <v>6.5</v>
      </c>
      <c r="O1145" s="43" t="str">
        <f>CONCATENATE(Таблица1[[#This Row],[Отверстия]],"/",Таблица1[[#This Row],[PCD]])</f>
        <v>5/114,3</v>
      </c>
      <c r="P1145" s="5" t="s">
        <v>680</v>
      </c>
      <c r="Q1145" s="17" t="str">
        <f>CONCATENATE(Таблица1[[#This Row],[Отверстия]],"/",Таблица1[[#This Row],[PCD]],"/",Таблица1[[#This Row],[Диаметр]])</f>
        <v>5/114,3/16</v>
      </c>
      <c r="R114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5/114,3/16/50/60,1/6,5</v>
      </c>
      <c r="S114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5/114,3/16/50/60,1/6,5</v>
      </c>
      <c r="T1145" s="58" t="s">
        <v>28</v>
      </c>
      <c r="U1145" s="4">
        <v>4</v>
      </c>
      <c r="V1145" s="35">
        <v>4</v>
      </c>
      <c r="W1145" s="55" t="s">
        <v>2934</v>
      </c>
      <c r="X1145" s="34">
        <v>3671</v>
      </c>
      <c r="Y1145" s="161"/>
      <c r="Z1145" s="34">
        <v>0</v>
      </c>
      <c r="AA1145" s="51">
        <f>IFERROR(VLOOKUP(Таблица1[[#This Row],[Товар КОД6]],'Stock СВОД'!$A$5:$C$220,2,0),)</f>
        <v>0</v>
      </c>
      <c r="AB1145" s="51">
        <f>IFERROR(VLOOKUP(Таблица1[[#This Row],[Товар КОД6]],'Продажи Период СВОД'!$A$5:$C$410,2,0),)</f>
        <v>0</v>
      </c>
      <c r="AC1145" s="129">
        <f>IFERROR(VLOOKUP(Таблица1[[#This Row],[Товар КОД6]],'Stock СВОД'!$A$5:$C$220,3,0),)</f>
        <v>0</v>
      </c>
      <c r="AD1145" s="51">
        <f>IFERROR(VLOOKUP(Таблица1[[#This Row],[Товар КОД6]],'Продажи Период СВОД'!$A$5:$C$410,3,0),)</f>
        <v>0</v>
      </c>
      <c r="AE1145" s="119">
        <f>Таблица1[[#This Row],[СТОК 1001]]+Таблица1[[#This Row],[СТОК 1002,]]</f>
        <v>0</v>
      </c>
      <c r="AF1145" s="128"/>
      <c r="AG1145" s="129"/>
      <c r="AH1145" s="120">
        <f>Таблица1[[#This Row],[1002 заказ]]+Таблица1[[#This Row],[1001 заказ]]</f>
        <v>0</v>
      </c>
      <c r="AI1145" s="57"/>
      <c r="AJ1145" s="57"/>
      <c r="AK1145" s="57"/>
      <c r="AL1145" s="57">
        <f>Таблица1[[#This Row],[ФАКТ 1001]]+Таблица1[[#This Row],[ФАКТ 1002]]+Таблица1[[#This Row],[1001 заказ]]+Таблица1[[#This Row],[1002 заказ]]</f>
        <v>0</v>
      </c>
      <c r="AP1145" s="3">
        <f>Таблица1[[#This Row],[Возврат 1002]]+Таблица1[[#This Row],[Возврат 1001]]</f>
        <v>0</v>
      </c>
      <c r="AQ114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46" spans="1:43" s="3" customFormat="1" ht="15.75" customHeight="1" x14ac:dyDescent="0.2">
      <c r="A1146" s="23" t="s">
        <v>810</v>
      </c>
      <c r="B1146" s="2">
        <v>408941</v>
      </c>
      <c r="C1146" s="88" t="s">
        <v>1640</v>
      </c>
      <c r="D1146" s="23" t="s">
        <v>810</v>
      </c>
      <c r="E1146" s="7">
        <v>408941</v>
      </c>
      <c r="F1146" s="7" t="s">
        <v>377</v>
      </c>
      <c r="G1146" s="8" t="s">
        <v>1180</v>
      </c>
      <c r="H1146" s="5" t="s">
        <v>21</v>
      </c>
      <c r="I1146" s="5">
        <v>5</v>
      </c>
      <c r="J1146" s="5">
        <v>114.3</v>
      </c>
      <c r="K1146" s="5">
        <v>16</v>
      </c>
      <c r="L1146" s="5">
        <v>50</v>
      </c>
      <c r="M1146" s="5">
        <v>60.1</v>
      </c>
      <c r="N1146" s="5">
        <v>6.5</v>
      </c>
      <c r="O1146" s="43" t="str">
        <f>CONCATENATE(Таблица1[[#This Row],[Отверстия]],"/",Таблица1[[#This Row],[PCD]])</f>
        <v>5/114,3</v>
      </c>
      <c r="P1146" s="5" t="s">
        <v>1639</v>
      </c>
      <c r="Q1146" s="17" t="str">
        <f>CONCATENATE(Таблица1[[#This Row],[Отверстия]],"/",Таблица1[[#This Row],[PCD]],"/",Таблица1[[#This Row],[Диаметр]])</f>
        <v>5/114,3/16</v>
      </c>
      <c r="R114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5/114,3/16/50/60,1/6,5</v>
      </c>
      <c r="S114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5/114,3/16/50/60,1/6,5</v>
      </c>
      <c r="T1146" s="58" t="s">
        <v>28</v>
      </c>
      <c r="U1146" s="4">
        <v>4</v>
      </c>
      <c r="V1146" s="35">
        <v>4</v>
      </c>
      <c r="W1146" s="55" t="s">
        <v>2934</v>
      </c>
      <c r="X1146" s="34">
        <v>4250</v>
      </c>
      <c r="Y1146" s="161"/>
      <c r="Z1146" s="34">
        <v>0</v>
      </c>
      <c r="AA1146" s="51">
        <f>IFERROR(VLOOKUP(Таблица1[[#This Row],[Товар КОД6]],'Stock СВОД'!$A$5:$C$220,2,0),)</f>
        <v>0</v>
      </c>
      <c r="AB1146" s="51">
        <f>IFERROR(VLOOKUP(Таблица1[[#This Row],[Товар КОД6]],'Продажи Период СВОД'!$A$5:$C$410,2,0),)</f>
        <v>0</v>
      </c>
      <c r="AC1146" s="129">
        <f>IFERROR(VLOOKUP(Таблица1[[#This Row],[Товар КОД6]],'Stock СВОД'!$A$5:$C$220,3,0),)</f>
        <v>0</v>
      </c>
      <c r="AD1146" s="51">
        <f>IFERROR(VLOOKUP(Таблица1[[#This Row],[Товар КОД6]],'Продажи Период СВОД'!$A$5:$C$410,3,0),)</f>
        <v>0</v>
      </c>
      <c r="AE1146" s="119">
        <f>Таблица1[[#This Row],[СТОК 1001]]+Таблица1[[#This Row],[СТОК 1002,]]</f>
        <v>0</v>
      </c>
      <c r="AF1146" s="128"/>
      <c r="AG1146" s="129"/>
      <c r="AH1146" s="120">
        <f>Таблица1[[#This Row],[1002 заказ]]+Таблица1[[#This Row],[1001 заказ]]</f>
        <v>0</v>
      </c>
      <c r="AI1146" s="57"/>
      <c r="AJ1146" s="194"/>
      <c r="AK1146" s="194"/>
      <c r="AL1146" s="194">
        <f>Таблица1[[#This Row],[ФАКТ 1001]]+Таблица1[[#This Row],[ФАКТ 1002]]+Таблица1[[#This Row],[1001 заказ]]+Таблица1[[#This Row],[1002 заказ]]</f>
        <v>0</v>
      </c>
      <c r="AP1146" s="3">
        <f>Таблица1[[#This Row],[Возврат 1002]]+Таблица1[[#This Row],[Возврат 1001]]</f>
        <v>0</v>
      </c>
      <c r="AQ114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47" spans="1:43" s="3" customFormat="1" ht="15.75" customHeight="1" x14ac:dyDescent="0.2">
      <c r="A1147" s="23" t="s">
        <v>810</v>
      </c>
      <c r="B1147" s="2">
        <v>409049</v>
      </c>
      <c r="C1147" s="88" t="s">
        <v>1798</v>
      </c>
      <c r="D1147" s="23" t="s">
        <v>810</v>
      </c>
      <c r="E1147" s="7">
        <v>409049</v>
      </c>
      <c r="F1147" s="7" t="s">
        <v>2576</v>
      </c>
      <c r="G1147" s="8" t="s">
        <v>1180</v>
      </c>
      <c r="H1147" s="5" t="s">
        <v>21</v>
      </c>
      <c r="I1147" s="5">
        <v>5</v>
      </c>
      <c r="J1147" s="5">
        <v>114.3</v>
      </c>
      <c r="K1147" s="5">
        <v>16</v>
      </c>
      <c r="L1147" s="5">
        <v>50</v>
      </c>
      <c r="M1147" s="5">
        <v>60.1</v>
      </c>
      <c r="N1147" s="5">
        <v>6.5</v>
      </c>
      <c r="O1147" s="43" t="str">
        <f>CONCATENATE(Таблица1[[#This Row],[Отверстия]],"/",Таблица1[[#This Row],[PCD]])</f>
        <v>5/114,3</v>
      </c>
      <c r="P1147" s="5" t="s">
        <v>1797</v>
      </c>
      <c r="Q1147" s="17" t="str">
        <f>CONCATENATE(Таблица1[[#This Row],[Отверстия]],"/",Таблица1[[#This Row],[PCD]],"/",Таблица1[[#This Row],[Диаметр]])</f>
        <v>5/114,3/16</v>
      </c>
      <c r="R114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5/114,3/16/50/60,1/6,5</v>
      </c>
      <c r="S114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5/114,3/16/50/60,1/6,5</v>
      </c>
      <c r="T1147" s="58" t="s">
        <v>28</v>
      </c>
      <c r="U1147" s="4">
        <v>4</v>
      </c>
      <c r="V1147" s="35">
        <v>4</v>
      </c>
      <c r="W1147" s="55" t="s">
        <v>2934</v>
      </c>
      <c r="X1147" s="34">
        <v>4250</v>
      </c>
      <c r="Y1147" s="161"/>
      <c r="Z1147" s="34">
        <v>0</v>
      </c>
      <c r="AA1147" s="51">
        <f>IFERROR(VLOOKUP(Таблица1[[#This Row],[Товар КОД6]],'Stock СВОД'!$A$5:$C$220,2,0),)</f>
        <v>0</v>
      </c>
      <c r="AB1147" s="51">
        <f>IFERROR(VLOOKUP(Таблица1[[#This Row],[Товар КОД6]],'Продажи Период СВОД'!$A$5:$C$410,2,0),)</f>
        <v>0</v>
      </c>
      <c r="AC1147" s="129">
        <f>IFERROR(VLOOKUP(Таблица1[[#This Row],[Товар КОД6]],'Stock СВОД'!$A$5:$C$220,3,0),)</f>
        <v>0</v>
      </c>
      <c r="AD1147" s="51">
        <f>IFERROR(VLOOKUP(Таблица1[[#This Row],[Товар КОД6]],'Продажи Период СВОД'!$A$5:$C$410,3,0),)</f>
        <v>0</v>
      </c>
      <c r="AE1147" s="119">
        <f>Таблица1[[#This Row],[СТОК 1001]]+Таблица1[[#This Row],[СТОК 1002,]]</f>
        <v>0</v>
      </c>
      <c r="AF1147" s="128"/>
      <c r="AG1147" s="129"/>
      <c r="AH1147" s="120">
        <f>Таблица1[[#This Row],[1002 заказ]]+Таблица1[[#This Row],[1001 заказ]]</f>
        <v>0</v>
      </c>
      <c r="AI1147" s="57"/>
      <c r="AJ1147" s="194"/>
      <c r="AK1147" s="194"/>
      <c r="AL1147" s="194">
        <f>Таблица1[[#This Row],[ФАКТ 1001]]+Таблица1[[#This Row],[ФАКТ 1002]]+Таблица1[[#This Row],[1001 заказ]]+Таблица1[[#This Row],[1002 заказ]]</f>
        <v>0</v>
      </c>
      <c r="AP1147" s="3">
        <f>Таблица1[[#This Row],[Возврат 1002]]+Таблица1[[#This Row],[Возврат 1001]]</f>
        <v>0</v>
      </c>
      <c r="AQ114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48" spans="1:43" s="3" customFormat="1" ht="15.75" customHeight="1" x14ac:dyDescent="0.2">
      <c r="A1148" s="23" t="s">
        <v>810</v>
      </c>
      <c r="B1148" s="2">
        <v>409050</v>
      </c>
      <c r="C1148" s="88" t="s">
        <v>1800</v>
      </c>
      <c r="D1148" s="23" t="s">
        <v>810</v>
      </c>
      <c r="E1148" s="7">
        <v>409050</v>
      </c>
      <c r="F1148" s="7" t="s">
        <v>2576</v>
      </c>
      <c r="G1148" s="8" t="s">
        <v>2571</v>
      </c>
      <c r="H1148" s="5" t="s">
        <v>21</v>
      </c>
      <c r="I1148" s="5">
        <v>5</v>
      </c>
      <c r="J1148" s="5">
        <v>114.3</v>
      </c>
      <c r="K1148" s="5">
        <v>16</v>
      </c>
      <c r="L1148" s="5">
        <v>50</v>
      </c>
      <c r="M1148" s="5">
        <v>60.1</v>
      </c>
      <c r="N1148" s="5">
        <v>6.5</v>
      </c>
      <c r="O1148" s="43" t="str">
        <f>CONCATENATE(Таблица1[[#This Row],[Отверстия]],"/",Таблица1[[#This Row],[PCD]])</f>
        <v>5/114,3</v>
      </c>
      <c r="P1148" s="5" t="s">
        <v>1799</v>
      </c>
      <c r="Q1148" s="17" t="str">
        <f>CONCATENATE(Таблица1[[#This Row],[Отверстия]],"/",Таблица1[[#This Row],[PCD]],"/",Таблица1[[#This Row],[Диаметр]])</f>
        <v>5/114,3/16</v>
      </c>
      <c r="R114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5/114,3/16/50/60,1/6,5</v>
      </c>
      <c r="S114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5/114,3/16/50/60,1/6,5</v>
      </c>
      <c r="T1148" s="58" t="s">
        <v>28</v>
      </c>
      <c r="U1148" s="4">
        <v>4</v>
      </c>
      <c r="V1148" s="35">
        <v>4</v>
      </c>
      <c r="W1148" s="55" t="s">
        <v>2934</v>
      </c>
      <c r="X1148" s="34">
        <v>4250</v>
      </c>
      <c r="Y1148" s="161"/>
      <c r="Z1148" s="34">
        <v>0</v>
      </c>
      <c r="AA1148" s="51">
        <f>IFERROR(VLOOKUP(Таблица1[[#This Row],[Товар КОД6]],'Stock СВОД'!$A$5:$C$220,2,0),)</f>
        <v>0</v>
      </c>
      <c r="AB1148" s="51">
        <f>IFERROR(VLOOKUP(Таблица1[[#This Row],[Товар КОД6]],'Продажи Период СВОД'!$A$5:$C$410,2,0),)</f>
        <v>0</v>
      </c>
      <c r="AC1148" s="129">
        <f>IFERROR(VLOOKUP(Таблица1[[#This Row],[Товар КОД6]],'Stock СВОД'!$A$5:$C$220,3,0),)</f>
        <v>0</v>
      </c>
      <c r="AD1148" s="51">
        <f>IFERROR(VLOOKUP(Таблица1[[#This Row],[Товар КОД6]],'Продажи Период СВОД'!$A$5:$C$410,3,0),)</f>
        <v>0</v>
      </c>
      <c r="AE1148" s="119">
        <f>Таблица1[[#This Row],[СТОК 1001]]+Таблица1[[#This Row],[СТОК 1002,]]</f>
        <v>0</v>
      </c>
      <c r="AF1148" s="128"/>
      <c r="AG1148" s="129"/>
      <c r="AH1148" s="120">
        <f>Таблица1[[#This Row],[1002 заказ]]+Таблица1[[#This Row],[1001 заказ]]</f>
        <v>0</v>
      </c>
      <c r="AI1148" s="57"/>
      <c r="AJ1148" s="194"/>
      <c r="AK1148" s="194"/>
      <c r="AL1148" s="194">
        <f>Таблица1[[#This Row],[ФАКТ 1001]]+Таблица1[[#This Row],[ФАКТ 1002]]+Таблица1[[#This Row],[1001 заказ]]+Таблица1[[#This Row],[1002 заказ]]</f>
        <v>0</v>
      </c>
      <c r="AP1148" s="3">
        <f>Таблица1[[#This Row],[Возврат 1002]]+Таблица1[[#This Row],[Возврат 1001]]</f>
        <v>0</v>
      </c>
      <c r="AQ114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49" spans="1:43" s="3" customFormat="1" ht="15.75" customHeight="1" x14ac:dyDescent="0.2">
      <c r="A1149" s="23" t="s">
        <v>810</v>
      </c>
      <c r="B1149" s="2">
        <v>409051</v>
      </c>
      <c r="C1149" s="88" t="s">
        <v>1802</v>
      </c>
      <c r="D1149" s="23" t="s">
        <v>810</v>
      </c>
      <c r="E1149" s="7">
        <v>409051</v>
      </c>
      <c r="F1149" s="7" t="s">
        <v>2576</v>
      </c>
      <c r="G1149" s="8" t="s">
        <v>1107</v>
      </c>
      <c r="H1149" s="5" t="s">
        <v>21</v>
      </c>
      <c r="I1149" s="5">
        <v>5</v>
      </c>
      <c r="J1149" s="5">
        <v>114.3</v>
      </c>
      <c r="K1149" s="5">
        <v>16</v>
      </c>
      <c r="L1149" s="5">
        <v>50</v>
      </c>
      <c r="M1149" s="5">
        <v>60.1</v>
      </c>
      <c r="N1149" s="5">
        <v>6.5</v>
      </c>
      <c r="O1149" s="43" t="str">
        <f>CONCATENATE(Таблица1[[#This Row],[Отверстия]],"/",Таблица1[[#This Row],[PCD]])</f>
        <v>5/114,3</v>
      </c>
      <c r="P1149" s="5" t="s">
        <v>1801</v>
      </c>
      <c r="Q1149" s="17" t="str">
        <f>CONCATENATE(Таблица1[[#This Row],[Отверстия]],"/",Таблица1[[#This Row],[PCD]],"/",Таблица1[[#This Row],[Диаметр]])</f>
        <v>5/114,3/16</v>
      </c>
      <c r="R114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5/114,3/16/50/60,1/6,5</v>
      </c>
      <c r="S114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5/114,3/16/50/60,1/6,5</v>
      </c>
      <c r="T1149" s="58" t="s">
        <v>28</v>
      </c>
      <c r="U1149" s="4">
        <v>4</v>
      </c>
      <c r="V1149" s="35">
        <v>4</v>
      </c>
      <c r="W1149" s="55" t="s">
        <v>2934</v>
      </c>
      <c r="X1149" s="34">
        <v>3990</v>
      </c>
      <c r="Y1149" s="161"/>
      <c r="Z1149" s="34">
        <v>0</v>
      </c>
      <c r="AA1149" s="51">
        <f>IFERROR(VLOOKUP(Таблица1[[#This Row],[Товар КОД6]],'Stock СВОД'!$A$5:$C$220,2,0),)</f>
        <v>0</v>
      </c>
      <c r="AB1149" s="51">
        <f>IFERROR(VLOOKUP(Таблица1[[#This Row],[Товар КОД6]],'Продажи Период СВОД'!$A$5:$C$410,2,0),)</f>
        <v>0</v>
      </c>
      <c r="AC1149" s="129">
        <f>IFERROR(VLOOKUP(Таблица1[[#This Row],[Товар КОД6]],'Stock СВОД'!$A$5:$C$220,3,0),)</f>
        <v>0</v>
      </c>
      <c r="AD1149" s="51">
        <f>IFERROR(VLOOKUP(Таблица1[[#This Row],[Товар КОД6]],'Продажи Период СВОД'!$A$5:$C$410,3,0),)</f>
        <v>0</v>
      </c>
      <c r="AE1149" s="119">
        <f>Таблица1[[#This Row],[СТОК 1001]]+Таблица1[[#This Row],[СТОК 1002,]]</f>
        <v>0</v>
      </c>
      <c r="AF1149" s="128"/>
      <c r="AG1149" s="129"/>
      <c r="AH1149" s="120">
        <f>Таблица1[[#This Row],[1002 заказ]]+Таблица1[[#This Row],[1001 заказ]]</f>
        <v>0</v>
      </c>
      <c r="AI1149" s="57"/>
      <c r="AJ1149" s="194"/>
      <c r="AK1149" s="194"/>
      <c r="AL1149" s="194">
        <f>Таблица1[[#This Row],[ФАКТ 1001]]+Таблица1[[#This Row],[ФАКТ 1002]]+Таблица1[[#This Row],[1001 заказ]]+Таблица1[[#This Row],[1002 заказ]]</f>
        <v>0</v>
      </c>
      <c r="AP1149" s="3">
        <f>Таблица1[[#This Row],[Возврат 1002]]+Таблица1[[#This Row],[Возврат 1001]]</f>
        <v>0</v>
      </c>
      <c r="AQ114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50" spans="1:43" s="3" customFormat="1" ht="15.75" customHeight="1" x14ac:dyDescent="0.2">
      <c r="A1150" s="23" t="s">
        <v>810</v>
      </c>
      <c r="B1150" s="2">
        <v>409052</v>
      </c>
      <c r="C1150" s="88" t="s">
        <v>1804</v>
      </c>
      <c r="D1150" s="23" t="s">
        <v>810</v>
      </c>
      <c r="E1150" s="7">
        <v>409052</v>
      </c>
      <c r="F1150" s="7" t="s">
        <v>2576</v>
      </c>
      <c r="G1150" s="8" t="s">
        <v>1108</v>
      </c>
      <c r="H1150" s="5" t="s">
        <v>21</v>
      </c>
      <c r="I1150" s="5">
        <v>5</v>
      </c>
      <c r="J1150" s="5">
        <v>114.3</v>
      </c>
      <c r="K1150" s="5">
        <v>16</v>
      </c>
      <c r="L1150" s="5">
        <v>50</v>
      </c>
      <c r="M1150" s="5">
        <v>60.1</v>
      </c>
      <c r="N1150" s="5">
        <v>6.5</v>
      </c>
      <c r="O1150" s="43" t="str">
        <f>CONCATENATE(Таблица1[[#This Row],[Отверстия]],"/",Таблица1[[#This Row],[PCD]])</f>
        <v>5/114,3</v>
      </c>
      <c r="P1150" s="5" t="s">
        <v>1803</v>
      </c>
      <c r="Q1150" s="17" t="str">
        <f>CONCATENATE(Таблица1[[#This Row],[Отверстия]],"/",Таблица1[[#This Row],[PCD]],"/",Таблица1[[#This Row],[Диаметр]])</f>
        <v>5/114,3/16</v>
      </c>
      <c r="R115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5/114,3/16/50/60,1/6,5</v>
      </c>
      <c r="S115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5/114,3/16/50/60,1/6,5</v>
      </c>
      <c r="T1150" s="58" t="s">
        <v>28</v>
      </c>
      <c r="U1150" s="4">
        <v>4</v>
      </c>
      <c r="V1150" s="35">
        <v>4</v>
      </c>
      <c r="W1150" s="55" t="s">
        <v>2934</v>
      </c>
      <c r="X1150" s="34">
        <v>3990</v>
      </c>
      <c r="Y1150" s="161"/>
      <c r="Z1150" s="34">
        <v>0</v>
      </c>
      <c r="AA1150" s="51">
        <f>IFERROR(VLOOKUP(Таблица1[[#This Row],[Товар КОД6]],'Stock СВОД'!$A$5:$C$220,2,0),)</f>
        <v>0</v>
      </c>
      <c r="AB1150" s="51">
        <f>IFERROR(VLOOKUP(Таблица1[[#This Row],[Товар КОД6]],'Продажи Период СВОД'!$A$5:$C$410,2,0),)</f>
        <v>0</v>
      </c>
      <c r="AC1150" s="129">
        <f>IFERROR(VLOOKUP(Таблица1[[#This Row],[Товар КОД6]],'Stock СВОД'!$A$5:$C$220,3,0),)</f>
        <v>0</v>
      </c>
      <c r="AD1150" s="51">
        <f>IFERROR(VLOOKUP(Таблица1[[#This Row],[Товар КОД6]],'Продажи Период СВОД'!$A$5:$C$410,3,0),)</f>
        <v>0</v>
      </c>
      <c r="AE1150" s="119">
        <f>Таблица1[[#This Row],[СТОК 1001]]+Таблица1[[#This Row],[СТОК 1002,]]</f>
        <v>0</v>
      </c>
      <c r="AF1150" s="128"/>
      <c r="AG1150" s="129"/>
      <c r="AH1150" s="120">
        <f>Таблица1[[#This Row],[1002 заказ]]+Таблица1[[#This Row],[1001 заказ]]</f>
        <v>0</v>
      </c>
      <c r="AI1150" s="57"/>
      <c r="AJ1150" s="194"/>
      <c r="AK1150" s="194"/>
      <c r="AL1150" s="194">
        <f>Таблица1[[#This Row],[ФАКТ 1001]]+Таблица1[[#This Row],[ФАКТ 1002]]+Таблица1[[#This Row],[1001 заказ]]+Таблица1[[#This Row],[1002 заказ]]</f>
        <v>0</v>
      </c>
      <c r="AP1150" s="3">
        <f>Таблица1[[#This Row],[Возврат 1002]]+Таблица1[[#This Row],[Возврат 1001]]</f>
        <v>0</v>
      </c>
      <c r="AQ115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51" spans="1:43" s="3" customFormat="1" ht="15.75" customHeight="1" x14ac:dyDescent="0.2">
      <c r="A1151" s="23" t="s">
        <v>810</v>
      </c>
      <c r="B1151" s="2">
        <v>665775</v>
      </c>
      <c r="C1151" s="88" t="s">
        <v>3932</v>
      </c>
      <c r="D1151" s="23" t="s">
        <v>810</v>
      </c>
      <c r="E1151" s="7">
        <v>665775</v>
      </c>
      <c r="F1151" s="7" t="s">
        <v>377</v>
      </c>
      <c r="G1151" s="8" t="s">
        <v>1106</v>
      </c>
      <c r="H1151" s="5" t="s">
        <v>21</v>
      </c>
      <c r="I1151" s="5">
        <v>5</v>
      </c>
      <c r="J1151" s="5">
        <v>114.3</v>
      </c>
      <c r="K1151" s="5">
        <v>16</v>
      </c>
      <c r="L1151" s="5">
        <v>50</v>
      </c>
      <c r="M1151" s="5">
        <v>60.1</v>
      </c>
      <c r="N1151" s="5">
        <v>6.5</v>
      </c>
      <c r="O1151" s="43" t="str">
        <f>CONCATENATE(Таблица1[[#This Row],[Отверстия]],"/",Таблица1[[#This Row],[PCD]])</f>
        <v>5/114,3</v>
      </c>
      <c r="P1151" s="5" t="s">
        <v>2357</v>
      </c>
      <c r="Q1151" s="17" t="str">
        <f>CONCATENATE(Таблица1[[#This Row],[Отверстия]],"/",Таблица1[[#This Row],[PCD]],"/",Таблица1[[#This Row],[Диаметр]])</f>
        <v>5/114,3/16</v>
      </c>
      <c r="R115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5/114,3/16/50/60,1/6,5</v>
      </c>
      <c r="S115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5/114,3/16/50/60,1/6,5</v>
      </c>
      <c r="T1151" s="58" t="s">
        <v>28</v>
      </c>
      <c r="U1151" s="4">
        <v>4</v>
      </c>
      <c r="V1151" s="35">
        <v>4</v>
      </c>
      <c r="W1151" s="55" t="s">
        <v>2934</v>
      </c>
      <c r="X1151" s="34">
        <v>3990</v>
      </c>
      <c r="Y1151" s="161"/>
      <c r="Z1151" s="34">
        <v>0</v>
      </c>
      <c r="AA1151" s="51">
        <f>IFERROR(VLOOKUP(Таблица1[[#This Row],[Товар КОД6]],'Stock СВОД'!$A$5:$C$220,2,0),)</f>
        <v>0</v>
      </c>
      <c r="AB1151" s="51">
        <f>IFERROR(VLOOKUP(Таблица1[[#This Row],[Товар КОД6]],'Продажи Период СВОД'!$A$5:$C$410,2,0),)</f>
        <v>0</v>
      </c>
      <c r="AC1151" s="129">
        <f>IFERROR(VLOOKUP(Таблица1[[#This Row],[Товар КОД6]],'Stock СВОД'!$A$5:$C$220,3,0),)</f>
        <v>0</v>
      </c>
      <c r="AD1151" s="51">
        <f>IFERROR(VLOOKUP(Таблица1[[#This Row],[Товар КОД6]],'Продажи Период СВОД'!$A$5:$C$410,3,0),)</f>
        <v>0</v>
      </c>
      <c r="AE1151" s="119">
        <f>Таблица1[[#This Row],[СТОК 1001]]+Таблица1[[#This Row],[СТОК 1002,]]</f>
        <v>0</v>
      </c>
      <c r="AF1151" s="128"/>
      <c r="AG1151" s="129"/>
      <c r="AH1151" s="120">
        <f>Таблица1[[#This Row],[1002 заказ]]+Таблица1[[#This Row],[1001 заказ]]</f>
        <v>0</v>
      </c>
      <c r="AI1151" s="57"/>
      <c r="AJ1151" s="194"/>
      <c r="AK1151" s="194"/>
      <c r="AL1151" s="194">
        <f>Таблица1[[#This Row],[ФАКТ 1001]]+Таблица1[[#This Row],[ФАКТ 1002]]+Таблица1[[#This Row],[1001 заказ]]+Таблица1[[#This Row],[1002 заказ]]</f>
        <v>0</v>
      </c>
      <c r="AP1151" s="3">
        <f>Таблица1[[#This Row],[Возврат 1002]]+Таблица1[[#This Row],[Возврат 1001]]</f>
        <v>0</v>
      </c>
      <c r="AQ115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52" spans="1:43" s="3" customFormat="1" ht="15.75" customHeight="1" x14ac:dyDescent="0.2">
      <c r="A1152" s="23" t="s">
        <v>810</v>
      </c>
      <c r="B1152" s="2">
        <v>666027</v>
      </c>
      <c r="C1152" s="88" t="s">
        <v>3811</v>
      </c>
      <c r="D1152" s="23" t="s">
        <v>810</v>
      </c>
      <c r="E1152" s="7">
        <v>666027</v>
      </c>
      <c r="F1152" s="7" t="s">
        <v>2576</v>
      </c>
      <c r="G1152" s="8" t="s">
        <v>1103</v>
      </c>
      <c r="H1152" s="5" t="s">
        <v>21</v>
      </c>
      <c r="I1152" s="5">
        <v>5</v>
      </c>
      <c r="J1152" s="5">
        <v>114.3</v>
      </c>
      <c r="K1152" s="5">
        <v>16</v>
      </c>
      <c r="L1152" s="5">
        <v>50</v>
      </c>
      <c r="M1152" s="5">
        <v>60.1</v>
      </c>
      <c r="N1152" s="5">
        <v>6.5</v>
      </c>
      <c r="O1152" s="43" t="str">
        <f>CONCATENATE(Таблица1[[#This Row],[Отверстия]],"/",Таблица1[[#This Row],[PCD]])</f>
        <v>5/114,3</v>
      </c>
      <c r="P1152" s="5" t="s">
        <v>2542</v>
      </c>
      <c r="Q1152" s="17" t="str">
        <f>CONCATENATE(Таблица1[[#This Row],[Отверстия]],"/",Таблица1[[#This Row],[PCD]],"/",Таблица1[[#This Row],[Диаметр]])</f>
        <v>5/114,3/16</v>
      </c>
      <c r="R115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5/114,3/16/50/60,1/6,5</v>
      </c>
      <c r="S115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5/114,3/16/50/60,1/6,5</v>
      </c>
      <c r="T1152" s="58" t="s">
        <v>28</v>
      </c>
      <c r="U1152" s="4">
        <v>4</v>
      </c>
      <c r="V1152" s="35">
        <v>4</v>
      </c>
      <c r="W1152" s="55" t="s">
        <v>2934</v>
      </c>
      <c r="X1152" s="34">
        <v>4250</v>
      </c>
      <c r="Y1152" s="161"/>
      <c r="Z1152" s="34">
        <v>0</v>
      </c>
      <c r="AA1152" s="51">
        <f>IFERROR(VLOOKUP(Таблица1[[#This Row],[Товар КОД6]],'Stock СВОД'!$A$5:$C$220,2,0),)</f>
        <v>0</v>
      </c>
      <c r="AB1152" s="51">
        <f>IFERROR(VLOOKUP(Таблица1[[#This Row],[Товар КОД6]],'Продажи Период СВОД'!$A$5:$C$410,2,0),)</f>
        <v>0</v>
      </c>
      <c r="AC1152" s="129">
        <f>IFERROR(VLOOKUP(Таблица1[[#This Row],[Товар КОД6]],'Stock СВОД'!$A$5:$C$220,3,0),)</f>
        <v>0</v>
      </c>
      <c r="AD1152" s="51">
        <f>IFERROR(VLOOKUP(Таблица1[[#This Row],[Товар КОД6]],'Продажи Период СВОД'!$A$5:$C$410,3,0),)</f>
        <v>0</v>
      </c>
      <c r="AE1152" s="119">
        <f>Таблица1[[#This Row],[СТОК 1001]]+Таблица1[[#This Row],[СТОК 1002,]]</f>
        <v>0</v>
      </c>
      <c r="AF1152" s="128"/>
      <c r="AG1152" s="129"/>
      <c r="AH1152" s="120">
        <f>Таблица1[[#This Row],[1002 заказ]]+Таблица1[[#This Row],[1001 заказ]]</f>
        <v>0</v>
      </c>
      <c r="AI1152" s="57"/>
      <c r="AJ1152" s="194"/>
      <c r="AK1152" s="194"/>
      <c r="AL1152" s="194">
        <f>Таблица1[[#This Row],[ФАКТ 1001]]+Таблица1[[#This Row],[ФАКТ 1002]]+Таблица1[[#This Row],[1001 заказ]]+Таблица1[[#This Row],[1002 заказ]]</f>
        <v>0</v>
      </c>
      <c r="AP1152" s="3">
        <f>Таблица1[[#This Row],[Возврат 1002]]+Таблица1[[#This Row],[Возврат 1001]]</f>
        <v>0</v>
      </c>
      <c r="AQ115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53" spans="1:43" s="3" customFormat="1" ht="15.75" customHeight="1" x14ac:dyDescent="0.2">
      <c r="A1153" s="23" t="s">
        <v>810</v>
      </c>
      <c r="B1153" s="2">
        <v>661644</v>
      </c>
      <c r="C1153" s="88" t="s">
        <v>681</v>
      </c>
      <c r="D1153" s="23" t="s">
        <v>810</v>
      </c>
      <c r="E1153" s="7">
        <v>661644</v>
      </c>
      <c r="F1153" s="7" t="s">
        <v>377</v>
      </c>
      <c r="G1153" s="8" t="s">
        <v>1099</v>
      </c>
      <c r="H1153" s="5" t="s">
        <v>21</v>
      </c>
      <c r="I1153" s="5">
        <v>5</v>
      </c>
      <c r="J1153" s="5">
        <v>114.3</v>
      </c>
      <c r="K1153" s="5">
        <v>16</v>
      </c>
      <c r="L1153" s="5">
        <v>50</v>
      </c>
      <c r="M1153" s="5">
        <v>66.099999999999994</v>
      </c>
      <c r="N1153" s="5">
        <v>6.5</v>
      </c>
      <c r="O1153" s="43" t="str">
        <f>CONCATENATE(Таблица1[[#This Row],[Отверстия]],"/",Таблица1[[#This Row],[PCD]])</f>
        <v>5/114,3</v>
      </c>
      <c r="P1153" s="5" t="s">
        <v>682</v>
      </c>
      <c r="Q1153" s="17" t="str">
        <f>CONCATENATE(Таблица1[[#This Row],[Отверстия]],"/",Таблица1[[#This Row],[PCD]],"/",Таблица1[[#This Row],[Диаметр]])</f>
        <v>5/114,3/16</v>
      </c>
      <c r="R115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5/114,3/16/50/66,1/6,5</v>
      </c>
      <c r="S115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5/114,3/16/50/66,1/6,5</v>
      </c>
      <c r="T1153" s="58" t="s">
        <v>28</v>
      </c>
      <c r="U1153" s="4">
        <v>8</v>
      </c>
      <c r="V1153" s="35">
        <v>12</v>
      </c>
      <c r="W1153" s="55" t="s">
        <v>2794</v>
      </c>
      <c r="X1153" s="34">
        <v>3990</v>
      </c>
      <c r="Y1153" s="161"/>
      <c r="Z1153" s="34">
        <v>0</v>
      </c>
      <c r="AA1153" s="51">
        <f>IFERROR(VLOOKUP(Таблица1[[#This Row],[Товар КОД6]],'Stock СВОД'!$A$5:$C$220,2,0),)</f>
        <v>0</v>
      </c>
      <c r="AB1153" s="51">
        <f>IFERROR(VLOOKUP(Таблица1[[#This Row],[Товар КОД6]],'Продажи Период СВОД'!$A$5:$C$410,2,0),)</f>
        <v>0</v>
      </c>
      <c r="AC1153" s="129">
        <f>IFERROR(VLOOKUP(Таблица1[[#This Row],[Товар КОД6]],'Stock СВОД'!$A$5:$C$220,3,0),)</f>
        <v>0</v>
      </c>
      <c r="AD1153" s="51">
        <f>IFERROR(VLOOKUP(Таблица1[[#This Row],[Товар КОД6]],'Продажи Период СВОД'!$A$5:$C$410,3,0),)</f>
        <v>0</v>
      </c>
      <c r="AE1153" s="125">
        <f>Таблица1[[#This Row],[СТОК 1001]]+Таблица1[[#This Row],[СТОК 1002,]]</f>
        <v>0</v>
      </c>
      <c r="AF1153" s="128"/>
      <c r="AG1153" s="129"/>
      <c r="AH1153" s="120">
        <f>Таблица1[[#This Row],[1002 заказ]]+Таблица1[[#This Row],[1001 заказ]]</f>
        <v>0</v>
      </c>
      <c r="AI1153" s="57">
        <v>1</v>
      </c>
      <c r="AJ1153" s="194"/>
      <c r="AK1153" s="194"/>
      <c r="AL1153" s="194">
        <f>Таблица1[[#This Row],[ФАКТ 1001]]+Таблица1[[#This Row],[ФАКТ 1002]]+Таблица1[[#This Row],[1001 заказ]]+Таблица1[[#This Row],[1002 заказ]]</f>
        <v>0</v>
      </c>
      <c r="AP1153" s="3">
        <f>Таблица1[[#This Row],[Возврат 1002]]+Таблица1[[#This Row],[Возврат 1001]]</f>
        <v>0</v>
      </c>
      <c r="AQ115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54" spans="1:43" s="3" customFormat="1" ht="15.75" customHeight="1" x14ac:dyDescent="0.2">
      <c r="A1154" s="23" t="s">
        <v>810</v>
      </c>
      <c r="B1154" s="2">
        <v>661645</v>
      </c>
      <c r="C1154" s="88" t="s">
        <v>1129</v>
      </c>
      <c r="D1154" s="23" t="s">
        <v>810</v>
      </c>
      <c r="E1154" s="7">
        <v>661645</v>
      </c>
      <c r="F1154" s="7" t="s">
        <v>377</v>
      </c>
      <c r="G1154" s="8" t="s">
        <v>1097</v>
      </c>
      <c r="H1154" s="5" t="s">
        <v>21</v>
      </c>
      <c r="I1154" s="5">
        <v>5</v>
      </c>
      <c r="J1154" s="5">
        <v>114.3</v>
      </c>
      <c r="K1154" s="5">
        <v>16</v>
      </c>
      <c r="L1154" s="5">
        <v>50</v>
      </c>
      <c r="M1154" s="5">
        <v>66.099999999999994</v>
      </c>
      <c r="N1154" s="5">
        <v>6.5</v>
      </c>
      <c r="O1154" s="43" t="str">
        <f>CONCATENATE(Таблица1[[#This Row],[Отверстия]],"/",Таблица1[[#This Row],[PCD]])</f>
        <v>5/114,3</v>
      </c>
      <c r="P1154" s="5" t="s">
        <v>1130</v>
      </c>
      <c r="Q1154" s="17" t="str">
        <f>CONCATENATE(Таблица1[[#This Row],[Отверстия]],"/",Таблица1[[#This Row],[PCD]],"/",Таблица1[[#This Row],[Диаметр]])</f>
        <v>5/114,3/16</v>
      </c>
      <c r="R115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5/114,3/16/50/66,1/6,5</v>
      </c>
      <c r="S115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5/114,3/16/50/66,1/6,5</v>
      </c>
      <c r="T1154" s="58" t="s">
        <v>28</v>
      </c>
      <c r="U1154" s="4">
        <v>8</v>
      </c>
      <c r="V1154" s="35">
        <v>12</v>
      </c>
      <c r="W1154" s="55" t="s">
        <v>2794</v>
      </c>
      <c r="X1154" s="34">
        <v>4250</v>
      </c>
      <c r="Y1154" s="161"/>
      <c r="Z1154" s="34">
        <v>0</v>
      </c>
      <c r="AA1154" s="51">
        <f>IFERROR(VLOOKUP(Таблица1[[#This Row],[Товар КОД6]],'Stock СВОД'!$A$5:$C$220,2,0),)</f>
        <v>0</v>
      </c>
      <c r="AB1154" s="51">
        <f>IFERROR(VLOOKUP(Таблица1[[#This Row],[Товар КОД6]],'Продажи Период СВОД'!$A$5:$C$410,2,0),)</f>
        <v>0</v>
      </c>
      <c r="AC1154" s="129">
        <f>IFERROR(VLOOKUP(Таблица1[[#This Row],[Товар КОД6]],'Stock СВОД'!$A$5:$C$220,3,0),)</f>
        <v>0</v>
      </c>
      <c r="AD1154" s="51">
        <f>IFERROR(VLOOKUP(Таблица1[[#This Row],[Товар КОД6]],'Продажи Период СВОД'!$A$5:$C$410,3,0),)</f>
        <v>0</v>
      </c>
      <c r="AE1154" s="119">
        <f>Таблица1[[#This Row],[СТОК 1001]]+Таблица1[[#This Row],[СТОК 1002,]]</f>
        <v>0</v>
      </c>
      <c r="AF1154" s="128"/>
      <c r="AG1154" s="129"/>
      <c r="AH1154" s="120">
        <f>Таблица1[[#This Row],[1002 заказ]]+Таблица1[[#This Row],[1001 заказ]]</f>
        <v>0</v>
      </c>
      <c r="AI1154" s="57">
        <v>1</v>
      </c>
      <c r="AJ1154" s="194"/>
      <c r="AK1154" s="194"/>
      <c r="AL1154" s="194">
        <f>Таблица1[[#This Row],[ФАКТ 1001]]+Таблица1[[#This Row],[ФАКТ 1002]]+Таблица1[[#This Row],[1001 заказ]]+Таблица1[[#This Row],[1002 заказ]]</f>
        <v>0</v>
      </c>
      <c r="AP1154" s="3">
        <f>Таблица1[[#This Row],[Возврат 1002]]+Таблица1[[#This Row],[Возврат 1001]]</f>
        <v>0</v>
      </c>
      <c r="AQ115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55" spans="1:43" s="3" customFormat="1" ht="15.75" customHeight="1" x14ac:dyDescent="0.2">
      <c r="A1155" s="23" t="s">
        <v>810</v>
      </c>
      <c r="B1155" s="2">
        <v>661735</v>
      </c>
      <c r="C1155" s="88" t="s">
        <v>683</v>
      </c>
      <c r="D1155" s="23" t="s">
        <v>810</v>
      </c>
      <c r="E1155" s="7">
        <v>661735</v>
      </c>
      <c r="F1155" s="7" t="s">
        <v>204</v>
      </c>
      <c r="G1155" s="8" t="s">
        <v>1106</v>
      </c>
      <c r="H1155" s="5" t="s">
        <v>21</v>
      </c>
      <c r="I1155" s="5">
        <v>5</v>
      </c>
      <c r="J1155" s="5">
        <v>114.3</v>
      </c>
      <c r="K1155" s="5">
        <v>16</v>
      </c>
      <c r="L1155" s="5">
        <v>50</v>
      </c>
      <c r="M1155" s="5">
        <v>66.099999999999994</v>
      </c>
      <c r="N1155" s="5">
        <v>6.5</v>
      </c>
      <c r="O1155" s="43" t="str">
        <f>CONCATENATE(Таблица1[[#This Row],[Отверстия]],"/",Таблица1[[#This Row],[PCD]])</f>
        <v>5/114,3</v>
      </c>
      <c r="P1155" s="5" t="s">
        <v>684</v>
      </c>
      <c r="Q1155" s="17" t="str">
        <f>CONCATENATE(Таблица1[[#This Row],[Отверстия]],"/",Таблица1[[#This Row],[PCD]],"/",Таблица1[[#This Row],[Диаметр]])</f>
        <v>5/114,3/16</v>
      </c>
      <c r="R115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5/114,3/16/50/66,1/6,5</v>
      </c>
      <c r="S115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5/114,3/16/50/66,1/6,5</v>
      </c>
      <c r="T1155" s="58" t="s">
        <v>28</v>
      </c>
      <c r="U1155" s="4">
        <v>8</v>
      </c>
      <c r="V1155" s="35">
        <v>12</v>
      </c>
      <c r="W1155" s="55" t="s">
        <v>2794</v>
      </c>
      <c r="X1155" s="34">
        <v>3990</v>
      </c>
      <c r="Y1155" s="161"/>
      <c r="Z1155" s="34">
        <v>0</v>
      </c>
      <c r="AA1155" s="51">
        <f>IFERROR(VLOOKUP(Таблица1[[#This Row],[Товар КОД6]],'Stock СВОД'!$A$5:$C$220,2,0),)</f>
        <v>0</v>
      </c>
      <c r="AB1155" s="51">
        <f>IFERROR(VLOOKUP(Таблица1[[#This Row],[Товар КОД6]],'Продажи Период СВОД'!$A$5:$C$410,2,0),)</f>
        <v>0</v>
      </c>
      <c r="AC1155" s="129">
        <f>IFERROR(VLOOKUP(Таблица1[[#This Row],[Товар КОД6]],'Stock СВОД'!$A$5:$C$220,3,0),)</f>
        <v>0</v>
      </c>
      <c r="AD1155" s="51">
        <f>IFERROR(VLOOKUP(Таблица1[[#This Row],[Товар КОД6]],'Продажи Период СВОД'!$A$5:$C$410,3,0),)</f>
        <v>0</v>
      </c>
      <c r="AE1155" s="119">
        <f>Таблица1[[#This Row],[СТОК 1001]]+Таблица1[[#This Row],[СТОК 1002,]]</f>
        <v>0</v>
      </c>
      <c r="AF1155" s="128"/>
      <c r="AG1155" s="129"/>
      <c r="AH1155" s="120">
        <f>Таблица1[[#This Row],[1002 заказ]]+Таблица1[[#This Row],[1001 заказ]]</f>
        <v>0</v>
      </c>
      <c r="AI1155" s="57">
        <v>1</v>
      </c>
      <c r="AJ1155" s="194"/>
      <c r="AK1155" s="194"/>
      <c r="AL1155" s="194">
        <f>Таблица1[[#This Row],[ФАКТ 1001]]+Таблица1[[#This Row],[ФАКТ 1002]]+Таблица1[[#This Row],[1001 заказ]]+Таблица1[[#This Row],[1002 заказ]]</f>
        <v>0</v>
      </c>
      <c r="AP1155" s="3">
        <f>Таблица1[[#This Row],[Возврат 1002]]+Таблица1[[#This Row],[Возврат 1001]]</f>
        <v>0</v>
      </c>
      <c r="AQ115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56" spans="1:43" s="3" customFormat="1" ht="15.75" customHeight="1" x14ac:dyDescent="0.2">
      <c r="A1156" s="23" t="s">
        <v>810</v>
      </c>
      <c r="B1156" s="2">
        <v>661737</v>
      </c>
      <c r="C1156" s="88" t="s">
        <v>1131</v>
      </c>
      <c r="D1156" s="23" t="s">
        <v>810</v>
      </c>
      <c r="E1156" s="7">
        <v>661737</v>
      </c>
      <c r="F1156" s="7" t="s">
        <v>204</v>
      </c>
      <c r="G1156" s="8" t="s">
        <v>1097</v>
      </c>
      <c r="H1156" s="5" t="s">
        <v>21</v>
      </c>
      <c r="I1156" s="5">
        <v>5</v>
      </c>
      <c r="J1156" s="5">
        <v>114.3</v>
      </c>
      <c r="K1156" s="5">
        <v>16</v>
      </c>
      <c r="L1156" s="5">
        <v>50</v>
      </c>
      <c r="M1156" s="5">
        <v>66.099999999999994</v>
      </c>
      <c r="N1156" s="5">
        <v>6.5</v>
      </c>
      <c r="O1156" s="43" t="str">
        <f>CONCATENATE(Таблица1[[#This Row],[Отверстия]],"/",Таблица1[[#This Row],[PCD]])</f>
        <v>5/114,3</v>
      </c>
      <c r="P1156" s="5" t="s">
        <v>1132</v>
      </c>
      <c r="Q1156" s="17" t="str">
        <f>CONCATENATE(Таблица1[[#This Row],[Отверстия]],"/",Таблица1[[#This Row],[PCD]],"/",Таблица1[[#This Row],[Диаметр]])</f>
        <v>5/114,3/16</v>
      </c>
      <c r="R115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5/114,3/16/50/66,1/6,5</v>
      </c>
      <c r="S115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5/114,3/16/50/66,1/6,5</v>
      </c>
      <c r="T1156" s="58" t="s">
        <v>28</v>
      </c>
      <c r="U1156" s="4">
        <v>8</v>
      </c>
      <c r="V1156" s="35">
        <v>12</v>
      </c>
      <c r="W1156" s="55" t="s">
        <v>2794</v>
      </c>
      <c r="X1156" s="34">
        <v>4250</v>
      </c>
      <c r="Y1156" s="161"/>
      <c r="Z1156" s="34">
        <v>3235.0054</v>
      </c>
      <c r="AA1156" s="51">
        <f>IFERROR(VLOOKUP(Таблица1[[#This Row],[Товар КОД6]],'Stock СВОД'!$A$5:$C$220,2,0),)</f>
        <v>4</v>
      </c>
      <c r="AB1156" s="51">
        <f>IFERROR(VLOOKUP(Таблица1[[#This Row],[Товар КОД6]],'Продажи Период СВОД'!$A$5:$C$410,2,0),)</f>
        <v>0</v>
      </c>
      <c r="AC1156" s="129">
        <f>IFERROR(VLOOKUP(Таблица1[[#This Row],[Товар КОД6]],'Stock СВОД'!$A$5:$C$220,3,0),)</f>
        <v>0</v>
      </c>
      <c r="AD1156" s="51">
        <f>IFERROR(VLOOKUP(Таблица1[[#This Row],[Товар КОД6]],'Продажи Период СВОД'!$A$5:$C$410,3,0),)</f>
        <v>0</v>
      </c>
      <c r="AE1156" s="119">
        <f>Таблица1[[#This Row],[СТОК 1001]]+Таблица1[[#This Row],[СТОК 1002,]]</f>
        <v>4</v>
      </c>
      <c r="AF1156" s="128"/>
      <c r="AG1156" s="129"/>
      <c r="AH1156" s="120">
        <f>Таблица1[[#This Row],[1002 заказ]]+Таблица1[[#This Row],[1001 заказ]]</f>
        <v>0</v>
      </c>
      <c r="AI1156" s="57">
        <v>1</v>
      </c>
      <c r="AJ1156" s="194"/>
      <c r="AK1156" s="194"/>
      <c r="AL1156" s="194">
        <f>Таблица1[[#This Row],[ФАКТ 1001]]+Таблица1[[#This Row],[ФАКТ 1002]]+Таблица1[[#This Row],[1001 заказ]]+Таблица1[[#This Row],[1002 заказ]]</f>
        <v>0</v>
      </c>
      <c r="AP1156" s="3">
        <f>Таблица1[[#This Row],[Возврат 1002]]+Таблица1[[#This Row],[Возврат 1001]]</f>
        <v>0</v>
      </c>
      <c r="AQ115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1157" spans="1:43" s="3" customFormat="1" ht="15.75" customHeight="1" x14ac:dyDescent="0.2">
      <c r="A1157" s="23" t="s">
        <v>810</v>
      </c>
      <c r="B1157" s="2">
        <v>665734</v>
      </c>
      <c r="C1157" s="88" t="s">
        <v>3933</v>
      </c>
      <c r="D1157" s="23" t="s">
        <v>810</v>
      </c>
      <c r="E1157" s="7">
        <v>665734</v>
      </c>
      <c r="F1157" s="7" t="s">
        <v>204</v>
      </c>
      <c r="G1157" s="8" t="s">
        <v>2571</v>
      </c>
      <c r="H1157" s="5" t="s">
        <v>21</v>
      </c>
      <c r="I1157" s="5">
        <v>5</v>
      </c>
      <c r="J1157" s="5">
        <v>114.3</v>
      </c>
      <c r="K1157" s="5">
        <v>16</v>
      </c>
      <c r="L1157" s="5">
        <v>50</v>
      </c>
      <c r="M1157" s="5">
        <v>66.099999999999994</v>
      </c>
      <c r="N1157" s="5">
        <v>6.5</v>
      </c>
      <c r="O1157" s="43" t="str">
        <f>CONCATENATE(Таблица1[[#This Row],[Отверстия]],"/",Таблица1[[#This Row],[PCD]])</f>
        <v>5/114,3</v>
      </c>
      <c r="P1157" s="5" t="s">
        <v>685</v>
      </c>
      <c r="Q1157" s="17" t="str">
        <f>CONCATENATE(Таблица1[[#This Row],[Отверстия]],"/",Таблица1[[#This Row],[PCD]],"/",Таблица1[[#This Row],[Диаметр]])</f>
        <v>5/114,3/16</v>
      </c>
      <c r="R115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5/114,3/16/50/66,1/6,5</v>
      </c>
      <c r="S115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5/114,3/16/50/66,1/6,5</v>
      </c>
      <c r="T1157" s="58" t="s">
        <v>28</v>
      </c>
      <c r="U1157" s="4">
        <v>8</v>
      </c>
      <c r="V1157" s="35">
        <v>12</v>
      </c>
      <c r="W1157" s="55" t="s">
        <v>2794</v>
      </c>
      <c r="X1157" s="34">
        <v>4250</v>
      </c>
      <c r="Y1157" s="161"/>
      <c r="Z1157" s="34">
        <v>3297.2135249999997</v>
      </c>
      <c r="AA1157" s="51">
        <f>IFERROR(VLOOKUP(Таблица1[[#This Row],[Товар КОД6]],'Stock СВОД'!$A$5:$C$220,2,0),)</f>
        <v>4</v>
      </c>
      <c r="AB1157" s="51">
        <f>IFERROR(VLOOKUP(Таблица1[[#This Row],[Товар КОД6]],'Продажи Период СВОД'!$A$5:$C$410,2,0),)</f>
        <v>0</v>
      </c>
      <c r="AC1157" s="129">
        <f>IFERROR(VLOOKUP(Таблица1[[#This Row],[Товар КОД6]],'Stock СВОД'!$A$5:$C$220,3,0),)</f>
        <v>8</v>
      </c>
      <c r="AD1157" s="51">
        <f>IFERROR(VLOOKUP(Таблица1[[#This Row],[Товар КОД6]],'Продажи Период СВОД'!$A$5:$C$410,3,0),)</f>
        <v>0</v>
      </c>
      <c r="AE1157" s="119">
        <f>Таблица1[[#This Row],[СТОК 1001]]+Таблица1[[#This Row],[СТОК 1002,]]</f>
        <v>12</v>
      </c>
      <c r="AF1157" s="128"/>
      <c r="AG1157" s="129"/>
      <c r="AH1157" s="120">
        <f>Таблица1[[#This Row],[1002 заказ]]+Таблица1[[#This Row],[1001 заказ]]</f>
        <v>0</v>
      </c>
      <c r="AI1157" s="57">
        <v>1</v>
      </c>
      <c r="AJ1157" s="194"/>
      <c r="AK1157" s="194"/>
      <c r="AL1157" s="194">
        <f>Таблица1[[#This Row],[ФАКТ 1001]]+Таблица1[[#This Row],[ФАКТ 1002]]+Таблица1[[#This Row],[1001 заказ]]+Таблица1[[#This Row],[1002 заказ]]</f>
        <v>0</v>
      </c>
      <c r="AP1157" s="3">
        <f>Таблица1[[#This Row],[Возврат 1002]]+Таблица1[[#This Row],[Возврат 1001]]</f>
        <v>0</v>
      </c>
      <c r="AQ115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12</v>
      </c>
    </row>
    <row r="1158" spans="1:43" s="3" customFormat="1" ht="15.75" customHeight="1" x14ac:dyDescent="0.2">
      <c r="A1158" s="23" t="s">
        <v>810</v>
      </c>
      <c r="B1158" s="2">
        <v>763969</v>
      </c>
      <c r="C1158" s="88" t="s">
        <v>686</v>
      </c>
      <c r="D1158" s="23" t="s">
        <v>810</v>
      </c>
      <c r="E1158" s="7">
        <v>763969</v>
      </c>
      <c r="F1158" s="7" t="s">
        <v>172</v>
      </c>
      <c r="G1158" s="8" t="s">
        <v>2571</v>
      </c>
      <c r="H1158" s="5" t="s">
        <v>21</v>
      </c>
      <c r="I1158" s="5">
        <v>5</v>
      </c>
      <c r="J1158" s="5">
        <v>114.3</v>
      </c>
      <c r="K1158" s="5">
        <v>16</v>
      </c>
      <c r="L1158" s="5">
        <v>50</v>
      </c>
      <c r="M1158" s="5">
        <v>66.099999999999994</v>
      </c>
      <c r="N1158" s="5">
        <v>6.5</v>
      </c>
      <c r="O1158" s="43" t="str">
        <f>CONCATENATE(Таблица1[[#This Row],[Отверстия]],"/",Таблица1[[#This Row],[PCD]])</f>
        <v>5/114,3</v>
      </c>
      <c r="P1158" s="5" t="s">
        <v>687</v>
      </c>
      <c r="Q1158" s="17" t="str">
        <f>CONCATENATE(Таблица1[[#This Row],[Отверстия]],"/",Таблица1[[#This Row],[PCD]],"/",Таблица1[[#This Row],[Диаметр]])</f>
        <v>5/114,3/16</v>
      </c>
      <c r="R115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5/114,3/16/50/66,1/6,5</v>
      </c>
      <c r="S115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5/114,3/16/50/66,1/6,5</v>
      </c>
      <c r="T1158" s="58" t="s">
        <v>28</v>
      </c>
      <c r="U1158" s="4">
        <v>8</v>
      </c>
      <c r="V1158" s="35">
        <v>12</v>
      </c>
      <c r="W1158" s="55" t="s">
        <v>2794</v>
      </c>
      <c r="X1158" s="34">
        <v>4250</v>
      </c>
      <c r="Y1158" s="161"/>
      <c r="Z1158" s="34">
        <v>0</v>
      </c>
      <c r="AA1158" s="51">
        <f>IFERROR(VLOOKUP(Таблица1[[#This Row],[Товар КОД6]],'Stock СВОД'!$A$5:$C$220,2,0),)</f>
        <v>0</v>
      </c>
      <c r="AB1158" s="51">
        <f>IFERROR(VLOOKUP(Таблица1[[#This Row],[Товар КОД6]],'Продажи Период СВОД'!$A$5:$C$410,2,0),)</f>
        <v>0</v>
      </c>
      <c r="AC1158" s="129">
        <f>IFERROR(VLOOKUP(Таблица1[[#This Row],[Товар КОД6]],'Stock СВОД'!$A$5:$C$220,3,0),)</f>
        <v>0</v>
      </c>
      <c r="AD1158" s="51">
        <f>IFERROR(VLOOKUP(Таблица1[[#This Row],[Товар КОД6]],'Продажи Период СВОД'!$A$5:$C$410,3,0),)</f>
        <v>0</v>
      </c>
      <c r="AE1158" s="119">
        <f>Таблица1[[#This Row],[СТОК 1001]]+Таблица1[[#This Row],[СТОК 1002,]]</f>
        <v>0</v>
      </c>
      <c r="AF1158" s="128"/>
      <c r="AG1158" s="129"/>
      <c r="AH1158" s="120">
        <f>Таблица1[[#This Row],[1002 заказ]]+Таблица1[[#This Row],[1001 заказ]]</f>
        <v>0</v>
      </c>
      <c r="AI1158" s="57">
        <v>1</v>
      </c>
      <c r="AJ1158" s="194"/>
      <c r="AK1158" s="194"/>
      <c r="AL1158" s="194">
        <f>Таблица1[[#This Row],[ФАКТ 1001]]+Таблица1[[#This Row],[ФАКТ 1002]]+Таблица1[[#This Row],[1001 заказ]]+Таблица1[[#This Row],[1002 заказ]]</f>
        <v>0</v>
      </c>
      <c r="AP1158" s="3">
        <f>Таблица1[[#This Row],[Возврат 1002]]+Таблица1[[#This Row],[Возврат 1001]]</f>
        <v>0</v>
      </c>
      <c r="AQ115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59" spans="1:43" s="3" customFormat="1" ht="15.75" customHeight="1" x14ac:dyDescent="0.2">
      <c r="A1159" s="23" t="s">
        <v>810</v>
      </c>
      <c r="B1159" s="2">
        <v>665978</v>
      </c>
      <c r="C1159" s="88" t="s">
        <v>688</v>
      </c>
      <c r="D1159" s="23" t="s">
        <v>810</v>
      </c>
      <c r="E1159" s="7">
        <v>665978</v>
      </c>
      <c r="F1159" s="7" t="s">
        <v>377</v>
      </c>
      <c r="G1159" s="8" t="s">
        <v>2571</v>
      </c>
      <c r="H1159" s="5" t="s">
        <v>21</v>
      </c>
      <c r="I1159" s="5">
        <v>5</v>
      </c>
      <c r="J1159" s="5">
        <v>114.3</v>
      </c>
      <c r="K1159" s="5">
        <v>16</v>
      </c>
      <c r="L1159" s="5">
        <v>50</v>
      </c>
      <c r="M1159" s="5">
        <v>66.099999999999994</v>
      </c>
      <c r="N1159" s="5">
        <v>6.5</v>
      </c>
      <c r="O1159" s="43" t="str">
        <f>CONCATENATE(Таблица1[[#This Row],[Отверстия]],"/",Таблица1[[#This Row],[PCD]])</f>
        <v>5/114,3</v>
      </c>
      <c r="P1159" s="5" t="s">
        <v>687</v>
      </c>
      <c r="Q1159" s="17" t="str">
        <f>CONCATENATE(Таблица1[[#This Row],[Отверстия]],"/",Таблица1[[#This Row],[PCD]],"/",Таблица1[[#This Row],[Диаметр]])</f>
        <v>5/114,3/16</v>
      </c>
      <c r="R115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5/114,3/16/50/66,1/6,5</v>
      </c>
      <c r="S115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5/114,3/16/50/66,1/6,5</v>
      </c>
      <c r="T1159" s="58" t="s">
        <v>28</v>
      </c>
      <c r="U1159" s="4">
        <v>8</v>
      </c>
      <c r="V1159" s="35">
        <v>12</v>
      </c>
      <c r="W1159" s="55" t="s">
        <v>2794</v>
      </c>
      <c r="X1159" s="34">
        <v>4250</v>
      </c>
      <c r="Y1159" s="161"/>
      <c r="Z1159" s="34">
        <v>0</v>
      </c>
      <c r="AA1159" s="51">
        <f>IFERROR(VLOOKUP(Таблица1[[#This Row],[Товар КОД6]],'Stock СВОД'!$A$5:$C$220,2,0),)</f>
        <v>0</v>
      </c>
      <c r="AB1159" s="51">
        <f>IFERROR(VLOOKUP(Таблица1[[#This Row],[Товар КОД6]],'Продажи Период СВОД'!$A$5:$C$410,2,0),)</f>
        <v>0</v>
      </c>
      <c r="AC1159" s="129">
        <f>IFERROR(VLOOKUP(Таблица1[[#This Row],[Товар КОД6]],'Stock СВОД'!$A$5:$C$220,3,0),)</f>
        <v>0</v>
      </c>
      <c r="AD1159" s="51">
        <f>IFERROR(VLOOKUP(Таблица1[[#This Row],[Товар КОД6]],'Продажи Период СВОД'!$A$5:$C$410,3,0),)</f>
        <v>0</v>
      </c>
      <c r="AE1159" s="119">
        <f>Таблица1[[#This Row],[СТОК 1001]]+Таблица1[[#This Row],[СТОК 1002,]]</f>
        <v>0</v>
      </c>
      <c r="AF1159" s="128"/>
      <c r="AG1159" s="129"/>
      <c r="AH1159" s="120">
        <f>Таблица1[[#This Row],[1002 заказ]]+Таблица1[[#This Row],[1001 заказ]]</f>
        <v>0</v>
      </c>
      <c r="AI1159" s="57">
        <v>1</v>
      </c>
      <c r="AJ1159" s="194"/>
      <c r="AK1159" s="194"/>
      <c r="AL1159" s="194">
        <f>Таблица1[[#This Row],[ФАКТ 1001]]+Таблица1[[#This Row],[ФАКТ 1002]]+Таблица1[[#This Row],[1001 заказ]]+Таблица1[[#This Row],[1002 заказ]]</f>
        <v>0</v>
      </c>
      <c r="AP1159" s="3">
        <f>Таблица1[[#This Row],[Возврат 1002]]+Таблица1[[#This Row],[Возврат 1001]]</f>
        <v>0</v>
      </c>
      <c r="AQ115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60" spans="1:43" s="3" customFormat="1" ht="15.75" customHeight="1" x14ac:dyDescent="0.2">
      <c r="A1160" s="23" t="s">
        <v>810</v>
      </c>
      <c r="B1160" s="2">
        <v>828789</v>
      </c>
      <c r="C1160" s="88" t="s">
        <v>689</v>
      </c>
      <c r="D1160" s="23" t="s">
        <v>810</v>
      </c>
      <c r="E1160" s="7">
        <v>828789</v>
      </c>
      <c r="F1160" s="7" t="s">
        <v>172</v>
      </c>
      <c r="G1160" s="8" t="s">
        <v>1097</v>
      </c>
      <c r="H1160" s="5" t="s">
        <v>21</v>
      </c>
      <c r="I1160" s="5">
        <v>5</v>
      </c>
      <c r="J1160" s="5">
        <v>114.3</v>
      </c>
      <c r="K1160" s="5">
        <v>16</v>
      </c>
      <c r="L1160" s="5">
        <v>50</v>
      </c>
      <c r="M1160" s="5">
        <v>66.099999999999994</v>
      </c>
      <c r="N1160" s="5">
        <v>6.5</v>
      </c>
      <c r="O1160" s="43" t="str">
        <f>CONCATENATE(Таблица1[[#This Row],[Отверстия]],"/",Таблица1[[#This Row],[PCD]])</f>
        <v>5/114,3</v>
      </c>
      <c r="P1160" s="5" t="s">
        <v>690</v>
      </c>
      <c r="Q1160" s="17" t="str">
        <f>CONCATENATE(Таблица1[[#This Row],[Отверстия]],"/",Таблица1[[#This Row],[PCD]],"/",Таблица1[[#This Row],[Диаметр]])</f>
        <v>5/114,3/16</v>
      </c>
      <c r="R116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5/114,3/16/50/66,1/6,5</v>
      </c>
      <c r="S116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5/114,3/16/50/66,1/6,5</v>
      </c>
      <c r="T1160" s="58" t="s">
        <v>28</v>
      </c>
      <c r="U1160" s="4">
        <v>8</v>
      </c>
      <c r="V1160" s="35">
        <v>12</v>
      </c>
      <c r="W1160" s="55" t="s">
        <v>2794</v>
      </c>
      <c r="X1160" s="34">
        <v>4250</v>
      </c>
      <c r="Y1160" s="161"/>
      <c r="Z1160" s="34">
        <v>0</v>
      </c>
      <c r="AA1160" s="51">
        <f>IFERROR(VLOOKUP(Таблица1[[#This Row],[Товар КОД6]],'Stock СВОД'!$A$5:$C$220,2,0),)</f>
        <v>0</v>
      </c>
      <c r="AB1160" s="51">
        <f>IFERROR(VLOOKUP(Таблица1[[#This Row],[Товар КОД6]],'Продажи Период СВОД'!$A$5:$C$410,2,0),)</f>
        <v>0</v>
      </c>
      <c r="AC1160" s="129">
        <f>IFERROR(VLOOKUP(Таблица1[[#This Row],[Товар КОД6]],'Stock СВОД'!$A$5:$C$220,3,0),)</f>
        <v>0</v>
      </c>
      <c r="AD1160" s="51">
        <f>IFERROR(VLOOKUP(Таблица1[[#This Row],[Товар КОД6]],'Продажи Период СВОД'!$A$5:$C$410,3,0),)</f>
        <v>0</v>
      </c>
      <c r="AE1160" s="119">
        <f>Таблица1[[#This Row],[СТОК 1001]]+Таблица1[[#This Row],[СТОК 1002,]]</f>
        <v>0</v>
      </c>
      <c r="AF1160" s="128"/>
      <c r="AG1160" s="129"/>
      <c r="AH1160" s="120">
        <f>Таблица1[[#This Row],[1002 заказ]]+Таблица1[[#This Row],[1001 заказ]]</f>
        <v>0</v>
      </c>
      <c r="AI1160" s="57">
        <v>1</v>
      </c>
      <c r="AJ1160" s="194"/>
      <c r="AK1160" s="194"/>
      <c r="AL1160" s="194">
        <f>Таблица1[[#This Row],[ФАКТ 1001]]+Таблица1[[#This Row],[ФАКТ 1002]]+Таблица1[[#This Row],[1001 заказ]]+Таблица1[[#This Row],[1002 заказ]]</f>
        <v>0</v>
      </c>
      <c r="AP1160" s="3">
        <f>Таблица1[[#This Row],[Возврат 1002]]+Таблица1[[#This Row],[Возврат 1001]]</f>
        <v>0</v>
      </c>
      <c r="AQ116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61" spans="1:43" s="3" customFormat="1" ht="15.75" hidden="1" customHeight="1" x14ac:dyDescent="0.2">
      <c r="A1161" s="23" t="s">
        <v>810</v>
      </c>
      <c r="B1161" s="2">
        <v>811804</v>
      </c>
      <c r="C1161" s="88"/>
      <c r="D1161" s="23" t="s">
        <v>810</v>
      </c>
      <c r="E1161" s="7">
        <v>811804</v>
      </c>
      <c r="F1161" s="7"/>
      <c r="G1161" s="8"/>
      <c r="H1161" s="5" t="s">
        <v>300</v>
      </c>
      <c r="I1161" s="5">
        <v>5</v>
      </c>
      <c r="J1161" s="5">
        <v>114.3</v>
      </c>
      <c r="K1161" s="5">
        <v>16</v>
      </c>
      <c r="L1161" s="5">
        <v>50</v>
      </c>
      <c r="M1161" s="5">
        <v>66.099999999999994</v>
      </c>
      <c r="N1161" s="5">
        <v>6.5</v>
      </c>
      <c r="O1161" s="43" t="str">
        <f>CONCATENATE(Таблица1[[#This Row],[Отверстия]],"/",Таблица1[[#This Row],[PCD]])</f>
        <v>5/114,3</v>
      </c>
      <c r="P1161" s="5" t="s">
        <v>691</v>
      </c>
      <c r="Q1161" s="17" t="str">
        <f>CONCATENATE(Таблица1[[#This Row],[Отверстия]],"/",Таблица1[[#This Row],[PCD]],"/",Таблица1[[#This Row],[Диаметр]])</f>
        <v>5/114,3/16</v>
      </c>
      <c r="R116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5/114,3/16/50/66,1/6,5</v>
      </c>
      <c r="S116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5/114,3/16/50/66,1/6,5</v>
      </c>
      <c r="T1161" s="58" t="s">
        <v>28</v>
      </c>
      <c r="U1161" s="4">
        <v>8</v>
      </c>
      <c r="V1161" s="35">
        <v>12</v>
      </c>
      <c r="W1161" s="55" t="s">
        <v>2794</v>
      </c>
      <c r="X1161" s="34">
        <v>2191</v>
      </c>
      <c r="Y1161" s="161"/>
      <c r="Z1161" s="34">
        <v>2189.9973999999997</v>
      </c>
      <c r="AA1161" s="51">
        <f>IFERROR(VLOOKUP(Таблица1[[#This Row],[Товар КОД6]],'Stock СВОД'!$A$5:$C$220,2,0),)</f>
        <v>0</v>
      </c>
      <c r="AB1161" s="51">
        <f>IFERROR(VLOOKUP(Таблица1[[#This Row],[Товар КОД6]],'Продажи Период СВОД'!$A$5:$C$410,2,0),)</f>
        <v>0</v>
      </c>
      <c r="AC1161" s="129">
        <f>IFERROR(VLOOKUP(Таблица1[[#This Row],[Товар КОД6]],'Stock СВОД'!$A$5:$C$220,3,0),)</f>
        <v>2</v>
      </c>
      <c r="AD1161" s="51">
        <f>IFERROR(VLOOKUP(Таблица1[[#This Row],[Товар КОД6]],'Продажи Период СВОД'!$A$5:$C$410,3,0),)</f>
        <v>0</v>
      </c>
      <c r="AE1161" s="119">
        <f>Таблица1[[#This Row],[СТОК 1001]]+Таблица1[[#This Row],[СТОК 1002,]]</f>
        <v>2</v>
      </c>
      <c r="AF1161" s="128"/>
      <c r="AG1161" s="129"/>
      <c r="AH1161" s="120">
        <f>Таблица1[[#This Row],[1002 заказ]]+Таблица1[[#This Row],[1001 заказ]]</f>
        <v>0</v>
      </c>
      <c r="AI1161" s="57">
        <v>1</v>
      </c>
      <c r="AJ1161" s="57"/>
      <c r="AK1161" s="57"/>
      <c r="AL1161" s="57">
        <f>Таблица1[[#This Row],[ФАКТ 1001]]+Таблица1[[#This Row],[ФАКТ 1002]]+Таблица1[[#This Row],[1001 заказ]]+Таблица1[[#This Row],[1002 заказ]]</f>
        <v>0</v>
      </c>
      <c r="AP1161" s="3">
        <f>Таблица1[[#This Row],[Возврат 1002]]+Таблица1[[#This Row],[Возврат 1001]]</f>
        <v>0</v>
      </c>
      <c r="AQ116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2</v>
      </c>
    </row>
    <row r="1162" spans="1:43" s="3" customFormat="1" ht="15.75" customHeight="1" x14ac:dyDescent="0.2">
      <c r="A1162" s="23" t="s">
        <v>810</v>
      </c>
      <c r="B1162" s="2">
        <v>902421</v>
      </c>
      <c r="C1162" s="88" t="s">
        <v>692</v>
      </c>
      <c r="D1162" s="23" t="s">
        <v>810</v>
      </c>
      <c r="E1162" s="7">
        <v>902421</v>
      </c>
      <c r="F1162" s="7" t="s">
        <v>172</v>
      </c>
      <c r="G1162" s="8" t="s">
        <v>1098</v>
      </c>
      <c r="H1162" s="5" t="s">
        <v>21</v>
      </c>
      <c r="I1162" s="5">
        <v>5</v>
      </c>
      <c r="J1162" s="5">
        <v>114.3</v>
      </c>
      <c r="K1162" s="5">
        <v>16</v>
      </c>
      <c r="L1162" s="5">
        <v>50</v>
      </c>
      <c r="M1162" s="5">
        <v>66.099999999999994</v>
      </c>
      <c r="N1162" s="5">
        <v>6.5</v>
      </c>
      <c r="O1162" s="43" t="str">
        <f>CONCATENATE(Таблица1[[#This Row],[Отверстия]],"/",Таблица1[[#This Row],[PCD]])</f>
        <v>5/114,3</v>
      </c>
      <c r="P1162" s="5" t="s">
        <v>693</v>
      </c>
      <c r="Q1162" s="17" t="str">
        <f>CONCATENATE(Таблица1[[#This Row],[Отверстия]],"/",Таблица1[[#This Row],[PCD]],"/",Таблица1[[#This Row],[Диаметр]])</f>
        <v>5/114,3/16</v>
      </c>
      <c r="R116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5/114,3/16/50/66,1/6,5</v>
      </c>
      <c r="S116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5/114,3/16/50/66,1/6,5</v>
      </c>
      <c r="T1162" s="58" t="s">
        <v>28</v>
      </c>
      <c r="U1162" s="4">
        <v>8</v>
      </c>
      <c r="V1162" s="35">
        <v>12</v>
      </c>
      <c r="W1162" s="55" t="s">
        <v>2794</v>
      </c>
      <c r="X1162" s="34">
        <v>3990</v>
      </c>
      <c r="Y1162" s="161"/>
      <c r="Z1162" s="34">
        <v>0</v>
      </c>
      <c r="AA1162" s="51">
        <f>IFERROR(VLOOKUP(Таблица1[[#This Row],[Товар КОД6]],'Stock СВОД'!$A$5:$C$220,2,0),)</f>
        <v>0</v>
      </c>
      <c r="AB1162" s="51">
        <f>IFERROR(VLOOKUP(Таблица1[[#This Row],[Товар КОД6]],'Продажи Период СВОД'!$A$5:$C$410,2,0),)</f>
        <v>0</v>
      </c>
      <c r="AC1162" s="129">
        <f>IFERROR(VLOOKUP(Таблица1[[#This Row],[Товар КОД6]],'Stock СВОД'!$A$5:$C$220,3,0),)</f>
        <v>0</v>
      </c>
      <c r="AD1162" s="51">
        <f>IFERROR(VLOOKUP(Таблица1[[#This Row],[Товар КОД6]],'Продажи Период СВОД'!$A$5:$C$410,3,0),)</f>
        <v>0</v>
      </c>
      <c r="AE1162" s="119">
        <f>Таблица1[[#This Row],[СТОК 1001]]+Таблица1[[#This Row],[СТОК 1002,]]</f>
        <v>0</v>
      </c>
      <c r="AF1162" s="128"/>
      <c r="AG1162" s="129"/>
      <c r="AH1162" s="120">
        <f>Таблица1[[#This Row],[1002 заказ]]+Таблица1[[#This Row],[1001 заказ]]</f>
        <v>0</v>
      </c>
      <c r="AI1162" s="57">
        <v>1</v>
      </c>
      <c r="AJ1162" s="194"/>
      <c r="AK1162" s="194"/>
      <c r="AL1162" s="194">
        <f>Таблица1[[#This Row],[ФАКТ 1001]]+Таблица1[[#This Row],[ФАКТ 1002]]+Таблица1[[#This Row],[1001 заказ]]+Таблица1[[#This Row],[1002 заказ]]</f>
        <v>0</v>
      </c>
      <c r="AP1162" s="3">
        <f>Таблица1[[#This Row],[Возврат 1002]]+Таблица1[[#This Row],[Возврат 1001]]</f>
        <v>0</v>
      </c>
      <c r="AQ116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63" spans="1:43" s="3" customFormat="1" ht="15.75" customHeight="1" x14ac:dyDescent="0.2">
      <c r="A1163" s="23" t="s">
        <v>810</v>
      </c>
      <c r="B1163" s="2">
        <v>941595</v>
      </c>
      <c r="C1163" s="88" t="s">
        <v>694</v>
      </c>
      <c r="D1163" s="23" t="s">
        <v>810</v>
      </c>
      <c r="E1163" s="7">
        <v>941595</v>
      </c>
      <c r="F1163" s="7" t="s">
        <v>377</v>
      </c>
      <c r="G1163" s="8" t="s">
        <v>2571</v>
      </c>
      <c r="H1163" s="5" t="s">
        <v>21</v>
      </c>
      <c r="I1163" s="5">
        <v>5</v>
      </c>
      <c r="J1163" s="5">
        <v>114.3</v>
      </c>
      <c r="K1163" s="5">
        <v>16</v>
      </c>
      <c r="L1163" s="5">
        <v>50</v>
      </c>
      <c r="M1163" s="5">
        <v>66.099999999999994</v>
      </c>
      <c r="N1163" s="5">
        <v>6.5</v>
      </c>
      <c r="O1163" s="43" t="str">
        <f>CONCATENATE(Таблица1[[#This Row],[Отверстия]],"/",Таблица1[[#This Row],[PCD]])</f>
        <v>5/114,3</v>
      </c>
      <c r="P1163" s="5" t="s">
        <v>695</v>
      </c>
      <c r="Q1163" s="17" t="str">
        <f>CONCATENATE(Таблица1[[#This Row],[Отверстия]],"/",Таблица1[[#This Row],[PCD]],"/",Таблица1[[#This Row],[Диаметр]])</f>
        <v>5/114,3/16</v>
      </c>
      <c r="R116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5/114,3/16/50/66,1/6,5</v>
      </c>
      <c r="S116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5/114,3/16/50/66,1/6,5</v>
      </c>
      <c r="T1163" s="58" t="s">
        <v>28</v>
      </c>
      <c r="U1163" s="4">
        <v>8</v>
      </c>
      <c r="V1163" s="35">
        <v>12</v>
      </c>
      <c r="W1163" s="55" t="s">
        <v>2794</v>
      </c>
      <c r="X1163" s="34">
        <v>4250</v>
      </c>
      <c r="Y1163" s="161"/>
      <c r="Z1163" s="34">
        <v>0</v>
      </c>
      <c r="AA1163" s="51">
        <f>IFERROR(VLOOKUP(Таблица1[[#This Row],[Товар КОД6]],'Stock СВОД'!$A$5:$C$220,2,0),)</f>
        <v>0</v>
      </c>
      <c r="AB1163" s="51">
        <f>IFERROR(VLOOKUP(Таблица1[[#This Row],[Товар КОД6]],'Продажи Период СВОД'!$A$5:$C$410,2,0),)</f>
        <v>0</v>
      </c>
      <c r="AC1163" s="129">
        <f>IFERROR(VLOOKUP(Таблица1[[#This Row],[Товар КОД6]],'Stock СВОД'!$A$5:$C$220,3,0),)</f>
        <v>0</v>
      </c>
      <c r="AD1163" s="51">
        <f>IFERROR(VLOOKUP(Таблица1[[#This Row],[Товар КОД6]],'Продажи Период СВОД'!$A$5:$C$410,3,0),)</f>
        <v>0</v>
      </c>
      <c r="AE1163" s="119">
        <f>Таблица1[[#This Row],[СТОК 1001]]+Таблица1[[#This Row],[СТОК 1002,]]</f>
        <v>0</v>
      </c>
      <c r="AF1163" s="128"/>
      <c r="AG1163" s="129"/>
      <c r="AH1163" s="120">
        <f>Таблица1[[#This Row],[1002 заказ]]+Таблица1[[#This Row],[1001 заказ]]</f>
        <v>0</v>
      </c>
      <c r="AI1163" s="57">
        <v>1</v>
      </c>
      <c r="AJ1163" s="194"/>
      <c r="AK1163" s="194"/>
      <c r="AL1163" s="194">
        <f>Таблица1[[#This Row],[ФАКТ 1001]]+Таблица1[[#This Row],[ФАКТ 1002]]+Таблица1[[#This Row],[1001 заказ]]+Таблица1[[#This Row],[1002 заказ]]</f>
        <v>0</v>
      </c>
      <c r="AP1163" s="3">
        <f>Таблица1[[#This Row],[Возврат 1002]]+Таблица1[[#This Row],[Возврат 1001]]</f>
        <v>0</v>
      </c>
      <c r="AQ116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64" spans="1:43" s="3" customFormat="1" ht="15.75" customHeight="1" x14ac:dyDescent="0.2">
      <c r="A1164" s="23" t="s">
        <v>810</v>
      </c>
      <c r="B1164" s="2">
        <v>661736</v>
      </c>
      <c r="C1164" s="88" t="s">
        <v>3812</v>
      </c>
      <c r="D1164" s="23" t="s">
        <v>810</v>
      </c>
      <c r="E1164" s="7">
        <v>661736</v>
      </c>
      <c r="F1164" s="7" t="s">
        <v>2576</v>
      </c>
      <c r="G1164" s="8" t="s">
        <v>1099</v>
      </c>
      <c r="H1164" s="5" t="s">
        <v>21</v>
      </c>
      <c r="I1164" s="5">
        <v>5</v>
      </c>
      <c r="J1164" s="5">
        <v>114.3</v>
      </c>
      <c r="K1164" s="5">
        <v>16</v>
      </c>
      <c r="L1164" s="5">
        <v>50</v>
      </c>
      <c r="M1164" s="5">
        <v>66.099999999999994</v>
      </c>
      <c r="N1164" s="5">
        <v>6.5</v>
      </c>
      <c r="O1164" s="43" t="str">
        <f>CONCATENATE(Таблица1[[#This Row],[Отверстия]],"/",Таблица1[[#This Row],[PCD]])</f>
        <v>5/114,3</v>
      </c>
      <c r="P1164" s="5" t="s">
        <v>2164</v>
      </c>
      <c r="Q1164" s="17" t="str">
        <f>CONCATENATE(Таблица1[[#This Row],[Отверстия]],"/",Таблица1[[#This Row],[PCD]],"/",Таблица1[[#This Row],[Диаметр]])</f>
        <v>5/114,3/16</v>
      </c>
      <c r="R116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5/114,3/16/50/66,1/6,5</v>
      </c>
      <c r="S116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5/114,3/16/50/66,1/6,5</v>
      </c>
      <c r="T1164" s="58" t="s">
        <v>28</v>
      </c>
      <c r="U1164" s="4">
        <v>8</v>
      </c>
      <c r="V1164" s="35">
        <v>12</v>
      </c>
      <c r="W1164" s="55" t="s">
        <v>2794</v>
      </c>
      <c r="X1164" s="34">
        <v>3990</v>
      </c>
      <c r="Y1164" s="161"/>
      <c r="Z1164" s="34">
        <v>0</v>
      </c>
      <c r="AA1164" s="51">
        <f>IFERROR(VLOOKUP(Таблица1[[#This Row],[Товар КОД6]],'Stock СВОД'!$A$5:$C$220,2,0),)</f>
        <v>0</v>
      </c>
      <c r="AB1164" s="51">
        <f>IFERROR(VLOOKUP(Таблица1[[#This Row],[Товар КОД6]],'Продажи Период СВОД'!$A$5:$C$410,2,0),)</f>
        <v>0</v>
      </c>
      <c r="AC1164" s="129">
        <f>IFERROR(VLOOKUP(Таблица1[[#This Row],[Товар КОД6]],'Stock СВОД'!$A$5:$C$220,3,0),)</f>
        <v>0</v>
      </c>
      <c r="AD1164" s="51">
        <f>IFERROR(VLOOKUP(Таблица1[[#This Row],[Товар КОД6]],'Продажи Период СВОД'!$A$5:$C$410,3,0),)</f>
        <v>0</v>
      </c>
      <c r="AE1164" s="119">
        <f>Таблица1[[#This Row],[СТОК 1001]]+Таблица1[[#This Row],[СТОК 1002,]]</f>
        <v>0</v>
      </c>
      <c r="AF1164" s="128"/>
      <c r="AG1164" s="129"/>
      <c r="AH1164" s="120">
        <f>Таблица1[[#This Row],[1002 заказ]]+Таблица1[[#This Row],[1001 заказ]]</f>
        <v>0</v>
      </c>
      <c r="AI1164" s="57">
        <v>1</v>
      </c>
      <c r="AJ1164" s="194"/>
      <c r="AK1164" s="194"/>
      <c r="AL1164" s="194">
        <f>Таблица1[[#This Row],[ФАКТ 1001]]+Таблица1[[#This Row],[ФАКТ 1002]]+Таблица1[[#This Row],[1001 заказ]]+Таблица1[[#This Row],[1002 заказ]]</f>
        <v>0</v>
      </c>
      <c r="AP1164" s="3">
        <f>Таблица1[[#This Row],[Возврат 1002]]+Таблица1[[#This Row],[Возврат 1001]]</f>
        <v>0</v>
      </c>
      <c r="AQ116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65" spans="1:43" s="3" customFormat="1" ht="15.75" customHeight="1" x14ac:dyDescent="0.2">
      <c r="A1165" s="23" t="s">
        <v>810</v>
      </c>
      <c r="B1165" s="2">
        <v>2134251</v>
      </c>
      <c r="C1165" s="88" t="s">
        <v>2600</v>
      </c>
      <c r="D1165" s="23" t="s">
        <v>810</v>
      </c>
      <c r="E1165" s="7">
        <v>2134251</v>
      </c>
      <c r="F1165" s="7" t="s">
        <v>172</v>
      </c>
      <c r="G1165" s="8" t="s">
        <v>2584</v>
      </c>
      <c r="H1165" s="5" t="s">
        <v>21</v>
      </c>
      <c r="I1165" s="5">
        <v>5</v>
      </c>
      <c r="J1165" s="5">
        <v>114.3</v>
      </c>
      <c r="K1165" s="5">
        <v>16</v>
      </c>
      <c r="L1165" s="5">
        <v>50</v>
      </c>
      <c r="M1165" s="5">
        <v>66.099999999999994</v>
      </c>
      <c r="N1165" s="5">
        <v>6.5</v>
      </c>
      <c r="O1165" s="43" t="str">
        <f>CONCATENATE(Таблица1[[#This Row],[Отверстия]],"/",Таблица1[[#This Row],[PCD]])</f>
        <v>5/114,3</v>
      </c>
      <c r="P1165" s="5" t="s">
        <v>2601</v>
      </c>
      <c r="Q1165" s="17" t="str">
        <f>CONCATENATE(Таблица1[[#This Row],[Отверстия]],"/",Таблица1[[#This Row],[PCD]],"/",Таблица1[[#This Row],[Диаметр]])</f>
        <v>5/114,3/16</v>
      </c>
      <c r="R116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5/114,3/16/50/66,1/6,5</v>
      </c>
      <c r="S116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5/114,3/16/50/66,1/6,5</v>
      </c>
      <c r="T1165" s="58" t="s">
        <v>28</v>
      </c>
      <c r="U1165" s="4">
        <v>8</v>
      </c>
      <c r="V1165" s="35">
        <v>12</v>
      </c>
      <c r="W1165" s="55" t="s">
        <v>2794</v>
      </c>
      <c r="X1165" s="34">
        <v>3990</v>
      </c>
      <c r="Y1165" s="161"/>
      <c r="Z1165" s="34">
        <v>0</v>
      </c>
      <c r="AA1165" s="51">
        <f>IFERROR(VLOOKUP(Таблица1[[#This Row],[Товар КОД6]],'Stock СВОД'!$A$5:$C$220,2,0),)</f>
        <v>0</v>
      </c>
      <c r="AB1165" s="51">
        <f>IFERROR(VLOOKUP(Таблица1[[#This Row],[Товар КОД6]],'Продажи Период СВОД'!$A$5:$C$410,2,0),)</f>
        <v>0</v>
      </c>
      <c r="AC1165" s="129">
        <f>IFERROR(VLOOKUP(Таблица1[[#This Row],[Товар КОД6]],'Stock СВОД'!$A$5:$C$220,3,0),)</f>
        <v>0</v>
      </c>
      <c r="AD1165" s="51">
        <f>IFERROR(VLOOKUP(Таблица1[[#This Row],[Товар КОД6]],'Продажи Период СВОД'!$A$5:$C$410,3,0),)</f>
        <v>0</v>
      </c>
      <c r="AE1165" s="125">
        <f>Таблица1[[#This Row],[СТОК 1001]]+Таблица1[[#This Row],[СТОК 1002,]]</f>
        <v>0</v>
      </c>
      <c r="AF1165" s="128"/>
      <c r="AG1165" s="129"/>
      <c r="AH1165" s="123">
        <f>Таблица1[[#This Row],[1002 заказ]]+Таблица1[[#This Row],[1001 заказ]]</f>
        <v>0</v>
      </c>
      <c r="AI1165" s="57">
        <v>1</v>
      </c>
      <c r="AJ1165" s="194"/>
      <c r="AK1165" s="194"/>
      <c r="AL1165" s="194">
        <f>Таблица1[[#This Row],[ФАКТ 1001]]+Таблица1[[#This Row],[ФАКТ 1002]]+Таблица1[[#This Row],[1001 заказ]]+Таблица1[[#This Row],[1002 заказ]]</f>
        <v>0</v>
      </c>
      <c r="AP1165" s="3">
        <f>Таблица1[[#This Row],[Возврат 1002]]+Таблица1[[#This Row],[Возврат 1001]]</f>
        <v>0</v>
      </c>
      <c r="AQ116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66" spans="1:43" s="3" customFormat="1" ht="15.75" customHeight="1" x14ac:dyDescent="0.2">
      <c r="A1166" s="23" t="s">
        <v>810</v>
      </c>
      <c r="B1166" s="2">
        <v>665736</v>
      </c>
      <c r="C1166" s="88" t="s">
        <v>3255</v>
      </c>
      <c r="D1166" s="23" t="s">
        <v>810</v>
      </c>
      <c r="E1166" s="7">
        <v>665736</v>
      </c>
      <c r="F1166" s="7" t="s">
        <v>377</v>
      </c>
      <c r="G1166" s="8" t="s">
        <v>2571</v>
      </c>
      <c r="H1166" s="5" t="s">
        <v>21</v>
      </c>
      <c r="I1166" s="5">
        <v>5</v>
      </c>
      <c r="J1166" s="5">
        <v>114.3</v>
      </c>
      <c r="K1166" s="5">
        <v>16</v>
      </c>
      <c r="L1166" s="5">
        <v>50</v>
      </c>
      <c r="M1166" s="5">
        <v>67.099999999999994</v>
      </c>
      <c r="N1166" s="5">
        <v>6.5</v>
      </c>
      <c r="O1166" s="43" t="str">
        <f>CONCATENATE(Таблица1[[#This Row],[Отверстия]],"/",Таблица1[[#This Row],[PCD]])</f>
        <v>5/114,3</v>
      </c>
      <c r="P1166" s="5" t="s">
        <v>3256</v>
      </c>
      <c r="Q1166" s="17" t="str">
        <f>CONCATENATE(Таблица1[[#This Row],[Отверстия]],"/",Таблица1[[#This Row],[PCD]],"/",Таблица1[[#This Row],[Диаметр]])</f>
        <v>5/114,3/16</v>
      </c>
      <c r="R116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5/114,3/16/50/67,1/6,5</v>
      </c>
      <c r="S116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5/114,3/16/50/67,1/6,5</v>
      </c>
      <c r="T1166" s="58" t="s">
        <v>28</v>
      </c>
      <c r="U1166" s="4">
        <v>4</v>
      </c>
      <c r="V1166" s="35">
        <v>8</v>
      </c>
      <c r="W1166" s="55" t="s">
        <v>2801</v>
      </c>
      <c r="X1166" s="34">
        <v>4250</v>
      </c>
      <c r="Y1166" s="161"/>
      <c r="Z1166" s="34">
        <v>0</v>
      </c>
      <c r="AA1166" s="51">
        <f>IFERROR(VLOOKUP(Таблица1[[#This Row],[Товар КОД6]],'Stock СВОД'!$A$5:$C$220,2,0),)</f>
        <v>0</v>
      </c>
      <c r="AB1166" s="51">
        <f>IFERROR(VLOOKUP(Таблица1[[#This Row],[Товар КОД6]],'Продажи Период СВОД'!$A$5:$C$410,2,0),)</f>
        <v>0</v>
      </c>
      <c r="AC1166" s="129">
        <f>IFERROR(VLOOKUP(Таблица1[[#This Row],[Товар КОД6]],'Stock СВОД'!$A$5:$C$220,3,0),)</f>
        <v>0</v>
      </c>
      <c r="AD1166" s="51">
        <f>IFERROR(VLOOKUP(Таблица1[[#This Row],[Товар КОД6]],'Продажи Период СВОД'!$A$5:$C$410,3,0),)</f>
        <v>0</v>
      </c>
      <c r="AE1166" s="119">
        <f>Таблица1[[#This Row],[СТОК 1001]]+Таблица1[[#This Row],[СТОК 1002,]]</f>
        <v>0</v>
      </c>
      <c r="AF1166" s="128"/>
      <c r="AG1166" s="129"/>
      <c r="AH1166" s="120">
        <f>Таблица1[[#This Row],[1002 заказ]]+Таблица1[[#This Row],[1001 заказ]]</f>
        <v>0</v>
      </c>
      <c r="AI1166" s="57">
        <v>1</v>
      </c>
      <c r="AJ1166" s="194"/>
      <c r="AK1166" s="194"/>
      <c r="AL1166" s="194">
        <f>Таблица1[[#This Row],[ФАКТ 1001]]+Таблица1[[#This Row],[ФАКТ 1002]]+Таблица1[[#This Row],[1001 заказ]]+Таблица1[[#This Row],[1002 заказ]]</f>
        <v>0</v>
      </c>
      <c r="AP1166" s="3">
        <f>Таблица1[[#This Row],[Возврат 1002]]+Таблица1[[#This Row],[Возврат 1001]]</f>
        <v>0</v>
      </c>
      <c r="AQ116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67" spans="1:43" s="3" customFormat="1" ht="15.75" customHeight="1" x14ac:dyDescent="0.2">
      <c r="A1167" s="23" t="s">
        <v>810</v>
      </c>
      <c r="B1167" s="2">
        <v>661635</v>
      </c>
      <c r="C1167" s="88" t="s">
        <v>700</v>
      </c>
      <c r="D1167" s="23" t="s">
        <v>810</v>
      </c>
      <c r="E1167" s="7">
        <v>661635</v>
      </c>
      <c r="F1167" s="7" t="s">
        <v>377</v>
      </c>
      <c r="G1167" s="8" t="s">
        <v>1106</v>
      </c>
      <c r="H1167" s="5" t="s">
        <v>21</v>
      </c>
      <c r="I1167" s="5">
        <v>5</v>
      </c>
      <c r="J1167" s="5">
        <v>114.3</v>
      </c>
      <c r="K1167" s="5">
        <v>16</v>
      </c>
      <c r="L1167" s="5">
        <v>50</v>
      </c>
      <c r="M1167" s="5">
        <v>67.099999999999994</v>
      </c>
      <c r="N1167" s="5">
        <v>6.5</v>
      </c>
      <c r="O1167" s="43" t="str">
        <f>CONCATENATE(Таблица1[[#This Row],[Отверстия]],"/",Таблица1[[#This Row],[PCD]])</f>
        <v>5/114,3</v>
      </c>
      <c r="P1167" s="5" t="s">
        <v>701</v>
      </c>
      <c r="Q1167" s="17" t="str">
        <f>CONCATENATE(Таблица1[[#This Row],[Отверстия]],"/",Таблица1[[#This Row],[PCD]],"/",Таблица1[[#This Row],[Диаметр]])</f>
        <v>5/114,3/16</v>
      </c>
      <c r="R116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5/114,3/16/50/67,1/6,5</v>
      </c>
      <c r="S116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5/114,3/16/50/67,1/6,5</v>
      </c>
      <c r="T1167" s="58" t="s">
        <v>28</v>
      </c>
      <c r="U1167" s="4">
        <v>4</v>
      </c>
      <c r="V1167" s="35">
        <v>8</v>
      </c>
      <c r="W1167" s="55" t="s">
        <v>2801</v>
      </c>
      <c r="X1167" s="34">
        <v>3990</v>
      </c>
      <c r="Y1167" s="161"/>
      <c r="Z1167" s="34">
        <v>0</v>
      </c>
      <c r="AA1167" s="51">
        <f>IFERROR(VLOOKUP(Таблица1[[#This Row],[Товар КОД6]],'Stock СВОД'!$A$5:$C$220,2,0),)</f>
        <v>0</v>
      </c>
      <c r="AB1167" s="51">
        <f>IFERROR(VLOOKUP(Таблица1[[#This Row],[Товар КОД6]],'Продажи Период СВОД'!$A$5:$C$410,2,0),)</f>
        <v>0</v>
      </c>
      <c r="AC1167" s="129">
        <f>IFERROR(VLOOKUP(Таблица1[[#This Row],[Товар КОД6]],'Stock СВОД'!$A$5:$C$220,3,0),)</f>
        <v>0</v>
      </c>
      <c r="AD1167" s="51">
        <f>IFERROR(VLOOKUP(Таблица1[[#This Row],[Товар КОД6]],'Продажи Период СВОД'!$A$5:$C$410,3,0),)</f>
        <v>0</v>
      </c>
      <c r="AE1167" s="119">
        <f>Таблица1[[#This Row],[СТОК 1001]]+Таблица1[[#This Row],[СТОК 1002,]]</f>
        <v>0</v>
      </c>
      <c r="AF1167" s="128"/>
      <c r="AG1167" s="129"/>
      <c r="AH1167" s="120">
        <f>Таблица1[[#This Row],[1002 заказ]]+Таблица1[[#This Row],[1001 заказ]]</f>
        <v>0</v>
      </c>
      <c r="AI1167" s="57">
        <v>1</v>
      </c>
      <c r="AJ1167" s="194"/>
      <c r="AK1167" s="194"/>
      <c r="AL1167" s="194">
        <f>Таблица1[[#This Row],[ФАКТ 1001]]+Таблица1[[#This Row],[ФАКТ 1002]]+Таблица1[[#This Row],[1001 заказ]]+Таблица1[[#This Row],[1002 заказ]]</f>
        <v>0</v>
      </c>
      <c r="AP1167" s="3">
        <f>Таблица1[[#This Row],[Возврат 1002]]+Таблица1[[#This Row],[Возврат 1001]]</f>
        <v>0</v>
      </c>
      <c r="AQ116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68" spans="1:43" s="3" customFormat="1" ht="15.75" customHeight="1" x14ac:dyDescent="0.2">
      <c r="A1168" s="23" t="s">
        <v>810</v>
      </c>
      <c r="B1168" s="2">
        <v>818829</v>
      </c>
      <c r="C1168" s="88" t="s">
        <v>702</v>
      </c>
      <c r="D1168" s="23" t="s">
        <v>810</v>
      </c>
      <c r="E1168" s="7">
        <v>818829</v>
      </c>
      <c r="F1168" s="7" t="s">
        <v>377</v>
      </c>
      <c r="G1168" s="8" t="s">
        <v>1113</v>
      </c>
      <c r="H1168" s="5" t="s">
        <v>21</v>
      </c>
      <c r="I1168" s="5">
        <v>5</v>
      </c>
      <c r="J1168" s="5">
        <v>114.3</v>
      </c>
      <c r="K1168" s="5">
        <v>16</v>
      </c>
      <c r="L1168" s="5">
        <v>50</v>
      </c>
      <c r="M1168" s="5">
        <v>67.099999999999994</v>
      </c>
      <c r="N1168" s="5">
        <v>6.5</v>
      </c>
      <c r="O1168" s="43" t="str">
        <f>CONCATENATE(Таблица1[[#This Row],[Отверстия]],"/",Таблица1[[#This Row],[PCD]])</f>
        <v>5/114,3</v>
      </c>
      <c r="P1168" s="5" t="s">
        <v>703</v>
      </c>
      <c r="Q1168" s="17" t="str">
        <f>CONCATENATE(Таблица1[[#This Row],[Отверстия]],"/",Таблица1[[#This Row],[PCD]],"/",Таблица1[[#This Row],[Диаметр]])</f>
        <v>5/114,3/16</v>
      </c>
      <c r="R116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5/114,3/16/50/67,1/6,5</v>
      </c>
      <c r="S116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5/114,3/16/50/67,1/6,5</v>
      </c>
      <c r="T1168" s="58" t="s">
        <v>28</v>
      </c>
      <c r="U1168" s="4">
        <v>4</v>
      </c>
      <c r="V1168" s="35">
        <v>8</v>
      </c>
      <c r="W1168" s="55" t="s">
        <v>2801</v>
      </c>
      <c r="X1168" s="34">
        <v>4250</v>
      </c>
      <c r="Y1168" s="161"/>
      <c r="Z1168" s="34">
        <v>0</v>
      </c>
      <c r="AA1168" s="51">
        <f>IFERROR(VLOOKUP(Таблица1[[#This Row],[Товар КОД6]],'Stock СВОД'!$A$5:$C$220,2,0),)</f>
        <v>0</v>
      </c>
      <c r="AB1168" s="51">
        <f>IFERROR(VLOOKUP(Таблица1[[#This Row],[Товар КОД6]],'Продажи Период СВОД'!$A$5:$C$410,2,0),)</f>
        <v>0</v>
      </c>
      <c r="AC1168" s="129">
        <f>IFERROR(VLOOKUP(Таблица1[[#This Row],[Товар КОД6]],'Stock СВОД'!$A$5:$C$220,3,0),)</f>
        <v>0</v>
      </c>
      <c r="AD1168" s="51">
        <f>IFERROR(VLOOKUP(Таблица1[[#This Row],[Товар КОД6]],'Продажи Период СВОД'!$A$5:$C$410,3,0),)</f>
        <v>0</v>
      </c>
      <c r="AE1168" s="119">
        <f>Таблица1[[#This Row],[СТОК 1001]]+Таблица1[[#This Row],[СТОК 1002,]]</f>
        <v>0</v>
      </c>
      <c r="AF1168" s="128"/>
      <c r="AG1168" s="129"/>
      <c r="AH1168" s="120">
        <f>Таблица1[[#This Row],[1002 заказ]]+Таблица1[[#This Row],[1001 заказ]]</f>
        <v>0</v>
      </c>
      <c r="AI1168" s="57">
        <v>1</v>
      </c>
      <c r="AJ1168" s="194"/>
      <c r="AK1168" s="194"/>
      <c r="AL1168" s="194">
        <f>Таблица1[[#This Row],[ФАКТ 1001]]+Таблица1[[#This Row],[ФАКТ 1002]]+Таблица1[[#This Row],[1001 заказ]]+Таблица1[[#This Row],[1002 заказ]]</f>
        <v>0</v>
      </c>
      <c r="AP1168" s="3">
        <f>Таблица1[[#This Row],[Возврат 1002]]+Таблица1[[#This Row],[Возврат 1001]]</f>
        <v>0</v>
      </c>
      <c r="AQ116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69" spans="1:43" s="3" customFormat="1" ht="15.75" customHeight="1" x14ac:dyDescent="0.2">
      <c r="A1169" s="23" t="s">
        <v>810</v>
      </c>
      <c r="B1169" s="2">
        <v>661639</v>
      </c>
      <c r="C1169" s="88" t="s">
        <v>704</v>
      </c>
      <c r="D1169" s="23" t="s">
        <v>810</v>
      </c>
      <c r="E1169" s="7">
        <v>661639</v>
      </c>
      <c r="F1169" s="7" t="s">
        <v>377</v>
      </c>
      <c r="G1169" s="8" t="s">
        <v>1097</v>
      </c>
      <c r="H1169" s="5" t="s">
        <v>21</v>
      </c>
      <c r="I1169" s="5">
        <v>5</v>
      </c>
      <c r="J1169" s="5">
        <v>114.3</v>
      </c>
      <c r="K1169" s="5">
        <v>16</v>
      </c>
      <c r="L1169" s="5">
        <v>50</v>
      </c>
      <c r="M1169" s="5">
        <v>67.099999999999994</v>
      </c>
      <c r="N1169" s="5">
        <v>6.5</v>
      </c>
      <c r="O1169" s="43" t="str">
        <f>CONCATENATE(Таблица1[[#This Row],[Отверстия]],"/",Таблица1[[#This Row],[PCD]])</f>
        <v>5/114,3</v>
      </c>
      <c r="P1169" s="5" t="s">
        <v>705</v>
      </c>
      <c r="Q1169" s="17" t="str">
        <f>CONCATENATE(Таблица1[[#This Row],[Отверстия]],"/",Таблица1[[#This Row],[PCD]],"/",Таблица1[[#This Row],[Диаметр]])</f>
        <v>5/114,3/16</v>
      </c>
      <c r="R116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5/114,3/16/50/67,1/6,5</v>
      </c>
      <c r="S116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5/114,3/16/50/67,1/6,5</v>
      </c>
      <c r="T1169" s="58" t="s">
        <v>28</v>
      </c>
      <c r="U1169" s="4">
        <v>4</v>
      </c>
      <c r="V1169" s="35">
        <v>8</v>
      </c>
      <c r="W1169" s="55" t="s">
        <v>2801</v>
      </c>
      <c r="X1169" s="34">
        <v>4250</v>
      </c>
      <c r="Y1169" s="161"/>
      <c r="Z1169" s="34">
        <v>0</v>
      </c>
      <c r="AA1169" s="51">
        <f>IFERROR(VLOOKUP(Таблица1[[#This Row],[Товар КОД6]],'Stock СВОД'!$A$5:$C$220,2,0),)</f>
        <v>0</v>
      </c>
      <c r="AB1169" s="51">
        <f>IFERROR(VLOOKUP(Таблица1[[#This Row],[Товар КОД6]],'Продажи Период СВОД'!$A$5:$C$410,2,0),)</f>
        <v>0</v>
      </c>
      <c r="AC1169" s="129">
        <f>IFERROR(VLOOKUP(Таблица1[[#This Row],[Товар КОД6]],'Stock СВОД'!$A$5:$C$220,3,0),)</f>
        <v>0</v>
      </c>
      <c r="AD1169" s="51">
        <f>IFERROR(VLOOKUP(Таблица1[[#This Row],[Товар КОД6]],'Продажи Период СВОД'!$A$5:$C$410,3,0),)</f>
        <v>0</v>
      </c>
      <c r="AE1169" s="119">
        <f>Таблица1[[#This Row],[СТОК 1001]]+Таблица1[[#This Row],[СТОК 1002,]]</f>
        <v>0</v>
      </c>
      <c r="AF1169" s="128"/>
      <c r="AG1169" s="129"/>
      <c r="AH1169" s="120">
        <f>Таблица1[[#This Row],[1002 заказ]]+Таблица1[[#This Row],[1001 заказ]]</f>
        <v>0</v>
      </c>
      <c r="AI1169" s="57">
        <v>1</v>
      </c>
      <c r="AJ1169" s="194"/>
      <c r="AK1169" s="194"/>
      <c r="AL1169" s="194">
        <f>Таблица1[[#This Row],[ФАКТ 1001]]+Таблица1[[#This Row],[ФАКТ 1002]]+Таблица1[[#This Row],[1001 заказ]]+Таблица1[[#This Row],[1002 заказ]]</f>
        <v>0</v>
      </c>
      <c r="AP1169" s="3">
        <f>Таблица1[[#This Row],[Возврат 1002]]+Таблица1[[#This Row],[Возврат 1001]]</f>
        <v>0</v>
      </c>
      <c r="AQ116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70" spans="1:43" s="3" customFormat="1" ht="15.75" customHeight="1" x14ac:dyDescent="0.2">
      <c r="A1170" s="23" t="s">
        <v>810</v>
      </c>
      <c r="B1170" s="2">
        <v>941610</v>
      </c>
      <c r="C1170" s="88" t="s">
        <v>706</v>
      </c>
      <c r="D1170" s="23" t="s">
        <v>810</v>
      </c>
      <c r="E1170" s="7">
        <v>941610</v>
      </c>
      <c r="F1170" s="7" t="s">
        <v>377</v>
      </c>
      <c r="G1170" s="8" t="s">
        <v>2571</v>
      </c>
      <c r="H1170" s="5" t="s">
        <v>21</v>
      </c>
      <c r="I1170" s="5">
        <v>5</v>
      </c>
      <c r="J1170" s="5">
        <v>114.3</v>
      </c>
      <c r="K1170" s="5">
        <v>16</v>
      </c>
      <c r="L1170" s="5">
        <v>50</v>
      </c>
      <c r="M1170" s="5">
        <v>67.099999999999994</v>
      </c>
      <c r="N1170" s="5">
        <v>6.5</v>
      </c>
      <c r="O1170" s="43" t="str">
        <f>CONCATENATE(Таблица1[[#This Row],[Отверстия]],"/",Таблица1[[#This Row],[PCD]])</f>
        <v>5/114,3</v>
      </c>
      <c r="P1170" s="5" t="s">
        <v>707</v>
      </c>
      <c r="Q1170" s="17" t="str">
        <f>CONCATENATE(Таблица1[[#This Row],[Отверстия]],"/",Таблица1[[#This Row],[PCD]],"/",Таблица1[[#This Row],[Диаметр]])</f>
        <v>5/114,3/16</v>
      </c>
      <c r="R117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5/114,3/16/50/67,1/6,5</v>
      </c>
      <c r="S117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5/114,3/16/50/67,1/6,5</v>
      </c>
      <c r="T1170" s="58" t="s">
        <v>28</v>
      </c>
      <c r="U1170" s="4">
        <v>4</v>
      </c>
      <c r="V1170" s="35">
        <v>8</v>
      </c>
      <c r="W1170" s="55" t="s">
        <v>2801</v>
      </c>
      <c r="X1170" s="34">
        <v>4250</v>
      </c>
      <c r="Y1170" s="161"/>
      <c r="Z1170" s="34">
        <v>0</v>
      </c>
      <c r="AA1170" s="51">
        <f>IFERROR(VLOOKUP(Таблица1[[#This Row],[Товар КОД6]],'Stock СВОД'!$A$5:$C$220,2,0),)</f>
        <v>0</v>
      </c>
      <c r="AB1170" s="51">
        <f>IFERROR(VLOOKUP(Таблица1[[#This Row],[Товар КОД6]],'Продажи Период СВОД'!$A$5:$C$410,2,0),)</f>
        <v>0</v>
      </c>
      <c r="AC1170" s="129">
        <f>IFERROR(VLOOKUP(Таблица1[[#This Row],[Товар КОД6]],'Stock СВОД'!$A$5:$C$220,3,0),)</f>
        <v>0</v>
      </c>
      <c r="AD1170" s="51">
        <f>IFERROR(VLOOKUP(Таблица1[[#This Row],[Товар КОД6]],'Продажи Период СВОД'!$A$5:$C$410,3,0),)</f>
        <v>0</v>
      </c>
      <c r="AE1170" s="119">
        <f>Таблица1[[#This Row],[СТОК 1001]]+Таблица1[[#This Row],[СТОК 1002,]]</f>
        <v>0</v>
      </c>
      <c r="AF1170" s="128"/>
      <c r="AG1170" s="129"/>
      <c r="AH1170" s="120">
        <f>Таблица1[[#This Row],[1002 заказ]]+Таблица1[[#This Row],[1001 заказ]]</f>
        <v>0</v>
      </c>
      <c r="AI1170" s="57">
        <v>1</v>
      </c>
      <c r="AJ1170" s="194"/>
      <c r="AK1170" s="194"/>
      <c r="AL1170" s="194">
        <f>Таблица1[[#This Row],[ФАКТ 1001]]+Таблица1[[#This Row],[ФАКТ 1002]]+Таблица1[[#This Row],[1001 заказ]]+Таблица1[[#This Row],[1002 заказ]]</f>
        <v>0</v>
      </c>
      <c r="AP1170" s="3">
        <f>Таблица1[[#This Row],[Возврат 1002]]+Таблица1[[#This Row],[Возврат 1001]]</f>
        <v>0</v>
      </c>
      <c r="AQ117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71" spans="1:43" s="3" customFormat="1" ht="15.75" customHeight="1" x14ac:dyDescent="0.2">
      <c r="A1171" s="23" t="s">
        <v>810</v>
      </c>
      <c r="B1171" s="2">
        <v>666031</v>
      </c>
      <c r="C1171" s="88" t="s">
        <v>708</v>
      </c>
      <c r="D1171" s="23" t="s">
        <v>810</v>
      </c>
      <c r="E1171" s="7">
        <v>666031</v>
      </c>
      <c r="F1171" s="7" t="s">
        <v>204</v>
      </c>
      <c r="G1171" s="8" t="s">
        <v>2571</v>
      </c>
      <c r="H1171" s="5" t="s">
        <v>21</v>
      </c>
      <c r="I1171" s="5">
        <v>5</v>
      </c>
      <c r="J1171" s="5">
        <v>114.3</v>
      </c>
      <c r="K1171" s="5">
        <v>16</v>
      </c>
      <c r="L1171" s="5">
        <v>50</v>
      </c>
      <c r="M1171" s="5">
        <v>67.099999999999994</v>
      </c>
      <c r="N1171" s="5">
        <v>6.5</v>
      </c>
      <c r="O1171" s="43" t="str">
        <f>CONCATENATE(Таблица1[[#This Row],[Отверстия]],"/",Таблица1[[#This Row],[PCD]])</f>
        <v>5/114,3</v>
      </c>
      <c r="P1171" s="5" t="s">
        <v>709</v>
      </c>
      <c r="Q1171" s="17" t="str">
        <f>CONCATENATE(Таблица1[[#This Row],[Отверстия]],"/",Таблица1[[#This Row],[PCD]],"/",Таблица1[[#This Row],[Диаметр]])</f>
        <v>5/114,3/16</v>
      </c>
      <c r="R117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5/114,3/16/50/67,1/6,5</v>
      </c>
      <c r="S117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5/114,3/16/50/67,1/6,5</v>
      </c>
      <c r="T1171" s="58" t="s">
        <v>28</v>
      </c>
      <c r="U1171" s="4">
        <v>4</v>
      </c>
      <c r="V1171" s="35">
        <v>8</v>
      </c>
      <c r="W1171" s="55" t="s">
        <v>2801</v>
      </c>
      <c r="X1171" s="34">
        <v>4250</v>
      </c>
      <c r="Y1171" s="161"/>
      <c r="Z1171" s="34">
        <v>3199.9947999999999</v>
      </c>
      <c r="AA1171" s="51">
        <f>IFERROR(VLOOKUP(Таблица1[[#This Row],[Товар КОД6]],'Stock СВОД'!$A$5:$C$220,2,0),)</f>
        <v>0</v>
      </c>
      <c r="AB1171" s="51">
        <f>IFERROR(VLOOKUP(Таблица1[[#This Row],[Товар КОД6]],'Продажи Период СВОД'!$A$5:$C$410,2,0),)</f>
        <v>0</v>
      </c>
      <c r="AC1171" s="129">
        <f>IFERROR(VLOOKUP(Таблица1[[#This Row],[Товар КОД6]],'Stock СВОД'!$A$5:$C$220,3,0),)</f>
        <v>4</v>
      </c>
      <c r="AD1171" s="51">
        <f>IFERROR(VLOOKUP(Таблица1[[#This Row],[Товар КОД6]],'Продажи Период СВОД'!$A$5:$C$410,3,0),)</f>
        <v>0</v>
      </c>
      <c r="AE1171" s="119">
        <f>Таблица1[[#This Row],[СТОК 1001]]+Таблица1[[#This Row],[СТОК 1002,]]</f>
        <v>4</v>
      </c>
      <c r="AF1171" s="128"/>
      <c r="AG1171" s="129"/>
      <c r="AH1171" s="120">
        <f>Таблица1[[#This Row],[1002 заказ]]+Таблица1[[#This Row],[1001 заказ]]</f>
        <v>0</v>
      </c>
      <c r="AI1171" s="57">
        <v>1</v>
      </c>
      <c r="AJ1171" s="194"/>
      <c r="AK1171" s="194"/>
      <c r="AL1171" s="194">
        <f>Таблица1[[#This Row],[ФАКТ 1001]]+Таблица1[[#This Row],[ФАКТ 1002]]+Таблица1[[#This Row],[1001 заказ]]+Таблица1[[#This Row],[1002 заказ]]</f>
        <v>0</v>
      </c>
      <c r="AP1171" s="3">
        <f>Таблица1[[#This Row],[Возврат 1002]]+Таблица1[[#This Row],[Возврат 1001]]</f>
        <v>0</v>
      </c>
      <c r="AQ117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1172" spans="1:43" s="3" customFormat="1" ht="15.75" customHeight="1" x14ac:dyDescent="0.2">
      <c r="A1172" s="23" t="s">
        <v>810</v>
      </c>
      <c r="B1172" s="2">
        <v>661638</v>
      </c>
      <c r="C1172" s="88" t="s">
        <v>527</v>
      </c>
      <c r="D1172" s="23" t="s">
        <v>810</v>
      </c>
      <c r="E1172" s="7">
        <v>661638</v>
      </c>
      <c r="F1172" s="7" t="s">
        <v>377</v>
      </c>
      <c r="G1172" s="8" t="s">
        <v>1099</v>
      </c>
      <c r="H1172" s="5" t="s">
        <v>1002</v>
      </c>
      <c r="I1172" s="5">
        <v>5</v>
      </c>
      <c r="J1172" s="5">
        <v>114.3</v>
      </c>
      <c r="K1172" s="5">
        <v>16</v>
      </c>
      <c r="L1172" s="5">
        <v>50</v>
      </c>
      <c r="M1172" s="5">
        <v>67.099999999999994</v>
      </c>
      <c r="N1172" s="5">
        <v>6.5</v>
      </c>
      <c r="O1172" s="43" t="str">
        <f>CONCATENATE(Таблица1[[#This Row],[Отверстия]],"/",Таблица1[[#This Row],[PCD]])</f>
        <v>5/114,3</v>
      </c>
      <c r="P1172" s="5" t="s">
        <v>1161</v>
      </c>
      <c r="Q1172" s="17" t="str">
        <f>CONCATENATE(Таблица1[[#This Row],[Отверстия]],"/",Таблица1[[#This Row],[PCD]],"/",Таблица1[[#This Row],[Диаметр]])</f>
        <v>5/114,3/16</v>
      </c>
      <c r="R117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5/114,3/16/50/67,1/6,5</v>
      </c>
      <c r="S117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5/114,3/16/50/67,1/6,5</v>
      </c>
      <c r="T1172" s="58" t="s">
        <v>28</v>
      </c>
      <c r="U1172" s="4">
        <v>4</v>
      </c>
      <c r="V1172" s="35">
        <v>8</v>
      </c>
      <c r="W1172" s="55" t="s">
        <v>2801</v>
      </c>
      <c r="X1172" s="34">
        <v>3990</v>
      </c>
      <c r="Y1172" s="161"/>
      <c r="Z1172" s="34">
        <v>0</v>
      </c>
      <c r="AA1172" s="51">
        <f>IFERROR(VLOOKUP(Таблица1[[#This Row],[Товар КОД6]],'Stock СВОД'!$A$5:$C$220,2,0),)</f>
        <v>0</v>
      </c>
      <c r="AB1172" s="51">
        <f>IFERROR(VLOOKUP(Таблица1[[#This Row],[Товар КОД6]],'Продажи Период СВОД'!$A$5:$C$410,2,0),)</f>
        <v>0</v>
      </c>
      <c r="AC1172" s="129">
        <f>IFERROR(VLOOKUP(Таблица1[[#This Row],[Товар КОД6]],'Stock СВОД'!$A$5:$C$220,3,0),)</f>
        <v>0</v>
      </c>
      <c r="AD1172" s="51">
        <f>IFERROR(VLOOKUP(Таблица1[[#This Row],[Товар КОД6]],'Продажи Период СВОД'!$A$5:$C$410,3,0),)</f>
        <v>0</v>
      </c>
      <c r="AE1172" s="119">
        <f>Таблица1[[#This Row],[СТОК 1001]]+Таблица1[[#This Row],[СТОК 1002,]]</f>
        <v>0</v>
      </c>
      <c r="AF1172" s="128"/>
      <c r="AG1172" s="129"/>
      <c r="AH1172" s="120">
        <f>Таблица1[[#This Row],[1002 заказ]]+Таблица1[[#This Row],[1001 заказ]]</f>
        <v>0</v>
      </c>
      <c r="AI1172" s="57">
        <v>1</v>
      </c>
      <c r="AJ1172" s="194"/>
      <c r="AK1172" s="194"/>
      <c r="AL1172" s="194">
        <f>Таблица1[[#This Row],[ФАКТ 1001]]+Таблица1[[#This Row],[ФАКТ 1002]]+Таблица1[[#This Row],[1001 заказ]]+Таблица1[[#This Row],[1002 заказ]]</f>
        <v>0</v>
      </c>
      <c r="AP1172" s="3">
        <f>Таблица1[[#This Row],[Возврат 1002]]+Таблица1[[#This Row],[Возврат 1001]]</f>
        <v>0</v>
      </c>
      <c r="AQ117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73" spans="1:43" s="3" customFormat="1" ht="15.75" customHeight="1" x14ac:dyDescent="0.2">
      <c r="A1173" s="23" t="s">
        <v>810</v>
      </c>
      <c r="B1173" s="2">
        <v>661727</v>
      </c>
      <c r="C1173" s="88" t="s">
        <v>2154</v>
      </c>
      <c r="D1173" s="23" t="s">
        <v>810</v>
      </c>
      <c r="E1173" s="7">
        <v>661727</v>
      </c>
      <c r="F1173" s="7" t="s">
        <v>2576</v>
      </c>
      <c r="G1173" s="8" t="s">
        <v>1103</v>
      </c>
      <c r="H1173" s="5" t="s">
        <v>21</v>
      </c>
      <c r="I1173" s="5">
        <v>5</v>
      </c>
      <c r="J1173" s="5">
        <v>114.3</v>
      </c>
      <c r="K1173" s="5">
        <v>16</v>
      </c>
      <c r="L1173" s="5">
        <v>50</v>
      </c>
      <c r="M1173" s="5">
        <v>67.099999999999994</v>
      </c>
      <c r="N1173" s="5">
        <v>6.5</v>
      </c>
      <c r="O1173" s="43" t="str">
        <f>CONCATENATE(Таблица1[[#This Row],[Отверстия]],"/",Таблица1[[#This Row],[PCD]])</f>
        <v>5/114,3</v>
      </c>
      <c r="P1173" s="5" t="s">
        <v>2153</v>
      </c>
      <c r="Q1173" s="17" t="str">
        <f>CONCATENATE(Таблица1[[#This Row],[Отверстия]],"/",Таблица1[[#This Row],[PCD]],"/",Таблица1[[#This Row],[Диаметр]])</f>
        <v>5/114,3/16</v>
      </c>
      <c r="R117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5/114,3/16/50/67,1/6,5</v>
      </c>
      <c r="S117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5/114,3/16/50/67,1/6,5</v>
      </c>
      <c r="T1173" s="58" t="s">
        <v>28</v>
      </c>
      <c r="U1173" s="4">
        <v>4</v>
      </c>
      <c r="V1173" s="35">
        <v>8</v>
      </c>
      <c r="W1173" s="55" t="s">
        <v>2801</v>
      </c>
      <c r="X1173" s="34">
        <v>4250</v>
      </c>
      <c r="Y1173" s="161"/>
      <c r="Z1173" s="34">
        <v>0</v>
      </c>
      <c r="AA1173" s="51">
        <f>IFERROR(VLOOKUP(Таблица1[[#This Row],[Товар КОД6]],'Stock СВОД'!$A$5:$C$220,2,0),)</f>
        <v>0</v>
      </c>
      <c r="AB1173" s="51">
        <f>IFERROR(VLOOKUP(Таблица1[[#This Row],[Товар КОД6]],'Продажи Период СВОД'!$A$5:$C$410,2,0),)</f>
        <v>0</v>
      </c>
      <c r="AC1173" s="129">
        <f>IFERROR(VLOOKUP(Таблица1[[#This Row],[Товар КОД6]],'Stock СВОД'!$A$5:$C$220,3,0),)</f>
        <v>0</v>
      </c>
      <c r="AD1173" s="51">
        <f>IFERROR(VLOOKUP(Таблица1[[#This Row],[Товар КОД6]],'Продажи Период СВОД'!$A$5:$C$410,3,0),)</f>
        <v>0</v>
      </c>
      <c r="AE1173" s="119">
        <f>Таблица1[[#This Row],[СТОК 1001]]+Таблица1[[#This Row],[СТОК 1002,]]</f>
        <v>0</v>
      </c>
      <c r="AF1173" s="128"/>
      <c r="AG1173" s="129"/>
      <c r="AH1173" s="120">
        <f>Таблица1[[#This Row],[1002 заказ]]+Таблица1[[#This Row],[1001 заказ]]</f>
        <v>0</v>
      </c>
      <c r="AI1173" s="57">
        <v>1</v>
      </c>
      <c r="AJ1173" s="194"/>
      <c r="AK1173" s="194"/>
      <c r="AL1173" s="194">
        <f>Таблица1[[#This Row],[ФАКТ 1001]]+Таблица1[[#This Row],[ФАКТ 1002]]+Таблица1[[#This Row],[1001 заказ]]+Таблица1[[#This Row],[1002 заказ]]</f>
        <v>0</v>
      </c>
      <c r="AP1173" s="3">
        <f>Таблица1[[#This Row],[Возврат 1002]]+Таблица1[[#This Row],[Возврат 1001]]</f>
        <v>0</v>
      </c>
      <c r="AQ117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74" spans="1:43" s="3" customFormat="1" ht="15.75" customHeight="1" x14ac:dyDescent="0.2">
      <c r="A1174" s="23" t="s">
        <v>810</v>
      </c>
      <c r="B1174" s="2">
        <v>661728</v>
      </c>
      <c r="C1174" s="88" t="s">
        <v>3813</v>
      </c>
      <c r="D1174" s="23" t="s">
        <v>810</v>
      </c>
      <c r="E1174" s="7">
        <v>661728</v>
      </c>
      <c r="F1174" s="7" t="s">
        <v>2576</v>
      </c>
      <c r="G1174" s="8" t="s">
        <v>1107</v>
      </c>
      <c r="H1174" s="5" t="s">
        <v>21</v>
      </c>
      <c r="I1174" s="5">
        <v>5</v>
      </c>
      <c r="J1174" s="5">
        <v>114.3</v>
      </c>
      <c r="K1174" s="5">
        <v>16</v>
      </c>
      <c r="L1174" s="5">
        <v>50</v>
      </c>
      <c r="M1174" s="5">
        <v>67.099999999999994</v>
      </c>
      <c r="N1174" s="5">
        <v>6.5</v>
      </c>
      <c r="O1174" s="43" t="str">
        <f>CONCATENATE(Таблица1[[#This Row],[Отверстия]],"/",Таблица1[[#This Row],[PCD]])</f>
        <v>5/114,3</v>
      </c>
      <c r="P1174" s="5" t="s">
        <v>2155</v>
      </c>
      <c r="Q1174" s="17" t="str">
        <f>CONCATENATE(Таблица1[[#This Row],[Отверстия]],"/",Таблица1[[#This Row],[PCD]],"/",Таблица1[[#This Row],[Диаметр]])</f>
        <v>5/114,3/16</v>
      </c>
      <c r="R117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5/114,3/16/50/67,1/6,5</v>
      </c>
      <c r="S117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5/114,3/16/50/67,1/6,5</v>
      </c>
      <c r="T1174" s="58" t="s">
        <v>28</v>
      </c>
      <c r="U1174" s="4">
        <v>4</v>
      </c>
      <c r="V1174" s="35">
        <v>8</v>
      </c>
      <c r="W1174" s="55" t="s">
        <v>2801</v>
      </c>
      <c r="X1174" s="34">
        <v>3990</v>
      </c>
      <c r="Y1174" s="161"/>
      <c r="Z1174" s="34">
        <v>0</v>
      </c>
      <c r="AA1174" s="51">
        <f>IFERROR(VLOOKUP(Таблица1[[#This Row],[Товар КОД6]],'Stock СВОД'!$A$5:$C$220,2,0),)</f>
        <v>0</v>
      </c>
      <c r="AB1174" s="51">
        <f>IFERROR(VLOOKUP(Таблица1[[#This Row],[Товар КОД6]],'Продажи Период СВОД'!$A$5:$C$410,2,0),)</f>
        <v>0</v>
      </c>
      <c r="AC1174" s="129">
        <f>IFERROR(VLOOKUP(Таблица1[[#This Row],[Товар КОД6]],'Stock СВОД'!$A$5:$C$220,3,0),)</f>
        <v>0</v>
      </c>
      <c r="AD1174" s="51">
        <f>IFERROR(VLOOKUP(Таблица1[[#This Row],[Товар КОД6]],'Продажи Период СВОД'!$A$5:$C$410,3,0),)</f>
        <v>0</v>
      </c>
      <c r="AE1174" s="119">
        <f>Таблица1[[#This Row],[СТОК 1001]]+Таблица1[[#This Row],[СТОК 1002,]]</f>
        <v>0</v>
      </c>
      <c r="AF1174" s="128"/>
      <c r="AG1174" s="129"/>
      <c r="AH1174" s="120">
        <f>Таблица1[[#This Row],[1002 заказ]]+Таблица1[[#This Row],[1001 заказ]]</f>
        <v>0</v>
      </c>
      <c r="AI1174" s="57">
        <v>1</v>
      </c>
      <c r="AJ1174" s="194"/>
      <c r="AK1174" s="194"/>
      <c r="AL1174" s="194">
        <f>Таблица1[[#This Row],[ФАКТ 1001]]+Таблица1[[#This Row],[ФАКТ 1002]]+Таблица1[[#This Row],[1001 заказ]]+Таблица1[[#This Row],[1002 заказ]]</f>
        <v>0</v>
      </c>
      <c r="AP1174" s="3">
        <f>Таблица1[[#This Row],[Возврат 1002]]+Таблица1[[#This Row],[Возврат 1001]]</f>
        <v>0</v>
      </c>
      <c r="AQ117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75" spans="1:43" s="3" customFormat="1" ht="15.75" customHeight="1" x14ac:dyDescent="0.2">
      <c r="A1175" s="23" t="s">
        <v>810</v>
      </c>
      <c r="B1175" s="2">
        <v>661729</v>
      </c>
      <c r="C1175" s="88" t="s">
        <v>2157</v>
      </c>
      <c r="D1175" s="23" t="s">
        <v>810</v>
      </c>
      <c r="E1175" s="7">
        <v>661729</v>
      </c>
      <c r="F1175" s="7" t="s">
        <v>2576</v>
      </c>
      <c r="G1175" s="8" t="s">
        <v>1099</v>
      </c>
      <c r="H1175" s="5" t="s">
        <v>21</v>
      </c>
      <c r="I1175" s="5">
        <v>5</v>
      </c>
      <c r="J1175" s="5">
        <v>114.3</v>
      </c>
      <c r="K1175" s="5">
        <v>16</v>
      </c>
      <c r="L1175" s="5">
        <v>50</v>
      </c>
      <c r="M1175" s="5">
        <v>67.099999999999994</v>
      </c>
      <c r="N1175" s="5">
        <v>6.5</v>
      </c>
      <c r="O1175" s="43" t="str">
        <f>CONCATENATE(Таблица1[[#This Row],[Отверстия]],"/",Таблица1[[#This Row],[PCD]])</f>
        <v>5/114,3</v>
      </c>
      <c r="P1175" s="5" t="s">
        <v>2156</v>
      </c>
      <c r="Q1175" s="17" t="str">
        <f>CONCATENATE(Таблица1[[#This Row],[Отверстия]],"/",Таблица1[[#This Row],[PCD]],"/",Таблица1[[#This Row],[Диаметр]])</f>
        <v>5/114,3/16</v>
      </c>
      <c r="R117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5/114,3/16/50/67,1/6,5</v>
      </c>
      <c r="S117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5/114,3/16/50/67,1/6,5</v>
      </c>
      <c r="T1175" s="58" t="s">
        <v>28</v>
      </c>
      <c r="U1175" s="4">
        <v>4</v>
      </c>
      <c r="V1175" s="35">
        <v>8</v>
      </c>
      <c r="W1175" s="55" t="s">
        <v>2801</v>
      </c>
      <c r="X1175" s="34">
        <v>3990</v>
      </c>
      <c r="Y1175" s="161"/>
      <c r="Z1175" s="34">
        <v>0</v>
      </c>
      <c r="AA1175" s="51">
        <f>IFERROR(VLOOKUP(Таблица1[[#This Row],[Товар КОД6]],'Stock СВОД'!$A$5:$C$220,2,0),)</f>
        <v>0</v>
      </c>
      <c r="AB1175" s="51">
        <f>IFERROR(VLOOKUP(Таблица1[[#This Row],[Товар КОД6]],'Продажи Период СВОД'!$A$5:$C$410,2,0),)</f>
        <v>0</v>
      </c>
      <c r="AC1175" s="129">
        <f>IFERROR(VLOOKUP(Таблица1[[#This Row],[Товар КОД6]],'Stock СВОД'!$A$5:$C$220,3,0),)</f>
        <v>0</v>
      </c>
      <c r="AD1175" s="51">
        <f>IFERROR(VLOOKUP(Таблица1[[#This Row],[Товар КОД6]],'Продажи Период СВОД'!$A$5:$C$410,3,0),)</f>
        <v>0</v>
      </c>
      <c r="AE1175" s="119">
        <f>Таблица1[[#This Row],[СТОК 1001]]+Таблица1[[#This Row],[СТОК 1002,]]</f>
        <v>0</v>
      </c>
      <c r="AF1175" s="128"/>
      <c r="AG1175" s="129"/>
      <c r="AH1175" s="120">
        <f>Таблица1[[#This Row],[1002 заказ]]+Таблица1[[#This Row],[1001 заказ]]</f>
        <v>0</v>
      </c>
      <c r="AI1175" s="57">
        <v>1</v>
      </c>
      <c r="AJ1175" s="194"/>
      <c r="AK1175" s="194"/>
      <c r="AL1175" s="194">
        <f>Таблица1[[#This Row],[ФАКТ 1001]]+Таблица1[[#This Row],[ФАКТ 1002]]+Таблица1[[#This Row],[1001 заказ]]+Таблица1[[#This Row],[1002 заказ]]</f>
        <v>0</v>
      </c>
      <c r="AP1175" s="3">
        <f>Таблица1[[#This Row],[Возврат 1002]]+Таблица1[[#This Row],[Возврат 1001]]</f>
        <v>0</v>
      </c>
      <c r="AQ117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76" spans="1:43" s="3" customFormat="1" ht="15.75" customHeight="1" x14ac:dyDescent="0.2">
      <c r="A1176" s="23" t="s">
        <v>810</v>
      </c>
      <c r="B1176" s="2">
        <v>661730</v>
      </c>
      <c r="C1176" s="88" t="s">
        <v>2159</v>
      </c>
      <c r="D1176" s="23" t="s">
        <v>810</v>
      </c>
      <c r="E1176" s="7">
        <v>661730</v>
      </c>
      <c r="F1176" s="7" t="s">
        <v>2576</v>
      </c>
      <c r="G1176" s="8" t="s">
        <v>1180</v>
      </c>
      <c r="H1176" s="5" t="s">
        <v>21</v>
      </c>
      <c r="I1176" s="5">
        <v>5</v>
      </c>
      <c r="J1176" s="5">
        <v>114.3</v>
      </c>
      <c r="K1176" s="5">
        <v>16</v>
      </c>
      <c r="L1176" s="5">
        <v>50</v>
      </c>
      <c r="M1176" s="5">
        <v>67.099999999999994</v>
      </c>
      <c r="N1176" s="5">
        <v>6.5</v>
      </c>
      <c r="O1176" s="43" t="str">
        <f>CONCATENATE(Таблица1[[#This Row],[Отверстия]],"/",Таблица1[[#This Row],[PCD]])</f>
        <v>5/114,3</v>
      </c>
      <c r="P1176" s="5" t="s">
        <v>2158</v>
      </c>
      <c r="Q1176" s="17" t="str">
        <f>CONCATENATE(Таблица1[[#This Row],[Отверстия]],"/",Таблица1[[#This Row],[PCD]],"/",Таблица1[[#This Row],[Диаметр]])</f>
        <v>5/114,3/16</v>
      </c>
      <c r="R117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5/114,3/16/50/67,1/6,5</v>
      </c>
      <c r="S117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5/114,3/16/50/67,1/6,5</v>
      </c>
      <c r="T1176" s="58" t="s">
        <v>28</v>
      </c>
      <c r="U1176" s="4">
        <v>4</v>
      </c>
      <c r="V1176" s="35">
        <v>8</v>
      </c>
      <c r="W1176" s="55" t="s">
        <v>2801</v>
      </c>
      <c r="X1176" s="34">
        <v>4250</v>
      </c>
      <c r="Y1176" s="161"/>
      <c r="Z1176" s="34">
        <v>0</v>
      </c>
      <c r="AA1176" s="51">
        <f>IFERROR(VLOOKUP(Таблица1[[#This Row],[Товар КОД6]],'Stock СВОД'!$A$5:$C$220,2,0),)</f>
        <v>0</v>
      </c>
      <c r="AB1176" s="51">
        <f>IFERROR(VLOOKUP(Таблица1[[#This Row],[Товар КОД6]],'Продажи Период СВОД'!$A$5:$C$410,2,0),)</f>
        <v>0</v>
      </c>
      <c r="AC1176" s="129">
        <f>IFERROR(VLOOKUP(Таблица1[[#This Row],[Товар КОД6]],'Stock СВОД'!$A$5:$C$220,3,0),)</f>
        <v>0</v>
      </c>
      <c r="AD1176" s="51">
        <f>IFERROR(VLOOKUP(Таблица1[[#This Row],[Товар КОД6]],'Продажи Период СВОД'!$A$5:$C$410,3,0),)</f>
        <v>0</v>
      </c>
      <c r="AE1176" s="119">
        <f>Таблица1[[#This Row],[СТОК 1001]]+Таблица1[[#This Row],[СТОК 1002,]]</f>
        <v>0</v>
      </c>
      <c r="AF1176" s="128"/>
      <c r="AG1176" s="129"/>
      <c r="AH1176" s="120">
        <f>Таблица1[[#This Row],[1002 заказ]]+Таблица1[[#This Row],[1001 заказ]]</f>
        <v>0</v>
      </c>
      <c r="AI1176" s="57">
        <v>1</v>
      </c>
      <c r="AJ1176" s="194"/>
      <c r="AK1176" s="194"/>
      <c r="AL1176" s="194">
        <f>Таблица1[[#This Row],[ФАКТ 1001]]+Таблица1[[#This Row],[ФАКТ 1002]]+Таблица1[[#This Row],[1001 заказ]]+Таблица1[[#This Row],[1002 заказ]]</f>
        <v>0</v>
      </c>
      <c r="AP1176" s="3">
        <f>Таблица1[[#This Row],[Возврат 1002]]+Таблица1[[#This Row],[Возврат 1001]]</f>
        <v>0</v>
      </c>
      <c r="AQ117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77" spans="1:43" s="3" customFormat="1" ht="15.75" customHeight="1" x14ac:dyDescent="0.2">
      <c r="A1177" s="23" t="s">
        <v>810</v>
      </c>
      <c r="B1177" s="2">
        <v>661731</v>
      </c>
      <c r="C1177" s="88" t="s">
        <v>2161</v>
      </c>
      <c r="D1177" s="23" t="s">
        <v>810</v>
      </c>
      <c r="E1177" s="7">
        <v>661731</v>
      </c>
      <c r="F1177" s="7" t="s">
        <v>2576</v>
      </c>
      <c r="G1177" s="8" t="s">
        <v>1108</v>
      </c>
      <c r="H1177" s="5" t="s">
        <v>21</v>
      </c>
      <c r="I1177" s="5">
        <v>5</v>
      </c>
      <c r="J1177" s="5">
        <v>114.3</v>
      </c>
      <c r="K1177" s="5">
        <v>16</v>
      </c>
      <c r="L1177" s="5">
        <v>50</v>
      </c>
      <c r="M1177" s="5">
        <v>67.099999999999994</v>
      </c>
      <c r="N1177" s="5">
        <v>6.5</v>
      </c>
      <c r="O1177" s="43" t="str">
        <f>CONCATENATE(Таблица1[[#This Row],[Отверстия]],"/",Таблица1[[#This Row],[PCD]])</f>
        <v>5/114,3</v>
      </c>
      <c r="P1177" s="5" t="s">
        <v>2160</v>
      </c>
      <c r="Q1177" s="17" t="str">
        <f>CONCATENATE(Таблица1[[#This Row],[Отверстия]],"/",Таблица1[[#This Row],[PCD]],"/",Таблица1[[#This Row],[Диаметр]])</f>
        <v>5/114,3/16</v>
      </c>
      <c r="R117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5/114,3/16/50/67,1/6,5</v>
      </c>
      <c r="S117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5/114,3/16/50/67,1/6,5</v>
      </c>
      <c r="T1177" s="58" t="s">
        <v>28</v>
      </c>
      <c r="U1177" s="4">
        <v>4</v>
      </c>
      <c r="V1177" s="35">
        <v>8</v>
      </c>
      <c r="W1177" s="55" t="s">
        <v>2801</v>
      </c>
      <c r="X1177" s="34">
        <v>3990</v>
      </c>
      <c r="Y1177" s="161"/>
      <c r="Z1177" s="34">
        <v>0</v>
      </c>
      <c r="AA1177" s="51">
        <f>IFERROR(VLOOKUP(Таблица1[[#This Row],[Товар КОД6]],'Stock СВОД'!$A$5:$C$220,2,0),)</f>
        <v>0</v>
      </c>
      <c r="AB1177" s="51">
        <f>IFERROR(VLOOKUP(Таблица1[[#This Row],[Товар КОД6]],'Продажи Период СВОД'!$A$5:$C$410,2,0),)</f>
        <v>0</v>
      </c>
      <c r="AC1177" s="129">
        <f>IFERROR(VLOOKUP(Таблица1[[#This Row],[Товар КОД6]],'Stock СВОД'!$A$5:$C$220,3,0),)</f>
        <v>0</v>
      </c>
      <c r="AD1177" s="51">
        <f>IFERROR(VLOOKUP(Таблица1[[#This Row],[Товар КОД6]],'Продажи Период СВОД'!$A$5:$C$410,3,0),)</f>
        <v>0</v>
      </c>
      <c r="AE1177" s="119">
        <f>Таблица1[[#This Row],[СТОК 1001]]+Таблица1[[#This Row],[СТОК 1002,]]</f>
        <v>0</v>
      </c>
      <c r="AF1177" s="128"/>
      <c r="AG1177" s="129"/>
      <c r="AH1177" s="120">
        <f>Таблица1[[#This Row],[1002 заказ]]+Таблица1[[#This Row],[1001 заказ]]</f>
        <v>0</v>
      </c>
      <c r="AI1177" s="57">
        <v>1</v>
      </c>
      <c r="AJ1177" s="194"/>
      <c r="AK1177" s="194"/>
      <c r="AL1177" s="194">
        <f>Таблица1[[#This Row],[ФАКТ 1001]]+Таблица1[[#This Row],[ФАКТ 1002]]+Таблица1[[#This Row],[1001 заказ]]+Таблица1[[#This Row],[1002 заказ]]</f>
        <v>0</v>
      </c>
      <c r="AP1177" s="3">
        <f>Таблица1[[#This Row],[Возврат 1002]]+Таблица1[[#This Row],[Возврат 1001]]</f>
        <v>0</v>
      </c>
      <c r="AQ117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78" spans="1:43" s="3" customFormat="1" ht="15.75" customHeight="1" x14ac:dyDescent="0.2">
      <c r="A1178" s="23" t="s">
        <v>810</v>
      </c>
      <c r="B1178" s="2">
        <v>661608</v>
      </c>
      <c r="C1178" s="88" t="s">
        <v>3981</v>
      </c>
      <c r="D1178" s="23" t="s">
        <v>810</v>
      </c>
      <c r="E1178" s="7">
        <v>661608</v>
      </c>
      <c r="F1178" s="7" t="s">
        <v>513</v>
      </c>
      <c r="G1178" s="8" t="s">
        <v>1106</v>
      </c>
      <c r="H1178" s="5" t="s">
        <v>21</v>
      </c>
      <c r="I1178" s="5">
        <v>5</v>
      </c>
      <c r="J1178" s="5">
        <v>114.3</v>
      </c>
      <c r="K1178" s="5">
        <v>16</v>
      </c>
      <c r="L1178" s="5">
        <v>50</v>
      </c>
      <c r="M1178" s="5">
        <v>67.099999999999994</v>
      </c>
      <c r="N1178" s="5">
        <v>7</v>
      </c>
      <c r="O1178" s="43" t="str">
        <f>CONCATENATE(Таблица1[[#This Row],[Отверстия]],"/",Таблица1[[#This Row],[PCD]])</f>
        <v>5/114,3</v>
      </c>
      <c r="P1178" s="5" t="s">
        <v>696</v>
      </c>
      <c r="Q1178" s="17" t="str">
        <f>CONCATENATE(Таблица1[[#This Row],[Отверстия]],"/",Таблица1[[#This Row],[PCD]],"/",Таблица1[[#This Row],[Диаметр]])</f>
        <v>5/114,3/16</v>
      </c>
      <c r="R117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5/114,3/16/50/67,1/7</v>
      </c>
      <c r="S117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5/114,3/16/50/67,1/7</v>
      </c>
      <c r="T1178" s="58" t="s">
        <v>28</v>
      </c>
      <c r="U1178" s="4">
        <v>4</v>
      </c>
      <c r="V1178" s="35">
        <v>4</v>
      </c>
      <c r="W1178" s="55"/>
      <c r="X1178" s="34">
        <v>3990</v>
      </c>
      <c r="Y1178" s="161"/>
      <c r="Z1178" s="34">
        <v>0</v>
      </c>
      <c r="AA1178" s="51">
        <f>IFERROR(VLOOKUP(Таблица1[[#This Row],[Товар КОД6]],'Stock СВОД'!$A$5:$C$220,2,0),)</f>
        <v>0</v>
      </c>
      <c r="AB1178" s="51">
        <f>IFERROR(VLOOKUP(Таблица1[[#This Row],[Товар КОД6]],'Продажи Период СВОД'!$A$5:$C$410,2,0),)</f>
        <v>0</v>
      </c>
      <c r="AC1178" s="129">
        <f>IFERROR(VLOOKUP(Таблица1[[#This Row],[Товар КОД6]],'Stock СВОД'!$A$5:$C$220,3,0),)</f>
        <v>0</v>
      </c>
      <c r="AD1178" s="51">
        <f>IFERROR(VLOOKUP(Таблица1[[#This Row],[Товар КОД6]],'Продажи Период СВОД'!$A$5:$C$410,3,0),)</f>
        <v>0</v>
      </c>
      <c r="AE1178" s="119">
        <f>Таблица1[[#This Row],[СТОК 1001]]+Таблица1[[#This Row],[СТОК 1002,]]</f>
        <v>0</v>
      </c>
      <c r="AF1178" s="128"/>
      <c r="AG1178" s="129"/>
      <c r="AH1178" s="120">
        <f>Таблица1[[#This Row],[1002 заказ]]+Таблица1[[#This Row],[1001 заказ]]</f>
        <v>0</v>
      </c>
      <c r="AI1178" s="57"/>
      <c r="AJ1178" s="194"/>
      <c r="AK1178" s="194"/>
      <c r="AL1178" s="194">
        <f>Таблица1[[#This Row],[ФАКТ 1001]]+Таблица1[[#This Row],[ФАКТ 1002]]+Таблица1[[#This Row],[1001 заказ]]+Таблица1[[#This Row],[1002 заказ]]</f>
        <v>0</v>
      </c>
      <c r="AP1178" s="3">
        <f>Таблица1[[#This Row],[Возврат 1002]]+Таблица1[[#This Row],[Возврат 1001]]</f>
        <v>0</v>
      </c>
      <c r="AQ117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79" spans="1:43" s="3" customFormat="1" ht="15.75" customHeight="1" x14ac:dyDescent="0.2">
      <c r="A1179" s="23" t="s">
        <v>810</v>
      </c>
      <c r="B1179" s="2">
        <v>661610</v>
      </c>
      <c r="C1179" s="88" t="s">
        <v>697</v>
      </c>
      <c r="D1179" s="23" t="s">
        <v>810</v>
      </c>
      <c r="E1179" s="7">
        <v>661610</v>
      </c>
      <c r="F1179" s="7" t="s">
        <v>513</v>
      </c>
      <c r="G1179" s="8" t="s">
        <v>1097</v>
      </c>
      <c r="H1179" s="5" t="s">
        <v>21</v>
      </c>
      <c r="I1179" s="5">
        <v>5</v>
      </c>
      <c r="J1179" s="5">
        <v>114.3</v>
      </c>
      <c r="K1179" s="5">
        <v>16</v>
      </c>
      <c r="L1179" s="5">
        <v>50</v>
      </c>
      <c r="M1179" s="5">
        <v>67.099999999999994</v>
      </c>
      <c r="N1179" s="5">
        <v>7</v>
      </c>
      <c r="O1179" s="43" t="str">
        <f>CONCATENATE(Таблица1[[#This Row],[Отверстия]],"/",Таблица1[[#This Row],[PCD]])</f>
        <v>5/114,3</v>
      </c>
      <c r="P1179" s="5" t="s">
        <v>698</v>
      </c>
      <c r="Q1179" s="17" t="str">
        <f>CONCATENATE(Таблица1[[#This Row],[Отверстия]],"/",Таблица1[[#This Row],[PCD]],"/",Таблица1[[#This Row],[Диаметр]])</f>
        <v>5/114,3/16</v>
      </c>
      <c r="R117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5/114,3/16/50/67,1/7</v>
      </c>
      <c r="S117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5/114,3/16/50/67,1/7</v>
      </c>
      <c r="T1179" s="58" t="s">
        <v>28</v>
      </c>
      <c r="U1179" s="4">
        <v>4</v>
      </c>
      <c r="V1179" s="35">
        <v>4</v>
      </c>
      <c r="W1179" s="55"/>
      <c r="X1179" s="34">
        <v>4250</v>
      </c>
      <c r="Y1179" s="161"/>
      <c r="Z1179" s="34">
        <v>0</v>
      </c>
      <c r="AA1179" s="51">
        <f>IFERROR(VLOOKUP(Таблица1[[#This Row],[Товар КОД6]],'Stock СВОД'!$A$5:$C$220,2,0),)</f>
        <v>0</v>
      </c>
      <c r="AB1179" s="51">
        <f>IFERROR(VLOOKUP(Таблица1[[#This Row],[Товар КОД6]],'Продажи Период СВОД'!$A$5:$C$410,2,0),)</f>
        <v>0</v>
      </c>
      <c r="AC1179" s="129">
        <f>IFERROR(VLOOKUP(Таблица1[[#This Row],[Товар КОД6]],'Stock СВОД'!$A$5:$C$220,3,0),)</f>
        <v>0</v>
      </c>
      <c r="AD1179" s="51">
        <f>IFERROR(VLOOKUP(Таблица1[[#This Row],[Товар КОД6]],'Продажи Период СВОД'!$A$5:$C$410,3,0),)</f>
        <v>0</v>
      </c>
      <c r="AE1179" s="119">
        <f>Таблица1[[#This Row],[СТОК 1001]]+Таблица1[[#This Row],[СТОК 1002,]]</f>
        <v>0</v>
      </c>
      <c r="AF1179" s="128"/>
      <c r="AG1179" s="129"/>
      <c r="AH1179" s="120">
        <f>Таблица1[[#This Row],[1002 заказ]]+Таблица1[[#This Row],[1001 заказ]]</f>
        <v>0</v>
      </c>
      <c r="AI1179" s="57"/>
      <c r="AJ1179" s="194"/>
      <c r="AK1179" s="194"/>
      <c r="AL1179" s="194">
        <f>Таблица1[[#This Row],[ФАКТ 1001]]+Таблица1[[#This Row],[ФАКТ 1002]]+Таблица1[[#This Row],[1001 заказ]]+Таблица1[[#This Row],[1002 заказ]]</f>
        <v>0</v>
      </c>
      <c r="AP1179" s="3">
        <f>Таблица1[[#This Row],[Возврат 1002]]+Таблица1[[#This Row],[Возврат 1001]]</f>
        <v>0</v>
      </c>
      <c r="AQ117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80" spans="1:43" s="3" customFormat="1" ht="15.75" customHeight="1" x14ac:dyDescent="0.2">
      <c r="A1180" s="23" t="s">
        <v>810</v>
      </c>
      <c r="B1180" s="2">
        <v>661609</v>
      </c>
      <c r="C1180" s="88" t="s">
        <v>3814</v>
      </c>
      <c r="D1180" s="23" t="s">
        <v>810</v>
      </c>
      <c r="E1180" s="7">
        <v>661609</v>
      </c>
      <c r="F1180" s="7" t="s">
        <v>513</v>
      </c>
      <c r="G1180" s="8" t="s">
        <v>1099</v>
      </c>
      <c r="H1180" s="5" t="s">
        <v>21</v>
      </c>
      <c r="I1180" s="5">
        <v>5</v>
      </c>
      <c r="J1180" s="5">
        <v>114.3</v>
      </c>
      <c r="K1180" s="5">
        <v>16</v>
      </c>
      <c r="L1180" s="5">
        <v>50</v>
      </c>
      <c r="M1180" s="5">
        <v>67.099999999999994</v>
      </c>
      <c r="N1180" s="5">
        <v>7</v>
      </c>
      <c r="O1180" s="43" t="str">
        <f>CONCATENATE(Таблица1[[#This Row],[Отверстия]],"/",Таблица1[[#This Row],[PCD]])</f>
        <v>5/114,3</v>
      </c>
      <c r="P1180" s="5" t="s">
        <v>2037</v>
      </c>
      <c r="Q1180" s="17" t="str">
        <f>CONCATENATE(Таблица1[[#This Row],[Отверстия]],"/",Таблица1[[#This Row],[PCD]],"/",Таблица1[[#This Row],[Диаметр]])</f>
        <v>5/114,3/16</v>
      </c>
      <c r="R118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5/114,3/16/50/67,1/7</v>
      </c>
      <c r="S118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5/114,3/16/50/67,1/7</v>
      </c>
      <c r="T1180" s="58" t="s">
        <v>28</v>
      </c>
      <c r="U1180" s="4">
        <v>4</v>
      </c>
      <c r="V1180" s="35">
        <v>4</v>
      </c>
      <c r="W1180" s="55"/>
      <c r="X1180" s="34">
        <v>3990</v>
      </c>
      <c r="Y1180" s="161"/>
      <c r="Z1180" s="34">
        <v>0</v>
      </c>
      <c r="AA1180" s="51">
        <f>IFERROR(VLOOKUP(Таблица1[[#This Row],[Товар КОД6]],'Stock СВОД'!$A$5:$C$220,2,0),)</f>
        <v>0</v>
      </c>
      <c r="AB1180" s="51">
        <f>IFERROR(VLOOKUP(Таблица1[[#This Row],[Товар КОД6]],'Продажи Период СВОД'!$A$5:$C$410,2,0),)</f>
        <v>0</v>
      </c>
      <c r="AC1180" s="129">
        <f>IFERROR(VLOOKUP(Таблица1[[#This Row],[Товар КОД6]],'Stock СВОД'!$A$5:$C$220,3,0),)</f>
        <v>0</v>
      </c>
      <c r="AD1180" s="51">
        <f>IFERROR(VLOOKUP(Таблица1[[#This Row],[Товар КОД6]],'Продажи Период СВОД'!$A$5:$C$410,3,0),)</f>
        <v>0</v>
      </c>
      <c r="AE1180" s="119">
        <f>Таблица1[[#This Row],[СТОК 1001]]+Таблица1[[#This Row],[СТОК 1002,]]</f>
        <v>0</v>
      </c>
      <c r="AF1180" s="128"/>
      <c r="AG1180" s="129"/>
      <c r="AH1180" s="120">
        <f>Таблица1[[#This Row],[1002 заказ]]+Таблица1[[#This Row],[1001 заказ]]</f>
        <v>0</v>
      </c>
      <c r="AI1180" s="57"/>
      <c r="AJ1180" s="194"/>
      <c r="AK1180" s="194"/>
      <c r="AL1180" s="194">
        <f>Таблица1[[#This Row],[ФАКТ 1001]]+Таблица1[[#This Row],[ФАКТ 1002]]+Таблица1[[#This Row],[1001 заказ]]+Таблица1[[#This Row],[1002 заказ]]</f>
        <v>0</v>
      </c>
      <c r="AP1180" s="3">
        <f>Таблица1[[#This Row],[Возврат 1002]]+Таблица1[[#This Row],[Возврат 1001]]</f>
        <v>0</v>
      </c>
      <c r="AQ118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81" spans="1:43" s="3" customFormat="1" ht="15.75" customHeight="1" x14ac:dyDescent="0.2">
      <c r="A1181" s="23" t="s">
        <v>810</v>
      </c>
      <c r="B1181" s="2">
        <v>408918</v>
      </c>
      <c r="C1181" s="88" t="s">
        <v>723</v>
      </c>
      <c r="D1181" s="23" t="s">
        <v>810</v>
      </c>
      <c r="E1181" s="7">
        <v>408918</v>
      </c>
      <c r="F1181" s="7" t="s">
        <v>377</v>
      </c>
      <c r="G1181" s="8" t="s">
        <v>1097</v>
      </c>
      <c r="H1181" s="5" t="s">
        <v>21</v>
      </c>
      <c r="I1181" s="5">
        <v>5</v>
      </c>
      <c r="J1181" s="5">
        <v>114.3</v>
      </c>
      <c r="K1181" s="5">
        <v>16</v>
      </c>
      <c r="L1181" s="5">
        <v>52.5</v>
      </c>
      <c r="M1181" s="5">
        <v>67.099999999999994</v>
      </c>
      <c r="N1181" s="5">
        <v>6.5</v>
      </c>
      <c r="O1181" s="43" t="str">
        <f>CONCATENATE(Таблица1[[#This Row],[Отверстия]],"/",Таблица1[[#This Row],[PCD]])</f>
        <v>5/114,3</v>
      </c>
      <c r="P1181" s="5" t="s">
        <v>724</v>
      </c>
      <c r="Q1181" s="17" t="str">
        <f>CONCATENATE(Таблица1[[#This Row],[Отверстия]],"/",Таблица1[[#This Row],[PCD]],"/",Таблица1[[#This Row],[Диаметр]])</f>
        <v>5/114,3/16</v>
      </c>
      <c r="R118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5/114,3/16/52,5/67,1/6,5</v>
      </c>
      <c r="S118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5/114,3/16/52,5/67,1/6,5</v>
      </c>
      <c r="T1181" s="58" t="s">
        <v>22</v>
      </c>
      <c r="U1181" s="4"/>
      <c r="V1181" s="35"/>
      <c r="W1181" s="55" t="s">
        <v>2936</v>
      </c>
      <c r="X1181" s="34">
        <v>4250</v>
      </c>
      <c r="Y1181" s="161"/>
      <c r="Z1181" s="34">
        <v>0</v>
      </c>
      <c r="AA1181" s="51">
        <f>IFERROR(VLOOKUP(Таблица1[[#This Row],[Товар КОД6]],'Stock СВОД'!$A$5:$C$220,2,0),)</f>
        <v>0</v>
      </c>
      <c r="AB1181" s="51">
        <f>IFERROR(VLOOKUP(Таблица1[[#This Row],[Товар КОД6]],'Продажи Период СВОД'!$A$5:$C$410,2,0),)</f>
        <v>0</v>
      </c>
      <c r="AC1181" s="129">
        <f>IFERROR(VLOOKUP(Таблица1[[#This Row],[Товар КОД6]],'Stock СВОД'!$A$5:$C$220,3,0),)</f>
        <v>0</v>
      </c>
      <c r="AD1181" s="51">
        <f>IFERROR(VLOOKUP(Таблица1[[#This Row],[Товар КОД6]],'Продажи Период СВОД'!$A$5:$C$410,3,0),)</f>
        <v>0</v>
      </c>
      <c r="AE1181" s="119">
        <f>Таблица1[[#This Row],[СТОК 1001]]+Таблица1[[#This Row],[СТОК 1002,]]</f>
        <v>0</v>
      </c>
      <c r="AF1181" s="128"/>
      <c r="AG1181" s="129"/>
      <c r="AH1181" s="120">
        <f>Таблица1[[#This Row],[1002 заказ]]+Таблица1[[#This Row],[1001 заказ]]</f>
        <v>0</v>
      </c>
      <c r="AI1181" s="57"/>
      <c r="AJ1181" s="194"/>
      <c r="AK1181" s="194"/>
      <c r="AL1181" s="194">
        <f>Таблица1[[#This Row],[ФАКТ 1001]]+Таблица1[[#This Row],[ФАКТ 1002]]+Таблица1[[#This Row],[1001 заказ]]+Таблица1[[#This Row],[1002 заказ]]</f>
        <v>0</v>
      </c>
      <c r="AP1181" s="3">
        <f>Таблица1[[#This Row],[Возврат 1002]]+Таблица1[[#This Row],[Возврат 1001]]</f>
        <v>0</v>
      </c>
      <c r="AQ118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82" spans="1:43" s="3" customFormat="1" ht="15.75" customHeight="1" x14ac:dyDescent="0.2">
      <c r="A1182" s="23" t="s">
        <v>810</v>
      </c>
      <c r="B1182" s="2">
        <v>409009</v>
      </c>
      <c r="C1182" s="88" t="s">
        <v>725</v>
      </c>
      <c r="D1182" s="23" t="s">
        <v>810</v>
      </c>
      <c r="E1182" s="7">
        <v>409009</v>
      </c>
      <c r="F1182" s="7" t="s">
        <v>204</v>
      </c>
      <c r="G1182" s="8" t="s">
        <v>1097</v>
      </c>
      <c r="H1182" s="5" t="s">
        <v>21</v>
      </c>
      <c r="I1182" s="5">
        <v>5</v>
      </c>
      <c r="J1182" s="5">
        <v>114.3</v>
      </c>
      <c r="K1182" s="5">
        <v>16</v>
      </c>
      <c r="L1182" s="5">
        <v>52.5</v>
      </c>
      <c r="M1182" s="5">
        <v>67.099999999999994</v>
      </c>
      <c r="N1182" s="5">
        <v>6.5</v>
      </c>
      <c r="O1182" s="43" t="str">
        <f>CONCATENATE(Таблица1[[#This Row],[Отверстия]],"/",Таблица1[[#This Row],[PCD]])</f>
        <v>5/114,3</v>
      </c>
      <c r="P1182" s="5" t="s">
        <v>726</v>
      </c>
      <c r="Q1182" s="17" t="str">
        <f>CONCATENATE(Таблица1[[#This Row],[Отверстия]],"/",Таблица1[[#This Row],[PCD]],"/",Таблица1[[#This Row],[Диаметр]])</f>
        <v>5/114,3/16</v>
      </c>
      <c r="R118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5/114,3/16/52,5/67,1/6,5</v>
      </c>
      <c r="S118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5/114,3/16/52,5/67,1/6,5</v>
      </c>
      <c r="T1182" s="58" t="s">
        <v>22</v>
      </c>
      <c r="U1182" s="4"/>
      <c r="V1182" s="35"/>
      <c r="W1182" s="55" t="s">
        <v>2936</v>
      </c>
      <c r="X1182" s="34">
        <v>4250</v>
      </c>
      <c r="Y1182" s="161"/>
      <c r="Z1182" s="34">
        <v>3094.9983999999999</v>
      </c>
      <c r="AA1182" s="51">
        <f>IFERROR(VLOOKUP(Таблица1[[#This Row],[Товар КОД6]],'Stock СВОД'!$A$5:$C$220,2,0),)</f>
        <v>0</v>
      </c>
      <c r="AB1182" s="51">
        <f>IFERROR(VLOOKUP(Таблица1[[#This Row],[Товар КОД6]],'Продажи Период СВОД'!$A$5:$C$410,2,0),)</f>
        <v>0</v>
      </c>
      <c r="AC1182" s="129">
        <f>IFERROR(VLOOKUP(Таблица1[[#This Row],[Товар КОД6]],'Stock СВОД'!$A$5:$C$220,3,0),)</f>
        <v>2</v>
      </c>
      <c r="AD1182" s="51">
        <f>IFERROR(VLOOKUP(Таблица1[[#This Row],[Товар КОД6]],'Продажи Период СВОД'!$A$5:$C$410,3,0),)</f>
        <v>0</v>
      </c>
      <c r="AE1182" s="119">
        <f>Таблица1[[#This Row],[СТОК 1001]]+Таблица1[[#This Row],[СТОК 1002,]]</f>
        <v>2</v>
      </c>
      <c r="AF1182" s="128"/>
      <c r="AG1182" s="129"/>
      <c r="AH1182" s="120">
        <f>Таблица1[[#This Row],[1002 заказ]]+Таблица1[[#This Row],[1001 заказ]]</f>
        <v>0</v>
      </c>
      <c r="AI1182" s="57"/>
      <c r="AJ1182" s="194"/>
      <c r="AK1182" s="194"/>
      <c r="AL1182" s="194">
        <f>Таблица1[[#This Row],[ФАКТ 1001]]+Таблица1[[#This Row],[ФАКТ 1002]]+Таблица1[[#This Row],[1001 заказ]]+Таблица1[[#This Row],[1002 заказ]]</f>
        <v>0</v>
      </c>
      <c r="AO1182" s="3">
        <v>2</v>
      </c>
      <c r="AP1182" s="3">
        <f>Таблица1[[#This Row],[Возврат 1002]]+Таблица1[[#This Row],[Возврат 1001]]</f>
        <v>2</v>
      </c>
      <c r="AQ118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2</v>
      </c>
    </row>
    <row r="1183" spans="1:43" s="3" customFormat="1" ht="15.75" customHeight="1" x14ac:dyDescent="0.2">
      <c r="A1183" s="23" t="s">
        <v>810</v>
      </c>
      <c r="B1183" s="2">
        <v>661858</v>
      </c>
      <c r="C1183" s="88" t="s">
        <v>727</v>
      </c>
      <c r="D1183" s="23" t="s">
        <v>810</v>
      </c>
      <c r="E1183" s="7">
        <v>661858</v>
      </c>
      <c r="F1183" s="7" t="s">
        <v>377</v>
      </c>
      <c r="G1183" s="8" t="s">
        <v>1114</v>
      </c>
      <c r="H1183" s="5" t="s">
        <v>21</v>
      </c>
      <c r="I1183" s="5">
        <v>5</v>
      </c>
      <c r="J1183" s="5">
        <v>114.3</v>
      </c>
      <c r="K1183" s="5">
        <v>16</v>
      </c>
      <c r="L1183" s="5">
        <v>52.5</v>
      </c>
      <c r="M1183" s="5">
        <v>67.099999999999994</v>
      </c>
      <c r="N1183" s="5">
        <v>6.5</v>
      </c>
      <c r="O1183" s="43" t="str">
        <f>CONCATENATE(Таблица1[[#This Row],[Отверстия]],"/",Таблица1[[#This Row],[PCD]])</f>
        <v>5/114,3</v>
      </c>
      <c r="P1183" s="5" t="s">
        <v>724</v>
      </c>
      <c r="Q1183" s="17" t="str">
        <f>CONCATENATE(Таблица1[[#This Row],[Отверстия]],"/",Таблица1[[#This Row],[PCD]],"/",Таблица1[[#This Row],[Диаметр]])</f>
        <v>5/114,3/16</v>
      </c>
      <c r="R118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5/114,3/16/52,5/67,1/6,5</v>
      </c>
      <c r="S118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5/114,3/16/52,5/67,1/6,5</v>
      </c>
      <c r="T1183" s="58" t="s">
        <v>22</v>
      </c>
      <c r="U1183" s="4"/>
      <c r="V1183" s="35"/>
      <c r="W1183" s="55" t="s">
        <v>2936</v>
      </c>
      <c r="X1183" s="34">
        <v>3990</v>
      </c>
      <c r="Y1183" s="161"/>
      <c r="Z1183" s="34">
        <v>0</v>
      </c>
      <c r="AA1183" s="51">
        <f>IFERROR(VLOOKUP(Таблица1[[#This Row],[Товар КОД6]],'Stock СВОД'!$A$5:$C$220,2,0),)</f>
        <v>0</v>
      </c>
      <c r="AB1183" s="51">
        <f>IFERROR(VLOOKUP(Таблица1[[#This Row],[Товар КОД6]],'Продажи Период СВОД'!$A$5:$C$410,2,0),)</f>
        <v>0</v>
      </c>
      <c r="AC1183" s="129">
        <f>IFERROR(VLOOKUP(Таблица1[[#This Row],[Товар КОД6]],'Stock СВОД'!$A$5:$C$220,3,0),)</f>
        <v>0</v>
      </c>
      <c r="AD1183" s="51">
        <f>IFERROR(VLOOKUP(Таблица1[[#This Row],[Товар КОД6]],'Продажи Период СВОД'!$A$5:$C$410,3,0),)</f>
        <v>0</v>
      </c>
      <c r="AE1183" s="119">
        <f>Таблица1[[#This Row],[СТОК 1001]]+Таблица1[[#This Row],[СТОК 1002,]]</f>
        <v>0</v>
      </c>
      <c r="AF1183" s="128"/>
      <c r="AG1183" s="129"/>
      <c r="AH1183" s="120">
        <f>Таблица1[[#This Row],[1002 заказ]]+Таблица1[[#This Row],[1001 заказ]]</f>
        <v>0</v>
      </c>
      <c r="AI1183" s="57"/>
      <c r="AJ1183" s="194"/>
      <c r="AK1183" s="194"/>
      <c r="AL1183" s="194">
        <f>Таблица1[[#This Row],[ФАКТ 1001]]+Таблица1[[#This Row],[ФАКТ 1002]]+Таблица1[[#This Row],[1001 заказ]]+Таблица1[[#This Row],[1002 заказ]]</f>
        <v>0</v>
      </c>
      <c r="AP1183" s="3">
        <f>Таблица1[[#This Row],[Возврат 1002]]+Таблица1[[#This Row],[Возврат 1001]]</f>
        <v>0</v>
      </c>
      <c r="AQ118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84" spans="1:43" s="3" customFormat="1" ht="15.75" customHeight="1" x14ac:dyDescent="0.2">
      <c r="A1184" s="23" t="s">
        <v>810</v>
      </c>
      <c r="B1184" s="2">
        <v>666007</v>
      </c>
      <c r="C1184" s="88" t="s">
        <v>3815</v>
      </c>
      <c r="D1184" s="23" t="s">
        <v>810</v>
      </c>
      <c r="E1184" s="7">
        <v>666007</v>
      </c>
      <c r="F1184" s="7" t="s">
        <v>204</v>
      </c>
      <c r="G1184" s="8" t="s">
        <v>1110</v>
      </c>
      <c r="H1184" s="5" t="s">
        <v>21</v>
      </c>
      <c r="I1184" s="5">
        <v>5</v>
      </c>
      <c r="J1184" s="5">
        <v>114.3</v>
      </c>
      <c r="K1184" s="5">
        <v>16</v>
      </c>
      <c r="L1184" s="5">
        <v>52.5</v>
      </c>
      <c r="M1184" s="5">
        <v>67.099999999999994</v>
      </c>
      <c r="N1184" s="5">
        <v>6.5</v>
      </c>
      <c r="O1184" s="43" t="str">
        <f>CONCATENATE(Таблица1[[#This Row],[Отверстия]],"/",Таблица1[[#This Row],[PCD]])</f>
        <v>5/114,3</v>
      </c>
      <c r="P1184" s="5" t="s">
        <v>728</v>
      </c>
      <c r="Q1184" s="17" t="str">
        <f>CONCATENATE(Таблица1[[#This Row],[Отверстия]],"/",Таблица1[[#This Row],[PCD]],"/",Таблица1[[#This Row],[Диаметр]])</f>
        <v>5/114,3/16</v>
      </c>
      <c r="R118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5/114,3/16/52,5/67,1/6,5</v>
      </c>
      <c r="S118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5/114,3/16/52,5/67,1/6,5</v>
      </c>
      <c r="T1184" s="58" t="s">
        <v>22</v>
      </c>
      <c r="U1184" s="4"/>
      <c r="V1184" s="35"/>
      <c r="W1184" s="55" t="s">
        <v>2936</v>
      </c>
      <c r="X1184" s="34">
        <v>4250</v>
      </c>
      <c r="Y1184" s="161"/>
      <c r="Z1184" s="34">
        <v>0</v>
      </c>
      <c r="AA1184" s="51">
        <f>IFERROR(VLOOKUP(Таблица1[[#This Row],[Товар КОД6]],'Stock СВОД'!$A$5:$C$220,2,0),)</f>
        <v>0</v>
      </c>
      <c r="AB1184" s="51">
        <f>IFERROR(VLOOKUP(Таблица1[[#This Row],[Товар КОД6]],'Продажи Период СВОД'!$A$5:$C$410,2,0),)</f>
        <v>0</v>
      </c>
      <c r="AC1184" s="129">
        <f>IFERROR(VLOOKUP(Таблица1[[#This Row],[Товар КОД6]],'Stock СВОД'!$A$5:$C$220,3,0),)</f>
        <v>0</v>
      </c>
      <c r="AD1184" s="51">
        <f>IFERROR(VLOOKUP(Таблица1[[#This Row],[Товар КОД6]],'Продажи Период СВОД'!$A$5:$C$410,3,0),)</f>
        <v>0</v>
      </c>
      <c r="AE1184" s="119">
        <f>Таблица1[[#This Row],[СТОК 1001]]+Таблица1[[#This Row],[СТОК 1002,]]</f>
        <v>0</v>
      </c>
      <c r="AF1184" s="128"/>
      <c r="AG1184" s="129"/>
      <c r="AH1184" s="120">
        <f>Таблица1[[#This Row],[1002 заказ]]+Таблица1[[#This Row],[1001 заказ]]</f>
        <v>0</v>
      </c>
      <c r="AI1184" s="57"/>
      <c r="AJ1184" s="194"/>
      <c r="AK1184" s="194"/>
      <c r="AL1184" s="194">
        <f>Таблица1[[#This Row],[ФАКТ 1001]]+Таблица1[[#This Row],[ФАКТ 1002]]+Таблица1[[#This Row],[1001 заказ]]+Таблица1[[#This Row],[1002 заказ]]</f>
        <v>0</v>
      </c>
      <c r="AP1184" s="3">
        <f>Таблица1[[#This Row],[Возврат 1002]]+Таблица1[[#This Row],[Возврат 1001]]</f>
        <v>0</v>
      </c>
      <c r="AQ118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85" spans="1:43" s="3" customFormat="1" ht="15.75" customHeight="1" x14ac:dyDescent="0.2">
      <c r="A1185" s="23" t="s">
        <v>810</v>
      </c>
      <c r="B1185" s="2">
        <v>409011</v>
      </c>
      <c r="C1185" s="88" t="s">
        <v>729</v>
      </c>
      <c r="D1185" s="23" t="s">
        <v>810</v>
      </c>
      <c r="E1185" s="7">
        <v>409011</v>
      </c>
      <c r="F1185" s="7" t="s">
        <v>204</v>
      </c>
      <c r="G1185" s="8" t="s">
        <v>2571</v>
      </c>
      <c r="H1185" s="5" t="s">
        <v>21</v>
      </c>
      <c r="I1185" s="5">
        <v>5</v>
      </c>
      <c r="J1185" s="5">
        <v>114.3</v>
      </c>
      <c r="K1185" s="5">
        <v>16</v>
      </c>
      <c r="L1185" s="5">
        <v>52.5</v>
      </c>
      <c r="M1185" s="5">
        <v>67.099999999999994</v>
      </c>
      <c r="N1185" s="5">
        <v>6.5</v>
      </c>
      <c r="O1185" s="43" t="str">
        <f>CONCATENATE(Таблица1[[#This Row],[Отверстия]],"/",Таблица1[[#This Row],[PCD]])</f>
        <v>5/114,3</v>
      </c>
      <c r="P1185" s="5" t="s">
        <v>726</v>
      </c>
      <c r="Q1185" s="17" t="str">
        <f>CONCATENATE(Таблица1[[#This Row],[Отверстия]],"/",Таблица1[[#This Row],[PCD]],"/",Таблица1[[#This Row],[Диаметр]])</f>
        <v>5/114,3/16</v>
      </c>
      <c r="R118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5/114,3/16/52,5/67,1/6,5</v>
      </c>
      <c r="S118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5/114,3/16/52,5/67,1/6,5</v>
      </c>
      <c r="T1185" s="58" t="s">
        <v>22</v>
      </c>
      <c r="U1185" s="4"/>
      <c r="V1185" s="35"/>
      <c r="W1185" s="55" t="s">
        <v>2936</v>
      </c>
      <c r="X1185" s="34">
        <v>4250</v>
      </c>
      <c r="Y1185" s="161"/>
      <c r="Z1185" s="34">
        <v>2893.1948000000002</v>
      </c>
      <c r="AA1185" s="51">
        <f>IFERROR(VLOOKUP(Таблица1[[#This Row],[Товар КОД6]],'Stock СВОД'!$A$5:$C$220,2,0),)</f>
        <v>4</v>
      </c>
      <c r="AB1185" s="51">
        <f>IFERROR(VLOOKUP(Таблица1[[#This Row],[Товар КОД6]],'Продажи Период СВОД'!$A$5:$C$410,2,0),)</f>
        <v>0</v>
      </c>
      <c r="AC1185" s="129">
        <f>IFERROR(VLOOKUP(Таблица1[[#This Row],[Товар КОД6]],'Stock СВОД'!$A$5:$C$220,3,0),)</f>
        <v>8</v>
      </c>
      <c r="AD1185" s="51">
        <f>IFERROR(VLOOKUP(Таблица1[[#This Row],[Товар КОД6]],'Продажи Период СВОД'!$A$5:$C$410,3,0),)</f>
        <v>0</v>
      </c>
      <c r="AE1185" s="119">
        <f>Таблица1[[#This Row],[СТОК 1001]]+Таблица1[[#This Row],[СТОК 1002,]]</f>
        <v>12</v>
      </c>
      <c r="AF1185" s="128"/>
      <c r="AG1185" s="129"/>
      <c r="AH1185" s="120">
        <f>Таблица1[[#This Row],[1002 заказ]]+Таблица1[[#This Row],[1001 заказ]]</f>
        <v>0</v>
      </c>
      <c r="AI1185" s="57"/>
      <c r="AJ1185" s="194"/>
      <c r="AK1185" s="194"/>
      <c r="AL1185" s="194">
        <f>Таблица1[[#This Row],[ФАКТ 1001]]+Таблица1[[#This Row],[ФАКТ 1002]]+Таблица1[[#This Row],[1001 заказ]]+Таблица1[[#This Row],[1002 заказ]]</f>
        <v>0</v>
      </c>
      <c r="AP1185" s="3">
        <f>Таблица1[[#This Row],[Возврат 1002]]+Таблица1[[#This Row],[Возврат 1001]]</f>
        <v>0</v>
      </c>
      <c r="AQ118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12</v>
      </c>
    </row>
    <row r="1186" spans="1:43" s="3" customFormat="1" ht="15.75" hidden="1" customHeight="1" x14ac:dyDescent="0.2">
      <c r="A1186" s="23" t="s">
        <v>810</v>
      </c>
      <c r="B1186" s="2">
        <v>669919</v>
      </c>
      <c r="C1186" s="88" t="s">
        <v>730</v>
      </c>
      <c r="D1186" s="23" t="s">
        <v>810</v>
      </c>
      <c r="E1186" s="7">
        <v>669919</v>
      </c>
      <c r="F1186" s="7"/>
      <c r="G1186" s="8"/>
      <c r="H1186" s="5" t="s">
        <v>65</v>
      </c>
      <c r="I1186" s="5">
        <v>5</v>
      </c>
      <c r="J1186" s="5">
        <v>114.3</v>
      </c>
      <c r="K1186" s="5">
        <v>16</v>
      </c>
      <c r="L1186" s="5">
        <v>52.5</v>
      </c>
      <c r="M1186" s="5">
        <v>67.099999999999994</v>
      </c>
      <c r="N1186" s="5">
        <v>6.5</v>
      </c>
      <c r="O1186" s="43" t="str">
        <f>CONCATENATE(Таблица1[[#This Row],[Отверстия]],"/",Таблица1[[#This Row],[PCD]])</f>
        <v>5/114,3</v>
      </c>
      <c r="P1186" s="5" t="s">
        <v>731</v>
      </c>
      <c r="Q1186" s="17" t="str">
        <f>CONCATENATE(Таблица1[[#This Row],[Отверстия]],"/",Таблица1[[#This Row],[PCD]],"/",Таблица1[[#This Row],[Диаметр]])</f>
        <v>5/114,3/16</v>
      </c>
      <c r="R118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5/114,3/16/52,5/67,1/6,5</v>
      </c>
      <c r="S118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5/114,3/16/52,5/67,1/6,5</v>
      </c>
      <c r="T1186" s="58" t="s">
        <v>22</v>
      </c>
      <c r="U1186" s="4"/>
      <c r="V1186" s="35"/>
      <c r="W1186" s="55"/>
      <c r="X1186" s="34">
        <v>3671</v>
      </c>
      <c r="Y1186" s="161"/>
      <c r="Z1186" s="34">
        <v>0</v>
      </c>
      <c r="AA1186" s="51">
        <f>IFERROR(VLOOKUP(Таблица1[[#This Row],[Товар КОД6]],'Stock СВОД'!$A$5:$C$220,2,0),)</f>
        <v>0</v>
      </c>
      <c r="AB1186" s="51">
        <f>IFERROR(VLOOKUP(Таблица1[[#This Row],[Товар КОД6]],'Продажи Период СВОД'!$A$5:$C$410,2,0),)</f>
        <v>0</v>
      </c>
      <c r="AC1186" s="129">
        <f>IFERROR(VLOOKUP(Таблица1[[#This Row],[Товар КОД6]],'Stock СВОД'!$A$5:$C$220,3,0),)</f>
        <v>0</v>
      </c>
      <c r="AD1186" s="51">
        <f>IFERROR(VLOOKUP(Таблица1[[#This Row],[Товар КОД6]],'Продажи Период СВОД'!$A$5:$C$410,3,0),)</f>
        <v>0</v>
      </c>
      <c r="AE1186" s="119">
        <f>Таблица1[[#This Row],[СТОК 1001]]+Таблица1[[#This Row],[СТОК 1002,]]</f>
        <v>0</v>
      </c>
      <c r="AF1186" s="128"/>
      <c r="AG1186" s="129"/>
      <c r="AH1186" s="120">
        <f>Таблица1[[#This Row],[1002 заказ]]+Таблица1[[#This Row],[1001 заказ]]</f>
        <v>0</v>
      </c>
      <c r="AI1186" s="57"/>
      <c r="AJ1186" s="57"/>
      <c r="AK1186" s="57"/>
      <c r="AL1186" s="57">
        <f>Таблица1[[#This Row],[ФАКТ 1001]]+Таблица1[[#This Row],[ФАКТ 1002]]+Таблица1[[#This Row],[1001 заказ]]+Таблица1[[#This Row],[1002 заказ]]</f>
        <v>0</v>
      </c>
      <c r="AP1186" s="3">
        <f>Таблица1[[#This Row],[Возврат 1002]]+Таблица1[[#This Row],[Возврат 1001]]</f>
        <v>0</v>
      </c>
      <c r="AQ118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87" spans="1:43" s="3" customFormat="1" ht="15.75" customHeight="1" x14ac:dyDescent="0.2">
      <c r="A1187" s="23" t="s">
        <v>810</v>
      </c>
      <c r="B1187" s="2">
        <v>939651</v>
      </c>
      <c r="C1187" s="88" t="s">
        <v>729</v>
      </c>
      <c r="D1187" s="23" t="s">
        <v>810</v>
      </c>
      <c r="E1187" s="7">
        <v>939651</v>
      </c>
      <c r="F1187" s="7" t="s">
        <v>204</v>
      </c>
      <c r="G1187" s="8" t="s">
        <v>2571</v>
      </c>
      <c r="H1187" s="5" t="s">
        <v>21</v>
      </c>
      <c r="I1187" s="5">
        <v>5</v>
      </c>
      <c r="J1187" s="5">
        <v>114.3</v>
      </c>
      <c r="K1187" s="5">
        <v>16</v>
      </c>
      <c r="L1187" s="5">
        <v>52.5</v>
      </c>
      <c r="M1187" s="5">
        <v>67.099999999999994</v>
      </c>
      <c r="N1187" s="5">
        <v>6.5</v>
      </c>
      <c r="O1187" s="43" t="str">
        <f>CONCATENATE(Таблица1[[#This Row],[Отверстия]],"/",Таблица1[[#This Row],[PCD]])</f>
        <v>5/114,3</v>
      </c>
      <c r="P1187" s="5" t="s">
        <v>732</v>
      </c>
      <c r="Q1187" s="17" t="str">
        <f>CONCATENATE(Таблица1[[#This Row],[Отверстия]],"/",Таблица1[[#This Row],[PCD]],"/",Таблица1[[#This Row],[Диаметр]])</f>
        <v>5/114,3/16</v>
      </c>
      <c r="R118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5/114,3/16/52,5/67,1/6,5</v>
      </c>
      <c r="S118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5/114,3/16/52,5/67,1/6,5</v>
      </c>
      <c r="T1187" s="58" t="s">
        <v>22</v>
      </c>
      <c r="U1187" s="4"/>
      <c r="V1187" s="35"/>
      <c r="W1187" s="55" t="s">
        <v>2936</v>
      </c>
      <c r="X1187" s="34">
        <v>4250</v>
      </c>
      <c r="Y1187" s="161"/>
      <c r="Z1187" s="34">
        <v>0</v>
      </c>
      <c r="AA1187" s="51">
        <f>IFERROR(VLOOKUP(Таблица1[[#This Row],[Товар КОД6]],'Stock СВОД'!$A$5:$C$220,2,0),)</f>
        <v>0</v>
      </c>
      <c r="AB1187" s="51">
        <f>IFERROR(VLOOKUP(Таблица1[[#This Row],[Товар КОД6]],'Продажи Период СВОД'!$A$5:$C$410,2,0),)</f>
        <v>0</v>
      </c>
      <c r="AC1187" s="129">
        <f>IFERROR(VLOOKUP(Таблица1[[#This Row],[Товар КОД6]],'Stock СВОД'!$A$5:$C$220,3,0),)</f>
        <v>0</v>
      </c>
      <c r="AD1187" s="51">
        <f>IFERROR(VLOOKUP(Таблица1[[#This Row],[Товар КОД6]],'Продажи Период СВОД'!$A$5:$C$410,3,0),)</f>
        <v>0</v>
      </c>
      <c r="AE1187" s="119">
        <f>Таблица1[[#This Row],[СТОК 1001]]+Таблица1[[#This Row],[СТОК 1002,]]</f>
        <v>0</v>
      </c>
      <c r="AF1187" s="128"/>
      <c r="AG1187" s="129"/>
      <c r="AH1187" s="120">
        <f>Таблица1[[#This Row],[1002 заказ]]+Таблица1[[#This Row],[1001 заказ]]</f>
        <v>0</v>
      </c>
      <c r="AI1187" s="57"/>
      <c r="AJ1187" s="194"/>
      <c r="AK1187" s="194"/>
      <c r="AL1187" s="194">
        <f>Таблица1[[#This Row],[ФАКТ 1001]]+Таблица1[[#This Row],[ФАКТ 1002]]+Таблица1[[#This Row],[1001 заказ]]+Таблица1[[#This Row],[1002 заказ]]</f>
        <v>0</v>
      </c>
      <c r="AP1187" s="3">
        <f>Таблица1[[#This Row],[Возврат 1002]]+Таблица1[[#This Row],[Возврат 1001]]</f>
        <v>0</v>
      </c>
      <c r="AQ118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88" spans="1:43" s="3" customFormat="1" ht="15.75" customHeight="1" x14ac:dyDescent="0.2">
      <c r="A1188" s="23" t="s">
        <v>810</v>
      </c>
      <c r="B1188" s="2">
        <v>408919</v>
      </c>
      <c r="C1188" s="88" t="s">
        <v>1616</v>
      </c>
      <c r="D1188" s="23" t="s">
        <v>810</v>
      </c>
      <c r="E1188" s="7">
        <v>408919</v>
      </c>
      <c r="F1188" s="7" t="s">
        <v>377</v>
      </c>
      <c r="G1188" s="8" t="s">
        <v>2571</v>
      </c>
      <c r="H1188" s="5" t="s">
        <v>21</v>
      </c>
      <c r="I1188" s="5">
        <v>5</v>
      </c>
      <c r="J1188" s="5">
        <v>114.3</v>
      </c>
      <c r="K1188" s="5">
        <v>16</v>
      </c>
      <c r="L1188" s="5">
        <v>52.5</v>
      </c>
      <c r="M1188" s="5">
        <v>67.099999999999994</v>
      </c>
      <c r="N1188" s="5">
        <v>6.5</v>
      </c>
      <c r="O1188" s="43" t="str">
        <f>CONCATENATE(Таблица1[[#This Row],[Отверстия]],"/",Таблица1[[#This Row],[PCD]])</f>
        <v>5/114,3</v>
      </c>
      <c r="P1188" s="5" t="s">
        <v>724</v>
      </c>
      <c r="Q1188" s="17" t="str">
        <f>CONCATENATE(Таблица1[[#This Row],[Отверстия]],"/",Таблица1[[#This Row],[PCD]],"/",Таблица1[[#This Row],[Диаметр]])</f>
        <v>5/114,3/16</v>
      </c>
      <c r="R118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5/114,3/16/52,5/67,1/6,5</v>
      </c>
      <c r="S118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5/114,3/16/52,5/67,1/6,5</v>
      </c>
      <c r="T1188" s="58" t="s">
        <v>22</v>
      </c>
      <c r="U1188" s="4"/>
      <c r="V1188" s="35"/>
      <c r="W1188" s="55" t="s">
        <v>2936</v>
      </c>
      <c r="X1188" s="34">
        <v>4250</v>
      </c>
      <c r="Y1188" s="161"/>
      <c r="Z1188" s="34">
        <v>0</v>
      </c>
      <c r="AA1188" s="51">
        <f>IFERROR(VLOOKUP(Таблица1[[#This Row],[Товар КОД6]],'Stock СВОД'!$A$5:$C$220,2,0),)</f>
        <v>0</v>
      </c>
      <c r="AB1188" s="51">
        <f>IFERROR(VLOOKUP(Таблица1[[#This Row],[Товар КОД6]],'Продажи Период СВОД'!$A$5:$C$410,2,0),)</f>
        <v>0</v>
      </c>
      <c r="AC1188" s="129">
        <f>IFERROR(VLOOKUP(Таблица1[[#This Row],[Товар КОД6]],'Stock СВОД'!$A$5:$C$220,3,0),)</f>
        <v>0</v>
      </c>
      <c r="AD1188" s="51">
        <f>IFERROR(VLOOKUP(Таблица1[[#This Row],[Товар КОД6]],'Продажи Период СВОД'!$A$5:$C$410,3,0),)</f>
        <v>0</v>
      </c>
      <c r="AE1188" s="119">
        <f>Таблица1[[#This Row],[СТОК 1001]]+Таблица1[[#This Row],[СТОК 1002,]]</f>
        <v>0</v>
      </c>
      <c r="AF1188" s="128"/>
      <c r="AG1188" s="129"/>
      <c r="AH1188" s="120">
        <f>Таблица1[[#This Row],[1002 заказ]]+Таблица1[[#This Row],[1001 заказ]]</f>
        <v>0</v>
      </c>
      <c r="AI1188" s="57"/>
      <c r="AJ1188" s="194"/>
      <c r="AK1188" s="194"/>
      <c r="AL1188" s="194">
        <f>Таблица1[[#This Row],[ФАКТ 1001]]+Таблица1[[#This Row],[ФАКТ 1002]]+Таблица1[[#This Row],[1001 заказ]]+Таблица1[[#This Row],[1002 заказ]]</f>
        <v>0</v>
      </c>
      <c r="AP1188" s="3">
        <f>Таблица1[[#This Row],[Возврат 1002]]+Таблица1[[#This Row],[Возврат 1001]]</f>
        <v>0</v>
      </c>
      <c r="AQ118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89" spans="1:43" s="3" customFormat="1" ht="15.75" customHeight="1" x14ac:dyDescent="0.2">
      <c r="A1189" s="23" t="s">
        <v>810</v>
      </c>
      <c r="B1189" s="2">
        <v>409012</v>
      </c>
      <c r="C1189" s="88" t="s">
        <v>1738</v>
      </c>
      <c r="D1189" s="23" t="s">
        <v>810</v>
      </c>
      <c r="E1189" s="7">
        <v>409012</v>
      </c>
      <c r="F1189" s="7" t="s">
        <v>2576</v>
      </c>
      <c r="G1189" s="8" t="s">
        <v>1107</v>
      </c>
      <c r="H1189" s="5" t="s">
        <v>21</v>
      </c>
      <c r="I1189" s="5">
        <v>5</v>
      </c>
      <c r="J1189" s="5">
        <v>114.3</v>
      </c>
      <c r="K1189" s="5">
        <v>16</v>
      </c>
      <c r="L1189" s="5">
        <v>52.5</v>
      </c>
      <c r="M1189" s="5">
        <v>67.099999999999994</v>
      </c>
      <c r="N1189" s="5">
        <v>6.5</v>
      </c>
      <c r="O1189" s="43" t="str">
        <f>CONCATENATE(Таблица1[[#This Row],[Отверстия]],"/",Таблица1[[#This Row],[PCD]])</f>
        <v>5/114,3</v>
      </c>
      <c r="P1189" s="5" t="s">
        <v>726</v>
      </c>
      <c r="Q1189" s="17" t="str">
        <f>CONCATENATE(Таблица1[[#This Row],[Отверстия]],"/",Таблица1[[#This Row],[PCD]],"/",Таблица1[[#This Row],[Диаметр]])</f>
        <v>5/114,3/16</v>
      </c>
      <c r="R118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5/114,3/16/52,5/67,1/6,5</v>
      </c>
      <c r="S118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5/114,3/16/52,5/67,1/6,5</v>
      </c>
      <c r="T1189" s="58" t="s">
        <v>22</v>
      </c>
      <c r="U1189" s="4"/>
      <c r="V1189" s="35"/>
      <c r="W1189" s="55" t="s">
        <v>2936</v>
      </c>
      <c r="X1189" s="34">
        <v>3990</v>
      </c>
      <c r="Y1189" s="161"/>
      <c r="Z1189" s="34">
        <v>0</v>
      </c>
      <c r="AA1189" s="51">
        <f>IFERROR(VLOOKUP(Таблица1[[#This Row],[Товар КОД6]],'Stock СВОД'!$A$5:$C$220,2,0),)</f>
        <v>0</v>
      </c>
      <c r="AB1189" s="51">
        <f>IFERROR(VLOOKUP(Таблица1[[#This Row],[Товар КОД6]],'Продажи Период СВОД'!$A$5:$C$410,2,0),)</f>
        <v>0</v>
      </c>
      <c r="AC1189" s="129">
        <f>IFERROR(VLOOKUP(Таблица1[[#This Row],[Товар КОД6]],'Stock СВОД'!$A$5:$C$220,3,0),)</f>
        <v>0</v>
      </c>
      <c r="AD1189" s="51">
        <f>IFERROR(VLOOKUP(Таблица1[[#This Row],[Товар КОД6]],'Продажи Период СВОД'!$A$5:$C$410,3,0),)</f>
        <v>0</v>
      </c>
      <c r="AE1189" s="119">
        <f>Таблица1[[#This Row],[СТОК 1001]]+Таблица1[[#This Row],[СТОК 1002,]]</f>
        <v>0</v>
      </c>
      <c r="AF1189" s="128"/>
      <c r="AG1189" s="129"/>
      <c r="AH1189" s="120">
        <f>Таблица1[[#This Row],[1002 заказ]]+Таблица1[[#This Row],[1001 заказ]]</f>
        <v>0</v>
      </c>
      <c r="AI1189" s="57"/>
      <c r="AJ1189" s="194"/>
      <c r="AK1189" s="194"/>
      <c r="AL1189" s="194">
        <f>Таблица1[[#This Row],[ФАКТ 1001]]+Таблица1[[#This Row],[ФАКТ 1002]]+Таблица1[[#This Row],[1001 заказ]]+Таблица1[[#This Row],[1002 заказ]]</f>
        <v>0</v>
      </c>
      <c r="AP1189" s="3">
        <f>Таблица1[[#This Row],[Возврат 1002]]+Таблица1[[#This Row],[Возврат 1001]]</f>
        <v>0</v>
      </c>
      <c r="AQ118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90" spans="1:43" s="3" customFormat="1" ht="15.75" customHeight="1" x14ac:dyDescent="0.2">
      <c r="A1190" s="23" t="s">
        <v>810</v>
      </c>
      <c r="B1190" s="2">
        <v>409013</v>
      </c>
      <c r="C1190" s="88" t="s">
        <v>1739</v>
      </c>
      <c r="D1190" s="23" t="s">
        <v>810</v>
      </c>
      <c r="E1190" s="7">
        <v>409013</v>
      </c>
      <c r="F1190" s="7" t="s">
        <v>2576</v>
      </c>
      <c r="G1190" s="8" t="s">
        <v>1108</v>
      </c>
      <c r="H1190" s="5" t="s">
        <v>21</v>
      </c>
      <c r="I1190" s="5">
        <v>5</v>
      </c>
      <c r="J1190" s="5">
        <v>114.3</v>
      </c>
      <c r="K1190" s="5">
        <v>16</v>
      </c>
      <c r="L1190" s="5">
        <v>52.5</v>
      </c>
      <c r="M1190" s="5">
        <v>67.099999999999994</v>
      </c>
      <c r="N1190" s="5">
        <v>6.5</v>
      </c>
      <c r="O1190" s="43" t="str">
        <f>CONCATENATE(Таблица1[[#This Row],[Отверстия]],"/",Таблица1[[#This Row],[PCD]])</f>
        <v>5/114,3</v>
      </c>
      <c r="P1190" s="5" t="s">
        <v>726</v>
      </c>
      <c r="Q1190" s="17" t="str">
        <f>CONCATENATE(Таблица1[[#This Row],[Отверстия]],"/",Таблица1[[#This Row],[PCD]],"/",Таблица1[[#This Row],[Диаметр]])</f>
        <v>5/114,3/16</v>
      </c>
      <c r="R119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5/114,3/16/52,5/67,1/6,5</v>
      </c>
      <c r="S119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5/114,3/16/52,5/67,1/6,5</v>
      </c>
      <c r="T1190" s="58" t="s">
        <v>22</v>
      </c>
      <c r="U1190" s="4"/>
      <c r="V1190" s="35"/>
      <c r="W1190" s="55" t="s">
        <v>2936</v>
      </c>
      <c r="X1190" s="34">
        <v>3990</v>
      </c>
      <c r="Y1190" s="161"/>
      <c r="Z1190" s="34">
        <v>0</v>
      </c>
      <c r="AA1190" s="51">
        <f>IFERROR(VLOOKUP(Таблица1[[#This Row],[Товар КОД6]],'Stock СВОД'!$A$5:$C$220,2,0),)</f>
        <v>0</v>
      </c>
      <c r="AB1190" s="51">
        <f>IFERROR(VLOOKUP(Таблица1[[#This Row],[Товар КОД6]],'Продажи Период СВОД'!$A$5:$C$410,2,0),)</f>
        <v>0</v>
      </c>
      <c r="AC1190" s="129">
        <f>IFERROR(VLOOKUP(Таблица1[[#This Row],[Товар КОД6]],'Stock СВОД'!$A$5:$C$220,3,0),)</f>
        <v>0</v>
      </c>
      <c r="AD1190" s="51">
        <f>IFERROR(VLOOKUP(Таблица1[[#This Row],[Товар КОД6]],'Продажи Период СВОД'!$A$5:$C$410,3,0),)</f>
        <v>0</v>
      </c>
      <c r="AE1190" s="119">
        <f>Таблица1[[#This Row],[СТОК 1001]]+Таблица1[[#This Row],[СТОК 1002,]]</f>
        <v>0</v>
      </c>
      <c r="AF1190" s="128"/>
      <c r="AG1190" s="129"/>
      <c r="AH1190" s="120">
        <f>Таблица1[[#This Row],[1002 заказ]]+Таблица1[[#This Row],[1001 заказ]]</f>
        <v>0</v>
      </c>
      <c r="AI1190" s="57"/>
      <c r="AJ1190" s="194"/>
      <c r="AK1190" s="194"/>
      <c r="AL1190" s="194">
        <f>Таблица1[[#This Row],[ФАКТ 1001]]+Таблица1[[#This Row],[ФАКТ 1002]]+Таблица1[[#This Row],[1001 заказ]]+Таблица1[[#This Row],[1002 заказ]]</f>
        <v>0</v>
      </c>
      <c r="AP1190" s="3">
        <f>Таблица1[[#This Row],[Возврат 1002]]+Таблица1[[#This Row],[Возврат 1001]]</f>
        <v>0</v>
      </c>
      <c r="AQ119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91" spans="1:43" s="3" customFormat="1" ht="15.75" customHeight="1" x14ac:dyDescent="0.2">
      <c r="A1191" s="23" t="s">
        <v>810</v>
      </c>
      <c r="B1191" s="2">
        <v>665688</v>
      </c>
      <c r="C1191" s="88" t="s">
        <v>3816</v>
      </c>
      <c r="D1191" s="23" t="s">
        <v>810</v>
      </c>
      <c r="E1191" s="7">
        <v>665688</v>
      </c>
      <c r="F1191" s="7" t="s">
        <v>2576</v>
      </c>
      <c r="G1191" s="8" t="s">
        <v>1099</v>
      </c>
      <c r="H1191" s="5" t="s">
        <v>21</v>
      </c>
      <c r="I1191" s="5">
        <v>5</v>
      </c>
      <c r="J1191" s="5">
        <v>114.3</v>
      </c>
      <c r="K1191" s="5">
        <v>16</v>
      </c>
      <c r="L1191" s="5">
        <v>52.5</v>
      </c>
      <c r="M1191" s="5">
        <v>67.099999999999994</v>
      </c>
      <c r="N1191" s="5">
        <v>6.5</v>
      </c>
      <c r="O1191" s="43" t="str">
        <f>CONCATENATE(Таблица1[[#This Row],[Отверстия]],"/",Таблица1[[#This Row],[PCD]])</f>
        <v>5/114,3</v>
      </c>
      <c r="P1191" s="5" t="s">
        <v>2318</v>
      </c>
      <c r="Q1191" s="17" t="str">
        <f>CONCATENATE(Таблица1[[#This Row],[Отверстия]],"/",Таблица1[[#This Row],[PCD]],"/",Таблица1[[#This Row],[Диаметр]])</f>
        <v>5/114,3/16</v>
      </c>
      <c r="R119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5/114,3/16/52,5/67,1/6,5</v>
      </c>
      <c r="S119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5/114,3/16/52,5/67,1/6,5</v>
      </c>
      <c r="T1191" s="58" t="s">
        <v>22</v>
      </c>
      <c r="U1191" s="4"/>
      <c r="V1191" s="35"/>
      <c r="W1191" s="55" t="s">
        <v>2936</v>
      </c>
      <c r="X1191" s="34">
        <v>3990</v>
      </c>
      <c r="Y1191" s="161"/>
      <c r="Z1191" s="34">
        <v>0</v>
      </c>
      <c r="AA1191" s="51">
        <f>IFERROR(VLOOKUP(Таблица1[[#This Row],[Товар КОД6]],'Stock СВОД'!$A$5:$C$220,2,0),)</f>
        <v>0</v>
      </c>
      <c r="AB1191" s="51">
        <f>IFERROR(VLOOKUP(Таблица1[[#This Row],[Товар КОД6]],'Продажи Период СВОД'!$A$5:$C$410,2,0),)</f>
        <v>0</v>
      </c>
      <c r="AC1191" s="129">
        <f>IFERROR(VLOOKUP(Таблица1[[#This Row],[Товар КОД6]],'Stock СВОД'!$A$5:$C$220,3,0),)</f>
        <v>0</v>
      </c>
      <c r="AD1191" s="51">
        <f>IFERROR(VLOOKUP(Таблица1[[#This Row],[Товар КОД6]],'Продажи Период СВОД'!$A$5:$C$410,3,0),)</f>
        <v>0</v>
      </c>
      <c r="AE1191" s="119">
        <f>Таблица1[[#This Row],[СТОК 1001]]+Таблица1[[#This Row],[СТОК 1002,]]</f>
        <v>0</v>
      </c>
      <c r="AF1191" s="128"/>
      <c r="AG1191" s="129"/>
      <c r="AH1191" s="120">
        <f>Таблица1[[#This Row],[1002 заказ]]+Таблица1[[#This Row],[1001 заказ]]</f>
        <v>0</v>
      </c>
      <c r="AI1191" s="57"/>
      <c r="AJ1191" s="194"/>
      <c r="AK1191" s="194"/>
      <c r="AL1191" s="194">
        <f>Таблица1[[#This Row],[ФАКТ 1001]]+Таблица1[[#This Row],[ФАКТ 1002]]+Таблица1[[#This Row],[1001 заказ]]+Таблица1[[#This Row],[1002 заказ]]</f>
        <v>0</v>
      </c>
      <c r="AN1191" s="3">
        <v>4</v>
      </c>
      <c r="AP1191" s="3">
        <f>Таблица1[[#This Row],[Возврат 1002]]+Таблица1[[#This Row],[Возврат 1001]]</f>
        <v>4</v>
      </c>
      <c r="AQ119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92" spans="1:43" s="3" customFormat="1" ht="15.75" customHeight="1" x14ac:dyDescent="0.2">
      <c r="A1192" s="23" t="s">
        <v>810</v>
      </c>
      <c r="B1192" s="2">
        <v>665757</v>
      </c>
      <c r="C1192" s="88" t="s">
        <v>1166</v>
      </c>
      <c r="D1192" s="23" t="s">
        <v>810</v>
      </c>
      <c r="E1192" s="7">
        <v>665757</v>
      </c>
      <c r="F1192" s="7" t="s">
        <v>377</v>
      </c>
      <c r="G1192" s="8" t="s">
        <v>1106</v>
      </c>
      <c r="H1192" s="5" t="s">
        <v>1002</v>
      </c>
      <c r="I1192" s="5">
        <v>5</v>
      </c>
      <c r="J1192" s="5">
        <v>114.3</v>
      </c>
      <c r="K1192" s="5">
        <v>16</v>
      </c>
      <c r="L1192" s="5">
        <v>52</v>
      </c>
      <c r="M1192" s="5">
        <v>67.099999999999994</v>
      </c>
      <c r="N1192" s="5">
        <v>6.5</v>
      </c>
      <c r="O1192" s="43" t="str">
        <f>CONCATENATE(Таблица1[[#This Row],[Отверстия]],"/",Таблица1[[#This Row],[PCD]])</f>
        <v>5/114,3</v>
      </c>
      <c r="P1192" s="5" t="s">
        <v>1157</v>
      </c>
      <c r="Q1192" s="17" t="str">
        <f>CONCATENATE(Таблица1[[#This Row],[Отверстия]],"/",Таблица1[[#This Row],[PCD]],"/",Таблица1[[#This Row],[Диаметр]])</f>
        <v>5/114,3/16</v>
      </c>
      <c r="R119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5/114,3/16/52/67,1/6,5</v>
      </c>
      <c r="S119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5/114,3/16/52/67,1/6,5</v>
      </c>
      <c r="T1192" s="58" t="s">
        <v>28</v>
      </c>
      <c r="U1192" s="4">
        <v>4</v>
      </c>
      <c r="V1192" s="35">
        <v>4</v>
      </c>
      <c r="W1192" s="55"/>
      <c r="X1192" s="34">
        <v>3990</v>
      </c>
      <c r="Y1192" s="161"/>
      <c r="Z1192" s="34">
        <v>0</v>
      </c>
      <c r="AA1192" s="51">
        <f>IFERROR(VLOOKUP(Таблица1[[#This Row],[Товар КОД6]],'Stock СВОД'!$A$5:$C$220,2,0),)</f>
        <v>0</v>
      </c>
      <c r="AB1192" s="51">
        <f>IFERROR(VLOOKUP(Таблица1[[#This Row],[Товар КОД6]],'Продажи Период СВОД'!$A$5:$C$410,2,0),)</f>
        <v>0</v>
      </c>
      <c r="AC1192" s="129">
        <f>IFERROR(VLOOKUP(Таблица1[[#This Row],[Товар КОД6]],'Stock СВОД'!$A$5:$C$220,3,0),)</f>
        <v>0</v>
      </c>
      <c r="AD1192" s="51">
        <f>IFERROR(VLOOKUP(Таблица1[[#This Row],[Товар КОД6]],'Продажи Период СВОД'!$A$5:$C$410,3,0),)</f>
        <v>0</v>
      </c>
      <c r="AE1192" s="119">
        <f>Таблица1[[#This Row],[СТОК 1001]]+Таблица1[[#This Row],[СТОК 1002,]]</f>
        <v>0</v>
      </c>
      <c r="AF1192" s="128"/>
      <c r="AG1192" s="129"/>
      <c r="AH1192" s="120">
        <f>Таблица1[[#This Row],[1002 заказ]]+Таблица1[[#This Row],[1001 заказ]]</f>
        <v>0</v>
      </c>
      <c r="AI1192" s="57"/>
      <c r="AJ1192" s="194"/>
      <c r="AK1192" s="194"/>
      <c r="AL1192" s="194">
        <f>Таблица1[[#This Row],[ФАКТ 1001]]+Таблица1[[#This Row],[ФАКТ 1002]]+Таблица1[[#This Row],[1001 заказ]]+Таблица1[[#This Row],[1002 заказ]]</f>
        <v>0</v>
      </c>
      <c r="AP1192" s="3">
        <f>Таблица1[[#This Row],[Возврат 1002]]+Таблица1[[#This Row],[Возврат 1001]]</f>
        <v>0</v>
      </c>
      <c r="AQ119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93" spans="1:43" s="3" customFormat="1" ht="15.75" customHeight="1" x14ac:dyDescent="0.2">
      <c r="A1193" s="23" t="s">
        <v>810</v>
      </c>
      <c r="B1193" s="2">
        <v>665756</v>
      </c>
      <c r="C1193" s="88" t="s">
        <v>3817</v>
      </c>
      <c r="D1193" s="23" t="s">
        <v>810</v>
      </c>
      <c r="E1193" s="7">
        <v>665756</v>
      </c>
      <c r="F1193" s="7" t="s">
        <v>377</v>
      </c>
      <c r="G1193" s="8" t="s">
        <v>1099</v>
      </c>
      <c r="H1193" s="5" t="s">
        <v>21</v>
      </c>
      <c r="I1193" s="5">
        <v>5</v>
      </c>
      <c r="J1193" s="5">
        <v>114.3</v>
      </c>
      <c r="K1193" s="5">
        <v>16</v>
      </c>
      <c r="L1193" s="5">
        <v>52</v>
      </c>
      <c r="M1193" s="5">
        <v>67.099999999999994</v>
      </c>
      <c r="N1193" s="5">
        <v>6.5</v>
      </c>
      <c r="O1193" s="43" t="str">
        <f>CONCATENATE(Таблица1[[#This Row],[Отверстия]],"/",Таблица1[[#This Row],[PCD]])</f>
        <v>5/114,3</v>
      </c>
      <c r="P1193" s="5" t="s">
        <v>2344</v>
      </c>
      <c r="Q1193" s="17" t="str">
        <f>CONCATENATE(Таблица1[[#This Row],[Отверстия]],"/",Таблица1[[#This Row],[PCD]],"/",Таблица1[[#This Row],[Диаметр]])</f>
        <v>5/114,3/16</v>
      </c>
      <c r="R119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5/114,3/16/52/67,1/6,5</v>
      </c>
      <c r="S119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5/114,3/16/52/67,1/6,5</v>
      </c>
      <c r="T1193" s="58" t="s">
        <v>28</v>
      </c>
      <c r="U1193" s="4">
        <v>4</v>
      </c>
      <c r="V1193" s="35">
        <v>4</v>
      </c>
      <c r="W1193" s="55"/>
      <c r="X1193" s="34">
        <v>3990</v>
      </c>
      <c r="Y1193" s="161"/>
      <c r="Z1193" s="34">
        <v>0</v>
      </c>
      <c r="AA1193" s="51">
        <f>IFERROR(VLOOKUP(Таблица1[[#This Row],[Товар КОД6]],'Stock СВОД'!$A$5:$C$220,2,0),)</f>
        <v>0</v>
      </c>
      <c r="AB1193" s="51">
        <f>IFERROR(VLOOKUP(Таблица1[[#This Row],[Товар КОД6]],'Продажи Период СВОД'!$A$5:$C$410,2,0),)</f>
        <v>0</v>
      </c>
      <c r="AC1193" s="129">
        <f>IFERROR(VLOOKUP(Таблица1[[#This Row],[Товар КОД6]],'Stock СВОД'!$A$5:$C$220,3,0),)</f>
        <v>0</v>
      </c>
      <c r="AD1193" s="51">
        <f>IFERROR(VLOOKUP(Таблица1[[#This Row],[Товар КОД6]],'Продажи Период СВОД'!$A$5:$C$410,3,0),)</f>
        <v>0</v>
      </c>
      <c r="AE1193" s="119">
        <f>Таблица1[[#This Row],[СТОК 1001]]+Таблица1[[#This Row],[СТОК 1002,]]</f>
        <v>0</v>
      </c>
      <c r="AF1193" s="128"/>
      <c r="AG1193" s="129"/>
      <c r="AH1193" s="120">
        <f>Таблица1[[#This Row],[1002 заказ]]+Таблица1[[#This Row],[1001 заказ]]</f>
        <v>0</v>
      </c>
      <c r="AI1193" s="57"/>
      <c r="AJ1193" s="194"/>
      <c r="AK1193" s="194"/>
      <c r="AL1193" s="194">
        <f>Таблица1[[#This Row],[ФАКТ 1001]]+Таблица1[[#This Row],[ФАКТ 1002]]+Таблица1[[#This Row],[1001 заказ]]+Таблица1[[#This Row],[1002 заказ]]</f>
        <v>0</v>
      </c>
      <c r="AP1193" s="3">
        <f>Таблица1[[#This Row],[Возврат 1002]]+Таблица1[[#This Row],[Возврат 1001]]</f>
        <v>0</v>
      </c>
      <c r="AQ119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94" spans="1:43" s="3" customFormat="1" ht="15.75" customHeight="1" x14ac:dyDescent="0.2">
      <c r="A1194" s="23" t="s">
        <v>810</v>
      </c>
      <c r="B1194" s="2">
        <v>405709</v>
      </c>
      <c r="C1194" s="88" t="s">
        <v>1308</v>
      </c>
      <c r="D1194" s="23" t="s">
        <v>810</v>
      </c>
      <c r="E1194" s="7">
        <v>405709</v>
      </c>
      <c r="F1194" s="7" t="s">
        <v>513</v>
      </c>
      <c r="G1194" s="8" t="s">
        <v>1180</v>
      </c>
      <c r="H1194" s="5" t="s">
        <v>21</v>
      </c>
      <c r="I1194" s="5">
        <v>5</v>
      </c>
      <c r="J1194" s="5">
        <v>114.3</v>
      </c>
      <c r="K1194" s="5">
        <v>16</v>
      </c>
      <c r="L1194" s="5">
        <v>52</v>
      </c>
      <c r="M1194" s="5">
        <v>67.099999999999994</v>
      </c>
      <c r="N1194" s="5">
        <v>7</v>
      </c>
      <c r="O1194" s="43" t="str">
        <f>CONCATENATE(Таблица1[[#This Row],[Отверстия]],"/",Таблица1[[#This Row],[PCD]])</f>
        <v>5/114,3</v>
      </c>
      <c r="P1194" s="5" t="s">
        <v>1307</v>
      </c>
      <c r="Q1194" s="17" t="str">
        <f>CONCATENATE(Таблица1[[#This Row],[Отверстия]],"/",Таблица1[[#This Row],[PCD]],"/",Таблица1[[#This Row],[Диаметр]])</f>
        <v>5/114,3/16</v>
      </c>
      <c r="R119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5/114,3/16/52/67,1/7</v>
      </c>
      <c r="S119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5/114,3/16/52/67,1/7</v>
      </c>
      <c r="T1194" s="58" t="s">
        <v>28</v>
      </c>
      <c r="U1194" s="4">
        <v>4</v>
      </c>
      <c r="V1194" s="35">
        <v>4</v>
      </c>
      <c r="W1194" s="55"/>
      <c r="X1194" s="34">
        <v>4250</v>
      </c>
      <c r="Y1194" s="161"/>
      <c r="Z1194" s="34">
        <v>0</v>
      </c>
      <c r="AA1194" s="51">
        <f>IFERROR(VLOOKUP(Таблица1[[#This Row],[Товар КОД6]],'Stock СВОД'!$A$5:$C$220,2,0),)</f>
        <v>0</v>
      </c>
      <c r="AB1194" s="51">
        <f>IFERROR(VLOOKUP(Таблица1[[#This Row],[Товар КОД6]],'Продажи Период СВОД'!$A$5:$C$410,2,0),)</f>
        <v>0</v>
      </c>
      <c r="AC1194" s="129">
        <f>IFERROR(VLOOKUP(Таблица1[[#This Row],[Товар КОД6]],'Stock СВОД'!$A$5:$C$220,3,0),)</f>
        <v>0</v>
      </c>
      <c r="AD1194" s="51">
        <f>IFERROR(VLOOKUP(Таблица1[[#This Row],[Товар КОД6]],'Продажи Период СВОД'!$A$5:$C$410,3,0),)</f>
        <v>0</v>
      </c>
      <c r="AE1194" s="119">
        <f>Таблица1[[#This Row],[СТОК 1001]]+Таблица1[[#This Row],[СТОК 1002,]]</f>
        <v>0</v>
      </c>
      <c r="AF1194" s="128"/>
      <c r="AG1194" s="129"/>
      <c r="AH1194" s="120">
        <f>Таблица1[[#This Row],[1002 заказ]]+Таблица1[[#This Row],[1001 заказ]]</f>
        <v>0</v>
      </c>
      <c r="AI1194" s="57"/>
      <c r="AJ1194" s="194"/>
      <c r="AK1194" s="194"/>
      <c r="AL1194" s="194">
        <f>Таблица1[[#This Row],[ФАКТ 1001]]+Таблица1[[#This Row],[ФАКТ 1002]]+Таблица1[[#This Row],[1001 заказ]]+Таблица1[[#This Row],[1002 заказ]]</f>
        <v>0</v>
      </c>
      <c r="AP1194" s="3">
        <f>Таблица1[[#This Row],[Возврат 1002]]+Таблица1[[#This Row],[Возврат 1001]]</f>
        <v>0</v>
      </c>
      <c r="AQ119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95" spans="1:43" s="3" customFormat="1" ht="15.75" customHeight="1" x14ac:dyDescent="0.2">
      <c r="A1195" s="23" t="s">
        <v>810</v>
      </c>
      <c r="B1195" s="2">
        <v>661572</v>
      </c>
      <c r="C1195" s="88" t="s">
        <v>1996</v>
      </c>
      <c r="D1195" s="23" t="s">
        <v>810</v>
      </c>
      <c r="E1195" s="7">
        <v>661572</v>
      </c>
      <c r="F1195" s="7" t="s">
        <v>513</v>
      </c>
      <c r="G1195" s="8" t="s">
        <v>1106</v>
      </c>
      <c r="H1195" s="5" t="s">
        <v>21</v>
      </c>
      <c r="I1195" s="5">
        <v>5</v>
      </c>
      <c r="J1195" s="5">
        <v>114.3</v>
      </c>
      <c r="K1195" s="5">
        <v>16</v>
      </c>
      <c r="L1195" s="5">
        <v>52</v>
      </c>
      <c r="M1195" s="5">
        <v>67.099999999999994</v>
      </c>
      <c r="N1195" s="5">
        <v>7</v>
      </c>
      <c r="O1195" s="43" t="str">
        <f>CONCATENATE(Таблица1[[#This Row],[Отверстия]],"/",Таблица1[[#This Row],[PCD]])</f>
        <v>5/114,3</v>
      </c>
      <c r="P1195" s="5" t="s">
        <v>1995</v>
      </c>
      <c r="Q1195" s="17" t="str">
        <f>CONCATENATE(Таблица1[[#This Row],[Отверстия]],"/",Таблица1[[#This Row],[PCD]],"/",Таблица1[[#This Row],[Диаметр]])</f>
        <v>5/114,3/16</v>
      </c>
      <c r="R119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5/114,3/16/52/67,1/7</v>
      </c>
      <c r="S119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5/114,3/16/52/67,1/7</v>
      </c>
      <c r="T1195" s="58" t="s">
        <v>28</v>
      </c>
      <c r="U1195" s="4">
        <v>4</v>
      </c>
      <c r="V1195" s="35">
        <v>4</v>
      </c>
      <c r="W1195" s="55"/>
      <c r="X1195" s="34">
        <v>3990</v>
      </c>
      <c r="Y1195" s="161"/>
      <c r="Z1195" s="34">
        <v>0</v>
      </c>
      <c r="AA1195" s="51">
        <f>IFERROR(VLOOKUP(Таблица1[[#This Row],[Товар КОД6]],'Stock СВОД'!$A$5:$C$220,2,0),)</f>
        <v>0</v>
      </c>
      <c r="AB1195" s="51">
        <f>IFERROR(VLOOKUP(Таблица1[[#This Row],[Товар КОД6]],'Продажи Период СВОД'!$A$5:$C$410,2,0),)</f>
        <v>0</v>
      </c>
      <c r="AC1195" s="129">
        <f>IFERROR(VLOOKUP(Таблица1[[#This Row],[Товар КОД6]],'Stock СВОД'!$A$5:$C$220,3,0),)</f>
        <v>0</v>
      </c>
      <c r="AD1195" s="51">
        <f>IFERROR(VLOOKUP(Таблица1[[#This Row],[Товар КОД6]],'Продажи Период СВОД'!$A$5:$C$410,3,0),)</f>
        <v>0</v>
      </c>
      <c r="AE1195" s="119">
        <f>Таблица1[[#This Row],[СТОК 1001]]+Таблица1[[#This Row],[СТОК 1002,]]</f>
        <v>0</v>
      </c>
      <c r="AF1195" s="128"/>
      <c r="AG1195" s="129"/>
      <c r="AH1195" s="120">
        <f>Таблица1[[#This Row],[1002 заказ]]+Таблица1[[#This Row],[1001 заказ]]</f>
        <v>0</v>
      </c>
      <c r="AI1195" s="57"/>
      <c r="AJ1195" s="194"/>
      <c r="AK1195" s="194"/>
      <c r="AL1195" s="194">
        <f>Таблица1[[#This Row],[ФАКТ 1001]]+Таблица1[[#This Row],[ФАКТ 1002]]+Таблица1[[#This Row],[1001 заказ]]+Таблица1[[#This Row],[1002 заказ]]</f>
        <v>0</v>
      </c>
      <c r="AP1195" s="3">
        <f>Таблица1[[#This Row],[Возврат 1002]]+Таблица1[[#This Row],[Возврат 1001]]</f>
        <v>0</v>
      </c>
      <c r="AQ119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96" spans="1:43" s="3" customFormat="1" ht="15.75" customHeight="1" x14ac:dyDescent="0.2">
      <c r="A1196" s="23" t="s">
        <v>810</v>
      </c>
      <c r="B1196" s="2">
        <v>661573</v>
      </c>
      <c r="C1196" s="88" t="s">
        <v>3818</v>
      </c>
      <c r="D1196" s="23" t="s">
        <v>810</v>
      </c>
      <c r="E1196" s="7">
        <v>661573</v>
      </c>
      <c r="F1196" s="7" t="s">
        <v>513</v>
      </c>
      <c r="G1196" s="8" t="s">
        <v>1099</v>
      </c>
      <c r="H1196" s="5" t="s">
        <v>21</v>
      </c>
      <c r="I1196" s="5">
        <v>5</v>
      </c>
      <c r="J1196" s="5">
        <v>114.3</v>
      </c>
      <c r="K1196" s="5">
        <v>16</v>
      </c>
      <c r="L1196" s="5">
        <v>52</v>
      </c>
      <c r="M1196" s="5">
        <v>67.099999999999994</v>
      </c>
      <c r="N1196" s="5">
        <v>7</v>
      </c>
      <c r="O1196" s="43" t="str">
        <f>CONCATENATE(Таблица1[[#This Row],[Отверстия]],"/",Таблица1[[#This Row],[PCD]])</f>
        <v>5/114,3</v>
      </c>
      <c r="P1196" s="5" t="s">
        <v>1997</v>
      </c>
      <c r="Q1196" s="17" t="str">
        <f>CONCATENATE(Таблица1[[#This Row],[Отверстия]],"/",Таблица1[[#This Row],[PCD]],"/",Таблица1[[#This Row],[Диаметр]])</f>
        <v>5/114,3/16</v>
      </c>
      <c r="R119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5/114,3/16/52/67,1/7</v>
      </c>
      <c r="S119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5/114,3/16/52/67,1/7</v>
      </c>
      <c r="T1196" s="58" t="s">
        <v>28</v>
      </c>
      <c r="U1196" s="4">
        <v>4</v>
      </c>
      <c r="V1196" s="35">
        <v>4</v>
      </c>
      <c r="W1196" s="55"/>
      <c r="X1196" s="34">
        <v>3990</v>
      </c>
      <c r="Y1196" s="161"/>
      <c r="Z1196" s="34">
        <v>0</v>
      </c>
      <c r="AA1196" s="51">
        <f>IFERROR(VLOOKUP(Таблица1[[#This Row],[Товар КОД6]],'Stock СВОД'!$A$5:$C$220,2,0),)</f>
        <v>0</v>
      </c>
      <c r="AB1196" s="51">
        <f>IFERROR(VLOOKUP(Таблица1[[#This Row],[Товар КОД6]],'Продажи Период СВОД'!$A$5:$C$410,2,0),)</f>
        <v>0</v>
      </c>
      <c r="AC1196" s="129">
        <f>IFERROR(VLOOKUP(Таблица1[[#This Row],[Товар КОД6]],'Stock СВОД'!$A$5:$C$220,3,0),)</f>
        <v>0</v>
      </c>
      <c r="AD1196" s="51">
        <f>IFERROR(VLOOKUP(Таблица1[[#This Row],[Товар КОД6]],'Продажи Период СВОД'!$A$5:$C$410,3,0),)</f>
        <v>0</v>
      </c>
      <c r="AE1196" s="119">
        <f>Таблица1[[#This Row],[СТОК 1001]]+Таблица1[[#This Row],[СТОК 1002,]]</f>
        <v>0</v>
      </c>
      <c r="AF1196" s="128"/>
      <c r="AG1196" s="129"/>
      <c r="AH1196" s="120">
        <f>Таблица1[[#This Row],[1002 заказ]]+Таблица1[[#This Row],[1001 заказ]]</f>
        <v>0</v>
      </c>
      <c r="AI1196" s="57"/>
      <c r="AJ1196" s="194"/>
      <c r="AK1196" s="194"/>
      <c r="AL1196" s="194">
        <f>Таблица1[[#This Row],[ФАКТ 1001]]+Таблица1[[#This Row],[ФАКТ 1002]]+Таблица1[[#This Row],[1001 заказ]]+Таблица1[[#This Row],[1002 заказ]]</f>
        <v>0</v>
      </c>
      <c r="AP1196" s="3">
        <f>Таблица1[[#This Row],[Возврат 1002]]+Таблица1[[#This Row],[Возврат 1001]]</f>
        <v>0</v>
      </c>
      <c r="AQ119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97" spans="1:43" s="3" customFormat="1" ht="15.75" customHeight="1" x14ac:dyDescent="0.2">
      <c r="A1197" s="23" t="s">
        <v>810</v>
      </c>
      <c r="B1197" s="2">
        <v>408924</v>
      </c>
      <c r="C1197" s="88" t="s">
        <v>1622</v>
      </c>
      <c r="D1197" s="23" t="s">
        <v>810</v>
      </c>
      <c r="E1197" s="7">
        <v>408924</v>
      </c>
      <c r="F1197" s="7" t="s">
        <v>377</v>
      </c>
      <c r="G1197" s="8" t="s">
        <v>1180</v>
      </c>
      <c r="H1197" s="5" t="s">
        <v>21</v>
      </c>
      <c r="I1197" s="5">
        <v>5</v>
      </c>
      <c r="J1197" s="5">
        <v>114.3</v>
      </c>
      <c r="K1197" s="5">
        <v>16</v>
      </c>
      <c r="L1197" s="5">
        <v>55</v>
      </c>
      <c r="M1197" s="5">
        <v>64.099999999999994</v>
      </c>
      <c r="N1197" s="5">
        <v>6.5</v>
      </c>
      <c r="O1197" s="43" t="str">
        <f>CONCATENATE(Таблица1[[#This Row],[Отверстия]],"/",Таблица1[[#This Row],[PCD]])</f>
        <v>5/114,3</v>
      </c>
      <c r="P1197" s="5" t="s">
        <v>1621</v>
      </c>
      <c r="Q1197" s="17" t="str">
        <f>CONCATENATE(Таблица1[[#This Row],[Отверстия]],"/",Таблица1[[#This Row],[PCD]],"/",Таблица1[[#This Row],[Диаметр]])</f>
        <v>5/114,3/16</v>
      </c>
      <c r="R119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5/114,3/16/55/64,1/6,5</v>
      </c>
      <c r="S119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5/114,3/16/55/64,1/6,5</v>
      </c>
      <c r="T1197" s="58" t="s">
        <v>22</v>
      </c>
      <c r="U1197" s="4"/>
      <c r="V1197" s="35"/>
      <c r="W1197" s="55" t="s">
        <v>2791</v>
      </c>
      <c r="X1197" s="34">
        <v>4250</v>
      </c>
      <c r="Y1197" s="161"/>
      <c r="Z1197" s="34">
        <v>0</v>
      </c>
      <c r="AA1197" s="51">
        <f>IFERROR(VLOOKUP(Таблица1[[#This Row],[Товар КОД6]],'Stock СВОД'!$A$5:$C$220,2,0),)</f>
        <v>0</v>
      </c>
      <c r="AB1197" s="51">
        <f>IFERROR(VLOOKUP(Таблица1[[#This Row],[Товар КОД6]],'Продажи Период СВОД'!$A$5:$C$410,2,0),)</f>
        <v>0</v>
      </c>
      <c r="AC1197" s="129">
        <f>IFERROR(VLOOKUP(Таблица1[[#This Row],[Товар КОД6]],'Stock СВОД'!$A$5:$C$220,3,0),)</f>
        <v>0</v>
      </c>
      <c r="AD1197" s="51">
        <f>IFERROR(VLOOKUP(Таблица1[[#This Row],[Товар КОД6]],'Продажи Период СВОД'!$A$5:$C$410,3,0),)</f>
        <v>0</v>
      </c>
      <c r="AE1197" s="119">
        <f>Таблица1[[#This Row],[СТОК 1001]]+Таблица1[[#This Row],[СТОК 1002,]]</f>
        <v>0</v>
      </c>
      <c r="AF1197" s="128"/>
      <c r="AG1197" s="129"/>
      <c r="AH1197" s="120">
        <f>Таблица1[[#This Row],[1002 заказ]]+Таблица1[[#This Row],[1001 заказ]]</f>
        <v>0</v>
      </c>
      <c r="AI1197" s="57">
        <v>1</v>
      </c>
      <c r="AJ1197" s="194"/>
      <c r="AK1197" s="194"/>
      <c r="AL1197" s="194">
        <f>Таблица1[[#This Row],[ФАКТ 1001]]+Таблица1[[#This Row],[ФАКТ 1002]]+Таблица1[[#This Row],[1001 заказ]]+Таблица1[[#This Row],[1002 заказ]]</f>
        <v>0</v>
      </c>
      <c r="AP1197" s="3">
        <f>Таблица1[[#This Row],[Возврат 1002]]+Таблица1[[#This Row],[Возврат 1001]]</f>
        <v>0</v>
      </c>
      <c r="AQ119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98" spans="1:43" s="3" customFormat="1" ht="15.75" customHeight="1" x14ac:dyDescent="0.2">
      <c r="A1198" s="23" t="s">
        <v>810</v>
      </c>
      <c r="B1198" s="2">
        <v>408926</v>
      </c>
      <c r="C1198" s="88" t="s">
        <v>1624</v>
      </c>
      <c r="D1198" s="23" t="s">
        <v>810</v>
      </c>
      <c r="E1198" s="7">
        <v>408926</v>
      </c>
      <c r="F1198" s="7" t="s">
        <v>377</v>
      </c>
      <c r="G1198" s="8" t="s">
        <v>2571</v>
      </c>
      <c r="H1198" s="5" t="s">
        <v>21</v>
      </c>
      <c r="I1198" s="5">
        <v>5</v>
      </c>
      <c r="J1198" s="5">
        <v>114.3</v>
      </c>
      <c r="K1198" s="5">
        <v>16</v>
      </c>
      <c r="L1198" s="5">
        <v>55</v>
      </c>
      <c r="M1198" s="5">
        <v>64.099999999999994</v>
      </c>
      <c r="N1198" s="5">
        <v>6.5</v>
      </c>
      <c r="O1198" s="43" t="str">
        <f>CONCATENATE(Таблица1[[#This Row],[Отверстия]],"/",Таблица1[[#This Row],[PCD]])</f>
        <v>5/114,3</v>
      </c>
      <c r="P1198" s="5" t="s">
        <v>1623</v>
      </c>
      <c r="Q1198" s="17" t="str">
        <f>CONCATENATE(Таблица1[[#This Row],[Отверстия]],"/",Таблица1[[#This Row],[PCD]],"/",Таблица1[[#This Row],[Диаметр]])</f>
        <v>5/114,3/16</v>
      </c>
      <c r="R119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5/114,3/16/55/64,1/6,5</v>
      </c>
      <c r="S119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5/114,3/16/55/64,1/6,5</v>
      </c>
      <c r="T1198" s="58" t="s">
        <v>22</v>
      </c>
      <c r="U1198" s="4"/>
      <c r="V1198" s="35"/>
      <c r="W1198" s="55" t="s">
        <v>2791</v>
      </c>
      <c r="X1198" s="34">
        <v>4250</v>
      </c>
      <c r="Y1198" s="161"/>
      <c r="Z1198" s="34">
        <v>0</v>
      </c>
      <c r="AA1198" s="51">
        <f>IFERROR(VLOOKUP(Таблица1[[#This Row],[Товар КОД6]],'Stock СВОД'!$A$5:$C$220,2,0),)</f>
        <v>0</v>
      </c>
      <c r="AB1198" s="51">
        <f>IFERROR(VLOOKUP(Таблица1[[#This Row],[Товар КОД6]],'Продажи Период СВОД'!$A$5:$C$410,2,0),)</f>
        <v>0</v>
      </c>
      <c r="AC1198" s="129">
        <f>IFERROR(VLOOKUP(Таблица1[[#This Row],[Товар КОД6]],'Stock СВОД'!$A$5:$C$220,3,0),)</f>
        <v>0</v>
      </c>
      <c r="AD1198" s="51">
        <f>IFERROR(VLOOKUP(Таблица1[[#This Row],[Товар КОД6]],'Продажи Период СВОД'!$A$5:$C$410,3,0),)</f>
        <v>0</v>
      </c>
      <c r="AE1198" s="119">
        <f>Таблица1[[#This Row],[СТОК 1001]]+Таблица1[[#This Row],[СТОК 1002,]]</f>
        <v>0</v>
      </c>
      <c r="AF1198" s="128"/>
      <c r="AG1198" s="129"/>
      <c r="AH1198" s="120">
        <f>Таблица1[[#This Row],[1002 заказ]]+Таблица1[[#This Row],[1001 заказ]]</f>
        <v>0</v>
      </c>
      <c r="AI1198" s="57">
        <v>1</v>
      </c>
      <c r="AJ1198" s="194"/>
      <c r="AK1198" s="194"/>
      <c r="AL1198" s="194">
        <f>Таблица1[[#This Row],[ФАКТ 1001]]+Таблица1[[#This Row],[ФАКТ 1002]]+Таблица1[[#This Row],[1001 заказ]]+Таблица1[[#This Row],[1002 заказ]]</f>
        <v>0</v>
      </c>
      <c r="AP1198" s="3">
        <f>Таблица1[[#This Row],[Возврат 1002]]+Таблица1[[#This Row],[Возврат 1001]]</f>
        <v>0</v>
      </c>
      <c r="AQ119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199" spans="1:43" s="3" customFormat="1" ht="15.75" customHeight="1" x14ac:dyDescent="0.2">
      <c r="A1199" s="23" t="s">
        <v>810</v>
      </c>
      <c r="B1199" s="2">
        <v>409023</v>
      </c>
      <c r="C1199" s="88" t="s">
        <v>1757</v>
      </c>
      <c r="D1199" s="23" t="s">
        <v>810</v>
      </c>
      <c r="E1199" s="7">
        <v>409023</v>
      </c>
      <c r="F1199" s="7" t="s">
        <v>2576</v>
      </c>
      <c r="G1199" s="8" t="s">
        <v>1180</v>
      </c>
      <c r="H1199" s="5" t="s">
        <v>21</v>
      </c>
      <c r="I1199" s="5">
        <v>5</v>
      </c>
      <c r="J1199" s="5">
        <v>114.3</v>
      </c>
      <c r="K1199" s="5">
        <v>16</v>
      </c>
      <c r="L1199" s="5">
        <v>55</v>
      </c>
      <c r="M1199" s="5">
        <v>64.099999999999994</v>
      </c>
      <c r="N1199" s="5">
        <v>6.5</v>
      </c>
      <c r="O1199" s="43" t="str">
        <f>CONCATENATE(Таблица1[[#This Row],[Отверстия]],"/",Таблица1[[#This Row],[PCD]])</f>
        <v>5/114,3</v>
      </c>
      <c r="P1199" s="5" t="s">
        <v>1756</v>
      </c>
      <c r="Q1199" s="17" t="str">
        <f>CONCATENATE(Таблица1[[#This Row],[Отверстия]],"/",Таблица1[[#This Row],[PCD]],"/",Таблица1[[#This Row],[Диаметр]])</f>
        <v>5/114,3/16</v>
      </c>
      <c r="R119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5/114,3/16/55/64,1/6,5</v>
      </c>
      <c r="S119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5/114,3/16/55/64,1/6,5</v>
      </c>
      <c r="T1199" s="58" t="s">
        <v>22</v>
      </c>
      <c r="U1199" s="4"/>
      <c r="V1199" s="35"/>
      <c r="W1199" s="55" t="s">
        <v>2791</v>
      </c>
      <c r="X1199" s="34">
        <v>4250</v>
      </c>
      <c r="Y1199" s="161"/>
      <c r="Z1199" s="34">
        <v>0</v>
      </c>
      <c r="AA1199" s="51">
        <f>IFERROR(VLOOKUP(Таблица1[[#This Row],[Товар КОД6]],'Stock СВОД'!$A$5:$C$220,2,0),)</f>
        <v>0</v>
      </c>
      <c r="AB1199" s="51">
        <f>IFERROR(VLOOKUP(Таблица1[[#This Row],[Товар КОД6]],'Продажи Период СВОД'!$A$5:$C$410,2,0),)</f>
        <v>0</v>
      </c>
      <c r="AC1199" s="129">
        <f>IFERROR(VLOOKUP(Таблица1[[#This Row],[Товар КОД6]],'Stock СВОД'!$A$5:$C$220,3,0),)</f>
        <v>0</v>
      </c>
      <c r="AD1199" s="51">
        <f>IFERROR(VLOOKUP(Таблица1[[#This Row],[Товар КОД6]],'Продажи Период СВОД'!$A$5:$C$410,3,0),)</f>
        <v>0</v>
      </c>
      <c r="AE1199" s="119">
        <f>Таблица1[[#This Row],[СТОК 1001]]+Таблица1[[#This Row],[СТОК 1002,]]</f>
        <v>0</v>
      </c>
      <c r="AF1199" s="128"/>
      <c r="AG1199" s="129"/>
      <c r="AH1199" s="120">
        <f>Таблица1[[#This Row],[1002 заказ]]+Таблица1[[#This Row],[1001 заказ]]</f>
        <v>0</v>
      </c>
      <c r="AI1199" s="57">
        <v>1</v>
      </c>
      <c r="AJ1199" s="194"/>
      <c r="AK1199" s="194"/>
      <c r="AL1199" s="194">
        <f>Таблица1[[#This Row],[ФАКТ 1001]]+Таблица1[[#This Row],[ФАКТ 1002]]+Таблица1[[#This Row],[1001 заказ]]+Таблица1[[#This Row],[1002 заказ]]</f>
        <v>0</v>
      </c>
      <c r="AN1199" s="3">
        <v>4</v>
      </c>
      <c r="AP1199" s="3">
        <f>Таблица1[[#This Row],[Возврат 1002]]+Таблица1[[#This Row],[Возврат 1001]]</f>
        <v>4</v>
      </c>
      <c r="AQ119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00" spans="1:43" s="3" customFormat="1" ht="15.75" customHeight="1" x14ac:dyDescent="0.2">
      <c r="A1200" s="23" t="s">
        <v>810</v>
      </c>
      <c r="B1200" s="2">
        <v>409024</v>
      </c>
      <c r="C1200" s="88" t="s">
        <v>1759</v>
      </c>
      <c r="D1200" s="23" t="s">
        <v>810</v>
      </c>
      <c r="E1200" s="7">
        <v>409024</v>
      </c>
      <c r="F1200" s="7" t="s">
        <v>2576</v>
      </c>
      <c r="G1200" s="8" t="s">
        <v>2571</v>
      </c>
      <c r="H1200" s="5" t="s">
        <v>21</v>
      </c>
      <c r="I1200" s="5">
        <v>5</v>
      </c>
      <c r="J1200" s="5">
        <v>114.3</v>
      </c>
      <c r="K1200" s="5">
        <v>16</v>
      </c>
      <c r="L1200" s="5">
        <v>55</v>
      </c>
      <c r="M1200" s="5">
        <v>64.099999999999994</v>
      </c>
      <c r="N1200" s="5">
        <v>6.5</v>
      </c>
      <c r="O1200" s="43" t="str">
        <f>CONCATENATE(Таблица1[[#This Row],[Отверстия]],"/",Таблица1[[#This Row],[PCD]])</f>
        <v>5/114,3</v>
      </c>
      <c r="P1200" s="5" t="s">
        <v>1758</v>
      </c>
      <c r="Q1200" s="17" t="str">
        <f>CONCATENATE(Таблица1[[#This Row],[Отверстия]],"/",Таблица1[[#This Row],[PCD]],"/",Таблица1[[#This Row],[Диаметр]])</f>
        <v>5/114,3/16</v>
      </c>
      <c r="R120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5/114,3/16/55/64,1/6,5</v>
      </c>
      <c r="S120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5/114,3/16/55/64,1/6,5</v>
      </c>
      <c r="T1200" s="58" t="s">
        <v>22</v>
      </c>
      <c r="U1200" s="4"/>
      <c r="V1200" s="35"/>
      <c r="W1200" s="55" t="s">
        <v>2791</v>
      </c>
      <c r="X1200" s="34">
        <v>4250</v>
      </c>
      <c r="Y1200" s="161"/>
      <c r="Z1200" s="34">
        <v>0</v>
      </c>
      <c r="AA1200" s="51">
        <f>IFERROR(VLOOKUP(Таблица1[[#This Row],[Товар КОД6]],'Stock СВОД'!$A$5:$C$220,2,0),)</f>
        <v>0</v>
      </c>
      <c r="AB1200" s="51">
        <f>IFERROR(VLOOKUP(Таблица1[[#This Row],[Товар КОД6]],'Продажи Период СВОД'!$A$5:$C$410,2,0),)</f>
        <v>0</v>
      </c>
      <c r="AC1200" s="129">
        <f>IFERROR(VLOOKUP(Таблица1[[#This Row],[Товар КОД6]],'Stock СВОД'!$A$5:$C$220,3,0),)</f>
        <v>0</v>
      </c>
      <c r="AD1200" s="51">
        <f>IFERROR(VLOOKUP(Таблица1[[#This Row],[Товар КОД6]],'Продажи Период СВОД'!$A$5:$C$410,3,0),)</f>
        <v>0</v>
      </c>
      <c r="AE1200" s="119">
        <f>Таблица1[[#This Row],[СТОК 1001]]+Таблица1[[#This Row],[СТОК 1002,]]</f>
        <v>0</v>
      </c>
      <c r="AF1200" s="128"/>
      <c r="AG1200" s="129"/>
      <c r="AH1200" s="120">
        <f>Таблица1[[#This Row],[1002 заказ]]+Таблица1[[#This Row],[1001 заказ]]</f>
        <v>0</v>
      </c>
      <c r="AI1200" s="57">
        <v>1</v>
      </c>
      <c r="AJ1200" s="194"/>
      <c r="AK1200" s="194"/>
      <c r="AL1200" s="194">
        <f>Таблица1[[#This Row],[ФАКТ 1001]]+Таблица1[[#This Row],[ФАКТ 1002]]+Таблица1[[#This Row],[1001 заказ]]+Таблица1[[#This Row],[1002 заказ]]</f>
        <v>0</v>
      </c>
      <c r="AP1200" s="3">
        <f>Таблица1[[#This Row],[Возврат 1002]]+Таблица1[[#This Row],[Возврат 1001]]</f>
        <v>0</v>
      </c>
      <c r="AQ120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01" spans="1:43" s="3" customFormat="1" ht="15.75" customHeight="1" x14ac:dyDescent="0.2">
      <c r="A1201" s="23" t="s">
        <v>810</v>
      </c>
      <c r="B1201" s="2">
        <v>409025</v>
      </c>
      <c r="C1201" s="88" t="s">
        <v>1761</v>
      </c>
      <c r="D1201" s="23" t="s">
        <v>810</v>
      </c>
      <c r="E1201" s="7">
        <v>409025</v>
      </c>
      <c r="F1201" s="7" t="s">
        <v>2576</v>
      </c>
      <c r="G1201" s="8" t="s">
        <v>1107</v>
      </c>
      <c r="H1201" s="5" t="s">
        <v>21</v>
      </c>
      <c r="I1201" s="5">
        <v>5</v>
      </c>
      <c r="J1201" s="5">
        <v>114.3</v>
      </c>
      <c r="K1201" s="5">
        <v>16</v>
      </c>
      <c r="L1201" s="5">
        <v>55</v>
      </c>
      <c r="M1201" s="5">
        <v>64.099999999999994</v>
      </c>
      <c r="N1201" s="5">
        <v>6.5</v>
      </c>
      <c r="O1201" s="43" t="str">
        <f>CONCATENATE(Таблица1[[#This Row],[Отверстия]],"/",Таблица1[[#This Row],[PCD]])</f>
        <v>5/114,3</v>
      </c>
      <c r="P1201" s="5" t="s">
        <v>1760</v>
      </c>
      <c r="Q1201" s="17" t="str">
        <f>CONCATENATE(Таблица1[[#This Row],[Отверстия]],"/",Таблица1[[#This Row],[PCD]],"/",Таблица1[[#This Row],[Диаметр]])</f>
        <v>5/114,3/16</v>
      </c>
      <c r="R120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5/114,3/16/55/64,1/6,5</v>
      </c>
      <c r="S120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5/114,3/16/55/64,1/6,5</v>
      </c>
      <c r="T1201" s="58" t="s">
        <v>22</v>
      </c>
      <c r="U1201" s="4"/>
      <c r="V1201" s="35"/>
      <c r="W1201" s="55" t="s">
        <v>2791</v>
      </c>
      <c r="X1201" s="34">
        <v>3990</v>
      </c>
      <c r="Y1201" s="161"/>
      <c r="Z1201" s="34">
        <v>0</v>
      </c>
      <c r="AA1201" s="51">
        <f>IFERROR(VLOOKUP(Таблица1[[#This Row],[Товар КОД6]],'Stock СВОД'!$A$5:$C$220,2,0),)</f>
        <v>0</v>
      </c>
      <c r="AB1201" s="51">
        <f>IFERROR(VLOOKUP(Таблица1[[#This Row],[Товар КОД6]],'Продажи Период СВОД'!$A$5:$C$410,2,0),)</f>
        <v>0</v>
      </c>
      <c r="AC1201" s="129">
        <f>IFERROR(VLOOKUP(Таблица1[[#This Row],[Товар КОД6]],'Stock СВОД'!$A$5:$C$220,3,0),)</f>
        <v>0</v>
      </c>
      <c r="AD1201" s="51">
        <f>IFERROR(VLOOKUP(Таблица1[[#This Row],[Товар КОД6]],'Продажи Период СВОД'!$A$5:$C$410,3,0),)</f>
        <v>0</v>
      </c>
      <c r="AE1201" s="119">
        <f>Таблица1[[#This Row],[СТОК 1001]]+Таблица1[[#This Row],[СТОК 1002,]]</f>
        <v>0</v>
      </c>
      <c r="AF1201" s="128"/>
      <c r="AG1201" s="129"/>
      <c r="AH1201" s="120">
        <f>Таблица1[[#This Row],[1002 заказ]]+Таблица1[[#This Row],[1001 заказ]]</f>
        <v>0</v>
      </c>
      <c r="AI1201" s="57">
        <v>1</v>
      </c>
      <c r="AJ1201" s="194"/>
      <c r="AK1201" s="194"/>
      <c r="AL1201" s="194">
        <f>Таблица1[[#This Row],[ФАКТ 1001]]+Таблица1[[#This Row],[ФАКТ 1002]]+Таблица1[[#This Row],[1001 заказ]]+Таблица1[[#This Row],[1002 заказ]]</f>
        <v>0</v>
      </c>
      <c r="AP1201" s="3">
        <f>Таблица1[[#This Row],[Возврат 1002]]+Таблица1[[#This Row],[Возврат 1001]]</f>
        <v>0</v>
      </c>
      <c r="AQ120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02" spans="1:43" s="3" customFormat="1" ht="15.75" customHeight="1" x14ac:dyDescent="0.2">
      <c r="A1202" s="23" t="s">
        <v>810</v>
      </c>
      <c r="B1202" s="2">
        <v>409026</v>
      </c>
      <c r="C1202" s="88" t="s">
        <v>1763</v>
      </c>
      <c r="D1202" s="23" t="s">
        <v>810</v>
      </c>
      <c r="E1202" s="7">
        <v>409026</v>
      </c>
      <c r="F1202" s="7" t="s">
        <v>2576</v>
      </c>
      <c r="G1202" s="8" t="s">
        <v>1108</v>
      </c>
      <c r="H1202" s="5" t="s">
        <v>21</v>
      </c>
      <c r="I1202" s="5">
        <v>5</v>
      </c>
      <c r="J1202" s="5">
        <v>114.3</v>
      </c>
      <c r="K1202" s="5">
        <v>16</v>
      </c>
      <c r="L1202" s="5">
        <v>55</v>
      </c>
      <c r="M1202" s="5">
        <v>64.099999999999994</v>
      </c>
      <c r="N1202" s="5">
        <v>6.5</v>
      </c>
      <c r="O1202" s="43" t="str">
        <f>CONCATENATE(Таблица1[[#This Row],[Отверстия]],"/",Таблица1[[#This Row],[PCD]])</f>
        <v>5/114,3</v>
      </c>
      <c r="P1202" s="5" t="s">
        <v>1762</v>
      </c>
      <c r="Q1202" s="17" t="str">
        <f>CONCATENATE(Таблица1[[#This Row],[Отверстия]],"/",Таблица1[[#This Row],[PCD]],"/",Таблица1[[#This Row],[Диаметр]])</f>
        <v>5/114,3/16</v>
      </c>
      <c r="R120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5/114,3/16/55/64,1/6,5</v>
      </c>
      <c r="S120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5/114,3/16/55/64,1/6,5</v>
      </c>
      <c r="T1202" s="58" t="s">
        <v>22</v>
      </c>
      <c r="U1202" s="4"/>
      <c r="V1202" s="35"/>
      <c r="W1202" s="55" t="s">
        <v>2791</v>
      </c>
      <c r="X1202" s="34">
        <v>3990</v>
      </c>
      <c r="Y1202" s="161"/>
      <c r="Z1202" s="34">
        <v>0</v>
      </c>
      <c r="AA1202" s="51">
        <f>IFERROR(VLOOKUP(Таблица1[[#This Row],[Товар КОД6]],'Stock СВОД'!$A$5:$C$220,2,0),)</f>
        <v>0</v>
      </c>
      <c r="AB1202" s="51">
        <f>IFERROR(VLOOKUP(Таблица1[[#This Row],[Товар КОД6]],'Продажи Период СВОД'!$A$5:$C$410,2,0),)</f>
        <v>0</v>
      </c>
      <c r="AC1202" s="129">
        <f>IFERROR(VLOOKUP(Таблица1[[#This Row],[Товар КОД6]],'Stock СВОД'!$A$5:$C$220,3,0),)</f>
        <v>0</v>
      </c>
      <c r="AD1202" s="51">
        <f>IFERROR(VLOOKUP(Таблица1[[#This Row],[Товар КОД6]],'Продажи Период СВОД'!$A$5:$C$410,3,0),)</f>
        <v>0</v>
      </c>
      <c r="AE1202" s="119">
        <f>Таблица1[[#This Row],[СТОК 1001]]+Таблица1[[#This Row],[СТОК 1002,]]</f>
        <v>0</v>
      </c>
      <c r="AF1202" s="128"/>
      <c r="AG1202" s="129"/>
      <c r="AH1202" s="120">
        <f>Таблица1[[#This Row],[1002 заказ]]+Таблица1[[#This Row],[1001 заказ]]</f>
        <v>0</v>
      </c>
      <c r="AI1202" s="57">
        <v>1</v>
      </c>
      <c r="AJ1202" s="194"/>
      <c r="AK1202" s="194"/>
      <c r="AL1202" s="194">
        <f>Таблица1[[#This Row],[ФАКТ 1001]]+Таблица1[[#This Row],[ФАКТ 1002]]+Таблица1[[#This Row],[1001 заказ]]+Таблица1[[#This Row],[1002 заказ]]</f>
        <v>0</v>
      </c>
      <c r="AP1202" s="3">
        <f>Таблица1[[#This Row],[Возврат 1002]]+Таблица1[[#This Row],[Возврат 1001]]</f>
        <v>0</v>
      </c>
      <c r="AQ120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03" spans="1:43" s="3" customFormat="1" ht="15.75" customHeight="1" x14ac:dyDescent="0.2">
      <c r="A1203" s="23" t="s">
        <v>810</v>
      </c>
      <c r="B1203" s="2">
        <v>665760</v>
      </c>
      <c r="C1203" s="88" t="s">
        <v>3934</v>
      </c>
      <c r="D1203" s="23" t="s">
        <v>810</v>
      </c>
      <c r="E1203" s="7">
        <v>665760</v>
      </c>
      <c r="F1203" s="7" t="s">
        <v>377</v>
      </c>
      <c r="G1203" s="8" t="s">
        <v>1099</v>
      </c>
      <c r="H1203" s="5" t="s">
        <v>21</v>
      </c>
      <c r="I1203" s="5">
        <v>5</v>
      </c>
      <c r="J1203" s="5">
        <v>114.3</v>
      </c>
      <c r="K1203" s="5">
        <v>16</v>
      </c>
      <c r="L1203" s="5">
        <v>55</v>
      </c>
      <c r="M1203" s="5">
        <v>64.099999999999994</v>
      </c>
      <c r="N1203" s="5">
        <v>6.5</v>
      </c>
      <c r="O1203" s="43" t="str">
        <f>CONCATENATE(Таблица1[[#This Row],[Отверстия]],"/",Таблица1[[#This Row],[PCD]])</f>
        <v>5/114,3</v>
      </c>
      <c r="P1203" s="5" t="s">
        <v>2347</v>
      </c>
      <c r="Q1203" s="17" t="str">
        <f>CONCATENATE(Таблица1[[#This Row],[Отверстия]],"/",Таблица1[[#This Row],[PCD]],"/",Таблица1[[#This Row],[Диаметр]])</f>
        <v>5/114,3/16</v>
      </c>
      <c r="R120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5/114,3/16/55/64,1/6,5</v>
      </c>
      <c r="S120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5/114,3/16/55/64,1/6,5</v>
      </c>
      <c r="T1203" s="58" t="s">
        <v>22</v>
      </c>
      <c r="U1203" s="4"/>
      <c r="V1203" s="35"/>
      <c r="W1203" s="55" t="s">
        <v>2791</v>
      </c>
      <c r="X1203" s="34">
        <v>3990</v>
      </c>
      <c r="Y1203" s="161"/>
      <c r="Z1203" s="34">
        <v>0</v>
      </c>
      <c r="AA1203" s="51">
        <f>IFERROR(VLOOKUP(Таблица1[[#This Row],[Товар КОД6]],'Stock СВОД'!$A$5:$C$220,2,0),)</f>
        <v>0</v>
      </c>
      <c r="AB1203" s="51">
        <f>IFERROR(VLOOKUP(Таблица1[[#This Row],[Товар КОД6]],'Продажи Период СВОД'!$A$5:$C$410,2,0),)</f>
        <v>0</v>
      </c>
      <c r="AC1203" s="129">
        <f>IFERROR(VLOOKUP(Таблица1[[#This Row],[Товар КОД6]],'Stock СВОД'!$A$5:$C$220,3,0),)</f>
        <v>0</v>
      </c>
      <c r="AD1203" s="51">
        <f>IFERROR(VLOOKUP(Таблица1[[#This Row],[Товар КОД6]],'Продажи Период СВОД'!$A$5:$C$410,3,0),)</f>
        <v>0</v>
      </c>
      <c r="AE1203" s="119">
        <f>Таблица1[[#This Row],[СТОК 1001]]+Таблица1[[#This Row],[СТОК 1002,]]</f>
        <v>0</v>
      </c>
      <c r="AF1203" s="128"/>
      <c r="AG1203" s="129"/>
      <c r="AH1203" s="120">
        <f>Таблица1[[#This Row],[1002 заказ]]+Таблица1[[#This Row],[1001 заказ]]</f>
        <v>0</v>
      </c>
      <c r="AI1203" s="57">
        <v>1</v>
      </c>
      <c r="AJ1203" s="194"/>
      <c r="AK1203" s="194"/>
      <c r="AL1203" s="194">
        <f>Таблица1[[#This Row],[ФАКТ 1001]]+Таблица1[[#This Row],[ФАКТ 1002]]+Таблица1[[#This Row],[1001 заказ]]+Таблица1[[#This Row],[1002 заказ]]</f>
        <v>0</v>
      </c>
      <c r="AP1203" s="3">
        <f>Таблица1[[#This Row],[Возврат 1002]]+Таблица1[[#This Row],[Возврат 1001]]</f>
        <v>0</v>
      </c>
      <c r="AQ120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04" spans="1:43" s="3" customFormat="1" ht="15.75" customHeight="1" x14ac:dyDescent="0.2">
      <c r="A1204" s="23" t="s">
        <v>810</v>
      </c>
      <c r="B1204" s="2">
        <v>665761</v>
      </c>
      <c r="C1204" s="88" t="s">
        <v>3819</v>
      </c>
      <c r="D1204" s="23" t="s">
        <v>810</v>
      </c>
      <c r="E1204" s="7">
        <v>665761</v>
      </c>
      <c r="F1204" s="7" t="s">
        <v>377</v>
      </c>
      <c r="G1204" s="8" t="s">
        <v>1106</v>
      </c>
      <c r="H1204" s="5" t="s">
        <v>21</v>
      </c>
      <c r="I1204" s="5">
        <v>5</v>
      </c>
      <c r="J1204" s="5">
        <v>114.3</v>
      </c>
      <c r="K1204" s="5">
        <v>16</v>
      </c>
      <c r="L1204" s="5">
        <v>55</v>
      </c>
      <c r="M1204" s="5">
        <v>64.099999999999994</v>
      </c>
      <c r="N1204" s="5">
        <v>6.5</v>
      </c>
      <c r="O1204" s="43" t="str">
        <f>CONCATENATE(Таблица1[[#This Row],[Отверстия]],"/",Таблица1[[#This Row],[PCD]])</f>
        <v>5/114,3</v>
      </c>
      <c r="P1204" s="5" t="s">
        <v>2348</v>
      </c>
      <c r="Q1204" s="17" t="str">
        <f>CONCATENATE(Таблица1[[#This Row],[Отверстия]],"/",Таблица1[[#This Row],[PCD]],"/",Таблица1[[#This Row],[Диаметр]])</f>
        <v>5/114,3/16</v>
      </c>
      <c r="R120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5/114,3/16/55/64,1/6,5</v>
      </c>
      <c r="S120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5/114,3/16/55/64,1/6,5</v>
      </c>
      <c r="T1204" s="58" t="s">
        <v>22</v>
      </c>
      <c r="U1204" s="4"/>
      <c r="V1204" s="35"/>
      <c r="W1204" s="55" t="s">
        <v>2791</v>
      </c>
      <c r="X1204" s="34">
        <v>3990</v>
      </c>
      <c r="Y1204" s="161"/>
      <c r="Z1204" s="34">
        <v>0</v>
      </c>
      <c r="AA1204" s="51">
        <f>IFERROR(VLOOKUP(Таблица1[[#This Row],[Товар КОД6]],'Stock СВОД'!$A$5:$C$220,2,0),)</f>
        <v>0</v>
      </c>
      <c r="AB1204" s="51">
        <f>IFERROR(VLOOKUP(Таблица1[[#This Row],[Товар КОД6]],'Продажи Период СВОД'!$A$5:$C$410,2,0),)</f>
        <v>0</v>
      </c>
      <c r="AC1204" s="129">
        <f>IFERROR(VLOOKUP(Таблица1[[#This Row],[Товар КОД6]],'Stock СВОД'!$A$5:$C$220,3,0),)</f>
        <v>0</v>
      </c>
      <c r="AD1204" s="51">
        <f>IFERROR(VLOOKUP(Таблица1[[#This Row],[Товар КОД6]],'Продажи Период СВОД'!$A$5:$C$410,3,0),)</f>
        <v>0</v>
      </c>
      <c r="AE1204" s="119">
        <f>Таблица1[[#This Row],[СТОК 1001]]+Таблица1[[#This Row],[СТОК 1002,]]</f>
        <v>0</v>
      </c>
      <c r="AF1204" s="128"/>
      <c r="AG1204" s="129"/>
      <c r="AH1204" s="120">
        <f>Таблица1[[#This Row],[1002 заказ]]+Таблица1[[#This Row],[1001 заказ]]</f>
        <v>0</v>
      </c>
      <c r="AI1204" s="57">
        <v>1</v>
      </c>
      <c r="AJ1204" s="194"/>
      <c r="AK1204" s="194"/>
      <c r="AL1204" s="194">
        <f>Таблица1[[#This Row],[ФАКТ 1001]]+Таблица1[[#This Row],[ФАКТ 1002]]+Таблица1[[#This Row],[1001 заказ]]+Таблица1[[#This Row],[1002 заказ]]</f>
        <v>0</v>
      </c>
      <c r="AP1204" s="3">
        <f>Таблица1[[#This Row],[Возврат 1002]]+Таблица1[[#This Row],[Возврат 1001]]</f>
        <v>0</v>
      </c>
      <c r="AQ120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05" spans="1:43" s="3" customFormat="1" ht="15.75" customHeight="1" x14ac:dyDescent="0.2">
      <c r="A1205" s="23" t="s">
        <v>810</v>
      </c>
      <c r="B1205" s="2">
        <v>666012</v>
      </c>
      <c r="C1205" s="88" t="s">
        <v>3820</v>
      </c>
      <c r="D1205" s="23" t="s">
        <v>810</v>
      </c>
      <c r="E1205" s="7">
        <v>666012</v>
      </c>
      <c r="F1205" s="7" t="s">
        <v>2576</v>
      </c>
      <c r="G1205" s="8" t="s">
        <v>1099</v>
      </c>
      <c r="H1205" s="5" t="s">
        <v>21</v>
      </c>
      <c r="I1205" s="5">
        <v>5</v>
      </c>
      <c r="J1205" s="5">
        <v>114.3</v>
      </c>
      <c r="K1205" s="5">
        <v>16</v>
      </c>
      <c r="L1205" s="5">
        <v>55</v>
      </c>
      <c r="M1205" s="5">
        <v>64.099999999999994</v>
      </c>
      <c r="N1205" s="5">
        <v>6.5</v>
      </c>
      <c r="O1205" s="43" t="str">
        <f>CONCATENATE(Таблица1[[#This Row],[Отверстия]],"/",Таблица1[[#This Row],[PCD]])</f>
        <v>5/114,3</v>
      </c>
      <c r="P1205" s="5" t="s">
        <v>2531</v>
      </c>
      <c r="Q1205" s="17" t="str">
        <f>CONCATENATE(Таблица1[[#This Row],[Отверстия]],"/",Таблица1[[#This Row],[PCD]],"/",Таблица1[[#This Row],[Диаметр]])</f>
        <v>5/114,3/16</v>
      </c>
      <c r="R120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5/114,3/16/55/64,1/6,5</v>
      </c>
      <c r="S120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5/114,3/16/55/64,1/6,5</v>
      </c>
      <c r="T1205" s="58" t="s">
        <v>22</v>
      </c>
      <c r="U1205" s="4"/>
      <c r="V1205" s="35"/>
      <c r="W1205" s="55" t="s">
        <v>2791</v>
      </c>
      <c r="X1205" s="34">
        <v>3990</v>
      </c>
      <c r="Y1205" s="161"/>
      <c r="Z1205" s="34">
        <v>0</v>
      </c>
      <c r="AA1205" s="51">
        <f>IFERROR(VLOOKUP(Таблица1[[#This Row],[Товар КОД6]],'Stock СВОД'!$A$5:$C$220,2,0),)</f>
        <v>0</v>
      </c>
      <c r="AB1205" s="51">
        <f>IFERROR(VLOOKUP(Таблица1[[#This Row],[Товар КОД6]],'Продажи Период СВОД'!$A$5:$C$410,2,0),)</f>
        <v>0</v>
      </c>
      <c r="AC1205" s="129">
        <f>IFERROR(VLOOKUP(Таблица1[[#This Row],[Товар КОД6]],'Stock СВОД'!$A$5:$C$220,3,0),)</f>
        <v>0</v>
      </c>
      <c r="AD1205" s="51">
        <f>IFERROR(VLOOKUP(Таблица1[[#This Row],[Товар КОД6]],'Продажи Период СВОД'!$A$5:$C$410,3,0),)</f>
        <v>0</v>
      </c>
      <c r="AE1205" s="119">
        <f>Таблица1[[#This Row],[СТОК 1001]]+Таблица1[[#This Row],[СТОК 1002,]]</f>
        <v>0</v>
      </c>
      <c r="AF1205" s="128"/>
      <c r="AG1205" s="129"/>
      <c r="AH1205" s="120">
        <f>Таблица1[[#This Row],[1002 заказ]]+Таблица1[[#This Row],[1001 заказ]]</f>
        <v>0</v>
      </c>
      <c r="AI1205" s="57">
        <v>1</v>
      </c>
      <c r="AJ1205" s="194"/>
      <c r="AK1205" s="194"/>
      <c r="AL1205" s="194">
        <f>Таблица1[[#This Row],[ФАКТ 1001]]+Таблица1[[#This Row],[ФАКТ 1002]]+Таблица1[[#This Row],[1001 заказ]]+Таблица1[[#This Row],[1002 заказ]]</f>
        <v>0</v>
      </c>
      <c r="AP1205" s="3">
        <f>Таблица1[[#This Row],[Возврат 1002]]+Таблица1[[#This Row],[Возврат 1001]]</f>
        <v>0</v>
      </c>
      <c r="AQ120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06" spans="1:43" s="3" customFormat="1" ht="15.75" customHeight="1" x14ac:dyDescent="0.2">
      <c r="A1206" s="23" t="s">
        <v>810</v>
      </c>
      <c r="B1206" s="2">
        <v>666014</v>
      </c>
      <c r="C1206" s="88" t="s">
        <v>3821</v>
      </c>
      <c r="D1206" s="23" t="s">
        <v>810</v>
      </c>
      <c r="E1206" s="7">
        <v>666014</v>
      </c>
      <c r="F1206" s="7" t="s">
        <v>2576</v>
      </c>
      <c r="G1206" s="8" t="s">
        <v>1103</v>
      </c>
      <c r="H1206" s="5" t="s">
        <v>21</v>
      </c>
      <c r="I1206" s="5">
        <v>5</v>
      </c>
      <c r="J1206" s="5">
        <v>114.3</v>
      </c>
      <c r="K1206" s="5">
        <v>16</v>
      </c>
      <c r="L1206" s="5">
        <v>55</v>
      </c>
      <c r="M1206" s="5">
        <v>64.099999999999994</v>
      </c>
      <c r="N1206" s="5">
        <v>6.5</v>
      </c>
      <c r="O1206" s="43" t="str">
        <f>CONCATENATE(Таблица1[[#This Row],[Отверстия]],"/",Таблица1[[#This Row],[PCD]])</f>
        <v>5/114,3</v>
      </c>
      <c r="P1206" s="5" t="s">
        <v>2532</v>
      </c>
      <c r="Q1206" s="17" t="str">
        <f>CONCATENATE(Таблица1[[#This Row],[Отверстия]],"/",Таблица1[[#This Row],[PCD]],"/",Таблица1[[#This Row],[Диаметр]])</f>
        <v>5/114,3/16</v>
      </c>
      <c r="R120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5/114,3/16/55/64,1/6,5</v>
      </c>
      <c r="S120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5/114,3/16/55/64,1/6,5</v>
      </c>
      <c r="T1206" s="58" t="s">
        <v>22</v>
      </c>
      <c r="U1206" s="4"/>
      <c r="V1206" s="35"/>
      <c r="W1206" s="55" t="s">
        <v>2791</v>
      </c>
      <c r="X1206" s="34">
        <v>4250</v>
      </c>
      <c r="Y1206" s="161"/>
      <c r="Z1206" s="34">
        <v>0</v>
      </c>
      <c r="AA1206" s="51">
        <f>IFERROR(VLOOKUP(Таблица1[[#This Row],[Товар КОД6]],'Stock СВОД'!$A$5:$C$220,2,0),)</f>
        <v>0</v>
      </c>
      <c r="AB1206" s="51">
        <f>IFERROR(VLOOKUP(Таблица1[[#This Row],[Товар КОД6]],'Продажи Период СВОД'!$A$5:$C$410,2,0),)</f>
        <v>0</v>
      </c>
      <c r="AC1206" s="129">
        <f>IFERROR(VLOOKUP(Таблица1[[#This Row],[Товар КОД6]],'Stock СВОД'!$A$5:$C$220,3,0),)</f>
        <v>0</v>
      </c>
      <c r="AD1206" s="51">
        <f>IFERROR(VLOOKUP(Таблица1[[#This Row],[Товар КОД6]],'Продажи Период СВОД'!$A$5:$C$410,3,0),)</f>
        <v>0</v>
      </c>
      <c r="AE1206" s="119">
        <f>Таблица1[[#This Row],[СТОК 1001]]+Таблица1[[#This Row],[СТОК 1002,]]</f>
        <v>0</v>
      </c>
      <c r="AF1206" s="128"/>
      <c r="AG1206" s="129"/>
      <c r="AH1206" s="120">
        <f>Таблица1[[#This Row],[1002 заказ]]+Таблица1[[#This Row],[1001 заказ]]</f>
        <v>0</v>
      </c>
      <c r="AI1206" s="57">
        <v>1</v>
      </c>
      <c r="AJ1206" s="194"/>
      <c r="AK1206" s="194"/>
      <c r="AL1206" s="194">
        <f>Таблица1[[#This Row],[ФАКТ 1001]]+Таблица1[[#This Row],[ФАКТ 1002]]+Таблица1[[#This Row],[1001 заказ]]+Таблица1[[#This Row],[1002 заказ]]</f>
        <v>0</v>
      </c>
      <c r="AP1206" s="3">
        <f>Таблица1[[#This Row],[Возврат 1002]]+Таблица1[[#This Row],[Возврат 1001]]</f>
        <v>0</v>
      </c>
      <c r="AQ120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07" spans="1:43" s="3" customFormat="1" ht="15.75" hidden="1" customHeight="1" x14ac:dyDescent="0.2">
      <c r="A1207" s="23" t="s">
        <v>810</v>
      </c>
      <c r="B1207" s="2">
        <v>674944</v>
      </c>
      <c r="C1207" s="88" t="s">
        <v>733</v>
      </c>
      <c r="D1207" s="23" t="s">
        <v>810</v>
      </c>
      <c r="E1207" s="7">
        <v>674944</v>
      </c>
      <c r="F1207" s="7"/>
      <c r="G1207" s="8"/>
      <c r="H1207" s="5" t="s">
        <v>65</v>
      </c>
      <c r="I1207" s="5">
        <v>5</v>
      </c>
      <c r="J1207" s="5">
        <v>114.3</v>
      </c>
      <c r="K1207" s="5">
        <v>16</v>
      </c>
      <c r="L1207" s="5">
        <v>55</v>
      </c>
      <c r="M1207" s="5">
        <v>64.099999999999994</v>
      </c>
      <c r="N1207" s="5">
        <v>7.5</v>
      </c>
      <c r="O1207" s="43" t="str">
        <f>CONCATENATE(Таблица1[[#This Row],[Отверстия]],"/",Таблица1[[#This Row],[PCD]])</f>
        <v>5/114,3</v>
      </c>
      <c r="P1207" s="5" t="s">
        <v>734</v>
      </c>
      <c r="Q1207" s="17" t="str">
        <f>CONCATENATE(Таблица1[[#This Row],[Отверстия]],"/",Таблица1[[#This Row],[PCD]],"/",Таблица1[[#This Row],[Диаметр]])</f>
        <v>5/114,3/16</v>
      </c>
      <c r="R120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5/114,3/16/55/64,1/7,5</v>
      </c>
      <c r="S120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5/114,3/16/55/64,1/7,5</v>
      </c>
      <c r="T1207" s="58" t="s">
        <v>22</v>
      </c>
      <c r="U1207" s="4"/>
      <c r="V1207" s="35"/>
      <c r="W1207" s="55"/>
      <c r="X1207" s="34">
        <v>3671</v>
      </c>
      <c r="Y1207" s="161"/>
      <c r="Z1207" s="37">
        <v>0</v>
      </c>
      <c r="AA1207" s="51">
        <f>IFERROR(VLOOKUP(Таблица1[[#This Row],[Товар КОД6]],'Stock СВОД'!$A$5:$C$220,2,0),)</f>
        <v>0</v>
      </c>
      <c r="AB1207" s="51">
        <f>IFERROR(VLOOKUP(Таблица1[[#This Row],[Товар КОД6]],'Продажи Период СВОД'!$A$5:$C$410,2,0),)</f>
        <v>0</v>
      </c>
      <c r="AC1207" s="129">
        <f>IFERROR(VLOOKUP(Таблица1[[#This Row],[Товар КОД6]],'Stock СВОД'!$A$5:$C$220,3,0),)</f>
        <v>0</v>
      </c>
      <c r="AD1207" s="51">
        <f>IFERROR(VLOOKUP(Таблица1[[#This Row],[Товар КОД6]],'Продажи Период СВОД'!$A$5:$C$410,3,0),)</f>
        <v>0</v>
      </c>
      <c r="AE1207" s="119">
        <f>Таблица1[[#This Row],[СТОК 1001]]+Таблица1[[#This Row],[СТОК 1002,]]</f>
        <v>0</v>
      </c>
      <c r="AF1207" s="128"/>
      <c r="AG1207" s="129"/>
      <c r="AH1207" s="120">
        <f>Таблица1[[#This Row],[1002 заказ]]+Таблица1[[#This Row],[1001 заказ]]</f>
        <v>0</v>
      </c>
      <c r="AI1207" s="57"/>
      <c r="AJ1207" s="57"/>
      <c r="AK1207" s="57"/>
      <c r="AL1207" s="57">
        <f>Таблица1[[#This Row],[ФАКТ 1001]]+Таблица1[[#This Row],[ФАКТ 1002]]+Таблица1[[#This Row],[1001 заказ]]+Таблица1[[#This Row],[1002 заказ]]</f>
        <v>0</v>
      </c>
      <c r="AP1207" s="3">
        <f>Таблица1[[#This Row],[Возврат 1002]]+Таблица1[[#This Row],[Возврат 1001]]</f>
        <v>0</v>
      </c>
      <c r="AQ120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08" spans="1:43" s="3" customFormat="1" ht="15.75" hidden="1" customHeight="1" x14ac:dyDescent="0.2">
      <c r="A1208" s="23" t="s">
        <v>810</v>
      </c>
      <c r="B1208" s="2">
        <v>671861</v>
      </c>
      <c r="C1208" s="88" t="s">
        <v>735</v>
      </c>
      <c r="D1208" s="23" t="s">
        <v>810</v>
      </c>
      <c r="E1208" s="7">
        <v>671861</v>
      </c>
      <c r="F1208" s="7"/>
      <c r="G1208" s="8"/>
      <c r="H1208" s="5" t="s">
        <v>65</v>
      </c>
      <c r="I1208" s="5">
        <v>5</v>
      </c>
      <c r="J1208" s="5">
        <v>114.3</v>
      </c>
      <c r="K1208" s="5">
        <v>17</v>
      </c>
      <c r="L1208" s="5">
        <v>35</v>
      </c>
      <c r="M1208" s="5">
        <v>67.099999999999994</v>
      </c>
      <c r="N1208" s="5">
        <v>6.5</v>
      </c>
      <c r="O1208" s="43" t="str">
        <f>CONCATENATE(Таблица1[[#This Row],[Отверстия]],"/",Таблица1[[#This Row],[PCD]])</f>
        <v>5/114,3</v>
      </c>
      <c r="P1208" s="5" t="s">
        <v>736</v>
      </c>
      <c r="Q1208" s="17" t="str">
        <f>CONCATENATE(Таблица1[[#This Row],[Отверстия]],"/",Таблица1[[#This Row],[PCD]],"/",Таблица1[[#This Row],[Диаметр]])</f>
        <v>5/114,3/17</v>
      </c>
      <c r="R120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5/114,3/17/35/67,1/6,5</v>
      </c>
      <c r="S120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5/114,3/17/35/67,1/6,5</v>
      </c>
      <c r="T1208" s="58" t="s">
        <v>22</v>
      </c>
      <c r="U1208" s="4"/>
      <c r="V1208" s="35"/>
      <c r="W1208" s="55"/>
      <c r="X1208" s="34">
        <v>4509</v>
      </c>
      <c r="Y1208" s="161"/>
      <c r="Z1208" s="34">
        <v>0</v>
      </c>
      <c r="AA1208" s="51">
        <f>IFERROR(VLOOKUP(Таблица1[[#This Row],[Товар КОД6]],'Stock СВОД'!$A$5:$C$220,2,0),)</f>
        <v>0</v>
      </c>
      <c r="AB1208" s="51">
        <f>IFERROR(VLOOKUP(Таблица1[[#This Row],[Товар КОД6]],'Продажи Период СВОД'!$A$5:$C$410,2,0),)</f>
        <v>0</v>
      </c>
      <c r="AC1208" s="129">
        <f>IFERROR(VLOOKUP(Таблица1[[#This Row],[Товар КОД6]],'Stock СВОД'!$A$5:$C$220,3,0),)</f>
        <v>0</v>
      </c>
      <c r="AD1208" s="51">
        <f>IFERROR(VLOOKUP(Таблица1[[#This Row],[Товар КОД6]],'Продажи Период СВОД'!$A$5:$C$410,3,0),)</f>
        <v>0</v>
      </c>
      <c r="AE1208" s="119">
        <f>Таблица1[[#This Row],[СТОК 1001]]+Таблица1[[#This Row],[СТОК 1002,]]</f>
        <v>0</v>
      </c>
      <c r="AF1208" s="128"/>
      <c r="AG1208" s="129"/>
      <c r="AH1208" s="120">
        <f>Таблица1[[#This Row],[1002 заказ]]+Таблица1[[#This Row],[1001 заказ]]</f>
        <v>0</v>
      </c>
      <c r="AI1208" s="57"/>
      <c r="AJ1208" s="57"/>
      <c r="AK1208" s="57"/>
      <c r="AL1208" s="57">
        <f>Таблица1[[#This Row],[ФАКТ 1001]]+Таблица1[[#This Row],[ФАКТ 1002]]+Таблица1[[#This Row],[1001 заказ]]+Таблица1[[#This Row],[1002 заказ]]</f>
        <v>0</v>
      </c>
      <c r="AP1208" s="3">
        <f>Таблица1[[#This Row],[Возврат 1002]]+Таблица1[[#This Row],[Возврат 1001]]</f>
        <v>0</v>
      </c>
      <c r="AQ120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09" spans="1:43" s="3" customFormat="1" ht="15.75" customHeight="1" x14ac:dyDescent="0.2">
      <c r="A1209" s="23" t="s">
        <v>810</v>
      </c>
      <c r="B1209" s="2">
        <v>2031429</v>
      </c>
      <c r="C1209" s="88" t="s">
        <v>998</v>
      </c>
      <c r="D1209" s="23" t="s">
        <v>810</v>
      </c>
      <c r="E1209" s="7">
        <v>2031429</v>
      </c>
      <c r="F1209" s="7" t="s">
        <v>1003</v>
      </c>
      <c r="G1209" s="8" t="s">
        <v>1099</v>
      </c>
      <c r="H1209" s="5" t="s">
        <v>1002</v>
      </c>
      <c r="I1209" s="5">
        <v>5</v>
      </c>
      <c r="J1209" s="5">
        <v>114.3</v>
      </c>
      <c r="K1209" s="5">
        <v>17</v>
      </c>
      <c r="L1209" s="5">
        <v>35</v>
      </c>
      <c r="M1209" s="5">
        <v>67.099999999999994</v>
      </c>
      <c r="N1209" s="5">
        <v>7</v>
      </c>
      <c r="O1209" s="43" t="str">
        <f>CONCATENATE(Таблица1[[#This Row],[Отверстия]],"/",Таблица1[[#This Row],[PCD]])</f>
        <v>5/114,3</v>
      </c>
      <c r="P1209" s="5" t="s">
        <v>1006</v>
      </c>
      <c r="Q1209" s="17" t="str">
        <f>CONCATENATE(Таблица1[[#This Row],[Отверстия]],"/",Таблица1[[#This Row],[PCD]],"/",Таблица1[[#This Row],[Диаметр]])</f>
        <v>5/114,3/17</v>
      </c>
      <c r="R120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5/114,3/17/35/67,1/7</v>
      </c>
      <c r="S120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5/114,3/17/35/67,1/7</v>
      </c>
      <c r="T1209" s="58" t="s">
        <v>28</v>
      </c>
      <c r="U1209" s="4">
        <v>4</v>
      </c>
      <c r="V1209" s="35">
        <v>4</v>
      </c>
      <c r="W1209" s="55"/>
      <c r="X1209" s="34">
        <v>4750</v>
      </c>
      <c r="Y1209" s="161"/>
      <c r="Z1209" s="34">
        <v>0</v>
      </c>
      <c r="AA1209" s="51">
        <f>IFERROR(VLOOKUP(Таблица1[[#This Row],[Товар КОД6]],'Stock СВОД'!$A$5:$C$220,2,0),)</f>
        <v>4</v>
      </c>
      <c r="AB1209" s="51">
        <f>IFERROR(VLOOKUP(Таблица1[[#This Row],[Товар КОД6]],'Продажи Период СВОД'!$A$5:$C$410,2,0),)</f>
        <v>0</v>
      </c>
      <c r="AC1209" s="129">
        <f>IFERROR(VLOOKUP(Таблица1[[#This Row],[Товар КОД6]],'Stock СВОД'!$A$5:$C$220,3,0),)</f>
        <v>0</v>
      </c>
      <c r="AD1209" s="51">
        <f>IFERROR(VLOOKUP(Таблица1[[#This Row],[Товар КОД6]],'Продажи Период СВОД'!$A$5:$C$410,3,0),)</f>
        <v>0</v>
      </c>
      <c r="AE1209" s="119">
        <f>Таблица1[[#This Row],[СТОК 1001]]+Таблица1[[#This Row],[СТОК 1002,]]</f>
        <v>4</v>
      </c>
      <c r="AF1209" s="128"/>
      <c r="AG1209" s="129"/>
      <c r="AH1209" s="120">
        <f>Таблица1[[#This Row],[1002 заказ]]+Таблица1[[#This Row],[1001 заказ]]</f>
        <v>0</v>
      </c>
      <c r="AI1209" s="57"/>
      <c r="AJ1209" s="194"/>
      <c r="AK1209" s="194"/>
      <c r="AL1209" s="194">
        <f>Таблица1[[#This Row],[ФАКТ 1001]]+Таблица1[[#This Row],[ФАКТ 1002]]+Таблица1[[#This Row],[1001 заказ]]+Таблица1[[#This Row],[1002 заказ]]</f>
        <v>0</v>
      </c>
      <c r="AN1209" s="3">
        <v>3</v>
      </c>
      <c r="AP1209" s="3">
        <f>Таблица1[[#This Row],[Возврат 1002]]+Таблица1[[#This Row],[Возврат 1001]]</f>
        <v>3</v>
      </c>
      <c r="AQ120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1210" spans="1:43" s="3" customFormat="1" ht="15.75" customHeight="1" x14ac:dyDescent="0.2">
      <c r="A1210" s="23" t="s">
        <v>810</v>
      </c>
      <c r="B1210" s="2">
        <v>2123778</v>
      </c>
      <c r="C1210" s="88" t="s">
        <v>1173</v>
      </c>
      <c r="D1210" s="23" t="s">
        <v>810</v>
      </c>
      <c r="E1210" s="7">
        <v>2123778</v>
      </c>
      <c r="F1210" s="7" t="s">
        <v>1003</v>
      </c>
      <c r="G1210" s="8" t="s">
        <v>1180</v>
      </c>
      <c r="H1210" s="5" t="s">
        <v>21</v>
      </c>
      <c r="I1210" s="5">
        <v>5</v>
      </c>
      <c r="J1210" s="5">
        <v>114.3</v>
      </c>
      <c r="K1210" s="5">
        <v>17</v>
      </c>
      <c r="L1210" s="5">
        <v>35</v>
      </c>
      <c r="M1210" s="5">
        <v>67.099999999999994</v>
      </c>
      <c r="N1210" s="5">
        <v>7</v>
      </c>
      <c r="O1210" s="43" t="str">
        <f>CONCATENATE(Таблица1[[#This Row],[Отверстия]],"/",Таблица1[[#This Row],[PCD]])</f>
        <v>5/114,3</v>
      </c>
      <c r="P1210" s="5" t="s">
        <v>1177</v>
      </c>
      <c r="Q1210" s="17" t="str">
        <f>CONCATENATE(Таблица1[[#This Row],[Отверстия]],"/",Таблица1[[#This Row],[PCD]],"/",Таблица1[[#This Row],[Диаметр]])</f>
        <v>5/114,3/17</v>
      </c>
      <c r="R121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5/114,3/17/35/67,1/7</v>
      </c>
      <c r="S121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5/114,3/17/35/67,1/7</v>
      </c>
      <c r="T1210" s="58" t="s">
        <v>28</v>
      </c>
      <c r="U1210" s="4">
        <v>4</v>
      </c>
      <c r="V1210" s="35">
        <v>4</v>
      </c>
      <c r="W1210" s="55"/>
      <c r="X1210" s="34">
        <v>4750</v>
      </c>
      <c r="Y1210" s="161"/>
      <c r="Z1210" s="34">
        <v>3664.9973999999997</v>
      </c>
      <c r="AA1210" s="51">
        <f>IFERROR(VLOOKUP(Таблица1[[#This Row],[Товар КОД6]],'Stock СВОД'!$A$5:$C$220,2,0),)</f>
        <v>0</v>
      </c>
      <c r="AB1210" s="51">
        <f>IFERROR(VLOOKUP(Таблица1[[#This Row],[Товар КОД6]],'Продажи Период СВОД'!$A$5:$C$410,2,0),)</f>
        <v>0</v>
      </c>
      <c r="AC1210" s="129">
        <f>IFERROR(VLOOKUP(Таблица1[[#This Row],[Товар КОД6]],'Stock СВОД'!$A$5:$C$220,3,0),)</f>
        <v>0</v>
      </c>
      <c r="AD1210" s="51">
        <f>IFERROR(VLOOKUP(Таблица1[[#This Row],[Товар КОД6]],'Продажи Период СВОД'!$A$5:$C$410,3,0),)</f>
        <v>0</v>
      </c>
      <c r="AE1210" s="119">
        <f>Таблица1[[#This Row],[СТОК 1001]]+Таблица1[[#This Row],[СТОК 1002,]]</f>
        <v>0</v>
      </c>
      <c r="AF1210" s="128"/>
      <c r="AG1210" s="129"/>
      <c r="AH1210" s="120">
        <f>Таблица1[[#This Row],[1002 заказ]]+Таблица1[[#This Row],[1001 заказ]]</f>
        <v>0</v>
      </c>
      <c r="AI1210" s="57"/>
      <c r="AJ1210" s="194"/>
      <c r="AK1210" s="194"/>
      <c r="AL1210" s="194">
        <f>Таблица1[[#This Row],[ФАКТ 1001]]+Таблица1[[#This Row],[ФАКТ 1002]]+Таблица1[[#This Row],[1001 заказ]]+Таблица1[[#This Row],[1002 заказ]]</f>
        <v>0</v>
      </c>
      <c r="AP1210" s="3">
        <f>Таблица1[[#This Row],[Возврат 1002]]+Таблица1[[#This Row],[Возврат 1001]]</f>
        <v>0</v>
      </c>
      <c r="AQ121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11" spans="1:43" s="3" customFormat="1" ht="15.75" customHeight="1" x14ac:dyDescent="0.2">
      <c r="A1211" s="23" t="s">
        <v>810</v>
      </c>
      <c r="B1211" s="2">
        <v>2123779</v>
      </c>
      <c r="C1211" s="88" t="s">
        <v>1174</v>
      </c>
      <c r="D1211" s="23" t="s">
        <v>810</v>
      </c>
      <c r="E1211" s="7">
        <v>2123779</v>
      </c>
      <c r="F1211" s="7" t="s">
        <v>423</v>
      </c>
      <c r="G1211" s="8" t="s">
        <v>1099</v>
      </c>
      <c r="H1211" s="5" t="s">
        <v>21</v>
      </c>
      <c r="I1211" s="5">
        <v>5</v>
      </c>
      <c r="J1211" s="5">
        <v>114.3</v>
      </c>
      <c r="K1211" s="5">
        <v>17</v>
      </c>
      <c r="L1211" s="5">
        <v>35</v>
      </c>
      <c r="M1211" s="5">
        <v>67.099999999999994</v>
      </c>
      <c r="N1211" s="5">
        <v>7</v>
      </c>
      <c r="O1211" s="43" t="str">
        <f>CONCATENATE(Таблица1[[#This Row],[Отверстия]],"/",Таблица1[[#This Row],[PCD]])</f>
        <v>5/114,3</v>
      </c>
      <c r="P1211" s="5" t="s">
        <v>1178</v>
      </c>
      <c r="Q1211" s="17" t="str">
        <f>CONCATENATE(Таблица1[[#This Row],[Отверстия]],"/",Таблица1[[#This Row],[PCD]],"/",Таблица1[[#This Row],[Диаметр]])</f>
        <v>5/114,3/17</v>
      </c>
      <c r="R121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5/114,3/17/35/67,1/7</v>
      </c>
      <c r="S121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5/114,3/17/35/67,1/7</v>
      </c>
      <c r="T1211" s="58" t="s">
        <v>28</v>
      </c>
      <c r="U1211" s="4">
        <v>4</v>
      </c>
      <c r="V1211" s="35">
        <v>4</v>
      </c>
      <c r="W1211" s="55"/>
      <c r="X1211" s="34">
        <v>4750</v>
      </c>
      <c r="Y1211" s="161"/>
      <c r="Z1211" s="34">
        <v>3490.0034000000001</v>
      </c>
      <c r="AA1211" s="51">
        <f>IFERROR(VLOOKUP(Таблица1[[#This Row],[Товар КОД6]],'Stock СВОД'!$A$5:$C$220,2,0),)</f>
        <v>0</v>
      </c>
      <c r="AB1211" s="51">
        <f>IFERROR(VLOOKUP(Таблица1[[#This Row],[Товар КОД6]],'Продажи Период СВОД'!$A$5:$C$410,2,0),)</f>
        <v>0</v>
      </c>
      <c r="AC1211" s="129">
        <f>IFERROR(VLOOKUP(Таблица1[[#This Row],[Товар КОД6]],'Stock СВОД'!$A$5:$C$220,3,0),)</f>
        <v>4</v>
      </c>
      <c r="AD1211" s="51">
        <f>IFERROR(VLOOKUP(Таблица1[[#This Row],[Товар КОД6]],'Продажи Период СВОД'!$A$5:$C$410,3,0),)</f>
        <v>0</v>
      </c>
      <c r="AE1211" s="119">
        <f>Таблица1[[#This Row],[СТОК 1001]]+Таблица1[[#This Row],[СТОК 1002,]]</f>
        <v>4</v>
      </c>
      <c r="AF1211" s="128"/>
      <c r="AG1211" s="129"/>
      <c r="AH1211" s="120">
        <f>Таблица1[[#This Row],[1002 заказ]]+Таблица1[[#This Row],[1001 заказ]]</f>
        <v>0</v>
      </c>
      <c r="AI1211" s="57"/>
      <c r="AJ1211" s="194"/>
      <c r="AK1211" s="194"/>
      <c r="AL1211" s="194">
        <f>Таблица1[[#This Row],[ФАКТ 1001]]+Таблица1[[#This Row],[ФАКТ 1002]]+Таблица1[[#This Row],[1001 заказ]]+Таблица1[[#This Row],[1002 заказ]]</f>
        <v>0</v>
      </c>
      <c r="AP1211" s="3">
        <f>Таблица1[[#This Row],[Возврат 1002]]+Таблица1[[#This Row],[Возврат 1001]]</f>
        <v>0</v>
      </c>
      <c r="AQ121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1212" spans="1:43" s="3" customFormat="1" ht="15.75" hidden="1" customHeight="1" x14ac:dyDescent="0.2">
      <c r="A1212" s="23" t="s">
        <v>810</v>
      </c>
      <c r="B1212" s="2">
        <v>672384</v>
      </c>
      <c r="C1212" s="88" t="s">
        <v>737</v>
      </c>
      <c r="D1212" s="23" t="s">
        <v>810</v>
      </c>
      <c r="E1212" s="7">
        <v>672384</v>
      </c>
      <c r="F1212" s="7"/>
      <c r="G1212" s="8"/>
      <c r="H1212" s="5" t="s">
        <v>65</v>
      </c>
      <c r="I1212" s="5">
        <v>5</v>
      </c>
      <c r="J1212" s="5">
        <v>114.3</v>
      </c>
      <c r="K1212" s="5">
        <v>17</v>
      </c>
      <c r="L1212" s="5">
        <v>38</v>
      </c>
      <c r="M1212" s="5">
        <v>67.099999999999994</v>
      </c>
      <c r="N1212" s="5">
        <v>6.5</v>
      </c>
      <c r="O1212" s="43" t="str">
        <f>CONCATENATE(Таблица1[[#This Row],[Отверстия]],"/",Таблица1[[#This Row],[PCD]])</f>
        <v>5/114,3</v>
      </c>
      <c r="P1212" s="5" t="s">
        <v>738</v>
      </c>
      <c r="Q1212" s="17" t="str">
        <f>CONCATENATE(Таблица1[[#This Row],[Отверстия]],"/",Таблица1[[#This Row],[PCD]],"/",Таблица1[[#This Row],[Диаметр]])</f>
        <v>5/114,3/17</v>
      </c>
      <c r="R121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5/114,3/17/38/67,1/6,5</v>
      </c>
      <c r="S121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5/114,3/17/38/67,1/6,5</v>
      </c>
      <c r="T1212" s="58" t="s">
        <v>22</v>
      </c>
      <c r="U1212" s="4"/>
      <c r="V1212" s="35"/>
      <c r="W1212" s="55"/>
      <c r="X1212" s="34">
        <v>4469</v>
      </c>
      <c r="Y1212" s="161"/>
      <c r="Z1212" s="34">
        <v>0</v>
      </c>
      <c r="AA1212" s="51">
        <f>IFERROR(VLOOKUP(Таблица1[[#This Row],[Товар КОД6]],'Stock СВОД'!$A$5:$C$220,2,0),)</f>
        <v>0</v>
      </c>
      <c r="AB1212" s="51">
        <f>IFERROR(VLOOKUP(Таблица1[[#This Row],[Товар КОД6]],'Продажи Период СВОД'!$A$5:$C$410,2,0),)</f>
        <v>0</v>
      </c>
      <c r="AC1212" s="129">
        <f>IFERROR(VLOOKUP(Таблица1[[#This Row],[Товар КОД6]],'Stock СВОД'!$A$5:$C$220,3,0),)</f>
        <v>0</v>
      </c>
      <c r="AD1212" s="51">
        <f>IFERROR(VLOOKUP(Таблица1[[#This Row],[Товар КОД6]],'Продажи Период СВОД'!$A$5:$C$410,3,0),)</f>
        <v>0</v>
      </c>
      <c r="AE1212" s="119">
        <f>Таблица1[[#This Row],[СТОК 1001]]+Таблица1[[#This Row],[СТОК 1002,]]</f>
        <v>0</v>
      </c>
      <c r="AF1212" s="128"/>
      <c r="AG1212" s="129"/>
      <c r="AH1212" s="120">
        <f>Таблица1[[#This Row],[1002 заказ]]+Таблица1[[#This Row],[1001 заказ]]</f>
        <v>0</v>
      </c>
      <c r="AI1212" s="57"/>
      <c r="AJ1212" s="57"/>
      <c r="AK1212" s="57"/>
      <c r="AL1212" s="57">
        <f>Таблица1[[#This Row],[ФАКТ 1001]]+Таблица1[[#This Row],[ФАКТ 1002]]+Таблица1[[#This Row],[1001 заказ]]+Таблица1[[#This Row],[1002 заказ]]</f>
        <v>0</v>
      </c>
      <c r="AP1212" s="3">
        <f>Таблица1[[#This Row],[Возврат 1002]]+Таблица1[[#This Row],[Возврат 1001]]</f>
        <v>0</v>
      </c>
      <c r="AQ121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13" spans="1:43" s="3" customFormat="1" ht="15.75" hidden="1" customHeight="1" x14ac:dyDescent="0.2">
      <c r="A1213" s="23" t="s">
        <v>810</v>
      </c>
      <c r="B1213" s="2">
        <v>677301</v>
      </c>
      <c r="C1213" s="88">
        <v>48375</v>
      </c>
      <c r="D1213" s="23" t="s">
        <v>810</v>
      </c>
      <c r="E1213" s="7">
        <v>677301</v>
      </c>
      <c r="F1213" s="7"/>
      <c r="G1213" s="8"/>
      <c r="H1213" s="5" t="s">
        <v>300</v>
      </c>
      <c r="I1213" s="5">
        <v>5</v>
      </c>
      <c r="J1213" s="5">
        <v>114.3</v>
      </c>
      <c r="K1213" s="5">
        <v>17</v>
      </c>
      <c r="L1213" s="5">
        <v>38</v>
      </c>
      <c r="M1213" s="5">
        <v>67.099999999999994</v>
      </c>
      <c r="N1213" s="5">
        <v>6.5</v>
      </c>
      <c r="O1213" s="43" t="str">
        <f>CONCATENATE(Таблица1[[#This Row],[Отверстия]],"/",Таблица1[[#This Row],[PCD]])</f>
        <v>5/114,3</v>
      </c>
      <c r="P1213" s="5" t="s">
        <v>739</v>
      </c>
      <c r="Q1213" s="17" t="str">
        <f>CONCATENATE(Таблица1[[#This Row],[Отверстия]],"/",Таблица1[[#This Row],[PCD]],"/",Таблица1[[#This Row],[Диаметр]])</f>
        <v>5/114,3/17</v>
      </c>
      <c r="R121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5/114,3/17/38/67,1/6,5</v>
      </c>
      <c r="S121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5/114,3/17/38/67,1/6,5</v>
      </c>
      <c r="T1213" s="58" t="s">
        <v>22</v>
      </c>
      <c r="U1213" s="4"/>
      <c r="V1213" s="35"/>
      <c r="W1213" s="55"/>
      <c r="X1213" s="34">
        <v>3250</v>
      </c>
      <c r="Y1213" s="161"/>
      <c r="Z1213" s="34">
        <v>0</v>
      </c>
      <c r="AA1213" s="51">
        <f>IFERROR(VLOOKUP(Таблица1[[#This Row],[Товар КОД6]],'Stock СВОД'!$A$5:$C$220,2,0),)</f>
        <v>0</v>
      </c>
      <c r="AB1213" s="51">
        <f>IFERROR(VLOOKUP(Таблица1[[#This Row],[Товар КОД6]],'Продажи Период СВОД'!$A$5:$C$410,2,0),)</f>
        <v>0</v>
      </c>
      <c r="AC1213" s="129">
        <f>IFERROR(VLOOKUP(Таблица1[[#This Row],[Товар КОД6]],'Stock СВОД'!$A$5:$C$220,3,0),)</f>
        <v>0</v>
      </c>
      <c r="AD1213" s="51">
        <f>IFERROR(VLOOKUP(Таблица1[[#This Row],[Товар КОД6]],'Продажи Период СВОД'!$A$5:$C$410,3,0),)</f>
        <v>0</v>
      </c>
      <c r="AE1213" s="119">
        <f>Таблица1[[#This Row],[СТОК 1001]]+Таблица1[[#This Row],[СТОК 1002,]]</f>
        <v>0</v>
      </c>
      <c r="AF1213" s="128"/>
      <c r="AG1213" s="129"/>
      <c r="AH1213" s="120">
        <f>Таблица1[[#This Row],[1002 заказ]]+Таблица1[[#This Row],[1001 заказ]]</f>
        <v>0</v>
      </c>
      <c r="AI1213" s="57"/>
      <c r="AJ1213" s="57"/>
      <c r="AK1213" s="57"/>
      <c r="AL1213" s="57">
        <f>Таблица1[[#This Row],[ФАКТ 1001]]+Таблица1[[#This Row],[ФАКТ 1002]]+Таблица1[[#This Row],[1001 заказ]]+Таблица1[[#This Row],[1002 заказ]]</f>
        <v>0</v>
      </c>
      <c r="AP1213" s="3">
        <f>Таблица1[[#This Row],[Возврат 1002]]+Таблица1[[#This Row],[Возврат 1001]]</f>
        <v>0</v>
      </c>
      <c r="AQ121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14" spans="1:43" s="3" customFormat="1" ht="15.75" customHeight="1" x14ac:dyDescent="0.2">
      <c r="A1214" s="23" t="s">
        <v>810</v>
      </c>
      <c r="B1214" s="2">
        <v>2031427</v>
      </c>
      <c r="C1214" s="88" t="s">
        <v>995</v>
      </c>
      <c r="D1214" s="23" t="s">
        <v>810</v>
      </c>
      <c r="E1214" s="7">
        <v>2031427</v>
      </c>
      <c r="F1214" s="7" t="s">
        <v>1003</v>
      </c>
      <c r="G1214" s="8" t="s">
        <v>1099</v>
      </c>
      <c r="H1214" s="5" t="s">
        <v>1002</v>
      </c>
      <c r="I1214" s="5">
        <v>5</v>
      </c>
      <c r="J1214" s="5">
        <v>114.3</v>
      </c>
      <c r="K1214" s="5">
        <v>17</v>
      </c>
      <c r="L1214" s="5">
        <v>38</v>
      </c>
      <c r="M1214" s="5">
        <v>67.099999999999994</v>
      </c>
      <c r="N1214" s="5">
        <v>7</v>
      </c>
      <c r="O1214" s="43" t="str">
        <f>CONCATENATE(Таблица1[[#This Row],[Отверстия]],"/",Таблица1[[#This Row],[PCD]])</f>
        <v>5/114,3</v>
      </c>
      <c r="P1214" s="5" t="s">
        <v>1008</v>
      </c>
      <c r="Q1214" s="17" t="str">
        <f>CONCATENATE(Таблица1[[#This Row],[Отверстия]],"/",Таблица1[[#This Row],[PCD]],"/",Таблица1[[#This Row],[Диаметр]])</f>
        <v>5/114,3/17</v>
      </c>
      <c r="R121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5/114,3/17/38/67,1/7</v>
      </c>
      <c r="S121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5/114,3/17/38/67,1/7</v>
      </c>
      <c r="T1214" s="58" t="s">
        <v>22</v>
      </c>
      <c r="U1214" s="4"/>
      <c r="V1214" s="35"/>
      <c r="W1214" s="55"/>
      <c r="X1214" s="34">
        <v>4750</v>
      </c>
      <c r="Y1214" s="161"/>
      <c r="Z1214" s="34">
        <v>0</v>
      </c>
      <c r="AA1214" s="51">
        <f>IFERROR(VLOOKUP(Таблица1[[#This Row],[Товар КОД6]],'Stock СВОД'!$A$5:$C$220,2,0),)</f>
        <v>0</v>
      </c>
      <c r="AB1214" s="51">
        <f>IFERROR(VLOOKUP(Таблица1[[#This Row],[Товар КОД6]],'Продажи Период СВОД'!$A$5:$C$410,2,0),)</f>
        <v>0</v>
      </c>
      <c r="AC1214" s="129">
        <f>IFERROR(VLOOKUP(Таблица1[[#This Row],[Товар КОД6]],'Stock СВОД'!$A$5:$C$220,3,0),)</f>
        <v>0</v>
      </c>
      <c r="AD1214" s="51">
        <f>IFERROR(VLOOKUP(Таблица1[[#This Row],[Товар КОД6]],'Продажи Период СВОД'!$A$5:$C$410,3,0),)</f>
        <v>0</v>
      </c>
      <c r="AE1214" s="119">
        <f>Таблица1[[#This Row],[СТОК 1001]]+Таблица1[[#This Row],[СТОК 1002,]]</f>
        <v>0</v>
      </c>
      <c r="AF1214" s="128"/>
      <c r="AG1214" s="129"/>
      <c r="AH1214" s="120">
        <f>Таблица1[[#This Row],[1002 заказ]]+Таблица1[[#This Row],[1001 заказ]]</f>
        <v>0</v>
      </c>
      <c r="AI1214" s="57"/>
      <c r="AJ1214" s="194"/>
      <c r="AK1214" s="194"/>
      <c r="AL1214" s="194">
        <f>Таблица1[[#This Row],[ФАКТ 1001]]+Таблица1[[#This Row],[ФАКТ 1002]]+Таблица1[[#This Row],[1001 заказ]]+Таблица1[[#This Row],[1002 заказ]]</f>
        <v>0</v>
      </c>
      <c r="AP1214" s="3">
        <f>Таблица1[[#This Row],[Возврат 1002]]+Таблица1[[#This Row],[Возврат 1001]]</f>
        <v>0</v>
      </c>
      <c r="AQ121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15" spans="1:43" s="3" customFormat="1" ht="15.75" customHeight="1" x14ac:dyDescent="0.2">
      <c r="A1215" s="23" t="s">
        <v>810</v>
      </c>
      <c r="B1215" s="2">
        <v>2034891</v>
      </c>
      <c r="C1215" s="88" t="s">
        <v>996</v>
      </c>
      <c r="D1215" s="23" t="s">
        <v>810</v>
      </c>
      <c r="E1215" s="7">
        <v>2034891</v>
      </c>
      <c r="F1215" s="7" t="s">
        <v>1003</v>
      </c>
      <c r="G1215" s="8" t="s">
        <v>1097</v>
      </c>
      <c r="H1215" s="5" t="s">
        <v>1002</v>
      </c>
      <c r="I1215" s="5">
        <v>5</v>
      </c>
      <c r="J1215" s="5">
        <v>114.3</v>
      </c>
      <c r="K1215" s="5">
        <v>17</v>
      </c>
      <c r="L1215" s="5">
        <v>38</v>
      </c>
      <c r="M1215" s="5">
        <v>67.099999999999994</v>
      </c>
      <c r="N1215" s="5">
        <v>7</v>
      </c>
      <c r="O1215" s="43" t="str">
        <f>CONCATENATE(Таблица1[[#This Row],[Отверстия]],"/",Таблица1[[#This Row],[PCD]])</f>
        <v>5/114,3</v>
      </c>
      <c r="P1215" s="5" t="s">
        <v>1019</v>
      </c>
      <c r="Q1215" s="17" t="str">
        <f>CONCATENATE(Таблица1[[#This Row],[Отверстия]],"/",Таблица1[[#This Row],[PCD]],"/",Таблица1[[#This Row],[Диаметр]])</f>
        <v>5/114,3/17</v>
      </c>
      <c r="R121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5/114,3/17/38/67,1/7</v>
      </c>
      <c r="S121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5/114,3/17/38/67,1/7</v>
      </c>
      <c r="T1215" s="58" t="s">
        <v>22</v>
      </c>
      <c r="U1215" s="4"/>
      <c r="V1215" s="35"/>
      <c r="W1215" s="55"/>
      <c r="X1215" s="34">
        <v>4750</v>
      </c>
      <c r="Y1215" s="161"/>
      <c r="Z1215" s="34">
        <v>0</v>
      </c>
      <c r="AA1215" s="51">
        <f>IFERROR(VLOOKUP(Таблица1[[#This Row],[Товар КОД6]],'Stock СВОД'!$A$5:$C$220,2,0),)</f>
        <v>0</v>
      </c>
      <c r="AB1215" s="51">
        <f>IFERROR(VLOOKUP(Таблица1[[#This Row],[Товар КОД6]],'Продажи Период СВОД'!$A$5:$C$410,2,0),)</f>
        <v>0</v>
      </c>
      <c r="AC1215" s="129">
        <f>IFERROR(VLOOKUP(Таблица1[[#This Row],[Товар КОД6]],'Stock СВОД'!$A$5:$C$220,3,0),)</f>
        <v>0</v>
      </c>
      <c r="AD1215" s="51">
        <f>IFERROR(VLOOKUP(Таблица1[[#This Row],[Товар КОД6]],'Продажи Период СВОД'!$A$5:$C$410,3,0),)</f>
        <v>0</v>
      </c>
      <c r="AE1215" s="119">
        <f>Таблица1[[#This Row],[СТОК 1001]]+Таблица1[[#This Row],[СТОК 1002,]]</f>
        <v>0</v>
      </c>
      <c r="AF1215" s="128"/>
      <c r="AG1215" s="129"/>
      <c r="AH1215" s="120">
        <f>Таблица1[[#This Row],[1002 заказ]]+Таблица1[[#This Row],[1001 заказ]]</f>
        <v>0</v>
      </c>
      <c r="AI1215" s="57"/>
      <c r="AJ1215" s="194"/>
      <c r="AK1215" s="194"/>
      <c r="AL1215" s="194">
        <f>Таблица1[[#This Row],[ФАКТ 1001]]+Таблица1[[#This Row],[ФАКТ 1002]]+Таблица1[[#This Row],[1001 заказ]]+Таблица1[[#This Row],[1002 заказ]]</f>
        <v>0</v>
      </c>
      <c r="AN1215" s="3">
        <v>1</v>
      </c>
      <c r="AO1215" s="3">
        <v>4</v>
      </c>
      <c r="AP1215" s="3">
        <f>Таблица1[[#This Row],[Возврат 1002]]+Таблица1[[#This Row],[Возврат 1001]]</f>
        <v>5</v>
      </c>
      <c r="AQ121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16" spans="1:43" s="3" customFormat="1" ht="15.75" customHeight="1" x14ac:dyDescent="0.2">
      <c r="A1216" s="23" t="s">
        <v>810</v>
      </c>
      <c r="B1216" s="2">
        <v>2034328</v>
      </c>
      <c r="C1216" s="88" t="s">
        <v>991</v>
      </c>
      <c r="D1216" s="23" t="s">
        <v>810</v>
      </c>
      <c r="E1216" s="7">
        <v>2034328</v>
      </c>
      <c r="F1216" s="7" t="s">
        <v>1095</v>
      </c>
      <c r="G1216" s="8" t="s">
        <v>1099</v>
      </c>
      <c r="H1216" s="5" t="s">
        <v>1002</v>
      </c>
      <c r="I1216" s="5">
        <v>5</v>
      </c>
      <c r="J1216" s="5">
        <v>114.3</v>
      </c>
      <c r="K1216" s="5">
        <v>17</v>
      </c>
      <c r="L1216" s="5">
        <v>38</v>
      </c>
      <c r="M1216" s="5">
        <v>67.099999999999994</v>
      </c>
      <c r="N1216" s="5">
        <v>7</v>
      </c>
      <c r="O1216" s="43" t="str">
        <f>CONCATENATE(Таблица1[[#This Row],[Отверстия]],"/",Таблица1[[#This Row],[PCD]])</f>
        <v>5/114,3</v>
      </c>
      <c r="P1216" s="5" t="s">
        <v>1013</v>
      </c>
      <c r="Q1216" s="17" t="str">
        <f>CONCATENATE(Таблица1[[#This Row],[Отверстия]],"/",Таблица1[[#This Row],[PCD]],"/",Таблица1[[#This Row],[Диаметр]])</f>
        <v>5/114,3/17</v>
      </c>
      <c r="R121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5/114,3/17/38/67,1/7</v>
      </c>
      <c r="S121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5/114,3/17/38/67,1/7</v>
      </c>
      <c r="T1216" s="58" t="s">
        <v>22</v>
      </c>
      <c r="U1216" s="4"/>
      <c r="V1216" s="35"/>
      <c r="W1216" s="55"/>
      <c r="X1216" s="34">
        <v>4750</v>
      </c>
      <c r="Y1216" s="161"/>
      <c r="Z1216" s="34">
        <v>0</v>
      </c>
      <c r="AA1216" s="51">
        <f>IFERROR(VLOOKUP(Таблица1[[#This Row],[Товар КОД6]],'Stock СВОД'!$A$5:$C$220,2,0),)</f>
        <v>0</v>
      </c>
      <c r="AB1216" s="51">
        <f>IFERROR(VLOOKUP(Таблица1[[#This Row],[Товар КОД6]],'Продажи Период СВОД'!$A$5:$C$410,2,0),)</f>
        <v>0</v>
      </c>
      <c r="AC1216" s="129">
        <f>IFERROR(VLOOKUP(Таблица1[[#This Row],[Товар КОД6]],'Stock СВОД'!$A$5:$C$220,3,0),)</f>
        <v>0</v>
      </c>
      <c r="AD1216" s="51">
        <f>IFERROR(VLOOKUP(Таблица1[[#This Row],[Товар КОД6]],'Продажи Период СВОД'!$A$5:$C$410,3,0),)</f>
        <v>0</v>
      </c>
      <c r="AE1216" s="119">
        <f>Таблица1[[#This Row],[СТОК 1001]]+Таблица1[[#This Row],[СТОК 1002,]]</f>
        <v>0</v>
      </c>
      <c r="AF1216" s="128"/>
      <c r="AG1216" s="129"/>
      <c r="AH1216" s="120">
        <f>Таблица1[[#This Row],[1002 заказ]]+Таблица1[[#This Row],[1001 заказ]]</f>
        <v>0</v>
      </c>
      <c r="AI1216" s="57"/>
      <c r="AJ1216" s="194"/>
      <c r="AK1216" s="194"/>
      <c r="AL1216" s="194">
        <f>Таблица1[[#This Row],[ФАКТ 1001]]+Таблица1[[#This Row],[ФАКТ 1002]]+Таблица1[[#This Row],[1001 заказ]]+Таблица1[[#This Row],[1002 заказ]]</f>
        <v>0</v>
      </c>
      <c r="AP1216" s="3">
        <f>Таблица1[[#This Row],[Возврат 1002]]+Таблица1[[#This Row],[Возврат 1001]]</f>
        <v>0</v>
      </c>
      <c r="AQ121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17" spans="1:43" s="3" customFormat="1" ht="15.75" customHeight="1" x14ac:dyDescent="0.2">
      <c r="A1217" s="23" t="s">
        <v>810</v>
      </c>
      <c r="B1217" s="2">
        <v>405748</v>
      </c>
      <c r="C1217" s="88" t="s">
        <v>1371</v>
      </c>
      <c r="D1217" s="23" t="s">
        <v>810</v>
      </c>
      <c r="E1217" s="7">
        <v>405748</v>
      </c>
      <c r="F1217" s="7" t="s">
        <v>423</v>
      </c>
      <c r="G1217" s="8" t="s">
        <v>1180</v>
      </c>
      <c r="H1217" s="5" t="s">
        <v>21</v>
      </c>
      <c r="I1217" s="5">
        <v>5</v>
      </c>
      <c r="J1217" s="5">
        <v>114.3</v>
      </c>
      <c r="K1217" s="5">
        <v>17</v>
      </c>
      <c r="L1217" s="5">
        <v>38</v>
      </c>
      <c r="M1217" s="5">
        <v>67.099999999999994</v>
      </c>
      <c r="N1217" s="5">
        <v>7</v>
      </c>
      <c r="O1217" s="43" t="str">
        <f>CONCATENATE(Таблица1[[#This Row],[Отверстия]],"/",Таблица1[[#This Row],[PCD]])</f>
        <v>5/114,3</v>
      </c>
      <c r="P1217" s="5" t="s">
        <v>1370</v>
      </c>
      <c r="Q1217" s="17" t="str">
        <f>CONCATENATE(Таблица1[[#This Row],[Отверстия]],"/",Таблица1[[#This Row],[PCD]],"/",Таблица1[[#This Row],[Диаметр]])</f>
        <v>5/114,3/17</v>
      </c>
      <c r="R121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5/114,3/17/38/67,1/7</v>
      </c>
      <c r="S121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5/114,3/17/38/67,1/7</v>
      </c>
      <c r="T1217" s="58" t="s">
        <v>22</v>
      </c>
      <c r="U1217" s="4"/>
      <c r="V1217" s="35"/>
      <c r="W1217" s="55"/>
      <c r="X1217" s="34">
        <v>4750</v>
      </c>
      <c r="Y1217" s="161"/>
      <c r="Z1217" s="34">
        <v>0</v>
      </c>
      <c r="AA1217" s="51">
        <f>IFERROR(VLOOKUP(Таблица1[[#This Row],[Товар КОД6]],'Stock СВОД'!$A$5:$C$220,2,0),)</f>
        <v>0</v>
      </c>
      <c r="AB1217" s="51">
        <f>IFERROR(VLOOKUP(Таблица1[[#This Row],[Товар КОД6]],'Продажи Период СВОД'!$A$5:$C$410,2,0),)</f>
        <v>0</v>
      </c>
      <c r="AC1217" s="129">
        <f>IFERROR(VLOOKUP(Таблица1[[#This Row],[Товар КОД6]],'Stock СВОД'!$A$5:$C$220,3,0),)</f>
        <v>0</v>
      </c>
      <c r="AD1217" s="51">
        <f>IFERROR(VLOOKUP(Таблица1[[#This Row],[Товар КОД6]],'Продажи Период СВОД'!$A$5:$C$410,3,0),)</f>
        <v>0</v>
      </c>
      <c r="AE1217" s="119">
        <f>Таблица1[[#This Row],[СТОК 1001]]+Таблица1[[#This Row],[СТОК 1002,]]</f>
        <v>0</v>
      </c>
      <c r="AF1217" s="128"/>
      <c r="AG1217" s="129"/>
      <c r="AH1217" s="120">
        <f>Таблица1[[#This Row],[1002 заказ]]+Таблица1[[#This Row],[1001 заказ]]</f>
        <v>0</v>
      </c>
      <c r="AI1217" s="57"/>
      <c r="AJ1217" s="194"/>
      <c r="AK1217" s="194"/>
      <c r="AL1217" s="194">
        <f>Таблица1[[#This Row],[ФАКТ 1001]]+Таблица1[[#This Row],[ФАКТ 1002]]+Таблица1[[#This Row],[1001 заказ]]+Таблица1[[#This Row],[1002 заказ]]</f>
        <v>0</v>
      </c>
      <c r="AP1217" s="3">
        <f>Таблица1[[#This Row],[Возврат 1002]]+Таблица1[[#This Row],[Возврат 1001]]</f>
        <v>0</v>
      </c>
      <c r="AQ121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18" spans="1:43" s="3" customFormat="1" ht="15.75" customHeight="1" x14ac:dyDescent="0.2">
      <c r="A1218" s="23" t="s">
        <v>810</v>
      </c>
      <c r="B1218" s="2">
        <v>409120</v>
      </c>
      <c r="C1218" s="88" t="s">
        <v>1899</v>
      </c>
      <c r="D1218" s="23" t="s">
        <v>810</v>
      </c>
      <c r="E1218" s="7">
        <v>409120</v>
      </c>
      <c r="F1218" s="7" t="s">
        <v>377</v>
      </c>
      <c r="G1218" s="8" t="s">
        <v>1180</v>
      </c>
      <c r="H1218" s="5" t="s">
        <v>21</v>
      </c>
      <c r="I1218" s="5">
        <v>5</v>
      </c>
      <c r="J1218" s="5">
        <v>114.3</v>
      </c>
      <c r="K1218" s="5">
        <v>17</v>
      </c>
      <c r="L1218" s="5">
        <v>38</v>
      </c>
      <c r="M1218" s="5">
        <v>67.099999999999994</v>
      </c>
      <c r="N1218" s="5">
        <v>7</v>
      </c>
      <c r="O1218" s="43" t="str">
        <f>CONCATENATE(Таблица1[[#This Row],[Отверстия]],"/",Таблица1[[#This Row],[PCD]])</f>
        <v>5/114,3</v>
      </c>
      <c r="P1218" s="5" t="s">
        <v>1898</v>
      </c>
      <c r="Q1218" s="17" t="str">
        <f>CONCATENATE(Таблица1[[#This Row],[Отверстия]],"/",Таблица1[[#This Row],[PCD]],"/",Таблица1[[#This Row],[Диаметр]])</f>
        <v>5/114,3/17</v>
      </c>
      <c r="R121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5/114,3/17/38/67,1/7</v>
      </c>
      <c r="S121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5/114,3/17/38/67,1/7</v>
      </c>
      <c r="T1218" s="58" t="s">
        <v>22</v>
      </c>
      <c r="U1218" s="4"/>
      <c r="V1218" s="35"/>
      <c r="W1218" s="55"/>
      <c r="X1218" s="34">
        <v>4750</v>
      </c>
      <c r="Y1218" s="161"/>
      <c r="Z1218" s="34">
        <v>0</v>
      </c>
      <c r="AA1218" s="51">
        <f>IFERROR(VLOOKUP(Таблица1[[#This Row],[Товар КОД6]],'Stock СВОД'!$A$5:$C$220,2,0),)</f>
        <v>0</v>
      </c>
      <c r="AB1218" s="51">
        <f>IFERROR(VLOOKUP(Таблица1[[#This Row],[Товар КОД6]],'Продажи Период СВОД'!$A$5:$C$410,2,0),)</f>
        <v>0</v>
      </c>
      <c r="AC1218" s="129">
        <f>IFERROR(VLOOKUP(Таблица1[[#This Row],[Товар КОД6]],'Stock СВОД'!$A$5:$C$220,3,0),)</f>
        <v>0</v>
      </c>
      <c r="AD1218" s="51">
        <f>IFERROR(VLOOKUP(Таблица1[[#This Row],[Товар КОД6]],'Продажи Период СВОД'!$A$5:$C$410,3,0),)</f>
        <v>0</v>
      </c>
      <c r="AE1218" s="119">
        <f>Таблица1[[#This Row],[СТОК 1001]]+Таблица1[[#This Row],[СТОК 1002,]]</f>
        <v>0</v>
      </c>
      <c r="AF1218" s="128"/>
      <c r="AG1218" s="129"/>
      <c r="AH1218" s="120">
        <f>Таблица1[[#This Row],[1002 заказ]]+Таблица1[[#This Row],[1001 заказ]]</f>
        <v>0</v>
      </c>
      <c r="AI1218" s="57"/>
      <c r="AJ1218" s="194"/>
      <c r="AK1218" s="194"/>
      <c r="AL1218" s="194">
        <f>Таблица1[[#This Row],[ФАКТ 1001]]+Таблица1[[#This Row],[ФАКТ 1002]]+Таблица1[[#This Row],[1001 заказ]]+Таблица1[[#This Row],[1002 заказ]]</f>
        <v>0</v>
      </c>
      <c r="AP1218" s="3">
        <f>Таблица1[[#This Row],[Возврат 1002]]+Таблица1[[#This Row],[Возврат 1001]]</f>
        <v>0</v>
      </c>
      <c r="AQ121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19" spans="1:43" s="3" customFormat="1" ht="15.75" customHeight="1" x14ac:dyDescent="0.2">
      <c r="A1219" s="23" t="s">
        <v>810</v>
      </c>
      <c r="B1219" s="2">
        <v>409121</v>
      </c>
      <c r="C1219" s="88" t="s">
        <v>1901</v>
      </c>
      <c r="D1219" s="23" t="s">
        <v>810</v>
      </c>
      <c r="E1219" s="7">
        <v>409121</v>
      </c>
      <c r="F1219" s="7" t="s">
        <v>377</v>
      </c>
      <c r="G1219" s="8" t="s">
        <v>2571</v>
      </c>
      <c r="H1219" s="5" t="s">
        <v>21</v>
      </c>
      <c r="I1219" s="5">
        <v>5</v>
      </c>
      <c r="J1219" s="5">
        <v>114.3</v>
      </c>
      <c r="K1219" s="5">
        <v>17</v>
      </c>
      <c r="L1219" s="5">
        <v>38</v>
      </c>
      <c r="M1219" s="5">
        <v>67.099999999999994</v>
      </c>
      <c r="N1219" s="5">
        <v>7</v>
      </c>
      <c r="O1219" s="43" t="str">
        <f>CONCATENATE(Таблица1[[#This Row],[Отверстия]],"/",Таблица1[[#This Row],[PCD]])</f>
        <v>5/114,3</v>
      </c>
      <c r="P1219" s="5" t="s">
        <v>1900</v>
      </c>
      <c r="Q1219" s="17" t="str">
        <f>CONCATENATE(Таблица1[[#This Row],[Отверстия]],"/",Таблица1[[#This Row],[PCD]],"/",Таблица1[[#This Row],[Диаметр]])</f>
        <v>5/114,3/17</v>
      </c>
      <c r="R121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5/114,3/17/38/67,1/7</v>
      </c>
      <c r="S121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5/114,3/17/38/67,1/7</v>
      </c>
      <c r="T1219" s="58" t="s">
        <v>22</v>
      </c>
      <c r="U1219" s="4"/>
      <c r="V1219" s="35"/>
      <c r="W1219" s="55"/>
      <c r="X1219" s="34">
        <v>4750</v>
      </c>
      <c r="Y1219" s="161"/>
      <c r="Z1219" s="34">
        <v>0</v>
      </c>
      <c r="AA1219" s="51">
        <f>IFERROR(VLOOKUP(Таблица1[[#This Row],[Товар КОД6]],'Stock СВОД'!$A$5:$C$220,2,0),)</f>
        <v>0</v>
      </c>
      <c r="AB1219" s="51">
        <f>IFERROR(VLOOKUP(Таблица1[[#This Row],[Товар КОД6]],'Продажи Период СВОД'!$A$5:$C$410,2,0),)</f>
        <v>0</v>
      </c>
      <c r="AC1219" s="129">
        <f>IFERROR(VLOOKUP(Таблица1[[#This Row],[Товар КОД6]],'Stock СВОД'!$A$5:$C$220,3,0),)</f>
        <v>0</v>
      </c>
      <c r="AD1219" s="51">
        <f>IFERROR(VLOOKUP(Таблица1[[#This Row],[Товар КОД6]],'Продажи Период СВОД'!$A$5:$C$410,3,0),)</f>
        <v>0</v>
      </c>
      <c r="AE1219" s="119">
        <f>Таблица1[[#This Row],[СТОК 1001]]+Таблица1[[#This Row],[СТОК 1002,]]</f>
        <v>0</v>
      </c>
      <c r="AF1219" s="128"/>
      <c r="AG1219" s="129"/>
      <c r="AH1219" s="120">
        <f>Таблица1[[#This Row],[1002 заказ]]+Таблица1[[#This Row],[1001 заказ]]</f>
        <v>0</v>
      </c>
      <c r="AI1219" s="57"/>
      <c r="AJ1219" s="194"/>
      <c r="AK1219" s="194"/>
      <c r="AL1219" s="194">
        <f>Таблица1[[#This Row],[ФАКТ 1001]]+Таблица1[[#This Row],[ФАКТ 1002]]+Таблица1[[#This Row],[1001 заказ]]+Таблица1[[#This Row],[1002 заказ]]</f>
        <v>0</v>
      </c>
      <c r="AP1219" s="3">
        <f>Таблица1[[#This Row],[Возврат 1002]]+Таблица1[[#This Row],[Возврат 1001]]</f>
        <v>0</v>
      </c>
      <c r="AQ121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20" spans="1:43" s="3" customFormat="1" ht="15.75" customHeight="1" x14ac:dyDescent="0.2">
      <c r="A1220" s="23" t="s">
        <v>810</v>
      </c>
      <c r="B1220" s="2">
        <v>665839</v>
      </c>
      <c r="C1220" s="88" t="s">
        <v>3822</v>
      </c>
      <c r="D1220" s="23" t="s">
        <v>810</v>
      </c>
      <c r="E1220" s="7">
        <v>665839</v>
      </c>
      <c r="F1220" s="7" t="s">
        <v>423</v>
      </c>
      <c r="G1220" s="8" t="s">
        <v>1099</v>
      </c>
      <c r="H1220" s="5" t="s">
        <v>21</v>
      </c>
      <c r="I1220" s="5">
        <v>5</v>
      </c>
      <c r="J1220" s="5">
        <v>114.3</v>
      </c>
      <c r="K1220" s="5">
        <v>17</v>
      </c>
      <c r="L1220" s="5">
        <v>38</v>
      </c>
      <c r="M1220" s="5">
        <v>67.099999999999994</v>
      </c>
      <c r="N1220" s="5">
        <v>7</v>
      </c>
      <c r="O1220" s="43" t="str">
        <f>CONCATENATE(Таблица1[[#This Row],[Отверстия]],"/",Таблица1[[#This Row],[PCD]])</f>
        <v>5/114,3</v>
      </c>
      <c r="P1220" s="5" t="s">
        <v>2412</v>
      </c>
      <c r="Q1220" s="17" t="str">
        <f>CONCATENATE(Таблица1[[#This Row],[Отверстия]],"/",Таблица1[[#This Row],[PCD]],"/",Таблица1[[#This Row],[Диаметр]])</f>
        <v>5/114,3/17</v>
      </c>
      <c r="R122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5/114,3/17/38/67,1/7</v>
      </c>
      <c r="S122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5/114,3/17/38/67,1/7</v>
      </c>
      <c r="T1220" s="58" t="s">
        <v>22</v>
      </c>
      <c r="U1220" s="4"/>
      <c r="V1220" s="35"/>
      <c r="W1220" s="55"/>
      <c r="X1220" s="34">
        <v>4750</v>
      </c>
      <c r="Y1220" s="161"/>
      <c r="Z1220" s="34">
        <v>0</v>
      </c>
      <c r="AA1220" s="51">
        <f>IFERROR(VLOOKUP(Таблица1[[#This Row],[Товар КОД6]],'Stock СВОД'!$A$5:$C$220,2,0),)</f>
        <v>0</v>
      </c>
      <c r="AB1220" s="51">
        <f>IFERROR(VLOOKUP(Таблица1[[#This Row],[Товар КОД6]],'Продажи Период СВОД'!$A$5:$C$410,2,0),)</f>
        <v>0</v>
      </c>
      <c r="AC1220" s="129">
        <f>IFERROR(VLOOKUP(Таблица1[[#This Row],[Товар КОД6]],'Stock СВОД'!$A$5:$C$220,3,0),)</f>
        <v>0</v>
      </c>
      <c r="AD1220" s="51">
        <f>IFERROR(VLOOKUP(Таблица1[[#This Row],[Товар КОД6]],'Продажи Период СВОД'!$A$5:$C$410,3,0),)</f>
        <v>0</v>
      </c>
      <c r="AE1220" s="119">
        <f>Таблица1[[#This Row],[СТОК 1001]]+Таблица1[[#This Row],[СТОК 1002,]]</f>
        <v>0</v>
      </c>
      <c r="AF1220" s="128"/>
      <c r="AG1220" s="129"/>
      <c r="AH1220" s="120">
        <f>Таблица1[[#This Row],[1002 заказ]]+Таблица1[[#This Row],[1001 заказ]]</f>
        <v>0</v>
      </c>
      <c r="AI1220" s="57"/>
      <c r="AJ1220" s="194"/>
      <c r="AK1220" s="194"/>
      <c r="AL1220" s="194">
        <f>Таблица1[[#This Row],[ФАКТ 1001]]+Таблица1[[#This Row],[ФАКТ 1002]]+Таблица1[[#This Row],[1001 заказ]]+Таблица1[[#This Row],[1002 заказ]]</f>
        <v>0</v>
      </c>
      <c r="AP1220" s="3">
        <f>Таблица1[[#This Row],[Возврат 1002]]+Таблица1[[#This Row],[Возврат 1001]]</f>
        <v>0</v>
      </c>
      <c r="AQ122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21" spans="1:43" s="3" customFormat="1" ht="15.75" customHeight="1" x14ac:dyDescent="0.2">
      <c r="A1221" s="23" t="s">
        <v>810</v>
      </c>
      <c r="B1221" s="2">
        <v>665841</v>
      </c>
      <c r="C1221" s="88" t="s">
        <v>3935</v>
      </c>
      <c r="D1221" s="23" t="s">
        <v>810</v>
      </c>
      <c r="E1221" s="7">
        <v>665841</v>
      </c>
      <c r="F1221" s="7" t="s">
        <v>423</v>
      </c>
      <c r="G1221" s="8" t="s">
        <v>1106</v>
      </c>
      <c r="H1221" s="5" t="s">
        <v>21</v>
      </c>
      <c r="I1221" s="5">
        <v>5</v>
      </c>
      <c r="J1221" s="5">
        <v>114.3</v>
      </c>
      <c r="K1221" s="5">
        <v>17</v>
      </c>
      <c r="L1221" s="5">
        <v>38</v>
      </c>
      <c r="M1221" s="5">
        <v>67.099999999999994</v>
      </c>
      <c r="N1221" s="5">
        <v>7</v>
      </c>
      <c r="O1221" s="43" t="str">
        <f>CONCATENATE(Таблица1[[#This Row],[Отверстия]],"/",Таблица1[[#This Row],[PCD]])</f>
        <v>5/114,3</v>
      </c>
      <c r="P1221" s="5" t="s">
        <v>2413</v>
      </c>
      <c r="Q1221" s="17" t="str">
        <f>CONCATENATE(Таблица1[[#This Row],[Отверстия]],"/",Таблица1[[#This Row],[PCD]],"/",Таблица1[[#This Row],[Диаметр]])</f>
        <v>5/114,3/17</v>
      </c>
      <c r="R122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5/114,3/17/38/67,1/7</v>
      </c>
      <c r="S122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5/114,3/17/38/67,1/7</v>
      </c>
      <c r="T1221" s="58" t="s">
        <v>22</v>
      </c>
      <c r="U1221" s="4"/>
      <c r="V1221" s="35"/>
      <c r="W1221" s="55"/>
      <c r="X1221" s="34">
        <v>4750</v>
      </c>
      <c r="Y1221" s="161"/>
      <c r="Z1221" s="34">
        <v>0</v>
      </c>
      <c r="AA1221" s="51">
        <f>IFERROR(VLOOKUP(Таблица1[[#This Row],[Товар КОД6]],'Stock СВОД'!$A$5:$C$220,2,0),)</f>
        <v>0</v>
      </c>
      <c r="AB1221" s="51">
        <f>IFERROR(VLOOKUP(Таблица1[[#This Row],[Товар КОД6]],'Продажи Период СВОД'!$A$5:$C$410,2,0),)</f>
        <v>0</v>
      </c>
      <c r="AC1221" s="129">
        <f>IFERROR(VLOOKUP(Таблица1[[#This Row],[Товар КОД6]],'Stock СВОД'!$A$5:$C$220,3,0),)</f>
        <v>0</v>
      </c>
      <c r="AD1221" s="51">
        <f>IFERROR(VLOOKUP(Таблица1[[#This Row],[Товар КОД6]],'Продажи Период СВОД'!$A$5:$C$410,3,0),)</f>
        <v>0</v>
      </c>
      <c r="AE1221" s="119">
        <f>Таблица1[[#This Row],[СТОК 1001]]+Таблица1[[#This Row],[СТОК 1002,]]</f>
        <v>0</v>
      </c>
      <c r="AF1221" s="128"/>
      <c r="AG1221" s="129"/>
      <c r="AH1221" s="120">
        <f>Таблица1[[#This Row],[1002 заказ]]+Таблица1[[#This Row],[1001 заказ]]</f>
        <v>0</v>
      </c>
      <c r="AI1221" s="57"/>
      <c r="AJ1221" s="194"/>
      <c r="AK1221" s="194"/>
      <c r="AL1221" s="194">
        <f>Таблица1[[#This Row],[ФАКТ 1001]]+Таблица1[[#This Row],[ФАКТ 1002]]+Таблица1[[#This Row],[1001 заказ]]+Таблица1[[#This Row],[1002 заказ]]</f>
        <v>0</v>
      </c>
      <c r="AP1221" s="3">
        <f>Таблица1[[#This Row],[Возврат 1002]]+Таблица1[[#This Row],[Возврат 1001]]</f>
        <v>0</v>
      </c>
      <c r="AQ122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22" spans="1:43" s="3" customFormat="1" ht="15.75" customHeight="1" x14ac:dyDescent="0.2">
      <c r="A1222" s="23" t="s">
        <v>810</v>
      </c>
      <c r="B1222" s="2">
        <v>665877</v>
      </c>
      <c r="C1222" s="88" t="s">
        <v>3823</v>
      </c>
      <c r="D1222" s="23" t="s">
        <v>810</v>
      </c>
      <c r="E1222" s="7">
        <v>665877</v>
      </c>
      <c r="F1222" s="7" t="s">
        <v>377</v>
      </c>
      <c r="G1222" s="8" t="s">
        <v>1099</v>
      </c>
      <c r="H1222" s="5" t="s">
        <v>21</v>
      </c>
      <c r="I1222" s="5">
        <v>5</v>
      </c>
      <c r="J1222" s="5">
        <v>114.3</v>
      </c>
      <c r="K1222" s="5">
        <v>17</v>
      </c>
      <c r="L1222" s="5">
        <v>38</v>
      </c>
      <c r="M1222" s="5">
        <v>67.099999999999994</v>
      </c>
      <c r="N1222" s="5">
        <v>7</v>
      </c>
      <c r="O1222" s="43" t="str">
        <f>CONCATENATE(Таблица1[[#This Row],[Отверстия]],"/",Таблица1[[#This Row],[PCD]])</f>
        <v>5/114,3</v>
      </c>
      <c r="P1222" s="5" t="s">
        <v>2442</v>
      </c>
      <c r="Q1222" s="17" t="str">
        <f>CONCATENATE(Таблица1[[#This Row],[Отверстия]],"/",Таблица1[[#This Row],[PCD]],"/",Таблица1[[#This Row],[Диаметр]])</f>
        <v>5/114,3/17</v>
      </c>
      <c r="R122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5/114,3/17/38/67,1/7</v>
      </c>
      <c r="S122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5/114,3/17/38/67,1/7</v>
      </c>
      <c r="T1222" s="58" t="s">
        <v>22</v>
      </c>
      <c r="U1222" s="4"/>
      <c r="V1222" s="35"/>
      <c r="W1222" s="55"/>
      <c r="X1222" s="34">
        <v>4750</v>
      </c>
      <c r="Y1222" s="161"/>
      <c r="Z1222" s="34">
        <v>0</v>
      </c>
      <c r="AA1222" s="51">
        <f>IFERROR(VLOOKUP(Таблица1[[#This Row],[Товар КОД6]],'Stock СВОД'!$A$5:$C$220,2,0),)</f>
        <v>0</v>
      </c>
      <c r="AB1222" s="51">
        <f>IFERROR(VLOOKUP(Таблица1[[#This Row],[Товар КОД6]],'Продажи Период СВОД'!$A$5:$C$410,2,0),)</f>
        <v>0</v>
      </c>
      <c r="AC1222" s="129">
        <f>IFERROR(VLOOKUP(Таблица1[[#This Row],[Товар КОД6]],'Stock СВОД'!$A$5:$C$220,3,0),)</f>
        <v>0</v>
      </c>
      <c r="AD1222" s="51">
        <f>IFERROR(VLOOKUP(Таблица1[[#This Row],[Товар КОД6]],'Продажи Период СВОД'!$A$5:$C$410,3,0),)</f>
        <v>0</v>
      </c>
      <c r="AE1222" s="119">
        <f>Таблица1[[#This Row],[СТОК 1001]]+Таблица1[[#This Row],[СТОК 1002,]]</f>
        <v>0</v>
      </c>
      <c r="AF1222" s="128"/>
      <c r="AG1222" s="129"/>
      <c r="AH1222" s="120">
        <f>Таблица1[[#This Row],[1002 заказ]]+Таблица1[[#This Row],[1001 заказ]]</f>
        <v>0</v>
      </c>
      <c r="AI1222" s="57"/>
      <c r="AJ1222" s="194"/>
      <c r="AK1222" s="194"/>
      <c r="AL1222" s="194">
        <f>Таблица1[[#This Row],[ФАКТ 1001]]+Таблица1[[#This Row],[ФАКТ 1002]]+Таблица1[[#This Row],[1001 заказ]]+Таблица1[[#This Row],[1002 заказ]]</f>
        <v>0</v>
      </c>
      <c r="AP1222" s="3">
        <f>Таблица1[[#This Row],[Возврат 1002]]+Таблица1[[#This Row],[Возврат 1001]]</f>
        <v>0</v>
      </c>
      <c r="AQ122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23" spans="1:43" s="3" customFormat="1" ht="15.75" customHeight="1" x14ac:dyDescent="0.2">
      <c r="A1223" s="23" t="s">
        <v>810</v>
      </c>
      <c r="B1223" s="2">
        <v>665878</v>
      </c>
      <c r="C1223" s="88" t="s">
        <v>3936</v>
      </c>
      <c r="D1223" s="23" t="s">
        <v>810</v>
      </c>
      <c r="E1223" s="7">
        <v>665878</v>
      </c>
      <c r="F1223" s="7" t="s">
        <v>377</v>
      </c>
      <c r="G1223" s="8" t="s">
        <v>1106</v>
      </c>
      <c r="H1223" s="5" t="s">
        <v>21</v>
      </c>
      <c r="I1223" s="5">
        <v>5</v>
      </c>
      <c r="J1223" s="5">
        <v>114.3</v>
      </c>
      <c r="K1223" s="5">
        <v>17</v>
      </c>
      <c r="L1223" s="5">
        <v>38</v>
      </c>
      <c r="M1223" s="5">
        <v>67.099999999999994</v>
      </c>
      <c r="N1223" s="5">
        <v>7</v>
      </c>
      <c r="O1223" s="43" t="str">
        <f>CONCATENATE(Таблица1[[#This Row],[Отверстия]],"/",Таблица1[[#This Row],[PCD]])</f>
        <v>5/114,3</v>
      </c>
      <c r="P1223" s="5" t="s">
        <v>2443</v>
      </c>
      <c r="Q1223" s="17" t="str">
        <f>CONCATENATE(Таблица1[[#This Row],[Отверстия]],"/",Таблица1[[#This Row],[PCD]],"/",Таблица1[[#This Row],[Диаметр]])</f>
        <v>5/114,3/17</v>
      </c>
      <c r="R122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5/114,3/17/38/67,1/7</v>
      </c>
      <c r="S122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5/114,3/17/38/67,1/7</v>
      </c>
      <c r="T1223" s="58" t="s">
        <v>22</v>
      </c>
      <c r="U1223" s="4"/>
      <c r="V1223" s="35"/>
      <c r="W1223" s="55"/>
      <c r="X1223" s="34">
        <v>4750</v>
      </c>
      <c r="Y1223" s="161"/>
      <c r="Z1223" s="34">
        <v>0</v>
      </c>
      <c r="AA1223" s="51">
        <f>IFERROR(VLOOKUP(Таблица1[[#This Row],[Товар КОД6]],'Stock СВОД'!$A$5:$C$220,2,0),)</f>
        <v>0</v>
      </c>
      <c r="AB1223" s="51">
        <f>IFERROR(VLOOKUP(Таблица1[[#This Row],[Товар КОД6]],'Продажи Период СВОД'!$A$5:$C$410,2,0),)</f>
        <v>0</v>
      </c>
      <c r="AC1223" s="129">
        <f>IFERROR(VLOOKUP(Таблица1[[#This Row],[Товар КОД6]],'Stock СВОД'!$A$5:$C$220,3,0),)</f>
        <v>0</v>
      </c>
      <c r="AD1223" s="51">
        <f>IFERROR(VLOOKUP(Таблица1[[#This Row],[Товар КОД6]],'Продажи Период СВОД'!$A$5:$C$410,3,0),)</f>
        <v>0</v>
      </c>
      <c r="AE1223" s="119">
        <f>Таблица1[[#This Row],[СТОК 1001]]+Таблица1[[#This Row],[СТОК 1002,]]</f>
        <v>0</v>
      </c>
      <c r="AF1223" s="128"/>
      <c r="AG1223" s="129"/>
      <c r="AH1223" s="120">
        <f>Таблица1[[#This Row],[1002 заказ]]+Таблица1[[#This Row],[1001 заказ]]</f>
        <v>0</v>
      </c>
      <c r="AI1223" s="57"/>
      <c r="AJ1223" s="194"/>
      <c r="AK1223" s="194"/>
      <c r="AL1223" s="194">
        <f>Таблица1[[#This Row],[ФАКТ 1001]]+Таблица1[[#This Row],[ФАКТ 1002]]+Таблица1[[#This Row],[1001 заказ]]+Таблица1[[#This Row],[1002 заказ]]</f>
        <v>0</v>
      </c>
      <c r="AP1223" s="3">
        <f>Таблица1[[#This Row],[Возврат 1002]]+Таблица1[[#This Row],[Возврат 1001]]</f>
        <v>0</v>
      </c>
      <c r="AQ122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24" spans="1:43" s="3" customFormat="1" ht="15.75" hidden="1" customHeight="1" x14ac:dyDescent="0.2">
      <c r="A1224" s="23" t="s">
        <v>810</v>
      </c>
      <c r="B1224" s="2">
        <v>684778</v>
      </c>
      <c r="C1224" s="88">
        <v>43316</v>
      </c>
      <c r="D1224" s="23" t="s">
        <v>810</v>
      </c>
      <c r="E1224" s="7">
        <v>684778</v>
      </c>
      <c r="F1224" s="7"/>
      <c r="G1224" s="8"/>
      <c r="H1224" s="5" t="s">
        <v>740</v>
      </c>
      <c r="I1224" s="5">
        <v>5</v>
      </c>
      <c r="J1224" s="5">
        <v>114.3</v>
      </c>
      <c r="K1224" s="5">
        <v>17</v>
      </c>
      <c r="L1224" s="5">
        <v>38</v>
      </c>
      <c r="M1224" s="5">
        <v>70.099999999999994</v>
      </c>
      <c r="N1224" s="5">
        <v>7</v>
      </c>
      <c r="O1224" s="43" t="str">
        <f>CONCATENATE(Таблица1[[#This Row],[Отверстия]],"/",Таблица1[[#This Row],[PCD]])</f>
        <v>5/114,3</v>
      </c>
      <c r="P1224" s="5" t="s">
        <v>741</v>
      </c>
      <c r="Q1224" s="17" t="str">
        <f>CONCATENATE(Таблица1[[#This Row],[Отверстия]],"/",Таблица1[[#This Row],[PCD]],"/",Таблица1[[#This Row],[Диаметр]])</f>
        <v>5/114,3/17</v>
      </c>
      <c r="R122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5/114,3/17/38/70,1/7</v>
      </c>
      <c r="S122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5/114,3/17/38/70,1/7</v>
      </c>
      <c r="T1224" s="58" t="s">
        <v>22</v>
      </c>
      <c r="U1224" s="4"/>
      <c r="V1224" s="35"/>
      <c r="W1224" s="55"/>
      <c r="X1224" s="34">
        <v>5990</v>
      </c>
      <c r="Y1224" s="161"/>
      <c r="Z1224" s="34">
        <v>0</v>
      </c>
      <c r="AA1224" s="51">
        <f>IFERROR(VLOOKUP(Таблица1[[#This Row],[Товар КОД6]],'Stock СВОД'!$A$5:$C$220,2,0),)</f>
        <v>0</v>
      </c>
      <c r="AB1224" s="51">
        <f>IFERROR(VLOOKUP(Таблица1[[#This Row],[Товар КОД6]],'Продажи Период СВОД'!$A$5:$C$410,2,0),)</f>
        <v>0</v>
      </c>
      <c r="AC1224" s="129">
        <f>IFERROR(VLOOKUP(Таблица1[[#This Row],[Товар КОД6]],'Stock СВОД'!$A$5:$C$220,3,0),)</f>
        <v>0</v>
      </c>
      <c r="AD1224" s="51">
        <f>IFERROR(VLOOKUP(Таблица1[[#This Row],[Товар КОД6]],'Продажи Период СВОД'!$A$5:$C$410,3,0),)</f>
        <v>0</v>
      </c>
      <c r="AE1224" s="119">
        <f>Таблица1[[#This Row],[СТОК 1001]]+Таблица1[[#This Row],[СТОК 1002,]]</f>
        <v>0</v>
      </c>
      <c r="AF1224" s="128"/>
      <c r="AG1224" s="129"/>
      <c r="AH1224" s="120">
        <f>Таблица1[[#This Row],[1002 заказ]]+Таблица1[[#This Row],[1001 заказ]]</f>
        <v>0</v>
      </c>
      <c r="AI1224" s="57"/>
      <c r="AJ1224" s="57"/>
      <c r="AK1224" s="57"/>
      <c r="AL1224" s="57">
        <f>Таблица1[[#This Row],[ФАКТ 1001]]+Таблица1[[#This Row],[ФАКТ 1002]]+Таблица1[[#This Row],[1001 заказ]]+Таблица1[[#This Row],[1002 заказ]]</f>
        <v>0</v>
      </c>
      <c r="AP1224" s="3">
        <f>Таблица1[[#This Row],[Возврат 1002]]+Таблица1[[#This Row],[Возврат 1001]]</f>
        <v>0</v>
      </c>
      <c r="AQ122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25" spans="1:43" s="3" customFormat="1" ht="15.75" customHeight="1" x14ac:dyDescent="0.2">
      <c r="A1225" s="23" t="s">
        <v>810</v>
      </c>
      <c r="B1225" s="2">
        <v>2031428</v>
      </c>
      <c r="C1225" s="88" t="s">
        <v>997</v>
      </c>
      <c r="D1225" s="23" t="s">
        <v>810</v>
      </c>
      <c r="E1225" s="7">
        <v>2031428</v>
      </c>
      <c r="F1225" s="7" t="s">
        <v>1003</v>
      </c>
      <c r="G1225" s="8" t="s">
        <v>1097</v>
      </c>
      <c r="H1225" s="5" t="s">
        <v>1002</v>
      </c>
      <c r="I1225" s="5">
        <v>5</v>
      </c>
      <c r="J1225" s="5">
        <v>114.3</v>
      </c>
      <c r="K1225" s="5">
        <v>17</v>
      </c>
      <c r="L1225" s="5">
        <v>39</v>
      </c>
      <c r="M1225" s="5">
        <v>60.1</v>
      </c>
      <c r="N1225" s="5">
        <v>7</v>
      </c>
      <c r="O1225" s="43" t="str">
        <f>CONCATENATE(Таблица1[[#This Row],[Отверстия]],"/",Таблица1[[#This Row],[PCD]])</f>
        <v>5/114,3</v>
      </c>
      <c r="P1225" s="5" t="s">
        <v>1007</v>
      </c>
      <c r="Q1225" s="17" t="str">
        <f>CONCATENATE(Таблица1[[#This Row],[Отверстия]],"/",Таблица1[[#This Row],[PCD]],"/",Таблица1[[#This Row],[Диаметр]])</f>
        <v>5/114,3/17</v>
      </c>
      <c r="R122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5/114,3/17/39/60,1/7</v>
      </c>
      <c r="S122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5/114,3/17/39/60,1/7</v>
      </c>
      <c r="T1225" s="58" t="s">
        <v>28</v>
      </c>
      <c r="U1225" s="4">
        <v>4</v>
      </c>
      <c r="V1225" s="35">
        <v>4</v>
      </c>
      <c r="W1225" s="55"/>
      <c r="X1225" s="34">
        <v>4750</v>
      </c>
      <c r="Y1225" s="161"/>
      <c r="Z1225" s="34">
        <v>0</v>
      </c>
      <c r="AA1225" s="51">
        <f>IFERROR(VLOOKUP(Таблица1[[#This Row],[Товар КОД6]],'Stock СВОД'!$A$5:$C$220,2,0),)</f>
        <v>0</v>
      </c>
      <c r="AB1225" s="51">
        <f>IFERROR(VLOOKUP(Таблица1[[#This Row],[Товар КОД6]],'Продажи Период СВОД'!$A$5:$C$410,2,0),)</f>
        <v>0</v>
      </c>
      <c r="AC1225" s="129">
        <f>IFERROR(VLOOKUP(Таблица1[[#This Row],[Товар КОД6]],'Stock СВОД'!$A$5:$C$220,3,0),)</f>
        <v>0</v>
      </c>
      <c r="AD1225" s="51">
        <f>IFERROR(VLOOKUP(Таблица1[[#This Row],[Товар КОД6]],'Продажи Период СВОД'!$A$5:$C$410,3,0),)</f>
        <v>0</v>
      </c>
      <c r="AE1225" s="125">
        <f>Таблица1[[#This Row],[СТОК 1001]]+Таблица1[[#This Row],[СТОК 1002,]]</f>
        <v>0</v>
      </c>
      <c r="AF1225" s="128"/>
      <c r="AG1225" s="129"/>
      <c r="AH1225" s="123">
        <f>Таблица1[[#This Row],[1002 заказ]]+Таблица1[[#This Row],[1001 заказ]]</f>
        <v>0</v>
      </c>
      <c r="AI1225" s="57"/>
      <c r="AJ1225" s="194"/>
      <c r="AK1225" s="194"/>
      <c r="AL1225" s="194">
        <f>Таблица1[[#This Row],[ФАКТ 1001]]+Таблица1[[#This Row],[ФАКТ 1002]]+Таблица1[[#This Row],[1001 заказ]]+Таблица1[[#This Row],[1002 заказ]]</f>
        <v>0</v>
      </c>
      <c r="AP1225" s="3">
        <f>Таблица1[[#This Row],[Возврат 1002]]+Таблица1[[#This Row],[Возврат 1001]]</f>
        <v>0</v>
      </c>
      <c r="AQ122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26" spans="1:43" s="3" customFormat="1" ht="15.75" customHeight="1" x14ac:dyDescent="0.2">
      <c r="A1226" s="23" t="s">
        <v>810</v>
      </c>
      <c r="B1226" s="2">
        <v>2034329</v>
      </c>
      <c r="C1226" s="88" t="s">
        <v>992</v>
      </c>
      <c r="D1226" s="23" t="s">
        <v>810</v>
      </c>
      <c r="E1226" s="7">
        <v>2034329</v>
      </c>
      <c r="F1226" s="7" t="s">
        <v>1095</v>
      </c>
      <c r="G1226" s="8" t="s">
        <v>1099</v>
      </c>
      <c r="H1226" s="5" t="s">
        <v>1002</v>
      </c>
      <c r="I1226" s="5">
        <v>5</v>
      </c>
      <c r="J1226" s="5">
        <v>114.3</v>
      </c>
      <c r="K1226" s="5">
        <v>17</v>
      </c>
      <c r="L1226" s="5">
        <v>39</v>
      </c>
      <c r="M1226" s="5">
        <v>60.1</v>
      </c>
      <c r="N1226" s="5">
        <v>7</v>
      </c>
      <c r="O1226" s="43" t="str">
        <f>CONCATENATE(Таблица1[[#This Row],[Отверстия]],"/",Таблица1[[#This Row],[PCD]])</f>
        <v>5/114,3</v>
      </c>
      <c r="P1226" s="5" t="s">
        <v>1014</v>
      </c>
      <c r="Q1226" s="17" t="str">
        <f>CONCATENATE(Таблица1[[#This Row],[Отверстия]],"/",Таблица1[[#This Row],[PCD]],"/",Таблица1[[#This Row],[Диаметр]])</f>
        <v>5/114,3/17</v>
      </c>
      <c r="R122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5/114,3/17/39/60,1/7</v>
      </c>
      <c r="S122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5/114,3/17/39/60,1/7</v>
      </c>
      <c r="T1226" s="58" t="s">
        <v>28</v>
      </c>
      <c r="U1226" s="4">
        <v>4</v>
      </c>
      <c r="V1226" s="35">
        <v>4</v>
      </c>
      <c r="W1226" s="55"/>
      <c r="X1226" s="34">
        <v>4750</v>
      </c>
      <c r="Y1226" s="161"/>
      <c r="Z1226" s="34">
        <v>0</v>
      </c>
      <c r="AA1226" s="51">
        <f>IFERROR(VLOOKUP(Таблица1[[#This Row],[Товар КОД6]],'Stock СВОД'!$A$5:$C$220,2,0),)</f>
        <v>0</v>
      </c>
      <c r="AB1226" s="51">
        <f>IFERROR(VLOOKUP(Таблица1[[#This Row],[Товар КОД6]],'Продажи Период СВОД'!$A$5:$C$410,2,0),)</f>
        <v>0</v>
      </c>
      <c r="AC1226" s="129">
        <f>IFERROR(VLOOKUP(Таблица1[[#This Row],[Товар КОД6]],'Stock СВОД'!$A$5:$C$220,3,0),)</f>
        <v>0</v>
      </c>
      <c r="AD1226" s="51">
        <f>IFERROR(VLOOKUP(Таблица1[[#This Row],[Товар КОД6]],'Продажи Период СВОД'!$A$5:$C$410,3,0),)</f>
        <v>0</v>
      </c>
      <c r="AE1226" s="119">
        <f>Таблица1[[#This Row],[СТОК 1001]]+Таблица1[[#This Row],[СТОК 1002,]]</f>
        <v>0</v>
      </c>
      <c r="AF1226" s="128"/>
      <c r="AG1226" s="129"/>
      <c r="AH1226" s="120">
        <f>Таблица1[[#This Row],[1002 заказ]]+Таблица1[[#This Row],[1001 заказ]]</f>
        <v>0</v>
      </c>
      <c r="AI1226" s="57"/>
      <c r="AJ1226" s="194"/>
      <c r="AK1226" s="194"/>
      <c r="AL1226" s="194">
        <f>Таблица1[[#This Row],[ФАКТ 1001]]+Таблица1[[#This Row],[ФАКТ 1002]]+Таблица1[[#This Row],[1001 заказ]]+Таблица1[[#This Row],[1002 заказ]]</f>
        <v>0</v>
      </c>
      <c r="AP1226" s="3">
        <f>Таблица1[[#This Row],[Возврат 1002]]+Таблица1[[#This Row],[Возврат 1001]]</f>
        <v>0</v>
      </c>
      <c r="AQ122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27" spans="1:43" s="3" customFormat="1" ht="15.75" customHeight="1" x14ac:dyDescent="0.2">
      <c r="A1227" s="23" t="s">
        <v>810</v>
      </c>
      <c r="B1227" s="2">
        <v>2054596</v>
      </c>
      <c r="C1227" s="88" t="s">
        <v>1081</v>
      </c>
      <c r="D1227" s="23" t="s">
        <v>810</v>
      </c>
      <c r="E1227" s="7">
        <v>2054596</v>
      </c>
      <c r="F1227" s="7" t="s">
        <v>1095</v>
      </c>
      <c r="G1227" s="8" t="s">
        <v>2571</v>
      </c>
      <c r="H1227" s="5" t="s">
        <v>1002</v>
      </c>
      <c r="I1227" s="5">
        <v>5</v>
      </c>
      <c r="J1227" s="5">
        <v>114.3</v>
      </c>
      <c r="K1227" s="5">
        <v>17</v>
      </c>
      <c r="L1227" s="5">
        <v>39</v>
      </c>
      <c r="M1227" s="5">
        <v>60.1</v>
      </c>
      <c r="N1227" s="5">
        <v>7</v>
      </c>
      <c r="O1227" s="43" t="str">
        <f>CONCATENATE(Таблица1[[#This Row],[Отверстия]],"/",Таблица1[[#This Row],[PCD]])</f>
        <v>5/114,3</v>
      </c>
      <c r="P1227" s="5" t="s">
        <v>1080</v>
      </c>
      <c r="Q1227" s="17" t="str">
        <f>CONCATENATE(Таблица1[[#This Row],[Отверстия]],"/",Таблица1[[#This Row],[PCD]],"/",Таблица1[[#This Row],[Диаметр]])</f>
        <v>5/114,3/17</v>
      </c>
      <c r="R122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5/114,3/17/39/60,1/7</v>
      </c>
      <c r="S122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5/114,3/17/39/60,1/7</v>
      </c>
      <c r="T1227" s="58" t="s">
        <v>28</v>
      </c>
      <c r="U1227" s="4">
        <v>4</v>
      </c>
      <c r="V1227" s="35">
        <v>4</v>
      </c>
      <c r="W1227" s="55"/>
      <c r="X1227" s="34">
        <v>4750</v>
      </c>
      <c r="Y1227" s="161"/>
      <c r="Z1227" s="34">
        <v>3840.0002500000001</v>
      </c>
      <c r="AA1227" s="51">
        <f>IFERROR(VLOOKUP(Таблица1[[#This Row],[Товар КОД6]],'Stock СВОД'!$A$5:$C$220,2,0),)</f>
        <v>0</v>
      </c>
      <c r="AB1227" s="51">
        <f>IFERROR(VLOOKUP(Таблица1[[#This Row],[Товар КОД6]],'Продажи Период СВОД'!$A$5:$C$410,2,0),)</f>
        <v>0</v>
      </c>
      <c r="AC1227" s="129">
        <f>IFERROR(VLOOKUP(Таблица1[[#This Row],[Товар КОД6]],'Stock СВОД'!$A$5:$C$220,3,0),)</f>
        <v>4</v>
      </c>
      <c r="AD1227" s="51">
        <f>IFERROR(VLOOKUP(Таблица1[[#This Row],[Товар КОД6]],'Продажи Период СВОД'!$A$5:$C$410,3,0),)</f>
        <v>0</v>
      </c>
      <c r="AE1227" s="119">
        <f>Таблица1[[#This Row],[СТОК 1001]]+Таблица1[[#This Row],[СТОК 1002,]]</f>
        <v>4</v>
      </c>
      <c r="AF1227" s="128"/>
      <c r="AG1227" s="129"/>
      <c r="AH1227" s="120">
        <f>Таблица1[[#This Row],[1002 заказ]]+Таблица1[[#This Row],[1001 заказ]]</f>
        <v>0</v>
      </c>
      <c r="AI1227" s="57"/>
      <c r="AJ1227" s="194"/>
      <c r="AK1227" s="194"/>
      <c r="AL1227" s="194">
        <f>Таблица1[[#This Row],[ФАКТ 1001]]+Таблица1[[#This Row],[ФАКТ 1002]]+Таблица1[[#This Row],[1001 заказ]]+Таблица1[[#This Row],[1002 заказ]]</f>
        <v>0</v>
      </c>
      <c r="AP1227" s="3">
        <f>Таблица1[[#This Row],[Возврат 1002]]+Таблица1[[#This Row],[Возврат 1001]]</f>
        <v>0</v>
      </c>
      <c r="AQ122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1228" spans="1:43" s="3" customFormat="1" ht="15.75" customHeight="1" x14ac:dyDescent="0.2">
      <c r="A1228" s="23" t="s">
        <v>810</v>
      </c>
      <c r="B1228" s="2">
        <v>665866</v>
      </c>
      <c r="C1228" s="88" t="s">
        <v>3824</v>
      </c>
      <c r="D1228" s="23" t="s">
        <v>810</v>
      </c>
      <c r="E1228" s="7">
        <v>665866</v>
      </c>
      <c r="F1228" s="7" t="s">
        <v>377</v>
      </c>
      <c r="G1228" s="8" t="s">
        <v>1099</v>
      </c>
      <c r="H1228" s="5" t="s">
        <v>21</v>
      </c>
      <c r="I1228" s="5">
        <v>5</v>
      </c>
      <c r="J1228" s="5">
        <v>114.3</v>
      </c>
      <c r="K1228" s="5">
        <v>17</v>
      </c>
      <c r="L1228" s="5">
        <v>40</v>
      </c>
      <c r="M1228" s="5">
        <v>66.099999999999994</v>
      </c>
      <c r="N1228" s="5">
        <v>7</v>
      </c>
      <c r="O1228" s="43" t="str">
        <f>CONCATENATE(Таблица1[[#This Row],[Отверстия]],"/",Таблица1[[#This Row],[PCD]])</f>
        <v>5/114,3</v>
      </c>
      <c r="P1228" s="5" t="s">
        <v>742</v>
      </c>
      <c r="Q1228" s="17" t="str">
        <f>CONCATENATE(Таблица1[[#This Row],[Отверстия]],"/",Таблица1[[#This Row],[PCD]],"/",Таблица1[[#This Row],[Диаметр]])</f>
        <v>5/114,3/17</v>
      </c>
      <c r="R122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5/114,3/17/40/66,1/7</v>
      </c>
      <c r="S122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5/114,3/17/40/66,1/7</v>
      </c>
      <c r="T1228" s="58" t="s">
        <v>28</v>
      </c>
      <c r="U1228" s="4">
        <v>4</v>
      </c>
      <c r="V1228" s="35">
        <v>8</v>
      </c>
      <c r="W1228" s="55"/>
      <c r="X1228" s="34">
        <v>4750</v>
      </c>
      <c r="Y1228" s="161"/>
      <c r="Z1228" s="34">
        <v>0</v>
      </c>
      <c r="AA1228" s="51">
        <f>IFERROR(VLOOKUP(Таблица1[[#This Row],[Товар КОД6]],'Stock СВОД'!$A$5:$C$220,2,0),)</f>
        <v>0</v>
      </c>
      <c r="AB1228" s="51">
        <f>IFERROR(VLOOKUP(Таблица1[[#This Row],[Товар КОД6]],'Продажи Период СВОД'!$A$5:$C$410,2,0),)</f>
        <v>0</v>
      </c>
      <c r="AC1228" s="129">
        <f>IFERROR(VLOOKUP(Таблица1[[#This Row],[Товар КОД6]],'Stock СВОД'!$A$5:$C$220,3,0),)</f>
        <v>0</v>
      </c>
      <c r="AD1228" s="51">
        <f>IFERROR(VLOOKUP(Таблица1[[#This Row],[Товар КОД6]],'Продажи Период СВОД'!$A$5:$C$410,3,0),)</f>
        <v>0</v>
      </c>
      <c r="AE1228" s="119">
        <f>Таблица1[[#This Row],[СТОК 1001]]+Таблица1[[#This Row],[СТОК 1002,]]</f>
        <v>0</v>
      </c>
      <c r="AF1228" s="128"/>
      <c r="AG1228" s="129"/>
      <c r="AH1228" s="120">
        <f>Таблица1[[#This Row],[1002 заказ]]+Таблица1[[#This Row],[1001 заказ]]</f>
        <v>0</v>
      </c>
      <c r="AI1228" s="57"/>
      <c r="AJ1228" s="194"/>
      <c r="AK1228" s="194"/>
      <c r="AL1228" s="194">
        <f>Таблица1[[#This Row],[ФАКТ 1001]]+Таблица1[[#This Row],[ФАКТ 1002]]+Таблица1[[#This Row],[1001 заказ]]+Таблица1[[#This Row],[1002 заказ]]</f>
        <v>0</v>
      </c>
      <c r="AP1228" s="3">
        <f>Таблица1[[#This Row],[Возврат 1002]]+Таблица1[[#This Row],[Возврат 1001]]</f>
        <v>0</v>
      </c>
      <c r="AQ122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29" spans="1:43" s="3" customFormat="1" ht="15.75" customHeight="1" x14ac:dyDescent="0.2">
      <c r="A1229" s="23" t="s">
        <v>810</v>
      </c>
      <c r="B1229" s="2">
        <v>409110</v>
      </c>
      <c r="C1229" s="88" t="s">
        <v>743</v>
      </c>
      <c r="D1229" s="23" t="s">
        <v>810</v>
      </c>
      <c r="E1229" s="7">
        <v>409110</v>
      </c>
      <c r="F1229" s="7" t="s">
        <v>377</v>
      </c>
      <c r="G1229" s="8" t="s">
        <v>2571</v>
      </c>
      <c r="H1229" s="5" t="s">
        <v>21</v>
      </c>
      <c r="I1229" s="5">
        <v>5</v>
      </c>
      <c r="J1229" s="5">
        <v>114.3</v>
      </c>
      <c r="K1229" s="5">
        <v>17</v>
      </c>
      <c r="L1229" s="5">
        <v>40</v>
      </c>
      <c r="M1229" s="5">
        <v>66.099999999999994</v>
      </c>
      <c r="N1229" s="5">
        <v>7</v>
      </c>
      <c r="O1229" s="43" t="str">
        <f>CONCATENATE(Таблица1[[#This Row],[Отверстия]],"/",Таблица1[[#This Row],[PCD]])</f>
        <v>5/114,3</v>
      </c>
      <c r="P1229" s="5" t="s">
        <v>742</v>
      </c>
      <c r="Q1229" s="17" t="str">
        <f>CONCATENATE(Таблица1[[#This Row],[Отверстия]],"/",Таблица1[[#This Row],[PCD]],"/",Таблица1[[#This Row],[Диаметр]])</f>
        <v>5/114,3/17</v>
      </c>
      <c r="R122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5/114,3/17/40/66,1/7</v>
      </c>
      <c r="S122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5/114,3/17/40/66,1/7</v>
      </c>
      <c r="T1229" s="58" t="s">
        <v>28</v>
      </c>
      <c r="U1229" s="4">
        <v>4</v>
      </c>
      <c r="V1229" s="35">
        <v>8</v>
      </c>
      <c r="W1229" s="55"/>
      <c r="X1229" s="34">
        <v>4750</v>
      </c>
      <c r="Y1229" s="161"/>
      <c r="Z1229" s="34">
        <v>0</v>
      </c>
      <c r="AA1229" s="51">
        <f>IFERROR(VLOOKUP(Таблица1[[#This Row],[Товар КОД6]],'Stock СВОД'!$A$5:$C$220,2,0),)</f>
        <v>0</v>
      </c>
      <c r="AB1229" s="51">
        <f>IFERROR(VLOOKUP(Таблица1[[#This Row],[Товар КОД6]],'Продажи Период СВОД'!$A$5:$C$410,2,0),)</f>
        <v>0</v>
      </c>
      <c r="AC1229" s="129">
        <f>IFERROR(VLOOKUP(Таблица1[[#This Row],[Товар КОД6]],'Stock СВОД'!$A$5:$C$220,3,0),)</f>
        <v>0</v>
      </c>
      <c r="AD1229" s="51">
        <f>IFERROR(VLOOKUP(Таблица1[[#This Row],[Товар КОД6]],'Продажи Период СВОД'!$A$5:$C$410,3,0),)</f>
        <v>0</v>
      </c>
      <c r="AE1229" s="119">
        <f>Таблица1[[#This Row],[СТОК 1001]]+Таблица1[[#This Row],[СТОК 1002,]]</f>
        <v>0</v>
      </c>
      <c r="AF1229" s="128"/>
      <c r="AG1229" s="129"/>
      <c r="AH1229" s="120">
        <f>Таблица1[[#This Row],[1002 заказ]]+Таблица1[[#This Row],[1001 заказ]]</f>
        <v>0</v>
      </c>
      <c r="AI1229" s="57"/>
      <c r="AJ1229" s="194"/>
      <c r="AK1229" s="194"/>
      <c r="AL1229" s="194">
        <f>Таблица1[[#This Row],[ФАКТ 1001]]+Таблица1[[#This Row],[ФАКТ 1002]]+Таблица1[[#This Row],[1001 заказ]]+Таблица1[[#This Row],[1002 заказ]]</f>
        <v>0</v>
      </c>
      <c r="AP1229" s="3">
        <f>Таблица1[[#This Row],[Возврат 1002]]+Таблица1[[#This Row],[Возврат 1001]]</f>
        <v>0</v>
      </c>
      <c r="AQ122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30" spans="1:43" s="3" customFormat="1" ht="15.75" customHeight="1" x14ac:dyDescent="0.2">
      <c r="A1230" s="23" t="s">
        <v>810</v>
      </c>
      <c r="B1230" s="2">
        <v>2031424</v>
      </c>
      <c r="C1230" s="88" t="s">
        <v>987</v>
      </c>
      <c r="D1230" s="23" t="s">
        <v>810</v>
      </c>
      <c r="E1230" s="7">
        <v>2031424</v>
      </c>
      <c r="F1230" s="7" t="s">
        <v>1095</v>
      </c>
      <c r="G1230" s="8" t="s">
        <v>1099</v>
      </c>
      <c r="H1230" s="5" t="s">
        <v>1002</v>
      </c>
      <c r="I1230" s="5">
        <v>5</v>
      </c>
      <c r="J1230" s="5">
        <v>114.3</v>
      </c>
      <c r="K1230" s="5">
        <v>17</v>
      </c>
      <c r="L1230" s="5">
        <v>40</v>
      </c>
      <c r="M1230" s="5">
        <v>66.099999999999994</v>
      </c>
      <c r="N1230" s="5">
        <v>7</v>
      </c>
      <c r="O1230" s="43" t="str">
        <f>CONCATENATE(Таблица1[[#This Row],[Отверстия]],"/",Таблица1[[#This Row],[PCD]])</f>
        <v>5/114,3</v>
      </c>
      <c r="P1230" s="5" t="s">
        <v>1016</v>
      </c>
      <c r="Q1230" s="17" t="str">
        <f>CONCATENATE(Таблица1[[#This Row],[Отверстия]],"/",Таблица1[[#This Row],[PCD]],"/",Таблица1[[#This Row],[Диаметр]])</f>
        <v>5/114,3/17</v>
      </c>
      <c r="R123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5/114,3/17/40/66,1/7</v>
      </c>
      <c r="S123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5/114,3/17/40/66,1/7</v>
      </c>
      <c r="T1230" s="58" t="s">
        <v>28</v>
      </c>
      <c r="U1230" s="4">
        <v>4</v>
      </c>
      <c r="V1230" s="35">
        <v>8</v>
      </c>
      <c r="W1230" s="55"/>
      <c r="X1230" s="34">
        <v>4750</v>
      </c>
      <c r="Y1230" s="161"/>
      <c r="Z1230" s="34">
        <v>0</v>
      </c>
      <c r="AA1230" s="51">
        <f>IFERROR(VLOOKUP(Таблица1[[#This Row],[Товар КОД6]],'Stock СВОД'!$A$5:$C$220,2,0),)</f>
        <v>0</v>
      </c>
      <c r="AB1230" s="51">
        <f>IFERROR(VLOOKUP(Таблица1[[#This Row],[Товар КОД6]],'Продажи Период СВОД'!$A$5:$C$410,2,0),)</f>
        <v>0</v>
      </c>
      <c r="AC1230" s="129">
        <f>IFERROR(VLOOKUP(Таблица1[[#This Row],[Товар КОД6]],'Stock СВОД'!$A$5:$C$220,3,0),)</f>
        <v>0</v>
      </c>
      <c r="AD1230" s="51">
        <f>IFERROR(VLOOKUP(Таблица1[[#This Row],[Товар КОД6]],'Продажи Период СВОД'!$A$5:$C$410,3,0),)</f>
        <v>0</v>
      </c>
      <c r="AE1230" s="119">
        <f>Таблица1[[#This Row],[СТОК 1001]]+Таблица1[[#This Row],[СТОК 1002,]]</f>
        <v>0</v>
      </c>
      <c r="AF1230" s="128"/>
      <c r="AG1230" s="129"/>
      <c r="AH1230" s="120">
        <f>Таблица1[[#This Row],[1002 заказ]]+Таблица1[[#This Row],[1001 заказ]]</f>
        <v>0</v>
      </c>
      <c r="AI1230" s="57"/>
      <c r="AJ1230" s="194"/>
      <c r="AK1230" s="194"/>
      <c r="AL1230" s="194">
        <f>Таблица1[[#This Row],[ФАКТ 1001]]+Таблица1[[#This Row],[ФАКТ 1002]]+Таблица1[[#This Row],[1001 заказ]]+Таблица1[[#This Row],[1002 заказ]]</f>
        <v>0</v>
      </c>
      <c r="AP1230" s="3">
        <f>Таблица1[[#This Row],[Возврат 1002]]+Таблица1[[#This Row],[Возврат 1001]]</f>
        <v>0</v>
      </c>
      <c r="AQ123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31" spans="1:43" s="3" customFormat="1" ht="15.75" customHeight="1" x14ac:dyDescent="0.2">
      <c r="A1231" s="23" t="s">
        <v>810</v>
      </c>
      <c r="B1231" s="2">
        <v>2034325</v>
      </c>
      <c r="C1231" s="88" t="s">
        <v>1009</v>
      </c>
      <c r="D1231" s="23" t="s">
        <v>810</v>
      </c>
      <c r="E1231" s="7">
        <v>2034325</v>
      </c>
      <c r="F1231" s="7" t="s">
        <v>1095</v>
      </c>
      <c r="G1231" s="8" t="s">
        <v>1097</v>
      </c>
      <c r="H1231" s="5" t="s">
        <v>1002</v>
      </c>
      <c r="I1231" s="5">
        <v>5</v>
      </c>
      <c r="J1231" s="5">
        <v>114.3</v>
      </c>
      <c r="K1231" s="5">
        <v>17</v>
      </c>
      <c r="L1231" s="5">
        <v>40</v>
      </c>
      <c r="M1231" s="5">
        <v>66.099999999999994</v>
      </c>
      <c r="N1231" s="5">
        <v>7</v>
      </c>
      <c r="O1231" s="43" t="str">
        <f>CONCATENATE(Таблица1[[#This Row],[Отверстия]],"/",Таблица1[[#This Row],[PCD]])</f>
        <v>5/114,3</v>
      </c>
      <c r="P1231" s="5" t="s">
        <v>1010</v>
      </c>
      <c r="Q1231" s="17" t="str">
        <f>CONCATENATE(Таблица1[[#This Row],[Отверстия]],"/",Таблица1[[#This Row],[PCD]],"/",Таблица1[[#This Row],[Диаметр]])</f>
        <v>5/114,3/17</v>
      </c>
      <c r="R123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5/114,3/17/40/66,1/7</v>
      </c>
      <c r="S123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5/114,3/17/40/66,1/7</v>
      </c>
      <c r="T1231" s="58" t="s">
        <v>28</v>
      </c>
      <c r="U1231" s="4">
        <v>4</v>
      </c>
      <c r="V1231" s="35">
        <v>8</v>
      </c>
      <c r="W1231" s="55"/>
      <c r="X1231" s="34">
        <v>4750</v>
      </c>
      <c r="Y1231" s="161"/>
      <c r="Z1231" s="34">
        <v>3664.9973999999997</v>
      </c>
      <c r="AA1231" s="51">
        <f>IFERROR(VLOOKUP(Таблица1[[#This Row],[Товар КОД6]],'Stock СВОД'!$A$5:$C$220,2,0),)</f>
        <v>0</v>
      </c>
      <c r="AB1231" s="51">
        <f>IFERROR(VLOOKUP(Таблица1[[#This Row],[Товар КОД6]],'Продажи Период СВОД'!$A$5:$C$410,2,0),)</f>
        <v>0</v>
      </c>
      <c r="AC1231" s="129">
        <f>IFERROR(VLOOKUP(Таблица1[[#This Row],[Товар КОД6]],'Stock СВОД'!$A$5:$C$220,3,0),)</f>
        <v>0</v>
      </c>
      <c r="AD1231" s="51">
        <f>IFERROR(VLOOKUP(Таблица1[[#This Row],[Товар КОД6]],'Продажи Период СВОД'!$A$5:$C$410,3,0),)</f>
        <v>0</v>
      </c>
      <c r="AE1231" s="119">
        <f>Таблица1[[#This Row],[СТОК 1001]]+Таблица1[[#This Row],[СТОК 1002,]]</f>
        <v>0</v>
      </c>
      <c r="AF1231" s="128"/>
      <c r="AG1231" s="129"/>
      <c r="AH1231" s="120">
        <f>Таблица1[[#This Row],[1002 заказ]]+Таблица1[[#This Row],[1001 заказ]]</f>
        <v>0</v>
      </c>
      <c r="AI1231" s="57"/>
      <c r="AJ1231" s="194"/>
      <c r="AK1231" s="194"/>
      <c r="AL1231" s="194">
        <f>Таблица1[[#This Row],[ФАКТ 1001]]+Таблица1[[#This Row],[ФАКТ 1002]]+Таблица1[[#This Row],[1001 заказ]]+Таблица1[[#This Row],[1002 заказ]]</f>
        <v>0</v>
      </c>
      <c r="AP1231" s="3">
        <f>Таблица1[[#This Row],[Возврат 1002]]+Таблица1[[#This Row],[Возврат 1001]]</f>
        <v>0</v>
      </c>
      <c r="AQ123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32" spans="1:43" s="3" customFormat="1" ht="15.75" customHeight="1" x14ac:dyDescent="0.2">
      <c r="A1232" s="23" t="s">
        <v>810</v>
      </c>
      <c r="B1232" s="2">
        <v>2091745</v>
      </c>
      <c r="C1232" s="88" t="s">
        <v>1139</v>
      </c>
      <c r="D1232" s="23" t="s">
        <v>810</v>
      </c>
      <c r="E1232" s="7">
        <v>2091745</v>
      </c>
      <c r="F1232" s="7" t="s">
        <v>1095</v>
      </c>
      <c r="G1232" s="8" t="s">
        <v>2571</v>
      </c>
      <c r="H1232" s="5" t="s">
        <v>21</v>
      </c>
      <c r="I1232" s="5">
        <v>5</v>
      </c>
      <c r="J1232" s="5">
        <v>114.3</v>
      </c>
      <c r="K1232" s="5">
        <v>17</v>
      </c>
      <c r="L1232" s="5">
        <v>40</v>
      </c>
      <c r="M1232" s="5">
        <v>66.099999999999994</v>
      </c>
      <c r="N1232" s="5">
        <v>7</v>
      </c>
      <c r="O1232" s="43" t="str">
        <f>CONCATENATE(Таблица1[[#This Row],[Отверстия]],"/",Таблица1[[#This Row],[PCD]])</f>
        <v>5/114,3</v>
      </c>
      <c r="P1232" s="5" t="s">
        <v>1138</v>
      </c>
      <c r="Q1232" s="17" t="str">
        <f>CONCATENATE(Таблица1[[#This Row],[Отверстия]],"/",Таблица1[[#This Row],[PCD]],"/",Таблица1[[#This Row],[Диаметр]])</f>
        <v>5/114,3/17</v>
      </c>
      <c r="R123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5/114,3/17/40/66,1/7</v>
      </c>
      <c r="S123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5/114,3/17/40/66,1/7</v>
      </c>
      <c r="T1232" s="58" t="s">
        <v>28</v>
      </c>
      <c r="U1232" s="4">
        <v>4</v>
      </c>
      <c r="V1232" s="35">
        <v>8</v>
      </c>
      <c r="W1232" s="55"/>
      <c r="X1232" s="34">
        <v>4750</v>
      </c>
      <c r="Y1232" s="161"/>
      <c r="Z1232" s="34">
        <v>3994.1584000000003</v>
      </c>
      <c r="AA1232" s="51">
        <f>IFERROR(VLOOKUP(Таблица1[[#This Row],[Товар КОД6]],'Stock СВОД'!$A$5:$C$220,2,0),)</f>
        <v>4</v>
      </c>
      <c r="AB1232" s="51">
        <f>IFERROR(VLOOKUP(Таблица1[[#This Row],[Товар КОД6]],'Продажи Период СВОД'!$A$5:$C$410,2,0),)</f>
        <v>0</v>
      </c>
      <c r="AC1232" s="129">
        <f>IFERROR(VLOOKUP(Таблица1[[#This Row],[Товар КОД6]],'Stock СВОД'!$A$5:$C$220,3,0),)</f>
        <v>0</v>
      </c>
      <c r="AD1232" s="51">
        <f>IFERROR(VLOOKUP(Таблица1[[#This Row],[Товар КОД6]],'Продажи Период СВОД'!$A$5:$C$410,3,0),)</f>
        <v>4</v>
      </c>
      <c r="AE1232" s="119">
        <f>Таблица1[[#This Row],[СТОК 1001]]+Таблица1[[#This Row],[СТОК 1002,]]</f>
        <v>4</v>
      </c>
      <c r="AF1232" s="128"/>
      <c r="AG1232" s="129"/>
      <c r="AH1232" s="120">
        <f>Таблица1[[#This Row],[1002 заказ]]+Таблица1[[#This Row],[1001 заказ]]</f>
        <v>0</v>
      </c>
      <c r="AI1232" s="57"/>
      <c r="AJ1232" s="194"/>
      <c r="AK1232" s="194"/>
      <c r="AL1232" s="194">
        <f>Таблица1[[#This Row],[ФАКТ 1001]]+Таблица1[[#This Row],[ФАКТ 1002]]+Таблица1[[#This Row],[1001 заказ]]+Таблица1[[#This Row],[1002 заказ]]</f>
        <v>0</v>
      </c>
      <c r="AP1232" s="3">
        <f>Таблица1[[#This Row],[Возврат 1002]]+Таблица1[[#This Row],[Возврат 1001]]</f>
        <v>0</v>
      </c>
      <c r="AQ123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8</v>
      </c>
    </row>
    <row r="1233" spans="1:43" s="3" customFormat="1" ht="15.75" customHeight="1" x14ac:dyDescent="0.2">
      <c r="A1233" s="23" t="s">
        <v>810</v>
      </c>
      <c r="B1233" s="2">
        <v>405739</v>
      </c>
      <c r="C1233" s="88" t="s">
        <v>1355</v>
      </c>
      <c r="D1233" s="23" t="s">
        <v>810</v>
      </c>
      <c r="E1233" s="7">
        <v>405739</v>
      </c>
      <c r="F1233" s="7" t="s">
        <v>423</v>
      </c>
      <c r="G1233" s="8" t="s">
        <v>1180</v>
      </c>
      <c r="H1233" s="5" t="s">
        <v>21</v>
      </c>
      <c r="I1233" s="5">
        <v>5</v>
      </c>
      <c r="J1233" s="5">
        <v>114.3</v>
      </c>
      <c r="K1233" s="5">
        <v>17</v>
      </c>
      <c r="L1233" s="5">
        <v>40</v>
      </c>
      <c r="M1233" s="5">
        <v>66.099999999999994</v>
      </c>
      <c r="N1233" s="5">
        <v>7</v>
      </c>
      <c r="O1233" s="43" t="str">
        <f>CONCATENATE(Таблица1[[#This Row],[Отверстия]],"/",Таблица1[[#This Row],[PCD]])</f>
        <v>5/114,3</v>
      </c>
      <c r="P1233" s="5" t="s">
        <v>1354</v>
      </c>
      <c r="Q1233" s="17" t="str">
        <f>CONCATENATE(Таблица1[[#This Row],[Отверстия]],"/",Таблица1[[#This Row],[PCD]],"/",Таблица1[[#This Row],[Диаметр]])</f>
        <v>5/114,3/17</v>
      </c>
      <c r="R123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5/114,3/17/40/66,1/7</v>
      </c>
      <c r="S123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5/114,3/17/40/66,1/7</v>
      </c>
      <c r="T1233" s="58" t="s">
        <v>28</v>
      </c>
      <c r="U1233" s="4">
        <v>4</v>
      </c>
      <c r="V1233" s="35">
        <v>8</v>
      </c>
      <c r="W1233" s="55"/>
      <c r="X1233" s="34">
        <v>4750</v>
      </c>
      <c r="Y1233" s="161"/>
      <c r="Z1233" s="34">
        <v>0</v>
      </c>
      <c r="AA1233" s="51">
        <f>IFERROR(VLOOKUP(Таблица1[[#This Row],[Товар КОД6]],'Stock СВОД'!$A$5:$C$220,2,0),)</f>
        <v>0</v>
      </c>
      <c r="AB1233" s="51">
        <f>IFERROR(VLOOKUP(Таблица1[[#This Row],[Товар КОД6]],'Продажи Период СВОД'!$A$5:$C$410,2,0),)</f>
        <v>0</v>
      </c>
      <c r="AC1233" s="129">
        <f>IFERROR(VLOOKUP(Таблица1[[#This Row],[Товар КОД6]],'Stock СВОД'!$A$5:$C$220,3,0),)</f>
        <v>0</v>
      </c>
      <c r="AD1233" s="51">
        <f>IFERROR(VLOOKUP(Таблица1[[#This Row],[Товар КОД6]],'Продажи Период СВОД'!$A$5:$C$410,3,0),)</f>
        <v>0</v>
      </c>
      <c r="AE1233" s="119">
        <f>Таблица1[[#This Row],[СТОК 1001]]+Таблица1[[#This Row],[СТОК 1002,]]</f>
        <v>0</v>
      </c>
      <c r="AF1233" s="128"/>
      <c r="AG1233" s="129"/>
      <c r="AH1233" s="120">
        <f>Таблица1[[#This Row],[1002 заказ]]+Таблица1[[#This Row],[1001 заказ]]</f>
        <v>0</v>
      </c>
      <c r="AI1233" s="57"/>
      <c r="AJ1233" s="194"/>
      <c r="AK1233" s="194"/>
      <c r="AL1233" s="194">
        <f>Таблица1[[#This Row],[ФАКТ 1001]]+Таблица1[[#This Row],[ФАКТ 1002]]+Таблица1[[#This Row],[1001 заказ]]+Таблица1[[#This Row],[1002 заказ]]</f>
        <v>0</v>
      </c>
      <c r="AP1233" s="3">
        <f>Таблица1[[#This Row],[Возврат 1002]]+Таблица1[[#This Row],[Возврат 1001]]</f>
        <v>0</v>
      </c>
      <c r="AQ123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34" spans="1:43" s="3" customFormat="1" ht="15.75" customHeight="1" x14ac:dyDescent="0.2">
      <c r="A1234" s="23" t="s">
        <v>810</v>
      </c>
      <c r="B1234" s="2">
        <v>409109</v>
      </c>
      <c r="C1234" s="88" t="s">
        <v>1881</v>
      </c>
      <c r="D1234" s="23" t="s">
        <v>810</v>
      </c>
      <c r="E1234" s="7">
        <v>409109</v>
      </c>
      <c r="F1234" s="7" t="s">
        <v>377</v>
      </c>
      <c r="G1234" s="8" t="s">
        <v>1180</v>
      </c>
      <c r="H1234" s="5" t="s">
        <v>21</v>
      </c>
      <c r="I1234" s="5">
        <v>5</v>
      </c>
      <c r="J1234" s="5">
        <v>114.3</v>
      </c>
      <c r="K1234" s="5">
        <v>17</v>
      </c>
      <c r="L1234" s="5">
        <v>40</v>
      </c>
      <c r="M1234" s="5">
        <v>66.099999999999994</v>
      </c>
      <c r="N1234" s="5">
        <v>7</v>
      </c>
      <c r="O1234" s="43" t="str">
        <f>CONCATENATE(Таблица1[[#This Row],[Отверстия]],"/",Таблица1[[#This Row],[PCD]])</f>
        <v>5/114,3</v>
      </c>
      <c r="P1234" s="5" t="s">
        <v>1880</v>
      </c>
      <c r="Q1234" s="17" t="str">
        <f>CONCATENATE(Таблица1[[#This Row],[Отверстия]],"/",Таблица1[[#This Row],[PCD]],"/",Таблица1[[#This Row],[Диаметр]])</f>
        <v>5/114,3/17</v>
      </c>
      <c r="R123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5/114,3/17/40/66,1/7</v>
      </c>
      <c r="S123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5/114,3/17/40/66,1/7</v>
      </c>
      <c r="T1234" s="58" t="s">
        <v>28</v>
      </c>
      <c r="U1234" s="4">
        <v>4</v>
      </c>
      <c r="V1234" s="35">
        <v>8</v>
      </c>
      <c r="W1234" s="55"/>
      <c r="X1234" s="34">
        <v>4750</v>
      </c>
      <c r="Y1234" s="161"/>
      <c r="Z1234" s="34">
        <v>0</v>
      </c>
      <c r="AA1234" s="51">
        <f>IFERROR(VLOOKUP(Таблица1[[#This Row],[Товар КОД6]],'Stock СВОД'!$A$5:$C$220,2,0),)</f>
        <v>0</v>
      </c>
      <c r="AB1234" s="51">
        <f>IFERROR(VLOOKUP(Таблица1[[#This Row],[Товар КОД6]],'Продажи Период СВОД'!$A$5:$C$410,2,0),)</f>
        <v>0</v>
      </c>
      <c r="AC1234" s="129">
        <f>IFERROR(VLOOKUP(Таблица1[[#This Row],[Товар КОД6]],'Stock СВОД'!$A$5:$C$220,3,0),)</f>
        <v>0</v>
      </c>
      <c r="AD1234" s="51">
        <f>IFERROR(VLOOKUP(Таблица1[[#This Row],[Товар КОД6]],'Продажи Период СВОД'!$A$5:$C$410,3,0),)</f>
        <v>0</v>
      </c>
      <c r="AE1234" s="119">
        <f>Таблица1[[#This Row],[СТОК 1001]]+Таблица1[[#This Row],[СТОК 1002,]]</f>
        <v>0</v>
      </c>
      <c r="AF1234" s="128"/>
      <c r="AG1234" s="129"/>
      <c r="AH1234" s="120">
        <f>Таблица1[[#This Row],[1002 заказ]]+Таблица1[[#This Row],[1001 заказ]]</f>
        <v>0</v>
      </c>
      <c r="AI1234" s="57"/>
      <c r="AJ1234" s="194"/>
      <c r="AK1234" s="194"/>
      <c r="AL1234" s="194">
        <f>Таблица1[[#This Row],[ФАКТ 1001]]+Таблица1[[#This Row],[ФАКТ 1002]]+Таблица1[[#This Row],[1001 заказ]]+Таблица1[[#This Row],[1002 заказ]]</f>
        <v>0</v>
      </c>
      <c r="AP1234" s="3">
        <f>Таблица1[[#This Row],[Возврат 1002]]+Таблица1[[#This Row],[Возврат 1001]]</f>
        <v>0</v>
      </c>
      <c r="AQ123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35" spans="1:43" s="3" customFormat="1" ht="15.75" customHeight="1" x14ac:dyDescent="0.2">
      <c r="A1235" s="23" t="s">
        <v>810</v>
      </c>
      <c r="B1235" s="2">
        <v>665821</v>
      </c>
      <c r="C1235" s="88" t="s">
        <v>3825</v>
      </c>
      <c r="D1235" s="23" t="s">
        <v>810</v>
      </c>
      <c r="E1235" s="7">
        <v>665821</v>
      </c>
      <c r="F1235" s="7" t="s">
        <v>423</v>
      </c>
      <c r="G1235" s="8" t="s">
        <v>1099</v>
      </c>
      <c r="H1235" s="5" t="s">
        <v>21</v>
      </c>
      <c r="I1235" s="5">
        <v>5</v>
      </c>
      <c r="J1235" s="5">
        <v>114.3</v>
      </c>
      <c r="K1235" s="5">
        <v>17</v>
      </c>
      <c r="L1235" s="5">
        <v>40</v>
      </c>
      <c r="M1235" s="5">
        <v>66.099999999999994</v>
      </c>
      <c r="N1235" s="5">
        <v>7</v>
      </c>
      <c r="O1235" s="43" t="str">
        <f>CONCATENATE(Таблица1[[#This Row],[Отверстия]],"/",Таблица1[[#This Row],[PCD]])</f>
        <v>5/114,3</v>
      </c>
      <c r="P1235" s="5" t="s">
        <v>2397</v>
      </c>
      <c r="Q1235" s="17" t="str">
        <f>CONCATENATE(Таблица1[[#This Row],[Отверстия]],"/",Таблица1[[#This Row],[PCD]],"/",Таблица1[[#This Row],[Диаметр]])</f>
        <v>5/114,3/17</v>
      </c>
      <c r="R123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5/114,3/17/40/66,1/7</v>
      </c>
      <c r="S123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5/114,3/17/40/66,1/7</v>
      </c>
      <c r="T1235" s="58" t="s">
        <v>28</v>
      </c>
      <c r="U1235" s="4">
        <v>4</v>
      </c>
      <c r="V1235" s="35">
        <v>8</v>
      </c>
      <c r="W1235" s="55"/>
      <c r="X1235" s="34">
        <v>4750</v>
      </c>
      <c r="Y1235" s="161"/>
      <c r="Z1235" s="34">
        <v>0</v>
      </c>
      <c r="AA1235" s="51">
        <f>IFERROR(VLOOKUP(Таблица1[[#This Row],[Товар КОД6]],'Stock СВОД'!$A$5:$C$220,2,0),)</f>
        <v>0</v>
      </c>
      <c r="AB1235" s="51">
        <f>IFERROR(VLOOKUP(Таблица1[[#This Row],[Товар КОД6]],'Продажи Период СВОД'!$A$5:$C$410,2,0),)</f>
        <v>0</v>
      </c>
      <c r="AC1235" s="129">
        <f>IFERROR(VLOOKUP(Таблица1[[#This Row],[Товар КОД6]],'Stock СВОД'!$A$5:$C$220,3,0),)</f>
        <v>0</v>
      </c>
      <c r="AD1235" s="51">
        <f>IFERROR(VLOOKUP(Таблица1[[#This Row],[Товар КОД6]],'Продажи Период СВОД'!$A$5:$C$410,3,0),)</f>
        <v>0</v>
      </c>
      <c r="AE1235" s="119">
        <f>Таблица1[[#This Row],[СТОК 1001]]+Таблица1[[#This Row],[СТОК 1002,]]</f>
        <v>0</v>
      </c>
      <c r="AF1235" s="128"/>
      <c r="AG1235" s="129"/>
      <c r="AH1235" s="120">
        <f>Таблица1[[#This Row],[1002 заказ]]+Таблица1[[#This Row],[1001 заказ]]</f>
        <v>0</v>
      </c>
      <c r="AI1235" s="57"/>
      <c r="AJ1235" s="194"/>
      <c r="AK1235" s="194"/>
      <c r="AL1235" s="194">
        <f>Таблица1[[#This Row],[ФАКТ 1001]]+Таблица1[[#This Row],[ФАКТ 1002]]+Таблица1[[#This Row],[1001 заказ]]+Таблица1[[#This Row],[1002 заказ]]</f>
        <v>0</v>
      </c>
      <c r="AP1235" s="3">
        <f>Таблица1[[#This Row],[Возврат 1002]]+Таблица1[[#This Row],[Возврат 1001]]</f>
        <v>0</v>
      </c>
      <c r="AQ123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36" spans="1:43" s="3" customFormat="1" ht="15.75" customHeight="1" x14ac:dyDescent="0.2">
      <c r="A1236" s="23" t="s">
        <v>810</v>
      </c>
      <c r="B1236" s="2">
        <v>665822</v>
      </c>
      <c r="C1236" s="88" t="s">
        <v>3937</v>
      </c>
      <c r="D1236" s="23" t="s">
        <v>810</v>
      </c>
      <c r="E1236" s="7">
        <v>665822</v>
      </c>
      <c r="F1236" s="7" t="s">
        <v>423</v>
      </c>
      <c r="G1236" s="8" t="s">
        <v>1106</v>
      </c>
      <c r="H1236" s="5" t="s">
        <v>21</v>
      </c>
      <c r="I1236" s="5">
        <v>5</v>
      </c>
      <c r="J1236" s="5">
        <v>114.3</v>
      </c>
      <c r="K1236" s="5">
        <v>17</v>
      </c>
      <c r="L1236" s="5">
        <v>40</v>
      </c>
      <c r="M1236" s="5">
        <v>66.099999999999994</v>
      </c>
      <c r="N1236" s="5">
        <v>7</v>
      </c>
      <c r="O1236" s="43" t="str">
        <f>CONCATENATE(Таблица1[[#This Row],[Отверстия]],"/",Таблица1[[#This Row],[PCD]])</f>
        <v>5/114,3</v>
      </c>
      <c r="P1236" s="5" t="s">
        <v>2398</v>
      </c>
      <c r="Q1236" s="17" t="str">
        <f>CONCATENATE(Таблица1[[#This Row],[Отверстия]],"/",Таблица1[[#This Row],[PCD]],"/",Таблица1[[#This Row],[Диаметр]])</f>
        <v>5/114,3/17</v>
      </c>
      <c r="R123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5/114,3/17/40/66,1/7</v>
      </c>
      <c r="S123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5/114,3/17/40/66,1/7</v>
      </c>
      <c r="T1236" s="58" t="s">
        <v>28</v>
      </c>
      <c r="U1236" s="4">
        <v>4</v>
      </c>
      <c r="V1236" s="35">
        <v>8</v>
      </c>
      <c r="W1236" s="55"/>
      <c r="X1236" s="34">
        <v>4750</v>
      </c>
      <c r="Y1236" s="161"/>
      <c r="Z1236" s="34">
        <v>0</v>
      </c>
      <c r="AA1236" s="51">
        <f>IFERROR(VLOOKUP(Таблица1[[#This Row],[Товар КОД6]],'Stock СВОД'!$A$5:$C$220,2,0),)</f>
        <v>0</v>
      </c>
      <c r="AB1236" s="51">
        <f>IFERROR(VLOOKUP(Таблица1[[#This Row],[Товар КОД6]],'Продажи Период СВОД'!$A$5:$C$410,2,0),)</f>
        <v>0</v>
      </c>
      <c r="AC1236" s="129">
        <f>IFERROR(VLOOKUP(Таблица1[[#This Row],[Товар КОД6]],'Stock СВОД'!$A$5:$C$220,3,0),)</f>
        <v>0</v>
      </c>
      <c r="AD1236" s="51">
        <f>IFERROR(VLOOKUP(Таблица1[[#This Row],[Товар КОД6]],'Продажи Период СВОД'!$A$5:$C$410,3,0),)</f>
        <v>0</v>
      </c>
      <c r="AE1236" s="119">
        <f>Таблица1[[#This Row],[СТОК 1001]]+Таблица1[[#This Row],[СТОК 1002,]]</f>
        <v>0</v>
      </c>
      <c r="AF1236" s="128"/>
      <c r="AG1236" s="129"/>
      <c r="AH1236" s="120">
        <f>Таблица1[[#This Row],[1002 заказ]]+Таблица1[[#This Row],[1001 заказ]]</f>
        <v>0</v>
      </c>
      <c r="AI1236" s="57"/>
      <c r="AJ1236" s="194"/>
      <c r="AK1236" s="194"/>
      <c r="AL1236" s="194">
        <f>Таблица1[[#This Row],[ФАКТ 1001]]+Таблица1[[#This Row],[ФАКТ 1002]]+Таблица1[[#This Row],[1001 заказ]]+Таблица1[[#This Row],[1002 заказ]]</f>
        <v>0</v>
      </c>
      <c r="AP1236" s="3">
        <f>Таблица1[[#This Row],[Возврат 1002]]+Таблица1[[#This Row],[Возврат 1001]]</f>
        <v>0</v>
      </c>
      <c r="AQ123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37" spans="1:43" s="3" customFormat="1" ht="15.75" customHeight="1" x14ac:dyDescent="0.2">
      <c r="A1237" s="23" t="s">
        <v>810</v>
      </c>
      <c r="B1237" s="2">
        <v>665867</v>
      </c>
      <c r="C1237" s="88" t="s">
        <v>3938</v>
      </c>
      <c r="D1237" s="23" t="s">
        <v>810</v>
      </c>
      <c r="E1237" s="7">
        <v>665867</v>
      </c>
      <c r="F1237" s="7" t="s">
        <v>377</v>
      </c>
      <c r="G1237" s="8" t="s">
        <v>1106</v>
      </c>
      <c r="H1237" s="5" t="s">
        <v>21</v>
      </c>
      <c r="I1237" s="5">
        <v>5</v>
      </c>
      <c r="J1237" s="5">
        <v>114.3</v>
      </c>
      <c r="K1237" s="5">
        <v>17</v>
      </c>
      <c r="L1237" s="5">
        <v>40</v>
      </c>
      <c r="M1237" s="5">
        <v>66.099999999999994</v>
      </c>
      <c r="N1237" s="5">
        <v>7</v>
      </c>
      <c r="O1237" s="43" t="str">
        <f>CONCATENATE(Таблица1[[#This Row],[Отверстия]],"/",Таблица1[[#This Row],[PCD]])</f>
        <v>5/114,3</v>
      </c>
      <c r="P1237" s="5" t="s">
        <v>2434</v>
      </c>
      <c r="Q1237" s="17" t="str">
        <f>CONCATENATE(Таблица1[[#This Row],[Отверстия]],"/",Таблица1[[#This Row],[PCD]],"/",Таблица1[[#This Row],[Диаметр]])</f>
        <v>5/114,3/17</v>
      </c>
      <c r="R123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5/114,3/17/40/66,1/7</v>
      </c>
      <c r="S123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5/114,3/17/40/66,1/7</v>
      </c>
      <c r="T1237" s="58" t="s">
        <v>28</v>
      </c>
      <c r="U1237" s="4">
        <v>4</v>
      </c>
      <c r="V1237" s="35">
        <v>8</v>
      </c>
      <c r="W1237" s="55"/>
      <c r="X1237" s="34">
        <v>4750</v>
      </c>
      <c r="Y1237" s="161"/>
      <c r="Z1237" s="34">
        <v>0</v>
      </c>
      <c r="AA1237" s="51">
        <f>IFERROR(VLOOKUP(Таблица1[[#This Row],[Товар КОД6]],'Stock СВОД'!$A$5:$C$220,2,0),)</f>
        <v>0</v>
      </c>
      <c r="AB1237" s="51">
        <f>IFERROR(VLOOKUP(Таблица1[[#This Row],[Товар КОД6]],'Продажи Период СВОД'!$A$5:$C$410,2,0),)</f>
        <v>0</v>
      </c>
      <c r="AC1237" s="129">
        <f>IFERROR(VLOOKUP(Таблица1[[#This Row],[Товар КОД6]],'Stock СВОД'!$A$5:$C$220,3,0),)</f>
        <v>0</v>
      </c>
      <c r="AD1237" s="51">
        <f>IFERROR(VLOOKUP(Таблица1[[#This Row],[Товар КОД6]],'Продажи Период СВОД'!$A$5:$C$410,3,0),)</f>
        <v>0</v>
      </c>
      <c r="AE1237" s="119">
        <f>Таблица1[[#This Row],[СТОК 1001]]+Таблица1[[#This Row],[СТОК 1002,]]</f>
        <v>0</v>
      </c>
      <c r="AF1237" s="128"/>
      <c r="AG1237" s="129"/>
      <c r="AH1237" s="120">
        <f>Таблица1[[#This Row],[1002 заказ]]+Таблица1[[#This Row],[1001 заказ]]</f>
        <v>0</v>
      </c>
      <c r="AI1237" s="57"/>
      <c r="AJ1237" s="194"/>
      <c r="AK1237" s="194"/>
      <c r="AL1237" s="194">
        <f>Таблица1[[#This Row],[ФАКТ 1001]]+Таблица1[[#This Row],[ФАКТ 1002]]+Таблица1[[#This Row],[1001 заказ]]+Таблица1[[#This Row],[1002 заказ]]</f>
        <v>0</v>
      </c>
      <c r="AP1237" s="3">
        <f>Таблица1[[#This Row],[Возврат 1002]]+Таблица1[[#This Row],[Возврат 1001]]</f>
        <v>0</v>
      </c>
      <c r="AQ123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38" spans="1:43" s="3" customFormat="1" ht="15.75" customHeight="1" x14ac:dyDescent="0.2">
      <c r="A1238" s="23" t="s">
        <v>810</v>
      </c>
      <c r="B1238" s="2">
        <v>2134252</v>
      </c>
      <c r="C1238" s="88" t="s">
        <v>2603</v>
      </c>
      <c r="D1238" s="23" t="s">
        <v>810</v>
      </c>
      <c r="E1238" s="7">
        <v>2134252</v>
      </c>
      <c r="F1238" s="7" t="s">
        <v>1095</v>
      </c>
      <c r="G1238" s="8" t="s">
        <v>1105</v>
      </c>
      <c r="H1238" s="5" t="s">
        <v>21</v>
      </c>
      <c r="I1238" s="5">
        <v>5</v>
      </c>
      <c r="J1238" s="5">
        <v>114.3</v>
      </c>
      <c r="K1238" s="5">
        <v>17</v>
      </c>
      <c r="L1238" s="5">
        <v>40</v>
      </c>
      <c r="M1238" s="5">
        <v>66.099999999999994</v>
      </c>
      <c r="N1238" s="5">
        <v>7</v>
      </c>
      <c r="O1238" s="43" t="str">
        <f>CONCATENATE(Таблица1[[#This Row],[Отверстия]],"/",Таблица1[[#This Row],[PCD]])</f>
        <v>5/114,3</v>
      </c>
      <c r="P1238" s="5" t="s">
        <v>2602</v>
      </c>
      <c r="Q1238" s="17" t="str">
        <f>CONCATENATE(Таблица1[[#This Row],[Отверстия]],"/",Таблица1[[#This Row],[PCD]],"/",Таблица1[[#This Row],[Диаметр]])</f>
        <v>5/114,3/17</v>
      </c>
      <c r="R123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5/114,3/17/40/66,1/7</v>
      </c>
      <c r="S123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5/114,3/17/40/66,1/7</v>
      </c>
      <c r="T1238" s="58" t="s">
        <v>28</v>
      </c>
      <c r="U1238" s="4">
        <v>4</v>
      </c>
      <c r="V1238" s="35">
        <v>8</v>
      </c>
      <c r="W1238" s="55"/>
      <c r="X1238" s="34">
        <v>4750</v>
      </c>
      <c r="Y1238" s="161"/>
      <c r="Z1238" s="34">
        <v>0</v>
      </c>
      <c r="AA1238" s="51">
        <f>IFERROR(VLOOKUP(Таблица1[[#This Row],[Товар КОД6]],'Stock СВОД'!$A$5:$C$220,2,0),)</f>
        <v>0</v>
      </c>
      <c r="AB1238" s="51">
        <f>IFERROR(VLOOKUP(Таблица1[[#This Row],[Товар КОД6]],'Продажи Период СВОД'!$A$5:$C$410,2,0),)</f>
        <v>0</v>
      </c>
      <c r="AC1238" s="129">
        <f>IFERROR(VLOOKUP(Таблица1[[#This Row],[Товар КОД6]],'Stock СВОД'!$A$5:$C$220,3,0),)</f>
        <v>0</v>
      </c>
      <c r="AD1238" s="51">
        <f>IFERROR(VLOOKUP(Таблица1[[#This Row],[Товар КОД6]],'Продажи Период СВОД'!$A$5:$C$410,3,0),)</f>
        <v>0</v>
      </c>
      <c r="AE1238" s="119">
        <f>Таблица1[[#This Row],[СТОК 1001]]+Таблица1[[#This Row],[СТОК 1002,]]</f>
        <v>0</v>
      </c>
      <c r="AF1238" s="128"/>
      <c r="AG1238" s="129"/>
      <c r="AH1238" s="120">
        <f>Таблица1[[#This Row],[1002 заказ]]+Таблица1[[#This Row],[1001 заказ]]</f>
        <v>0</v>
      </c>
      <c r="AI1238" s="57"/>
      <c r="AJ1238" s="194"/>
      <c r="AK1238" s="194"/>
      <c r="AL1238" s="194">
        <f>Таблица1[[#This Row],[ФАКТ 1001]]+Таблица1[[#This Row],[ФАКТ 1002]]+Таблица1[[#This Row],[1001 заказ]]+Таблица1[[#This Row],[1002 заказ]]</f>
        <v>0</v>
      </c>
      <c r="AO1238" s="3">
        <v>4</v>
      </c>
      <c r="AP1238" s="3">
        <f>Таблица1[[#This Row],[Возврат 1002]]+Таблица1[[#This Row],[Возврат 1001]]</f>
        <v>4</v>
      </c>
      <c r="AQ123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39" spans="1:43" s="3" customFormat="1" ht="15.75" customHeight="1" x14ac:dyDescent="0.2">
      <c r="A1239" s="23" t="s">
        <v>810</v>
      </c>
      <c r="B1239" s="2">
        <v>661685</v>
      </c>
      <c r="C1239" s="88" t="s">
        <v>3826</v>
      </c>
      <c r="D1239" s="23" t="s">
        <v>810</v>
      </c>
      <c r="E1239" s="7">
        <v>661685</v>
      </c>
      <c r="F1239" s="7" t="s">
        <v>423</v>
      </c>
      <c r="G1239" s="8" t="s">
        <v>1099</v>
      </c>
      <c r="H1239" s="5" t="s">
        <v>21</v>
      </c>
      <c r="I1239" s="5">
        <v>5</v>
      </c>
      <c r="J1239" s="5">
        <v>114.3</v>
      </c>
      <c r="K1239" s="5">
        <v>17</v>
      </c>
      <c r="L1239" s="5">
        <v>41</v>
      </c>
      <c r="M1239" s="5">
        <v>67.099999999999994</v>
      </c>
      <c r="N1239" s="5">
        <v>7</v>
      </c>
      <c r="O1239" s="43" t="str">
        <f>CONCATENATE(Таблица1[[#This Row],[Отверстия]],"/",Таблица1[[#This Row],[PCD]])</f>
        <v>5/114,3</v>
      </c>
      <c r="P1239" s="5" t="s">
        <v>744</v>
      </c>
      <c r="Q1239" s="17" t="str">
        <f>CONCATENATE(Таблица1[[#This Row],[Отверстия]],"/",Таблица1[[#This Row],[PCD]],"/",Таблица1[[#This Row],[Диаметр]])</f>
        <v>5/114,3/17</v>
      </c>
      <c r="R123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5/114,3/17/41/67,1/7</v>
      </c>
      <c r="S123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5/114,3/17/41/67,1/7</v>
      </c>
      <c r="T1239" s="58" t="s">
        <v>22</v>
      </c>
      <c r="U1239" s="4"/>
      <c r="V1239" s="35"/>
      <c r="W1239" s="55"/>
      <c r="X1239" s="34">
        <v>4750</v>
      </c>
      <c r="Y1239" s="161"/>
      <c r="Z1239" s="34">
        <v>0</v>
      </c>
      <c r="AA1239" s="51">
        <f>IFERROR(VLOOKUP(Таблица1[[#This Row],[Товар КОД6]],'Stock СВОД'!$A$5:$C$220,2,0),)</f>
        <v>0</v>
      </c>
      <c r="AB1239" s="51">
        <f>IFERROR(VLOOKUP(Таблица1[[#This Row],[Товар КОД6]],'Продажи Период СВОД'!$A$5:$C$410,2,0),)</f>
        <v>0</v>
      </c>
      <c r="AC1239" s="129">
        <f>IFERROR(VLOOKUP(Таблица1[[#This Row],[Товар КОД6]],'Stock СВОД'!$A$5:$C$220,3,0),)</f>
        <v>0</v>
      </c>
      <c r="AD1239" s="51">
        <f>IFERROR(VLOOKUP(Таблица1[[#This Row],[Товар КОД6]],'Продажи Период СВОД'!$A$5:$C$410,3,0),)</f>
        <v>0</v>
      </c>
      <c r="AE1239" s="119">
        <f>Таблица1[[#This Row],[СТОК 1001]]+Таблица1[[#This Row],[СТОК 1002,]]</f>
        <v>0</v>
      </c>
      <c r="AF1239" s="128"/>
      <c r="AG1239" s="129"/>
      <c r="AH1239" s="120">
        <f>Таблица1[[#This Row],[1002 заказ]]+Таблица1[[#This Row],[1001 заказ]]</f>
        <v>0</v>
      </c>
      <c r="AI1239" s="57"/>
      <c r="AJ1239" s="194"/>
      <c r="AK1239" s="194"/>
      <c r="AL1239" s="194">
        <f>Таблица1[[#This Row],[ФАКТ 1001]]+Таблица1[[#This Row],[ФАКТ 1002]]+Таблица1[[#This Row],[1001 заказ]]+Таблица1[[#This Row],[1002 заказ]]</f>
        <v>0</v>
      </c>
      <c r="AP1239" s="3">
        <f>Таблица1[[#This Row],[Возврат 1002]]+Таблица1[[#This Row],[Возврат 1001]]</f>
        <v>0</v>
      </c>
      <c r="AQ123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40" spans="1:43" s="3" customFormat="1" ht="15.75" customHeight="1" x14ac:dyDescent="0.2">
      <c r="A1240" s="23" t="s">
        <v>810</v>
      </c>
      <c r="B1240" s="2">
        <v>405756</v>
      </c>
      <c r="C1240" s="88" t="s">
        <v>1383</v>
      </c>
      <c r="D1240" s="23" t="s">
        <v>810</v>
      </c>
      <c r="E1240" s="7">
        <v>405756</v>
      </c>
      <c r="F1240" s="7" t="s">
        <v>423</v>
      </c>
      <c r="G1240" s="8" t="s">
        <v>1180</v>
      </c>
      <c r="H1240" s="5" t="s">
        <v>21</v>
      </c>
      <c r="I1240" s="5">
        <v>5</v>
      </c>
      <c r="J1240" s="5">
        <v>114.3</v>
      </c>
      <c r="K1240" s="5">
        <v>17</v>
      </c>
      <c r="L1240" s="5">
        <v>41</v>
      </c>
      <c r="M1240" s="5">
        <v>67.099999999999994</v>
      </c>
      <c r="N1240" s="5">
        <v>7</v>
      </c>
      <c r="O1240" s="43" t="str">
        <f>CONCATENATE(Таблица1[[#This Row],[Отверстия]],"/",Таблица1[[#This Row],[PCD]])</f>
        <v>5/114,3</v>
      </c>
      <c r="P1240" s="5" t="s">
        <v>1382</v>
      </c>
      <c r="Q1240" s="17" t="str">
        <f>CONCATENATE(Таблица1[[#This Row],[Отверстия]],"/",Таблица1[[#This Row],[PCD]],"/",Таблица1[[#This Row],[Диаметр]])</f>
        <v>5/114,3/17</v>
      </c>
      <c r="R124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5/114,3/17/41/67,1/7</v>
      </c>
      <c r="S124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5/114,3/17/41/67,1/7</v>
      </c>
      <c r="T1240" s="58" t="s">
        <v>22</v>
      </c>
      <c r="U1240" s="4"/>
      <c r="V1240" s="35"/>
      <c r="W1240" s="55"/>
      <c r="X1240" s="34">
        <v>4750</v>
      </c>
      <c r="Y1240" s="161"/>
      <c r="Z1240" s="34">
        <v>0</v>
      </c>
      <c r="AA1240" s="51">
        <f>IFERROR(VLOOKUP(Таблица1[[#This Row],[Товар КОД6]],'Stock СВОД'!$A$5:$C$220,2,0),)</f>
        <v>0</v>
      </c>
      <c r="AB1240" s="51">
        <f>IFERROR(VLOOKUP(Таблица1[[#This Row],[Товар КОД6]],'Продажи Период СВОД'!$A$5:$C$410,2,0),)</f>
        <v>0</v>
      </c>
      <c r="AC1240" s="129">
        <f>IFERROR(VLOOKUP(Таблица1[[#This Row],[Товар КОД6]],'Stock СВОД'!$A$5:$C$220,3,0),)</f>
        <v>0</v>
      </c>
      <c r="AD1240" s="51">
        <f>IFERROR(VLOOKUP(Таблица1[[#This Row],[Товар КОД6]],'Продажи Период СВОД'!$A$5:$C$410,3,0),)</f>
        <v>0</v>
      </c>
      <c r="AE1240" s="119">
        <f>Таблица1[[#This Row],[СТОК 1001]]+Таблица1[[#This Row],[СТОК 1002,]]</f>
        <v>0</v>
      </c>
      <c r="AF1240" s="128"/>
      <c r="AG1240" s="129"/>
      <c r="AH1240" s="120">
        <f>Таблица1[[#This Row],[1002 заказ]]+Таблица1[[#This Row],[1001 заказ]]</f>
        <v>0</v>
      </c>
      <c r="AI1240" s="57"/>
      <c r="AJ1240" s="194"/>
      <c r="AK1240" s="194"/>
      <c r="AL1240" s="194">
        <f>Таблица1[[#This Row],[ФАКТ 1001]]+Таблица1[[#This Row],[ФАКТ 1002]]+Таблица1[[#This Row],[1001 заказ]]+Таблица1[[#This Row],[1002 заказ]]</f>
        <v>0</v>
      </c>
      <c r="AP1240" s="3">
        <f>Таблица1[[#This Row],[Возврат 1002]]+Таблица1[[#This Row],[Возврат 1001]]</f>
        <v>0</v>
      </c>
      <c r="AQ124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41" spans="1:43" s="3" customFormat="1" ht="15.75" customHeight="1" x14ac:dyDescent="0.2">
      <c r="A1241" s="23" t="s">
        <v>810</v>
      </c>
      <c r="B1241" s="2">
        <v>661683</v>
      </c>
      <c r="C1241" s="88" t="s">
        <v>2113</v>
      </c>
      <c r="D1241" s="23" t="s">
        <v>810</v>
      </c>
      <c r="E1241" s="7">
        <v>661683</v>
      </c>
      <c r="F1241" s="7" t="s">
        <v>423</v>
      </c>
      <c r="G1241" s="8" t="s">
        <v>1106</v>
      </c>
      <c r="H1241" s="5" t="s">
        <v>21</v>
      </c>
      <c r="I1241" s="5">
        <v>5</v>
      </c>
      <c r="J1241" s="5">
        <v>114.3</v>
      </c>
      <c r="K1241" s="5">
        <v>17</v>
      </c>
      <c r="L1241" s="5">
        <v>41</v>
      </c>
      <c r="M1241" s="5">
        <v>67.099999999999994</v>
      </c>
      <c r="N1241" s="5">
        <v>7</v>
      </c>
      <c r="O1241" s="43" t="str">
        <f>CONCATENATE(Таблица1[[#This Row],[Отверстия]],"/",Таблица1[[#This Row],[PCD]])</f>
        <v>5/114,3</v>
      </c>
      <c r="P1241" s="5" t="s">
        <v>2112</v>
      </c>
      <c r="Q1241" s="17" t="str">
        <f>CONCATENATE(Таблица1[[#This Row],[Отверстия]],"/",Таблица1[[#This Row],[PCD]],"/",Таблица1[[#This Row],[Диаметр]])</f>
        <v>5/114,3/17</v>
      </c>
      <c r="R124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5/114,3/17/41/67,1/7</v>
      </c>
      <c r="S124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5/114,3/17/41/67,1/7</v>
      </c>
      <c r="T1241" s="58" t="s">
        <v>22</v>
      </c>
      <c r="U1241" s="4"/>
      <c r="V1241" s="35"/>
      <c r="W1241" s="55"/>
      <c r="X1241" s="34">
        <v>4750</v>
      </c>
      <c r="Y1241" s="161"/>
      <c r="Z1241" s="34">
        <v>0</v>
      </c>
      <c r="AA1241" s="51">
        <f>IFERROR(VLOOKUP(Таблица1[[#This Row],[Товар КОД6]],'Stock СВОД'!$A$5:$C$220,2,0),)</f>
        <v>0</v>
      </c>
      <c r="AB1241" s="51">
        <f>IFERROR(VLOOKUP(Таблица1[[#This Row],[Товар КОД6]],'Продажи Период СВОД'!$A$5:$C$410,2,0),)</f>
        <v>0</v>
      </c>
      <c r="AC1241" s="129">
        <f>IFERROR(VLOOKUP(Таблица1[[#This Row],[Товар КОД6]],'Stock СВОД'!$A$5:$C$220,3,0),)</f>
        <v>0</v>
      </c>
      <c r="AD1241" s="51">
        <f>IFERROR(VLOOKUP(Таблица1[[#This Row],[Товар КОД6]],'Продажи Период СВОД'!$A$5:$C$410,3,0),)</f>
        <v>0</v>
      </c>
      <c r="AE1241" s="119">
        <f>Таблица1[[#This Row],[СТОК 1001]]+Таблица1[[#This Row],[СТОК 1002,]]</f>
        <v>0</v>
      </c>
      <c r="AF1241" s="128"/>
      <c r="AG1241" s="129"/>
      <c r="AH1241" s="120">
        <f>Таблица1[[#This Row],[1002 заказ]]+Таблица1[[#This Row],[1001 заказ]]</f>
        <v>0</v>
      </c>
      <c r="AI1241" s="57"/>
      <c r="AJ1241" s="194"/>
      <c r="AK1241" s="194"/>
      <c r="AL1241" s="194">
        <f>Таблица1[[#This Row],[ФАКТ 1001]]+Таблица1[[#This Row],[ФАКТ 1002]]+Таблица1[[#This Row],[1001 заказ]]+Таблица1[[#This Row],[1002 заказ]]</f>
        <v>0</v>
      </c>
      <c r="AP1241" s="3">
        <f>Таблица1[[#This Row],[Возврат 1002]]+Таблица1[[#This Row],[Возврат 1001]]</f>
        <v>0</v>
      </c>
      <c r="AQ124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42" spans="1:43" s="3" customFormat="1" ht="15.75" hidden="1" customHeight="1" x14ac:dyDescent="0.2">
      <c r="A1242" s="23" t="s">
        <v>810</v>
      </c>
      <c r="B1242" s="2">
        <v>895236</v>
      </c>
      <c r="C1242" s="88"/>
      <c r="D1242" s="23" t="s">
        <v>810</v>
      </c>
      <c r="E1242" s="7">
        <v>895236</v>
      </c>
      <c r="F1242" s="7"/>
      <c r="G1242" s="8"/>
      <c r="H1242" s="5" t="s">
        <v>284</v>
      </c>
      <c r="I1242" s="5">
        <v>5</v>
      </c>
      <c r="J1242" s="5">
        <v>114.3</v>
      </c>
      <c r="K1242" s="5">
        <v>17</v>
      </c>
      <c r="L1242" s="5">
        <v>42</v>
      </c>
      <c r="M1242" s="5">
        <v>72.3</v>
      </c>
      <c r="N1242" s="5">
        <v>7</v>
      </c>
      <c r="O1242" s="43" t="str">
        <f>CONCATENATE(Таблица1[[#This Row],[Отверстия]],"/",Таблица1[[#This Row],[PCD]])</f>
        <v>5/114,3</v>
      </c>
      <c r="P1242" s="5" t="s">
        <v>747</v>
      </c>
      <c r="Q1242" s="17" t="str">
        <f>CONCATENATE(Таблица1[[#This Row],[Отверстия]],"/",Таблица1[[#This Row],[PCD]],"/",Таблица1[[#This Row],[Диаметр]])</f>
        <v>5/114,3/17</v>
      </c>
      <c r="R124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5/114,3/17/42/72,3/7</v>
      </c>
      <c r="S124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5/114,3/17/42/72,3/7</v>
      </c>
      <c r="T1242" s="58" t="s">
        <v>22</v>
      </c>
      <c r="U1242" s="4"/>
      <c r="V1242" s="35"/>
      <c r="W1242" s="55"/>
      <c r="X1242" s="34">
        <v>5690</v>
      </c>
      <c r="Y1242" s="161"/>
      <c r="Z1242" s="34">
        <v>0</v>
      </c>
      <c r="AA1242" s="51">
        <f>IFERROR(VLOOKUP(Таблица1[[#This Row],[Товар КОД6]],'Stock СВОД'!$A$5:$C$220,2,0),)</f>
        <v>0</v>
      </c>
      <c r="AB1242" s="51">
        <f>IFERROR(VLOOKUP(Таблица1[[#This Row],[Товар КОД6]],'Продажи Период СВОД'!$A$5:$C$410,2,0),)</f>
        <v>0</v>
      </c>
      <c r="AC1242" s="129">
        <f>IFERROR(VLOOKUP(Таблица1[[#This Row],[Товар КОД6]],'Stock СВОД'!$A$5:$C$220,3,0),)</f>
        <v>0</v>
      </c>
      <c r="AD1242" s="51">
        <f>IFERROR(VLOOKUP(Таблица1[[#This Row],[Товар КОД6]],'Продажи Период СВОД'!$A$5:$C$410,3,0),)</f>
        <v>0</v>
      </c>
      <c r="AE1242" s="119">
        <f>Таблица1[[#This Row],[СТОК 1001]]+Таблица1[[#This Row],[СТОК 1002,]]</f>
        <v>0</v>
      </c>
      <c r="AF1242" s="128"/>
      <c r="AG1242" s="129"/>
      <c r="AH1242" s="120">
        <f>Таблица1[[#This Row],[1002 заказ]]+Таблица1[[#This Row],[1001 заказ]]</f>
        <v>0</v>
      </c>
      <c r="AI1242" s="57"/>
      <c r="AJ1242" s="57"/>
      <c r="AK1242" s="57"/>
      <c r="AL1242" s="57">
        <f>Таблица1[[#This Row],[ФАКТ 1001]]+Таблица1[[#This Row],[ФАКТ 1002]]+Таблица1[[#This Row],[1001 заказ]]+Таблица1[[#This Row],[1002 заказ]]</f>
        <v>0</v>
      </c>
      <c r="AP1242" s="3">
        <f>Таблица1[[#This Row],[Возврат 1002]]+Таблица1[[#This Row],[Возврат 1001]]</f>
        <v>0</v>
      </c>
      <c r="AQ124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43" spans="1:43" s="3" customFormat="1" ht="15.75" hidden="1" customHeight="1" x14ac:dyDescent="0.2">
      <c r="A1243" s="23" t="s">
        <v>810</v>
      </c>
      <c r="B1243" s="2">
        <v>819419</v>
      </c>
      <c r="C1243" s="88"/>
      <c r="D1243" s="23" t="s">
        <v>810</v>
      </c>
      <c r="E1243" s="7">
        <v>819419</v>
      </c>
      <c r="F1243" s="7"/>
      <c r="G1243" s="8"/>
      <c r="H1243" s="5" t="s">
        <v>284</v>
      </c>
      <c r="I1243" s="5">
        <v>5</v>
      </c>
      <c r="J1243" s="5">
        <v>114.3</v>
      </c>
      <c r="K1243" s="5">
        <v>17</v>
      </c>
      <c r="L1243" s="5">
        <v>42</v>
      </c>
      <c r="M1243" s="5">
        <v>72.3</v>
      </c>
      <c r="N1243" s="5">
        <v>7.5</v>
      </c>
      <c r="O1243" s="43" t="str">
        <f>CONCATENATE(Таблица1[[#This Row],[Отверстия]],"/",Таблица1[[#This Row],[PCD]])</f>
        <v>5/114,3</v>
      </c>
      <c r="P1243" s="5" t="s">
        <v>745</v>
      </c>
      <c r="Q1243" s="17" t="str">
        <f>CONCATENATE(Таблица1[[#This Row],[Отверстия]],"/",Таблица1[[#This Row],[PCD]],"/",Таблица1[[#This Row],[Диаметр]])</f>
        <v>5/114,3/17</v>
      </c>
      <c r="R124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5/114,3/17/42/72,3/7,5</v>
      </c>
      <c r="S124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5/114,3/17/42/72,3/7,5</v>
      </c>
      <c r="T1243" s="58" t="s">
        <v>22</v>
      </c>
      <c r="U1243" s="4"/>
      <c r="V1243" s="35"/>
      <c r="W1243" s="55"/>
      <c r="X1243" s="34">
        <v>5860</v>
      </c>
      <c r="Y1243" s="161"/>
      <c r="Z1243" s="34">
        <v>0</v>
      </c>
      <c r="AA1243" s="51">
        <f>IFERROR(VLOOKUP(Таблица1[[#This Row],[Товар КОД6]],'Stock СВОД'!$A$5:$C$220,2,0),)</f>
        <v>0</v>
      </c>
      <c r="AB1243" s="51">
        <f>IFERROR(VLOOKUP(Таблица1[[#This Row],[Товар КОД6]],'Продажи Период СВОД'!$A$5:$C$410,2,0),)</f>
        <v>0</v>
      </c>
      <c r="AC1243" s="129">
        <f>IFERROR(VLOOKUP(Таблица1[[#This Row],[Товар КОД6]],'Stock СВОД'!$A$5:$C$220,3,0),)</f>
        <v>0</v>
      </c>
      <c r="AD1243" s="51">
        <f>IFERROR(VLOOKUP(Таблица1[[#This Row],[Товар КОД6]],'Продажи Период СВОД'!$A$5:$C$410,3,0),)</f>
        <v>0</v>
      </c>
      <c r="AE1243" s="119">
        <f>Таблица1[[#This Row],[СТОК 1001]]+Таблица1[[#This Row],[СТОК 1002,]]</f>
        <v>0</v>
      </c>
      <c r="AF1243" s="128"/>
      <c r="AG1243" s="129"/>
      <c r="AH1243" s="120">
        <f>Таблица1[[#This Row],[1002 заказ]]+Таблица1[[#This Row],[1001 заказ]]</f>
        <v>0</v>
      </c>
      <c r="AI1243" s="57"/>
      <c r="AJ1243" s="57"/>
      <c r="AK1243" s="57"/>
      <c r="AL1243" s="57">
        <f>Таблица1[[#This Row],[ФАКТ 1001]]+Таблица1[[#This Row],[ФАКТ 1002]]+Таблица1[[#This Row],[1001 заказ]]+Таблица1[[#This Row],[1002 заказ]]</f>
        <v>0</v>
      </c>
      <c r="AP1243" s="3">
        <f>Таблица1[[#This Row],[Возврат 1002]]+Таблица1[[#This Row],[Возврат 1001]]</f>
        <v>0</v>
      </c>
      <c r="AQ124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44" spans="1:43" s="3" customFormat="1" ht="15.75" hidden="1" customHeight="1" x14ac:dyDescent="0.2">
      <c r="A1244" s="23" t="s">
        <v>810</v>
      </c>
      <c r="B1244" s="2">
        <v>895235</v>
      </c>
      <c r="C1244" s="88"/>
      <c r="D1244" s="23" t="s">
        <v>810</v>
      </c>
      <c r="E1244" s="7">
        <v>895235</v>
      </c>
      <c r="F1244" s="7"/>
      <c r="G1244" s="8"/>
      <c r="H1244" s="5" t="s">
        <v>284</v>
      </c>
      <c r="I1244" s="5">
        <v>5</v>
      </c>
      <c r="J1244" s="5">
        <v>114.3</v>
      </c>
      <c r="K1244" s="5">
        <v>17</v>
      </c>
      <c r="L1244" s="5">
        <v>42</v>
      </c>
      <c r="M1244" s="5">
        <v>72.3</v>
      </c>
      <c r="N1244" s="5">
        <v>7.5</v>
      </c>
      <c r="O1244" s="43" t="str">
        <f>CONCATENATE(Таблица1[[#This Row],[Отверстия]],"/",Таблица1[[#This Row],[PCD]])</f>
        <v>5/114,3</v>
      </c>
      <c r="P1244" s="5" t="s">
        <v>746</v>
      </c>
      <c r="Q1244" s="17" t="str">
        <f>CONCATENATE(Таблица1[[#This Row],[Отверстия]],"/",Таблица1[[#This Row],[PCD]],"/",Таблица1[[#This Row],[Диаметр]])</f>
        <v>5/114,3/17</v>
      </c>
      <c r="R124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5/114,3/17/42/72,3/7,5</v>
      </c>
      <c r="S124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5/114,3/17/42/72,3/7,5</v>
      </c>
      <c r="T1244" s="58" t="s">
        <v>22</v>
      </c>
      <c r="U1244" s="4"/>
      <c r="V1244" s="35"/>
      <c r="W1244" s="55"/>
      <c r="X1244" s="34">
        <v>5860</v>
      </c>
      <c r="Y1244" s="161"/>
      <c r="Z1244" s="34">
        <v>0</v>
      </c>
      <c r="AA1244" s="51">
        <f>IFERROR(VLOOKUP(Таблица1[[#This Row],[Товар КОД6]],'Stock СВОД'!$A$5:$C$220,2,0),)</f>
        <v>0</v>
      </c>
      <c r="AB1244" s="51">
        <f>IFERROR(VLOOKUP(Таблица1[[#This Row],[Товар КОД6]],'Продажи Период СВОД'!$A$5:$C$410,2,0),)</f>
        <v>0</v>
      </c>
      <c r="AC1244" s="129">
        <f>IFERROR(VLOOKUP(Таблица1[[#This Row],[Товар КОД6]],'Stock СВОД'!$A$5:$C$220,3,0),)</f>
        <v>0</v>
      </c>
      <c r="AD1244" s="51">
        <f>IFERROR(VLOOKUP(Таблица1[[#This Row],[Товар КОД6]],'Продажи Период СВОД'!$A$5:$C$410,3,0),)</f>
        <v>0</v>
      </c>
      <c r="AE1244" s="119">
        <f>Таблица1[[#This Row],[СТОК 1001]]+Таблица1[[#This Row],[СТОК 1002,]]</f>
        <v>0</v>
      </c>
      <c r="AF1244" s="128"/>
      <c r="AG1244" s="129"/>
      <c r="AH1244" s="120">
        <f>Таблица1[[#This Row],[1002 заказ]]+Таблица1[[#This Row],[1001 заказ]]</f>
        <v>0</v>
      </c>
      <c r="AI1244" s="57"/>
      <c r="AJ1244" s="57"/>
      <c r="AK1244" s="57"/>
      <c r="AL1244" s="57">
        <f>Таблица1[[#This Row],[ФАКТ 1001]]+Таблица1[[#This Row],[ФАКТ 1002]]+Таблица1[[#This Row],[1001 заказ]]+Таблица1[[#This Row],[1002 заказ]]</f>
        <v>0</v>
      </c>
      <c r="AP1244" s="3">
        <f>Таблица1[[#This Row],[Возврат 1002]]+Таблица1[[#This Row],[Возврат 1001]]</f>
        <v>0</v>
      </c>
      <c r="AQ124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45" spans="1:43" s="3" customFormat="1" ht="15.75" customHeight="1" x14ac:dyDescent="0.2">
      <c r="A1245" s="23" t="s">
        <v>810</v>
      </c>
      <c r="B1245" s="2">
        <v>2031425</v>
      </c>
      <c r="C1245" s="88" t="s">
        <v>988</v>
      </c>
      <c r="D1245" s="23" t="s">
        <v>810</v>
      </c>
      <c r="E1245" s="7">
        <v>2031425</v>
      </c>
      <c r="F1245" s="7" t="s">
        <v>1095</v>
      </c>
      <c r="G1245" s="8" t="s">
        <v>1097</v>
      </c>
      <c r="H1245" s="5" t="s">
        <v>1002</v>
      </c>
      <c r="I1245" s="5">
        <v>5</v>
      </c>
      <c r="J1245" s="5">
        <v>114.3</v>
      </c>
      <c r="K1245" s="5">
        <v>17</v>
      </c>
      <c r="L1245" s="5">
        <v>43</v>
      </c>
      <c r="M1245" s="5">
        <v>57.1</v>
      </c>
      <c r="N1245" s="5">
        <v>7</v>
      </c>
      <c r="O1245" s="43" t="str">
        <f>CONCATENATE(Таблица1[[#This Row],[Отверстия]],"/",Таблица1[[#This Row],[PCD]])</f>
        <v>5/114,3</v>
      </c>
      <c r="P1245" s="5" t="s">
        <v>1017</v>
      </c>
      <c r="Q1245" s="17" t="str">
        <f>CONCATENATE(Таблица1[[#This Row],[Отверстия]],"/",Таблица1[[#This Row],[PCD]],"/",Таблица1[[#This Row],[Диаметр]])</f>
        <v>5/114,3/17</v>
      </c>
      <c r="R124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5/114,3/17/43/57,1/7</v>
      </c>
      <c r="S124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5/114,3/17/43/57,1/7</v>
      </c>
      <c r="T1245" s="58" t="s">
        <v>28</v>
      </c>
      <c r="U1245" s="4">
        <v>4</v>
      </c>
      <c r="V1245" s="35">
        <v>4</v>
      </c>
      <c r="W1245" s="55"/>
      <c r="X1245" s="34">
        <v>4750</v>
      </c>
      <c r="Y1245" s="161"/>
      <c r="Z1245" s="34">
        <v>3840.0031999999997</v>
      </c>
      <c r="AA1245" s="51">
        <f>IFERROR(VLOOKUP(Таблица1[[#This Row],[Товар КОД6]],'Stock СВОД'!$A$5:$C$220,2,0),)</f>
        <v>0</v>
      </c>
      <c r="AB1245" s="51">
        <f>IFERROR(VLOOKUP(Таблица1[[#This Row],[Товар КОД6]],'Продажи Период СВОД'!$A$5:$C$410,2,0),)</f>
        <v>0</v>
      </c>
      <c r="AC1245" s="129">
        <f>IFERROR(VLOOKUP(Таблица1[[#This Row],[Товар КОД6]],'Stock СВОД'!$A$5:$C$220,3,0),)</f>
        <v>4</v>
      </c>
      <c r="AD1245" s="51">
        <f>IFERROR(VLOOKUP(Таблица1[[#This Row],[Товар КОД6]],'Продажи Период СВОД'!$A$5:$C$410,3,0),)</f>
        <v>0</v>
      </c>
      <c r="AE1245" s="119">
        <f>Таблица1[[#This Row],[СТОК 1001]]+Таблица1[[#This Row],[СТОК 1002,]]</f>
        <v>4</v>
      </c>
      <c r="AF1245" s="128"/>
      <c r="AG1245" s="129"/>
      <c r="AH1245" s="120">
        <f>Таблица1[[#This Row],[1002 заказ]]+Таблица1[[#This Row],[1001 заказ]]</f>
        <v>0</v>
      </c>
      <c r="AI1245" s="57"/>
      <c r="AJ1245" s="194"/>
      <c r="AK1245" s="194"/>
      <c r="AL1245" s="194">
        <f>Таблица1[[#This Row],[ФАКТ 1001]]+Таблица1[[#This Row],[ФАКТ 1002]]+Таблица1[[#This Row],[1001 заказ]]+Таблица1[[#This Row],[1002 заказ]]</f>
        <v>0</v>
      </c>
      <c r="AP1245" s="3">
        <f>Таблица1[[#This Row],[Возврат 1002]]+Таблица1[[#This Row],[Возврат 1001]]</f>
        <v>0</v>
      </c>
      <c r="AQ124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1246" spans="1:43" s="3" customFormat="1" ht="15.75" customHeight="1" x14ac:dyDescent="0.2">
      <c r="A1246" s="23" t="s">
        <v>810</v>
      </c>
      <c r="B1246" s="2">
        <v>2034326</v>
      </c>
      <c r="C1246" s="88" t="s">
        <v>989</v>
      </c>
      <c r="D1246" s="23" t="s">
        <v>810</v>
      </c>
      <c r="E1246" s="7">
        <v>2034326</v>
      </c>
      <c r="F1246" s="7" t="s">
        <v>1095</v>
      </c>
      <c r="G1246" s="8" t="s">
        <v>1099</v>
      </c>
      <c r="H1246" s="5" t="s">
        <v>1002</v>
      </c>
      <c r="I1246" s="5">
        <v>5</v>
      </c>
      <c r="J1246" s="5">
        <v>114.3</v>
      </c>
      <c r="K1246" s="5">
        <v>17</v>
      </c>
      <c r="L1246" s="5">
        <v>43</v>
      </c>
      <c r="M1246" s="5">
        <v>57.1</v>
      </c>
      <c r="N1246" s="5">
        <v>7</v>
      </c>
      <c r="O1246" s="43" t="str">
        <f>CONCATENATE(Таблица1[[#This Row],[Отверстия]],"/",Таблица1[[#This Row],[PCD]])</f>
        <v>5/114,3</v>
      </c>
      <c r="P1246" s="5" t="s">
        <v>1011</v>
      </c>
      <c r="Q1246" s="17" t="str">
        <f>CONCATENATE(Таблица1[[#This Row],[Отверстия]],"/",Таблица1[[#This Row],[PCD]],"/",Таблица1[[#This Row],[Диаметр]])</f>
        <v>5/114,3/17</v>
      </c>
      <c r="R124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5/114,3/17/43/57,1/7</v>
      </c>
      <c r="S124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5/114,3/17/43/57,1/7</v>
      </c>
      <c r="T1246" s="58" t="s">
        <v>28</v>
      </c>
      <c r="U1246" s="4">
        <v>4</v>
      </c>
      <c r="V1246" s="35">
        <v>4</v>
      </c>
      <c r="W1246" s="55"/>
      <c r="X1246" s="34">
        <v>4750</v>
      </c>
      <c r="Y1246" s="161"/>
      <c r="Z1246" s="34">
        <v>3609.9976000000001</v>
      </c>
      <c r="AA1246" s="51">
        <f>IFERROR(VLOOKUP(Таблица1[[#This Row],[Товар КОД6]],'Stock СВОД'!$A$5:$C$220,2,0),)</f>
        <v>4</v>
      </c>
      <c r="AB1246" s="51">
        <f>IFERROR(VLOOKUP(Таблица1[[#This Row],[Товар КОД6]],'Продажи Период СВОД'!$A$5:$C$410,2,0),)</f>
        <v>0</v>
      </c>
      <c r="AC1246" s="129">
        <f>IFERROR(VLOOKUP(Таблица1[[#This Row],[Товар КОД6]],'Stock СВОД'!$A$5:$C$220,3,0),)</f>
        <v>0</v>
      </c>
      <c r="AD1246" s="51">
        <f>IFERROR(VLOOKUP(Таблица1[[#This Row],[Товар КОД6]],'Продажи Период СВОД'!$A$5:$C$410,3,0),)</f>
        <v>0</v>
      </c>
      <c r="AE1246" s="119">
        <f>Таблица1[[#This Row],[СТОК 1001]]+Таблица1[[#This Row],[СТОК 1002,]]</f>
        <v>4</v>
      </c>
      <c r="AF1246" s="128"/>
      <c r="AG1246" s="129"/>
      <c r="AH1246" s="120">
        <f>Таблица1[[#This Row],[1002 заказ]]+Таблица1[[#This Row],[1001 заказ]]</f>
        <v>0</v>
      </c>
      <c r="AI1246" s="57"/>
      <c r="AJ1246" s="194"/>
      <c r="AK1246" s="194"/>
      <c r="AL1246" s="194">
        <f>Таблица1[[#This Row],[ФАКТ 1001]]+Таблица1[[#This Row],[ФАКТ 1002]]+Таблица1[[#This Row],[1001 заказ]]+Таблица1[[#This Row],[1002 заказ]]</f>
        <v>0</v>
      </c>
      <c r="AP1246" s="3">
        <f>Таблица1[[#This Row],[Возврат 1002]]+Таблица1[[#This Row],[Возврат 1001]]</f>
        <v>0</v>
      </c>
      <c r="AQ124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1247" spans="1:43" s="3" customFormat="1" ht="15.75" customHeight="1" x14ac:dyDescent="0.2">
      <c r="A1247" s="23" t="s">
        <v>810</v>
      </c>
      <c r="B1247" s="2">
        <v>665828</v>
      </c>
      <c r="C1247" s="88" t="s">
        <v>748</v>
      </c>
      <c r="D1247" s="23" t="s">
        <v>810</v>
      </c>
      <c r="E1247" s="7">
        <v>665828</v>
      </c>
      <c r="F1247" s="7" t="s">
        <v>423</v>
      </c>
      <c r="G1247" s="8" t="s">
        <v>1099</v>
      </c>
      <c r="H1247" s="5" t="s">
        <v>21</v>
      </c>
      <c r="I1247" s="5">
        <v>5</v>
      </c>
      <c r="J1247" s="5">
        <v>114.3</v>
      </c>
      <c r="K1247" s="5">
        <v>17</v>
      </c>
      <c r="L1247" s="5">
        <v>45</v>
      </c>
      <c r="M1247" s="5">
        <v>60.1</v>
      </c>
      <c r="N1247" s="5">
        <v>7</v>
      </c>
      <c r="O1247" s="43" t="str">
        <f>CONCATENATE(Таблица1[[#This Row],[Отверстия]],"/",Таблица1[[#This Row],[PCD]])</f>
        <v>5/114,3</v>
      </c>
      <c r="P1247" s="5" t="s">
        <v>749</v>
      </c>
      <c r="Q1247" s="17" t="str">
        <f>CONCATENATE(Таблица1[[#This Row],[Отверстия]],"/",Таблица1[[#This Row],[PCD]],"/",Таблица1[[#This Row],[Диаметр]])</f>
        <v>5/114,3/17</v>
      </c>
      <c r="R124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5/114,3/17/45/60,1/7</v>
      </c>
      <c r="S124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5/114,3/17/45/60,1/7</v>
      </c>
      <c r="T1247" s="58" t="s">
        <v>22</v>
      </c>
      <c r="U1247" s="4"/>
      <c r="V1247" s="35"/>
      <c r="W1247" s="55"/>
      <c r="X1247" s="34">
        <v>4750</v>
      </c>
      <c r="Y1247" s="161"/>
      <c r="Z1247" s="34">
        <v>0</v>
      </c>
      <c r="AA1247" s="51">
        <f>IFERROR(VLOOKUP(Таблица1[[#This Row],[Товар КОД6]],'Stock СВОД'!$A$5:$C$220,2,0),)</f>
        <v>0</v>
      </c>
      <c r="AB1247" s="51">
        <f>IFERROR(VLOOKUP(Таблица1[[#This Row],[Товар КОД6]],'Продажи Период СВОД'!$A$5:$C$410,2,0),)</f>
        <v>0</v>
      </c>
      <c r="AC1247" s="129">
        <f>IFERROR(VLOOKUP(Таблица1[[#This Row],[Товар КОД6]],'Stock СВОД'!$A$5:$C$220,3,0),)</f>
        <v>0</v>
      </c>
      <c r="AD1247" s="51">
        <f>IFERROR(VLOOKUP(Таблица1[[#This Row],[Товар КОД6]],'Продажи Период СВОД'!$A$5:$C$410,3,0),)</f>
        <v>0</v>
      </c>
      <c r="AE1247" s="119">
        <f>Таблица1[[#This Row],[СТОК 1001]]+Таблица1[[#This Row],[СТОК 1002,]]</f>
        <v>0</v>
      </c>
      <c r="AF1247" s="128"/>
      <c r="AG1247" s="129"/>
      <c r="AH1247" s="120">
        <f>Таблица1[[#This Row],[1002 заказ]]+Таблица1[[#This Row],[1001 заказ]]</f>
        <v>0</v>
      </c>
      <c r="AI1247" s="57"/>
      <c r="AJ1247" s="194"/>
      <c r="AK1247" s="194"/>
      <c r="AL1247" s="194">
        <f>Таблица1[[#This Row],[ФАКТ 1001]]+Таблица1[[#This Row],[ФАКТ 1002]]+Таблица1[[#This Row],[1001 заказ]]+Таблица1[[#This Row],[1002 заказ]]</f>
        <v>0</v>
      </c>
      <c r="AP1247" s="3">
        <f>Таблица1[[#This Row],[Возврат 1002]]+Таблица1[[#This Row],[Возврат 1001]]</f>
        <v>0</v>
      </c>
      <c r="AQ124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48" spans="1:43" s="3" customFormat="1" ht="15.75" hidden="1" customHeight="1" x14ac:dyDescent="0.2">
      <c r="A1248" s="23" t="s">
        <v>810</v>
      </c>
      <c r="B1248" s="2">
        <v>670689</v>
      </c>
      <c r="C1248" s="88" t="s">
        <v>750</v>
      </c>
      <c r="D1248" s="23" t="s">
        <v>810</v>
      </c>
      <c r="E1248" s="7">
        <v>670689</v>
      </c>
      <c r="F1248" s="7"/>
      <c r="G1248" s="8"/>
      <c r="H1248" s="5" t="s">
        <v>65</v>
      </c>
      <c r="I1248" s="5">
        <v>5</v>
      </c>
      <c r="J1248" s="5">
        <v>114.3</v>
      </c>
      <c r="K1248" s="5">
        <v>17</v>
      </c>
      <c r="L1248" s="5">
        <v>45</v>
      </c>
      <c r="M1248" s="5">
        <v>60.1</v>
      </c>
      <c r="N1248" s="5">
        <v>7</v>
      </c>
      <c r="O1248" s="43" t="str">
        <f>CONCATENATE(Таблица1[[#This Row],[Отверстия]],"/",Таблица1[[#This Row],[PCD]])</f>
        <v>5/114,3</v>
      </c>
      <c r="P1248" s="5" t="s">
        <v>751</v>
      </c>
      <c r="Q1248" s="17" t="str">
        <f>CONCATENATE(Таблица1[[#This Row],[Отверстия]],"/",Таблица1[[#This Row],[PCD]],"/",Таблица1[[#This Row],[Диаметр]])</f>
        <v>5/114,3/17</v>
      </c>
      <c r="R124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5/114,3/17/45/60,1/7</v>
      </c>
      <c r="S124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5/114,3/17/45/60,1/7</v>
      </c>
      <c r="T1248" s="58" t="s">
        <v>22</v>
      </c>
      <c r="U1248" s="4"/>
      <c r="V1248" s="35"/>
      <c r="W1248" s="55"/>
      <c r="X1248" s="34">
        <v>4469</v>
      </c>
      <c r="Y1248" s="161"/>
      <c r="Z1248" s="34">
        <v>0</v>
      </c>
      <c r="AA1248" s="51">
        <f>IFERROR(VLOOKUP(Таблица1[[#This Row],[Товар КОД6]],'Stock СВОД'!$A$5:$C$220,2,0),)</f>
        <v>0</v>
      </c>
      <c r="AB1248" s="51">
        <f>IFERROR(VLOOKUP(Таблица1[[#This Row],[Товар КОД6]],'Продажи Период СВОД'!$A$5:$C$410,2,0),)</f>
        <v>0</v>
      </c>
      <c r="AC1248" s="129">
        <f>IFERROR(VLOOKUP(Таблица1[[#This Row],[Товар КОД6]],'Stock СВОД'!$A$5:$C$220,3,0),)</f>
        <v>0</v>
      </c>
      <c r="AD1248" s="51">
        <f>IFERROR(VLOOKUP(Таблица1[[#This Row],[Товар КОД6]],'Продажи Период СВОД'!$A$5:$C$410,3,0),)</f>
        <v>0</v>
      </c>
      <c r="AE1248" s="119">
        <f>Таблица1[[#This Row],[СТОК 1001]]+Таблица1[[#This Row],[СТОК 1002,]]</f>
        <v>0</v>
      </c>
      <c r="AF1248" s="128"/>
      <c r="AG1248" s="129"/>
      <c r="AH1248" s="120">
        <f>Таблица1[[#This Row],[1002 заказ]]+Таблица1[[#This Row],[1001 заказ]]</f>
        <v>0</v>
      </c>
      <c r="AI1248" s="57"/>
      <c r="AJ1248" s="57"/>
      <c r="AK1248" s="57"/>
      <c r="AL1248" s="57">
        <f>Таблица1[[#This Row],[ФАКТ 1001]]+Таблица1[[#This Row],[ФАКТ 1002]]+Таблица1[[#This Row],[1001 заказ]]+Таблица1[[#This Row],[1002 заказ]]</f>
        <v>0</v>
      </c>
      <c r="AP1248" s="3">
        <f>Таблица1[[#This Row],[Возврат 1002]]+Таблица1[[#This Row],[Возврат 1001]]</f>
        <v>0</v>
      </c>
      <c r="AQ124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49" spans="1:43" s="3" customFormat="1" ht="15.75" hidden="1" customHeight="1" x14ac:dyDescent="0.2">
      <c r="A1249" s="23" t="s">
        <v>810</v>
      </c>
      <c r="B1249" s="2">
        <v>677303</v>
      </c>
      <c r="C1249" s="88">
        <v>48693</v>
      </c>
      <c r="D1249" s="23" t="s">
        <v>810</v>
      </c>
      <c r="E1249" s="7">
        <v>677303</v>
      </c>
      <c r="F1249" s="7"/>
      <c r="G1249" s="8"/>
      <c r="H1249" s="5" t="s">
        <v>300</v>
      </c>
      <c r="I1249" s="5">
        <v>5</v>
      </c>
      <c r="J1249" s="5">
        <v>114.3</v>
      </c>
      <c r="K1249" s="5">
        <v>17</v>
      </c>
      <c r="L1249" s="5">
        <v>45</v>
      </c>
      <c r="M1249" s="5">
        <v>60.1</v>
      </c>
      <c r="N1249" s="5">
        <v>7</v>
      </c>
      <c r="O1249" s="43" t="str">
        <f>CONCATENATE(Таблица1[[#This Row],[Отверстия]],"/",Таблица1[[#This Row],[PCD]])</f>
        <v>5/114,3</v>
      </c>
      <c r="P1249" s="5" t="s">
        <v>752</v>
      </c>
      <c r="Q1249" s="17" t="str">
        <f>CONCATENATE(Таблица1[[#This Row],[Отверстия]],"/",Таблица1[[#This Row],[PCD]],"/",Таблица1[[#This Row],[Диаметр]])</f>
        <v>5/114,3/17</v>
      </c>
      <c r="R124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5/114,3/17/45/60,1/7</v>
      </c>
      <c r="S124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5/114,3/17/45/60,1/7</v>
      </c>
      <c r="T1249" s="58" t="s">
        <v>22</v>
      </c>
      <c r="U1249" s="4"/>
      <c r="V1249" s="35"/>
      <c r="W1249" s="55"/>
      <c r="X1249" s="34">
        <v>3250</v>
      </c>
      <c r="Y1249" s="161"/>
      <c r="Z1249" s="34">
        <v>0</v>
      </c>
      <c r="AA1249" s="51">
        <f>IFERROR(VLOOKUP(Таблица1[[#This Row],[Товар КОД6]],'Stock СВОД'!$A$5:$C$220,2,0),)</f>
        <v>0</v>
      </c>
      <c r="AB1249" s="51">
        <f>IFERROR(VLOOKUP(Таблица1[[#This Row],[Товар КОД6]],'Продажи Период СВОД'!$A$5:$C$410,2,0),)</f>
        <v>0</v>
      </c>
      <c r="AC1249" s="129">
        <f>IFERROR(VLOOKUP(Таблица1[[#This Row],[Товар КОД6]],'Stock СВОД'!$A$5:$C$220,3,0),)</f>
        <v>0</v>
      </c>
      <c r="AD1249" s="51">
        <f>IFERROR(VLOOKUP(Таблица1[[#This Row],[Товар КОД6]],'Продажи Период СВОД'!$A$5:$C$410,3,0),)</f>
        <v>0</v>
      </c>
      <c r="AE1249" s="119">
        <f>Таблица1[[#This Row],[СТОК 1001]]+Таблица1[[#This Row],[СТОК 1002,]]</f>
        <v>0</v>
      </c>
      <c r="AF1249" s="128"/>
      <c r="AG1249" s="129"/>
      <c r="AH1249" s="120">
        <f>Таблица1[[#This Row],[1002 заказ]]+Таблица1[[#This Row],[1001 заказ]]</f>
        <v>0</v>
      </c>
      <c r="AI1249" s="57"/>
      <c r="AJ1249" s="57"/>
      <c r="AK1249" s="57"/>
      <c r="AL1249" s="57">
        <f>Таблица1[[#This Row],[ФАКТ 1001]]+Таблица1[[#This Row],[ФАКТ 1002]]+Таблица1[[#This Row],[1001 заказ]]+Таблица1[[#This Row],[1002 заказ]]</f>
        <v>0</v>
      </c>
      <c r="AP1249" s="3">
        <f>Таблица1[[#This Row],[Возврат 1002]]+Таблица1[[#This Row],[Возврат 1001]]</f>
        <v>0</v>
      </c>
      <c r="AQ124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50" spans="1:43" s="3" customFormat="1" ht="15.75" customHeight="1" x14ac:dyDescent="0.2">
      <c r="A1250" s="23" t="s">
        <v>810</v>
      </c>
      <c r="B1250" s="2">
        <v>405743</v>
      </c>
      <c r="C1250" s="88" t="s">
        <v>1361</v>
      </c>
      <c r="D1250" s="23" t="s">
        <v>810</v>
      </c>
      <c r="E1250" s="7">
        <v>405743</v>
      </c>
      <c r="F1250" s="7" t="s">
        <v>423</v>
      </c>
      <c r="G1250" s="8" t="s">
        <v>1180</v>
      </c>
      <c r="H1250" s="5" t="s">
        <v>21</v>
      </c>
      <c r="I1250" s="5">
        <v>5</v>
      </c>
      <c r="J1250" s="5">
        <v>114.3</v>
      </c>
      <c r="K1250" s="5">
        <v>17</v>
      </c>
      <c r="L1250" s="5">
        <v>45</v>
      </c>
      <c r="M1250" s="5">
        <v>60.1</v>
      </c>
      <c r="N1250" s="5">
        <v>7</v>
      </c>
      <c r="O1250" s="43" t="str">
        <f>CONCATENATE(Таблица1[[#This Row],[Отверстия]],"/",Таблица1[[#This Row],[PCD]])</f>
        <v>5/114,3</v>
      </c>
      <c r="P1250" s="5" t="s">
        <v>1360</v>
      </c>
      <c r="Q1250" s="17" t="str">
        <f>CONCATENATE(Таблица1[[#This Row],[Отверстия]],"/",Таблица1[[#This Row],[PCD]],"/",Таблица1[[#This Row],[Диаметр]])</f>
        <v>5/114,3/17</v>
      </c>
      <c r="R125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5/114,3/17/45/60,1/7</v>
      </c>
      <c r="S125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5/114,3/17/45/60,1/7</v>
      </c>
      <c r="T1250" s="58" t="s">
        <v>22</v>
      </c>
      <c r="U1250" s="4"/>
      <c r="V1250" s="35"/>
      <c r="W1250" s="55"/>
      <c r="X1250" s="34">
        <v>4750</v>
      </c>
      <c r="Y1250" s="161"/>
      <c r="Z1250" s="34">
        <v>0</v>
      </c>
      <c r="AA1250" s="51">
        <f>IFERROR(VLOOKUP(Таблица1[[#This Row],[Товар КОД6]],'Stock СВОД'!$A$5:$C$220,2,0),)</f>
        <v>0</v>
      </c>
      <c r="AB1250" s="51">
        <f>IFERROR(VLOOKUP(Таблица1[[#This Row],[Товар КОД6]],'Продажи Период СВОД'!$A$5:$C$410,2,0),)</f>
        <v>0</v>
      </c>
      <c r="AC1250" s="129">
        <f>IFERROR(VLOOKUP(Таблица1[[#This Row],[Товар КОД6]],'Stock СВОД'!$A$5:$C$220,3,0),)</f>
        <v>0</v>
      </c>
      <c r="AD1250" s="51">
        <f>IFERROR(VLOOKUP(Таблица1[[#This Row],[Товар КОД6]],'Продажи Период СВОД'!$A$5:$C$410,3,0),)</f>
        <v>0</v>
      </c>
      <c r="AE1250" s="119">
        <f>Таблица1[[#This Row],[СТОК 1001]]+Таблица1[[#This Row],[СТОК 1002,]]</f>
        <v>0</v>
      </c>
      <c r="AF1250" s="128"/>
      <c r="AG1250" s="129"/>
      <c r="AH1250" s="120">
        <f>Таблица1[[#This Row],[1002 заказ]]+Таблица1[[#This Row],[1001 заказ]]</f>
        <v>0</v>
      </c>
      <c r="AI1250" s="57"/>
      <c r="AJ1250" s="194"/>
      <c r="AK1250" s="194"/>
      <c r="AL1250" s="194">
        <f>Таблица1[[#This Row],[ФАКТ 1001]]+Таблица1[[#This Row],[ФАКТ 1002]]+Таблица1[[#This Row],[1001 заказ]]+Таблица1[[#This Row],[1002 заказ]]</f>
        <v>0</v>
      </c>
      <c r="AP1250" s="3">
        <f>Таблица1[[#This Row],[Возврат 1002]]+Таблица1[[#This Row],[Возврат 1001]]</f>
        <v>0</v>
      </c>
      <c r="AQ125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51" spans="1:43" s="3" customFormat="1" ht="15.75" customHeight="1" x14ac:dyDescent="0.2">
      <c r="A1251" s="23" t="s">
        <v>810</v>
      </c>
      <c r="B1251" s="2">
        <v>409114</v>
      </c>
      <c r="C1251" s="88" t="s">
        <v>1887</v>
      </c>
      <c r="D1251" s="23" t="s">
        <v>810</v>
      </c>
      <c r="E1251" s="7">
        <v>409114</v>
      </c>
      <c r="F1251" s="7" t="s">
        <v>377</v>
      </c>
      <c r="G1251" s="8" t="s">
        <v>1180</v>
      </c>
      <c r="H1251" s="5" t="s">
        <v>21</v>
      </c>
      <c r="I1251" s="5">
        <v>5</v>
      </c>
      <c r="J1251" s="5">
        <v>114.3</v>
      </c>
      <c r="K1251" s="5">
        <v>17</v>
      </c>
      <c r="L1251" s="5">
        <v>45</v>
      </c>
      <c r="M1251" s="5">
        <v>60.1</v>
      </c>
      <c r="N1251" s="5">
        <v>7</v>
      </c>
      <c r="O1251" s="43" t="str">
        <f>CONCATENATE(Таблица1[[#This Row],[Отверстия]],"/",Таблица1[[#This Row],[PCD]])</f>
        <v>5/114,3</v>
      </c>
      <c r="P1251" s="5" t="s">
        <v>1886</v>
      </c>
      <c r="Q1251" s="17" t="str">
        <f>CONCATENATE(Таблица1[[#This Row],[Отверстия]],"/",Таблица1[[#This Row],[PCD]],"/",Таблица1[[#This Row],[Диаметр]])</f>
        <v>5/114,3/17</v>
      </c>
      <c r="R125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5/114,3/17/45/60,1/7</v>
      </c>
      <c r="S125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5/114,3/17/45/60,1/7</v>
      </c>
      <c r="T1251" s="58" t="s">
        <v>22</v>
      </c>
      <c r="U1251" s="4"/>
      <c r="V1251" s="35"/>
      <c r="W1251" s="55"/>
      <c r="X1251" s="34">
        <v>4750</v>
      </c>
      <c r="Y1251" s="161"/>
      <c r="Z1251" s="34">
        <v>0</v>
      </c>
      <c r="AA1251" s="51">
        <f>IFERROR(VLOOKUP(Таблица1[[#This Row],[Товар КОД6]],'Stock СВОД'!$A$5:$C$220,2,0),)</f>
        <v>0</v>
      </c>
      <c r="AB1251" s="51">
        <f>IFERROR(VLOOKUP(Таблица1[[#This Row],[Товар КОД6]],'Продажи Период СВОД'!$A$5:$C$410,2,0),)</f>
        <v>0</v>
      </c>
      <c r="AC1251" s="129">
        <f>IFERROR(VLOOKUP(Таблица1[[#This Row],[Товар КОД6]],'Stock СВОД'!$A$5:$C$220,3,0),)</f>
        <v>0</v>
      </c>
      <c r="AD1251" s="51">
        <f>IFERROR(VLOOKUP(Таблица1[[#This Row],[Товар КОД6]],'Продажи Период СВОД'!$A$5:$C$410,3,0),)</f>
        <v>0</v>
      </c>
      <c r="AE1251" s="119">
        <f>Таблица1[[#This Row],[СТОК 1001]]+Таблица1[[#This Row],[СТОК 1002,]]</f>
        <v>0</v>
      </c>
      <c r="AF1251" s="128"/>
      <c r="AG1251" s="129"/>
      <c r="AH1251" s="120">
        <f>Таблица1[[#This Row],[1002 заказ]]+Таблица1[[#This Row],[1001 заказ]]</f>
        <v>0</v>
      </c>
      <c r="AI1251" s="57"/>
      <c r="AJ1251" s="194"/>
      <c r="AK1251" s="194"/>
      <c r="AL1251" s="194">
        <f>Таблица1[[#This Row],[ФАКТ 1001]]+Таблица1[[#This Row],[ФАКТ 1002]]+Таблица1[[#This Row],[1001 заказ]]+Таблица1[[#This Row],[1002 заказ]]</f>
        <v>0</v>
      </c>
      <c r="AP1251" s="3">
        <f>Таблица1[[#This Row],[Возврат 1002]]+Таблица1[[#This Row],[Возврат 1001]]</f>
        <v>0</v>
      </c>
      <c r="AQ125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52" spans="1:43" s="3" customFormat="1" ht="15.75" customHeight="1" x14ac:dyDescent="0.2">
      <c r="A1252" s="23" t="s">
        <v>810</v>
      </c>
      <c r="B1252" s="2">
        <v>409115</v>
      </c>
      <c r="C1252" s="88" t="s">
        <v>1889</v>
      </c>
      <c r="D1252" s="23" t="s">
        <v>810</v>
      </c>
      <c r="E1252" s="7">
        <v>409115</v>
      </c>
      <c r="F1252" s="7" t="s">
        <v>377</v>
      </c>
      <c r="G1252" s="8" t="s">
        <v>2571</v>
      </c>
      <c r="H1252" s="5" t="s">
        <v>21</v>
      </c>
      <c r="I1252" s="5">
        <v>5</v>
      </c>
      <c r="J1252" s="5">
        <v>114.3</v>
      </c>
      <c r="K1252" s="5">
        <v>17</v>
      </c>
      <c r="L1252" s="5">
        <v>45</v>
      </c>
      <c r="M1252" s="5">
        <v>60.1</v>
      </c>
      <c r="N1252" s="5">
        <v>7</v>
      </c>
      <c r="O1252" s="43" t="str">
        <f>CONCATENATE(Таблица1[[#This Row],[Отверстия]],"/",Таблица1[[#This Row],[PCD]])</f>
        <v>5/114,3</v>
      </c>
      <c r="P1252" s="5" t="s">
        <v>1888</v>
      </c>
      <c r="Q1252" s="17" t="str">
        <f>CONCATENATE(Таблица1[[#This Row],[Отверстия]],"/",Таблица1[[#This Row],[PCD]],"/",Таблица1[[#This Row],[Диаметр]])</f>
        <v>5/114,3/17</v>
      </c>
      <c r="R125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5/114,3/17/45/60,1/7</v>
      </c>
      <c r="S125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5/114,3/17/45/60,1/7</v>
      </c>
      <c r="T1252" s="58" t="s">
        <v>22</v>
      </c>
      <c r="U1252" s="4"/>
      <c r="V1252" s="35"/>
      <c r="W1252" s="55"/>
      <c r="X1252" s="34">
        <v>4750</v>
      </c>
      <c r="Y1252" s="161"/>
      <c r="Z1252" s="34">
        <v>0</v>
      </c>
      <c r="AA1252" s="51">
        <f>IFERROR(VLOOKUP(Таблица1[[#This Row],[Товар КОД6]],'Stock СВОД'!$A$5:$C$220,2,0),)</f>
        <v>0</v>
      </c>
      <c r="AB1252" s="51">
        <f>IFERROR(VLOOKUP(Таблица1[[#This Row],[Товар КОД6]],'Продажи Период СВОД'!$A$5:$C$410,2,0),)</f>
        <v>0</v>
      </c>
      <c r="AC1252" s="129">
        <f>IFERROR(VLOOKUP(Таблица1[[#This Row],[Товар КОД6]],'Stock СВОД'!$A$5:$C$220,3,0),)</f>
        <v>0</v>
      </c>
      <c r="AD1252" s="51">
        <f>IFERROR(VLOOKUP(Таблица1[[#This Row],[Товар КОД6]],'Продажи Период СВОД'!$A$5:$C$410,3,0),)</f>
        <v>0</v>
      </c>
      <c r="AE1252" s="119">
        <f>Таблица1[[#This Row],[СТОК 1001]]+Таблица1[[#This Row],[СТОК 1002,]]</f>
        <v>0</v>
      </c>
      <c r="AF1252" s="128"/>
      <c r="AG1252" s="129"/>
      <c r="AH1252" s="120">
        <f>Таблица1[[#This Row],[1002 заказ]]+Таблица1[[#This Row],[1001 заказ]]</f>
        <v>0</v>
      </c>
      <c r="AI1252" s="57"/>
      <c r="AJ1252" s="194"/>
      <c r="AK1252" s="194"/>
      <c r="AL1252" s="194">
        <f>Таблица1[[#This Row],[ФАКТ 1001]]+Таблица1[[#This Row],[ФАКТ 1002]]+Таблица1[[#This Row],[1001 заказ]]+Таблица1[[#This Row],[1002 заказ]]</f>
        <v>0</v>
      </c>
      <c r="AP1252" s="3">
        <f>Таблица1[[#This Row],[Возврат 1002]]+Таблица1[[#This Row],[Возврат 1001]]</f>
        <v>0</v>
      </c>
      <c r="AQ125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53" spans="1:43" s="3" customFormat="1" ht="15.75" customHeight="1" x14ac:dyDescent="0.2">
      <c r="A1253" s="23" t="s">
        <v>810</v>
      </c>
      <c r="B1253" s="2">
        <v>665829</v>
      </c>
      <c r="C1253" s="88" t="s">
        <v>3939</v>
      </c>
      <c r="D1253" s="23" t="s">
        <v>810</v>
      </c>
      <c r="E1253" s="7">
        <v>665829</v>
      </c>
      <c r="F1253" s="7" t="s">
        <v>423</v>
      </c>
      <c r="G1253" s="8" t="s">
        <v>1106</v>
      </c>
      <c r="H1253" s="5" t="s">
        <v>21</v>
      </c>
      <c r="I1253" s="5">
        <v>5</v>
      </c>
      <c r="J1253" s="5">
        <v>114.3</v>
      </c>
      <c r="K1253" s="5">
        <v>17</v>
      </c>
      <c r="L1253" s="5">
        <v>45</v>
      </c>
      <c r="M1253" s="5">
        <v>60.1</v>
      </c>
      <c r="N1253" s="5">
        <v>7</v>
      </c>
      <c r="O1253" s="43" t="str">
        <f>CONCATENATE(Таблица1[[#This Row],[Отверстия]],"/",Таблица1[[#This Row],[PCD]])</f>
        <v>5/114,3</v>
      </c>
      <c r="P1253" s="5" t="s">
        <v>2403</v>
      </c>
      <c r="Q1253" s="17" t="str">
        <f>CONCATENATE(Таблица1[[#This Row],[Отверстия]],"/",Таблица1[[#This Row],[PCD]],"/",Таблица1[[#This Row],[Диаметр]])</f>
        <v>5/114,3/17</v>
      </c>
      <c r="R125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5/114,3/17/45/60,1/7</v>
      </c>
      <c r="S125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5/114,3/17/45/60,1/7</v>
      </c>
      <c r="T1253" s="58" t="s">
        <v>22</v>
      </c>
      <c r="U1253" s="4"/>
      <c r="V1253" s="35"/>
      <c r="W1253" s="55"/>
      <c r="X1253" s="34">
        <v>4750</v>
      </c>
      <c r="Y1253" s="161"/>
      <c r="Z1253" s="34">
        <v>0</v>
      </c>
      <c r="AA1253" s="51">
        <f>IFERROR(VLOOKUP(Таблица1[[#This Row],[Товар КОД6]],'Stock СВОД'!$A$5:$C$220,2,0),)</f>
        <v>0</v>
      </c>
      <c r="AB1253" s="51">
        <f>IFERROR(VLOOKUP(Таблица1[[#This Row],[Товар КОД6]],'Продажи Период СВОД'!$A$5:$C$410,2,0),)</f>
        <v>0</v>
      </c>
      <c r="AC1253" s="129">
        <f>IFERROR(VLOOKUP(Таблица1[[#This Row],[Товар КОД6]],'Stock СВОД'!$A$5:$C$220,3,0),)</f>
        <v>0</v>
      </c>
      <c r="AD1253" s="51">
        <f>IFERROR(VLOOKUP(Таблица1[[#This Row],[Товар КОД6]],'Продажи Период СВОД'!$A$5:$C$410,3,0),)</f>
        <v>0</v>
      </c>
      <c r="AE1253" s="119">
        <f>Таблица1[[#This Row],[СТОК 1001]]+Таблица1[[#This Row],[СТОК 1002,]]</f>
        <v>0</v>
      </c>
      <c r="AF1253" s="128"/>
      <c r="AG1253" s="129"/>
      <c r="AH1253" s="120">
        <f>Таблица1[[#This Row],[1002 заказ]]+Таблица1[[#This Row],[1001 заказ]]</f>
        <v>0</v>
      </c>
      <c r="AI1253" s="57"/>
      <c r="AJ1253" s="194"/>
      <c r="AK1253" s="194"/>
      <c r="AL1253" s="194">
        <f>Таблица1[[#This Row],[ФАКТ 1001]]+Таблица1[[#This Row],[ФАКТ 1002]]+Таблица1[[#This Row],[1001 заказ]]+Таблица1[[#This Row],[1002 заказ]]</f>
        <v>0</v>
      </c>
      <c r="AP1253" s="3">
        <f>Таблица1[[#This Row],[Возврат 1002]]+Таблица1[[#This Row],[Возврат 1001]]</f>
        <v>0</v>
      </c>
      <c r="AQ125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54" spans="1:43" s="3" customFormat="1" ht="15.75" customHeight="1" x14ac:dyDescent="0.2">
      <c r="A1254" s="23" t="s">
        <v>810</v>
      </c>
      <c r="B1254" s="2">
        <v>665870</v>
      </c>
      <c r="C1254" s="88" t="s">
        <v>3827</v>
      </c>
      <c r="D1254" s="23" t="s">
        <v>810</v>
      </c>
      <c r="E1254" s="7">
        <v>665870</v>
      </c>
      <c r="F1254" s="7" t="s">
        <v>377</v>
      </c>
      <c r="G1254" s="8" t="s">
        <v>1099</v>
      </c>
      <c r="H1254" s="5" t="s">
        <v>21</v>
      </c>
      <c r="I1254" s="5">
        <v>5</v>
      </c>
      <c r="J1254" s="5">
        <v>114.3</v>
      </c>
      <c r="K1254" s="5">
        <v>17</v>
      </c>
      <c r="L1254" s="5">
        <v>45</v>
      </c>
      <c r="M1254" s="5">
        <v>60.1</v>
      </c>
      <c r="N1254" s="5">
        <v>7</v>
      </c>
      <c r="O1254" s="43" t="str">
        <f>CONCATENATE(Таблица1[[#This Row],[Отверстия]],"/",Таблица1[[#This Row],[PCD]])</f>
        <v>5/114,3</v>
      </c>
      <c r="P1254" s="5" t="s">
        <v>2437</v>
      </c>
      <c r="Q1254" s="17" t="str">
        <f>CONCATENATE(Таблица1[[#This Row],[Отверстия]],"/",Таблица1[[#This Row],[PCD]],"/",Таблица1[[#This Row],[Диаметр]])</f>
        <v>5/114,3/17</v>
      </c>
      <c r="R125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5/114,3/17/45/60,1/7</v>
      </c>
      <c r="S125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5/114,3/17/45/60,1/7</v>
      </c>
      <c r="T1254" s="58" t="s">
        <v>22</v>
      </c>
      <c r="U1254" s="4"/>
      <c r="V1254" s="35"/>
      <c r="W1254" s="55"/>
      <c r="X1254" s="34">
        <v>4750</v>
      </c>
      <c r="Y1254" s="161"/>
      <c r="Z1254" s="34">
        <v>0</v>
      </c>
      <c r="AA1254" s="51">
        <f>IFERROR(VLOOKUP(Таблица1[[#This Row],[Товар КОД6]],'Stock СВОД'!$A$5:$C$220,2,0),)</f>
        <v>0</v>
      </c>
      <c r="AB1254" s="51">
        <f>IFERROR(VLOOKUP(Таблица1[[#This Row],[Товар КОД6]],'Продажи Период СВОД'!$A$5:$C$410,2,0),)</f>
        <v>0</v>
      </c>
      <c r="AC1254" s="129">
        <f>IFERROR(VLOOKUP(Таблица1[[#This Row],[Товар КОД6]],'Stock СВОД'!$A$5:$C$220,3,0),)</f>
        <v>0</v>
      </c>
      <c r="AD1254" s="51">
        <f>IFERROR(VLOOKUP(Таблица1[[#This Row],[Товар КОД6]],'Продажи Период СВОД'!$A$5:$C$410,3,0),)</f>
        <v>0</v>
      </c>
      <c r="AE1254" s="119">
        <f>Таблица1[[#This Row],[СТОК 1001]]+Таблица1[[#This Row],[СТОК 1002,]]</f>
        <v>0</v>
      </c>
      <c r="AF1254" s="128"/>
      <c r="AG1254" s="129"/>
      <c r="AH1254" s="120">
        <f>Таблица1[[#This Row],[1002 заказ]]+Таблица1[[#This Row],[1001 заказ]]</f>
        <v>0</v>
      </c>
      <c r="AI1254" s="57"/>
      <c r="AJ1254" s="194"/>
      <c r="AK1254" s="194"/>
      <c r="AL1254" s="194">
        <f>Таблица1[[#This Row],[ФАКТ 1001]]+Таблица1[[#This Row],[ФАКТ 1002]]+Таблица1[[#This Row],[1001 заказ]]+Таблица1[[#This Row],[1002 заказ]]</f>
        <v>0</v>
      </c>
      <c r="AP1254" s="3">
        <f>Таблица1[[#This Row],[Возврат 1002]]+Таблица1[[#This Row],[Возврат 1001]]</f>
        <v>0</v>
      </c>
      <c r="AQ125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55" spans="1:43" s="3" customFormat="1" ht="15.75" customHeight="1" x14ac:dyDescent="0.2">
      <c r="A1255" s="23" t="s">
        <v>810</v>
      </c>
      <c r="B1255" s="2">
        <v>665871</v>
      </c>
      <c r="C1255" s="88" t="s">
        <v>3940</v>
      </c>
      <c r="D1255" s="23" t="s">
        <v>810</v>
      </c>
      <c r="E1255" s="7">
        <v>665871</v>
      </c>
      <c r="F1255" s="7" t="s">
        <v>377</v>
      </c>
      <c r="G1255" s="8" t="s">
        <v>1106</v>
      </c>
      <c r="H1255" s="5" t="s">
        <v>21</v>
      </c>
      <c r="I1255" s="5">
        <v>5</v>
      </c>
      <c r="J1255" s="5">
        <v>114.3</v>
      </c>
      <c r="K1255" s="5">
        <v>17</v>
      </c>
      <c r="L1255" s="5">
        <v>45</v>
      </c>
      <c r="M1255" s="5">
        <v>60.1</v>
      </c>
      <c r="N1255" s="5">
        <v>7</v>
      </c>
      <c r="O1255" s="43" t="str">
        <f>CONCATENATE(Таблица1[[#This Row],[Отверстия]],"/",Таблица1[[#This Row],[PCD]])</f>
        <v>5/114,3</v>
      </c>
      <c r="P1255" s="5" t="s">
        <v>2438</v>
      </c>
      <c r="Q1255" s="17" t="str">
        <f>CONCATENATE(Таблица1[[#This Row],[Отверстия]],"/",Таблица1[[#This Row],[PCD]],"/",Таблица1[[#This Row],[Диаметр]])</f>
        <v>5/114,3/17</v>
      </c>
      <c r="R125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5/114,3/17/45/60,1/7</v>
      </c>
      <c r="S125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5/114,3/17/45/60,1/7</v>
      </c>
      <c r="T1255" s="58" t="s">
        <v>22</v>
      </c>
      <c r="U1255" s="4"/>
      <c r="V1255" s="35"/>
      <c r="W1255" s="55"/>
      <c r="X1255" s="34">
        <v>4750</v>
      </c>
      <c r="Y1255" s="161"/>
      <c r="Z1255" s="34">
        <v>0</v>
      </c>
      <c r="AA1255" s="51">
        <f>IFERROR(VLOOKUP(Таблица1[[#This Row],[Товар КОД6]],'Stock СВОД'!$A$5:$C$220,2,0),)</f>
        <v>0</v>
      </c>
      <c r="AB1255" s="51">
        <f>IFERROR(VLOOKUP(Таблица1[[#This Row],[Товар КОД6]],'Продажи Период СВОД'!$A$5:$C$410,2,0),)</f>
        <v>0</v>
      </c>
      <c r="AC1255" s="129">
        <f>IFERROR(VLOOKUP(Таблица1[[#This Row],[Товар КОД6]],'Stock СВОД'!$A$5:$C$220,3,0),)</f>
        <v>0</v>
      </c>
      <c r="AD1255" s="51">
        <f>IFERROR(VLOOKUP(Таблица1[[#This Row],[Товар КОД6]],'Продажи Период СВОД'!$A$5:$C$410,3,0),)</f>
        <v>0</v>
      </c>
      <c r="AE1255" s="119">
        <f>Таблица1[[#This Row],[СТОК 1001]]+Таблица1[[#This Row],[СТОК 1002,]]</f>
        <v>0</v>
      </c>
      <c r="AF1255" s="128"/>
      <c r="AG1255" s="129"/>
      <c r="AH1255" s="120">
        <f>Таблица1[[#This Row],[1002 заказ]]+Таблица1[[#This Row],[1001 заказ]]</f>
        <v>0</v>
      </c>
      <c r="AI1255" s="57"/>
      <c r="AJ1255" s="194"/>
      <c r="AK1255" s="194"/>
      <c r="AL1255" s="194">
        <f>Таблица1[[#This Row],[ФАКТ 1001]]+Таблица1[[#This Row],[ФАКТ 1002]]+Таблица1[[#This Row],[1001 заказ]]+Таблица1[[#This Row],[1002 заказ]]</f>
        <v>0</v>
      </c>
      <c r="AP1255" s="3">
        <f>Таблица1[[#This Row],[Возврат 1002]]+Таблица1[[#This Row],[Возврат 1001]]</f>
        <v>0</v>
      </c>
      <c r="AQ125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56" spans="1:43" s="3" customFormat="1" ht="15.75" hidden="1" customHeight="1" x14ac:dyDescent="0.2">
      <c r="A1256" s="23" t="s">
        <v>810</v>
      </c>
      <c r="B1256" s="2">
        <v>673497</v>
      </c>
      <c r="C1256" s="88" t="s">
        <v>753</v>
      </c>
      <c r="D1256" s="23" t="s">
        <v>810</v>
      </c>
      <c r="E1256" s="7">
        <v>673497</v>
      </c>
      <c r="F1256" s="7"/>
      <c r="G1256" s="8"/>
      <c r="H1256" s="5" t="s">
        <v>65</v>
      </c>
      <c r="I1256" s="5">
        <v>5</v>
      </c>
      <c r="J1256" s="5">
        <v>114.3</v>
      </c>
      <c r="K1256" s="5">
        <v>17</v>
      </c>
      <c r="L1256" s="5">
        <v>45</v>
      </c>
      <c r="M1256" s="5">
        <v>66.099999999999994</v>
      </c>
      <c r="N1256" s="5">
        <v>6.5</v>
      </c>
      <c r="O1256" s="43" t="str">
        <f>CONCATENATE(Таблица1[[#This Row],[Отверстия]],"/",Таблица1[[#This Row],[PCD]])</f>
        <v>5/114,3</v>
      </c>
      <c r="P1256" s="5" t="s">
        <v>754</v>
      </c>
      <c r="Q1256" s="17" t="str">
        <f>CONCATENATE(Таблица1[[#This Row],[Отверстия]],"/",Таблица1[[#This Row],[PCD]],"/",Таблица1[[#This Row],[Диаметр]])</f>
        <v>5/114,3/17</v>
      </c>
      <c r="R125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5/114,3/17/45/66,1/6,5</v>
      </c>
      <c r="S125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5/114,3/17/45/66,1/6,5</v>
      </c>
      <c r="T1256" s="58" t="s">
        <v>22</v>
      </c>
      <c r="U1256" s="4"/>
      <c r="V1256" s="35"/>
      <c r="W1256" s="55" t="s">
        <v>3053</v>
      </c>
      <c r="X1256" s="34">
        <v>4509</v>
      </c>
      <c r="Y1256" s="161"/>
      <c r="Z1256" s="34">
        <v>0</v>
      </c>
      <c r="AA1256" s="51">
        <f>IFERROR(VLOOKUP(Таблица1[[#This Row],[Товар КОД6]],'Stock СВОД'!$A$5:$C$220,2,0),)</f>
        <v>0</v>
      </c>
      <c r="AB1256" s="51">
        <f>IFERROR(VLOOKUP(Таблица1[[#This Row],[Товар КОД6]],'Продажи Период СВОД'!$A$5:$C$410,2,0),)</f>
        <v>0</v>
      </c>
      <c r="AC1256" s="129">
        <f>IFERROR(VLOOKUP(Таблица1[[#This Row],[Товар КОД6]],'Stock СВОД'!$A$5:$C$220,3,0),)</f>
        <v>0</v>
      </c>
      <c r="AD1256" s="51">
        <f>IFERROR(VLOOKUP(Таблица1[[#This Row],[Товар КОД6]],'Продажи Период СВОД'!$A$5:$C$410,3,0),)</f>
        <v>0</v>
      </c>
      <c r="AE1256" s="119">
        <f>Таблица1[[#This Row],[СТОК 1001]]+Таблица1[[#This Row],[СТОК 1002,]]</f>
        <v>0</v>
      </c>
      <c r="AF1256" s="128"/>
      <c r="AG1256" s="129"/>
      <c r="AH1256" s="120">
        <f>Таблица1[[#This Row],[1002 заказ]]+Таблица1[[#This Row],[1001 заказ]]</f>
        <v>0</v>
      </c>
      <c r="AI1256" s="57"/>
      <c r="AJ1256" s="57"/>
      <c r="AK1256" s="57"/>
      <c r="AL1256" s="57">
        <f>Таблица1[[#This Row],[ФАКТ 1001]]+Таблица1[[#This Row],[ФАКТ 1002]]+Таблица1[[#This Row],[1001 заказ]]+Таблица1[[#This Row],[1002 заказ]]</f>
        <v>0</v>
      </c>
      <c r="AP1256" s="3">
        <f>Таблица1[[#This Row],[Возврат 1002]]+Таблица1[[#This Row],[Возврат 1001]]</f>
        <v>0</v>
      </c>
      <c r="AQ125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57" spans="1:43" s="3" customFormat="1" ht="15.75" customHeight="1" x14ac:dyDescent="0.2">
      <c r="A1257" s="23" t="s">
        <v>810</v>
      </c>
      <c r="B1257" s="2">
        <v>409125</v>
      </c>
      <c r="C1257" s="88" t="s">
        <v>1907</v>
      </c>
      <c r="D1257" s="23" t="s">
        <v>810</v>
      </c>
      <c r="E1257" s="7">
        <v>409125</v>
      </c>
      <c r="F1257" s="7" t="s">
        <v>377</v>
      </c>
      <c r="G1257" s="8" t="s">
        <v>1180</v>
      </c>
      <c r="H1257" s="5" t="s">
        <v>21</v>
      </c>
      <c r="I1257" s="5">
        <v>5</v>
      </c>
      <c r="J1257" s="5">
        <v>114.3</v>
      </c>
      <c r="K1257" s="5">
        <v>17</v>
      </c>
      <c r="L1257" s="5">
        <v>45</v>
      </c>
      <c r="M1257" s="5">
        <v>66.099999999999994</v>
      </c>
      <c r="N1257" s="5">
        <v>7</v>
      </c>
      <c r="O1257" s="43" t="str">
        <f>CONCATENATE(Таблица1[[#This Row],[Отверстия]],"/",Таблица1[[#This Row],[PCD]])</f>
        <v>5/114,3</v>
      </c>
      <c r="P1257" s="5" t="s">
        <v>1906</v>
      </c>
      <c r="Q1257" s="17" t="str">
        <f>CONCATENATE(Таблица1[[#This Row],[Отверстия]],"/",Таблица1[[#This Row],[PCD]],"/",Таблица1[[#This Row],[Диаметр]])</f>
        <v>5/114,3/17</v>
      </c>
      <c r="R125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5/114,3/17/45/66,1/7</v>
      </c>
      <c r="S125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5/114,3/17/45/66,1/7</v>
      </c>
      <c r="T1257" s="58" t="s">
        <v>22</v>
      </c>
      <c r="U1257" s="4"/>
      <c r="V1257" s="35"/>
      <c r="W1257" s="55" t="s">
        <v>3053</v>
      </c>
      <c r="X1257" s="34">
        <v>4750</v>
      </c>
      <c r="Y1257" s="161"/>
      <c r="Z1257" s="34">
        <v>0</v>
      </c>
      <c r="AA1257" s="51">
        <f>IFERROR(VLOOKUP(Таблица1[[#This Row],[Товар КОД6]],'Stock СВОД'!$A$5:$C$220,2,0),)</f>
        <v>0</v>
      </c>
      <c r="AB1257" s="51">
        <f>IFERROR(VLOOKUP(Таблица1[[#This Row],[Товар КОД6]],'Продажи Период СВОД'!$A$5:$C$410,2,0),)</f>
        <v>0</v>
      </c>
      <c r="AC1257" s="129">
        <f>IFERROR(VLOOKUP(Таблица1[[#This Row],[Товар КОД6]],'Stock СВОД'!$A$5:$C$220,3,0),)</f>
        <v>0</v>
      </c>
      <c r="AD1257" s="51">
        <f>IFERROR(VLOOKUP(Таблица1[[#This Row],[Товар КОД6]],'Продажи Период СВОД'!$A$5:$C$410,3,0),)</f>
        <v>0</v>
      </c>
      <c r="AE1257" s="119">
        <f>Таблица1[[#This Row],[СТОК 1001]]+Таблица1[[#This Row],[СТОК 1002,]]</f>
        <v>0</v>
      </c>
      <c r="AF1257" s="128"/>
      <c r="AG1257" s="129"/>
      <c r="AH1257" s="120">
        <f>Таблица1[[#This Row],[1002 заказ]]+Таблица1[[#This Row],[1001 заказ]]</f>
        <v>0</v>
      </c>
      <c r="AI1257" s="57"/>
      <c r="AJ1257" s="194"/>
      <c r="AK1257" s="194"/>
      <c r="AL1257" s="194">
        <f>Таблица1[[#This Row],[ФАКТ 1001]]+Таблица1[[#This Row],[ФАКТ 1002]]+Таблица1[[#This Row],[1001 заказ]]+Таблица1[[#This Row],[1002 заказ]]</f>
        <v>0</v>
      </c>
      <c r="AP1257" s="3">
        <f>Таблица1[[#This Row],[Возврат 1002]]+Таблица1[[#This Row],[Возврат 1001]]</f>
        <v>0</v>
      </c>
      <c r="AQ125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58" spans="1:43" s="3" customFormat="1" ht="15.75" customHeight="1" x14ac:dyDescent="0.2">
      <c r="A1258" s="23" t="s">
        <v>810</v>
      </c>
      <c r="B1258" s="2">
        <v>409126</v>
      </c>
      <c r="C1258" s="88" t="s">
        <v>1909</v>
      </c>
      <c r="D1258" s="23" t="s">
        <v>810</v>
      </c>
      <c r="E1258" s="7">
        <v>409126</v>
      </c>
      <c r="F1258" s="7" t="s">
        <v>377</v>
      </c>
      <c r="G1258" s="8" t="s">
        <v>2571</v>
      </c>
      <c r="H1258" s="5" t="s">
        <v>21</v>
      </c>
      <c r="I1258" s="5">
        <v>5</v>
      </c>
      <c r="J1258" s="5">
        <v>114.3</v>
      </c>
      <c r="K1258" s="5">
        <v>17</v>
      </c>
      <c r="L1258" s="5">
        <v>45</v>
      </c>
      <c r="M1258" s="5">
        <v>66.099999999999994</v>
      </c>
      <c r="N1258" s="5">
        <v>7</v>
      </c>
      <c r="O1258" s="43" t="str">
        <f>CONCATENATE(Таблица1[[#This Row],[Отверстия]],"/",Таблица1[[#This Row],[PCD]])</f>
        <v>5/114,3</v>
      </c>
      <c r="P1258" s="5" t="s">
        <v>1908</v>
      </c>
      <c r="Q1258" s="17" t="str">
        <f>CONCATENATE(Таблица1[[#This Row],[Отверстия]],"/",Таблица1[[#This Row],[PCD]],"/",Таблица1[[#This Row],[Диаметр]])</f>
        <v>5/114,3/17</v>
      </c>
      <c r="R125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5/114,3/17/45/66,1/7</v>
      </c>
      <c r="S125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5/114,3/17/45/66,1/7</v>
      </c>
      <c r="T1258" s="58" t="s">
        <v>22</v>
      </c>
      <c r="U1258" s="4"/>
      <c r="V1258" s="35"/>
      <c r="W1258" s="55" t="s">
        <v>3053</v>
      </c>
      <c r="X1258" s="34">
        <v>4750</v>
      </c>
      <c r="Y1258" s="161"/>
      <c r="Z1258" s="34">
        <v>0</v>
      </c>
      <c r="AA1258" s="51">
        <f>IFERROR(VLOOKUP(Таблица1[[#This Row],[Товар КОД6]],'Stock СВОД'!$A$5:$C$220,2,0),)</f>
        <v>0</v>
      </c>
      <c r="AB1258" s="51">
        <f>IFERROR(VLOOKUP(Таблица1[[#This Row],[Товар КОД6]],'Продажи Период СВОД'!$A$5:$C$410,2,0),)</f>
        <v>0</v>
      </c>
      <c r="AC1258" s="129">
        <f>IFERROR(VLOOKUP(Таблица1[[#This Row],[Товар КОД6]],'Stock СВОД'!$A$5:$C$220,3,0),)</f>
        <v>0</v>
      </c>
      <c r="AD1258" s="51">
        <f>IFERROR(VLOOKUP(Таблица1[[#This Row],[Товар КОД6]],'Продажи Период СВОД'!$A$5:$C$410,3,0),)</f>
        <v>0</v>
      </c>
      <c r="AE1258" s="119">
        <f>Таблица1[[#This Row],[СТОК 1001]]+Таблица1[[#This Row],[СТОК 1002,]]</f>
        <v>0</v>
      </c>
      <c r="AF1258" s="128"/>
      <c r="AG1258" s="129"/>
      <c r="AH1258" s="120">
        <f>Таблица1[[#This Row],[1002 заказ]]+Таблица1[[#This Row],[1001 заказ]]</f>
        <v>0</v>
      </c>
      <c r="AI1258" s="57"/>
      <c r="AJ1258" s="194"/>
      <c r="AK1258" s="194"/>
      <c r="AL1258" s="194">
        <f>Таблица1[[#This Row],[ФАКТ 1001]]+Таблица1[[#This Row],[ФАКТ 1002]]+Таблица1[[#This Row],[1001 заказ]]+Таблица1[[#This Row],[1002 заказ]]</f>
        <v>0</v>
      </c>
      <c r="AP1258" s="3">
        <f>Таблица1[[#This Row],[Возврат 1002]]+Таблица1[[#This Row],[Возврат 1001]]</f>
        <v>0</v>
      </c>
      <c r="AQ125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59" spans="1:43" s="3" customFormat="1" ht="15.75" customHeight="1" x14ac:dyDescent="0.2">
      <c r="A1259" s="23" t="s">
        <v>810</v>
      </c>
      <c r="B1259" s="2">
        <v>665881</v>
      </c>
      <c r="C1259" s="88" t="s">
        <v>3828</v>
      </c>
      <c r="D1259" s="23" t="s">
        <v>810</v>
      </c>
      <c r="E1259" s="7">
        <v>665881</v>
      </c>
      <c r="F1259" s="7" t="s">
        <v>377</v>
      </c>
      <c r="G1259" s="8" t="s">
        <v>1099</v>
      </c>
      <c r="H1259" s="5" t="s">
        <v>21</v>
      </c>
      <c r="I1259" s="5">
        <v>5</v>
      </c>
      <c r="J1259" s="5">
        <v>114.3</v>
      </c>
      <c r="K1259" s="5">
        <v>17</v>
      </c>
      <c r="L1259" s="5">
        <v>45</v>
      </c>
      <c r="M1259" s="5">
        <v>66.099999999999994</v>
      </c>
      <c r="N1259" s="5">
        <v>7</v>
      </c>
      <c r="O1259" s="43" t="str">
        <f>CONCATENATE(Таблица1[[#This Row],[Отверстия]],"/",Таблица1[[#This Row],[PCD]])</f>
        <v>5/114,3</v>
      </c>
      <c r="P1259" s="5" t="s">
        <v>2446</v>
      </c>
      <c r="Q1259" s="17" t="str">
        <f>CONCATENATE(Таблица1[[#This Row],[Отверстия]],"/",Таблица1[[#This Row],[PCD]],"/",Таблица1[[#This Row],[Диаметр]])</f>
        <v>5/114,3/17</v>
      </c>
      <c r="R125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5/114,3/17/45/66,1/7</v>
      </c>
      <c r="S125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5/114,3/17/45/66,1/7</v>
      </c>
      <c r="T1259" s="58" t="s">
        <v>22</v>
      </c>
      <c r="U1259" s="4"/>
      <c r="V1259" s="35"/>
      <c r="W1259" s="55" t="s">
        <v>3053</v>
      </c>
      <c r="X1259" s="34">
        <v>4750</v>
      </c>
      <c r="Y1259" s="161"/>
      <c r="Z1259" s="34">
        <v>0</v>
      </c>
      <c r="AA1259" s="51">
        <f>IFERROR(VLOOKUP(Таблица1[[#This Row],[Товар КОД6]],'Stock СВОД'!$A$5:$C$220,2,0),)</f>
        <v>0</v>
      </c>
      <c r="AB1259" s="51">
        <f>IFERROR(VLOOKUP(Таблица1[[#This Row],[Товар КОД6]],'Продажи Период СВОД'!$A$5:$C$410,2,0),)</f>
        <v>0</v>
      </c>
      <c r="AC1259" s="129">
        <f>IFERROR(VLOOKUP(Таблица1[[#This Row],[Товар КОД6]],'Stock СВОД'!$A$5:$C$220,3,0),)</f>
        <v>0</v>
      </c>
      <c r="AD1259" s="51">
        <f>IFERROR(VLOOKUP(Таблица1[[#This Row],[Товар КОД6]],'Продажи Период СВОД'!$A$5:$C$410,3,0),)</f>
        <v>0</v>
      </c>
      <c r="AE1259" s="119">
        <f>Таблица1[[#This Row],[СТОК 1001]]+Таблица1[[#This Row],[СТОК 1002,]]</f>
        <v>0</v>
      </c>
      <c r="AF1259" s="128"/>
      <c r="AG1259" s="129"/>
      <c r="AH1259" s="120">
        <f>Таблица1[[#This Row],[1002 заказ]]+Таблица1[[#This Row],[1001 заказ]]</f>
        <v>0</v>
      </c>
      <c r="AI1259" s="57"/>
      <c r="AJ1259" s="194"/>
      <c r="AK1259" s="194"/>
      <c r="AL1259" s="194">
        <f>Таблица1[[#This Row],[ФАКТ 1001]]+Таблица1[[#This Row],[ФАКТ 1002]]+Таблица1[[#This Row],[1001 заказ]]+Таблица1[[#This Row],[1002 заказ]]</f>
        <v>0</v>
      </c>
      <c r="AP1259" s="3">
        <f>Таблица1[[#This Row],[Возврат 1002]]+Таблица1[[#This Row],[Возврат 1001]]</f>
        <v>0</v>
      </c>
      <c r="AQ125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60" spans="1:43" s="3" customFormat="1" ht="15.75" customHeight="1" x14ac:dyDescent="0.2">
      <c r="A1260" s="23" t="s">
        <v>810</v>
      </c>
      <c r="B1260" s="2">
        <v>665882</v>
      </c>
      <c r="C1260" s="88" t="s">
        <v>3941</v>
      </c>
      <c r="D1260" s="23" t="s">
        <v>810</v>
      </c>
      <c r="E1260" s="7">
        <v>665882</v>
      </c>
      <c r="F1260" s="7" t="s">
        <v>377</v>
      </c>
      <c r="G1260" s="8" t="s">
        <v>1106</v>
      </c>
      <c r="H1260" s="5" t="s">
        <v>21</v>
      </c>
      <c r="I1260" s="5">
        <v>5</v>
      </c>
      <c r="J1260" s="5">
        <v>114.3</v>
      </c>
      <c r="K1260" s="5">
        <v>17</v>
      </c>
      <c r="L1260" s="5">
        <v>45</v>
      </c>
      <c r="M1260" s="5">
        <v>66.099999999999994</v>
      </c>
      <c r="N1260" s="5">
        <v>7</v>
      </c>
      <c r="O1260" s="43" t="str">
        <f>CONCATENATE(Таблица1[[#This Row],[Отверстия]],"/",Таблица1[[#This Row],[PCD]])</f>
        <v>5/114,3</v>
      </c>
      <c r="P1260" s="5" t="s">
        <v>2447</v>
      </c>
      <c r="Q1260" s="17" t="str">
        <f>CONCATENATE(Таблица1[[#This Row],[Отверстия]],"/",Таблица1[[#This Row],[PCD]],"/",Таблица1[[#This Row],[Диаметр]])</f>
        <v>5/114,3/17</v>
      </c>
      <c r="R126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5/114,3/17/45/66,1/7</v>
      </c>
      <c r="S126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5/114,3/17/45/66,1/7</v>
      </c>
      <c r="T1260" s="58" t="s">
        <v>22</v>
      </c>
      <c r="U1260" s="4"/>
      <c r="V1260" s="35"/>
      <c r="W1260" s="55" t="s">
        <v>3053</v>
      </c>
      <c r="X1260" s="34">
        <v>4750</v>
      </c>
      <c r="Y1260" s="161"/>
      <c r="Z1260" s="34">
        <v>0</v>
      </c>
      <c r="AA1260" s="51">
        <f>IFERROR(VLOOKUP(Таблица1[[#This Row],[Товар КОД6]],'Stock СВОД'!$A$5:$C$220,2,0),)</f>
        <v>0</v>
      </c>
      <c r="AB1260" s="51">
        <f>IFERROR(VLOOKUP(Таблица1[[#This Row],[Товар КОД6]],'Продажи Период СВОД'!$A$5:$C$410,2,0),)</f>
        <v>0</v>
      </c>
      <c r="AC1260" s="129">
        <f>IFERROR(VLOOKUP(Таблица1[[#This Row],[Товар КОД6]],'Stock СВОД'!$A$5:$C$220,3,0),)</f>
        <v>0</v>
      </c>
      <c r="AD1260" s="51">
        <f>IFERROR(VLOOKUP(Таблица1[[#This Row],[Товар КОД6]],'Продажи Период СВОД'!$A$5:$C$410,3,0),)</f>
        <v>0</v>
      </c>
      <c r="AE1260" s="119">
        <f>Таблица1[[#This Row],[СТОК 1001]]+Таблица1[[#This Row],[СТОК 1002,]]</f>
        <v>0</v>
      </c>
      <c r="AF1260" s="128"/>
      <c r="AG1260" s="129"/>
      <c r="AH1260" s="120">
        <f>Таблица1[[#This Row],[1002 заказ]]+Таблица1[[#This Row],[1001 заказ]]</f>
        <v>0</v>
      </c>
      <c r="AI1260" s="57"/>
      <c r="AJ1260" s="194"/>
      <c r="AK1260" s="194"/>
      <c r="AL1260" s="194">
        <f>Таблица1[[#This Row],[ФАКТ 1001]]+Таблица1[[#This Row],[ФАКТ 1002]]+Таблица1[[#This Row],[1001 заказ]]+Таблица1[[#This Row],[1002 заказ]]</f>
        <v>0</v>
      </c>
      <c r="AP1260" s="3">
        <f>Таблица1[[#This Row],[Возврат 1002]]+Таблица1[[#This Row],[Возврат 1001]]</f>
        <v>0</v>
      </c>
      <c r="AQ126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61" spans="1:43" s="3" customFormat="1" ht="15.75" customHeight="1" x14ac:dyDescent="0.2">
      <c r="A1261" s="23" t="s">
        <v>810</v>
      </c>
      <c r="B1261" s="2">
        <v>409108</v>
      </c>
      <c r="C1261" s="88" t="s">
        <v>755</v>
      </c>
      <c r="D1261" s="23" t="s">
        <v>810</v>
      </c>
      <c r="E1261" s="7">
        <v>409108</v>
      </c>
      <c r="F1261" s="7" t="s">
        <v>377</v>
      </c>
      <c r="G1261" s="8" t="s">
        <v>2571</v>
      </c>
      <c r="H1261" s="5" t="s">
        <v>21</v>
      </c>
      <c r="I1261" s="5">
        <v>5</v>
      </c>
      <c r="J1261" s="5">
        <v>114.3</v>
      </c>
      <c r="K1261" s="5">
        <v>17</v>
      </c>
      <c r="L1261" s="5">
        <v>46</v>
      </c>
      <c r="M1261" s="5">
        <v>67.099999999999994</v>
      </c>
      <c r="N1261" s="5">
        <v>7</v>
      </c>
      <c r="O1261" s="43" t="str">
        <f>CONCATENATE(Таблица1[[#This Row],[Отверстия]],"/",Таблица1[[#This Row],[PCD]])</f>
        <v>5/114,3</v>
      </c>
      <c r="P1261" s="5" t="s">
        <v>756</v>
      </c>
      <c r="Q1261" s="17" t="str">
        <f>CONCATENATE(Таблица1[[#This Row],[Отверстия]],"/",Таблица1[[#This Row],[PCD]],"/",Таблица1[[#This Row],[Диаметр]])</f>
        <v>5/114,3/17</v>
      </c>
      <c r="R126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5/114,3/17/46/67,1/7</v>
      </c>
      <c r="S126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5/114,3/17/46/67,1/7</v>
      </c>
      <c r="T1261" s="58" t="s">
        <v>28</v>
      </c>
      <c r="U1261" s="4">
        <v>4</v>
      </c>
      <c r="V1261" s="35">
        <v>4</v>
      </c>
      <c r="W1261" s="55"/>
      <c r="X1261" s="34">
        <v>4750</v>
      </c>
      <c r="Y1261" s="161"/>
      <c r="Z1261" s="34">
        <v>0</v>
      </c>
      <c r="AA1261" s="51">
        <f>IFERROR(VLOOKUP(Таблица1[[#This Row],[Товар КОД6]],'Stock СВОД'!$A$5:$C$220,2,0),)</f>
        <v>0</v>
      </c>
      <c r="AB1261" s="51">
        <f>IFERROR(VLOOKUP(Таблица1[[#This Row],[Товар КОД6]],'Продажи Период СВОД'!$A$5:$C$410,2,0),)</f>
        <v>0</v>
      </c>
      <c r="AC1261" s="129">
        <f>IFERROR(VLOOKUP(Таблица1[[#This Row],[Товар КОД6]],'Stock СВОД'!$A$5:$C$220,3,0),)</f>
        <v>0</v>
      </c>
      <c r="AD1261" s="51">
        <f>IFERROR(VLOOKUP(Таблица1[[#This Row],[Товар КОД6]],'Продажи Период СВОД'!$A$5:$C$410,3,0),)</f>
        <v>0</v>
      </c>
      <c r="AE1261" s="119">
        <f>Таблица1[[#This Row],[СТОК 1001]]+Таблица1[[#This Row],[СТОК 1002,]]</f>
        <v>0</v>
      </c>
      <c r="AF1261" s="128"/>
      <c r="AG1261" s="129"/>
      <c r="AH1261" s="120">
        <f>Таблица1[[#This Row],[1002 заказ]]+Таблица1[[#This Row],[1001 заказ]]</f>
        <v>0</v>
      </c>
      <c r="AI1261" s="57"/>
      <c r="AJ1261" s="194"/>
      <c r="AK1261" s="194"/>
      <c r="AL1261" s="194">
        <f>Таблица1[[#This Row],[ФАКТ 1001]]+Таблица1[[#This Row],[ФАКТ 1002]]+Таблица1[[#This Row],[1001 заказ]]+Таблица1[[#This Row],[1002 заказ]]</f>
        <v>0</v>
      </c>
      <c r="AP1261" s="3">
        <f>Таблица1[[#This Row],[Возврат 1002]]+Таблица1[[#This Row],[Возврат 1001]]</f>
        <v>0</v>
      </c>
      <c r="AQ126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62" spans="1:43" s="3" customFormat="1" ht="15.75" customHeight="1" x14ac:dyDescent="0.2">
      <c r="A1262" s="23" t="s">
        <v>810</v>
      </c>
      <c r="B1262" s="2">
        <v>665817</v>
      </c>
      <c r="C1262" s="88" t="s">
        <v>3829</v>
      </c>
      <c r="D1262" s="23" t="s">
        <v>810</v>
      </c>
      <c r="E1262" s="7">
        <v>665817</v>
      </c>
      <c r="F1262" s="7" t="s">
        <v>423</v>
      </c>
      <c r="G1262" s="8" t="s">
        <v>1099</v>
      </c>
      <c r="H1262" s="5" t="s">
        <v>21</v>
      </c>
      <c r="I1262" s="5">
        <v>5</v>
      </c>
      <c r="J1262" s="5">
        <v>114.3</v>
      </c>
      <c r="K1262" s="5">
        <v>17</v>
      </c>
      <c r="L1262" s="5">
        <v>46</v>
      </c>
      <c r="M1262" s="5">
        <v>67.099999999999994</v>
      </c>
      <c r="N1262" s="5">
        <v>7</v>
      </c>
      <c r="O1262" s="43" t="str">
        <f>CONCATENATE(Таблица1[[#This Row],[Отверстия]],"/",Таблица1[[#This Row],[PCD]])</f>
        <v>5/114,3</v>
      </c>
      <c r="P1262" s="5" t="s">
        <v>757</v>
      </c>
      <c r="Q1262" s="17" t="str">
        <f>CONCATENATE(Таблица1[[#This Row],[Отверстия]],"/",Таблица1[[#This Row],[PCD]],"/",Таблица1[[#This Row],[Диаметр]])</f>
        <v>5/114,3/17</v>
      </c>
      <c r="R126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5/114,3/17/46/67,1/7</v>
      </c>
      <c r="S126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5/114,3/17/46/67,1/7</v>
      </c>
      <c r="T1262" s="58" t="s">
        <v>28</v>
      </c>
      <c r="U1262" s="4">
        <v>4</v>
      </c>
      <c r="V1262" s="35">
        <v>4</v>
      </c>
      <c r="W1262" s="55"/>
      <c r="X1262" s="34">
        <v>4750</v>
      </c>
      <c r="Y1262" s="161"/>
      <c r="Z1262" s="34">
        <v>0</v>
      </c>
      <c r="AA1262" s="51">
        <f>IFERROR(VLOOKUP(Таблица1[[#This Row],[Товар КОД6]],'Stock СВОД'!$A$5:$C$220,2,0),)</f>
        <v>0</v>
      </c>
      <c r="AB1262" s="51">
        <f>IFERROR(VLOOKUP(Таблица1[[#This Row],[Товар КОД6]],'Продажи Период СВОД'!$A$5:$C$410,2,0),)</f>
        <v>0</v>
      </c>
      <c r="AC1262" s="129">
        <f>IFERROR(VLOOKUP(Таблица1[[#This Row],[Товар КОД6]],'Stock СВОД'!$A$5:$C$220,3,0),)</f>
        <v>0</v>
      </c>
      <c r="AD1262" s="51">
        <f>IFERROR(VLOOKUP(Таблица1[[#This Row],[Товар КОД6]],'Продажи Период СВОД'!$A$5:$C$410,3,0),)</f>
        <v>0</v>
      </c>
      <c r="AE1262" s="119">
        <f>Таблица1[[#This Row],[СТОК 1001]]+Таблица1[[#This Row],[СТОК 1002,]]</f>
        <v>0</v>
      </c>
      <c r="AF1262" s="128"/>
      <c r="AG1262" s="129"/>
      <c r="AH1262" s="120">
        <f>Таблица1[[#This Row],[1002 заказ]]+Таблица1[[#This Row],[1001 заказ]]</f>
        <v>0</v>
      </c>
      <c r="AI1262" s="57"/>
      <c r="AJ1262" s="194"/>
      <c r="AK1262" s="194"/>
      <c r="AL1262" s="194">
        <f>Таблица1[[#This Row],[ФАКТ 1001]]+Таблица1[[#This Row],[ФАКТ 1002]]+Таблица1[[#This Row],[1001 заказ]]+Таблица1[[#This Row],[1002 заказ]]</f>
        <v>0</v>
      </c>
      <c r="AP1262" s="3">
        <f>Таблица1[[#This Row],[Возврат 1002]]+Таблица1[[#This Row],[Возврат 1001]]</f>
        <v>0</v>
      </c>
      <c r="AQ126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63" spans="1:43" s="3" customFormat="1" ht="15.75" customHeight="1" x14ac:dyDescent="0.2">
      <c r="A1263" s="23" t="s">
        <v>810</v>
      </c>
      <c r="B1263" s="2">
        <v>2034327</v>
      </c>
      <c r="C1263" s="88" t="s">
        <v>986</v>
      </c>
      <c r="D1263" s="23" t="s">
        <v>810</v>
      </c>
      <c r="E1263" s="7">
        <v>2034327</v>
      </c>
      <c r="F1263" s="7" t="s">
        <v>1095</v>
      </c>
      <c r="G1263" s="8" t="s">
        <v>1099</v>
      </c>
      <c r="H1263" s="5" t="s">
        <v>1002</v>
      </c>
      <c r="I1263" s="5">
        <v>5</v>
      </c>
      <c r="J1263" s="5">
        <v>114.3</v>
      </c>
      <c r="K1263" s="5">
        <v>17</v>
      </c>
      <c r="L1263" s="5">
        <v>46</v>
      </c>
      <c r="M1263" s="5">
        <v>67.099999999999994</v>
      </c>
      <c r="N1263" s="5">
        <v>7</v>
      </c>
      <c r="O1263" s="43" t="str">
        <f>CONCATENATE(Таблица1[[#This Row],[Отверстия]],"/",Таблица1[[#This Row],[PCD]])</f>
        <v>5/114,3</v>
      </c>
      <c r="P1263" s="5" t="s">
        <v>1012</v>
      </c>
      <c r="Q1263" s="17" t="str">
        <f>CONCATENATE(Таблица1[[#This Row],[Отверстия]],"/",Таблица1[[#This Row],[PCD]],"/",Таблица1[[#This Row],[Диаметр]])</f>
        <v>5/114,3/17</v>
      </c>
      <c r="R126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5/114,3/17/46/67,1/7</v>
      </c>
      <c r="S126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5/114,3/17/46/67,1/7</v>
      </c>
      <c r="T1263" s="58" t="s">
        <v>28</v>
      </c>
      <c r="U1263" s="4">
        <v>4</v>
      </c>
      <c r="V1263" s="35">
        <v>4</v>
      </c>
      <c r="W1263" s="55"/>
      <c r="X1263" s="34">
        <v>4750</v>
      </c>
      <c r="Y1263" s="161"/>
      <c r="Z1263" s="34">
        <v>0</v>
      </c>
      <c r="AA1263" s="51">
        <f>IFERROR(VLOOKUP(Таблица1[[#This Row],[Товар КОД6]],'Stock СВОД'!$A$5:$C$220,2,0),)</f>
        <v>0</v>
      </c>
      <c r="AB1263" s="51">
        <f>IFERROR(VLOOKUP(Таблица1[[#This Row],[Товар КОД6]],'Продажи Период СВОД'!$A$5:$C$410,2,0),)</f>
        <v>0</v>
      </c>
      <c r="AC1263" s="129">
        <f>IFERROR(VLOOKUP(Таблица1[[#This Row],[Товар КОД6]],'Stock СВОД'!$A$5:$C$220,3,0),)</f>
        <v>0</v>
      </c>
      <c r="AD1263" s="51">
        <f>IFERROR(VLOOKUP(Таблица1[[#This Row],[Товар КОД6]],'Продажи Период СВОД'!$A$5:$C$410,3,0),)</f>
        <v>0</v>
      </c>
      <c r="AE1263" s="119">
        <f>Таблица1[[#This Row],[СТОК 1001]]+Таблица1[[#This Row],[СТОК 1002,]]</f>
        <v>0</v>
      </c>
      <c r="AF1263" s="128"/>
      <c r="AG1263" s="129"/>
      <c r="AH1263" s="120">
        <f>Таблица1[[#This Row],[1002 заказ]]+Таблица1[[#This Row],[1001 заказ]]</f>
        <v>0</v>
      </c>
      <c r="AI1263" s="57"/>
      <c r="AJ1263" s="194"/>
      <c r="AK1263" s="194"/>
      <c r="AL1263" s="194">
        <f>Таблица1[[#This Row],[ФАКТ 1001]]+Таблица1[[#This Row],[ФАКТ 1002]]+Таблица1[[#This Row],[1001 заказ]]+Таблица1[[#This Row],[1002 заказ]]</f>
        <v>0</v>
      </c>
      <c r="AP1263" s="3">
        <f>Таблица1[[#This Row],[Возврат 1002]]+Таблица1[[#This Row],[Возврат 1001]]</f>
        <v>0</v>
      </c>
      <c r="AQ126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64" spans="1:43" s="3" customFormat="1" ht="15.75" customHeight="1" x14ac:dyDescent="0.2">
      <c r="A1264" s="23" t="s">
        <v>810</v>
      </c>
      <c r="B1264" s="2">
        <v>2034890</v>
      </c>
      <c r="C1264" s="88" t="s">
        <v>993</v>
      </c>
      <c r="D1264" s="23" t="s">
        <v>810</v>
      </c>
      <c r="E1264" s="7">
        <v>2034890</v>
      </c>
      <c r="F1264" s="7" t="s">
        <v>1003</v>
      </c>
      <c r="G1264" s="8" t="s">
        <v>1099</v>
      </c>
      <c r="H1264" s="5" t="s">
        <v>1002</v>
      </c>
      <c r="I1264" s="5">
        <v>5</v>
      </c>
      <c r="J1264" s="5">
        <v>114.3</v>
      </c>
      <c r="K1264" s="5">
        <v>17</v>
      </c>
      <c r="L1264" s="5">
        <v>46</v>
      </c>
      <c r="M1264" s="5">
        <v>67.099999999999994</v>
      </c>
      <c r="N1264" s="5">
        <v>7</v>
      </c>
      <c r="O1264" s="43" t="str">
        <f>CONCATENATE(Таблица1[[#This Row],[Отверстия]],"/",Таблица1[[#This Row],[PCD]])</f>
        <v>5/114,3</v>
      </c>
      <c r="P1264" s="5" t="s">
        <v>1015</v>
      </c>
      <c r="Q1264" s="17" t="str">
        <f>CONCATENATE(Таблица1[[#This Row],[Отверстия]],"/",Таблица1[[#This Row],[PCD]],"/",Таблица1[[#This Row],[Диаметр]])</f>
        <v>5/114,3/17</v>
      </c>
      <c r="R126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5/114,3/17/46/67,1/7</v>
      </c>
      <c r="S126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5/114,3/17/46/67,1/7</v>
      </c>
      <c r="T1264" s="58" t="s">
        <v>28</v>
      </c>
      <c r="U1264" s="4">
        <v>4</v>
      </c>
      <c r="V1264" s="35">
        <v>4</v>
      </c>
      <c r="W1264" s="55"/>
      <c r="X1264" s="34">
        <v>4750</v>
      </c>
      <c r="Y1264" s="161"/>
      <c r="Z1264" s="34">
        <v>3659.9971500000001</v>
      </c>
      <c r="AA1264" s="51">
        <f>IFERROR(VLOOKUP(Таблица1[[#This Row],[Товар КОД6]],'Stock СВОД'!$A$5:$C$220,2,0),)</f>
        <v>4</v>
      </c>
      <c r="AB1264" s="51">
        <f>IFERROR(VLOOKUP(Таблица1[[#This Row],[Товар КОД6]],'Продажи Период СВОД'!$A$5:$C$410,2,0),)</f>
        <v>0</v>
      </c>
      <c r="AC1264" s="129">
        <f>IFERROR(VLOOKUP(Таблица1[[#This Row],[Товар КОД6]],'Stock СВОД'!$A$5:$C$220,3,0),)</f>
        <v>0</v>
      </c>
      <c r="AD1264" s="51">
        <f>IFERROR(VLOOKUP(Таблица1[[#This Row],[Товар КОД6]],'Продажи Период СВОД'!$A$5:$C$410,3,0),)</f>
        <v>4</v>
      </c>
      <c r="AE1264" s="119">
        <f>Таблица1[[#This Row],[СТОК 1001]]+Таблица1[[#This Row],[СТОК 1002,]]</f>
        <v>4</v>
      </c>
      <c r="AF1264" s="128"/>
      <c r="AG1264" s="129"/>
      <c r="AH1264" s="120">
        <f>Таблица1[[#This Row],[1002 заказ]]+Таблица1[[#This Row],[1001 заказ]]</f>
        <v>0</v>
      </c>
      <c r="AI1264" s="57"/>
      <c r="AJ1264" s="194">
        <v>3900</v>
      </c>
      <c r="AK1264" s="194"/>
      <c r="AL1264" s="194">
        <f>Таблица1[[#This Row],[ФАКТ 1001]]+Таблица1[[#This Row],[ФАКТ 1002]]+Таблица1[[#This Row],[1001 заказ]]+Таблица1[[#This Row],[1002 заказ]]</f>
        <v>3900</v>
      </c>
      <c r="AP1264" s="3">
        <f>Таблица1[[#This Row],[Возврат 1002]]+Таблица1[[#This Row],[Возврат 1001]]</f>
        <v>0</v>
      </c>
      <c r="AQ126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8</v>
      </c>
    </row>
    <row r="1265" spans="1:43" s="3" customFormat="1" ht="15.75" customHeight="1" x14ac:dyDescent="0.2">
      <c r="A1265" s="23" t="s">
        <v>810</v>
      </c>
      <c r="B1265" s="2">
        <v>2031426</v>
      </c>
      <c r="C1265" s="88" t="s">
        <v>994</v>
      </c>
      <c r="D1265" s="23" t="s">
        <v>810</v>
      </c>
      <c r="E1265" s="7">
        <v>2031426</v>
      </c>
      <c r="F1265" s="7" t="s">
        <v>1003</v>
      </c>
      <c r="G1265" s="8" t="s">
        <v>1097</v>
      </c>
      <c r="H1265" s="5" t="s">
        <v>1002</v>
      </c>
      <c r="I1265" s="5">
        <v>5</v>
      </c>
      <c r="J1265" s="5">
        <v>114.3</v>
      </c>
      <c r="K1265" s="5">
        <v>17</v>
      </c>
      <c r="L1265" s="5">
        <v>46</v>
      </c>
      <c r="M1265" s="5">
        <v>67.099999999999994</v>
      </c>
      <c r="N1265" s="5">
        <v>7</v>
      </c>
      <c r="O1265" s="43" t="str">
        <f>CONCATENATE(Таблица1[[#This Row],[Отверстия]],"/",Таблица1[[#This Row],[PCD]])</f>
        <v>5/114,3</v>
      </c>
      <c r="P1265" s="5" t="s">
        <v>1018</v>
      </c>
      <c r="Q1265" s="17" t="str">
        <f>CONCATENATE(Таблица1[[#This Row],[Отверстия]],"/",Таблица1[[#This Row],[PCD]],"/",Таблица1[[#This Row],[Диаметр]])</f>
        <v>5/114,3/17</v>
      </c>
      <c r="R126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5/114,3/17/46/67,1/7</v>
      </c>
      <c r="S126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5/114,3/17/46/67,1/7</v>
      </c>
      <c r="T1265" s="58" t="s">
        <v>28</v>
      </c>
      <c r="U1265" s="4">
        <v>4</v>
      </c>
      <c r="V1265" s="35">
        <v>4</v>
      </c>
      <c r="W1265" s="55"/>
      <c r="X1265" s="34">
        <v>4750</v>
      </c>
      <c r="Y1265" s="161"/>
      <c r="Z1265" s="34">
        <v>3990.0048000000002</v>
      </c>
      <c r="AA1265" s="51">
        <f>IFERROR(VLOOKUP(Таблица1[[#This Row],[Товар КОД6]],'Stock СВОД'!$A$5:$C$220,2,0),)</f>
        <v>0</v>
      </c>
      <c r="AB1265" s="51">
        <f>IFERROR(VLOOKUP(Таблица1[[#This Row],[Товар КОД6]],'Продажи Период СВОД'!$A$5:$C$410,2,0),)</f>
        <v>0</v>
      </c>
      <c r="AC1265" s="129">
        <f>IFERROR(VLOOKUP(Таблица1[[#This Row],[Товар КОД6]],'Stock СВОД'!$A$5:$C$220,3,0),)</f>
        <v>0</v>
      </c>
      <c r="AD1265" s="51">
        <f>IFERROR(VLOOKUP(Таблица1[[#This Row],[Товар КОД6]],'Продажи Период СВОД'!$A$5:$C$410,3,0),)</f>
        <v>0</v>
      </c>
      <c r="AE1265" s="119">
        <f>Таблица1[[#This Row],[СТОК 1001]]+Таблица1[[#This Row],[СТОК 1002,]]</f>
        <v>0</v>
      </c>
      <c r="AF1265" s="128"/>
      <c r="AG1265" s="129"/>
      <c r="AH1265" s="120">
        <f>Таблица1[[#This Row],[1002 заказ]]+Таблица1[[#This Row],[1001 заказ]]</f>
        <v>0</v>
      </c>
      <c r="AI1265" s="57"/>
      <c r="AJ1265" s="194"/>
      <c r="AK1265" s="194"/>
      <c r="AL1265" s="194">
        <f>Таблица1[[#This Row],[ФАКТ 1001]]+Таблица1[[#This Row],[ФАКТ 1002]]+Таблица1[[#This Row],[1001 заказ]]+Таблица1[[#This Row],[1002 заказ]]</f>
        <v>0</v>
      </c>
      <c r="AP1265" s="3">
        <f>Таблица1[[#This Row],[Возврат 1002]]+Таблица1[[#This Row],[Возврат 1001]]</f>
        <v>0</v>
      </c>
      <c r="AQ126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66" spans="1:43" s="3" customFormat="1" ht="15.75" customHeight="1" x14ac:dyDescent="0.2">
      <c r="A1266" s="23" t="s">
        <v>810</v>
      </c>
      <c r="B1266" s="2">
        <v>405737</v>
      </c>
      <c r="C1266" s="88" t="s">
        <v>1351</v>
      </c>
      <c r="D1266" s="23" t="s">
        <v>810</v>
      </c>
      <c r="E1266" s="7">
        <v>405737</v>
      </c>
      <c r="F1266" s="7" t="s">
        <v>423</v>
      </c>
      <c r="G1266" s="8" t="s">
        <v>1180</v>
      </c>
      <c r="H1266" s="5" t="s">
        <v>21</v>
      </c>
      <c r="I1266" s="5">
        <v>5</v>
      </c>
      <c r="J1266" s="5">
        <v>114.3</v>
      </c>
      <c r="K1266" s="5">
        <v>17</v>
      </c>
      <c r="L1266" s="5">
        <v>46</v>
      </c>
      <c r="M1266" s="5">
        <v>67.099999999999994</v>
      </c>
      <c r="N1266" s="5">
        <v>7</v>
      </c>
      <c r="O1266" s="43" t="str">
        <f>CONCATENATE(Таблица1[[#This Row],[Отверстия]],"/",Таблица1[[#This Row],[PCD]])</f>
        <v>5/114,3</v>
      </c>
      <c r="P1266" s="5" t="s">
        <v>1350</v>
      </c>
      <c r="Q1266" s="17" t="str">
        <f>CONCATENATE(Таблица1[[#This Row],[Отверстия]],"/",Таблица1[[#This Row],[PCD]],"/",Таблица1[[#This Row],[Диаметр]])</f>
        <v>5/114,3/17</v>
      </c>
      <c r="R126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5/114,3/17/46/67,1/7</v>
      </c>
      <c r="S126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5/114,3/17/46/67,1/7</v>
      </c>
      <c r="T1266" s="58" t="s">
        <v>28</v>
      </c>
      <c r="U1266" s="4">
        <v>4</v>
      </c>
      <c r="V1266" s="35">
        <v>4</v>
      </c>
      <c r="W1266" s="55"/>
      <c r="X1266" s="34">
        <v>4750</v>
      </c>
      <c r="Y1266" s="161"/>
      <c r="Z1266" s="34">
        <v>0</v>
      </c>
      <c r="AA1266" s="51">
        <f>IFERROR(VLOOKUP(Таблица1[[#This Row],[Товар КОД6]],'Stock СВОД'!$A$5:$C$220,2,0),)</f>
        <v>0</v>
      </c>
      <c r="AB1266" s="51">
        <f>IFERROR(VLOOKUP(Таблица1[[#This Row],[Товар КОД6]],'Продажи Период СВОД'!$A$5:$C$410,2,0),)</f>
        <v>0</v>
      </c>
      <c r="AC1266" s="129">
        <f>IFERROR(VLOOKUP(Таблица1[[#This Row],[Товар КОД6]],'Stock СВОД'!$A$5:$C$220,3,0),)</f>
        <v>0</v>
      </c>
      <c r="AD1266" s="51">
        <f>IFERROR(VLOOKUP(Таблица1[[#This Row],[Товар КОД6]],'Продажи Период СВОД'!$A$5:$C$410,3,0),)</f>
        <v>0</v>
      </c>
      <c r="AE1266" s="119">
        <f>Таблица1[[#This Row],[СТОК 1001]]+Таблица1[[#This Row],[СТОК 1002,]]</f>
        <v>0</v>
      </c>
      <c r="AF1266" s="128"/>
      <c r="AG1266" s="129"/>
      <c r="AH1266" s="120">
        <f>Таблица1[[#This Row],[1002 заказ]]+Таблица1[[#This Row],[1001 заказ]]</f>
        <v>0</v>
      </c>
      <c r="AI1266" s="57"/>
      <c r="AJ1266" s="194"/>
      <c r="AK1266" s="194"/>
      <c r="AL1266" s="194">
        <f>Таблица1[[#This Row],[ФАКТ 1001]]+Таблица1[[#This Row],[ФАКТ 1002]]+Таблица1[[#This Row],[1001 заказ]]+Таблица1[[#This Row],[1002 заказ]]</f>
        <v>0</v>
      </c>
      <c r="AP1266" s="3">
        <f>Таблица1[[#This Row],[Возврат 1002]]+Таблица1[[#This Row],[Возврат 1001]]</f>
        <v>0</v>
      </c>
      <c r="AQ126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67" spans="1:43" s="3" customFormat="1" ht="15.75" customHeight="1" x14ac:dyDescent="0.2">
      <c r="A1267" s="23" t="s">
        <v>810</v>
      </c>
      <c r="B1267" s="2">
        <v>409107</v>
      </c>
      <c r="C1267" s="88" t="s">
        <v>1879</v>
      </c>
      <c r="D1267" s="23" t="s">
        <v>810</v>
      </c>
      <c r="E1267" s="7">
        <v>409107</v>
      </c>
      <c r="F1267" s="7" t="s">
        <v>377</v>
      </c>
      <c r="G1267" s="8" t="s">
        <v>1180</v>
      </c>
      <c r="H1267" s="5" t="s">
        <v>21</v>
      </c>
      <c r="I1267" s="5">
        <v>5</v>
      </c>
      <c r="J1267" s="5">
        <v>114.3</v>
      </c>
      <c r="K1267" s="5">
        <v>17</v>
      </c>
      <c r="L1267" s="5">
        <v>46</v>
      </c>
      <c r="M1267" s="5">
        <v>67.099999999999994</v>
      </c>
      <c r="N1267" s="5">
        <v>7</v>
      </c>
      <c r="O1267" s="43" t="str">
        <f>CONCATENATE(Таблица1[[#This Row],[Отверстия]],"/",Таблица1[[#This Row],[PCD]])</f>
        <v>5/114,3</v>
      </c>
      <c r="P1267" s="5" t="s">
        <v>1878</v>
      </c>
      <c r="Q1267" s="17" t="str">
        <f>CONCATENATE(Таблица1[[#This Row],[Отверстия]],"/",Таблица1[[#This Row],[PCD]],"/",Таблица1[[#This Row],[Диаметр]])</f>
        <v>5/114,3/17</v>
      </c>
      <c r="R126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5/114,3/17/46/67,1/7</v>
      </c>
      <c r="S126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5/114,3/17/46/67,1/7</v>
      </c>
      <c r="T1267" s="58" t="s">
        <v>28</v>
      </c>
      <c r="U1267" s="4">
        <v>4</v>
      </c>
      <c r="V1267" s="35">
        <v>4</v>
      </c>
      <c r="W1267" s="55"/>
      <c r="X1267" s="34">
        <v>4750</v>
      </c>
      <c r="Y1267" s="161"/>
      <c r="Z1267" s="34">
        <v>0</v>
      </c>
      <c r="AA1267" s="51">
        <f>IFERROR(VLOOKUP(Таблица1[[#This Row],[Товар КОД6]],'Stock СВОД'!$A$5:$C$220,2,0),)</f>
        <v>0</v>
      </c>
      <c r="AB1267" s="51">
        <f>IFERROR(VLOOKUP(Таблица1[[#This Row],[Товар КОД6]],'Продажи Период СВОД'!$A$5:$C$410,2,0),)</f>
        <v>0</v>
      </c>
      <c r="AC1267" s="129">
        <f>IFERROR(VLOOKUP(Таблица1[[#This Row],[Товар КОД6]],'Stock СВОД'!$A$5:$C$220,3,0),)</f>
        <v>0</v>
      </c>
      <c r="AD1267" s="51">
        <f>IFERROR(VLOOKUP(Таблица1[[#This Row],[Товар КОД6]],'Продажи Период СВОД'!$A$5:$C$410,3,0),)</f>
        <v>0</v>
      </c>
      <c r="AE1267" s="119">
        <f>Таблица1[[#This Row],[СТОК 1001]]+Таблица1[[#This Row],[СТОК 1002,]]</f>
        <v>0</v>
      </c>
      <c r="AF1267" s="128"/>
      <c r="AG1267" s="129"/>
      <c r="AH1267" s="120">
        <f>Таблица1[[#This Row],[1002 заказ]]+Таблица1[[#This Row],[1001 заказ]]</f>
        <v>0</v>
      </c>
      <c r="AI1267" s="57"/>
      <c r="AJ1267" s="194"/>
      <c r="AK1267" s="194"/>
      <c r="AL1267" s="194">
        <f>Таблица1[[#This Row],[ФАКТ 1001]]+Таблица1[[#This Row],[ФАКТ 1002]]+Таблица1[[#This Row],[1001 заказ]]+Таблица1[[#This Row],[1002 заказ]]</f>
        <v>0</v>
      </c>
      <c r="AP1267" s="3">
        <f>Таблица1[[#This Row],[Возврат 1002]]+Таблица1[[#This Row],[Возврат 1001]]</f>
        <v>0</v>
      </c>
      <c r="AQ126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68" spans="1:43" s="3" customFormat="1" ht="15.75" customHeight="1" x14ac:dyDescent="0.2">
      <c r="A1268" s="23" t="s">
        <v>810</v>
      </c>
      <c r="B1268" s="2">
        <v>665818</v>
      </c>
      <c r="C1268" s="88" t="s">
        <v>3942</v>
      </c>
      <c r="D1268" s="23" t="s">
        <v>810</v>
      </c>
      <c r="E1268" s="7">
        <v>665818</v>
      </c>
      <c r="F1268" s="7" t="s">
        <v>423</v>
      </c>
      <c r="G1268" s="8" t="s">
        <v>1106</v>
      </c>
      <c r="H1268" s="5" t="s">
        <v>21</v>
      </c>
      <c r="I1268" s="5">
        <v>5</v>
      </c>
      <c r="J1268" s="5">
        <v>114.3</v>
      </c>
      <c r="K1268" s="5">
        <v>17</v>
      </c>
      <c r="L1268" s="5">
        <v>46</v>
      </c>
      <c r="M1268" s="5">
        <v>67.099999999999994</v>
      </c>
      <c r="N1268" s="5">
        <v>7</v>
      </c>
      <c r="O1268" s="43" t="str">
        <f>CONCATENATE(Таблица1[[#This Row],[Отверстия]],"/",Таблица1[[#This Row],[PCD]])</f>
        <v>5/114,3</v>
      </c>
      <c r="P1268" s="5" t="s">
        <v>2394</v>
      </c>
      <c r="Q1268" s="17" t="str">
        <f>CONCATENATE(Таблица1[[#This Row],[Отверстия]],"/",Таблица1[[#This Row],[PCD]],"/",Таблица1[[#This Row],[Диаметр]])</f>
        <v>5/114,3/17</v>
      </c>
      <c r="R126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5/114,3/17/46/67,1/7</v>
      </c>
      <c r="S126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5/114,3/17/46/67,1/7</v>
      </c>
      <c r="T1268" s="58" t="s">
        <v>28</v>
      </c>
      <c r="U1268" s="4">
        <v>4</v>
      </c>
      <c r="V1268" s="35">
        <v>4</v>
      </c>
      <c r="W1268" s="55"/>
      <c r="X1268" s="34">
        <v>4750</v>
      </c>
      <c r="Y1268" s="161"/>
      <c r="Z1268" s="34">
        <v>0</v>
      </c>
      <c r="AA1268" s="51">
        <f>IFERROR(VLOOKUP(Таблица1[[#This Row],[Товар КОД6]],'Stock СВОД'!$A$5:$C$220,2,0),)</f>
        <v>0</v>
      </c>
      <c r="AB1268" s="51">
        <f>IFERROR(VLOOKUP(Таблица1[[#This Row],[Товар КОД6]],'Продажи Период СВОД'!$A$5:$C$410,2,0),)</f>
        <v>0</v>
      </c>
      <c r="AC1268" s="129">
        <f>IFERROR(VLOOKUP(Таблица1[[#This Row],[Товар КОД6]],'Stock СВОД'!$A$5:$C$220,3,0),)</f>
        <v>0</v>
      </c>
      <c r="AD1268" s="51">
        <f>IFERROR(VLOOKUP(Таблица1[[#This Row],[Товар КОД6]],'Продажи Период СВОД'!$A$5:$C$410,3,0),)</f>
        <v>0</v>
      </c>
      <c r="AE1268" s="119">
        <f>Таблица1[[#This Row],[СТОК 1001]]+Таблица1[[#This Row],[СТОК 1002,]]</f>
        <v>0</v>
      </c>
      <c r="AF1268" s="128"/>
      <c r="AG1268" s="129"/>
      <c r="AH1268" s="120">
        <f>Таблица1[[#This Row],[1002 заказ]]+Таблица1[[#This Row],[1001 заказ]]</f>
        <v>0</v>
      </c>
      <c r="AI1268" s="57"/>
      <c r="AJ1268" s="194"/>
      <c r="AK1268" s="194"/>
      <c r="AL1268" s="194">
        <f>Таблица1[[#This Row],[ФАКТ 1001]]+Таблица1[[#This Row],[ФАКТ 1002]]+Таблица1[[#This Row],[1001 заказ]]+Таблица1[[#This Row],[1002 заказ]]</f>
        <v>0</v>
      </c>
      <c r="AP1268" s="3">
        <f>Таблица1[[#This Row],[Возврат 1002]]+Таблица1[[#This Row],[Возврат 1001]]</f>
        <v>0</v>
      </c>
      <c r="AQ126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69" spans="1:43" s="3" customFormat="1" ht="15.75" customHeight="1" x14ac:dyDescent="0.2">
      <c r="A1269" s="23" t="s">
        <v>810</v>
      </c>
      <c r="B1269" s="2">
        <v>665864</v>
      </c>
      <c r="C1269" s="88" t="s">
        <v>3830</v>
      </c>
      <c r="D1269" s="23" t="s">
        <v>810</v>
      </c>
      <c r="E1269" s="7">
        <v>665864</v>
      </c>
      <c r="F1269" s="7" t="s">
        <v>377</v>
      </c>
      <c r="G1269" s="8" t="s">
        <v>1099</v>
      </c>
      <c r="H1269" s="5" t="s">
        <v>21</v>
      </c>
      <c r="I1269" s="5">
        <v>5</v>
      </c>
      <c r="J1269" s="5">
        <v>114.3</v>
      </c>
      <c r="K1269" s="5">
        <v>17</v>
      </c>
      <c r="L1269" s="5">
        <v>46</v>
      </c>
      <c r="M1269" s="5">
        <v>67.099999999999994</v>
      </c>
      <c r="N1269" s="5">
        <v>7</v>
      </c>
      <c r="O1269" s="43" t="str">
        <f>CONCATENATE(Таблица1[[#This Row],[Отверстия]],"/",Таблица1[[#This Row],[PCD]])</f>
        <v>5/114,3</v>
      </c>
      <c r="P1269" s="5" t="s">
        <v>2432</v>
      </c>
      <c r="Q1269" s="17" t="str">
        <f>CONCATENATE(Таблица1[[#This Row],[Отверстия]],"/",Таблица1[[#This Row],[PCD]],"/",Таблица1[[#This Row],[Диаметр]])</f>
        <v>5/114,3/17</v>
      </c>
      <c r="R126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5/114,3/17/46/67,1/7</v>
      </c>
      <c r="S126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5/114,3/17/46/67,1/7</v>
      </c>
      <c r="T1269" s="58" t="s">
        <v>28</v>
      </c>
      <c r="U1269" s="4">
        <v>4</v>
      </c>
      <c r="V1269" s="35">
        <v>4</v>
      </c>
      <c r="W1269" s="55"/>
      <c r="X1269" s="34">
        <v>4750</v>
      </c>
      <c r="Y1269" s="161"/>
      <c r="Z1269" s="34">
        <v>0</v>
      </c>
      <c r="AA1269" s="51">
        <f>IFERROR(VLOOKUP(Таблица1[[#This Row],[Товар КОД6]],'Stock СВОД'!$A$5:$C$220,2,0),)</f>
        <v>0</v>
      </c>
      <c r="AB1269" s="51">
        <f>IFERROR(VLOOKUP(Таблица1[[#This Row],[Товар КОД6]],'Продажи Период СВОД'!$A$5:$C$410,2,0),)</f>
        <v>0</v>
      </c>
      <c r="AC1269" s="129">
        <f>IFERROR(VLOOKUP(Таблица1[[#This Row],[Товар КОД6]],'Stock СВОД'!$A$5:$C$220,3,0),)</f>
        <v>0</v>
      </c>
      <c r="AD1269" s="51">
        <f>IFERROR(VLOOKUP(Таблица1[[#This Row],[Товар КОД6]],'Продажи Период СВОД'!$A$5:$C$410,3,0),)</f>
        <v>0</v>
      </c>
      <c r="AE1269" s="119">
        <f>Таблица1[[#This Row],[СТОК 1001]]+Таблица1[[#This Row],[СТОК 1002,]]</f>
        <v>0</v>
      </c>
      <c r="AF1269" s="128"/>
      <c r="AG1269" s="129"/>
      <c r="AH1269" s="120">
        <f>Таблица1[[#This Row],[1002 заказ]]+Таблица1[[#This Row],[1001 заказ]]</f>
        <v>0</v>
      </c>
      <c r="AI1269" s="57"/>
      <c r="AJ1269" s="194"/>
      <c r="AK1269" s="194"/>
      <c r="AL1269" s="194">
        <f>Таблица1[[#This Row],[ФАКТ 1001]]+Таблица1[[#This Row],[ФАКТ 1002]]+Таблица1[[#This Row],[1001 заказ]]+Таблица1[[#This Row],[1002 заказ]]</f>
        <v>0</v>
      </c>
      <c r="AP1269" s="3">
        <f>Таблица1[[#This Row],[Возврат 1002]]+Таблица1[[#This Row],[Возврат 1001]]</f>
        <v>0</v>
      </c>
      <c r="AQ126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70" spans="1:43" s="3" customFormat="1" ht="15.75" customHeight="1" x14ac:dyDescent="0.2">
      <c r="A1270" s="23" t="s">
        <v>810</v>
      </c>
      <c r="B1270" s="2">
        <v>665865</v>
      </c>
      <c r="C1270" s="88" t="s">
        <v>3943</v>
      </c>
      <c r="D1270" s="23" t="s">
        <v>810</v>
      </c>
      <c r="E1270" s="7">
        <v>665865</v>
      </c>
      <c r="F1270" s="7" t="s">
        <v>377</v>
      </c>
      <c r="G1270" s="8" t="s">
        <v>1106</v>
      </c>
      <c r="H1270" s="5" t="s">
        <v>21</v>
      </c>
      <c r="I1270" s="5">
        <v>5</v>
      </c>
      <c r="J1270" s="5">
        <v>114.3</v>
      </c>
      <c r="K1270" s="5">
        <v>17</v>
      </c>
      <c r="L1270" s="5">
        <v>46</v>
      </c>
      <c r="M1270" s="5">
        <v>67.099999999999994</v>
      </c>
      <c r="N1270" s="5">
        <v>7</v>
      </c>
      <c r="O1270" s="43" t="str">
        <f>CONCATENATE(Таблица1[[#This Row],[Отверстия]],"/",Таблица1[[#This Row],[PCD]])</f>
        <v>5/114,3</v>
      </c>
      <c r="P1270" s="5" t="s">
        <v>2433</v>
      </c>
      <c r="Q1270" s="17" t="str">
        <f>CONCATENATE(Таблица1[[#This Row],[Отверстия]],"/",Таблица1[[#This Row],[PCD]],"/",Таблица1[[#This Row],[Диаметр]])</f>
        <v>5/114,3/17</v>
      </c>
      <c r="R127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5/114,3/17/46/67,1/7</v>
      </c>
      <c r="S127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5/114,3/17/46/67,1/7</v>
      </c>
      <c r="T1270" s="58" t="s">
        <v>28</v>
      </c>
      <c r="U1270" s="4">
        <v>4</v>
      </c>
      <c r="V1270" s="35">
        <v>4</v>
      </c>
      <c r="W1270" s="55"/>
      <c r="X1270" s="34">
        <v>4750</v>
      </c>
      <c r="Y1270" s="161"/>
      <c r="Z1270" s="34">
        <v>0</v>
      </c>
      <c r="AA1270" s="51">
        <f>IFERROR(VLOOKUP(Таблица1[[#This Row],[Товар КОД6]],'Stock СВОД'!$A$5:$C$220,2,0),)</f>
        <v>0</v>
      </c>
      <c r="AB1270" s="51">
        <f>IFERROR(VLOOKUP(Таблица1[[#This Row],[Товар КОД6]],'Продажи Период СВОД'!$A$5:$C$410,2,0),)</f>
        <v>0</v>
      </c>
      <c r="AC1270" s="129">
        <f>IFERROR(VLOOKUP(Таблица1[[#This Row],[Товар КОД6]],'Stock СВОД'!$A$5:$C$220,3,0),)</f>
        <v>0</v>
      </c>
      <c r="AD1270" s="51">
        <f>IFERROR(VLOOKUP(Таблица1[[#This Row],[Товар КОД6]],'Продажи Период СВОД'!$A$5:$C$410,3,0),)</f>
        <v>0</v>
      </c>
      <c r="AE1270" s="119">
        <f>Таблица1[[#This Row],[СТОК 1001]]+Таблица1[[#This Row],[СТОК 1002,]]</f>
        <v>0</v>
      </c>
      <c r="AF1270" s="128"/>
      <c r="AG1270" s="129"/>
      <c r="AH1270" s="316">
        <f>Таблица1[[#This Row],[1002 заказ]]+Таблица1[[#This Row],[1001 заказ]]</f>
        <v>0</v>
      </c>
      <c r="AI1270" s="57"/>
      <c r="AJ1270" s="194"/>
      <c r="AK1270" s="194"/>
      <c r="AL1270" s="194">
        <f>Таблица1[[#This Row],[ФАКТ 1001]]+Таблица1[[#This Row],[ФАКТ 1002]]+Таблица1[[#This Row],[1001 заказ]]+Таблица1[[#This Row],[1002 заказ]]</f>
        <v>0</v>
      </c>
      <c r="AP1270" s="3">
        <f>Таблица1[[#This Row],[Возврат 1002]]+Таблица1[[#This Row],[Возврат 1001]]</f>
        <v>0</v>
      </c>
      <c r="AQ127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71" spans="1:43" s="3" customFormat="1" ht="15.75" customHeight="1" x14ac:dyDescent="0.25">
      <c r="A1271" s="23" t="s">
        <v>810</v>
      </c>
      <c r="B1271" s="210">
        <v>2157021</v>
      </c>
      <c r="C1271" s="89" t="s">
        <v>2709</v>
      </c>
      <c r="D1271" s="23" t="s">
        <v>810</v>
      </c>
      <c r="E1271" s="70">
        <v>2157021</v>
      </c>
      <c r="F1271" s="7" t="s">
        <v>1003</v>
      </c>
      <c r="G1271" s="8" t="s">
        <v>2571</v>
      </c>
      <c r="H1271" s="5" t="s">
        <v>1002</v>
      </c>
      <c r="I1271" s="5">
        <v>5</v>
      </c>
      <c r="J1271" s="5">
        <v>114.3</v>
      </c>
      <c r="K1271" s="5">
        <v>17</v>
      </c>
      <c r="L1271" s="5">
        <v>46</v>
      </c>
      <c r="M1271" s="5">
        <v>67.099999999999994</v>
      </c>
      <c r="N1271" s="5">
        <v>7</v>
      </c>
      <c r="O1271" s="43" t="str">
        <f>CONCATENATE(Таблица1[[#This Row],[Отверстия]],"/",Таблица1[[#This Row],[PCD]])</f>
        <v>5/114,3</v>
      </c>
      <c r="P1271" s="5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Row],[Ширина]]," ",Таблица1[[#This Row],[Код Поставщика]])</f>
        <v>5/114,3/17/46/67,1/7 95.8Ам</v>
      </c>
      <c r="Q1271" s="32" t="str">
        <f>CONCATENATE(Таблица1[[#This Row],[Отверстия]],"/",Таблица1[[#This Row],[PCD]],"/",Таблица1[[#This Row],[Диаметр]])</f>
        <v>5/114,3/17</v>
      </c>
      <c r="R1271" s="33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5/114,3/17/46/67,1/7</v>
      </c>
      <c r="S1271" s="32" t="s">
        <v>2694</v>
      </c>
      <c r="T1271" s="58" t="s">
        <v>28</v>
      </c>
      <c r="U1271" s="4">
        <v>4</v>
      </c>
      <c r="V1271" s="35">
        <v>4</v>
      </c>
      <c r="W1271" s="55"/>
      <c r="X1271" s="34">
        <v>4750</v>
      </c>
      <c r="Y1271" s="161"/>
      <c r="Z1271" s="34">
        <v>0</v>
      </c>
      <c r="AA1271" s="51">
        <f>IFERROR(VLOOKUP(Таблица1[[#This Row],[Товар КОД6]],'Stock СВОД'!$A$5:$C$220,2,0),)</f>
        <v>0</v>
      </c>
      <c r="AB1271" s="51">
        <f>IFERROR(VLOOKUP(Таблица1[[#This Row],[Товар КОД6]],'Продажи Период СВОД'!$A$5:$C$410,2,0),)</f>
        <v>0</v>
      </c>
      <c r="AC1271" s="129">
        <f>IFERROR(VLOOKUP(Таблица1[[#This Row],[Товар КОД6]],'Stock СВОД'!$A$5:$C$220,3,0),)</f>
        <v>0</v>
      </c>
      <c r="AD1271" s="51">
        <f>IFERROR(VLOOKUP(Таблица1[[#This Row],[Товар КОД6]],'Продажи Период СВОД'!$A$5:$C$410,3,0),)</f>
        <v>0</v>
      </c>
      <c r="AE1271" s="119">
        <f>Таблица1[[#This Row],[СТОК 1001]]+Таблица1[[#This Row],[СТОК 1002,]]</f>
        <v>0</v>
      </c>
      <c r="AF1271" s="128"/>
      <c r="AG1271" s="129"/>
      <c r="AH1271" s="120">
        <f>Таблица1[[#This Row],[1002 заказ]]+Таблица1[[#This Row],[1001 заказ]]</f>
        <v>0</v>
      </c>
      <c r="AI1271" s="61"/>
      <c r="AJ1271" s="195"/>
      <c r="AK1271" s="195"/>
      <c r="AL1271" s="195">
        <f>Таблица1[[#This Row],[ФАКТ 1001]]+Таблица1[[#This Row],[ФАКТ 1002]]+Таблица1[[#This Row],[1001 заказ]]+Таблица1[[#This Row],[1002 заказ]]</f>
        <v>0</v>
      </c>
      <c r="AP1271" s="3">
        <f>Таблица1[[#This Row],[Возврат 1002]]+Таблица1[[#This Row],[Возврат 1001]]</f>
        <v>0</v>
      </c>
      <c r="AQ127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72" spans="1:43" s="3" customFormat="1" ht="15.75" hidden="1" customHeight="1" x14ac:dyDescent="0.2">
      <c r="A1272" s="23" t="s">
        <v>810</v>
      </c>
      <c r="B1272" s="2">
        <v>677302</v>
      </c>
      <c r="C1272" s="88">
        <v>44532</v>
      </c>
      <c r="D1272" s="23" t="s">
        <v>810</v>
      </c>
      <c r="E1272" s="7">
        <v>677302</v>
      </c>
      <c r="F1272" s="7"/>
      <c r="G1272" s="8"/>
      <c r="H1272" s="5" t="s">
        <v>300</v>
      </c>
      <c r="I1272" s="5">
        <v>5</v>
      </c>
      <c r="J1272" s="5">
        <v>114.3</v>
      </c>
      <c r="K1272" s="5">
        <v>17</v>
      </c>
      <c r="L1272" s="5">
        <v>48</v>
      </c>
      <c r="M1272" s="5">
        <v>67.099999999999994</v>
      </c>
      <c r="N1272" s="5">
        <v>6.5</v>
      </c>
      <c r="O1272" s="43" t="str">
        <f>CONCATENATE(Таблица1[[#This Row],[Отверстия]],"/",Таблица1[[#This Row],[PCD]])</f>
        <v>5/114,3</v>
      </c>
      <c r="P1272" s="5" t="s">
        <v>758</v>
      </c>
      <c r="Q1272" s="17" t="str">
        <f>CONCATENATE(Таблица1[[#This Row],[Отверстия]],"/",Таблица1[[#This Row],[PCD]],"/",Таблица1[[#This Row],[Диаметр]])</f>
        <v>5/114,3/17</v>
      </c>
      <c r="R127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5/114,3/17/48/67,1/6,5</v>
      </c>
      <c r="S127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5/114,3/17/48/67,1/6,5</v>
      </c>
      <c r="T1272" s="58" t="s">
        <v>22</v>
      </c>
      <c r="U1272" s="4"/>
      <c r="V1272" s="35"/>
      <c r="W1272" s="55"/>
      <c r="X1272" s="34">
        <v>3323</v>
      </c>
      <c r="Y1272" s="161"/>
      <c r="Z1272" s="34">
        <v>0</v>
      </c>
      <c r="AA1272" s="51">
        <f>IFERROR(VLOOKUP(Таблица1[[#This Row],[Товар КОД6]],'Stock СВОД'!$A$5:$C$220,2,0),)</f>
        <v>0</v>
      </c>
      <c r="AB1272" s="51">
        <f>IFERROR(VLOOKUP(Таблица1[[#This Row],[Товар КОД6]],'Продажи Период СВОД'!$A$5:$C$410,2,0),)</f>
        <v>0</v>
      </c>
      <c r="AC1272" s="129">
        <f>IFERROR(VLOOKUP(Таблица1[[#This Row],[Товар КОД6]],'Stock СВОД'!$A$5:$C$220,3,0),)</f>
        <v>0</v>
      </c>
      <c r="AD1272" s="51">
        <f>IFERROR(VLOOKUP(Таблица1[[#This Row],[Товар КОД6]],'Продажи Период СВОД'!$A$5:$C$410,3,0),)</f>
        <v>0</v>
      </c>
      <c r="AE1272" s="119">
        <f>Таблица1[[#This Row],[СТОК 1001]]+Таблица1[[#This Row],[СТОК 1002,]]</f>
        <v>0</v>
      </c>
      <c r="AF1272" s="128"/>
      <c r="AG1272" s="129"/>
      <c r="AH1272" s="120">
        <f>Таблица1[[#This Row],[1002 заказ]]+Таблица1[[#This Row],[1001 заказ]]</f>
        <v>0</v>
      </c>
      <c r="AI1272" s="57"/>
      <c r="AJ1272" s="57"/>
      <c r="AK1272" s="57"/>
      <c r="AL1272" s="57">
        <f>Таблица1[[#This Row],[ФАКТ 1001]]+Таблица1[[#This Row],[ФАКТ 1002]]+Таблица1[[#This Row],[1001 заказ]]+Таблица1[[#This Row],[1002 заказ]]</f>
        <v>0</v>
      </c>
      <c r="AP1272" s="3">
        <f>Таблица1[[#This Row],[Возврат 1002]]+Таблица1[[#This Row],[Возврат 1001]]</f>
        <v>0</v>
      </c>
      <c r="AQ127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73" spans="1:43" s="3" customFormat="1" ht="15.75" customHeight="1" x14ac:dyDescent="0.2">
      <c r="A1273" s="23" t="s">
        <v>810</v>
      </c>
      <c r="B1273" s="2">
        <v>405747</v>
      </c>
      <c r="C1273" s="88" t="s">
        <v>1369</v>
      </c>
      <c r="D1273" s="23" t="s">
        <v>810</v>
      </c>
      <c r="E1273" s="7">
        <v>405747</v>
      </c>
      <c r="F1273" s="7" t="s">
        <v>423</v>
      </c>
      <c r="G1273" s="8" t="s">
        <v>1180</v>
      </c>
      <c r="H1273" s="5" t="s">
        <v>21</v>
      </c>
      <c r="I1273" s="5">
        <v>5</v>
      </c>
      <c r="J1273" s="5">
        <v>114.3</v>
      </c>
      <c r="K1273" s="5">
        <v>17</v>
      </c>
      <c r="L1273" s="5">
        <v>50</v>
      </c>
      <c r="M1273" s="5">
        <v>64.099999999999994</v>
      </c>
      <c r="N1273" s="5">
        <v>7</v>
      </c>
      <c r="O1273" s="43" t="str">
        <f>CONCATENATE(Таблица1[[#This Row],[Отверстия]],"/",Таблица1[[#This Row],[PCD]])</f>
        <v>5/114,3</v>
      </c>
      <c r="P1273" s="5" t="s">
        <v>1368</v>
      </c>
      <c r="Q1273" s="17" t="str">
        <f>CONCATENATE(Таблица1[[#This Row],[Отверстия]],"/",Таблица1[[#This Row],[PCD]],"/",Таблица1[[#This Row],[Диаметр]])</f>
        <v>5/114,3/17</v>
      </c>
      <c r="R127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5/114,3/17/50/64,1/7</v>
      </c>
      <c r="S127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5/114,3/17/50/64,1/7</v>
      </c>
      <c r="T1273" s="58" t="s">
        <v>22</v>
      </c>
      <c r="U1273" s="4"/>
      <c r="V1273" s="35"/>
      <c r="W1273" s="55"/>
      <c r="X1273" s="34">
        <v>4750</v>
      </c>
      <c r="Y1273" s="161"/>
      <c r="Z1273" s="34">
        <v>0</v>
      </c>
      <c r="AA1273" s="51">
        <f>IFERROR(VLOOKUP(Таблица1[[#This Row],[Товар КОД6]],'Stock СВОД'!$A$5:$C$220,2,0),)</f>
        <v>0</v>
      </c>
      <c r="AB1273" s="51">
        <f>IFERROR(VLOOKUP(Таблица1[[#This Row],[Товар КОД6]],'Продажи Период СВОД'!$A$5:$C$410,2,0),)</f>
        <v>0</v>
      </c>
      <c r="AC1273" s="129">
        <f>IFERROR(VLOOKUP(Таблица1[[#This Row],[Товар КОД6]],'Stock СВОД'!$A$5:$C$220,3,0),)</f>
        <v>0</v>
      </c>
      <c r="AD1273" s="51">
        <f>IFERROR(VLOOKUP(Таблица1[[#This Row],[Товар КОД6]],'Продажи Период СВОД'!$A$5:$C$410,3,0),)</f>
        <v>0</v>
      </c>
      <c r="AE1273" s="119">
        <f>Таблица1[[#This Row],[СТОК 1001]]+Таблица1[[#This Row],[СТОК 1002,]]</f>
        <v>0</v>
      </c>
      <c r="AF1273" s="128"/>
      <c r="AG1273" s="129"/>
      <c r="AH1273" s="120">
        <f>Таблица1[[#This Row],[1002 заказ]]+Таблица1[[#This Row],[1001 заказ]]</f>
        <v>0</v>
      </c>
      <c r="AI1273" s="57"/>
      <c r="AJ1273" s="194"/>
      <c r="AK1273" s="194"/>
      <c r="AL1273" s="194">
        <f>Таблица1[[#This Row],[ФАКТ 1001]]+Таблица1[[#This Row],[ФАКТ 1002]]+Таблица1[[#This Row],[1001 заказ]]+Таблица1[[#This Row],[1002 заказ]]</f>
        <v>0</v>
      </c>
      <c r="AP1273" s="3">
        <f>Таблица1[[#This Row],[Возврат 1002]]+Таблица1[[#This Row],[Возврат 1001]]</f>
        <v>0</v>
      </c>
      <c r="AQ127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74" spans="1:43" s="3" customFormat="1" ht="15.75" customHeight="1" x14ac:dyDescent="0.2">
      <c r="A1274" s="23" t="s">
        <v>810</v>
      </c>
      <c r="B1274" s="2">
        <v>409118</v>
      </c>
      <c r="C1274" s="88" t="s">
        <v>1895</v>
      </c>
      <c r="D1274" s="23" t="s">
        <v>810</v>
      </c>
      <c r="E1274" s="7">
        <v>409118</v>
      </c>
      <c r="F1274" s="7" t="s">
        <v>377</v>
      </c>
      <c r="G1274" s="8" t="s">
        <v>1180</v>
      </c>
      <c r="H1274" s="5" t="s">
        <v>21</v>
      </c>
      <c r="I1274" s="5">
        <v>5</v>
      </c>
      <c r="J1274" s="5">
        <v>114.3</v>
      </c>
      <c r="K1274" s="5">
        <v>17</v>
      </c>
      <c r="L1274" s="5">
        <v>50</v>
      </c>
      <c r="M1274" s="5">
        <v>64.099999999999994</v>
      </c>
      <c r="N1274" s="5">
        <v>7</v>
      </c>
      <c r="O1274" s="43" t="str">
        <f>CONCATENATE(Таблица1[[#This Row],[Отверстия]],"/",Таблица1[[#This Row],[PCD]])</f>
        <v>5/114,3</v>
      </c>
      <c r="P1274" s="5" t="s">
        <v>1894</v>
      </c>
      <c r="Q1274" s="17" t="str">
        <f>CONCATENATE(Таблица1[[#This Row],[Отверстия]],"/",Таблица1[[#This Row],[PCD]],"/",Таблица1[[#This Row],[Диаметр]])</f>
        <v>5/114,3/17</v>
      </c>
      <c r="R127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5/114,3/17/50/64,1/7</v>
      </c>
      <c r="S127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5/114,3/17/50/64,1/7</v>
      </c>
      <c r="T1274" s="58" t="s">
        <v>22</v>
      </c>
      <c r="U1274" s="4"/>
      <c r="V1274" s="35"/>
      <c r="W1274" s="55"/>
      <c r="X1274" s="34">
        <v>4750</v>
      </c>
      <c r="Y1274" s="161"/>
      <c r="Z1274" s="34">
        <v>0</v>
      </c>
      <c r="AA1274" s="51">
        <f>IFERROR(VLOOKUP(Таблица1[[#This Row],[Товар КОД6]],'Stock СВОД'!$A$5:$C$220,2,0),)</f>
        <v>0</v>
      </c>
      <c r="AB1274" s="51">
        <f>IFERROR(VLOOKUP(Таблица1[[#This Row],[Товар КОД6]],'Продажи Период СВОД'!$A$5:$C$410,2,0),)</f>
        <v>0</v>
      </c>
      <c r="AC1274" s="129">
        <f>IFERROR(VLOOKUP(Таблица1[[#This Row],[Товар КОД6]],'Stock СВОД'!$A$5:$C$220,3,0),)</f>
        <v>0</v>
      </c>
      <c r="AD1274" s="51">
        <f>IFERROR(VLOOKUP(Таблица1[[#This Row],[Товар КОД6]],'Продажи Период СВОД'!$A$5:$C$410,3,0),)</f>
        <v>0</v>
      </c>
      <c r="AE1274" s="119">
        <f>Таблица1[[#This Row],[СТОК 1001]]+Таблица1[[#This Row],[СТОК 1002,]]</f>
        <v>0</v>
      </c>
      <c r="AF1274" s="128"/>
      <c r="AG1274" s="129"/>
      <c r="AH1274" s="120">
        <f>Таблица1[[#This Row],[1002 заказ]]+Таблица1[[#This Row],[1001 заказ]]</f>
        <v>0</v>
      </c>
      <c r="AI1274" s="57"/>
      <c r="AJ1274" s="194"/>
      <c r="AK1274" s="194"/>
      <c r="AL1274" s="194">
        <f>Таблица1[[#This Row],[ФАКТ 1001]]+Таблица1[[#This Row],[ФАКТ 1002]]+Таблица1[[#This Row],[1001 заказ]]+Таблица1[[#This Row],[1002 заказ]]</f>
        <v>0</v>
      </c>
      <c r="AP1274" s="3">
        <f>Таблица1[[#This Row],[Возврат 1002]]+Таблица1[[#This Row],[Возврат 1001]]</f>
        <v>0</v>
      </c>
      <c r="AQ127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75" spans="1:43" s="3" customFormat="1" ht="15.75" customHeight="1" x14ac:dyDescent="0.2">
      <c r="A1275" s="23" t="s">
        <v>810</v>
      </c>
      <c r="B1275" s="2">
        <v>409119</v>
      </c>
      <c r="C1275" s="88" t="s">
        <v>1897</v>
      </c>
      <c r="D1275" s="23" t="s">
        <v>810</v>
      </c>
      <c r="E1275" s="7">
        <v>409119</v>
      </c>
      <c r="F1275" s="7" t="s">
        <v>377</v>
      </c>
      <c r="G1275" s="8" t="s">
        <v>2571</v>
      </c>
      <c r="H1275" s="5" t="s">
        <v>21</v>
      </c>
      <c r="I1275" s="5">
        <v>5</v>
      </c>
      <c r="J1275" s="5">
        <v>114.3</v>
      </c>
      <c r="K1275" s="5">
        <v>17</v>
      </c>
      <c r="L1275" s="5">
        <v>50</v>
      </c>
      <c r="M1275" s="5">
        <v>64.099999999999994</v>
      </c>
      <c r="N1275" s="5">
        <v>7</v>
      </c>
      <c r="O1275" s="43" t="str">
        <f>CONCATENATE(Таблица1[[#This Row],[Отверстия]],"/",Таблица1[[#This Row],[PCD]])</f>
        <v>5/114,3</v>
      </c>
      <c r="P1275" s="5" t="s">
        <v>1896</v>
      </c>
      <c r="Q1275" s="17" t="str">
        <f>CONCATENATE(Таблица1[[#This Row],[Отверстия]],"/",Таблица1[[#This Row],[PCD]],"/",Таблица1[[#This Row],[Диаметр]])</f>
        <v>5/114,3/17</v>
      </c>
      <c r="R127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5/114,3/17/50/64,1/7</v>
      </c>
      <c r="S127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5/114,3/17/50/64,1/7</v>
      </c>
      <c r="T1275" s="58" t="s">
        <v>22</v>
      </c>
      <c r="U1275" s="4"/>
      <c r="V1275" s="35"/>
      <c r="W1275" s="55"/>
      <c r="X1275" s="34">
        <v>4750</v>
      </c>
      <c r="Y1275" s="161"/>
      <c r="Z1275" s="34">
        <v>0</v>
      </c>
      <c r="AA1275" s="51">
        <f>IFERROR(VLOOKUP(Таблица1[[#This Row],[Товар КОД6]],'Stock СВОД'!$A$5:$C$220,2,0),)</f>
        <v>0</v>
      </c>
      <c r="AB1275" s="51">
        <f>IFERROR(VLOOKUP(Таблица1[[#This Row],[Товар КОД6]],'Продажи Период СВОД'!$A$5:$C$410,2,0),)</f>
        <v>0</v>
      </c>
      <c r="AC1275" s="129">
        <f>IFERROR(VLOOKUP(Таблица1[[#This Row],[Товар КОД6]],'Stock СВОД'!$A$5:$C$220,3,0),)</f>
        <v>0</v>
      </c>
      <c r="AD1275" s="51">
        <f>IFERROR(VLOOKUP(Таблица1[[#This Row],[Товар КОД6]],'Продажи Период СВОД'!$A$5:$C$410,3,0),)</f>
        <v>0</v>
      </c>
      <c r="AE1275" s="119">
        <f>Таблица1[[#This Row],[СТОК 1001]]+Таблица1[[#This Row],[СТОК 1002,]]</f>
        <v>0</v>
      </c>
      <c r="AF1275" s="128"/>
      <c r="AG1275" s="129"/>
      <c r="AH1275" s="120">
        <f>Таблица1[[#This Row],[1002 заказ]]+Таблица1[[#This Row],[1001 заказ]]</f>
        <v>0</v>
      </c>
      <c r="AI1275" s="57"/>
      <c r="AJ1275" s="194"/>
      <c r="AK1275" s="194"/>
      <c r="AL1275" s="194">
        <f>Таблица1[[#This Row],[ФАКТ 1001]]+Таблица1[[#This Row],[ФАКТ 1002]]+Таблица1[[#This Row],[1001 заказ]]+Таблица1[[#This Row],[1002 заказ]]</f>
        <v>0</v>
      </c>
      <c r="AP1275" s="3">
        <f>Таблица1[[#This Row],[Возврат 1002]]+Таблица1[[#This Row],[Возврат 1001]]</f>
        <v>0</v>
      </c>
      <c r="AQ127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76" spans="1:43" s="3" customFormat="1" ht="15.75" customHeight="1" x14ac:dyDescent="0.2">
      <c r="A1276" s="23" t="s">
        <v>810</v>
      </c>
      <c r="B1276" s="2">
        <v>665837</v>
      </c>
      <c r="C1276" s="88" t="s">
        <v>3831</v>
      </c>
      <c r="D1276" s="23" t="s">
        <v>810</v>
      </c>
      <c r="E1276" s="7">
        <v>665837</v>
      </c>
      <c r="F1276" s="7" t="s">
        <v>423</v>
      </c>
      <c r="G1276" s="8" t="s">
        <v>1099</v>
      </c>
      <c r="H1276" s="5" t="s">
        <v>21</v>
      </c>
      <c r="I1276" s="5">
        <v>5</v>
      </c>
      <c r="J1276" s="5">
        <v>114.3</v>
      </c>
      <c r="K1276" s="5">
        <v>17</v>
      </c>
      <c r="L1276" s="5">
        <v>50</v>
      </c>
      <c r="M1276" s="5">
        <v>64.099999999999994</v>
      </c>
      <c r="N1276" s="5">
        <v>7</v>
      </c>
      <c r="O1276" s="43" t="str">
        <f>CONCATENATE(Таблица1[[#This Row],[Отверстия]],"/",Таблица1[[#This Row],[PCD]])</f>
        <v>5/114,3</v>
      </c>
      <c r="P1276" s="5" t="s">
        <v>2410</v>
      </c>
      <c r="Q1276" s="17" t="str">
        <f>CONCATENATE(Таблица1[[#This Row],[Отверстия]],"/",Таблица1[[#This Row],[PCD]],"/",Таблица1[[#This Row],[Диаметр]])</f>
        <v>5/114,3/17</v>
      </c>
      <c r="R127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5/114,3/17/50/64,1/7</v>
      </c>
      <c r="S127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5/114,3/17/50/64,1/7</v>
      </c>
      <c r="T1276" s="58" t="s">
        <v>22</v>
      </c>
      <c r="U1276" s="4"/>
      <c r="V1276" s="35"/>
      <c r="W1276" s="55"/>
      <c r="X1276" s="34">
        <v>4750</v>
      </c>
      <c r="Y1276" s="161"/>
      <c r="Z1276" s="34">
        <v>0</v>
      </c>
      <c r="AA1276" s="51">
        <f>IFERROR(VLOOKUP(Таблица1[[#This Row],[Товар КОД6]],'Stock СВОД'!$A$5:$C$220,2,0),)</f>
        <v>0</v>
      </c>
      <c r="AB1276" s="51">
        <f>IFERROR(VLOOKUP(Таблица1[[#This Row],[Товар КОД6]],'Продажи Период СВОД'!$A$5:$C$410,2,0),)</f>
        <v>0</v>
      </c>
      <c r="AC1276" s="129">
        <f>IFERROR(VLOOKUP(Таблица1[[#This Row],[Товар КОД6]],'Stock СВОД'!$A$5:$C$220,3,0),)</f>
        <v>0</v>
      </c>
      <c r="AD1276" s="51">
        <f>IFERROR(VLOOKUP(Таблица1[[#This Row],[Товар КОД6]],'Продажи Период СВОД'!$A$5:$C$410,3,0),)</f>
        <v>0</v>
      </c>
      <c r="AE1276" s="119">
        <f>Таблица1[[#This Row],[СТОК 1001]]+Таблица1[[#This Row],[СТОК 1002,]]</f>
        <v>0</v>
      </c>
      <c r="AF1276" s="128"/>
      <c r="AG1276" s="129"/>
      <c r="AH1276" s="120">
        <f>Таблица1[[#This Row],[1002 заказ]]+Таблица1[[#This Row],[1001 заказ]]</f>
        <v>0</v>
      </c>
      <c r="AI1276" s="57"/>
      <c r="AJ1276" s="194"/>
      <c r="AK1276" s="194"/>
      <c r="AL1276" s="194">
        <f>Таблица1[[#This Row],[ФАКТ 1001]]+Таблица1[[#This Row],[ФАКТ 1002]]+Таблица1[[#This Row],[1001 заказ]]+Таблица1[[#This Row],[1002 заказ]]</f>
        <v>0</v>
      </c>
      <c r="AP1276" s="3">
        <f>Таблица1[[#This Row],[Возврат 1002]]+Таблица1[[#This Row],[Возврат 1001]]</f>
        <v>0</v>
      </c>
      <c r="AQ127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77" spans="1:43" s="3" customFormat="1" ht="15.75" customHeight="1" x14ac:dyDescent="0.2">
      <c r="A1277" s="23" t="s">
        <v>810</v>
      </c>
      <c r="B1277" s="2">
        <v>665838</v>
      </c>
      <c r="C1277" s="88" t="s">
        <v>3944</v>
      </c>
      <c r="D1277" s="23" t="s">
        <v>810</v>
      </c>
      <c r="E1277" s="7">
        <v>665838</v>
      </c>
      <c r="F1277" s="7" t="s">
        <v>423</v>
      </c>
      <c r="G1277" s="8" t="s">
        <v>1106</v>
      </c>
      <c r="H1277" s="5" t="s">
        <v>21</v>
      </c>
      <c r="I1277" s="5">
        <v>5</v>
      </c>
      <c r="J1277" s="5">
        <v>114.3</v>
      </c>
      <c r="K1277" s="5">
        <v>17</v>
      </c>
      <c r="L1277" s="5">
        <v>50</v>
      </c>
      <c r="M1277" s="5">
        <v>64.099999999999994</v>
      </c>
      <c r="N1277" s="5">
        <v>7</v>
      </c>
      <c r="O1277" s="43" t="str">
        <f>CONCATENATE(Таблица1[[#This Row],[Отверстия]],"/",Таблица1[[#This Row],[PCD]])</f>
        <v>5/114,3</v>
      </c>
      <c r="P1277" s="5" t="s">
        <v>2411</v>
      </c>
      <c r="Q1277" s="17" t="str">
        <f>CONCATENATE(Таблица1[[#This Row],[Отверстия]],"/",Таблица1[[#This Row],[PCD]],"/",Таблица1[[#This Row],[Диаметр]])</f>
        <v>5/114,3/17</v>
      </c>
      <c r="R127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5/114,3/17/50/64,1/7</v>
      </c>
      <c r="S127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5/114,3/17/50/64,1/7</v>
      </c>
      <c r="T1277" s="58" t="s">
        <v>22</v>
      </c>
      <c r="U1277" s="4"/>
      <c r="V1277" s="35"/>
      <c r="W1277" s="55"/>
      <c r="X1277" s="34">
        <v>4750</v>
      </c>
      <c r="Y1277" s="161"/>
      <c r="Z1277" s="34">
        <v>0</v>
      </c>
      <c r="AA1277" s="51">
        <f>IFERROR(VLOOKUP(Таблица1[[#This Row],[Товар КОД6]],'Stock СВОД'!$A$5:$C$220,2,0),)</f>
        <v>0</v>
      </c>
      <c r="AB1277" s="51">
        <f>IFERROR(VLOOKUP(Таблица1[[#This Row],[Товар КОД6]],'Продажи Период СВОД'!$A$5:$C$410,2,0),)</f>
        <v>0</v>
      </c>
      <c r="AC1277" s="129">
        <f>IFERROR(VLOOKUP(Таблица1[[#This Row],[Товар КОД6]],'Stock СВОД'!$A$5:$C$220,3,0),)</f>
        <v>0</v>
      </c>
      <c r="AD1277" s="51">
        <f>IFERROR(VLOOKUP(Таблица1[[#This Row],[Товар КОД6]],'Продажи Период СВОД'!$A$5:$C$410,3,0),)</f>
        <v>0</v>
      </c>
      <c r="AE1277" s="119">
        <f>Таблица1[[#This Row],[СТОК 1001]]+Таблица1[[#This Row],[СТОК 1002,]]</f>
        <v>0</v>
      </c>
      <c r="AF1277" s="128"/>
      <c r="AG1277" s="129"/>
      <c r="AH1277" s="120">
        <f>Таблица1[[#This Row],[1002 заказ]]+Таблица1[[#This Row],[1001 заказ]]</f>
        <v>0</v>
      </c>
      <c r="AI1277" s="57"/>
      <c r="AJ1277" s="194"/>
      <c r="AK1277" s="194"/>
      <c r="AL1277" s="194">
        <f>Таблица1[[#This Row],[ФАКТ 1001]]+Таблица1[[#This Row],[ФАКТ 1002]]+Таблица1[[#This Row],[1001 заказ]]+Таблица1[[#This Row],[1002 заказ]]</f>
        <v>0</v>
      </c>
      <c r="AP1277" s="3">
        <f>Таблица1[[#This Row],[Возврат 1002]]+Таблица1[[#This Row],[Возврат 1001]]</f>
        <v>0</v>
      </c>
      <c r="AQ127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78" spans="1:43" s="3" customFormat="1" ht="15.75" customHeight="1" x14ac:dyDescent="0.2">
      <c r="A1278" s="23" t="s">
        <v>810</v>
      </c>
      <c r="B1278" s="2">
        <v>665875</v>
      </c>
      <c r="C1278" s="88" t="s">
        <v>3832</v>
      </c>
      <c r="D1278" s="23" t="s">
        <v>810</v>
      </c>
      <c r="E1278" s="7">
        <v>665875</v>
      </c>
      <c r="F1278" s="7" t="s">
        <v>377</v>
      </c>
      <c r="G1278" s="8" t="s">
        <v>1099</v>
      </c>
      <c r="H1278" s="5" t="s">
        <v>21</v>
      </c>
      <c r="I1278" s="5">
        <v>5</v>
      </c>
      <c r="J1278" s="5">
        <v>114.3</v>
      </c>
      <c r="K1278" s="5">
        <v>17</v>
      </c>
      <c r="L1278" s="5">
        <v>50</v>
      </c>
      <c r="M1278" s="5">
        <v>64.099999999999994</v>
      </c>
      <c r="N1278" s="5">
        <v>7</v>
      </c>
      <c r="O1278" s="43" t="str">
        <f>CONCATENATE(Таблица1[[#This Row],[Отверстия]],"/",Таблица1[[#This Row],[PCD]])</f>
        <v>5/114,3</v>
      </c>
      <c r="P1278" s="5" t="s">
        <v>2440</v>
      </c>
      <c r="Q1278" s="17" t="str">
        <f>CONCATENATE(Таблица1[[#This Row],[Отверстия]],"/",Таблица1[[#This Row],[PCD]],"/",Таблица1[[#This Row],[Диаметр]])</f>
        <v>5/114,3/17</v>
      </c>
      <c r="R127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5/114,3/17/50/64,1/7</v>
      </c>
      <c r="S127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5/114,3/17/50/64,1/7</v>
      </c>
      <c r="T1278" s="58" t="s">
        <v>22</v>
      </c>
      <c r="U1278" s="4"/>
      <c r="V1278" s="35"/>
      <c r="W1278" s="55"/>
      <c r="X1278" s="34">
        <v>4750</v>
      </c>
      <c r="Y1278" s="161"/>
      <c r="Z1278" s="34">
        <v>0</v>
      </c>
      <c r="AA1278" s="51">
        <f>IFERROR(VLOOKUP(Таблица1[[#This Row],[Товар КОД6]],'Stock СВОД'!$A$5:$C$220,2,0),)</f>
        <v>0</v>
      </c>
      <c r="AB1278" s="51">
        <f>IFERROR(VLOOKUP(Таблица1[[#This Row],[Товар КОД6]],'Продажи Период СВОД'!$A$5:$C$410,2,0),)</f>
        <v>0</v>
      </c>
      <c r="AC1278" s="129">
        <f>IFERROR(VLOOKUP(Таблица1[[#This Row],[Товар КОД6]],'Stock СВОД'!$A$5:$C$220,3,0),)</f>
        <v>0</v>
      </c>
      <c r="AD1278" s="51">
        <f>IFERROR(VLOOKUP(Таблица1[[#This Row],[Товар КОД6]],'Продажи Период СВОД'!$A$5:$C$410,3,0),)</f>
        <v>0</v>
      </c>
      <c r="AE1278" s="119">
        <f>Таблица1[[#This Row],[СТОК 1001]]+Таблица1[[#This Row],[СТОК 1002,]]</f>
        <v>0</v>
      </c>
      <c r="AF1278" s="128"/>
      <c r="AG1278" s="129"/>
      <c r="AH1278" s="120">
        <f>Таблица1[[#This Row],[1002 заказ]]+Таблица1[[#This Row],[1001 заказ]]</f>
        <v>0</v>
      </c>
      <c r="AI1278" s="57"/>
      <c r="AJ1278" s="194"/>
      <c r="AK1278" s="194"/>
      <c r="AL1278" s="194">
        <f>Таблица1[[#This Row],[ФАКТ 1001]]+Таблица1[[#This Row],[ФАКТ 1002]]+Таблица1[[#This Row],[1001 заказ]]+Таблица1[[#This Row],[1002 заказ]]</f>
        <v>0</v>
      </c>
      <c r="AP1278" s="3">
        <f>Таблица1[[#This Row],[Возврат 1002]]+Таблица1[[#This Row],[Возврат 1001]]</f>
        <v>0</v>
      </c>
      <c r="AQ127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79" spans="1:43" s="3" customFormat="1" ht="15.75" customHeight="1" x14ac:dyDescent="0.2">
      <c r="A1279" s="23" t="s">
        <v>810</v>
      </c>
      <c r="B1279" s="2">
        <v>665876</v>
      </c>
      <c r="C1279" s="88" t="s">
        <v>3945</v>
      </c>
      <c r="D1279" s="23" t="s">
        <v>810</v>
      </c>
      <c r="E1279" s="7">
        <v>665876</v>
      </c>
      <c r="F1279" s="7" t="s">
        <v>377</v>
      </c>
      <c r="G1279" s="8" t="s">
        <v>1106</v>
      </c>
      <c r="H1279" s="5" t="s">
        <v>21</v>
      </c>
      <c r="I1279" s="5">
        <v>5</v>
      </c>
      <c r="J1279" s="5">
        <v>114.3</v>
      </c>
      <c r="K1279" s="5">
        <v>17</v>
      </c>
      <c r="L1279" s="5">
        <v>50</v>
      </c>
      <c r="M1279" s="5">
        <v>64.099999999999994</v>
      </c>
      <c r="N1279" s="5">
        <v>7</v>
      </c>
      <c r="O1279" s="43" t="str">
        <f>CONCATENATE(Таблица1[[#This Row],[Отверстия]],"/",Таблица1[[#This Row],[PCD]])</f>
        <v>5/114,3</v>
      </c>
      <c r="P1279" s="5" t="s">
        <v>2441</v>
      </c>
      <c r="Q1279" s="17" t="str">
        <f>CONCATENATE(Таблица1[[#This Row],[Отверстия]],"/",Таблица1[[#This Row],[PCD]],"/",Таблица1[[#This Row],[Диаметр]])</f>
        <v>5/114,3/17</v>
      </c>
      <c r="R127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5/114,3/17/50/64,1/7</v>
      </c>
      <c r="S127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5/114,3/17/50/64,1/7</v>
      </c>
      <c r="T1279" s="58" t="s">
        <v>22</v>
      </c>
      <c r="U1279" s="4"/>
      <c r="V1279" s="35"/>
      <c r="W1279" s="55"/>
      <c r="X1279" s="34">
        <v>4750</v>
      </c>
      <c r="Y1279" s="161"/>
      <c r="Z1279" s="34">
        <v>0</v>
      </c>
      <c r="AA1279" s="51">
        <f>IFERROR(VLOOKUP(Таблица1[[#This Row],[Товар КОД6]],'Stock СВОД'!$A$5:$C$220,2,0),)</f>
        <v>0</v>
      </c>
      <c r="AB1279" s="51">
        <f>IFERROR(VLOOKUP(Таблица1[[#This Row],[Товар КОД6]],'Продажи Период СВОД'!$A$5:$C$410,2,0),)</f>
        <v>0</v>
      </c>
      <c r="AC1279" s="129">
        <f>IFERROR(VLOOKUP(Таблица1[[#This Row],[Товар КОД6]],'Stock СВОД'!$A$5:$C$220,3,0),)</f>
        <v>0</v>
      </c>
      <c r="AD1279" s="51">
        <f>IFERROR(VLOOKUP(Таблица1[[#This Row],[Товар КОД6]],'Продажи Период СВОД'!$A$5:$C$410,3,0),)</f>
        <v>0</v>
      </c>
      <c r="AE1279" s="119">
        <f>Таблица1[[#This Row],[СТОК 1001]]+Таблица1[[#This Row],[СТОК 1002,]]</f>
        <v>0</v>
      </c>
      <c r="AF1279" s="128"/>
      <c r="AG1279" s="129"/>
      <c r="AH1279" s="120">
        <f>Таблица1[[#This Row],[1002 заказ]]+Таблица1[[#This Row],[1001 заказ]]</f>
        <v>0</v>
      </c>
      <c r="AI1279" s="57"/>
      <c r="AJ1279" s="194"/>
      <c r="AK1279" s="194"/>
      <c r="AL1279" s="194">
        <f>Таблица1[[#This Row],[ФАКТ 1001]]+Таблица1[[#This Row],[ФАКТ 1002]]+Таблица1[[#This Row],[1001 заказ]]+Таблица1[[#This Row],[1002 заказ]]</f>
        <v>0</v>
      </c>
      <c r="AP1279" s="3">
        <f>Таблица1[[#This Row],[Возврат 1002]]+Таблица1[[#This Row],[Возврат 1001]]</f>
        <v>0</v>
      </c>
      <c r="AQ127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80" spans="1:43" s="3" customFormat="1" ht="15.75" customHeight="1" x14ac:dyDescent="0.2">
      <c r="A1280" s="23" t="s">
        <v>810</v>
      </c>
      <c r="B1280" s="2">
        <v>665848</v>
      </c>
      <c r="C1280" s="88" t="s">
        <v>759</v>
      </c>
      <c r="D1280" s="23" t="s">
        <v>810</v>
      </c>
      <c r="E1280" s="7">
        <v>665848</v>
      </c>
      <c r="F1280" s="7" t="s">
        <v>423</v>
      </c>
      <c r="G1280" s="8" t="s">
        <v>1099</v>
      </c>
      <c r="H1280" s="5" t="s">
        <v>21</v>
      </c>
      <c r="I1280" s="5">
        <v>5</v>
      </c>
      <c r="J1280" s="5">
        <v>114.3</v>
      </c>
      <c r="K1280" s="5">
        <v>17</v>
      </c>
      <c r="L1280" s="5">
        <v>50</v>
      </c>
      <c r="M1280" s="5">
        <v>66.099999999999994</v>
      </c>
      <c r="N1280" s="5">
        <v>7</v>
      </c>
      <c r="O1280" s="43" t="str">
        <f>CONCATENATE(Таблица1[[#This Row],[Отверстия]],"/",Таблица1[[#This Row],[PCD]])</f>
        <v>5/114,3</v>
      </c>
      <c r="P1280" s="5" t="s">
        <v>760</v>
      </c>
      <c r="Q1280" s="17" t="str">
        <f>CONCATENATE(Таблица1[[#This Row],[Отверстия]],"/",Таблица1[[#This Row],[PCD]],"/",Таблица1[[#This Row],[Диаметр]])</f>
        <v>5/114,3/17</v>
      </c>
      <c r="R128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5/114,3/17/50/66,1/7</v>
      </c>
      <c r="S128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5/114,3/17/50/66,1/7</v>
      </c>
      <c r="T1280" s="58" t="s">
        <v>22</v>
      </c>
      <c r="U1280" s="4"/>
      <c r="V1280" s="35"/>
      <c r="W1280" s="55"/>
      <c r="X1280" s="34">
        <v>4750</v>
      </c>
      <c r="Y1280" s="161"/>
      <c r="Z1280" s="34">
        <v>0</v>
      </c>
      <c r="AA1280" s="51">
        <f>IFERROR(VLOOKUP(Таблица1[[#This Row],[Товар КОД6]],'Stock СВОД'!$A$5:$C$220,2,0),)</f>
        <v>0</v>
      </c>
      <c r="AB1280" s="51">
        <f>IFERROR(VLOOKUP(Таблица1[[#This Row],[Товар КОД6]],'Продажи Период СВОД'!$A$5:$C$410,2,0),)</f>
        <v>0</v>
      </c>
      <c r="AC1280" s="129">
        <f>IFERROR(VLOOKUP(Таблица1[[#This Row],[Товар КОД6]],'Stock СВОД'!$A$5:$C$220,3,0),)</f>
        <v>0</v>
      </c>
      <c r="AD1280" s="51">
        <f>IFERROR(VLOOKUP(Таблица1[[#This Row],[Товар КОД6]],'Продажи Период СВОД'!$A$5:$C$410,3,0),)</f>
        <v>0</v>
      </c>
      <c r="AE1280" s="119">
        <f>Таблица1[[#This Row],[СТОК 1001]]+Таблица1[[#This Row],[СТОК 1002,]]</f>
        <v>0</v>
      </c>
      <c r="AF1280" s="128"/>
      <c r="AG1280" s="129"/>
      <c r="AH1280" s="120">
        <f>Таблица1[[#This Row],[1002 заказ]]+Таблица1[[#This Row],[1001 заказ]]</f>
        <v>0</v>
      </c>
      <c r="AI1280" s="57"/>
      <c r="AJ1280" s="194"/>
      <c r="AK1280" s="194"/>
      <c r="AL1280" s="194">
        <f>Таблица1[[#This Row],[ФАКТ 1001]]+Таблица1[[#This Row],[ФАКТ 1002]]+Таблица1[[#This Row],[1001 заказ]]+Таблица1[[#This Row],[1002 заказ]]</f>
        <v>0</v>
      </c>
      <c r="AP1280" s="3">
        <f>Таблица1[[#This Row],[Возврат 1002]]+Таблица1[[#This Row],[Возврат 1001]]</f>
        <v>0</v>
      </c>
      <c r="AQ128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81" spans="1:43" s="3" customFormat="1" ht="15.75" customHeight="1" x14ac:dyDescent="0.2">
      <c r="A1281" s="23" t="s">
        <v>810</v>
      </c>
      <c r="B1281" s="2">
        <v>405752</v>
      </c>
      <c r="C1281" s="88" t="s">
        <v>1379</v>
      </c>
      <c r="D1281" s="23" t="s">
        <v>810</v>
      </c>
      <c r="E1281" s="7">
        <v>405752</v>
      </c>
      <c r="F1281" s="7" t="s">
        <v>423</v>
      </c>
      <c r="G1281" s="8" t="s">
        <v>1180</v>
      </c>
      <c r="H1281" s="5" t="s">
        <v>21</v>
      </c>
      <c r="I1281" s="5">
        <v>5</v>
      </c>
      <c r="J1281" s="5">
        <v>114.3</v>
      </c>
      <c r="K1281" s="5">
        <v>17</v>
      </c>
      <c r="L1281" s="5">
        <v>50</v>
      </c>
      <c r="M1281" s="5">
        <v>66.099999999999994</v>
      </c>
      <c r="N1281" s="5">
        <v>7</v>
      </c>
      <c r="O1281" s="43" t="str">
        <f>CONCATENATE(Таблица1[[#This Row],[Отверстия]],"/",Таблица1[[#This Row],[PCD]])</f>
        <v>5/114,3</v>
      </c>
      <c r="P1281" s="5" t="s">
        <v>1378</v>
      </c>
      <c r="Q1281" s="17" t="str">
        <f>CONCATENATE(Таблица1[[#This Row],[Отверстия]],"/",Таблица1[[#This Row],[PCD]],"/",Таблица1[[#This Row],[Диаметр]])</f>
        <v>5/114,3/17</v>
      </c>
      <c r="R128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5/114,3/17/50/66,1/7</v>
      </c>
      <c r="S128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5/114,3/17/50/66,1/7</v>
      </c>
      <c r="T1281" s="58" t="s">
        <v>22</v>
      </c>
      <c r="U1281" s="4"/>
      <c r="V1281" s="35"/>
      <c r="W1281" s="55"/>
      <c r="X1281" s="34">
        <v>4750</v>
      </c>
      <c r="Y1281" s="161"/>
      <c r="Z1281" s="34">
        <v>0</v>
      </c>
      <c r="AA1281" s="51">
        <f>IFERROR(VLOOKUP(Таблица1[[#This Row],[Товар КОД6]],'Stock СВОД'!$A$5:$C$220,2,0),)</f>
        <v>0</v>
      </c>
      <c r="AB1281" s="51">
        <f>IFERROR(VLOOKUP(Таблица1[[#This Row],[Товар КОД6]],'Продажи Период СВОД'!$A$5:$C$410,2,0),)</f>
        <v>0</v>
      </c>
      <c r="AC1281" s="129">
        <f>IFERROR(VLOOKUP(Таблица1[[#This Row],[Товар КОД6]],'Stock СВОД'!$A$5:$C$220,3,0),)</f>
        <v>0</v>
      </c>
      <c r="AD1281" s="51">
        <f>IFERROR(VLOOKUP(Таблица1[[#This Row],[Товар КОД6]],'Продажи Период СВОД'!$A$5:$C$410,3,0),)</f>
        <v>0</v>
      </c>
      <c r="AE1281" s="119">
        <f>Таблица1[[#This Row],[СТОК 1001]]+Таблица1[[#This Row],[СТОК 1002,]]</f>
        <v>0</v>
      </c>
      <c r="AF1281" s="128"/>
      <c r="AG1281" s="129"/>
      <c r="AH1281" s="120">
        <f>Таблица1[[#This Row],[1002 заказ]]+Таблица1[[#This Row],[1001 заказ]]</f>
        <v>0</v>
      </c>
      <c r="AI1281" s="57"/>
      <c r="AJ1281" s="194"/>
      <c r="AK1281" s="194"/>
      <c r="AL1281" s="194">
        <f>Таблица1[[#This Row],[ФАКТ 1001]]+Таблица1[[#This Row],[ФАКТ 1002]]+Таблица1[[#This Row],[1001 заказ]]+Таблица1[[#This Row],[1002 заказ]]</f>
        <v>0</v>
      </c>
      <c r="AP1281" s="3">
        <f>Таблица1[[#This Row],[Возврат 1002]]+Таблица1[[#This Row],[Возврат 1001]]</f>
        <v>0</v>
      </c>
      <c r="AQ128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82" spans="1:43" s="3" customFormat="1" ht="15.75" customHeight="1" x14ac:dyDescent="0.2">
      <c r="A1282" s="23" t="s">
        <v>810</v>
      </c>
      <c r="B1282" s="2">
        <v>665849</v>
      </c>
      <c r="C1282" s="88" t="s">
        <v>3833</v>
      </c>
      <c r="D1282" s="23" t="s">
        <v>810</v>
      </c>
      <c r="E1282" s="7">
        <v>665849</v>
      </c>
      <c r="F1282" s="7" t="s">
        <v>423</v>
      </c>
      <c r="G1282" s="8" t="s">
        <v>1106</v>
      </c>
      <c r="H1282" s="5" t="s">
        <v>21</v>
      </c>
      <c r="I1282" s="5">
        <v>5</v>
      </c>
      <c r="J1282" s="5">
        <v>114.3</v>
      </c>
      <c r="K1282" s="5">
        <v>17</v>
      </c>
      <c r="L1282" s="5">
        <v>50</v>
      </c>
      <c r="M1282" s="5">
        <v>66.099999999999994</v>
      </c>
      <c r="N1282" s="5">
        <v>7</v>
      </c>
      <c r="O1282" s="43" t="str">
        <f>CONCATENATE(Таблица1[[#This Row],[Отверстия]],"/",Таблица1[[#This Row],[PCD]])</f>
        <v>5/114,3</v>
      </c>
      <c r="P1282" s="5" t="s">
        <v>2420</v>
      </c>
      <c r="Q1282" s="17" t="str">
        <f>CONCATENATE(Таблица1[[#This Row],[Отверстия]],"/",Таблица1[[#This Row],[PCD]],"/",Таблица1[[#This Row],[Диаметр]])</f>
        <v>5/114,3/17</v>
      </c>
      <c r="R128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5/114,3/17/50/66,1/7</v>
      </c>
      <c r="S128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5/114,3/17/50/66,1/7</v>
      </c>
      <c r="T1282" s="58" t="s">
        <v>22</v>
      </c>
      <c r="U1282" s="4"/>
      <c r="V1282" s="35"/>
      <c r="W1282" s="55"/>
      <c r="X1282" s="34">
        <v>4750</v>
      </c>
      <c r="Y1282" s="161"/>
      <c r="Z1282" s="34">
        <v>0</v>
      </c>
      <c r="AA1282" s="51">
        <f>IFERROR(VLOOKUP(Таблица1[[#This Row],[Товар КОД6]],'Stock СВОД'!$A$5:$C$220,2,0),)</f>
        <v>0</v>
      </c>
      <c r="AB1282" s="51">
        <f>IFERROR(VLOOKUP(Таблица1[[#This Row],[Товар КОД6]],'Продажи Период СВОД'!$A$5:$C$410,2,0),)</f>
        <v>0</v>
      </c>
      <c r="AC1282" s="129">
        <f>IFERROR(VLOOKUP(Таблица1[[#This Row],[Товар КОД6]],'Stock СВОД'!$A$5:$C$220,3,0),)</f>
        <v>0</v>
      </c>
      <c r="AD1282" s="51">
        <f>IFERROR(VLOOKUP(Таблица1[[#This Row],[Товар КОД6]],'Продажи Период СВОД'!$A$5:$C$410,3,0),)</f>
        <v>0</v>
      </c>
      <c r="AE1282" s="119">
        <f>Таблица1[[#This Row],[СТОК 1001]]+Таблица1[[#This Row],[СТОК 1002,]]</f>
        <v>0</v>
      </c>
      <c r="AF1282" s="128"/>
      <c r="AG1282" s="129"/>
      <c r="AH1282" s="120">
        <f>Таблица1[[#This Row],[1002 заказ]]+Таблица1[[#This Row],[1001 заказ]]</f>
        <v>0</v>
      </c>
      <c r="AI1282" s="57"/>
      <c r="AJ1282" s="194"/>
      <c r="AK1282" s="194"/>
      <c r="AL1282" s="194">
        <f>Таблица1[[#This Row],[ФАКТ 1001]]+Таблица1[[#This Row],[ФАКТ 1002]]+Таблица1[[#This Row],[1001 заказ]]+Таблица1[[#This Row],[1002 заказ]]</f>
        <v>0</v>
      </c>
      <c r="AP1282" s="3">
        <f>Таблица1[[#This Row],[Возврат 1002]]+Таблица1[[#This Row],[Возврат 1001]]</f>
        <v>0</v>
      </c>
      <c r="AQ128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83" spans="1:43" s="3" customFormat="1" ht="15.75" hidden="1" customHeight="1" x14ac:dyDescent="0.2">
      <c r="A1283" s="23" t="s">
        <v>810</v>
      </c>
      <c r="B1283" s="2">
        <v>670018</v>
      </c>
      <c r="C1283" s="88" t="s">
        <v>761</v>
      </c>
      <c r="D1283" s="23" t="s">
        <v>810</v>
      </c>
      <c r="E1283" s="7">
        <v>670018</v>
      </c>
      <c r="F1283" s="7"/>
      <c r="G1283" s="8"/>
      <c r="H1283" s="5" t="s">
        <v>65</v>
      </c>
      <c r="I1283" s="5">
        <v>5</v>
      </c>
      <c r="J1283" s="5">
        <v>114.3</v>
      </c>
      <c r="K1283" s="5">
        <v>17</v>
      </c>
      <c r="L1283" s="5">
        <v>50</v>
      </c>
      <c r="M1283" s="5">
        <v>67.099999999999994</v>
      </c>
      <c r="N1283" s="5">
        <v>7</v>
      </c>
      <c r="O1283" s="43" t="str">
        <f>CONCATENATE(Таблица1[[#This Row],[Отверстия]],"/",Таблица1[[#This Row],[PCD]])</f>
        <v>5/114,3</v>
      </c>
      <c r="P1283" s="5" t="s">
        <v>762</v>
      </c>
      <c r="Q1283" s="17" t="str">
        <f>CONCATENATE(Таблица1[[#This Row],[Отверстия]],"/",Таблица1[[#This Row],[PCD]],"/",Таблица1[[#This Row],[Диаметр]])</f>
        <v>5/114,3/17</v>
      </c>
      <c r="R128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5/114,3/17/50/67,1/7</v>
      </c>
      <c r="S128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5/114,3/17/50/67,1/7</v>
      </c>
      <c r="T1283" s="58" t="s">
        <v>22</v>
      </c>
      <c r="U1283" s="4"/>
      <c r="V1283" s="35"/>
      <c r="W1283" s="55"/>
      <c r="X1283" s="34">
        <v>4469</v>
      </c>
      <c r="Y1283" s="161"/>
      <c r="Z1283" s="34">
        <v>0</v>
      </c>
      <c r="AA1283" s="51">
        <f>IFERROR(VLOOKUP(Таблица1[[#This Row],[Товар КОД6]],'Stock СВОД'!$A$5:$C$220,2,0),)</f>
        <v>0</v>
      </c>
      <c r="AB1283" s="51">
        <f>IFERROR(VLOOKUP(Таблица1[[#This Row],[Товар КОД6]],'Продажи Период СВОД'!$A$5:$C$410,2,0),)</f>
        <v>0</v>
      </c>
      <c r="AC1283" s="129">
        <f>IFERROR(VLOOKUP(Таблица1[[#This Row],[Товар КОД6]],'Stock СВОД'!$A$5:$C$220,3,0),)</f>
        <v>0</v>
      </c>
      <c r="AD1283" s="51">
        <f>IFERROR(VLOOKUP(Таблица1[[#This Row],[Товар КОД6]],'Продажи Период СВОД'!$A$5:$C$410,3,0),)</f>
        <v>0</v>
      </c>
      <c r="AE1283" s="119">
        <f>Таблица1[[#This Row],[СТОК 1001]]+Таблица1[[#This Row],[СТОК 1002,]]</f>
        <v>0</v>
      </c>
      <c r="AF1283" s="128"/>
      <c r="AG1283" s="129"/>
      <c r="AH1283" s="120">
        <f>Таблица1[[#This Row],[1002 заказ]]+Таблица1[[#This Row],[1001 заказ]]</f>
        <v>0</v>
      </c>
      <c r="AI1283" s="57"/>
      <c r="AJ1283" s="57"/>
      <c r="AK1283" s="57"/>
      <c r="AL1283" s="57">
        <f>Таблица1[[#This Row],[ФАКТ 1001]]+Таблица1[[#This Row],[ФАКТ 1002]]+Таблица1[[#This Row],[1001 заказ]]+Таблица1[[#This Row],[1002 заказ]]</f>
        <v>0</v>
      </c>
      <c r="AP1283" s="3">
        <f>Таблица1[[#This Row],[Возврат 1002]]+Таблица1[[#This Row],[Возврат 1001]]</f>
        <v>0</v>
      </c>
      <c r="AQ128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84" spans="1:43" s="3" customFormat="1" ht="15.75" customHeight="1" x14ac:dyDescent="0.2">
      <c r="A1284" s="23" t="s">
        <v>810</v>
      </c>
      <c r="B1284" s="2">
        <v>405741</v>
      </c>
      <c r="C1284" s="88" t="s">
        <v>1359</v>
      </c>
      <c r="D1284" s="23" t="s">
        <v>810</v>
      </c>
      <c r="E1284" s="7">
        <v>405741</v>
      </c>
      <c r="F1284" s="7" t="s">
        <v>423</v>
      </c>
      <c r="G1284" s="8" t="s">
        <v>1180</v>
      </c>
      <c r="H1284" s="5" t="s">
        <v>21</v>
      </c>
      <c r="I1284" s="5">
        <v>5</v>
      </c>
      <c r="J1284" s="5">
        <v>114.3</v>
      </c>
      <c r="K1284" s="5">
        <v>17</v>
      </c>
      <c r="L1284" s="5">
        <v>52.5</v>
      </c>
      <c r="M1284" s="5">
        <v>63.4</v>
      </c>
      <c r="N1284" s="5">
        <v>7</v>
      </c>
      <c r="O1284" s="43" t="str">
        <f>CONCATENATE(Таблица1[[#This Row],[Отверстия]],"/",Таблица1[[#This Row],[PCD]])</f>
        <v>5/114,3</v>
      </c>
      <c r="P1284" s="5" t="s">
        <v>1358</v>
      </c>
      <c r="Q1284" s="17" t="str">
        <f>CONCATENATE(Таблица1[[#This Row],[Отверстия]],"/",Таблица1[[#This Row],[PCD]],"/",Таблица1[[#This Row],[Диаметр]])</f>
        <v>5/114,3/17</v>
      </c>
      <c r="R128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5/114,3/17/52,5/63,4/7</v>
      </c>
      <c r="S128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5/114,3/17/52,5/63,4/7</v>
      </c>
      <c r="T1284" s="58" t="s">
        <v>22</v>
      </c>
      <c r="U1284" s="4"/>
      <c r="V1284" s="35"/>
      <c r="W1284" s="55"/>
      <c r="X1284" s="34">
        <v>4750</v>
      </c>
      <c r="Y1284" s="161"/>
      <c r="Z1284" s="34">
        <v>0</v>
      </c>
      <c r="AA1284" s="51">
        <f>IFERROR(VLOOKUP(Таблица1[[#This Row],[Товар КОД6]],'Stock СВОД'!$A$5:$C$220,2,0),)</f>
        <v>0</v>
      </c>
      <c r="AB1284" s="51">
        <f>IFERROR(VLOOKUP(Таблица1[[#This Row],[Товар КОД6]],'Продажи Период СВОД'!$A$5:$C$410,2,0),)</f>
        <v>0</v>
      </c>
      <c r="AC1284" s="129">
        <f>IFERROR(VLOOKUP(Таблица1[[#This Row],[Товар КОД6]],'Stock СВОД'!$A$5:$C$220,3,0),)</f>
        <v>0</v>
      </c>
      <c r="AD1284" s="51">
        <f>IFERROR(VLOOKUP(Таблица1[[#This Row],[Товар КОД6]],'Продажи Период СВОД'!$A$5:$C$410,3,0),)</f>
        <v>0</v>
      </c>
      <c r="AE1284" s="119">
        <f>Таблица1[[#This Row],[СТОК 1001]]+Таблица1[[#This Row],[СТОК 1002,]]</f>
        <v>0</v>
      </c>
      <c r="AF1284" s="128"/>
      <c r="AG1284" s="129"/>
      <c r="AH1284" s="120">
        <f>Таблица1[[#This Row],[1002 заказ]]+Таблица1[[#This Row],[1001 заказ]]</f>
        <v>0</v>
      </c>
      <c r="AI1284" s="57"/>
      <c r="AJ1284" s="194"/>
      <c r="AK1284" s="194"/>
      <c r="AL1284" s="194">
        <f>Таблица1[[#This Row],[ФАКТ 1001]]+Таблица1[[#This Row],[ФАКТ 1002]]+Таблица1[[#This Row],[1001 заказ]]+Таблица1[[#This Row],[1002 заказ]]</f>
        <v>0</v>
      </c>
      <c r="AP1284" s="3">
        <f>Таблица1[[#This Row],[Возврат 1002]]+Таблица1[[#This Row],[Возврат 1001]]</f>
        <v>0</v>
      </c>
      <c r="AQ128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85" spans="1:43" s="3" customFormat="1" ht="15.75" customHeight="1" x14ac:dyDescent="0.2">
      <c r="A1285" s="23" t="s">
        <v>810</v>
      </c>
      <c r="B1285" s="2">
        <v>665826</v>
      </c>
      <c r="C1285" s="88" t="s">
        <v>3834</v>
      </c>
      <c r="D1285" s="23" t="s">
        <v>810</v>
      </c>
      <c r="E1285" s="7">
        <v>665826</v>
      </c>
      <c r="F1285" s="7" t="s">
        <v>423</v>
      </c>
      <c r="G1285" s="8" t="s">
        <v>1099</v>
      </c>
      <c r="H1285" s="5" t="s">
        <v>21</v>
      </c>
      <c r="I1285" s="5">
        <v>5</v>
      </c>
      <c r="J1285" s="5">
        <v>114.3</v>
      </c>
      <c r="K1285" s="5">
        <v>17</v>
      </c>
      <c r="L1285" s="5">
        <v>52</v>
      </c>
      <c r="M1285" s="5">
        <v>67.099999999999994</v>
      </c>
      <c r="N1285" s="5">
        <v>7</v>
      </c>
      <c r="O1285" s="43" t="str">
        <f>CONCATENATE(Таблица1[[#This Row],[Отверстия]],"/",Таблица1[[#This Row],[PCD]])</f>
        <v>5/114,3</v>
      </c>
      <c r="P1285" s="5" t="s">
        <v>2401</v>
      </c>
      <c r="Q1285" s="17" t="str">
        <f>CONCATENATE(Таблица1[[#This Row],[Отверстия]],"/",Таблица1[[#This Row],[PCD]],"/",Таблица1[[#This Row],[Диаметр]])</f>
        <v>5/114,3/17</v>
      </c>
      <c r="R128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5/114,3/17/52/67,1/7</v>
      </c>
      <c r="S128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5/114,3/17/52/67,1/7</v>
      </c>
      <c r="T1285" s="58" t="s">
        <v>22</v>
      </c>
      <c r="U1285" s="4"/>
      <c r="V1285" s="35"/>
      <c r="W1285" s="55"/>
      <c r="X1285" s="34">
        <v>4750</v>
      </c>
      <c r="Y1285" s="161"/>
      <c r="Z1285" s="34">
        <v>0</v>
      </c>
      <c r="AA1285" s="51">
        <f>IFERROR(VLOOKUP(Таблица1[[#This Row],[Товар КОД6]],'Stock СВОД'!$A$5:$C$220,2,0),)</f>
        <v>0</v>
      </c>
      <c r="AB1285" s="51">
        <f>IFERROR(VLOOKUP(Таблица1[[#This Row],[Товар КОД6]],'Продажи Период СВОД'!$A$5:$C$410,2,0),)</f>
        <v>0</v>
      </c>
      <c r="AC1285" s="129">
        <f>IFERROR(VLOOKUP(Таблица1[[#This Row],[Товар КОД6]],'Stock СВОД'!$A$5:$C$220,3,0),)</f>
        <v>0</v>
      </c>
      <c r="AD1285" s="51">
        <f>IFERROR(VLOOKUP(Таблица1[[#This Row],[Товар КОД6]],'Продажи Период СВОД'!$A$5:$C$410,3,0),)</f>
        <v>0</v>
      </c>
      <c r="AE1285" s="119">
        <f>Таблица1[[#This Row],[СТОК 1001]]+Таблица1[[#This Row],[СТОК 1002,]]</f>
        <v>0</v>
      </c>
      <c r="AF1285" s="128"/>
      <c r="AG1285" s="129"/>
      <c r="AH1285" s="120">
        <f>Таблица1[[#This Row],[1002 заказ]]+Таблица1[[#This Row],[1001 заказ]]</f>
        <v>0</v>
      </c>
      <c r="AI1285" s="57"/>
      <c r="AJ1285" s="194"/>
      <c r="AK1285" s="194"/>
      <c r="AL1285" s="194">
        <f>Таблица1[[#This Row],[ФАКТ 1001]]+Таблица1[[#This Row],[ФАКТ 1002]]+Таблица1[[#This Row],[1001 заказ]]+Таблица1[[#This Row],[1002 заказ]]</f>
        <v>0</v>
      </c>
      <c r="AP1285" s="3">
        <f>Таблица1[[#This Row],[Возврат 1002]]+Таблица1[[#This Row],[Возврат 1001]]</f>
        <v>0</v>
      </c>
      <c r="AQ128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86" spans="1:43" s="3" customFormat="1" ht="15.75" customHeight="1" x14ac:dyDescent="0.2">
      <c r="A1286" s="23" t="s">
        <v>810</v>
      </c>
      <c r="B1286" s="2">
        <v>665827</v>
      </c>
      <c r="C1286" s="88" t="s">
        <v>3946</v>
      </c>
      <c r="D1286" s="23" t="s">
        <v>810</v>
      </c>
      <c r="E1286" s="7">
        <v>665827</v>
      </c>
      <c r="F1286" s="7" t="s">
        <v>423</v>
      </c>
      <c r="G1286" s="8" t="s">
        <v>1106</v>
      </c>
      <c r="H1286" s="5" t="s">
        <v>21</v>
      </c>
      <c r="I1286" s="5">
        <v>5</v>
      </c>
      <c r="J1286" s="5">
        <v>114.3</v>
      </c>
      <c r="K1286" s="5">
        <v>17</v>
      </c>
      <c r="L1286" s="5">
        <v>52</v>
      </c>
      <c r="M1286" s="5">
        <v>67.099999999999994</v>
      </c>
      <c r="N1286" s="5">
        <v>7</v>
      </c>
      <c r="O1286" s="43" t="str">
        <f>CONCATENATE(Таблица1[[#This Row],[Отверстия]],"/",Таблица1[[#This Row],[PCD]])</f>
        <v>5/114,3</v>
      </c>
      <c r="P1286" s="5" t="s">
        <v>2402</v>
      </c>
      <c r="Q1286" s="17" t="str">
        <f>CONCATENATE(Таблица1[[#This Row],[Отверстия]],"/",Таблица1[[#This Row],[PCD]],"/",Таблица1[[#This Row],[Диаметр]])</f>
        <v>5/114,3/17</v>
      </c>
      <c r="R128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5/114,3/17/52/67,1/7</v>
      </c>
      <c r="S128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5/114,3/17/52/67,1/7</v>
      </c>
      <c r="T1286" s="58" t="s">
        <v>22</v>
      </c>
      <c r="U1286" s="4"/>
      <c r="V1286" s="35"/>
      <c r="W1286" s="55"/>
      <c r="X1286" s="34">
        <v>4750</v>
      </c>
      <c r="Y1286" s="161"/>
      <c r="Z1286" s="34">
        <v>0</v>
      </c>
      <c r="AA1286" s="51">
        <f>IFERROR(VLOOKUP(Таблица1[[#This Row],[Товар КОД6]],'Stock СВОД'!$A$5:$C$220,2,0),)</f>
        <v>0</v>
      </c>
      <c r="AB1286" s="51">
        <f>IFERROR(VLOOKUP(Таблица1[[#This Row],[Товар КОД6]],'Продажи Период СВОД'!$A$5:$C$410,2,0),)</f>
        <v>0</v>
      </c>
      <c r="AC1286" s="129">
        <f>IFERROR(VLOOKUP(Таблица1[[#This Row],[Товар КОД6]],'Stock СВОД'!$A$5:$C$220,3,0),)</f>
        <v>0</v>
      </c>
      <c r="AD1286" s="51">
        <f>IFERROR(VLOOKUP(Таблица1[[#This Row],[Товар КОД6]],'Продажи Период СВОД'!$A$5:$C$410,3,0),)</f>
        <v>0</v>
      </c>
      <c r="AE1286" s="119">
        <f>Таблица1[[#This Row],[СТОК 1001]]+Таблица1[[#This Row],[СТОК 1002,]]</f>
        <v>0</v>
      </c>
      <c r="AF1286" s="128"/>
      <c r="AG1286" s="129"/>
      <c r="AH1286" s="120">
        <f>Таблица1[[#This Row],[1002 заказ]]+Таблица1[[#This Row],[1001 заказ]]</f>
        <v>0</v>
      </c>
      <c r="AI1286" s="57"/>
      <c r="AJ1286" s="194"/>
      <c r="AK1286" s="194"/>
      <c r="AL1286" s="194">
        <f>Таблица1[[#This Row],[ФАКТ 1001]]+Таблица1[[#This Row],[ФАКТ 1002]]+Таблица1[[#This Row],[1001 заказ]]+Таблица1[[#This Row],[1002 заказ]]</f>
        <v>0</v>
      </c>
      <c r="AP1286" s="3">
        <f>Таблица1[[#This Row],[Возврат 1002]]+Таблица1[[#This Row],[Возврат 1001]]</f>
        <v>0</v>
      </c>
      <c r="AQ128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87" spans="1:43" s="3" customFormat="1" ht="15.75" customHeight="1" x14ac:dyDescent="0.2">
      <c r="A1287" s="23" t="s">
        <v>810</v>
      </c>
      <c r="B1287" s="2">
        <v>665872</v>
      </c>
      <c r="C1287" s="88" t="s">
        <v>3835</v>
      </c>
      <c r="D1287" s="23" t="s">
        <v>810</v>
      </c>
      <c r="E1287" s="7">
        <v>665872</v>
      </c>
      <c r="F1287" s="7" t="s">
        <v>377</v>
      </c>
      <c r="G1287" s="8" t="s">
        <v>1099</v>
      </c>
      <c r="H1287" s="5" t="s">
        <v>21</v>
      </c>
      <c r="I1287" s="5">
        <v>5</v>
      </c>
      <c r="J1287" s="5">
        <v>114.3</v>
      </c>
      <c r="K1287" s="5">
        <v>17</v>
      </c>
      <c r="L1287" s="5">
        <v>55</v>
      </c>
      <c r="M1287" s="5">
        <v>64.099999999999994</v>
      </c>
      <c r="N1287" s="5">
        <v>7</v>
      </c>
      <c r="O1287" s="43" t="str">
        <f>CONCATENATE(Таблица1[[#This Row],[Отверстия]],"/",Таблица1[[#This Row],[PCD]])</f>
        <v>5/114,3</v>
      </c>
      <c r="P1287" s="5" t="s">
        <v>763</v>
      </c>
      <c r="Q1287" s="17" t="str">
        <f>CONCATENATE(Таблица1[[#This Row],[Отверстия]],"/",Таблица1[[#This Row],[PCD]],"/",Таблица1[[#This Row],[Диаметр]])</f>
        <v>5/114,3/17</v>
      </c>
      <c r="R128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5/114,3/17/55/64,1/7</v>
      </c>
      <c r="S128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5/114,3/17/55/64,1/7</v>
      </c>
      <c r="T1287" s="58" t="s">
        <v>22</v>
      </c>
      <c r="U1287" s="4"/>
      <c r="V1287" s="35"/>
      <c r="W1287" s="55"/>
      <c r="X1287" s="34">
        <v>4750</v>
      </c>
      <c r="Y1287" s="161"/>
      <c r="Z1287" s="34">
        <v>0</v>
      </c>
      <c r="AA1287" s="51">
        <f>IFERROR(VLOOKUP(Таблица1[[#This Row],[Товар КОД6]],'Stock СВОД'!$A$5:$C$220,2,0),)</f>
        <v>0</v>
      </c>
      <c r="AB1287" s="51">
        <f>IFERROR(VLOOKUP(Таблица1[[#This Row],[Товар КОД6]],'Продажи Период СВОД'!$A$5:$C$410,2,0),)</f>
        <v>0</v>
      </c>
      <c r="AC1287" s="129">
        <f>IFERROR(VLOOKUP(Таблица1[[#This Row],[Товар КОД6]],'Stock СВОД'!$A$5:$C$220,3,0),)</f>
        <v>0</v>
      </c>
      <c r="AD1287" s="51">
        <f>IFERROR(VLOOKUP(Таблица1[[#This Row],[Товар КОД6]],'Продажи Период СВОД'!$A$5:$C$410,3,0),)</f>
        <v>0</v>
      </c>
      <c r="AE1287" s="119">
        <f>Таблица1[[#This Row],[СТОК 1001]]+Таблица1[[#This Row],[СТОК 1002,]]</f>
        <v>0</v>
      </c>
      <c r="AF1287" s="128"/>
      <c r="AG1287" s="129"/>
      <c r="AH1287" s="120">
        <f>Таблица1[[#This Row],[1002 заказ]]+Таблица1[[#This Row],[1001 заказ]]</f>
        <v>0</v>
      </c>
      <c r="AI1287" s="57"/>
      <c r="AJ1287" s="194"/>
      <c r="AK1287" s="194"/>
      <c r="AL1287" s="194">
        <f>Таблица1[[#This Row],[ФАКТ 1001]]+Таблица1[[#This Row],[ФАКТ 1002]]+Таблица1[[#This Row],[1001 заказ]]+Таблица1[[#This Row],[1002 заказ]]</f>
        <v>0</v>
      </c>
      <c r="AP1287" s="3">
        <f>Таблица1[[#This Row],[Возврат 1002]]+Таблица1[[#This Row],[Возврат 1001]]</f>
        <v>0</v>
      </c>
      <c r="AQ128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88" spans="1:43" s="3" customFormat="1" ht="15.75" customHeight="1" x14ac:dyDescent="0.2">
      <c r="A1288" s="23" t="s">
        <v>810</v>
      </c>
      <c r="B1288" s="2">
        <v>405746</v>
      </c>
      <c r="C1288" s="88" t="s">
        <v>1367</v>
      </c>
      <c r="D1288" s="23" t="s">
        <v>810</v>
      </c>
      <c r="E1288" s="7">
        <v>405746</v>
      </c>
      <c r="F1288" s="7" t="s">
        <v>423</v>
      </c>
      <c r="G1288" s="8" t="s">
        <v>1180</v>
      </c>
      <c r="H1288" s="5" t="s">
        <v>21</v>
      </c>
      <c r="I1288" s="5">
        <v>5</v>
      </c>
      <c r="J1288" s="5">
        <v>114.3</v>
      </c>
      <c r="K1288" s="5">
        <v>17</v>
      </c>
      <c r="L1288" s="5">
        <v>55</v>
      </c>
      <c r="M1288" s="5">
        <v>64.099999999999994</v>
      </c>
      <c r="N1288" s="5">
        <v>7</v>
      </c>
      <c r="O1288" s="43" t="str">
        <f>CONCATENATE(Таблица1[[#This Row],[Отверстия]],"/",Таблица1[[#This Row],[PCD]])</f>
        <v>5/114,3</v>
      </c>
      <c r="P1288" s="5" t="s">
        <v>1366</v>
      </c>
      <c r="Q1288" s="17" t="str">
        <f>CONCATENATE(Таблица1[[#This Row],[Отверстия]],"/",Таблица1[[#This Row],[PCD]],"/",Таблица1[[#This Row],[Диаметр]])</f>
        <v>5/114,3/17</v>
      </c>
      <c r="R128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5/114,3/17/55/64,1/7</v>
      </c>
      <c r="S128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5/114,3/17/55/64,1/7</v>
      </c>
      <c r="T1288" s="58" t="s">
        <v>22</v>
      </c>
      <c r="U1288" s="4"/>
      <c r="V1288" s="35"/>
      <c r="W1288" s="55"/>
      <c r="X1288" s="34">
        <v>4750</v>
      </c>
      <c r="Y1288" s="161"/>
      <c r="Z1288" s="34">
        <v>0</v>
      </c>
      <c r="AA1288" s="51">
        <f>IFERROR(VLOOKUP(Таблица1[[#This Row],[Товар КОД6]],'Stock СВОД'!$A$5:$C$220,2,0),)</f>
        <v>0</v>
      </c>
      <c r="AB1288" s="51">
        <f>IFERROR(VLOOKUP(Таблица1[[#This Row],[Товар КОД6]],'Продажи Период СВОД'!$A$5:$C$410,2,0),)</f>
        <v>0</v>
      </c>
      <c r="AC1288" s="129">
        <f>IFERROR(VLOOKUP(Таблица1[[#This Row],[Товар КОД6]],'Stock СВОД'!$A$5:$C$220,3,0),)</f>
        <v>0</v>
      </c>
      <c r="AD1288" s="51">
        <f>IFERROR(VLOOKUP(Таблица1[[#This Row],[Товар КОД6]],'Продажи Период СВОД'!$A$5:$C$410,3,0),)</f>
        <v>0</v>
      </c>
      <c r="AE1288" s="119">
        <f>Таблица1[[#This Row],[СТОК 1001]]+Таблица1[[#This Row],[СТОК 1002,]]</f>
        <v>0</v>
      </c>
      <c r="AF1288" s="128"/>
      <c r="AG1288" s="129"/>
      <c r="AH1288" s="120">
        <f>Таблица1[[#This Row],[1002 заказ]]+Таблица1[[#This Row],[1001 заказ]]</f>
        <v>0</v>
      </c>
      <c r="AI1288" s="57"/>
      <c r="AJ1288" s="194"/>
      <c r="AK1288" s="194"/>
      <c r="AL1288" s="194">
        <f>Таблица1[[#This Row],[ФАКТ 1001]]+Таблица1[[#This Row],[ФАКТ 1002]]+Таблица1[[#This Row],[1001 заказ]]+Таблица1[[#This Row],[1002 заказ]]</f>
        <v>0</v>
      </c>
      <c r="AP1288" s="3">
        <f>Таблица1[[#This Row],[Возврат 1002]]+Таблица1[[#This Row],[Возврат 1001]]</f>
        <v>0</v>
      </c>
      <c r="AQ128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89" spans="1:43" s="3" customFormat="1" ht="15.75" customHeight="1" x14ac:dyDescent="0.2">
      <c r="A1289" s="23" t="s">
        <v>810</v>
      </c>
      <c r="B1289" s="2">
        <v>409116</v>
      </c>
      <c r="C1289" s="88" t="s">
        <v>1891</v>
      </c>
      <c r="D1289" s="23" t="s">
        <v>810</v>
      </c>
      <c r="E1289" s="7">
        <v>409116</v>
      </c>
      <c r="F1289" s="7" t="s">
        <v>377</v>
      </c>
      <c r="G1289" s="8" t="s">
        <v>1180</v>
      </c>
      <c r="H1289" s="5" t="s">
        <v>21</v>
      </c>
      <c r="I1289" s="5">
        <v>5</v>
      </c>
      <c r="J1289" s="5">
        <v>114.3</v>
      </c>
      <c r="K1289" s="5">
        <v>17</v>
      </c>
      <c r="L1289" s="5">
        <v>55</v>
      </c>
      <c r="M1289" s="5">
        <v>64.099999999999994</v>
      </c>
      <c r="N1289" s="5">
        <v>7</v>
      </c>
      <c r="O1289" s="43" t="str">
        <f>CONCATENATE(Таблица1[[#This Row],[Отверстия]],"/",Таблица1[[#This Row],[PCD]])</f>
        <v>5/114,3</v>
      </c>
      <c r="P1289" s="5" t="s">
        <v>1890</v>
      </c>
      <c r="Q1289" s="17" t="str">
        <f>CONCATENATE(Таблица1[[#This Row],[Отверстия]],"/",Таблица1[[#This Row],[PCD]],"/",Таблица1[[#This Row],[Диаметр]])</f>
        <v>5/114,3/17</v>
      </c>
      <c r="R128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5/114,3/17/55/64,1/7</v>
      </c>
      <c r="S128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5/114,3/17/55/64,1/7</v>
      </c>
      <c r="T1289" s="58" t="s">
        <v>22</v>
      </c>
      <c r="U1289" s="4"/>
      <c r="V1289" s="35"/>
      <c r="W1289" s="55"/>
      <c r="X1289" s="34">
        <v>4750</v>
      </c>
      <c r="Y1289" s="161"/>
      <c r="Z1289" s="34">
        <v>0</v>
      </c>
      <c r="AA1289" s="51">
        <f>IFERROR(VLOOKUP(Таблица1[[#This Row],[Товар КОД6]],'Stock СВОД'!$A$5:$C$220,2,0),)</f>
        <v>0</v>
      </c>
      <c r="AB1289" s="51">
        <f>IFERROR(VLOOKUP(Таблица1[[#This Row],[Товар КОД6]],'Продажи Период СВОД'!$A$5:$C$410,2,0),)</f>
        <v>0</v>
      </c>
      <c r="AC1289" s="129">
        <f>IFERROR(VLOOKUP(Таблица1[[#This Row],[Товар КОД6]],'Stock СВОД'!$A$5:$C$220,3,0),)</f>
        <v>0</v>
      </c>
      <c r="AD1289" s="51">
        <f>IFERROR(VLOOKUP(Таблица1[[#This Row],[Товар КОД6]],'Продажи Период СВОД'!$A$5:$C$410,3,0),)</f>
        <v>0</v>
      </c>
      <c r="AE1289" s="119">
        <f>Таблица1[[#This Row],[СТОК 1001]]+Таблица1[[#This Row],[СТОК 1002,]]</f>
        <v>0</v>
      </c>
      <c r="AF1289" s="128"/>
      <c r="AG1289" s="129"/>
      <c r="AH1289" s="120">
        <f>Таблица1[[#This Row],[1002 заказ]]+Таблица1[[#This Row],[1001 заказ]]</f>
        <v>0</v>
      </c>
      <c r="AI1289" s="57"/>
      <c r="AJ1289" s="194"/>
      <c r="AK1289" s="194"/>
      <c r="AL1289" s="194">
        <f>Таблица1[[#This Row],[ФАКТ 1001]]+Таблица1[[#This Row],[ФАКТ 1002]]+Таблица1[[#This Row],[1001 заказ]]+Таблица1[[#This Row],[1002 заказ]]</f>
        <v>0</v>
      </c>
      <c r="AP1289" s="3">
        <f>Таблица1[[#This Row],[Возврат 1002]]+Таблица1[[#This Row],[Возврат 1001]]</f>
        <v>0</v>
      </c>
      <c r="AQ128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90" spans="1:43" s="3" customFormat="1" ht="15.75" customHeight="1" x14ac:dyDescent="0.2">
      <c r="A1290" s="23" t="s">
        <v>810</v>
      </c>
      <c r="B1290" s="2">
        <v>409117</v>
      </c>
      <c r="C1290" s="88" t="s">
        <v>1893</v>
      </c>
      <c r="D1290" s="23" t="s">
        <v>810</v>
      </c>
      <c r="E1290" s="7">
        <v>409117</v>
      </c>
      <c r="F1290" s="7" t="s">
        <v>377</v>
      </c>
      <c r="G1290" s="8" t="s">
        <v>2571</v>
      </c>
      <c r="H1290" s="5" t="s">
        <v>21</v>
      </c>
      <c r="I1290" s="5">
        <v>5</v>
      </c>
      <c r="J1290" s="5">
        <v>114.3</v>
      </c>
      <c r="K1290" s="5">
        <v>17</v>
      </c>
      <c r="L1290" s="5">
        <v>55</v>
      </c>
      <c r="M1290" s="5">
        <v>64.099999999999994</v>
      </c>
      <c r="N1290" s="5">
        <v>7</v>
      </c>
      <c r="O1290" s="43" t="str">
        <f>CONCATENATE(Таблица1[[#This Row],[Отверстия]],"/",Таблица1[[#This Row],[PCD]])</f>
        <v>5/114,3</v>
      </c>
      <c r="P1290" s="5" t="s">
        <v>1892</v>
      </c>
      <c r="Q1290" s="17" t="str">
        <f>CONCATENATE(Таблица1[[#This Row],[Отверстия]],"/",Таблица1[[#This Row],[PCD]],"/",Таблица1[[#This Row],[Диаметр]])</f>
        <v>5/114,3/17</v>
      </c>
      <c r="R129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5/114,3/17/55/64,1/7</v>
      </c>
      <c r="S129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5/114,3/17/55/64,1/7</v>
      </c>
      <c r="T1290" s="58" t="s">
        <v>22</v>
      </c>
      <c r="U1290" s="4"/>
      <c r="V1290" s="35"/>
      <c r="W1290" s="55"/>
      <c r="X1290" s="34">
        <v>4750</v>
      </c>
      <c r="Y1290" s="161"/>
      <c r="Z1290" s="34">
        <v>0</v>
      </c>
      <c r="AA1290" s="51">
        <f>IFERROR(VLOOKUP(Таблица1[[#This Row],[Товар КОД6]],'Stock СВОД'!$A$5:$C$220,2,0),)</f>
        <v>0</v>
      </c>
      <c r="AB1290" s="51">
        <f>IFERROR(VLOOKUP(Таблица1[[#This Row],[Товар КОД6]],'Продажи Период СВОД'!$A$5:$C$410,2,0),)</f>
        <v>0</v>
      </c>
      <c r="AC1290" s="129">
        <f>IFERROR(VLOOKUP(Таблица1[[#This Row],[Товар КОД6]],'Stock СВОД'!$A$5:$C$220,3,0),)</f>
        <v>0</v>
      </c>
      <c r="AD1290" s="51">
        <f>IFERROR(VLOOKUP(Таблица1[[#This Row],[Товар КОД6]],'Продажи Период СВОД'!$A$5:$C$410,3,0),)</f>
        <v>0</v>
      </c>
      <c r="AE1290" s="119">
        <f>Таблица1[[#This Row],[СТОК 1001]]+Таблица1[[#This Row],[СТОК 1002,]]</f>
        <v>0</v>
      </c>
      <c r="AF1290" s="128"/>
      <c r="AG1290" s="129"/>
      <c r="AH1290" s="120">
        <f>Таблица1[[#This Row],[1002 заказ]]+Таблица1[[#This Row],[1001 заказ]]</f>
        <v>0</v>
      </c>
      <c r="AI1290" s="57"/>
      <c r="AJ1290" s="194"/>
      <c r="AK1290" s="194"/>
      <c r="AL1290" s="194">
        <f>Таблица1[[#This Row],[ФАКТ 1001]]+Таблица1[[#This Row],[ФАКТ 1002]]+Таблица1[[#This Row],[1001 заказ]]+Таблица1[[#This Row],[1002 заказ]]</f>
        <v>0</v>
      </c>
      <c r="AP1290" s="3">
        <f>Таблица1[[#This Row],[Возврат 1002]]+Таблица1[[#This Row],[Возврат 1001]]</f>
        <v>0</v>
      </c>
      <c r="AQ129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91" spans="1:43" s="3" customFormat="1" ht="15.75" customHeight="1" x14ac:dyDescent="0.2">
      <c r="A1291" s="23" t="s">
        <v>810</v>
      </c>
      <c r="B1291" s="2">
        <v>665834</v>
      </c>
      <c r="C1291" s="88" t="s">
        <v>3836</v>
      </c>
      <c r="D1291" s="23" t="s">
        <v>810</v>
      </c>
      <c r="E1291" s="7">
        <v>665834</v>
      </c>
      <c r="F1291" s="7" t="s">
        <v>423</v>
      </c>
      <c r="G1291" s="8" t="s">
        <v>1099</v>
      </c>
      <c r="H1291" s="5" t="s">
        <v>21</v>
      </c>
      <c r="I1291" s="5">
        <v>5</v>
      </c>
      <c r="J1291" s="5">
        <v>114.3</v>
      </c>
      <c r="K1291" s="5">
        <v>17</v>
      </c>
      <c r="L1291" s="5">
        <v>55</v>
      </c>
      <c r="M1291" s="5">
        <v>64.099999999999994</v>
      </c>
      <c r="N1291" s="5">
        <v>7</v>
      </c>
      <c r="O1291" s="43" t="str">
        <f>CONCATENATE(Таблица1[[#This Row],[Отверстия]],"/",Таблица1[[#This Row],[PCD]])</f>
        <v>5/114,3</v>
      </c>
      <c r="P1291" s="5" t="s">
        <v>2408</v>
      </c>
      <c r="Q1291" s="17" t="str">
        <f>CONCATENATE(Таблица1[[#This Row],[Отверстия]],"/",Таблица1[[#This Row],[PCD]],"/",Таблица1[[#This Row],[Диаметр]])</f>
        <v>5/114,3/17</v>
      </c>
      <c r="R129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5/114,3/17/55/64,1/7</v>
      </c>
      <c r="S129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5/114,3/17/55/64,1/7</v>
      </c>
      <c r="T1291" s="58" t="s">
        <v>22</v>
      </c>
      <c r="U1291" s="4"/>
      <c r="V1291" s="35"/>
      <c r="W1291" s="55"/>
      <c r="X1291" s="34">
        <v>4750</v>
      </c>
      <c r="Y1291" s="161"/>
      <c r="Z1291" s="34">
        <v>0</v>
      </c>
      <c r="AA1291" s="51">
        <f>IFERROR(VLOOKUP(Таблица1[[#This Row],[Товар КОД6]],'Stock СВОД'!$A$5:$C$220,2,0),)</f>
        <v>0</v>
      </c>
      <c r="AB1291" s="51">
        <f>IFERROR(VLOOKUP(Таблица1[[#This Row],[Товар КОД6]],'Продажи Период СВОД'!$A$5:$C$410,2,0),)</f>
        <v>0</v>
      </c>
      <c r="AC1291" s="129">
        <f>IFERROR(VLOOKUP(Таблица1[[#This Row],[Товар КОД6]],'Stock СВОД'!$A$5:$C$220,3,0),)</f>
        <v>0</v>
      </c>
      <c r="AD1291" s="51">
        <f>IFERROR(VLOOKUP(Таблица1[[#This Row],[Товар КОД6]],'Продажи Период СВОД'!$A$5:$C$410,3,0),)</f>
        <v>0</v>
      </c>
      <c r="AE1291" s="119">
        <f>Таблица1[[#This Row],[СТОК 1001]]+Таблица1[[#This Row],[СТОК 1002,]]</f>
        <v>0</v>
      </c>
      <c r="AF1291" s="128"/>
      <c r="AG1291" s="129"/>
      <c r="AH1291" s="120">
        <f>Таблица1[[#This Row],[1002 заказ]]+Таблица1[[#This Row],[1001 заказ]]</f>
        <v>0</v>
      </c>
      <c r="AI1291" s="57"/>
      <c r="AJ1291" s="194"/>
      <c r="AK1291" s="194"/>
      <c r="AL1291" s="194">
        <f>Таблица1[[#This Row],[ФАКТ 1001]]+Таблица1[[#This Row],[ФАКТ 1002]]+Таблица1[[#This Row],[1001 заказ]]+Таблица1[[#This Row],[1002 заказ]]</f>
        <v>0</v>
      </c>
      <c r="AP1291" s="3">
        <f>Таблица1[[#This Row],[Возврат 1002]]+Таблица1[[#This Row],[Возврат 1001]]</f>
        <v>0</v>
      </c>
      <c r="AQ129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92" spans="1:43" s="3" customFormat="1" ht="15.75" customHeight="1" x14ac:dyDescent="0.2">
      <c r="A1292" s="23" t="s">
        <v>810</v>
      </c>
      <c r="B1292" s="2">
        <v>665835</v>
      </c>
      <c r="C1292" s="88" t="s">
        <v>3947</v>
      </c>
      <c r="D1292" s="23" t="s">
        <v>810</v>
      </c>
      <c r="E1292" s="7">
        <v>665835</v>
      </c>
      <c r="F1292" s="7" t="s">
        <v>423</v>
      </c>
      <c r="G1292" s="8" t="s">
        <v>1106</v>
      </c>
      <c r="H1292" s="5" t="s">
        <v>21</v>
      </c>
      <c r="I1292" s="5">
        <v>5</v>
      </c>
      <c r="J1292" s="5">
        <v>114.3</v>
      </c>
      <c r="K1292" s="5">
        <v>17</v>
      </c>
      <c r="L1292" s="5">
        <v>55</v>
      </c>
      <c r="M1292" s="5">
        <v>64.099999999999994</v>
      </c>
      <c r="N1292" s="5">
        <v>7</v>
      </c>
      <c r="O1292" s="43" t="str">
        <f>CONCATENATE(Таблица1[[#This Row],[Отверстия]],"/",Таблица1[[#This Row],[PCD]])</f>
        <v>5/114,3</v>
      </c>
      <c r="P1292" s="5" t="s">
        <v>2409</v>
      </c>
      <c r="Q1292" s="17" t="str">
        <f>CONCATENATE(Таблица1[[#This Row],[Отверстия]],"/",Таблица1[[#This Row],[PCD]],"/",Таблица1[[#This Row],[Диаметр]])</f>
        <v>5/114,3/17</v>
      </c>
      <c r="R129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5/114,3/17/55/64,1/7</v>
      </c>
      <c r="S129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5/114,3/17/55/64,1/7</v>
      </c>
      <c r="T1292" s="58" t="s">
        <v>22</v>
      </c>
      <c r="U1292" s="4"/>
      <c r="V1292" s="35"/>
      <c r="W1292" s="55"/>
      <c r="X1292" s="34">
        <v>4750</v>
      </c>
      <c r="Y1292" s="161"/>
      <c r="Z1292" s="34">
        <v>0</v>
      </c>
      <c r="AA1292" s="51">
        <f>IFERROR(VLOOKUP(Таблица1[[#This Row],[Товар КОД6]],'Stock СВОД'!$A$5:$C$220,2,0),)</f>
        <v>0</v>
      </c>
      <c r="AB1292" s="51">
        <f>IFERROR(VLOOKUP(Таблица1[[#This Row],[Товар КОД6]],'Продажи Период СВОД'!$A$5:$C$410,2,0),)</f>
        <v>0</v>
      </c>
      <c r="AC1292" s="129">
        <f>IFERROR(VLOOKUP(Таблица1[[#This Row],[Товар КОД6]],'Stock СВОД'!$A$5:$C$220,3,0),)</f>
        <v>0</v>
      </c>
      <c r="AD1292" s="51">
        <f>IFERROR(VLOOKUP(Таблица1[[#This Row],[Товар КОД6]],'Продажи Период СВОД'!$A$5:$C$410,3,0),)</f>
        <v>0</v>
      </c>
      <c r="AE1292" s="119">
        <f>Таблица1[[#This Row],[СТОК 1001]]+Таблица1[[#This Row],[СТОК 1002,]]</f>
        <v>0</v>
      </c>
      <c r="AF1292" s="128"/>
      <c r="AG1292" s="129"/>
      <c r="AH1292" s="120">
        <f>Таблица1[[#This Row],[1002 заказ]]+Таблица1[[#This Row],[1001 заказ]]</f>
        <v>0</v>
      </c>
      <c r="AI1292" s="57"/>
      <c r="AJ1292" s="194"/>
      <c r="AK1292" s="194"/>
      <c r="AL1292" s="194">
        <f>Таблица1[[#This Row],[ФАКТ 1001]]+Таблица1[[#This Row],[ФАКТ 1002]]+Таблица1[[#This Row],[1001 заказ]]+Таблица1[[#This Row],[1002 заказ]]</f>
        <v>0</v>
      </c>
      <c r="AP1292" s="3">
        <f>Таблица1[[#This Row],[Возврат 1002]]+Таблица1[[#This Row],[Возврат 1001]]</f>
        <v>0</v>
      </c>
      <c r="AQ129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93" spans="1:43" s="3" customFormat="1" ht="15.75" customHeight="1" x14ac:dyDescent="0.2">
      <c r="A1293" s="23" t="s">
        <v>810</v>
      </c>
      <c r="B1293" s="2">
        <v>665874</v>
      </c>
      <c r="C1293" s="88" t="s">
        <v>3948</v>
      </c>
      <c r="D1293" s="23" t="s">
        <v>810</v>
      </c>
      <c r="E1293" s="7">
        <v>665874</v>
      </c>
      <c r="F1293" s="7" t="s">
        <v>377</v>
      </c>
      <c r="G1293" s="8" t="s">
        <v>1106</v>
      </c>
      <c r="H1293" s="5" t="s">
        <v>21</v>
      </c>
      <c r="I1293" s="5">
        <v>5</v>
      </c>
      <c r="J1293" s="5">
        <v>114.3</v>
      </c>
      <c r="K1293" s="5">
        <v>17</v>
      </c>
      <c r="L1293" s="5">
        <v>55</v>
      </c>
      <c r="M1293" s="5">
        <v>64.099999999999994</v>
      </c>
      <c r="N1293" s="5">
        <v>7</v>
      </c>
      <c r="O1293" s="43" t="str">
        <f>CONCATENATE(Таблица1[[#This Row],[Отверстия]],"/",Таблица1[[#This Row],[PCD]])</f>
        <v>5/114,3</v>
      </c>
      <c r="P1293" s="5" t="s">
        <v>2439</v>
      </c>
      <c r="Q1293" s="17" t="str">
        <f>CONCATENATE(Таблица1[[#This Row],[Отверстия]],"/",Таблица1[[#This Row],[PCD]],"/",Таблица1[[#This Row],[Диаметр]])</f>
        <v>5/114,3/17</v>
      </c>
      <c r="R129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5/114,3/17/55/64,1/7</v>
      </c>
      <c r="S129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5/114,3/17/55/64,1/7</v>
      </c>
      <c r="T1293" s="58" t="s">
        <v>22</v>
      </c>
      <c r="U1293" s="4"/>
      <c r="V1293" s="35"/>
      <c r="W1293" s="55"/>
      <c r="X1293" s="34">
        <v>4750</v>
      </c>
      <c r="Y1293" s="161"/>
      <c r="Z1293" s="34">
        <v>0</v>
      </c>
      <c r="AA1293" s="51">
        <f>IFERROR(VLOOKUP(Таблица1[[#This Row],[Товар КОД6]],'Stock СВОД'!$A$5:$C$220,2,0),)</f>
        <v>0</v>
      </c>
      <c r="AB1293" s="51">
        <f>IFERROR(VLOOKUP(Таблица1[[#This Row],[Товар КОД6]],'Продажи Период СВОД'!$A$5:$C$410,2,0),)</f>
        <v>0</v>
      </c>
      <c r="AC1293" s="129">
        <f>IFERROR(VLOOKUP(Таблица1[[#This Row],[Товар КОД6]],'Stock СВОД'!$A$5:$C$220,3,0),)</f>
        <v>0</v>
      </c>
      <c r="AD1293" s="51">
        <f>IFERROR(VLOOKUP(Таблица1[[#This Row],[Товар КОД6]],'Продажи Период СВОД'!$A$5:$C$410,3,0),)</f>
        <v>0</v>
      </c>
      <c r="AE1293" s="119">
        <f>Таблица1[[#This Row],[СТОК 1001]]+Таблица1[[#This Row],[СТОК 1002,]]</f>
        <v>0</v>
      </c>
      <c r="AF1293" s="128"/>
      <c r="AG1293" s="129"/>
      <c r="AH1293" s="120">
        <f>Таблица1[[#This Row],[1002 заказ]]+Таблица1[[#This Row],[1001 заказ]]</f>
        <v>0</v>
      </c>
      <c r="AI1293" s="57"/>
      <c r="AJ1293" s="194"/>
      <c r="AK1293" s="194"/>
      <c r="AL1293" s="194">
        <f>Таблица1[[#This Row],[ФАКТ 1001]]+Таблица1[[#This Row],[ФАКТ 1002]]+Таблица1[[#This Row],[1001 заказ]]+Таблица1[[#This Row],[1002 заказ]]</f>
        <v>0</v>
      </c>
      <c r="AP1293" s="3">
        <f>Таблица1[[#This Row],[Возврат 1002]]+Таблица1[[#This Row],[Возврат 1001]]</f>
        <v>0</v>
      </c>
      <c r="AQ129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94" spans="1:43" s="3" customFormat="1" ht="15.75" hidden="1" customHeight="1" x14ac:dyDescent="0.2">
      <c r="A1294" s="23" t="s">
        <v>810</v>
      </c>
      <c r="B1294" s="2">
        <v>669227</v>
      </c>
      <c r="C1294" s="88" t="s">
        <v>764</v>
      </c>
      <c r="D1294" s="23" t="s">
        <v>810</v>
      </c>
      <c r="E1294" s="7">
        <v>669227</v>
      </c>
      <c r="F1294" s="7"/>
      <c r="G1294" s="8"/>
      <c r="H1294" s="5" t="s">
        <v>65</v>
      </c>
      <c r="I1294" s="5">
        <v>5</v>
      </c>
      <c r="J1294" s="5">
        <v>114.3</v>
      </c>
      <c r="K1294" s="5">
        <v>17</v>
      </c>
      <c r="L1294" s="5">
        <v>55</v>
      </c>
      <c r="M1294" s="5">
        <v>64.099999999999994</v>
      </c>
      <c r="N1294" s="5">
        <v>7.5</v>
      </c>
      <c r="O1294" s="43" t="str">
        <f>CONCATENATE(Таблица1[[#This Row],[Отверстия]],"/",Таблица1[[#This Row],[PCD]])</f>
        <v>5/114,3</v>
      </c>
      <c r="P1294" s="5" t="s">
        <v>765</v>
      </c>
      <c r="Q1294" s="17" t="str">
        <f>CONCATENATE(Таблица1[[#This Row],[Отверстия]],"/",Таблица1[[#This Row],[PCD]],"/",Таблица1[[#This Row],[Диаметр]])</f>
        <v>5/114,3/17</v>
      </c>
      <c r="R129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5/114,3/17/55/64,1/7,5</v>
      </c>
      <c r="S129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5/114,3/17/55/64,1/7,5</v>
      </c>
      <c r="T1294" s="58" t="s">
        <v>22</v>
      </c>
      <c r="U1294" s="4"/>
      <c r="V1294" s="35"/>
      <c r="W1294" s="55"/>
      <c r="X1294" s="34">
        <v>4469</v>
      </c>
      <c r="Y1294" s="161"/>
      <c r="Z1294" s="34">
        <v>0</v>
      </c>
      <c r="AA1294" s="51">
        <f>IFERROR(VLOOKUP(Таблица1[[#This Row],[Товар КОД6]],'Stock СВОД'!$A$5:$C$220,2,0),)</f>
        <v>0</v>
      </c>
      <c r="AB1294" s="51">
        <f>IFERROR(VLOOKUP(Таблица1[[#This Row],[Товар КОД6]],'Продажи Период СВОД'!$A$5:$C$410,2,0),)</f>
        <v>0</v>
      </c>
      <c r="AC1294" s="129">
        <f>IFERROR(VLOOKUP(Таблица1[[#This Row],[Товар КОД6]],'Stock СВОД'!$A$5:$C$220,3,0),)</f>
        <v>0</v>
      </c>
      <c r="AD1294" s="51">
        <f>IFERROR(VLOOKUP(Таблица1[[#This Row],[Товар КОД6]],'Продажи Период СВОД'!$A$5:$C$410,3,0),)</f>
        <v>0</v>
      </c>
      <c r="AE1294" s="119">
        <f>Таблица1[[#This Row],[СТОК 1001]]+Таблица1[[#This Row],[СТОК 1002,]]</f>
        <v>0</v>
      </c>
      <c r="AF1294" s="128"/>
      <c r="AG1294" s="129"/>
      <c r="AH1294" s="120">
        <f>Таблица1[[#This Row],[1002 заказ]]+Таблица1[[#This Row],[1001 заказ]]</f>
        <v>0</v>
      </c>
      <c r="AI1294" s="57"/>
      <c r="AJ1294" s="57"/>
      <c r="AK1294" s="57"/>
      <c r="AL1294" s="57">
        <f>Таблица1[[#This Row],[ФАКТ 1001]]+Таблица1[[#This Row],[ФАКТ 1002]]+Таблица1[[#This Row],[1001 заказ]]+Таблица1[[#This Row],[1002 заказ]]</f>
        <v>0</v>
      </c>
      <c r="AP1294" s="3">
        <f>Таблица1[[#This Row],[Возврат 1002]]+Таблица1[[#This Row],[Возврат 1001]]</f>
        <v>0</v>
      </c>
      <c r="AQ129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95" spans="1:43" s="3" customFormat="1" ht="15.75" customHeight="1" x14ac:dyDescent="0.2">
      <c r="A1295" s="23" t="s">
        <v>810</v>
      </c>
      <c r="B1295" s="2">
        <v>405751</v>
      </c>
      <c r="C1295" s="88" t="s">
        <v>1377</v>
      </c>
      <c r="D1295" s="23" t="s">
        <v>810</v>
      </c>
      <c r="E1295" s="7">
        <v>405751</v>
      </c>
      <c r="F1295" s="7" t="s">
        <v>423</v>
      </c>
      <c r="G1295" s="8" t="s">
        <v>1180</v>
      </c>
      <c r="H1295" s="5" t="s">
        <v>21</v>
      </c>
      <c r="I1295" s="5">
        <v>5</v>
      </c>
      <c r="J1295" s="5">
        <v>114.3</v>
      </c>
      <c r="K1295" s="5">
        <v>17</v>
      </c>
      <c r="L1295" s="5">
        <v>55</v>
      </c>
      <c r="M1295" s="5">
        <v>67.099999999999994</v>
      </c>
      <c r="N1295" s="5">
        <v>7</v>
      </c>
      <c r="O1295" s="43" t="str">
        <f>CONCATENATE(Таблица1[[#This Row],[Отверстия]],"/",Таблица1[[#This Row],[PCD]])</f>
        <v>5/114,3</v>
      </c>
      <c r="P1295" s="5" t="s">
        <v>1376</v>
      </c>
      <c r="Q1295" s="17" t="str">
        <f>CONCATENATE(Таблица1[[#This Row],[Отверстия]],"/",Таблица1[[#This Row],[PCD]],"/",Таблица1[[#This Row],[Диаметр]])</f>
        <v>5/114,3/17</v>
      </c>
      <c r="R129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5/114,3/17/55/67,1/7</v>
      </c>
      <c r="S129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5/114,3/17/55/67,1/7</v>
      </c>
      <c r="T1295" s="58" t="s">
        <v>22</v>
      </c>
      <c r="U1295" s="4"/>
      <c r="V1295" s="35"/>
      <c r="W1295" s="55"/>
      <c r="X1295" s="34">
        <v>4750</v>
      </c>
      <c r="Y1295" s="161"/>
      <c r="Z1295" s="34">
        <v>0</v>
      </c>
      <c r="AA1295" s="51">
        <f>IFERROR(VLOOKUP(Таблица1[[#This Row],[Товар КОД6]],'Stock СВОД'!$A$5:$C$220,2,0),)</f>
        <v>0</v>
      </c>
      <c r="AB1295" s="51">
        <f>IFERROR(VLOOKUP(Таблица1[[#This Row],[Товар КОД6]],'Продажи Период СВОД'!$A$5:$C$410,2,0),)</f>
        <v>0</v>
      </c>
      <c r="AC1295" s="129">
        <f>IFERROR(VLOOKUP(Таблица1[[#This Row],[Товар КОД6]],'Stock СВОД'!$A$5:$C$220,3,0),)</f>
        <v>0</v>
      </c>
      <c r="AD1295" s="51">
        <f>IFERROR(VLOOKUP(Таблица1[[#This Row],[Товар КОД6]],'Продажи Период СВОД'!$A$5:$C$410,3,0),)</f>
        <v>0</v>
      </c>
      <c r="AE1295" s="119">
        <f>Таблица1[[#This Row],[СТОК 1001]]+Таблица1[[#This Row],[СТОК 1002,]]</f>
        <v>0</v>
      </c>
      <c r="AF1295" s="128"/>
      <c r="AG1295" s="129"/>
      <c r="AH1295" s="120">
        <f>Таблица1[[#This Row],[1002 заказ]]+Таблица1[[#This Row],[1001 заказ]]</f>
        <v>0</v>
      </c>
      <c r="AI1295" s="57"/>
      <c r="AJ1295" s="194"/>
      <c r="AK1295" s="194"/>
      <c r="AL1295" s="194">
        <f>Таблица1[[#This Row],[ФАКТ 1001]]+Таблица1[[#This Row],[ФАКТ 1002]]+Таблица1[[#This Row],[1001 заказ]]+Таблица1[[#This Row],[1002 заказ]]</f>
        <v>0</v>
      </c>
      <c r="AP1295" s="3">
        <f>Таблица1[[#This Row],[Возврат 1002]]+Таблица1[[#This Row],[Возврат 1001]]</f>
        <v>0</v>
      </c>
      <c r="AQ129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96" spans="1:43" s="3" customFormat="1" ht="15.75" customHeight="1" x14ac:dyDescent="0.2">
      <c r="A1296" s="23" t="s">
        <v>810</v>
      </c>
      <c r="B1296" s="2">
        <v>409127</v>
      </c>
      <c r="C1296" s="88" t="s">
        <v>1911</v>
      </c>
      <c r="D1296" s="23" t="s">
        <v>810</v>
      </c>
      <c r="E1296" s="7">
        <v>409127</v>
      </c>
      <c r="F1296" s="7" t="s">
        <v>377</v>
      </c>
      <c r="G1296" s="8" t="s">
        <v>1180</v>
      </c>
      <c r="H1296" s="5" t="s">
        <v>21</v>
      </c>
      <c r="I1296" s="5">
        <v>5</v>
      </c>
      <c r="J1296" s="5">
        <v>114.3</v>
      </c>
      <c r="K1296" s="5">
        <v>17</v>
      </c>
      <c r="L1296" s="5">
        <v>55</v>
      </c>
      <c r="M1296" s="5">
        <v>67.099999999999994</v>
      </c>
      <c r="N1296" s="5">
        <v>7</v>
      </c>
      <c r="O1296" s="43" t="str">
        <f>CONCATENATE(Таблица1[[#This Row],[Отверстия]],"/",Таблица1[[#This Row],[PCD]])</f>
        <v>5/114,3</v>
      </c>
      <c r="P1296" s="5" t="s">
        <v>1910</v>
      </c>
      <c r="Q1296" s="17" t="str">
        <f>CONCATENATE(Таблица1[[#This Row],[Отверстия]],"/",Таблица1[[#This Row],[PCD]],"/",Таблица1[[#This Row],[Диаметр]])</f>
        <v>5/114,3/17</v>
      </c>
      <c r="R129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5/114,3/17/55/67,1/7</v>
      </c>
      <c r="S129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5/114,3/17/55/67,1/7</v>
      </c>
      <c r="T1296" s="58" t="s">
        <v>22</v>
      </c>
      <c r="U1296" s="4"/>
      <c r="V1296" s="35"/>
      <c r="W1296" s="55"/>
      <c r="X1296" s="34">
        <v>4750</v>
      </c>
      <c r="Y1296" s="161"/>
      <c r="Z1296" s="34">
        <v>0</v>
      </c>
      <c r="AA1296" s="51">
        <f>IFERROR(VLOOKUP(Таблица1[[#This Row],[Товар КОД6]],'Stock СВОД'!$A$5:$C$220,2,0),)</f>
        <v>0</v>
      </c>
      <c r="AB1296" s="51">
        <f>IFERROR(VLOOKUP(Таблица1[[#This Row],[Товар КОД6]],'Продажи Период СВОД'!$A$5:$C$410,2,0),)</f>
        <v>0</v>
      </c>
      <c r="AC1296" s="129">
        <f>IFERROR(VLOOKUP(Таблица1[[#This Row],[Товар КОД6]],'Stock СВОД'!$A$5:$C$220,3,0),)</f>
        <v>0</v>
      </c>
      <c r="AD1296" s="51">
        <f>IFERROR(VLOOKUP(Таблица1[[#This Row],[Товар КОД6]],'Продажи Период СВОД'!$A$5:$C$410,3,0),)</f>
        <v>0</v>
      </c>
      <c r="AE1296" s="119">
        <f>Таблица1[[#This Row],[СТОК 1001]]+Таблица1[[#This Row],[СТОК 1002,]]</f>
        <v>0</v>
      </c>
      <c r="AF1296" s="128"/>
      <c r="AG1296" s="129"/>
      <c r="AH1296" s="120">
        <f>Таблица1[[#This Row],[1002 заказ]]+Таблица1[[#This Row],[1001 заказ]]</f>
        <v>0</v>
      </c>
      <c r="AI1296" s="57"/>
      <c r="AJ1296" s="194"/>
      <c r="AK1296" s="194"/>
      <c r="AL1296" s="194">
        <f>Таблица1[[#This Row],[ФАКТ 1001]]+Таблица1[[#This Row],[ФАКТ 1002]]+Таблица1[[#This Row],[1001 заказ]]+Таблица1[[#This Row],[1002 заказ]]</f>
        <v>0</v>
      </c>
      <c r="AP1296" s="3">
        <f>Таблица1[[#This Row],[Возврат 1002]]+Таблица1[[#This Row],[Возврат 1001]]</f>
        <v>0</v>
      </c>
      <c r="AQ129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97" spans="1:43" s="3" customFormat="1" ht="15.75" customHeight="1" x14ac:dyDescent="0.2">
      <c r="A1297" s="23" t="s">
        <v>810</v>
      </c>
      <c r="B1297" s="2">
        <v>409128</v>
      </c>
      <c r="C1297" s="88" t="s">
        <v>1913</v>
      </c>
      <c r="D1297" s="23" t="s">
        <v>810</v>
      </c>
      <c r="E1297" s="7">
        <v>409128</v>
      </c>
      <c r="F1297" s="7" t="s">
        <v>377</v>
      </c>
      <c r="G1297" s="8" t="s">
        <v>2571</v>
      </c>
      <c r="H1297" s="5" t="s">
        <v>21</v>
      </c>
      <c r="I1297" s="5">
        <v>5</v>
      </c>
      <c r="J1297" s="5">
        <v>114.3</v>
      </c>
      <c r="K1297" s="5">
        <v>17</v>
      </c>
      <c r="L1297" s="5">
        <v>55</v>
      </c>
      <c r="M1297" s="5">
        <v>67.099999999999994</v>
      </c>
      <c r="N1297" s="5">
        <v>7</v>
      </c>
      <c r="O1297" s="43" t="str">
        <f>CONCATENATE(Таблица1[[#This Row],[Отверстия]],"/",Таблица1[[#This Row],[PCD]])</f>
        <v>5/114,3</v>
      </c>
      <c r="P1297" s="5" t="s">
        <v>1912</v>
      </c>
      <c r="Q1297" s="17" t="str">
        <f>CONCATENATE(Таблица1[[#This Row],[Отверстия]],"/",Таблица1[[#This Row],[PCD]],"/",Таблица1[[#This Row],[Диаметр]])</f>
        <v>5/114,3/17</v>
      </c>
      <c r="R129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5/114,3/17/55/67,1/7</v>
      </c>
      <c r="S129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5/114,3/17/55/67,1/7</v>
      </c>
      <c r="T1297" s="58" t="s">
        <v>22</v>
      </c>
      <c r="U1297" s="4"/>
      <c r="V1297" s="35"/>
      <c r="W1297" s="55"/>
      <c r="X1297" s="34">
        <v>4750</v>
      </c>
      <c r="Y1297" s="161"/>
      <c r="Z1297" s="34">
        <v>0</v>
      </c>
      <c r="AA1297" s="51">
        <f>IFERROR(VLOOKUP(Таблица1[[#This Row],[Товар КОД6]],'Stock СВОД'!$A$5:$C$220,2,0),)</f>
        <v>0</v>
      </c>
      <c r="AB1297" s="51">
        <f>IFERROR(VLOOKUP(Таблица1[[#This Row],[Товар КОД6]],'Продажи Период СВОД'!$A$5:$C$410,2,0),)</f>
        <v>0</v>
      </c>
      <c r="AC1297" s="129">
        <f>IFERROR(VLOOKUP(Таблица1[[#This Row],[Товар КОД6]],'Stock СВОД'!$A$5:$C$220,3,0),)</f>
        <v>0</v>
      </c>
      <c r="AD1297" s="51">
        <f>IFERROR(VLOOKUP(Таблица1[[#This Row],[Товар КОД6]],'Продажи Период СВОД'!$A$5:$C$410,3,0),)</f>
        <v>0</v>
      </c>
      <c r="AE1297" s="119">
        <f>Таблица1[[#This Row],[СТОК 1001]]+Таблица1[[#This Row],[СТОК 1002,]]</f>
        <v>0</v>
      </c>
      <c r="AF1297" s="128"/>
      <c r="AG1297" s="129"/>
      <c r="AH1297" s="120">
        <f>Таблица1[[#This Row],[1002 заказ]]+Таблица1[[#This Row],[1001 заказ]]</f>
        <v>0</v>
      </c>
      <c r="AI1297" s="57"/>
      <c r="AJ1297" s="194"/>
      <c r="AK1297" s="194"/>
      <c r="AL1297" s="194">
        <f>Таблица1[[#This Row],[ФАКТ 1001]]+Таблица1[[#This Row],[ФАКТ 1002]]+Таблица1[[#This Row],[1001 заказ]]+Таблица1[[#This Row],[1002 заказ]]</f>
        <v>0</v>
      </c>
      <c r="AP1297" s="3">
        <f>Таблица1[[#This Row],[Возврат 1002]]+Таблица1[[#This Row],[Возврат 1001]]</f>
        <v>0</v>
      </c>
      <c r="AQ129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98" spans="1:43" s="3" customFormat="1" ht="15.75" customHeight="1" x14ac:dyDescent="0.2">
      <c r="A1298" s="23" t="s">
        <v>810</v>
      </c>
      <c r="B1298" s="2">
        <v>665846</v>
      </c>
      <c r="C1298" s="88" t="s">
        <v>3949</v>
      </c>
      <c r="D1298" s="23" t="s">
        <v>810</v>
      </c>
      <c r="E1298" s="7">
        <v>665846</v>
      </c>
      <c r="F1298" s="7" t="s">
        <v>423</v>
      </c>
      <c r="G1298" s="8" t="s">
        <v>1099</v>
      </c>
      <c r="H1298" s="5" t="s">
        <v>21</v>
      </c>
      <c r="I1298" s="5">
        <v>5</v>
      </c>
      <c r="J1298" s="5">
        <v>114.3</v>
      </c>
      <c r="K1298" s="5">
        <v>17</v>
      </c>
      <c r="L1298" s="5">
        <v>55</v>
      </c>
      <c r="M1298" s="5">
        <v>67.099999999999994</v>
      </c>
      <c r="N1298" s="5">
        <v>7</v>
      </c>
      <c r="O1298" s="43" t="str">
        <f>CONCATENATE(Таблица1[[#This Row],[Отверстия]],"/",Таблица1[[#This Row],[PCD]])</f>
        <v>5/114,3</v>
      </c>
      <c r="P1298" s="5" t="s">
        <v>2418</v>
      </c>
      <c r="Q1298" s="17" t="str">
        <f>CONCATENATE(Таблица1[[#This Row],[Отверстия]],"/",Таблица1[[#This Row],[PCD]],"/",Таблица1[[#This Row],[Диаметр]])</f>
        <v>5/114,3/17</v>
      </c>
      <c r="R129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5/114,3/17/55/67,1/7</v>
      </c>
      <c r="S129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5/114,3/17/55/67,1/7</v>
      </c>
      <c r="T1298" s="58" t="s">
        <v>22</v>
      </c>
      <c r="U1298" s="4"/>
      <c r="V1298" s="35"/>
      <c r="W1298" s="55"/>
      <c r="X1298" s="34">
        <v>4750</v>
      </c>
      <c r="Y1298" s="161"/>
      <c r="Z1298" s="34">
        <v>0</v>
      </c>
      <c r="AA1298" s="51">
        <f>IFERROR(VLOOKUP(Таблица1[[#This Row],[Товар КОД6]],'Stock СВОД'!$A$5:$C$220,2,0),)</f>
        <v>0</v>
      </c>
      <c r="AB1298" s="51">
        <f>IFERROR(VLOOKUP(Таблица1[[#This Row],[Товар КОД6]],'Продажи Период СВОД'!$A$5:$C$410,2,0),)</f>
        <v>0</v>
      </c>
      <c r="AC1298" s="129">
        <f>IFERROR(VLOOKUP(Таблица1[[#This Row],[Товар КОД6]],'Stock СВОД'!$A$5:$C$220,3,0),)</f>
        <v>0</v>
      </c>
      <c r="AD1298" s="51">
        <f>IFERROR(VLOOKUP(Таблица1[[#This Row],[Товар КОД6]],'Продажи Период СВОД'!$A$5:$C$410,3,0),)</f>
        <v>0</v>
      </c>
      <c r="AE1298" s="119">
        <f>Таблица1[[#This Row],[СТОК 1001]]+Таблица1[[#This Row],[СТОК 1002,]]</f>
        <v>0</v>
      </c>
      <c r="AF1298" s="128"/>
      <c r="AG1298" s="129"/>
      <c r="AH1298" s="120">
        <f>Таблица1[[#This Row],[1002 заказ]]+Таблица1[[#This Row],[1001 заказ]]</f>
        <v>0</v>
      </c>
      <c r="AI1298" s="57"/>
      <c r="AJ1298" s="194"/>
      <c r="AK1298" s="194"/>
      <c r="AL1298" s="194">
        <f>Таблица1[[#This Row],[ФАКТ 1001]]+Таблица1[[#This Row],[ФАКТ 1002]]+Таблица1[[#This Row],[1001 заказ]]+Таблица1[[#This Row],[1002 заказ]]</f>
        <v>0</v>
      </c>
      <c r="AP1298" s="3">
        <f>Таблица1[[#This Row],[Возврат 1002]]+Таблица1[[#This Row],[Возврат 1001]]</f>
        <v>0</v>
      </c>
      <c r="AQ129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299" spans="1:43" s="3" customFormat="1" ht="15.75" customHeight="1" x14ac:dyDescent="0.2">
      <c r="A1299" s="23" t="s">
        <v>810</v>
      </c>
      <c r="B1299" s="2">
        <v>665847</v>
      </c>
      <c r="C1299" s="88" t="s">
        <v>3837</v>
      </c>
      <c r="D1299" s="23" t="s">
        <v>810</v>
      </c>
      <c r="E1299" s="7">
        <v>665847</v>
      </c>
      <c r="F1299" s="7" t="s">
        <v>423</v>
      </c>
      <c r="G1299" s="8" t="s">
        <v>1106</v>
      </c>
      <c r="H1299" s="5" t="s">
        <v>21</v>
      </c>
      <c r="I1299" s="5">
        <v>5</v>
      </c>
      <c r="J1299" s="5">
        <v>114.3</v>
      </c>
      <c r="K1299" s="5">
        <v>17</v>
      </c>
      <c r="L1299" s="5">
        <v>55</v>
      </c>
      <c r="M1299" s="5">
        <v>67.099999999999994</v>
      </c>
      <c r="N1299" s="5">
        <v>7</v>
      </c>
      <c r="O1299" s="43" t="str">
        <f>CONCATENATE(Таблица1[[#This Row],[Отверстия]],"/",Таблица1[[#This Row],[PCD]])</f>
        <v>5/114,3</v>
      </c>
      <c r="P1299" s="5" t="s">
        <v>2419</v>
      </c>
      <c r="Q1299" s="17" t="str">
        <f>CONCATENATE(Таблица1[[#This Row],[Отверстия]],"/",Таблица1[[#This Row],[PCD]],"/",Таблица1[[#This Row],[Диаметр]])</f>
        <v>5/114,3/17</v>
      </c>
      <c r="R129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5/114,3/17/55/67,1/7</v>
      </c>
      <c r="S129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5/114,3/17/55/67,1/7</v>
      </c>
      <c r="T1299" s="58" t="s">
        <v>22</v>
      </c>
      <c r="U1299" s="4"/>
      <c r="V1299" s="35"/>
      <c r="W1299" s="55"/>
      <c r="X1299" s="34">
        <v>4750</v>
      </c>
      <c r="Y1299" s="161"/>
      <c r="Z1299" s="34">
        <v>0</v>
      </c>
      <c r="AA1299" s="51">
        <f>IFERROR(VLOOKUP(Таблица1[[#This Row],[Товар КОД6]],'Stock СВОД'!$A$5:$C$220,2,0),)</f>
        <v>0</v>
      </c>
      <c r="AB1299" s="51">
        <f>IFERROR(VLOOKUP(Таблица1[[#This Row],[Товар КОД6]],'Продажи Период СВОД'!$A$5:$C$410,2,0),)</f>
        <v>0</v>
      </c>
      <c r="AC1299" s="129">
        <f>IFERROR(VLOOKUP(Таблица1[[#This Row],[Товар КОД6]],'Stock СВОД'!$A$5:$C$220,3,0),)</f>
        <v>0</v>
      </c>
      <c r="AD1299" s="51">
        <f>IFERROR(VLOOKUP(Таблица1[[#This Row],[Товар КОД6]],'Продажи Период СВОД'!$A$5:$C$410,3,0),)</f>
        <v>0</v>
      </c>
      <c r="AE1299" s="119">
        <f>Таблица1[[#This Row],[СТОК 1001]]+Таблица1[[#This Row],[СТОК 1002,]]</f>
        <v>0</v>
      </c>
      <c r="AF1299" s="128"/>
      <c r="AG1299" s="129"/>
      <c r="AH1299" s="120">
        <f>Таблица1[[#This Row],[1002 заказ]]+Таблица1[[#This Row],[1001 заказ]]</f>
        <v>0</v>
      </c>
      <c r="AI1299" s="57"/>
      <c r="AJ1299" s="194"/>
      <c r="AK1299" s="194"/>
      <c r="AL1299" s="194">
        <f>Таблица1[[#This Row],[ФАКТ 1001]]+Таблица1[[#This Row],[ФАКТ 1002]]+Таблица1[[#This Row],[1001 заказ]]+Таблица1[[#This Row],[1002 заказ]]</f>
        <v>0</v>
      </c>
      <c r="AP1299" s="3">
        <f>Таблица1[[#This Row],[Возврат 1002]]+Таблица1[[#This Row],[Возврат 1001]]</f>
        <v>0</v>
      </c>
      <c r="AQ129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00" spans="1:43" s="3" customFormat="1" ht="15.75" customHeight="1" x14ac:dyDescent="0.2">
      <c r="A1300" s="23" t="s">
        <v>810</v>
      </c>
      <c r="B1300" s="2">
        <v>665883</v>
      </c>
      <c r="C1300" s="88" t="s">
        <v>3838</v>
      </c>
      <c r="D1300" s="23" t="s">
        <v>810</v>
      </c>
      <c r="E1300" s="7">
        <v>665883</v>
      </c>
      <c r="F1300" s="7" t="s">
        <v>377</v>
      </c>
      <c r="G1300" s="8" t="s">
        <v>1099</v>
      </c>
      <c r="H1300" s="5" t="s">
        <v>21</v>
      </c>
      <c r="I1300" s="5">
        <v>5</v>
      </c>
      <c r="J1300" s="5">
        <v>114.3</v>
      </c>
      <c r="K1300" s="5">
        <v>17</v>
      </c>
      <c r="L1300" s="5">
        <v>55</v>
      </c>
      <c r="M1300" s="5">
        <v>67.099999999999994</v>
      </c>
      <c r="N1300" s="5">
        <v>7</v>
      </c>
      <c r="O1300" s="43" t="str">
        <f>CONCATENATE(Таблица1[[#This Row],[Отверстия]],"/",Таблица1[[#This Row],[PCD]])</f>
        <v>5/114,3</v>
      </c>
      <c r="P1300" s="5" t="s">
        <v>2448</v>
      </c>
      <c r="Q1300" s="17" t="str">
        <f>CONCATENATE(Таблица1[[#This Row],[Отверстия]],"/",Таблица1[[#This Row],[PCD]],"/",Таблица1[[#This Row],[Диаметр]])</f>
        <v>5/114,3/17</v>
      </c>
      <c r="R130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5/114,3/17/55/67,1/7</v>
      </c>
      <c r="S130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5/114,3/17/55/67,1/7</v>
      </c>
      <c r="T1300" s="58" t="s">
        <v>22</v>
      </c>
      <c r="U1300" s="4"/>
      <c r="V1300" s="35"/>
      <c r="W1300" s="55"/>
      <c r="X1300" s="34">
        <v>4750</v>
      </c>
      <c r="Y1300" s="161"/>
      <c r="Z1300" s="34">
        <v>0</v>
      </c>
      <c r="AA1300" s="51">
        <f>IFERROR(VLOOKUP(Таблица1[[#This Row],[Товар КОД6]],'Stock СВОД'!$A$5:$C$220,2,0),)</f>
        <v>0</v>
      </c>
      <c r="AB1300" s="51">
        <f>IFERROR(VLOOKUP(Таблица1[[#This Row],[Товар КОД6]],'Продажи Период СВОД'!$A$5:$C$410,2,0),)</f>
        <v>0</v>
      </c>
      <c r="AC1300" s="129">
        <f>IFERROR(VLOOKUP(Таблица1[[#This Row],[Товар КОД6]],'Stock СВОД'!$A$5:$C$220,3,0),)</f>
        <v>0</v>
      </c>
      <c r="AD1300" s="51">
        <f>IFERROR(VLOOKUP(Таблица1[[#This Row],[Товар КОД6]],'Продажи Период СВОД'!$A$5:$C$410,3,0),)</f>
        <v>0</v>
      </c>
      <c r="AE1300" s="119">
        <f>Таблица1[[#This Row],[СТОК 1001]]+Таблица1[[#This Row],[СТОК 1002,]]</f>
        <v>0</v>
      </c>
      <c r="AF1300" s="128"/>
      <c r="AG1300" s="129"/>
      <c r="AH1300" s="120">
        <f>Таблица1[[#This Row],[1002 заказ]]+Таблица1[[#This Row],[1001 заказ]]</f>
        <v>0</v>
      </c>
      <c r="AI1300" s="57"/>
      <c r="AJ1300" s="194"/>
      <c r="AK1300" s="194"/>
      <c r="AL1300" s="194">
        <f>Таблица1[[#This Row],[ФАКТ 1001]]+Таблица1[[#This Row],[ФАКТ 1002]]+Таблица1[[#This Row],[1001 заказ]]+Таблица1[[#This Row],[1002 заказ]]</f>
        <v>0</v>
      </c>
      <c r="AP1300" s="3">
        <f>Таблица1[[#This Row],[Возврат 1002]]+Таблица1[[#This Row],[Возврат 1001]]</f>
        <v>0</v>
      </c>
      <c r="AQ130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01" spans="1:43" s="3" customFormat="1" ht="15.75" customHeight="1" x14ac:dyDescent="0.2">
      <c r="A1301" s="23" t="s">
        <v>810</v>
      </c>
      <c r="B1301" s="2">
        <v>665885</v>
      </c>
      <c r="C1301" s="88" t="s">
        <v>3950</v>
      </c>
      <c r="D1301" s="23" t="s">
        <v>810</v>
      </c>
      <c r="E1301" s="7">
        <v>665885</v>
      </c>
      <c r="F1301" s="7" t="s">
        <v>377</v>
      </c>
      <c r="G1301" s="8" t="s">
        <v>1106</v>
      </c>
      <c r="H1301" s="5" t="s">
        <v>21</v>
      </c>
      <c r="I1301" s="5">
        <v>5</v>
      </c>
      <c r="J1301" s="5">
        <v>114.3</v>
      </c>
      <c r="K1301" s="5">
        <v>17</v>
      </c>
      <c r="L1301" s="5">
        <v>55</v>
      </c>
      <c r="M1301" s="5">
        <v>67.099999999999994</v>
      </c>
      <c r="N1301" s="5">
        <v>7</v>
      </c>
      <c r="O1301" s="43" t="str">
        <f>CONCATENATE(Таблица1[[#This Row],[Отверстия]],"/",Таблица1[[#This Row],[PCD]])</f>
        <v>5/114,3</v>
      </c>
      <c r="P1301" s="5" t="s">
        <v>2449</v>
      </c>
      <c r="Q1301" s="17" t="str">
        <f>CONCATENATE(Таблица1[[#This Row],[Отверстия]],"/",Таблица1[[#This Row],[PCD]],"/",Таблица1[[#This Row],[Диаметр]])</f>
        <v>5/114,3/17</v>
      </c>
      <c r="R130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5/114,3/17/55/67,1/7</v>
      </c>
      <c r="S130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5/114,3/17/55/67,1/7</v>
      </c>
      <c r="T1301" s="58" t="s">
        <v>22</v>
      </c>
      <c r="U1301" s="4"/>
      <c r="V1301" s="35"/>
      <c r="W1301" s="55"/>
      <c r="X1301" s="34">
        <v>4750</v>
      </c>
      <c r="Y1301" s="161"/>
      <c r="Z1301" s="34">
        <v>0</v>
      </c>
      <c r="AA1301" s="51">
        <f>IFERROR(VLOOKUP(Таблица1[[#This Row],[Товар КОД6]],'Stock СВОД'!$A$5:$C$220,2,0),)</f>
        <v>0</v>
      </c>
      <c r="AB1301" s="51">
        <f>IFERROR(VLOOKUP(Таблица1[[#This Row],[Товар КОД6]],'Продажи Период СВОД'!$A$5:$C$410,2,0),)</f>
        <v>0</v>
      </c>
      <c r="AC1301" s="129">
        <f>IFERROR(VLOOKUP(Таблица1[[#This Row],[Товар КОД6]],'Stock СВОД'!$A$5:$C$220,3,0),)</f>
        <v>0</v>
      </c>
      <c r="AD1301" s="51">
        <f>IFERROR(VLOOKUP(Таблица1[[#This Row],[Товар КОД6]],'Продажи Период СВОД'!$A$5:$C$410,3,0),)</f>
        <v>0</v>
      </c>
      <c r="AE1301" s="119">
        <f>Таблица1[[#This Row],[СТОК 1001]]+Таблица1[[#This Row],[СТОК 1002,]]</f>
        <v>0</v>
      </c>
      <c r="AF1301" s="128"/>
      <c r="AG1301" s="129"/>
      <c r="AH1301" s="120">
        <f>Таблица1[[#This Row],[1002 заказ]]+Таблица1[[#This Row],[1001 заказ]]</f>
        <v>0</v>
      </c>
      <c r="AI1301" s="57"/>
      <c r="AJ1301" s="194"/>
      <c r="AK1301" s="194"/>
      <c r="AL1301" s="194">
        <f>Таблица1[[#This Row],[ФАКТ 1001]]+Таблица1[[#This Row],[ФАКТ 1002]]+Таблица1[[#This Row],[1001 заказ]]+Таблица1[[#This Row],[1002 заказ]]</f>
        <v>0</v>
      </c>
      <c r="AP1301" s="3">
        <f>Таблица1[[#This Row],[Возврат 1002]]+Таблица1[[#This Row],[Возврат 1001]]</f>
        <v>0</v>
      </c>
      <c r="AQ130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02" spans="1:43" s="3" customFormat="1" ht="15.75" hidden="1" customHeight="1" x14ac:dyDescent="0.2">
      <c r="A1302" s="23" t="s">
        <v>810</v>
      </c>
      <c r="B1302" s="2">
        <v>895237</v>
      </c>
      <c r="C1302" s="88"/>
      <c r="D1302" s="23" t="s">
        <v>810</v>
      </c>
      <c r="E1302" s="7">
        <v>895237</v>
      </c>
      <c r="F1302" s="7"/>
      <c r="G1302" s="8"/>
      <c r="H1302" s="5" t="s">
        <v>284</v>
      </c>
      <c r="I1302" s="5">
        <v>5</v>
      </c>
      <c r="J1302" s="5">
        <v>114.3</v>
      </c>
      <c r="K1302" s="5">
        <v>18</v>
      </c>
      <c r="L1302" s="5">
        <v>42</v>
      </c>
      <c r="M1302" s="5">
        <v>72.3</v>
      </c>
      <c r="N1302" s="5">
        <v>8</v>
      </c>
      <c r="O1302" s="43" t="str">
        <f>CONCATENATE(Таблица1[[#This Row],[Отверстия]],"/",Таблица1[[#This Row],[PCD]])</f>
        <v>5/114,3</v>
      </c>
      <c r="P1302" s="5" t="s">
        <v>766</v>
      </c>
      <c r="Q1302" s="17" t="str">
        <f>CONCATENATE(Таблица1[[#This Row],[Отверстия]],"/",Таблица1[[#This Row],[PCD]],"/",Таблица1[[#This Row],[Диаметр]])</f>
        <v>5/114,3/18</v>
      </c>
      <c r="R130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5/114,3/18/42/72,3/8</v>
      </c>
      <c r="S130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5/114,3/18/42/72,3/8</v>
      </c>
      <c r="T1302" s="58" t="s">
        <v>22</v>
      </c>
      <c r="U1302" s="4"/>
      <c r="V1302" s="35"/>
      <c r="W1302" s="55"/>
      <c r="X1302" s="34">
        <v>6670</v>
      </c>
      <c r="Y1302" s="161"/>
      <c r="Z1302" s="34">
        <v>0</v>
      </c>
      <c r="AA1302" s="51">
        <f>IFERROR(VLOOKUP(Таблица1[[#This Row],[Товар КОД6]],'Stock СВОД'!$A$5:$C$220,2,0),)</f>
        <v>0</v>
      </c>
      <c r="AB1302" s="51">
        <f>IFERROR(VLOOKUP(Таблица1[[#This Row],[Товар КОД6]],'Продажи Период СВОД'!$A$5:$C$410,2,0),)</f>
        <v>0</v>
      </c>
      <c r="AC1302" s="129">
        <f>IFERROR(VLOOKUP(Таблица1[[#This Row],[Товар КОД6]],'Stock СВОД'!$A$5:$C$220,3,0),)</f>
        <v>0</v>
      </c>
      <c r="AD1302" s="51">
        <f>IFERROR(VLOOKUP(Таблица1[[#This Row],[Товар КОД6]],'Продажи Период СВОД'!$A$5:$C$410,3,0),)</f>
        <v>0</v>
      </c>
      <c r="AE1302" s="119">
        <f>Таблица1[[#This Row],[СТОК 1001]]+Таблица1[[#This Row],[СТОК 1002,]]</f>
        <v>0</v>
      </c>
      <c r="AF1302" s="128"/>
      <c r="AG1302" s="129"/>
      <c r="AH1302" s="120">
        <f>Таблица1[[#This Row],[1002 заказ]]+Таблица1[[#This Row],[1001 заказ]]</f>
        <v>0</v>
      </c>
      <c r="AI1302" s="57"/>
      <c r="AJ1302" s="57"/>
      <c r="AK1302" s="57"/>
      <c r="AL1302" s="57">
        <f>Таблица1[[#This Row],[ФАКТ 1001]]+Таблица1[[#This Row],[ФАКТ 1002]]+Таблица1[[#This Row],[1001 заказ]]+Таблица1[[#This Row],[1002 заказ]]</f>
        <v>0</v>
      </c>
      <c r="AP1302" s="3">
        <f>Таблица1[[#This Row],[Возврат 1002]]+Таблица1[[#This Row],[Возврат 1001]]</f>
        <v>0</v>
      </c>
      <c r="AQ130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03" spans="1:43" s="3" customFormat="1" ht="15.75" customHeight="1" x14ac:dyDescent="0.2">
      <c r="A1303" s="23" t="s">
        <v>810</v>
      </c>
      <c r="B1303" s="2">
        <v>661626</v>
      </c>
      <c r="C1303" s="88" t="s">
        <v>3839</v>
      </c>
      <c r="D1303" s="23" t="s">
        <v>810</v>
      </c>
      <c r="E1303" s="7">
        <v>661626</v>
      </c>
      <c r="F1303" s="7" t="s">
        <v>513</v>
      </c>
      <c r="G1303" s="8" t="s">
        <v>1099</v>
      </c>
      <c r="H1303" s="5" t="s">
        <v>21</v>
      </c>
      <c r="I1303" s="5">
        <v>5</v>
      </c>
      <c r="J1303" s="5">
        <v>115</v>
      </c>
      <c r="K1303" s="5">
        <v>16</v>
      </c>
      <c r="L1303" s="5">
        <v>38</v>
      </c>
      <c r="M1303" s="5">
        <v>70.3</v>
      </c>
      <c r="N1303" s="5">
        <v>7</v>
      </c>
      <c r="O1303" s="43" t="str">
        <f>CONCATENATE(Таблица1[[#This Row],[Отверстия]],"/",Таблица1[[#This Row],[PCD]])</f>
        <v>5/115</v>
      </c>
      <c r="P1303" s="5" t="s">
        <v>779</v>
      </c>
      <c r="Q1303" s="17" t="str">
        <f>CONCATENATE(Таблица1[[#This Row],[Отверстия]],"/",Таблица1[[#This Row],[PCD]],"/",Таблица1[[#This Row],[Диаметр]])</f>
        <v>5/115/16</v>
      </c>
      <c r="R130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5/115/16/38/70,3/7</v>
      </c>
      <c r="S130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5/115/16/38/70,3/7</v>
      </c>
      <c r="T1303" s="58" t="s">
        <v>22</v>
      </c>
      <c r="U1303" s="4"/>
      <c r="V1303" s="35"/>
      <c r="W1303" s="55"/>
      <c r="X1303" s="34">
        <v>3990</v>
      </c>
      <c r="Y1303" s="161"/>
      <c r="Z1303" s="34">
        <v>0</v>
      </c>
      <c r="AA1303" s="51">
        <f>IFERROR(VLOOKUP(Таблица1[[#This Row],[Товар КОД6]],'Stock СВОД'!$A$5:$C$220,2,0),)</f>
        <v>0</v>
      </c>
      <c r="AB1303" s="51">
        <f>IFERROR(VLOOKUP(Таблица1[[#This Row],[Товар КОД6]],'Продажи Период СВОД'!$A$5:$C$410,2,0),)</f>
        <v>0</v>
      </c>
      <c r="AC1303" s="129">
        <f>IFERROR(VLOOKUP(Таблица1[[#This Row],[Товар КОД6]],'Stock СВОД'!$A$5:$C$220,3,0),)</f>
        <v>0</v>
      </c>
      <c r="AD1303" s="51">
        <f>IFERROR(VLOOKUP(Таблица1[[#This Row],[Товар КОД6]],'Продажи Период СВОД'!$A$5:$C$410,3,0),)</f>
        <v>0</v>
      </c>
      <c r="AE1303" s="119">
        <f>Таблица1[[#This Row],[СТОК 1001]]+Таблица1[[#This Row],[СТОК 1002,]]</f>
        <v>0</v>
      </c>
      <c r="AF1303" s="128"/>
      <c r="AG1303" s="129"/>
      <c r="AH1303" s="120">
        <f>Таблица1[[#This Row],[1002 заказ]]+Таблица1[[#This Row],[1001 заказ]]</f>
        <v>0</v>
      </c>
      <c r="AI1303" s="57"/>
      <c r="AJ1303" s="194"/>
      <c r="AK1303" s="194"/>
      <c r="AL1303" s="194">
        <f>Таблица1[[#This Row],[ФАКТ 1001]]+Таблица1[[#This Row],[ФАКТ 1002]]+Таблица1[[#This Row],[1001 заказ]]+Таблица1[[#This Row],[1002 заказ]]</f>
        <v>0</v>
      </c>
      <c r="AP1303" s="3">
        <f>Таблица1[[#This Row],[Возврат 1002]]+Таблица1[[#This Row],[Возврат 1001]]</f>
        <v>0</v>
      </c>
      <c r="AQ130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04" spans="1:43" s="3" customFormat="1" ht="15.75" customHeight="1" x14ac:dyDescent="0.2">
      <c r="A1304" s="23" t="s">
        <v>810</v>
      </c>
      <c r="B1304" s="2">
        <v>405702</v>
      </c>
      <c r="C1304" s="88" t="s">
        <v>1300</v>
      </c>
      <c r="D1304" s="23" t="s">
        <v>810</v>
      </c>
      <c r="E1304" s="7">
        <v>405702</v>
      </c>
      <c r="F1304" s="7" t="s">
        <v>513</v>
      </c>
      <c r="G1304" s="8" t="s">
        <v>1180</v>
      </c>
      <c r="H1304" s="5" t="s">
        <v>21</v>
      </c>
      <c r="I1304" s="5">
        <v>5</v>
      </c>
      <c r="J1304" s="5">
        <v>115</v>
      </c>
      <c r="K1304" s="5">
        <v>16</v>
      </c>
      <c r="L1304" s="5">
        <v>38</v>
      </c>
      <c r="M1304" s="5">
        <v>70.3</v>
      </c>
      <c r="N1304" s="5">
        <v>7</v>
      </c>
      <c r="O1304" s="43" t="str">
        <f>CONCATENATE(Таблица1[[#This Row],[Отверстия]],"/",Таблица1[[#This Row],[PCD]])</f>
        <v>5/115</v>
      </c>
      <c r="P1304" s="5" t="s">
        <v>1299</v>
      </c>
      <c r="Q1304" s="17" t="str">
        <f>CONCATENATE(Таблица1[[#This Row],[Отверстия]],"/",Таблица1[[#This Row],[PCD]],"/",Таблица1[[#This Row],[Диаметр]])</f>
        <v>5/115/16</v>
      </c>
      <c r="R130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5/115/16/38/70,3/7</v>
      </c>
      <c r="S130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5/115/16/38/70,3/7</v>
      </c>
      <c r="T1304" s="58" t="s">
        <v>22</v>
      </c>
      <c r="U1304" s="4"/>
      <c r="V1304" s="35"/>
      <c r="W1304" s="55"/>
      <c r="X1304" s="34">
        <v>4250</v>
      </c>
      <c r="Y1304" s="161"/>
      <c r="Z1304" s="34">
        <v>0</v>
      </c>
      <c r="AA1304" s="51">
        <f>IFERROR(VLOOKUP(Таблица1[[#This Row],[Товар КОД6]],'Stock СВОД'!$A$5:$C$220,2,0),)</f>
        <v>0</v>
      </c>
      <c r="AB1304" s="51">
        <f>IFERROR(VLOOKUP(Таблица1[[#This Row],[Товар КОД6]],'Продажи Период СВОД'!$A$5:$C$410,2,0),)</f>
        <v>0</v>
      </c>
      <c r="AC1304" s="129">
        <f>IFERROR(VLOOKUP(Таблица1[[#This Row],[Товар КОД6]],'Stock СВОД'!$A$5:$C$220,3,0),)</f>
        <v>0</v>
      </c>
      <c r="AD1304" s="51">
        <f>IFERROR(VLOOKUP(Таблица1[[#This Row],[Товар КОД6]],'Продажи Период СВОД'!$A$5:$C$410,3,0),)</f>
        <v>0</v>
      </c>
      <c r="AE1304" s="119">
        <f>Таблица1[[#This Row],[СТОК 1001]]+Таблица1[[#This Row],[СТОК 1002,]]</f>
        <v>0</v>
      </c>
      <c r="AF1304" s="128"/>
      <c r="AG1304" s="129"/>
      <c r="AH1304" s="120">
        <f>Таблица1[[#This Row],[1002 заказ]]+Таблица1[[#This Row],[1001 заказ]]</f>
        <v>0</v>
      </c>
      <c r="AI1304" s="57"/>
      <c r="AJ1304" s="194"/>
      <c r="AK1304" s="194"/>
      <c r="AL1304" s="194">
        <f>Таблица1[[#This Row],[ФАКТ 1001]]+Таблица1[[#This Row],[ФАКТ 1002]]+Таблица1[[#This Row],[1001 заказ]]+Таблица1[[#This Row],[1002 заказ]]</f>
        <v>0</v>
      </c>
      <c r="AP1304" s="3">
        <f>Таблица1[[#This Row],[Возврат 1002]]+Таблица1[[#This Row],[Возврат 1001]]</f>
        <v>0</v>
      </c>
      <c r="AQ130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05" spans="1:43" s="3" customFormat="1" ht="15.75" customHeight="1" x14ac:dyDescent="0.2">
      <c r="A1305" s="23" t="s">
        <v>810</v>
      </c>
      <c r="B1305" s="2">
        <v>661624</v>
      </c>
      <c r="C1305" s="88" t="s">
        <v>2055</v>
      </c>
      <c r="D1305" s="23" t="s">
        <v>810</v>
      </c>
      <c r="E1305" s="7">
        <v>661624</v>
      </c>
      <c r="F1305" s="7" t="s">
        <v>513</v>
      </c>
      <c r="G1305" s="8" t="s">
        <v>1106</v>
      </c>
      <c r="H1305" s="5" t="s">
        <v>21</v>
      </c>
      <c r="I1305" s="5">
        <v>5</v>
      </c>
      <c r="J1305" s="5">
        <v>115</v>
      </c>
      <c r="K1305" s="5">
        <v>16</v>
      </c>
      <c r="L1305" s="5">
        <v>38</v>
      </c>
      <c r="M1305" s="5">
        <v>70.3</v>
      </c>
      <c r="N1305" s="5">
        <v>7</v>
      </c>
      <c r="O1305" s="43" t="str">
        <f>CONCATENATE(Таблица1[[#This Row],[Отверстия]],"/",Таблица1[[#This Row],[PCD]])</f>
        <v>5/115</v>
      </c>
      <c r="P1305" s="5" t="s">
        <v>2054</v>
      </c>
      <c r="Q1305" s="17" t="str">
        <f>CONCATENATE(Таблица1[[#This Row],[Отверстия]],"/",Таблица1[[#This Row],[PCD]],"/",Таблица1[[#This Row],[Диаметр]])</f>
        <v>5/115/16</v>
      </c>
      <c r="R130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5/115/16/38/70,3/7</v>
      </c>
      <c r="S130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5/115/16/38/70,3/7</v>
      </c>
      <c r="T1305" s="58" t="s">
        <v>22</v>
      </c>
      <c r="U1305" s="4"/>
      <c r="V1305" s="35"/>
      <c r="W1305" s="55"/>
      <c r="X1305" s="34">
        <v>3990</v>
      </c>
      <c r="Y1305" s="161"/>
      <c r="Z1305" s="34">
        <v>0</v>
      </c>
      <c r="AA1305" s="51">
        <f>IFERROR(VLOOKUP(Таблица1[[#This Row],[Товар КОД6]],'Stock СВОД'!$A$5:$C$220,2,0),)</f>
        <v>0</v>
      </c>
      <c r="AB1305" s="51">
        <f>IFERROR(VLOOKUP(Таблица1[[#This Row],[Товар КОД6]],'Продажи Период СВОД'!$A$5:$C$410,2,0),)</f>
        <v>0</v>
      </c>
      <c r="AC1305" s="129">
        <f>IFERROR(VLOOKUP(Таблица1[[#This Row],[Товар КОД6]],'Stock СВОД'!$A$5:$C$220,3,0),)</f>
        <v>0</v>
      </c>
      <c r="AD1305" s="51">
        <f>IFERROR(VLOOKUP(Таблица1[[#This Row],[Товар КОД6]],'Продажи Период СВОД'!$A$5:$C$410,3,0),)</f>
        <v>0</v>
      </c>
      <c r="AE1305" s="119">
        <f>Таблица1[[#This Row],[СТОК 1001]]+Таблица1[[#This Row],[СТОК 1002,]]</f>
        <v>0</v>
      </c>
      <c r="AF1305" s="128"/>
      <c r="AG1305" s="129"/>
      <c r="AH1305" s="120">
        <f>Таблица1[[#This Row],[1002 заказ]]+Таблица1[[#This Row],[1001 заказ]]</f>
        <v>0</v>
      </c>
      <c r="AI1305" s="57"/>
      <c r="AJ1305" s="194"/>
      <c r="AK1305" s="194"/>
      <c r="AL1305" s="194">
        <f>Таблица1[[#This Row],[ФАКТ 1001]]+Таблица1[[#This Row],[ФАКТ 1002]]+Таблица1[[#This Row],[1001 заказ]]+Таблица1[[#This Row],[1002 заказ]]</f>
        <v>0</v>
      </c>
      <c r="AP1305" s="3">
        <f>Таблица1[[#This Row],[Возврат 1002]]+Таблица1[[#This Row],[Возврат 1001]]</f>
        <v>0</v>
      </c>
      <c r="AQ130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06" spans="1:43" s="3" customFormat="1" ht="15.75" customHeight="1" x14ac:dyDescent="0.2">
      <c r="A1306" s="23" t="s">
        <v>810</v>
      </c>
      <c r="B1306" s="2">
        <v>661631</v>
      </c>
      <c r="C1306" s="88" t="s">
        <v>2062</v>
      </c>
      <c r="D1306" s="23" t="s">
        <v>810</v>
      </c>
      <c r="E1306" s="7">
        <v>661631</v>
      </c>
      <c r="F1306" s="7" t="s">
        <v>377</v>
      </c>
      <c r="G1306" s="8" t="s">
        <v>2571</v>
      </c>
      <c r="H1306" s="5" t="s">
        <v>21</v>
      </c>
      <c r="I1306" s="5">
        <v>5</v>
      </c>
      <c r="J1306" s="5">
        <v>115</v>
      </c>
      <c r="K1306" s="5">
        <v>16</v>
      </c>
      <c r="L1306" s="5">
        <v>41</v>
      </c>
      <c r="M1306" s="5">
        <v>70.3</v>
      </c>
      <c r="N1306" s="5">
        <v>6.5</v>
      </c>
      <c r="O1306" s="43" t="str">
        <f>CONCATENATE(Таблица1[[#This Row],[Отверстия]],"/",Таблица1[[#This Row],[PCD]])</f>
        <v>5/115</v>
      </c>
      <c r="P1306" s="5" t="s">
        <v>2061</v>
      </c>
      <c r="Q1306" s="17" t="str">
        <f>CONCATENATE(Таблица1[[#This Row],[Отверстия]],"/",Таблица1[[#This Row],[PCD]],"/",Таблица1[[#This Row],[Диаметр]])</f>
        <v>5/115/16</v>
      </c>
      <c r="R130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5/115/16/41/70,3/6,5</v>
      </c>
      <c r="S130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5/115/16/41/70,3/6,5</v>
      </c>
      <c r="T1306" s="58" t="s">
        <v>22</v>
      </c>
      <c r="U1306" s="4"/>
      <c r="V1306" s="35"/>
      <c r="W1306" s="55"/>
      <c r="X1306" s="34">
        <v>4250</v>
      </c>
      <c r="Y1306" s="161"/>
      <c r="Z1306" s="34">
        <v>0</v>
      </c>
      <c r="AA1306" s="51">
        <f>IFERROR(VLOOKUP(Таблица1[[#This Row],[Товар КОД6]],'Stock СВОД'!$A$5:$C$220,2,0),)</f>
        <v>0</v>
      </c>
      <c r="AB1306" s="51">
        <f>IFERROR(VLOOKUP(Таблица1[[#This Row],[Товар КОД6]],'Продажи Период СВОД'!$A$5:$C$410,2,0),)</f>
        <v>0</v>
      </c>
      <c r="AC1306" s="129">
        <f>IFERROR(VLOOKUP(Таблица1[[#This Row],[Товар КОД6]],'Stock СВОД'!$A$5:$C$220,3,0),)</f>
        <v>0</v>
      </c>
      <c r="AD1306" s="51">
        <f>IFERROR(VLOOKUP(Таблица1[[#This Row],[Товар КОД6]],'Продажи Период СВОД'!$A$5:$C$410,3,0),)</f>
        <v>0</v>
      </c>
      <c r="AE1306" s="119">
        <f>Таблица1[[#This Row],[СТОК 1001]]+Таблица1[[#This Row],[СТОК 1002,]]</f>
        <v>0</v>
      </c>
      <c r="AF1306" s="128"/>
      <c r="AG1306" s="129"/>
      <c r="AH1306" s="120">
        <f>Таблица1[[#This Row],[1002 заказ]]+Таблица1[[#This Row],[1001 заказ]]</f>
        <v>0</v>
      </c>
      <c r="AI1306" s="57"/>
      <c r="AJ1306" s="194"/>
      <c r="AK1306" s="194"/>
      <c r="AL1306" s="194">
        <f>Таблица1[[#This Row],[ФАКТ 1001]]+Таблица1[[#This Row],[ФАКТ 1002]]+Таблица1[[#This Row],[1001 заказ]]+Таблица1[[#This Row],[1002 заказ]]</f>
        <v>0</v>
      </c>
      <c r="AP1306" s="3">
        <f>Таблица1[[#This Row],[Возврат 1002]]+Таблица1[[#This Row],[Возврат 1001]]</f>
        <v>0</v>
      </c>
      <c r="AQ130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07" spans="1:43" s="3" customFormat="1" ht="15.75" customHeight="1" x14ac:dyDescent="0.2">
      <c r="A1307" s="23" t="s">
        <v>810</v>
      </c>
      <c r="B1307" s="2">
        <v>661632</v>
      </c>
      <c r="C1307" s="88" t="s">
        <v>3951</v>
      </c>
      <c r="D1307" s="23" t="s">
        <v>810</v>
      </c>
      <c r="E1307" s="7">
        <v>661632</v>
      </c>
      <c r="F1307" s="7" t="s">
        <v>377</v>
      </c>
      <c r="G1307" s="8" t="s">
        <v>1106</v>
      </c>
      <c r="H1307" s="5" t="s">
        <v>21</v>
      </c>
      <c r="I1307" s="5">
        <v>5</v>
      </c>
      <c r="J1307" s="5">
        <v>115</v>
      </c>
      <c r="K1307" s="5">
        <v>16</v>
      </c>
      <c r="L1307" s="5">
        <v>41</v>
      </c>
      <c r="M1307" s="5">
        <v>70.3</v>
      </c>
      <c r="N1307" s="5">
        <v>6.5</v>
      </c>
      <c r="O1307" s="43" t="str">
        <f>CONCATENATE(Таблица1[[#This Row],[Отверстия]],"/",Таблица1[[#This Row],[PCD]])</f>
        <v>5/115</v>
      </c>
      <c r="P1307" s="5" t="s">
        <v>2063</v>
      </c>
      <c r="Q1307" s="17" t="str">
        <f>CONCATENATE(Таблица1[[#This Row],[Отверстия]],"/",Таблица1[[#This Row],[PCD]],"/",Таблица1[[#This Row],[Диаметр]])</f>
        <v>5/115/16</v>
      </c>
      <c r="R130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5/115/16/41/70,3/6,5</v>
      </c>
      <c r="S130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5/115/16/41/70,3/6,5</v>
      </c>
      <c r="T1307" s="58" t="s">
        <v>22</v>
      </c>
      <c r="U1307" s="4"/>
      <c r="V1307" s="35"/>
      <c r="W1307" s="55"/>
      <c r="X1307" s="34">
        <v>3990</v>
      </c>
      <c r="Y1307" s="161"/>
      <c r="Z1307" s="34">
        <v>0</v>
      </c>
      <c r="AA1307" s="51">
        <f>IFERROR(VLOOKUP(Таблица1[[#This Row],[Товар КОД6]],'Stock СВОД'!$A$5:$C$220,2,0),)</f>
        <v>0</v>
      </c>
      <c r="AB1307" s="51">
        <f>IFERROR(VLOOKUP(Таблица1[[#This Row],[Товар КОД6]],'Продажи Период СВОД'!$A$5:$C$410,2,0),)</f>
        <v>0</v>
      </c>
      <c r="AC1307" s="129">
        <f>IFERROR(VLOOKUP(Таблица1[[#This Row],[Товар КОД6]],'Stock СВОД'!$A$5:$C$220,3,0),)</f>
        <v>0</v>
      </c>
      <c r="AD1307" s="51">
        <f>IFERROR(VLOOKUP(Таблица1[[#This Row],[Товар КОД6]],'Продажи Период СВОД'!$A$5:$C$410,3,0),)</f>
        <v>0</v>
      </c>
      <c r="AE1307" s="119">
        <f>Таблица1[[#This Row],[СТОК 1001]]+Таблица1[[#This Row],[СТОК 1002,]]</f>
        <v>0</v>
      </c>
      <c r="AF1307" s="128"/>
      <c r="AG1307" s="129"/>
      <c r="AH1307" s="120">
        <f>Таблица1[[#This Row],[1002 заказ]]+Таблица1[[#This Row],[1001 заказ]]</f>
        <v>0</v>
      </c>
      <c r="AI1307" s="57"/>
      <c r="AJ1307" s="194"/>
      <c r="AK1307" s="194"/>
      <c r="AL1307" s="194">
        <f>Таблица1[[#This Row],[ФАКТ 1001]]+Таблица1[[#This Row],[ФАКТ 1002]]+Таблица1[[#This Row],[1001 заказ]]+Таблица1[[#This Row],[1002 заказ]]</f>
        <v>0</v>
      </c>
      <c r="AP1307" s="3">
        <f>Таблица1[[#This Row],[Возврат 1002]]+Таблица1[[#This Row],[Возврат 1001]]</f>
        <v>0</v>
      </c>
      <c r="AQ130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08" spans="1:43" s="3" customFormat="1" ht="15.75" customHeight="1" x14ac:dyDescent="0.2">
      <c r="A1308" s="23" t="s">
        <v>810</v>
      </c>
      <c r="B1308" s="2">
        <v>661633</v>
      </c>
      <c r="C1308" s="88" t="s">
        <v>3840</v>
      </c>
      <c r="D1308" s="23" t="s">
        <v>810</v>
      </c>
      <c r="E1308" s="7">
        <v>661633</v>
      </c>
      <c r="F1308" s="7" t="s">
        <v>377</v>
      </c>
      <c r="G1308" s="8" t="s">
        <v>1099</v>
      </c>
      <c r="H1308" s="5" t="s">
        <v>21</v>
      </c>
      <c r="I1308" s="5">
        <v>5</v>
      </c>
      <c r="J1308" s="5">
        <v>115</v>
      </c>
      <c r="K1308" s="5">
        <v>16</v>
      </c>
      <c r="L1308" s="5">
        <v>41</v>
      </c>
      <c r="M1308" s="5">
        <v>70.3</v>
      </c>
      <c r="N1308" s="5">
        <v>6.5</v>
      </c>
      <c r="O1308" s="43" t="str">
        <f>CONCATENATE(Таблица1[[#This Row],[Отверстия]],"/",Таблица1[[#This Row],[PCD]])</f>
        <v>5/115</v>
      </c>
      <c r="P1308" s="5" t="s">
        <v>2064</v>
      </c>
      <c r="Q1308" s="17" t="str">
        <f>CONCATENATE(Таблица1[[#This Row],[Отверстия]],"/",Таблица1[[#This Row],[PCD]],"/",Таблица1[[#This Row],[Диаметр]])</f>
        <v>5/115/16</v>
      </c>
      <c r="R130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5/115/16/41/70,3/6,5</v>
      </c>
      <c r="S130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5/115/16/41/70,3/6,5</v>
      </c>
      <c r="T1308" s="58" t="s">
        <v>22</v>
      </c>
      <c r="U1308" s="4"/>
      <c r="V1308" s="35"/>
      <c r="W1308" s="55"/>
      <c r="X1308" s="34">
        <v>3990</v>
      </c>
      <c r="Y1308" s="161"/>
      <c r="Z1308" s="34">
        <v>0</v>
      </c>
      <c r="AA1308" s="51">
        <f>IFERROR(VLOOKUP(Таблица1[[#This Row],[Товар КОД6]],'Stock СВОД'!$A$5:$C$220,2,0),)</f>
        <v>0</v>
      </c>
      <c r="AB1308" s="51">
        <f>IFERROR(VLOOKUP(Таблица1[[#This Row],[Товар КОД6]],'Продажи Период СВОД'!$A$5:$C$410,2,0),)</f>
        <v>0</v>
      </c>
      <c r="AC1308" s="129">
        <f>IFERROR(VLOOKUP(Таблица1[[#This Row],[Товар КОД6]],'Stock СВОД'!$A$5:$C$220,3,0),)</f>
        <v>0</v>
      </c>
      <c r="AD1308" s="51">
        <f>IFERROR(VLOOKUP(Таблица1[[#This Row],[Товар КОД6]],'Продажи Период СВОД'!$A$5:$C$410,3,0),)</f>
        <v>0</v>
      </c>
      <c r="AE1308" s="119">
        <f>Таблица1[[#This Row],[СТОК 1001]]+Таблица1[[#This Row],[СТОК 1002,]]</f>
        <v>0</v>
      </c>
      <c r="AF1308" s="128"/>
      <c r="AG1308" s="129"/>
      <c r="AH1308" s="120">
        <f>Таблица1[[#This Row],[1002 заказ]]+Таблица1[[#This Row],[1001 заказ]]</f>
        <v>0</v>
      </c>
      <c r="AI1308" s="57"/>
      <c r="AJ1308" s="194"/>
      <c r="AK1308" s="194"/>
      <c r="AL1308" s="194">
        <f>Таблица1[[#This Row],[ФАКТ 1001]]+Таблица1[[#This Row],[ФАКТ 1002]]+Таблица1[[#This Row],[1001 заказ]]+Таблица1[[#This Row],[1002 заказ]]</f>
        <v>0</v>
      </c>
      <c r="AP1308" s="3">
        <f>Таблица1[[#This Row],[Возврат 1002]]+Таблица1[[#This Row],[Возврат 1001]]</f>
        <v>0</v>
      </c>
      <c r="AQ130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09" spans="1:43" s="3" customFormat="1" ht="15.75" customHeight="1" x14ac:dyDescent="0.2">
      <c r="A1309" s="23" t="s">
        <v>810</v>
      </c>
      <c r="B1309" s="2">
        <v>661634</v>
      </c>
      <c r="C1309" s="88" t="s">
        <v>2066</v>
      </c>
      <c r="D1309" s="23" t="s">
        <v>810</v>
      </c>
      <c r="E1309" s="7">
        <v>661634</v>
      </c>
      <c r="F1309" s="7" t="s">
        <v>377</v>
      </c>
      <c r="G1309" s="8" t="s">
        <v>1180</v>
      </c>
      <c r="H1309" s="5" t="s">
        <v>21</v>
      </c>
      <c r="I1309" s="5">
        <v>5</v>
      </c>
      <c r="J1309" s="5">
        <v>115</v>
      </c>
      <c r="K1309" s="5">
        <v>16</v>
      </c>
      <c r="L1309" s="5">
        <v>41</v>
      </c>
      <c r="M1309" s="5">
        <v>70.3</v>
      </c>
      <c r="N1309" s="5">
        <v>6.5</v>
      </c>
      <c r="O1309" s="43" t="str">
        <f>CONCATENATE(Таблица1[[#This Row],[Отверстия]],"/",Таблица1[[#This Row],[PCD]])</f>
        <v>5/115</v>
      </c>
      <c r="P1309" s="5" t="s">
        <v>2065</v>
      </c>
      <c r="Q1309" s="17" t="str">
        <f>CONCATENATE(Таблица1[[#This Row],[Отверстия]],"/",Таблица1[[#This Row],[PCD]],"/",Таблица1[[#This Row],[Диаметр]])</f>
        <v>5/115/16</v>
      </c>
      <c r="R130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5/115/16/41/70,3/6,5</v>
      </c>
      <c r="S130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5/115/16/41/70,3/6,5</v>
      </c>
      <c r="T1309" s="58" t="s">
        <v>22</v>
      </c>
      <c r="U1309" s="4"/>
      <c r="V1309" s="35"/>
      <c r="W1309" s="55"/>
      <c r="X1309" s="34">
        <v>4250</v>
      </c>
      <c r="Y1309" s="161"/>
      <c r="Z1309" s="34">
        <v>0</v>
      </c>
      <c r="AA1309" s="51">
        <f>IFERROR(VLOOKUP(Таблица1[[#This Row],[Товар КОД6]],'Stock СВОД'!$A$5:$C$220,2,0),)</f>
        <v>0</v>
      </c>
      <c r="AB1309" s="51">
        <f>IFERROR(VLOOKUP(Таблица1[[#This Row],[Товар КОД6]],'Продажи Период СВОД'!$A$5:$C$410,2,0),)</f>
        <v>0</v>
      </c>
      <c r="AC1309" s="129">
        <f>IFERROR(VLOOKUP(Таблица1[[#This Row],[Товар КОД6]],'Stock СВОД'!$A$5:$C$220,3,0),)</f>
        <v>0</v>
      </c>
      <c r="AD1309" s="51">
        <f>IFERROR(VLOOKUP(Таблица1[[#This Row],[Товар КОД6]],'Продажи Период СВОД'!$A$5:$C$410,3,0),)</f>
        <v>0</v>
      </c>
      <c r="AE1309" s="119">
        <f>Таблица1[[#This Row],[СТОК 1001]]+Таблица1[[#This Row],[СТОК 1002,]]</f>
        <v>0</v>
      </c>
      <c r="AF1309" s="128"/>
      <c r="AG1309" s="129"/>
      <c r="AH1309" s="120">
        <f>Таблица1[[#This Row],[1002 заказ]]+Таблица1[[#This Row],[1001 заказ]]</f>
        <v>0</v>
      </c>
      <c r="AI1309" s="57"/>
      <c r="AJ1309" s="194"/>
      <c r="AK1309" s="194"/>
      <c r="AL1309" s="194">
        <f>Таблица1[[#This Row],[ФАКТ 1001]]+Таблица1[[#This Row],[ФАКТ 1002]]+Таблица1[[#This Row],[1001 заказ]]+Таблица1[[#This Row],[1002 заказ]]</f>
        <v>0</v>
      </c>
      <c r="AP1309" s="3">
        <f>Таблица1[[#This Row],[Возврат 1002]]+Таблица1[[#This Row],[Возврат 1001]]</f>
        <v>0</v>
      </c>
      <c r="AQ130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10" spans="1:43" s="3" customFormat="1" ht="15.75" customHeight="1" x14ac:dyDescent="0.2">
      <c r="A1310" s="23" t="s">
        <v>810</v>
      </c>
      <c r="B1310" s="2">
        <v>405714</v>
      </c>
      <c r="C1310" s="88" t="s">
        <v>1316</v>
      </c>
      <c r="D1310" s="23" t="s">
        <v>810</v>
      </c>
      <c r="E1310" s="7">
        <v>405714</v>
      </c>
      <c r="F1310" s="7" t="s">
        <v>513</v>
      </c>
      <c r="G1310" s="8" t="s">
        <v>1180</v>
      </c>
      <c r="H1310" s="5" t="s">
        <v>21</v>
      </c>
      <c r="I1310" s="5">
        <v>5</v>
      </c>
      <c r="J1310" s="5">
        <v>115</v>
      </c>
      <c r="K1310" s="5">
        <v>16</v>
      </c>
      <c r="L1310" s="5">
        <v>46</v>
      </c>
      <c r="M1310" s="5">
        <v>70.3</v>
      </c>
      <c r="N1310" s="5">
        <v>7</v>
      </c>
      <c r="O1310" s="43" t="str">
        <f>CONCATENATE(Таблица1[[#This Row],[Отверстия]],"/",Таблица1[[#This Row],[PCD]])</f>
        <v>5/115</v>
      </c>
      <c r="P1310" s="5" t="s">
        <v>1315</v>
      </c>
      <c r="Q1310" s="17" t="str">
        <f>CONCATENATE(Таблица1[[#This Row],[Отверстия]],"/",Таблица1[[#This Row],[PCD]],"/",Таблица1[[#This Row],[Диаметр]])</f>
        <v>5/115/16</v>
      </c>
      <c r="R131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5/115/16/46/70,3/7</v>
      </c>
      <c r="S131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5/115/16/46/70,3/7</v>
      </c>
      <c r="T1310" s="58" t="s">
        <v>22</v>
      </c>
      <c r="U1310" s="4"/>
      <c r="V1310" s="35"/>
      <c r="W1310" s="55"/>
      <c r="X1310" s="34">
        <v>4250</v>
      </c>
      <c r="Y1310" s="161"/>
      <c r="Z1310" s="34">
        <v>0</v>
      </c>
      <c r="AA1310" s="51">
        <f>IFERROR(VLOOKUP(Таблица1[[#This Row],[Товар КОД6]],'Stock СВОД'!$A$5:$C$220,2,0),)</f>
        <v>0</v>
      </c>
      <c r="AB1310" s="51">
        <f>IFERROR(VLOOKUP(Таблица1[[#This Row],[Товар КОД6]],'Продажи Период СВОД'!$A$5:$C$410,2,0),)</f>
        <v>0</v>
      </c>
      <c r="AC1310" s="129">
        <f>IFERROR(VLOOKUP(Таблица1[[#This Row],[Товар КОД6]],'Stock СВОД'!$A$5:$C$220,3,0),)</f>
        <v>0</v>
      </c>
      <c r="AD1310" s="51">
        <f>IFERROR(VLOOKUP(Таблица1[[#This Row],[Товар КОД6]],'Продажи Период СВОД'!$A$5:$C$410,3,0),)</f>
        <v>0</v>
      </c>
      <c r="AE1310" s="119">
        <f>Таблица1[[#This Row],[СТОК 1001]]+Таблица1[[#This Row],[СТОК 1002,]]</f>
        <v>0</v>
      </c>
      <c r="AF1310" s="128"/>
      <c r="AG1310" s="129"/>
      <c r="AH1310" s="120">
        <f>Таблица1[[#This Row],[1002 заказ]]+Таблица1[[#This Row],[1001 заказ]]</f>
        <v>0</v>
      </c>
      <c r="AI1310" s="57"/>
      <c r="AJ1310" s="194"/>
      <c r="AK1310" s="194"/>
      <c r="AL1310" s="194">
        <f>Таблица1[[#This Row],[ФАКТ 1001]]+Таблица1[[#This Row],[ФАКТ 1002]]+Таблица1[[#This Row],[1001 заказ]]+Таблица1[[#This Row],[1002 заказ]]</f>
        <v>0</v>
      </c>
      <c r="AP1310" s="3">
        <f>Таблица1[[#This Row],[Возврат 1002]]+Таблица1[[#This Row],[Возврат 1001]]</f>
        <v>0</v>
      </c>
      <c r="AQ131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11" spans="1:43" s="3" customFormat="1" ht="15.75" customHeight="1" x14ac:dyDescent="0.2">
      <c r="A1311" s="23" t="s">
        <v>810</v>
      </c>
      <c r="B1311" s="2">
        <v>661586</v>
      </c>
      <c r="C1311" s="88" t="s">
        <v>2011</v>
      </c>
      <c r="D1311" s="23" t="s">
        <v>810</v>
      </c>
      <c r="E1311" s="7">
        <v>661586</v>
      </c>
      <c r="F1311" s="7" t="s">
        <v>513</v>
      </c>
      <c r="G1311" s="8" t="s">
        <v>1106</v>
      </c>
      <c r="H1311" s="5" t="s">
        <v>21</v>
      </c>
      <c r="I1311" s="5">
        <v>5</v>
      </c>
      <c r="J1311" s="5">
        <v>115</v>
      </c>
      <c r="K1311" s="5">
        <v>16</v>
      </c>
      <c r="L1311" s="5">
        <v>46</v>
      </c>
      <c r="M1311" s="5">
        <v>70.3</v>
      </c>
      <c r="N1311" s="5">
        <v>7</v>
      </c>
      <c r="O1311" s="43" t="str">
        <f>CONCATENATE(Таблица1[[#This Row],[Отверстия]],"/",Таблица1[[#This Row],[PCD]])</f>
        <v>5/115</v>
      </c>
      <c r="P1311" s="5" t="s">
        <v>2010</v>
      </c>
      <c r="Q1311" s="17" t="str">
        <f>CONCATENATE(Таблица1[[#This Row],[Отверстия]],"/",Таблица1[[#This Row],[PCD]],"/",Таблица1[[#This Row],[Диаметр]])</f>
        <v>5/115/16</v>
      </c>
      <c r="R131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5/115/16/46/70,3/7</v>
      </c>
      <c r="S131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5/115/16/46/70,3/7</v>
      </c>
      <c r="T1311" s="58" t="s">
        <v>22</v>
      </c>
      <c r="U1311" s="4"/>
      <c r="V1311" s="35"/>
      <c r="W1311" s="55"/>
      <c r="X1311" s="34">
        <v>3990</v>
      </c>
      <c r="Y1311" s="161"/>
      <c r="Z1311" s="34">
        <v>0</v>
      </c>
      <c r="AA1311" s="51">
        <f>IFERROR(VLOOKUP(Таблица1[[#This Row],[Товар КОД6]],'Stock СВОД'!$A$5:$C$220,2,0),)</f>
        <v>0</v>
      </c>
      <c r="AB1311" s="51">
        <f>IFERROR(VLOOKUP(Таблица1[[#This Row],[Товар КОД6]],'Продажи Период СВОД'!$A$5:$C$410,2,0),)</f>
        <v>0</v>
      </c>
      <c r="AC1311" s="129">
        <f>IFERROR(VLOOKUP(Таблица1[[#This Row],[Товар КОД6]],'Stock СВОД'!$A$5:$C$220,3,0),)</f>
        <v>0</v>
      </c>
      <c r="AD1311" s="51">
        <f>IFERROR(VLOOKUP(Таблица1[[#This Row],[Товар КОД6]],'Продажи Период СВОД'!$A$5:$C$410,3,0),)</f>
        <v>0</v>
      </c>
      <c r="AE1311" s="119">
        <f>Таблица1[[#This Row],[СТОК 1001]]+Таблица1[[#This Row],[СТОК 1002,]]</f>
        <v>0</v>
      </c>
      <c r="AF1311" s="128"/>
      <c r="AG1311" s="129"/>
      <c r="AH1311" s="120">
        <f>Таблица1[[#This Row],[1002 заказ]]+Таблица1[[#This Row],[1001 заказ]]</f>
        <v>0</v>
      </c>
      <c r="AI1311" s="57"/>
      <c r="AJ1311" s="194"/>
      <c r="AK1311" s="194"/>
      <c r="AL1311" s="194">
        <f>Таблица1[[#This Row],[ФАКТ 1001]]+Таблица1[[#This Row],[ФАКТ 1002]]+Таблица1[[#This Row],[1001 заказ]]+Таблица1[[#This Row],[1002 заказ]]</f>
        <v>0</v>
      </c>
      <c r="AP1311" s="3">
        <f>Таблица1[[#This Row],[Возврат 1002]]+Таблица1[[#This Row],[Возврат 1001]]</f>
        <v>0</v>
      </c>
      <c r="AQ131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12" spans="1:43" s="3" customFormat="1" ht="15.75" customHeight="1" x14ac:dyDescent="0.2">
      <c r="A1312" s="23" t="s">
        <v>810</v>
      </c>
      <c r="B1312" s="2">
        <v>661587</v>
      </c>
      <c r="C1312" s="88" t="s">
        <v>3841</v>
      </c>
      <c r="D1312" s="23" t="s">
        <v>810</v>
      </c>
      <c r="E1312" s="7">
        <v>661587</v>
      </c>
      <c r="F1312" s="7" t="s">
        <v>513</v>
      </c>
      <c r="G1312" s="8" t="s">
        <v>1099</v>
      </c>
      <c r="H1312" s="5" t="s">
        <v>21</v>
      </c>
      <c r="I1312" s="5">
        <v>5</v>
      </c>
      <c r="J1312" s="5">
        <v>115</v>
      </c>
      <c r="K1312" s="5">
        <v>16</v>
      </c>
      <c r="L1312" s="5">
        <v>46</v>
      </c>
      <c r="M1312" s="5">
        <v>70.3</v>
      </c>
      <c r="N1312" s="5">
        <v>7</v>
      </c>
      <c r="O1312" s="43" t="str">
        <f>CONCATENATE(Таблица1[[#This Row],[Отверстия]],"/",Таблица1[[#This Row],[PCD]])</f>
        <v>5/115</v>
      </c>
      <c r="P1312" s="5" t="s">
        <v>2012</v>
      </c>
      <c r="Q1312" s="17" t="str">
        <f>CONCATENATE(Таблица1[[#This Row],[Отверстия]],"/",Таблица1[[#This Row],[PCD]],"/",Таблица1[[#This Row],[Диаметр]])</f>
        <v>5/115/16</v>
      </c>
      <c r="R131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5/115/16/46/70,3/7</v>
      </c>
      <c r="S131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5/115/16/46/70,3/7</v>
      </c>
      <c r="T1312" s="58" t="s">
        <v>22</v>
      </c>
      <c r="U1312" s="4"/>
      <c r="V1312" s="35"/>
      <c r="W1312" s="55"/>
      <c r="X1312" s="34">
        <v>3990</v>
      </c>
      <c r="Y1312" s="161"/>
      <c r="Z1312" s="34">
        <v>0</v>
      </c>
      <c r="AA1312" s="51">
        <f>IFERROR(VLOOKUP(Таблица1[[#This Row],[Товар КОД6]],'Stock СВОД'!$A$5:$C$220,2,0),)</f>
        <v>0</v>
      </c>
      <c r="AB1312" s="51">
        <f>IFERROR(VLOOKUP(Таблица1[[#This Row],[Товар КОД6]],'Продажи Период СВОД'!$A$5:$C$410,2,0),)</f>
        <v>0</v>
      </c>
      <c r="AC1312" s="129">
        <f>IFERROR(VLOOKUP(Таблица1[[#This Row],[Товар КОД6]],'Stock СВОД'!$A$5:$C$220,3,0),)</f>
        <v>0</v>
      </c>
      <c r="AD1312" s="51">
        <f>IFERROR(VLOOKUP(Таблица1[[#This Row],[Товар КОД6]],'Продажи Период СВОД'!$A$5:$C$410,3,0),)</f>
        <v>0</v>
      </c>
      <c r="AE1312" s="119">
        <f>Таблица1[[#This Row],[СТОК 1001]]+Таблица1[[#This Row],[СТОК 1002,]]</f>
        <v>0</v>
      </c>
      <c r="AF1312" s="128"/>
      <c r="AG1312" s="129"/>
      <c r="AH1312" s="120">
        <f>Таблица1[[#This Row],[1002 заказ]]+Таблица1[[#This Row],[1001 заказ]]</f>
        <v>0</v>
      </c>
      <c r="AI1312" s="57"/>
      <c r="AJ1312" s="194"/>
      <c r="AK1312" s="194"/>
      <c r="AL1312" s="194">
        <f>Таблица1[[#This Row],[ФАКТ 1001]]+Таблица1[[#This Row],[ФАКТ 1002]]+Таблица1[[#This Row],[1001 заказ]]+Таблица1[[#This Row],[1002 заказ]]</f>
        <v>0</v>
      </c>
      <c r="AP1312" s="3">
        <f>Таблица1[[#This Row],[Возврат 1002]]+Таблица1[[#This Row],[Возврат 1001]]</f>
        <v>0</v>
      </c>
      <c r="AQ131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13" spans="1:43" s="3" customFormat="1" ht="15.75" customHeight="1" x14ac:dyDescent="0.2">
      <c r="A1313" s="23" t="s">
        <v>810</v>
      </c>
      <c r="B1313" s="2">
        <v>405734</v>
      </c>
      <c r="C1313" s="88" t="s">
        <v>1345</v>
      </c>
      <c r="D1313" s="23" t="s">
        <v>810</v>
      </c>
      <c r="E1313" s="7">
        <v>405734</v>
      </c>
      <c r="F1313" s="7" t="s">
        <v>423</v>
      </c>
      <c r="G1313" s="8" t="s">
        <v>1180</v>
      </c>
      <c r="H1313" s="5" t="s">
        <v>21</v>
      </c>
      <c r="I1313" s="5">
        <v>5</v>
      </c>
      <c r="J1313" s="5">
        <v>115</v>
      </c>
      <c r="K1313" s="5">
        <v>17</v>
      </c>
      <c r="L1313" s="5">
        <v>41</v>
      </c>
      <c r="M1313" s="5">
        <v>70.3</v>
      </c>
      <c r="N1313" s="5">
        <v>7</v>
      </c>
      <c r="O1313" s="43" t="str">
        <f>CONCATENATE(Таблица1[[#This Row],[Отверстия]],"/",Таблица1[[#This Row],[PCD]])</f>
        <v>5/115</v>
      </c>
      <c r="P1313" s="5" t="s">
        <v>1344</v>
      </c>
      <c r="Q1313" s="17" t="str">
        <f>CONCATENATE(Таблица1[[#This Row],[Отверстия]],"/",Таблица1[[#This Row],[PCD]],"/",Таблица1[[#This Row],[Диаметр]])</f>
        <v>5/115/17</v>
      </c>
      <c r="R131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5/115/17/41/70,3/7</v>
      </c>
      <c r="S131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5/115/17/41/70,3/7</v>
      </c>
      <c r="T1313" s="58" t="s">
        <v>22</v>
      </c>
      <c r="U1313" s="4"/>
      <c r="V1313" s="35"/>
      <c r="W1313" s="55"/>
      <c r="X1313" s="34">
        <v>4750</v>
      </c>
      <c r="Y1313" s="161"/>
      <c r="Z1313" s="34">
        <v>0</v>
      </c>
      <c r="AA1313" s="51">
        <f>IFERROR(VLOOKUP(Таблица1[[#This Row],[Товар КОД6]],'Stock СВОД'!$A$5:$C$220,2,0),)</f>
        <v>0</v>
      </c>
      <c r="AB1313" s="51">
        <f>IFERROR(VLOOKUP(Таблица1[[#This Row],[Товар КОД6]],'Продажи Период СВОД'!$A$5:$C$410,2,0),)</f>
        <v>0</v>
      </c>
      <c r="AC1313" s="129">
        <f>IFERROR(VLOOKUP(Таблица1[[#This Row],[Товар КОД6]],'Stock СВОД'!$A$5:$C$220,3,0),)</f>
        <v>0</v>
      </c>
      <c r="AD1313" s="51">
        <f>IFERROR(VLOOKUP(Таблица1[[#This Row],[Товар КОД6]],'Продажи Период СВОД'!$A$5:$C$410,3,0),)</f>
        <v>0</v>
      </c>
      <c r="AE1313" s="119">
        <f>Таблица1[[#This Row],[СТОК 1001]]+Таблица1[[#This Row],[СТОК 1002,]]</f>
        <v>0</v>
      </c>
      <c r="AF1313" s="128"/>
      <c r="AG1313" s="129"/>
      <c r="AH1313" s="120">
        <f>Таблица1[[#This Row],[1002 заказ]]+Таблица1[[#This Row],[1001 заказ]]</f>
        <v>0</v>
      </c>
      <c r="AI1313" s="57"/>
      <c r="AJ1313" s="194"/>
      <c r="AK1313" s="194"/>
      <c r="AL1313" s="194">
        <f>Таблица1[[#This Row],[ФАКТ 1001]]+Таблица1[[#This Row],[ФАКТ 1002]]+Таблица1[[#This Row],[1001 заказ]]+Таблица1[[#This Row],[1002 заказ]]</f>
        <v>0</v>
      </c>
      <c r="AP1313" s="3">
        <f>Таблица1[[#This Row],[Возврат 1002]]+Таблица1[[#This Row],[Возврат 1001]]</f>
        <v>0</v>
      </c>
      <c r="AQ131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14" spans="1:43" s="3" customFormat="1" ht="15.75" customHeight="1" x14ac:dyDescent="0.2">
      <c r="A1314" s="23" t="s">
        <v>810</v>
      </c>
      <c r="B1314" s="2">
        <v>661686</v>
      </c>
      <c r="C1314" s="88" t="s">
        <v>2114</v>
      </c>
      <c r="D1314" s="23" t="s">
        <v>810</v>
      </c>
      <c r="E1314" s="7">
        <v>661686</v>
      </c>
      <c r="F1314" s="7" t="s">
        <v>423</v>
      </c>
      <c r="G1314" s="8" t="s">
        <v>1106</v>
      </c>
      <c r="H1314" s="5" t="s">
        <v>21</v>
      </c>
      <c r="I1314" s="5">
        <v>5</v>
      </c>
      <c r="J1314" s="5">
        <v>115</v>
      </c>
      <c r="K1314" s="5">
        <v>17</v>
      </c>
      <c r="L1314" s="5">
        <v>41</v>
      </c>
      <c r="M1314" s="5">
        <v>70.3</v>
      </c>
      <c r="N1314" s="5">
        <v>7</v>
      </c>
      <c r="O1314" s="43" t="str">
        <f>CONCATENATE(Таблица1[[#This Row],[Отверстия]],"/",Таблица1[[#This Row],[PCD]])</f>
        <v>5/115</v>
      </c>
      <c r="P1314" s="5" t="s">
        <v>1344</v>
      </c>
      <c r="Q1314" s="17" t="str">
        <f>CONCATENATE(Таблица1[[#This Row],[Отверстия]],"/",Таблица1[[#This Row],[PCD]],"/",Таблица1[[#This Row],[Диаметр]])</f>
        <v>5/115/17</v>
      </c>
      <c r="R131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5/115/17/41/70,3/7</v>
      </c>
      <c r="S131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5/115/17/41/70,3/7</v>
      </c>
      <c r="T1314" s="58" t="s">
        <v>22</v>
      </c>
      <c r="U1314" s="4"/>
      <c r="V1314" s="35"/>
      <c r="W1314" s="55"/>
      <c r="X1314" s="34">
        <v>4750</v>
      </c>
      <c r="Y1314" s="161"/>
      <c r="Z1314" s="34">
        <v>0</v>
      </c>
      <c r="AA1314" s="51">
        <f>IFERROR(VLOOKUP(Таблица1[[#This Row],[Товар КОД6]],'Stock СВОД'!$A$5:$C$220,2,0),)</f>
        <v>0</v>
      </c>
      <c r="AB1314" s="51">
        <f>IFERROR(VLOOKUP(Таблица1[[#This Row],[Товар КОД6]],'Продажи Период СВОД'!$A$5:$C$410,2,0),)</f>
        <v>0</v>
      </c>
      <c r="AC1314" s="129">
        <f>IFERROR(VLOOKUP(Таблица1[[#This Row],[Товар КОД6]],'Stock СВОД'!$A$5:$C$220,3,0),)</f>
        <v>0</v>
      </c>
      <c r="AD1314" s="51">
        <f>IFERROR(VLOOKUP(Таблица1[[#This Row],[Товар КОД6]],'Продажи Период СВОД'!$A$5:$C$410,3,0),)</f>
        <v>0</v>
      </c>
      <c r="AE1314" s="119">
        <f>Таблица1[[#This Row],[СТОК 1001]]+Таблица1[[#This Row],[СТОК 1002,]]</f>
        <v>0</v>
      </c>
      <c r="AF1314" s="128"/>
      <c r="AG1314" s="129"/>
      <c r="AH1314" s="120">
        <f>Таблица1[[#This Row],[1002 заказ]]+Таблица1[[#This Row],[1001 заказ]]</f>
        <v>0</v>
      </c>
      <c r="AI1314" s="57"/>
      <c r="AJ1314" s="194"/>
      <c r="AK1314" s="194"/>
      <c r="AL1314" s="194">
        <f>Таблица1[[#This Row],[ФАКТ 1001]]+Таблица1[[#This Row],[ФАКТ 1002]]+Таблица1[[#This Row],[1001 заказ]]+Таблица1[[#This Row],[1002 заказ]]</f>
        <v>0</v>
      </c>
      <c r="AP1314" s="3">
        <f>Таблица1[[#This Row],[Возврат 1002]]+Таблица1[[#This Row],[Возврат 1001]]</f>
        <v>0</v>
      </c>
      <c r="AQ131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15" spans="1:43" s="3" customFormat="1" ht="15.75" customHeight="1" x14ac:dyDescent="0.2">
      <c r="A1315" s="23" t="s">
        <v>810</v>
      </c>
      <c r="B1315" s="2">
        <v>661687</v>
      </c>
      <c r="C1315" s="88" t="s">
        <v>3842</v>
      </c>
      <c r="D1315" s="23" t="s">
        <v>810</v>
      </c>
      <c r="E1315" s="7">
        <v>661687</v>
      </c>
      <c r="F1315" s="7" t="s">
        <v>423</v>
      </c>
      <c r="G1315" s="8" t="s">
        <v>1099</v>
      </c>
      <c r="H1315" s="5" t="s">
        <v>21</v>
      </c>
      <c r="I1315" s="5">
        <v>5</v>
      </c>
      <c r="J1315" s="5">
        <v>115</v>
      </c>
      <c r="K1315" s="5">
        <v>17</v>
      </c>
      <c r="L1315" s="5">
        <v>41</v>
      </c>
      <c r="M1315" s="5">
        <v>70.3</v>
      </c>
      <c r="N1315" s="5">
        <v>7</v>
      </c>
      <c r="O1315" s="43" t="str">
        <f>CONCATENATE(Таблица1[[#This Row],[Отверстия]],"/",Таблица1[[#This Row],[PCD]])</f>
        <v>5/115</v>
      </c>
      <c r="P1315" s="5" t="s">
        <v>2115</v>
      </c>
      <c r="Q1315" s="17" t="str">
        <f>CONCATENATE(Таблица1[[#This Row],[Отверстия]],"/",Таблица1[[#This Row],[PCD]],"/",Таблица1[[#This Row],[Диаметр]])</f>
        <v>5/115/17</v>
      </c>
      <c r="R131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5/115/17/41/70,3/7</v>
      </c>
      <c r="S131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5/115/17/41/70,3/7</v>
      </c>
      <c r="T1315" s="58" t="s">
        <v>22</v>
      </c>
      <c r="U1315" s="4"/>
      <c r="V1315" s="35"/>
      <c r="W1315" s="55"/>
      <c r="X1315" s="34">
        <v>4750</v>
      </c>
      <c r="Y1315" s="161"/>
      <c r="Z1315" s="34">
        <v>0</v>
      </c>
      <c r="AA1315" s="51">
        <f>IFERROR(VLOOKUP(Таблица1[[#This Row],[Товар КОД6]],'Stock СВОД'!$A$5:$C$220,2,0),)</f>
        <v>0</v>
      </c>
      <c r="AB1315" s="51">
        <f>IFERROR(VLOOKUP(Таблица1[[#This Row],[Товар КОД6]],'Продажи Период СВОД'!$A$5:$C$410,2,0),)</f>
        <v>0</v>
      </c>
      <c r="AC1315" s="129">
        <f>IFERROR(VLOOKUP(Таблица1[[#This Row],[Товар КОД6]],'Stock СВОД'!$A$5:$C$220,3,0),)</f>
        <v>0</v>
      </c>
      <c r="AD1315" s="51">
        <f>IFERROR(VLOOKUP(Таблица1[[#This Row],[Товар КОД6]],'Продажи Период СВОД'!$A$5:$C$410,3,0),)</f>
        <v>0</v>
      </c>
      <c r="AE1315" s="119">
        <f>Таблица1[[#This Row],[СТОК 1001]]+Таблица1[[#This Row],[СТОК 1002,]]</f>
        <v>0</v>
      </c>
      <c r="AF1315" s="128"/>
      <c r="AG1315" s="129"/>
      <c r="AH1315" s="120">
        <f>Таблица1[[#This Row],[1002 заказ]]+Таблица1[[#This Row],[1001 заказ]]</f>
        <v>0</v>
      </c>
      <c r="AI1315" s="57"/>
      <c r="AJ1315" s="194"/>
      <c r="AK1315" s="194"/>
      <c r="AL1315" s="194">
        <f>Таблица1[[#This Row],[ФАКТ 1001]]+Таблица1[[#This Row],[ФАКТ 1002]]+Таблица1[[#This Row],[1001 заказ]]+Таблица1[[#This Row],[1002 заказ]]</f>
        <v>0</v>
      </c>
      <c r="AP1315" s="3">
        <f>Таблица1[[#This Row],[Возврат 1002]]+Таблица1[[#This Row],[Возврат 1001]]</f>
        <v>0</v>
      </c>
      <c r="AQ131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16" spans="1:43" s="3" customFormat="1" ht="15.75" customHeight="1" x14ac:dyDescent="0.2">
      <c r="A1316" s="23" t="s">
        <v>810</v>
      </c>
      <c r="B1316" s="2">
        <v>405750</v>
      </c>
      <c r="C1316" s="88" t="s">
        <v>1375</v>
      </c>
      <c r="D1316" s="23" t="s">
        <v>810</v>
      </c>
      <c r="E1316" s="7">
        <v>405750</v>
      </c>
      <c r="F1316" s="7" t="s">
        <v>423</v>
      </c>
      <c r="G1316" s="8" t="s">
        <v>1180</v>
      </c>
      <c r="H1316" s="5" t="s">
        <v>21</v>
      </c>
      <c r="I1316" s="5">
        <v>5</v>
      </c>
      <c r="J1316" s="5">
        <v>115</v>
      </c>
      <c r="K1316" s="5">
        <v>17</v>
      </c>
      <c r="L1316" s="5">
        <v>46</v>
      </c>
      <c r="M1316" s="5">
        <v>70.3</v>
      </c>
      <c r="N1316" s="5">
        <v>7</v>
      </c>
      <c r="O1316" s="43" t="str">
        <f>CONCATENATE(Таблица1[[#This Row],[Отверстия]],"/",Таблица1[[#This Row],[PCD]])</f>
        <v>5/115</v>
      </c>
      <c r="P1316" s="5" t="s">
        <v>1374</v>
      </c>
      <c r="Q1316" s="17" t="str">
        <f>CONCATENATE(Таблица1[[#This Row],[Отверстия]],"/",Таблица1[[#This Row],[PCD]],"/",Таблица1[[#This Row],[Диаметр]])</f>
        <v>5/115/17</v>
      </c>
      <c r="R131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5/115/17/46/70,3/7</v>
      </c>
      <c r="S131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5/115/17/46/70,3/7</v>
      </c>
      <c r="T1316" s="58" t="s">
        <v>22</v>
      </c>
      <c r="U1316" s="4"/>
      <c r="V1316" s="35"/>
      <c r="W1316" s="55"/>
      <c r="X1316" s="34">
        <v>4750</v>
      </c>
      <c r="Y1316" s="161"/>
      <c r="Z1316" s="34">
        <v>0</v>
      </c>
      <c r="AA1316" s="51">
        <f>IFERROR(VLOOKUP(Таблица1[[#This Row],[Товар КОД6]],'Stock СВОД'!$A$5:$C$220,2,0),)</f>
        <v>0</v>
      </c>
      <c r="AB1316" s="51">
        <f>IFERROR(VLOOKUP(Таблица1[[#This Row],[Товар КОД6]],'Продажи Период СВОД'!$A$5:$C$410,2,0),)</f>
        <v>0</v>
      </c>
      <c r="AC1316" s="129">
        <f>IFERROR(VLOOKUP(Таблица1[[#This Row],[Товар КОД6]],'Stock СВОД'!$A$5:$C$220,3,0),)</f>
        <v>0</v>
      </c>
      <c r="AD1316" s="51">
        <f>IFERROR(VLOOKUP(Таблица1[[#This Row],[Товар КОД6]],'Продажи Период СВОД'!$A$5:$C$410,3,0),)</f>
        <v>0</v>
      </c>
      <c r="AE1316" s="119">
        <f>Таблица1[[#This Row],[СТОК 1001]]+Таблица1[[#This Row],[СТОК 1002,]]</f>
        <v>0</v>
      </c>
      <c r="AF1316" s="128"/>
      <c r="AG1316" s="129"/>
      <c r="AH1316" s="120">
        <f>Таблица1[[#This Row],[1002 заказ]]+Таблица1[[#This Row],[1001 заказ]]</f>
        <v>0</v>
      </c>
      <c r="AI1316" s="57"/>
      <c r="AJ1316" s="194"/>
      <c r="AK1316" s="194"/>
      <c r="AL1316" s="194">
        <f>Таблица1[[#This Row],[ФАКТ 1001]]+Таблица1[[#This Row],[ФАКТ 1002]]+Таблица1[[#This Row],[1001 заказ]]+Таблица1[[#This Row],[1002 заказ]]</f>
        <v>0</v>
      </c>
      <c r="AP1316" s="3">
        <f>Таблица1[[#This Row],[Возврат 1002]]+Таблица1[[#This Row],[Возврат 1001]]</f>
        <v>0</v>
      </c>
      <c r="AQ131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17" spans="1:43" s="3" customFormat="1" ht="15.75" customHeight="1" x14ac:dyDescent="0.2">
      <c r="A1317" s="23" t="s">
        <v>810</v>
      </c>
      <c r="B1317" s="2">
        <v>409122</v>
      </c>
      <c r="C1317" s="88" t="s">
        <v>1903</v>
      </c>
      <c r="D1317" s="23" t="s">
        <v>810</v>
      </c>
      <c r="E1317" s="7">
        <v>409122</v>
      </c>
      <c r="F1317" s="7" t="s">
        <v>377</v>
      </c>
      <c r="G1317" s="8" t="s">
        <v>1180</v>
      </c>
      <c r="H1317" s="5" t="s">
        <v>21</v>
      </c>
      <c r="I1317" s="5">
        <v>5</v>
      </c>
      <c r="J1317" s="5">
        <v>115</v>
      </c>
      <c r="K1317" s="5">
        <v>17</v>
      </c>
      <c r="L1317" s="5">
        <v>46</v>
      </c>
      <c r="M1317" s="5">
        <v>70.3</v>
      </c>
      <c r="N1317" s="5">
        <v>7</v>
      </c>
      <c r="O1317" s="43" t="str">
        <f>CONCATENATE(Таблица1[[#This Row],[Отверстия]],"/",Таблица1[[#This Row],[PCD]])</f>
        <v>5/115</v>
      </c>
      <c r="P1317" s="5" t="s">
        <v>1902</v>
      </c>
      <c r="Q1317" s="17" t="str">
        <f>CONCATENATE(Таблица1[[#This Row],[Отверстия]],"/",Таблица1[[#This Row],[PCD]],"/",Таблица1[[#This Row],[Диаметр]])</f>
        <v>5/115/17</v>
      </c>
      <c r="R131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5/115/17/46/70,3/7</v>
      </c>
      <c r="S131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5/115/17/46/70,3/7</v>
      </c>
      <c r="T1317" s="58" t="s">
        <v>22</v>
      </c>
      <c r="U1317" s="4"/>
      <c r="V1317" s="35"/>
      <c r="W1317" s="55"/>
      <c r="X1317" s="34">
        <v>4750</v>
      </c>
      <c r="Y1317" s="161"/>
      <c r="Z1317" s="34">
        <v>0</v>
      </c>
      <c r="AA1317" s="51">
        <f>IFERROR(VLOOKUP(Таблица1[[#This Row],[Товар КОД6]],'Stock СВОД'!$A$5:$C$220,2,0),)</f>
        <v>0</v>
      </c>
      <c r="AB1317" s="51">
        <f>IFERROR(VLOOKUP(Таблица1[[#This Row],[Товар КОД6]],'Продажи Период СВОД'!$A$5:$C$410,2,0),)</f>
        <v>0</v>
      </c>
      <c r="AC1317" s="129">
        <f>IFERROR(VLOOKUP(Таблица1[[#This Row],[Товар КОД6]],'Stock СВОД'!$A$5:$C$220,3,0),)</f>
        <v>0</v>
      </c>
      <c r="AD1317" s="51">
        <f>IFERROR(VLOOKUP(Таблица1[[#This Row],[Товар КОД6]],'Продажи Период СВОД'!$A$5:$C$410,3,0),)</f>
        <v>0</v>
      </c>
      <c r="AE1317" s="119">
        <f>Таблица1[[#This Row],[СТОК 1001]]+Таблица1[[#This Row],[СТОК 1002,]]</f>
        <v>0</v>
      </c>
      <c r="AF1317" s="128"/>
      <c r="AG1317" s="129"/>
      <c r="AH1317" s="120">
        <f>Таблица1[[#This Row],[1002 заказ]]+Таблица1[[#This Row],[1001 заказ]]</f>
        <v>0</v>
      </c>
      <c r="AI1317" s="57"/>
      <c r="AJ1317" s="194"/>
      <c r="AK1317" s="194"/>
      <c r="AL1317" s="194">
        <f>Таблица1[[#This Row],[ФАКТ 1001]]+Таблица1[[#This Row],[ФАКТ 1002]]+Таблица1[[#This Row],[1001 заказ]]+Таблица1[[#This Row],[1002 заказ]]</f>
        <v>0</v>
      </c>
      <c r="AP1317" s="3">
        <f>Таблица1[[#This Row],[Возврат 1002]]+Таблица1[[#This Row],[Возврат 1001]]</f>
        <v>0</v>
      </c>
      <c r="AQ131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18" spans="1:43" s="3" customFormat="1" ht="15.75" customHeight="1" x14ac:dyDescent="0.2">
      <c r="A1318" s="23" t="s">
        <v>810</v>
      </c>
      <c r="B1318" s="2">
        <v>409123</v>
      </c>
      <c r="C1318" s="88" t="s">
        <v>1905</v>
      </c>
      <c r="D1318" s="23" t="s">
        <v>810</v>
      </c>
      <c r="E1318" s="7">
        <v>409123</v>
      </c>
      <c r="F1318" s="7" t="s">
        <v>377</v>
      </c>
      <c r="G1318" s="8" t="s">
        <v>2571</v>
      </c>
      <c r="H1318" s="5" t="s">
        <v>21</v>
      </c>
      <c r="I1318" s="5">
        <v>5</v>
      </c>
      <c r="J1318" s="5">
        <v>115</v>
      </c>
      <c r="K1318" s="5">
        <v>17</v>
      </c>
      <c r="L1318" s="5">
        <v>46</v>
      </c>
      <c r="M1318" s="5">
        <v>70.3</v>
      </c>
      <c r="N1318" s="5">
        <v>7</v>
      </c>
      <c r="O1318" s="43" t="str">
        <f>CONCATENATE(Таблица1[[#This Row],[Отверстия]],"/",Таблица1[[#This Row],[PCD]])</f>
        <v>5/115</v>
      </c>
      <c r="P1318" s="5" t="s">
        <v>1904</v>
      </c>
      <c r="Q1318" s="17" t="str">
        <f>CONCATENATE(Таблица1[[#This Row],[Отверстия]],"/",Таблица1[[#This Row],[PCD]],"/",Таблица1[[#This Row],[Диаметр]])</f>
        <v>5/115/17</v>
      </c>
      <c r="R131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5/115/17/46/70,3/7</v>
      </c>
      <c r="S131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5/115/17/46/70,3/7</v>
      </c>
      <c r="T1318" s="58" t="s">
        <v>22</v>
      </c>
      <c r="U1318" s="4"/>
      <c r="V1318" s="35"/>
      <c r="W1318" s="55"/>
      <c r="X1318" s="34">
        <v>4750</v>
      </c>
      <c r="Y1318" s="161"/>
      <c r="Z1318" s="34">
        <v>0</v>
      </c>
      <c r="AA1318" s="51">
        <f>IFERROR(VLOOKUP(Таблица1[[#This Row],[Товар КОД6]],'Stock СВОД'!$A$5:$C$220,2,0),)</f>
        <v>0</v>
      </c>
      <c r="AB1318" s="51">
        <f>IFERROR(VLOOKUP(Таблица1[[#This Row],[Товар КОД6]],'Продажи Период СВОД'!$A$5:$C$410,2,0),)</f>
        <v>0</v>
      </c>
      <c r="AC1318" s="129">
        <f>IFERROR(VLOOKUP(Таблица1[[#This Row],[Товар КОД6]],'Stock СВОД'!$A$5:$C$220,3,0),)</f>
        <v>0</v>
      </c>
      <c r="AD1318" s="51">
        <f>IFERROR(VLOOKUP(Таблица1[[#This Row],[Товар КОД6]],'Продажи Период СВОД'!$A$5:$C$410,3,0),)</f>
        <v>0</v>
      </c>
      <c r="AE1318" s="119">
        <f>Таблица1[[#This Row],[СТОК 1001]]+Таблица1[[#This Row],[СТОК 1002,]]</f>
        <v>0</v>
      </c>
      <c r="AF1318" s="128"/>
      <c r="AG1318" s="129"/>
      <c r="AH1318" s="120">
        <f>Таблица1[[#This Row],[1002 заказ]]+Таблица1[[#This Row],[1001 заказ]]</f>
        <v>0</v>
      </c>
      <c r="AI1318" s="57"/>
      <c r="AJ1318" s="194"/>
      <c r="AK1318" s="194"/>
      <c r="AL1318" s="194">
        <f>Таблица1[[#This Row],[ФАКТ 1001]]+Таблица1[[#This Row],[ФАКТ 1002]]+Таблица1[[#This Row],[1001 заказ]]+Таблица1[[#This Row],[1002 заказ]]</f>
        <v>0</v>
      </c>
      <c r="AP1318" s="3">
        <f>Таблица1[[#This Row],[Возврат 1002]]+Таблица1[[#This Row],[Возврат 1001]]</f>
        <v>0</v>
      </c>
      <c r="AQ131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19" spans="1:43" s="3" customFormat="1" ht="15.75" customHeight="1" x14ac:dyDescent="0.2">
      <c r="A1319" s="23" t="s">
        <v>810</v>
      </c>
      <c r="B1319" s="2">
        <v>665844</v>
      </c>
      <c r="C1319" s="88" t="s">
        <v>3952</v>
      </c>
      <c r="D1319" s="23" t="s">
        <v>810</v>
      </c>
      <c r="E1319" s="7">
        <v>665844</v>
      </c>
      <c r="F1319" s="7" t="s">
        <v>423</v>
      </c>
      <c r="G1319" s="8" t="s">
        <v>1099</v>
      </c>
      <c r="H1319" s="5" t="s">
        <v>21</v>
      </c>
      <c r="I1319" s="5">
        <v>5</v>
      </c>
      <c r="J1319" s="5">
        <v>115</v>
      </c>
      <c r="K1319" s="5">
        <v>17</v>
      </c>
      <c r="L1319" s="5">
        <v>46</v>
      </c>
      <c r="M1319" s="5">
        <v>70.3</v>
      </c>
      <c r="N1319" s="5">
        <v>7</v>
      </c>
      <c r="O1319" s="43" t="str">
        <f>CONCATENATE(Таблица1[[#This Row],[Отверстия]],"/",Таблица1[[#This Row],[PCD]])</f>
        <v>5/115</v>
      </c>
      <c r="P1319" s="5" t="s">
        <v>2416</v>
      </c>
      <c r="Q1319" s="17" t="str">
        <f>CONCATENATE(Таблица1[[#This Row],[Отверстия]],"/",Таблица1[[#This Row],[PCD]],"/",Таблица1[[#This Row],[Диаметр]])</f>
        <v>5/115/17</v>
      </c>
      <c r="R131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5/115/17/46/70,3/7</v>
      </c>
      <c r="S131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5/115/17/46/70,3/7</v>
      </c>
      <c r="T1319" s="58" t="s">
        <v>22</v>
      </c>
      <c r="U1319" s="4"/>
      <c r="V1319" s="35"/>
      <c r="W1319" s="55"/>
      <c r="X1319" s="34">
        <v>4750</v>
      </c>
      <c r="Y1319" s="161"/>
      <c r="Z1319" s="34">
        <v>0</v>
      </c>
      <c r="AA1319" s="51">
        <f>IFERROR(VLOOKUP(Таблица1[[#This Row],[Товар КОД6]],'Stock СВОД'!$A$5:$C$220,2,0),)</f>
        <v>0</v>
      </c>
      <c r="AB1319" s="51">
        <f>IFERROR(VLOOKUP(Таблица1[[#This Row],[Товар КОД6]],'Продажи Период СВОД'!$A$5:$C$410,2,0),)</f>
        <v>0</v>
      </c>
      <c r="AC1319" s="129">
        <f>IFERROR(VLOOKUP(Таблица1[[#This Row],[Товар КОД6]],'Stock СВОД'!$A$5:$C$220,3,0),)</f>
        <v>0</v>
      </c>
      <c r="AD1319" s="51">
        <f>IFERROR(VLOOKUP(Таблица1[[#This Row],[Товар КОД6]],'Продажи Период СВОД'!$A$5:$C$410,3,0),)</f>
        <v>0</v>
      </c>
      <c r="AE1319" s="119">
        <f>Таблица1[[#This Row],[СТОК 1001]]+Таблица1[[#This Row],[СТОК 1002,]]</f>
        <v>0</v>
      </c>
      <c r="AF1319" s="128"/>
      <c r="AG1319" s="129"/>
      <c r="AH1319" s="120">
        <f>Таблица1[[#This Row],[1002 заказ]]+Таблица1[[#This Row],[1001 заказ]]</f>
        <v>0</v>
      </c>
      <c r="AI1319" s="57"/>
      <c r="AJ1319" s="194"/>
      <c r="AK1319" s="194"/>
      <c r="AL1319" s="194">
        <f>Таблица1[[#This Row],[ФАКТ 1001]]+Таблица1[[#This Row],[ФАКТ 1002]]+Таблица1[[#This Row],[1001 заказ]]+Таблица1[[#This Row],[1002 заказ]]</f>
        <v>0</v>
      </c>
      <c r="AP1319" s="3">
        <f>Таблица1[[#This Row],[Возврат 1002]]+Таблица1[[#This Row],[Возврат 1001]]</f>
        <v>0</v>
      </c>
      <c r="AQ131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20" spans="1:43" s="3" customFormat="1" ht="15.75" customHeight="1" x14ac:dyDescent="0.2">
      <c r="A1320" s="23" t="s">
        <v>810</v>
      </c>
      <c r="B1320" s="2">
        <v>665845</v>
      </c>
      <c r="C1320" s="88" t="s">
        <v>3843</v>
      </c>
      <c r="D1320" s="23" t="s">
        <v>810</v>
      </c>
      <c r="E1320" s="7">
        <v>665845</v>
      </c>
      <c r="F1320" s="7" t="s">
        <v>423</v>
      </c>
      <c r="G1320" s="8" t="s">
        <v>1106</v>
      </c>
      <c r="H1320" s="5" t="s">
        <v>21</v>
      </c>
      <c r="I1320" s="5">
        <v>5</v>
      </c>
      <c r="J1320" s="5">
        <v>115</v>
      </c>
      <c r="K1320" s="5">
        <v>17</v>
      </c>
      <c r="L1320" s="5">
        <v>46</v>
      </c>
      <c r="M1320" s="5">
        <v>70.3</v>
      </c>
      <c r="N1320" s="5">
        <v>7</v>
      </c>
      <c r="O1320" s="43" t="str">
        <f>CONCATENATE(Таблица1[[#This Row],[Отверстия]],"/",Таблица1[[#This Row],[PCD]])</f>
        <v>5/115</v>
      </c>
      <c r="P1320" s="5" t="s">
        <v>2417</v>
      </c>
      <c r="Q1320" s="17" t="str">
        <f>CONCATENATE(Таблица1[[#This Row],[Отверстия]],"/",Таблица1[[#This Row],[PCD]],"/",Таблица1[[#This Row],[Диаметр]])</f>
        <v>5/115/17</v>
      </c>
      <c r="R132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5/115/17/46/70,3/7</v>
      </c>
      <c r="S132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5/115/17/46/70,3/7</v>
      </c>
      <c r="T1320" s="58" t="s">
        <v>22</v>
      </c>
      <c r="U1320" s="4"/>
      <c r="V1320" s="35"/>
      <c r="W1320" s="55"/>
      <c r="X1320" s="34">
        <v>4750</v>
      </c>
      <c r="Y1320" s="161"/>
      <c r="Z1320" s="34">
        <v>0</v>
      </c>
      <c r="AA1320" s="51">
        <f>IFERROR(VLOOKUP(Таблица1[[#This Row],[Товар КОД6]],'Stock СВОД'!$A$5:$C$220,2,0),)</f>
        <v>0</v>
      </c>
      <c r="AB1320" s="51">
        <f>IFERROR(VLOOKUP(Таблица1[[#This Row],[Товар КОД6]],'Продажи Период СВОД'!$A$5:$C$410,2,0),)</f>
        <v>0</v>
      </c>
      <c r="AC1320" s="129">
        <f>IFERROR(VLOOKUP(Таблица1[[#This Row],[Товар КОД6]],'Stock СВОД'!$A$5:$C$220,3,0),)</f>
        <v>0</v>
      </c>
      <c r="AD1320" s="51">
        <f>IFERROR(VLOOKUP(Таблица1[[#This Row],[Товар КОД6]],'Продажи Период СВОД'!$A$5:$C$410,3,0),)</f>
        <v>0</v>
      </c>
      <c r="AE1320" s="119">
        <f>Таблица1[[#This Row],[СТОК 1001]]+Таблица1[[#This Row],[СТОК 1002,]]</f>
        <v>0</v>
      </c>
      <c r="AF1320" s="128"/>
      <c r="AG1320" s="129"/>
      <c r="AH1320" s="120">
        <f>Таблица1[[#This Row],[1002 заказ]]+Таблица1[[#This Row],[1001 заказ]]</f>
        <v>0</v>
      </c>
      <c r="AI1320" s="57"/>
      <c r="AJ1320" s="194"/>
      <c r="AK1320" s="194"/>
      <c r="AL1320" s="194">
        <f>Таблица1[[#This Row],[ФАКТ 1001]]+Таблица1[[#This Row],[ФАКТ 1002]]+Таблица1[[#This Row],[1001 заказ]]+Таблица1[[#This Row],[1002 заказ]]</f>
        <v>0</v>
      </c>
      <c r="AP1320" s="3">
        <f>Таблица1[[#This Row],[Возврат 1002]]+Таблица1[[#This Row],[Возврат 1001]]</f>
        <v>0</v>
      </c>
      <c r="AQ132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21" spans="1:43" s="3" customFormat="1" ht="15.75" customHeight="1" x14ac:dyDescent="0.2">
      <c r="A1321" s="23" t="s">
        <v>810</v>
      </c>
      <c r="B1321" s="2">
        <v>665879</v>
      </c>
      <c r="C1321" s="88" t="s">
        <v>3844</v>
      </c>
      <c r="D1321" s="23" t="s">
        <v>810</v>
      </c>
      <c r="E1321" s="7">
        <v>665879</v>
      </c>
      <c r="F1321" s="7" t="s">
        <v>377</v>
      </c>
      <c r="G1321" s="8" t="s">
        <v>1099</v>
      </c>
      <c r="H1321" s="5" t="s">
        <v>21</v>
      </c>
      <c r="I1321" s="5">
        <v>5</v>
      </c>
      <c r="J1321" s="5">
        <v>115</v>
      </c>
      <c r="K1321" s="5">
        <v>17</v>
      </c>
      <c r="L1321" s="5">
        <v>46</v>
      </c>
      <c r="M1321" s="5">
        <v>70.3</v>
      </c>
      <c r="N1321" s="5">
        <v>7</v>
      </c>
      <c r="O1321" s="43" t="str">
        <f>CONCATENATE(Таблица1[[#This Row],[Отверстия]],"/",Таблица1[[#This Row],[PCD]])</f>
        <v>5/115</v>
      </c>
      <c r="P1321" s="5" t="s">
        <v>2444</v>
      </c>
      <c r="Q1321" s="17" t="str">
        <f>CONCATENATE(Таблица1[[#This Row],[Отверстия]],"/",Таблица1[[#This Row],[PCD]],"/",Таблица1[[#This Row],[Диаметр]])</f>
        <v>5/115/17</v>
      </c>
      <c r="R132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5/115/17/46/70,3/7</v>
      </c>
      <c r="S132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5/115/17/46/70,3/7</v>
      </c>
      <c r="T1321" s="58" t="s">
        <v>22</v>
      </c>
      <c r="U1321" s="4"/>
      <c r="V1321" s="35"/>
      <c r="W1321" s="55"/>
      <c r="X1321" s="34">
        <v>4750</v>
      </c>
      <c r="Y1321" s="161"/>
      <c r="Z1321" s="34">
        <v>0</v>
      </c>
      <c r="AA1321" s="51">
        <f>IFERROR(VLOOKUP(Таблица1[[#This Row],[Товар КОД6]],'Stock СВОД'!$A$5:$C$220,2,0),)</f>
        <v>0</v>
      </c>
      <c r="AB1321" s="51">
        <f>IFERROR(VLOOKUP(Таблица1[[#This Row],[Товар КОД6]],'Продажи Период СВОД'!$A$5:$C$410,2,0),)</f>
        <v>0</v>
      </c>
      <c r="AC1321" s="129">
        <f>IFERROR(VLOOKUP(Таблица1[[#This Row],[Товар КОД6]],'Stock СВОД'!$A$5:$C$220,3,0),)</f>
        <v>0</v>
      </c>
      <c r="AD1321" s="51">
        <f>IFERROR(VLOOKUP(Таблица1[[#This Row],[Товар КОД6]],'Продажи Период СВОД'!$A$5:$C$410,3,0),)</f>
        <v>0</v>
      </c>
      <c r="AE1321" s="119">
        <f>Таблица1[[#This Row],[СТОК 1001]]+Таблица1[[#This Row],[СТОК 1002,]]</f>
        <v>0</v>
      </c>
      <c r="AF1321" s="128"/>
      <c r="AG1321" s="129"/>
      <c r="AH1321" s="120">
        <f>Таблица1[[#This Row],[1002 заказ]]+Таблица1[[#This Row],[1001 заказ]]</f>
        <v>0</v>
      </c>
      <c r="AI1321" s="57"/>
      <c r="AJ1321" s="194"/>
      <c r="AK1321" s="194"/>
      <c r="AL1321" s="194">
        <f>Таблица1[[#This Row],[ФАКТ 1001]]+Таблица1[[#This Row],[ФАКТ 1002]]+Таблица1[[#This Row],[1001 заказ]]+Таблица1[[#This Row],[1002 заказ]]</f>
        <v>0</v>
      </c>
      <c r="AP1321" s="3">
        <f>Таблица1[[#This Row],[Возврат 1002]]+Таблица1[[#This Row],[Возврат 1001]]</f>
        <v>0</v>
      </c>
      <c r="AQ132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22" spans="1:43" s="3" customFormat="1" ht="15.75" customHeight="1" x14ac:dyDescent="0.2">
      <c r="A1322" s="23" t="s">
        <v>810</v>
      </c>
      <c r="B1322" s="2">
        <v>665880</v>
      </c>
      <c r="C1322" s="88" t="s">
        <v>3953</v>
      </c>
      <c r="D1322" s="23" t="s">
        <v>810</v>
      </c>
      <c r="E1322" s="7">
        <v>665880</v>
      </c>
      <c r="F1322" s="7" t="s">
        <v>377</v>
      </c>
      <c r="G1322" s="8" t="s">
        <v>1106</v>
      </c>
      <c r="H1322" s="5" t="s">
        <v>21</v>
      </c>
      <c r="I1322" s="5">
        <v>5</v>
      </c>
      <c r="J1322" s="5">
        <v>115</v>
      </c>
      <c r="K1322" s="5">
        <v>17</v>
      </c>
      <c r="L1322" s="5">
        <v>46</v>
      </c>
      <c r="M1322" s="5">
        <v>70.3</v>
      </c>
      <c r="N1322" s="5">
        <v>7</v>
      </c>
      <c r="O1322" s="43" t="str">
        <f>CONCATENATE(Таблица1[[#This Row],[Отверстия]],"/",Таблица1[[#This Row],[PCD]])</f>
        <v>5/115</v>
      </c>
      <c r="P1322" s="5" t="s">
        <v>2445</v>
      </c>
      <c r="Q1322" s="17" t="str">
        <f>CONCATENATE(Таблица1[[#This Row],[Отверстия]],"/",Таблица1[[#This Row],[PCD]],"/",Таблица1[[#This Row],[Диаметр]])</f>
        <v>5/115/17</v>
      </c>
      <c r="R132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5/115/17/46/70,3/7</v>
      </c>
      <c r="S132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5/115/17/46/70,3/7</v>
      </c>
      <c r="T1322" s="58" t="s">
        <v>22</v>
      </c>
      <c r="U1322" s="4"/>
      <c r="V1322" s="35"/>
      <c r="W1322" s="55"/>
      <c r="X1322" s="34">
        <v>4750</v>
      </c>
      <c r="Y1322" s="161"/>
      <c r="Z1322" s="34">
        <v>0</v>
      </c>
      <c r="AA1322" s="51">
        <f>IFERROR(VLOOKUP(Таблица1[[#This Row],[Товар КОД6]],'Stock СВОД'!$A$5:$C$220,2,0),)</f>
        <v>0</v>
      </c>
      <c r="AB1322" s="51">
        <f>IFERROR(VLOOKUP(Таблица1[[#This Row],[Товар КОД6]],'Продажи Период СВОД'!$A$5:$C$410,2,0),)</f>
        <v>0</v>
      </c>
      <c r="AC1322" s="129">
        <f>IFERROR(VLOOKUP(Таблица1[[#This Row],[Товар КОД6]],'Stock СВОД'!$A$5:$C$220,3,0),)</f>
        <v>0</v>
      </c>
      <c r="AD1322" s="51">
        <f>IFERROR(VLOOKUP(Таблица1[[#This Row],[Товар КОД6]],'Продажи Период СВОД'!$A$5:$C$410,3,0),)</f>
        <v>0</v>
      </c>
      <c r="AE1322" s="119">
        <f>Таблица1[[#This Row],[СТОК 1001]]+Таблица1[[#This Row],[СТОК 1002,]]</f>
        <v>0</v>
      </c>
      <c r="AF1322" s="128"/>
      <c r="AG1322" s="129"/>
      <c r="AH1322" s="120">
        <f>Таблица1[[#This Row],[1002 заказ]]+Таблица1[[#This Row],[1001 заказ]]</f>
        <v>0</v>
      </c>
      <c r="AI1322" s="57"/>
      <c r="AJ1322" s="194"/>
      <c r="AK1322" s="194"/>
      <c r="AL1322" s="194">
        <f>Таблица1[[#This Row],[ФАКТ 1001]]+Таблица1[[#This Row],[ФАКТ 1002]]+Таблица1[[#This Row],[1001 заказ]]+Таблица1[[#This Row],[1002 заказ]]</f>
        <v>0</v>
      </c>
      <c r="AP1322" s="3">
        <f>Таблица1[[#This Row],[Возврат 1002]]+Таблица1[[#This Row],[Возврат 1001]]</f>
        <v>0</v>
      </c>
      <c r="AQ132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23" spans="1:43" s="3" customFormat="1" ht="15.75" customHeight="1" x14ac:dyDescent="0.2">
      <c r="A1323" s="23" t="s">
        <v>810</v>
      </c>
      <c r="B1323" s="2">
        <v>409094</v>
      </c>
      <c r="C1323" s="88" t="s">
        <v>1858</v>
      </c>
      <c r="D1323" s="23" t="s">
        <v>810</v>
      </c>
      <c r="E1323" s="7">
        <v>409094</v>
      </c>
      <c r="F1323" s="7" t="s">
        <v>1004</v>
      </c>
      <c r="G1323" s="8" t="s">
        <v>1180</v>
      </c>
      <c r="H1323" s="5" t="s">
        <v>21</v>
      </c>
      <c r="I1323" s="5">
        <v>5</v>
      </c>
      <c r="J1323" s="5">
        <v>118</v>
      </c>
      <c r="K1323" s="5">
        <v>16</v>
      </c>
      <c r="L1323" s="5">
        <v>50</v>
      </c>
      <c r="M1323" s="5">
        <v>71.099999999999994</v>
      </c>
      <c r="N1323" s="5">
        <v>7</v>
      </c>
      <c r="O1323" s="43" t="str">
        <f>CONCATENATE(Таблица1[[#This Row],[Отверстия]],"/",Таблица1[[#This Row],[PCD]])</f>
        <v>5/118</v>
      </c>
      <c r="P1323" s="5" t="s">
        <v>2567</v>
      </c>
      <c r="Q1323" s="17" t="str">
        <f>CONCATENATE(Таблица1[[#This Row],[Отверстия]],"/",Таблица1[[#This Row],[PCD]],"/",Таблица1[[#This Row],[Диаметр]])</f>
        <v>5/118/16</v>
      </c>
      <c r="R132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5/118/16/50/71,1/7</v>
      </c>
      <c r="S132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5/118/16/50/71,1/7</v>
      </c>
      <c r="T1323" s="58" t="s">
        <v>22</v>
      </c>
      <c r="U1323" s="4"/>
      <c r="V1323" s="35"/>
      <c r="W1323" s="55"/>
      <c r="X1323" s="34">
        <v>4250</v>
      </c>
      <c r="Y1323" s="161"/>
      <c r="Z1323" s="34">
        <v>0</v>
      </c>
      <c r="AA1323" s="51">
        <f>IFERROR(VLOOKUP(Таблица1[[#This Row],[Товар КОД6]],'Stock СВОД'!$A$5:$C$220,2,0),)</f>
        <v>0</v>
      </c>
      <c r="AB1323" s="51">
        <f>IFERROR(VLOOKUP(Таблица1[[#This Row],[Товар КОД6]],'Продажи Период СВОД'!$A$5:$C$410,2,0),)</f>
        <v>0</v>
      </c>
      <c r="AC1323" s="129">
        <f>IFERROR(VLOOKUP(Таблица1[[#This Row],[Товар КОД6]],'Stock СВОД'!$A$5:$C$220,3,0),)</f>
        <v>0</v>
      </c>
      <c r="AD1323" s="51">
        <f>IFERROR(VLOOKUP(Таблица1[[#This Row],[Товар КОД6]],'Продажи Период СВОД'!$A$5:$C$410,3,0),)</f>
        <v>0</v>
      </c>
      <c r="AE1323" s="119">
        <f>Таблица1[[#This Row],[СТОК 1001]]+Таблица1[[#This Row],[СТОК 1002,]]</f>
        <v>0</v>
      </c>
      <c r="AF1323" s="128"/>
      <c r="AG1323" s="129"/>
      <c r="AH1323" s="120">
        <f>Таблица1[[#This Row],[1002 заказ]]+Таблица1[[#This Row],[1001 заказ]]</f>
        <v>0</v>
      </c>
      <c r="AI1323" s="57"/>
      <c r="AJ1323" s="194"/>
      <c r="AK1323" s="194"/>
      <c r="AL1323" s="194">
        <f>Таблица1[[#This Row],[ФАКТ 1001]]+Таблица1[[#This Row],[ФАКТ 1002]]+Таблица1[[#This Row],[1001 заказ]]+Таблица1[[#This Row],[1002 заказ]]</f>
        <v>0</v>
      </c>
      <c r="AP1323" s="3">
        <f>Таблица1[[#This Row],[Возврат 1002]]+Таблица1[[#This Row],[Возврат 1001]]</f>
        <v>0</v>
      </c>
      <c r="AQ132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24" spans="1:43" s="3" customFormat="1" ht="15.75" customHeight="1" x14ac:dyDescent="0.2">
      <c r="A1324" s="23" t="s">
        <v>810</v>
      </c>
      <c r="B1324" s="2">
        <v>409095</v>
      </c>
      <c r="C1324" s="88" t="s">
        <v>1859</v>
      </c>
      <c r="D1324" s="23" t="s">
        <v>810</v>
      </c>
      <c r="E1324" s="7">
        <v>409095</v>
      </c>
      <c r="F1324" s="7" t="s">
        <v>1004</v>
      </c>
      <c r="G1324" s="8" t="s">
        <v>2571</v>
      </c>
      <c r="H1324" s="5" t="s">
        <v>21</v>
      </c>
      <c r="I1324" s="5">
        <v>5</v>
      </c>
      <c r="J1324" s="5">
        <v>118</v>
      </c>
      <c r="K1324" s="5">
        <v>16</v>
      </c>
      <c r="L1324" s="5">
        <v>50</v>
      </c>
      <c r="M1324" s="5">
        <v>71.099999999999994</v>
      </c>
      <c r="N1324" s="5">
        <v>7</v>
      </c>
      <c r="O1324" s="43" t="str">
        <f>CONCATENATE(Таблица1[[#This Row],[Отверстия]],"/",Таблица1[[#This Row],[PCD]])</f>
        <v>5/118</v>
      </c>
      <c r="P1324" s="5" t="s">
        <v>2568</v>
      </c>
      <c r="Q1324" s="17" t="str">
        <f>CONCATENATE(Таблица1[[#This Row],[Отверстия]],"/",Таблица1[[#This Row],[PCD]],"/",Таблица1[[#This Row],[Диаметр]])</f>
        <v>5/118/16</v>
      </c>
      <c r="R132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5/118/16/50/71,1/7</v>
      </c>
      <c r="S132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5/118/16/50/71,1/7</v>
      </c>
      <c r="T1324" s="58" t="s">
        <v>22</v>
      </c>
      <c r="U1324" s="4"/>
      <c r="V1324" s="35"/>
      <c r="W1324" s="55"/>
      <c r="X1324" s="34">
        <v>4250</v>
      </c>
      <c r="Y1324" s="161"/>
      <c r="Z1324" s="34">
        <v>0</v>
      </c>
      <c r="AA1324" s="51">
        <f>IFERROR(VLOOKUP(Таблица1[[#This Row],[Товар КОД6]],'Stock СВОД'!$A$5:$C$220,2,0),)</f>
        <v>0</v>
      </c>
      <c r="AB1324" s="51">
        <f>IFERROR(VLOOKUP(Таблица1[[#This Row],[Товар КОД6]],'Продажи Период СВОД'!$A$5:$C$410,2,0),)</f>
        <v>0</v>
      </c>
      <c r="AC1324" s="129">
        <f>IFERROR(VLOOKUP(Таблица1[[#This Row],[Товар КОД6]],'Stock СВОД'!$A$5:$C$220,3,0),)</f>
        <v>0</v>
      </c>
      <c r="AD1324" s="51">
        <f>IFERROR(VLOOKUP(Таблица1[[#This Row],[Товар КОД6]],'Продажи Период СВОД'!$A$5:$C$410,3,0),)</f>
        <v>0</v>
      </c>
      <c r="AE1324" s="119">
        <f>Таблица1[[#This Row],[СТОК 1001]]+Таблица1[[#This Row],[СТОК 1002,]]</f>
        <v>0</v>
      </c>
      <c r="AF1324" s="128"/>
      <c r="AG1324" s="129"/>
      <c r="AH1324" s="120">
        <f>Таблица1[[#This Row],[1002 заказ]]+Таблица1[[#This Row],[1001 заказ]]</f>
        <v>0</v>
      </c>
      <c r="AI1324" s="57"/>
      <c r="AJ1324" s="194"/>
      <c r="AK1324" s="194"/>
      <c r="AL1324" s="194">
        <f>Таблица1[[#This Row],[ФАКТ 1001]]+Таблица1[[#This Row],[ФАКТ 1002]]+Таблица1[[#This Row],[1001 заказ]]+Таблица1[[#This Row],[1002 заказ]]</f>
        <v>0</v>
      </c>
      <c r="AP1324" s="3">
        <f>Таблица1[[#This Row],[Возврат 1002]]+Таблица1[[#This Row],[Возврат 1001]]</f>
        <v>0</v>
      </c>
      <c r="AQ132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25" spans="1:43" s="3" customFormat="1" ht="15.75" customHeight="1" x14ac:dyDescent="0.2">
      <c r="A1325" s="23" t="s">
        <v>810</v>
      </c>
      <c r="B1325" s="2">
        <v>665807</v>
      </c>
      <c r="C1325" s="88" t="s">
        <v>3845</v>
      </c>
      <c r="D1325" s="23" t="s">
        <v>810</v>
      </c>
      <c r="E1325" s="7">
        <v>665807</v>
      </c>
      <c r="F1325" s="7" t="s">
        <v>1004</v>
      </c>
      <c r="G1325" s="8" t="s">
        <v>1099</v>
      </c>
      <c r="H1325" s="5" t="s">
        <v>21</v>
      </c>
      <c r="I1325" s="5">
        <v>5</v>
      </c>
      <c r="J1325" s="5">
        <v>118</v>
      </c>
      <c r="K1325" s="5">
        <v>16</v>
      </c>
      <c r="L1325" s="5">
        <v>50</v>
      </c>
      <c r="M1325" s="5">
        <v>71.099999999999994</v>
      </c>
      <c r="N1325" s="5">
        <v>7</v>
      </c>
      <c r="O1325" s="43" t="str">
        <f>CONCATENATE(Таблица1[[#This Row],[Отверстия]],"/",Таблица1[[#This Row],[PCD]])</f>
        <v>5/118</v>
      </c>
      <c r="P1325" s="5" t="s">
        <v>2385</v>
      </c>
      <c r="Q1325" s="17" t="str">
        <f>CONCATENATE(Таблица1[[#This Row],[Отверстия]],"/",Таблица1[[#This Row],[PCD]],"/",Таблица1[[#This Row],[Диаметр]])</f>
        <v>5/118/16</v>
      </c>
      <c r="R132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5/118/16/50/71,1/7</v>
      </c>
      <c r="S132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5/118/16/50/71,1/7</v>
      </c>
      <c r="T1325" s="58" t="s">
        <v>22</v>
      </c>
      <c r="U1325" s="4"/>
      <c r="V1325" s="35"/>
      <c r="W1325" s="55"/>
      <c r="X1325" s="34">
        <v>3990</v>
      </c>
      <c r="Y1325" s="161"/>
      <c r="Z1325" s="34">
        <v>0</v>
      </c>
      <c r="AA1325" s="51">
        <f>IFERROR(VLOOKUP(Таблица1[[#This Row],[Товар КОД6]],'Stock СВОД'!$A$5:$C$220,2,0),)</f>
        <v>0</v>
      </c>
      <c r="AB1325" s="51">
        <f>IFERROR(VLOOKUP(Таблица1[[#This Row],[Товар КОД6]],'Продажи Период СВОД'!$A$5:$C$410,2,0),)</f>
        <v>0</v>
      </c>
      <c r="AC1325" s="129">
        <f>IFERROR(VLOOKUP(Таблица1[[#This Row],[Товар КОД6]],'Stock СВОД'!$A$5:$C$220,3,0),)</f>
        <v>0</v>
      </c>
      <c r="AD1325" s="51">
        <f>IFERROR(VLOOKUP(Таблица1[[#This Row],[Товар КОД6]],'Продажи Период СВОД'!$A$5:$C$410,3,0),)</f>
        <v>0</v>
      </c>
      <c r="AE1325" s="119">
        <f>Таблица1[[#This Row],[СТОК 1001]]+Таблица1[[#This Row],[СТОК 1002,]]</f>
        <v>0</v>
      </c>
      <c r="AF1325" s="128"/>
      <c r="AG1325" s="129"/>
      <c r="AH1325" s="120">
        <f>Таблица1[[#This Row],[1002 заказ]]+Таблица1[[#This Row],[1001 заказ]]</f>
        <v>0</v>
      </c>
      <c r="AI1325" s="57"/>
      <c r="AJ1325" s="194"/>
      <c r="AK1325" s="194"/>
      <c r="AL1325" s="194">
        <f>Таблица1[[#This Row],[ФАКТ 1001]]+Таблица1[[#This Row],[ФАКТ 1002]]+Таблица1[[#This Row],[1001 заказ]]+Таблица1[[#This Row],[1002 заказ]]</f>
        <v>0</v>
      </c>
      <c r="AP1325" s="3">
        <f>Таблица1[[#This Row],[Возврат 1002]]+Таблица1[[#This Row],[Возврат 1001]]</f>
        <v>0</v>
      </c>
      <c r="AQ132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26" spans="1:43" s="3" customFormat="1" ht="15.75" customHeight="1" x14ac:dyDescent="0.2">
      <c r="A1326" s="23" t="s">
        <v>810</v>
      </c>
      <c r="B1326" s="2">
        <v>665808</v>
      </c>
      <c r="C1326" s="88" t="s">
        <v>3954</v>
      </c>
      <c r="D1326" s="23" t="s">
        <v>810</v>
      </c>
      <c r="E1326" s="7">
        <v>665808</v>
      </c>
      <c r="F1326" s="7" t="s">
        <v>1004</v>
      </c>
      <c r="G1326" s="8" t="s">
        <v>1106</v>
      </c>
      <c r="H1326" s="5" t="s">
        <v>21</v>
      </c>
      <c r="I1326" s="5">
        <v>5</v>
      </c>
      <c r="J1326" s="5">
        <v>118</v>
      </c>
      <c r="K1326" s="5">
        <v>16</v>
      </c>
      <c r="L1326" s="5">
        <v>50</v>
      </c>
      <c r="M1326" s="5">
        <v>71.099999999999994</v>
      </c>
      <c r="N1326" s="5">
        <v>7</v>
      </c>
      <c r="O1326" s="43" t="str">
        <f>CONCATENATE(Таблица1[[#This Row],[Отверстия]],"/",Таблица1[[#This Row],[PCD]])</f>
        <v>5/118</v>
      </c>
      <c r="P1326" s="5" t="s">
        <v>2386</v>
      </c>
      <c r="Q1326" s="17" t="str">
        <f>CONCATENATE(Таблица1[[#This Row],[Отверстия]],"/",Таблица1[[#This Row],[PCD]],"/",Таблица1[[#This Row],[Диаметр]])</f>
        <v>5/118/16</v>
      </c>
      <c r="R132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5/118/16/50/71,1/7</v>
      </c>
      <c r="S132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5/118/16/50/71,1/7</v>
      </c>
      <c r="T1326" s="58" t="s">
        <v>22</v>
      </c>
      <c r="U1326" s="4"/>
      <c r="V1326" s="35"/>
      <c r="W1326" s="55"/>
      <c r="X1326" s="34">
        <v>3990</v>
      </c>
      <c r="Y1326" s="161"/>
      <c r="Z1326" s="34">
        <v>0</v>
      </c>
      <c r="AA1326" s="51">
        <f>IFERROR(VLOOKUP(Таблица1[[#This Row],[Товар КОД6]],'Stock СВОД'!$A$5:$C$220,2,0),)</f>
        <v>0</v>
      </c>
      <c r="AB1326" s="51">
        <f>IFERROR(VLOOKUP(Таблица1[[#This Row],[Товар КОД6]],'Продажи Период СВОД'!$A$5:$C$410,2,0),)</f>
        <v>0</v>
      </c>
      <c r="AC1326" s="129">
        <f>IFERROR(VLOOKUP(Таблица1[[#This Row],[Товар КОД6]],'Stock СВОД'!$A$5:$C$220,3,0),)</f>
        <v>0</v>
      </c>
      <c r="AD1326" s="51">
        <f>IFERROR(VLOOKUP(Таблица1[[#This Row],[Товар КОД6]],'Продажи Период СВОД'!$A$5:$C$410,3,0),)</f>
        <v>0</v>
      </c>
      <c r="AE1326" s="119">
        <f>Таблица1[[#This Row],[СТОК 1001]]+Таблица1[[#This Row],[СТОК 1002,]]</f>
        <v>0</v>
      </c>
      <c r="AF1326" s="128"/>
      <c r="AG1326" s="129"/>
      <c r="AH1326" s="120">
        <f>Таблица1[[#This Row],[1002 заказ]]+Таблица1[[#This Row],[1001 заказ]]</f>
        <v>0</v>
      </c>
      <c r="AI1326" s="57"/>
      <c r="AJ1326" s="194"/>
      <c r="AK1326" s="194"/>
      <c r="AL1326" s="194">
        <f>Таблица1[[#This Row],[ФАКТ 1001]]+Таблица1[[#This Row],[ФАКТ 1002]]+Таблица1[[#This Row],[1001 заказ]]+Таблица1[[#This Row],[1002 заказ]]</f>
        <v>0</v>
      </c>
      <c r="AP1326" s="3">
        <f>Таблица1[[#This Row],[Возврат 1002]]+Таблица1[[#This Row],[Возврат 1001]]</f>
        <v>0</v>
      </c>
      <c r="AQ132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27" spans="1:43" s="3" customFormat="1" ht="15.75" customHeight="1" x14ac:dyDescent="0.2">
      <c r="A1327" s="23" t="s">
        <v>810</v>
      </c>
      <c r="B1327" s="2">
        <v>405722</v>
      </c>
      <c r="C1327" s="88" t="s">
        <v>1324</v>
      </c>
      <c r="D1327" s="23" t="s">
        <v>810</v>
      </c>
      <c r="E1327" s="7">
        <v>405722</v>
      </c>
      <c r="F1327" s="7" t="s">
        <v>1003</v>
      </c>
      <c r="G1327" s="8" t="s">
        <v>1180</v>
      </c>
      <c r="H1327" s="5" t="s">
        <v>21</v>
      </c>
      <c r="I1327" s="5">
        <v>5</v>
      </c>
      <c r="J1327" s="5">
        <v>120</v>
      </c>
      <c r="K1327" s="5">
        <v>16</v>
      </c>
      <c r="L1327" s="5">
        <v>34</v>
      </c>
      <c r="M1327" s="5">
        <v>72.599999999999994</v>
      </c>
      <c r="N1327" s="5">
        <v>7</v>
      </c>
      <c r="O1327" s="43" t="str">
        <f>CONCATENATE(Таблица1[[#This Row],[Отверстия]],"/",Таблица1[[#This Row],[PCD]])</f>
        <v>5/120</v>
      </c>
      <c r="P1327" s="5" t="s">
        <v>1323</v>
      </c>
      <c r="Q1327" s="17" t="str">
        <f>CONCATENATE(Таблица1[[#This Row],[Отверстия]],"/",Таблица1[[#This Row],[PCD]],"/",Таблица1[[#This Row],[Диаметр]])</f>
        <v>5/120/16</v>
      </c>
      <c r="R132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5/120/16/34/72,6/7</v>
      </c>
      <c r="S132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5/120/16/34/72,6/7</v>
      </c>
      <c r="T1327" s="58" t="s">
        <v>28</v>
      </c>
      <c r="U1327" s="4">
        <v>4</v>
      </c>
      <c r="V1327" s="35">
        <v>4</v>
      </c>
      <c r="W1327" s="55"/>
      <c r="X1327" s="34">
        <v>4250</v>
      </c>
      <c r="Y1327" s="161"/>
      <c r="Z1327" s="34">
        <v>0</v>
      </c>
      <c r="AA1327" s="51">
        <f>IFERROR(VLOOKUP(Таблица1[[#This Row],[Товар КОД6]],'Stock СВОД'!$A$5:$C$220,2,0),)</f>
        <v>0</v>
      </c>
      <c r="AB1327" s="51">
        <f>IFERROR(VLOOKUP(Таблица1[[#This Row],[Товар КОД6]],'Продажи Период СВОД'!$A$5:$C$410,2,0),)</f>
        <v>0</v>
      </c>
      <c r="AC1327" s="129">
        <f>IFERROR(VLOOKUP(Таблица1[[#This Row],[Товар КОД6]],'Stock СВОД'!$A$5:$C$220,3,0),)</f>
        <v>0</v>
      </c>
      <c r="AD1327" s="51">
        <f>IFERROR(VLOOKUP(Таблица1[[#This Row],[Товар КОД6]],'Продажи Период СВОД'!$A$5:$C$410,3,0),)</f>
        <v>0</v>
      </c>
      <c r="AE1327" s="119">
        <f>Таблица1[[#This Row],[СТОК 1001]]+Таблица1[[#This Row],[СТОК 1002,]]</f>
        <v>0</v>
      </c>
      <c r="AF1327" s="128"/>
      <c r="AG1327" s="129"/>
      <c r="AH1327" s="120">
        <f>Таблица1[[#This Row],[1002 заказ]]+Таблица1[[#This Row],[1001 заказ]]</f>
        <v>0</v>
      </c>
      <c r="AI1327" s="57"/>
      <c r="AJ1327" s="194"/>
      <c r="AK1327" s="194"/>
      <c r="AL1327" s="194">
        <f>Таблица1[[#This Row],[ФАКТ 1001]]+Таблица1[[#This Row],[ФАКТ 1002]]+Таблица1[[#This Row],[1001 заказ]]+Таблица1[[#This Row],[1002 заказ]]</f>
        <v>0</v>
      </c>
      <c r="AP1327" s="3">
        <f>Таблица1[[#This Row],[Возврат 1002]]+Таблица1[[#This Row],[Возврат 1001]]</f>
        <v>0</v>
      </c>
      <c r="AQ132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28" spans="1:43" s="3" customFormat="1" ht="15.75" customHeight="1" x14ac:dyDescent="0.2">
      <c r="A1328" s="23" t="s">
        <v>810</v>
      </c>
      <c r="B1328" s="2">
        <v>661627</v>
      </c>
      <c r="C1328" s="88" t="s">
        <v>2057</v>
      </c>
      <c r="D1328" s="23" t="s">
        <v>810</v>
      </c>
      <c r="E1328" s="7">
        <v>661627</v>
      </c>
      <c r="F1328" s="7" t="s">
        <v>1003</v>
      </c>
      <c r="G1328" s="8" t="s">
        <v>1106</v>
      </c>
      <c r="H1328" s="5" t="s">
        <v>21</v>
      </c>
      <c r="I1328" s="5">
        <v>5</v>
      </c>
      <c r="J1328" s="5">
        <v>120</v>
      </c>
      <c r="K1328" s="5">
        <v>16</v>
      </c>
      <c r="L1328" s="5">
        <v>34</v>
      </c>
      <c r="M1328" s="5">
        <v>72.599999999999994</v>
      </c>
      <c r="N1328" s="5">
        <v>7</v>
      </c>
      <c r="O1328" s="43" t="str">
        <f>CONCATENATE(Таблица1[[#This Row],[Отверстия]],"/",Таблица1[[#This Row],[PCD]])</f>
        <v>5/120</v>
      </c>
      <c r="P1328" s="5" t="s">
        <v>2056</v>
      </c>
      <c r="Q1328" s="17" t="str">
        <f>CONCATENATE(Таблица1[[#This Row],[Отверстия]],"/",Таблица1[[#This Row],[PCD]],"/",Таблица1[[#This Row],[Диаметр]])</f>
        <v>5/120/16</v>
      </c>
      <c r="R132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5/120/16/34/72,6/7</v>
      </c>
      <c r="S132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5/120/16/34/72,6/7</v>
      </c>
      <c r="T1328" s="58" t="s">
        <v>28</v>
      </c>
      <c r="U1328" s="4">
        <v>4</v>
      </c>
      <c r="V1328" s="35">
        <v>4</v>
      </c>
      <c r="W1328" s="55"/>
      <c r="X1328" s="34">
        <v>3990</v>
      </c>
      <c r="Y1328" s="161"/>
      <c r="Z1328" s="34">
        <v>0</v>
      </c>
      <c r="AA1328" s="51">
        <f>IFERROR(VLOOKUP(Таблица1[[#This Row],[Товар КОД6]],'Stock СВОД'!$A$5:$C$220,2,0),)</f>
        <v>0</v>
      </c>
      <c r="AB1328" s="51">
        <f>IFERROR(VLOOKUP(Таблица1[[#This Row],[Товар КОД6]],'Продажи Период СВОД'!$A$5:$C$410,2,0),)</f>
        <v>0</v>
      </c>
      <c r="AC1328" s="129">
        <f>IFERROR(VLOOKUP(Таблица1[[#This Row],[Товар КОД6]],'Stock СВОД'!$A$5:$C$220,3,0),)</f>
        <v>0</v>
      </c>
      <c r="AD1328" s="51">
        <f>IFERROR(VLOOKUP(Таблица1[[#This Row],[Товар КОД6]],'Продажи Период СВОД'!$A$5:$C$410,3,0),)</f>
        <v>0</v>
      </c>
      <c r="AE1328" s="119">
        <f>Таблица1[[#This Row],[СТОК 1001]]+Таблица1[[#This Row],[СТОК 1002,]]</f>
        <v>0</v>
      </c>
      <c r="AF1328" s="128"/>
      <c r="AG1328" s="129"/>
      <c r="AH1328" s="120">
        <f>Таблица1[[#This Row],[1002 заказ]]+Таблица1[[#This Row],[1001 заказ]]</f>
        <v>0</v>
      </c>
      <c r="AI1328" s="57"/>
      <c r="AJ1328" s="194"/>
      <c r="AK1328" s="194"/>
      <c r="AL1328" s="194">
        <f>Таблица1[[#This Row],[ФАКТ 1001]]+Таблица1[[#This Row],[ФАКТ 1002]]+Таблица1[[#This Row],[1001 заказ]]+Таблица1[[#This Row],[1002 заказ]]</f>
        <v>0</v>
      </c>
      <c r="AP1328" s="3">
        <f>Таблица1[[#This Row],[Возврат 1002]]+Таблица1[[#This Row],[Возврат 1001]]</f>
        <v>0</v>
      </c>
      <c r="AQ132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29" spans="1:43" s="3" customFormat="1" ht="15.75" customHeight="1" x14ac:dyDescent="0.2">
      <c r="A1329" s="23" t="s">
        <v>810</v>
      </c>
      <c r="B1329" s="2">
        <v>661628</v>
      </c>
      <c r="C1329" s="88" t="s">
        <v>3846</v>
      </c>
      <c r="D1329" s="23" t="s">
        <v>810</v>
      </c>
      <c r="E1329" s="7">
        <v>661628</v>
      </c>
      <c r="F1329" s="7" t="s">
        <v>1003</v>
      </c>
      <c r="G1329" s="8" t="s">
        <v>1099</v>
      </c>
      <c r="H1329" s="5" t="s">
        <v>21</v>
      </c>
      <c r="I1329" s="5">
        <v>5</v>
      </c>
      <c r="J1329" s="5">
        <v>120</v>
      </c>
      <c r="K1329" s="5">
        <v>16</v>
      </c>
      <c r="L1329" s="5">
        <v>34</v>
      </c>
      <c r="M1329" s="5">
        <v>72.599999999999994</v>
      </c>
      <c r="N1329" s="5">
        <v>7</v>
      </c>
      <c r="O1329" s="43" t="str">
        <f>CONCATENATE(Таблица1[[#This Row],[Отверстия]],"/",Таблица1[[#This Row],[PCD]])</f>
        <v>5/120</v>
      </c>
      <c r="P1329" s="5" t="s">
        <v>2058</v>
      </c>
      <c r="Q1329" s="17" t="str">
        <f>CONCATENATE(Таблица1[[#This Row],[Отверстия]],"/",Таблица1[[#This Row],[PCD]],"/",Таблица1[[#This Row],[Диаметр]])</f>
        <v>5/120/16</v>
      </c>
      <c r="R132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5/120/16/34/72,6/7</v>
      </c>
      <c r="S132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5/120/16/34/72,6/7</v>
      </c>
      <c r="T1329" s="58" t="s">
        <v>28</v>
      </c>
      <c r="U1329" s="4">
        <v>4</v>
      </c>
      <c r="V1329" s="35">
        <v>4</v>
      </c>
      <c r="W1329" s="55"/>
      <c r="X1329" s="34">
        <v>3990</v>
      </c>
      <c r="Y1329" s="161"/>
      <c r="Z1329" s="34">
        <v>3088.2148749999997</v>
      </c>
      <c r="AA1329" s="51">
        <f>IFERROR(VLOOKUP(Таблица1[[#This Row],[Товар КОД6]],'Stock СВОД'!$A$5:$C$220,2,0),)</f>
        <v>4</v>
      </c>
      <c r="AB1329" s="51">
        <f>IFERROR(VLOOKUP(Таблица1[[#This Row],[Товар КОД6]],'Продажи Период СВОД'!$A$5:$C$410,2,0),)</f>
        <v>0</v>
      </c>
      <c r="AC1329" s="129">
        <f>IFERROR(VLOOKUP(Таблица1[[#This Row],[Товар КОД6]],'Stock СВОД'!$A$5:$C$220,3,0),)</f>
        <v>4</v>
      </c>
      <c r="AD1329" s="51">
        <f>IFERROR(VLOOKUP(Таблица1[[#This Row],[Товар КОД6]],'Продажи Период СВОД'!$A$5:$C$410,3,0),)</f>
        <v>0</v>
      </c>
      <c r="AE1329" s="119">
        <f>Таблица1[[#This Row],[СТОК 1001]]+Таблица1[[#This Row],[СТОК 1002,]]</f>
        <v>8</v>
      </c>
      <c r="AF1329" s="128"/>
      <c r="AG1329" s="129"/>
      <c r="AH1329" s="120">
        <f>Таблица1[[#This Row],[1002 заказ]]+Таблица1[[#This Row],[1001 заказ]]</f>
        <v>0</v>
      </c>
      <c r="AI1329" s="57"/>
      <c r="AJ1329" s="194"/>
      <c r="AK1329" s="194"/>
      <c r="AL1329" s="194">
        <f>Таблица1[[#This Row],[ФАКТ 1001]]+Таблица1[[#This Row],[ФАКТ 1002]]+Таблица1[[#This Row],[1001 заказ]]+Таблица1[[#This Row],[1002 заказ]]</f>
        <v>0</v>
      </c>
      <c r="AP1329" s="3">
        <f>Таблица1[[#This Row],[Возврат 1002]]+Таблица1[[#This Row],[Возврат 1001]]</f>
        <v>0</v>
      </c>
      <c r="AQ132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8</v>
      </c>
    </row>
    <row r="1330" spans="1:43" s="3" customFormat="1" ht="15.75" customHeight="1" x14ac:dyDescent="0.2">
      <c r="A1330" s="23" t="s">
        <v>810</v>
      </c>
      <c r="B1330" s="2">
        <v>405703</v>
      </c>
      <c r="C1330" s="88" t="s">
        <v>1302</v>
      </c>
      <c r="D1330" s="23" t="s">
        <v>810</v>
      </c>
      <c r="E1330" s="7">
        <v>405703</v>
      </c>
      <c r="F1330" s="7" t="s">
        <v>513</v>
      </c>
      <c r="G1330" s="8" t="s">
        <v>1180</v>
      </c>
      <c r="H1330" s="5" t="s">
        <v>21</v>
      </c>
      <c r="I1330" s="5">
        <v>5</v>
      </c>
      <c r="J1330" s="5">
        <v>120</v>
      </c>
      <c r="K1330" s="5">
        <v>16</v>
      </c>
      <c r="L1330" s="5">
        <v>38</v>
      </c>
      <c r="M1330" s="5">
        <v>72.599999999999994</v>
      </c>
      <c r="N1330" s="5">
        <v>7</v>
      </c>
      <c r="O1330" s="43" t="str">
        <f>CONCATENATE(Таблица1[[#This Row],[Отверстия]],"/",Таблица1[[#This Row],[PCD]])</f>
        <v>5/120</v>
      </c>
      <c r="P1330" s="5" t="s">
        <v>1301</v>
      </c>
      <c r="Q1330" s="17" t="str">
        <f>CONCATENATE(Таблица1[[#This Row],[Отверстия]],"/",Таблица1[[#This Row],[PCD]],"/",Таблица1[[#This Row],[Диаметр]])</f>
        <v>5/120/16</v>
      </c>
      <c r="R133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5/120/16/38/72,6/7</v>
      </c>
      <c r="S133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5/120/16/38/72,6/7</v>
      </c>
      <c r="T1330" s="58" t="s">
        <v>22</v>
      </c>
      <c r="U1330" s="4"/>
      <c r="V1330" s="35"/>
      <c r="W1330" s="55"/>
      <c r="X1330" s="34">
        <v>4250</v>
      </c>
      <c r="Y1330" s="161"/>
      <c r="Z1330" s="34">
        <v>0</v>
      </c>
      <c r="AA1330" s="51">
        <f>IFERROR(VLOOKUP(Таблица1[[#This Row],[Товар КОД6]],'Stock СВОД'!$A$5:$C$220,2,0),)</f>
        <v>0</v>
      </c>
      <c r="AB1330" s="51">
        <f>IFERROR(VLOOKUP(Таблица1[[#This Row],[Товар КОД6]],'Продажи Период СВОД'!$A$5:$C$410,2,0),)</f>
        <v>0</v>
      </c>
      <c r="AC1330" s="129">
        <f>IFERROR(VLOOKUP(Таблица1[[#This Row],[Товар КОД6]],'Stock СВОД'!$A$5:$C$220,3,0),)</f>
        <v>0</v>
      </c>
      <c r="AD1330" s="51">
        <f>IFERROR(VLOOKUP(Таблица1[[#This Row],[Товар КОД6]],'Продажи Период СВОД'!$A$5:$C$410,3,0),)</f>
        <v>0</v>
      </c>
      <c r="AE1330" s="119">
        <f>Таблица1[[#This Row],[СТОК 1001]]+Таблица1[[#This Row],[СТОК 1002,]]</f>
        <v>0</v>
      </c>
      <c r="AF1330" s="128"/>
      <c r="AG1330" s="129"/>
      <c r="AH1330" s="120">
        <f>Таблица1[[#This Row],[1002 заказ]]+Таблица1[[#This Row],[1001 заказ]]</f>
        <v>0</v>
      </c>
      <c r="AI1330" s="57"/>
      <c r="AJ1330" s="194"/>
      <c r="AK1330" s="194"/>
      <c r="AL1330" s="194">
        <f>Таблица1[[#This Row],[ФАКТ 1001]]+Таблица1[[#This Row],[ФАКТ 1002]]+Таблица1[[#This Row],[1001 заказ]]+Таблица1[[#This Row],[1002 заказ]]</f>
        <v>0</v>
      </c>
      <c r="AP1330" s="3">
        <f>Таблица1[[#This Row],[Возврат 1002]]+Таблица1[[#This Row],[Возврат 1001]]</f>
        <v>0</v>
      </c>
      <c r="AQ133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31" spans="1:43" s="3" customFormat="1" ht="15.75" customHeight="1" x14ac:dyDescent="0.2">
      <c r="A1331" s="23" t="s">
        <v>810</v>
      </c>
      <c r="B1331" s="2">
        <v>661560</v>
      </c>
      <c r="C1331" s="88" t="s">
        <v>1988</v>
      </c>
      <c r="D1331" s="23" t="s">
        <v>810</v>
      </c>
      <c r="E1331" s="7">
        <v>661560</v>
      </c>
      <c r="F1331" s="7" t="s">
        <v>513</v>
      </c>
      <c r="G1331" s="8" t="s">
        <v>1106</v>
      </c>
      <c r="H1331" s="5" t="s">
        <v>21</v>
      </c>
      <c r="I1331" s="5">
        <v>5</v>
      </c>
      <c r="J1331" s="5">
        <v>120</v>
      </c>
      <c r="K1331" s="5">
        <v>16</v>
      </c>
      <c r="L1331" s="5">
        <v>38</v>
      </c>
      <c r="M1331" s="5">
        <v>72.599999999999994</v>
      </c>
      <c r="N1331" s="5">
        <v>7</v>
      </c>
      <c r="O1331" s="43" t="str">
        <f>CONCATENATE(Таблица1[[#This Row],[Отверстия]],"/",Таблица1[[#This Row],[PCD]])</f>
        <v>5/120</v>
      </c>
      <c r="P1331" s="5" t="s">
        <v>1987</v>
      </c>
      <c r="Q1331" s="17" t="str">
        <f>CONCATENATE(Таблица1[[#This Row],[Отверстия]],"/",Таблица1[[#This Row],[PCD]],"/",Таблица1[[#This Row],[Диаметр]])</f>
        <v>5/120/16</v>
      </c>
      <c r="R133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5/120/16/38/72,6/7</v>
      </c>
      <c r="S133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5/120/16/38/72,6/7</v>
      </c>
      <c r="T1331" s="58" t="s">
        <v>22</v>
      </c>
      <c r="U1331" s="4"/>
      <c r="V1331" s="35"/>
      <c r="W1331" s="55"/>
      <c r="X1331" s="34">
        <v>3990</v>
      </c>
      <c r="Y1331" s="161"/>
      <c r="Z1331" s="34">
        <v>0</v>
      </c>
      <c r="AA1331" s="51">
        <f>IFERROR(VLOOKUP(Таблица1[[#This Row],[Товар КОД6]],'Stock СВОД'!$A$5:$C$220,2,0),)</f>
        <v>0</v>
      </c>
      <c r="AB1331" s="51">
        <f>IFERROR(VLOOKUP(Таблица1[[#This Row],[Товар КОД6]],'Продажи Период СВОД'!$A$5:$C$410,2,0),)</f>
        <v>0</v>
      </c>
      <c r="AC1331" s="129">
        <f>IFERROR(VLOOKUP(Таблица1[[#This Row],[Товар КОД6]],'Stock СВОД'!$A$5:$C$220,3,0),)</f>
        <v>0</v>
      </c>
      <c r="AD1331" s="51">
        <f>IFERROR(VLOOKUP(Таблица1[[#This Row],[Товар КОД6]],'Продажи Период СВОД'!$A$5:$C$410,3,0),)</f>
        <v>0</v>
      </c>
      <c r="AE1331" s="119">
        <f>Таблица1[[#This Row],[СТОК 1001]]+Таблица1[[#This Row],[СТОК 1002,]]</f>
        <v>0</v>
      </c>
      <c r="AF1331" s="128"/>
      <c r="AG1331" s="129"/>
      <c r="AH1331" s="120">
        <f>Таблица1[[#This Row],[1002 заказ]]+Таблица1[[#This Row],[1001 заказ]]</f>
        <v>0</v>
      </c>
      <c r="AI1331" s="57"/>
      <c r="AJ1331" s="194"/>
      <c r="AK1331" s="194"/>
      <c r="AL1331" s="194">
        <f>Таблица1[[#This Row],[ФАКТ 1001]]+Таблица1[[#This Row],[ФАКТ 1002]]+Таблица1[[#This Row],[1001 заказ]]+Таблица1[[#This Row],[1002 заказ]]</f>
        <v>0</v>
      </c>
      <c r="AP1331" s="3">
        <f>Таблица1[[#This Row],[Возврат 1002]]+Таблица1[[#This Row],[Возврат 1001]]</f>
        <v>0</v>
      </c>
      <c r="AQ133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32" spans="1:43" s="3" customFormat="1" ht="15.75" customHeight="1" x14ac:dyDescent="0.2">
      <c r="A1332" s="23" t="s">
        <v>810</v>
      </c>
      <c r="B1332" s="2">
        <v>661561</v>
      </c>
      <c r="C1332" s="88" t="s">
        <v>3847</v>
      </c>
      <c r="D1332" s="23" t="s">
        <v>810</v>
      </c>
      <c r="E1332" s="7">
        <v>661561</v>
      </c>
      <c r="F1332" s="7" t="s">
        <v>513</v>
      </c>
      <c r="G1332" s="8" t="s">
        <v>1099</v>
      </c>
      <c r="H1332" s="5" t="s">
        <v>21</v>
      </c>
      <c r="I1332" s="5">
        <v>5</v>
      </c>
      <c r="J1332" s="5">
        <v>120</v>
      </c>
      <c r="K1332" s="5">
        <v>16</v>
      </c>
      <c r="L1332" s="5">
        <v>38</v>
      </c>
      <c r="M1332" s="5">
        <v>72.599999999999994</v>
      </c>
      <c r="N1332" s="5">
        <v>7</v>
      </c>
      <c r="O1332" s="43" t="str">
        <f>CONCATENATE(Таблица1[[#This Row],[Отверстия]],"/",Таблица1[[#This Row],[PCD]])</f>
        <v>5/120</v>
      </c>
      <c r="P1332" s="5" t="s">
        <v>1989</v>
      </c>
      <c r="Q1332" s="17" t="str">
        <f>CONCATENATE(Таблица1[[#This Row],[Отверстия]],"/",Таблица1[[#This Row],[PCD]],"/",Таблица1[[#This Row],[Диаметр]])</f>
        <v>5/120/16</v>
      </c>
      <c r="R133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5/120/16/38/72,6/7</v>
      </c>
      <c r="S133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5/120/16/38/72,6/7</v>
      </c>
      <c r="T1332" s="58" t="s">
        <v>22</v>
      </c>
      <c r="U1332" s="4"/>
      <c r="V1332" s="35"/>
      <c r="W1332" s="55"/>
      <c r="X1332" s="34">
        <v>3990</v>
      </c>
      <c r="Y1332" s="161"/>
      <c r="Z1332" s="34">
        <v>0</v>
      </c>
      <c r="AA1332" s="51">
        <f>IFERROR(VLOOKUP(Таблица1[[#This Row],[Товар КОД6]],'Stock СВОД'!$A$5:$C$220,2,0),)</f>
        <v>0</v>
      </c>
      <c r="AB1332" s="51">
        <f>IFERROR(VLOOKUP(Таблица1[[#This Row],[Товар КОД6]],'Продажи Период СВОД'!$A$5:$C$410,2,0),)</f>
        <v>0</v>
      </c>
      <c r="AC1332" s="129">
        <f>IFERROR(VLOOKUP(Таблица1[[#This Row],[Товар КОД6]],'Stock СВОД'!$A$5:$C$220,3,0),)</f>
        <v>0</v>
      </c>
      <c r="AD1332" s="51">
        <f>IFERROR(VLOOKUP(Таблица1[[#This Row],[Товар КОД6]],'Продажи Период СВОД'!$A$5:$C$410,3,0),)</f>
        <v>0</v>
      </c>
      <c r="AE1332" s="119">
        <f>Таблица1[[#This Row],[СТОК 1001]]+Таблица1[[#This Row],[СТОК 1002,]]</f>
        <v>0</v>
      </c>
      <c r="AF1332" s="128"/>
      <c r="AG1332" s="129"/>
      <c r="AH1332" s="120">
        <f>Таблица1[[#This Row],[1002 заказ]]+Таблица1[[#This Row],[1001 заказ]]</f>
        <v>0</v>
      </c>
      <c r="AI1332" s="57"/>
      <c r="AJ1332" s="194"/>
      <c r="AK1332" s="194"/>
      <c r="AL1332" s="194">
        <f>Таблица1[[#This Row],[ФАКТ 1001]]+Таблица1[[#This Row],[ФАКТ 1002]]+Таблица1[[#This Row],[1001 заказ]]+Таблица1[[#This Row],[1002 заказ]]</f>
        <v>0</v>
      </c>
      <c r="AP1332" s="3">
        <f>Таблица1[[#This Row],[Возврат 1002]]+Таблица1[[#This Row],[Возврат 1001]]</f>
        <v>0</v>
      </c>
      <c r="AQ133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33" spans="1:43" s="3" customFormat="1" ht="15.75" customHeight="1" x14ac:dyDescent="0.2">
      <c r="A1333" s="23" t="s">
        <v>810</v>
      </c>
      <c r="B1333" s="2">
        <v>409078</v>
      </c>
      <c r="C1333" s="88" t="s">
        <v>1839</v>
      </c>
      <c r="D1333" s="23" t="s">
        <v>810</v>
      </c>
      <c r="E1333" s="7">
        <v>409078</v>
      </c>
      <c r="F1333" s="7" t="s">
        <v>1004</v>
      </c>
      <c r="G1333" s="8" t="s">
        <v>1180</v>
      </c>
      <c r="H1333" s="5" t="s">
        <v>21</v>
      </c>
      <c r="I1333" s="5">
        <v>5</v>
      </c>
      <c r="J1333" s="5">
        <v>120</v>
      </c>
      <c r="K1333" s="5">
        <v>16</v>
      </c>
      <c r="L1333" s="5">
        <v>40</v>
      </c>
      <c r="M1333" s="5">
        <v>70.099999999999994</v>
      </c>
      <c r="N1333" s="5">
        <v>7</v>
      </c>
      <c r="O1333" s="43" t="str">
        <f>CONCATENATE(Таблица1[[#This Row],[Отверстия]],"/",Таблица1[[#This Row],[PCD]])</f>
        <v>5/120</v>
      </c>
      <c r="P1333" s="5" t="s">
        <v>1838</v>
      </c>
      <c r="Q1333" s="17" t="str">
        <f>CONCATENATE(Таблица1[[#This Row],[Отверстия]],"/",Таблица1[[#This Row],[PCD]],"/",Таблица1[[#This Row],[Диаметр]])</f>
        <v>5/120/16</v>
      </c>
      <c r="R133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5/120/16/40/70,1/7</v>
      </c>
      <c r="S133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5/120/16/40/70,1/7</v>
      </c>
      <c r="T1333" s="58" t="s">
        <v>22</v>
      </c>
      <c r="U1333" s="4"/>
      <c r="V1333" s="35"/>
      <c r="W1333" s="55"/>
      <c r="X1333" s="34">
        <v>4250</v>
      </c>
      <c r="Y1333" s="161"/>
      <c r="Z1333" s="34">
        <v>0</v>
      </c>
      <c r="AA1333" s="51">
        <f>IFERROR(VLOOKUP(Таблица1[[#This Row],[Товар КОД6]],'Stock СВОД'!$A$5:$C$220,2,0),)</f>
        <v>0</v>
      </c>
      <c r="AB1333" s="51">
        <f>IFERROR(VLOOKUP(Таблица1[[#This Row],[Товар КОД6]],'Продажи Период СВОД'!$A$5:$C$410,2,0),)</f>
        <v>0</v>
      </c>
      <c r="AC1333" s="129">
        <f>IFERROR(VLOOKUP(Таблица1[[#This Row],[Товар КОД6]],'Stock СВОД'!$A$5:$C$220,3,0),)</f>
        <v>0</v>
      </c>
      <c r="AD1333" s="51">
        <f>IFERROR(VLOOKUP(Таблица1[[#This Row],[Товар КОД6]],'Продажи Период СВОД'!$A$5:$C$410,3,0),)</f>
        <v>0</v>
      </c>
      <c r="AE1333" s="119">
        <f>Таблица1[[#This Row],[СТОК 1001]]+Таблица1[[#This Row],[СТОК 1002,]]</f>
        <v>0</v>
      </c>
      <c r="AF1333" s="128"/>
      <c r="AG1333" s="129"/>
      <c r="AH1333" s="120">
        <f>Таблица1[[#This Row],[1002 заказ]]+Таблица1[[#This Row],[1001 заказ]]</f>
        <v>0</v>
      </c>
      <c r="AI1333" s="57"/>
      <c r="AJ1333" s="194"/>
      <c r="AK1333" s="194"/>
      <c r="AL1333" s="194">
        <f>Таблица1[[#This Row],[ФАКТ 1001]]+Таблица1[[#This Row],[ФАКТ 1002]]+Таблица1[[#This Row],[1001 заказ]]+Таблица1[[#This Row],[1002 заказ]]</f>
        <v>0</v>
      </c>
      <c r="AP1333" s="3">
        <f>Таблица1[[#This Row],[Возврат 1002]]+Таблица1[[#This Row],[Возврат 1001]]</f>
        <v>0</v>
      </c>
      <c r="AQ133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34" spans="1:43" s="3" customFormat="1" ht="15.75" customHeight="1" x14ac:dyDescent="0.2">
      <c r="A1334" s="23" t="s">
        <v>810</v>
      </c>
      <c r="B1334" s="2">
        <v>409079</v>
      </c>
      <c r="C1334" s="88" t="s">
        <v>1841</v>
      </c>
      <c r="D1334" s="23" t="s">
        <v>810</v>
      </c>
      <c r="E1334" s="7">
        <v>409079</v>
      </c>
      <c r="F1334" s="7" t="s">
        <v>1004</v>
      </c>
      <c r="G1334" s="8" t="s">
        <v>2571</v>
      </c>
      <c r="H1334" s="5" t="s">
        <v>21</v>
      </c>
      <c r="I1334" s="5">
        <v>5</v>
      </c>
      <c r="J1334" s="5">
        <v>120</v>
      </c>
      <c r="K1334" s="5">
        <v>16</v>
      </c>
      <c r="L1334" s="5">
        <v>40</v>
      </c>
      <c r="M1334" s="5">
        <v>70.099999999999994</v>
      </c>
      <c r="N1334" s="5">
        <v>7</v>
      </c>
      <c r="O1334" s="43" t="str">
        <f>CONCATENATE(Таблица1[[#This Row],[Отверстия]],"/",Таблица1[[#This Row],[PCD]])</f>
        <v>5/120</v>
      </c>
      <c r="P1334" s="5" t="s">
        <v>1840</v>
      </c>
      <c r="Q1334" s="17" t="str">
        <f>CONCATENATE(Таблица1[[#This Row],[Отверстия]],"/",Таблица1[[#This Row],[PCD]],"/",Таблица1[[#This Row],[Диаметр]])</f>
        <v>5/120/16</v>
      </c>
      <c r="R133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5/120/16/40/70,1/7</v>
      </c>
      <c r="S133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5/120/16/40/70,1/7</v>
      </c>
      <c r="T1334" s="58" t="s">
        <v>22</v>
      </c>
      <c r="U1334" s="4"/>
      <c r="V1334" s="35"/>
      <c r="W1334" s="55"/>
      <c r="X1334" s="34">
        <v>4250</v>
      </c>
      <c r="Y1334" s="161"/>
      <c r="Z1334" s="34">
        <v>0</v>
      </c>
      <c r="AA1334" s="51">
        <f>IFERROR(VLOOKUP(Таблица1[[#This Row],[Товар КОД6]],'Stock СВОД'!$A$5:$C$220,2,0),)</f>
        <v>0</v>
      </c>
      <c r="AB1334" s="51">
        <f>IFERROR(VLOOKUP(Таблица1[[#This Row],[Товар КОД6]],'Продажи Период СВОД'!$A$5:$C$410,2,0),)</f>
        <v>0</v>
      </c>
      <c r="AC1334" s="129">
        <f>IFERROR(VLOOKUP(Таблица1[[#This Row],[Товар КОД6]],'Stock СВОД'!$A$5:$C$220,3,0),)</f>
        <v>0</v>
      </c>
      <c r="AD1334" s="51">
        <f>IFERROR(VLOOKUP(Таблица1[[#This Row],[Товар КОД6]],'Продажи Период СВОД'!$A$5:$C$410,3,0),)</f>
        <v>0</v>
      </c>
      <c r="AE1334" s="119">
        <f>Таблица1[[#This Row],[СТОК 1001]]+Таблица1[[#This Row],[СТОК 1002,]]</f>
        <v>0</v>
      </c>
      <c r="AF1334" s="128"/>
      <c r="AG1334" s="129"/>
      <c r="AH1334" s="120">
        <f>Таблица1[[#This Row],[1002 заказ]]+Таблица1[[#This Row],[1001 заказ]]</f>
        <v>0</v>
      </c>
      <c r="AI1334" s="57"/>
      <c r="AJ1334" s="194"/>
      <c r="AK1334" s="194"/>
      <c r="AL1334" s="194">
        <f>Таблица1[[#This Row],[ФАКТ 1001]]+Таблица1[[#This Row],[ФАКТ 1002]]+Таблица1[[#This Row],[1001 заказ]]+Таблица1[[#This Row],[1002 заказ]]</f>
        <v>0</v>
      </c>
      <c r="AP1334" s="3">
        <f>Таблица1[[#This Row],[Возврат 1002]]+Таблица1[[#This Row],[Возврат 1001]]</f>
        <v>0</v>
      </c>
      <c r="AQ133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35" spans="1:43" s="3" customFormat="1" ht="15.75" customHeight="1" x14ac:dyDescent="0.2">
      <c r="A1335" s="23" t="s">
        <v>810</v>
      </c>
      <c r="B1335" s="2">
        <v>665791</v>
      </c>
      <c r="C1335" s="88" t="s">
        <v>3848</v>
      </c>
      <c r="D1335" s="23" t="s">
        <v>810</v>
      </c>
      <c r="E1335" s="7">
        <v>665791</v>
      </c>
      <c r="F1335" s="7" t="s">
        <v>1004</v>
      </c>
      <c r="G1335" s="8" t="s">
        <v>1099</v>
      </c>
      <c r="H1335" s="5" t="s">
        <v>21</v>
      </c>
      <c r="I1335" s="5">
        <v>5</v>
      </c>
      <c r="J1335" s="5">
        <v>120</v>
      </c>
      <c r="K1335" s="5">
        <v>16</v>
      </c>
      <c r="L1335" s="5">
        <v>40</v>
      </c>
      <c r="M1335" s="5">
        <v>70.099999999999994</v>
      </c>
      <c r="N1335" s="5">
        <v>7</v>
      </c>
      <c r="O1335" s="43" t="str">
        <f>CONCATENATE(Таблица1[[#This Row],[Отверстия]],"/",Таблица1[[#This Row],[PCD]])</f>
        <v>5/120</v>
      </c>
      <c r="P1335" s="5" t="s">
        <v>2372</v>
      </c>
      <c r="Q1335" s="17" t="str">
        <f>CONCATENATE(Таблица1[[#This Row],[Отверстия]],"/",Таблица1[[#This Row],[PCD]],"/",Таблица1[[#This Row],[Диаметр]])</f>
        <v>5/120/16</v>
      </c>
      <c r="R133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5/120/16/40/70,1/7</v>
      </c>
      <c r="S133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5/120/16/40/70,1/7</v>
      </c>
      <c r="T1335" s="58" t="s">
        <v>22</v>
      </c>
      <c r="U1335" s="4"/>
      <c r="V1335" s="35"/>
      <c r="W1335" s="55"/>
      <c r="X1335" s="34">
        <v>3990</v>
      </c>
      <c r="Y1335" s="161"/>
      <c r="Z1335" s="34">
        <v>0</v>
      </c>
      <c r="AA1335" s="51">
        <f>IFERROR(VLOOKUP(Таблица1[[#This Row],[Товар КОД6]],'Stock СВОД'!$A$5:$C$220,2,0),)</f>
        <v>0</v>
      </c>
      <c r="AB1335" s="51">
        <f>IFERROR(VLOOKUP(Таблица1[[#This Row],[Товар КОД6]],'Продажи Период СВОД'!$A$5:$C$410,2,0),)</f>
        <v>0</v>
      </c>
      <c r="AC1335" s="129">
        <f>IFERROR(VLOOKUP(Таблица1[[#This Row],[Товар КОД6]],'Stock СВОД'!$A$5:$C$220,3,0),)</f>
        <v>0</v>
      </c>
      <c r="AD1335" s="51">
        <f>IFERROR(VLOOKUP(Таблица1[[#This Row],[Товар КОД6]],'Продажи Период СВОД'!$A$5:$C$410,3,0),)</f>
        <v>0</v>
      </c>
      <c r="AE1335" s="119">
        <f>Таблица1[[#This Row],[СТОК 1001]]+Таблица1[[#This Row],[СТОК 1002,]]</f>
        <v>0</v>
      </c>
      <c r="AF1335" s="128"/>
      <c r="AG1335" s="129"/>
      <c r="AH1335" s="120">
        <f>Таблица1[[#This Row],[1002 заказ]]+Таблица1[[#This Row],[1001 заказ]]</f>
        <v>0</v>
      </c>
      <c r="AI1335" s="57"/>
      <c r="AJ1335" s="194"/>
      <c r="AK1335" s="194"/>
      <c r="AL1335" s="194">
        <f>Таблица1[[#This Row],[ФАКТ 1001]]+Таблица1[[#This Row],[ФАКТ 1002]]+Таблица1[[#This Row],[1001 заказ]]+Таблица1[[#This Row],[1002 заказ]]</f>
        <v>0</v>
      </c>
      <c r="AP1335" s="3">
        <f>Таблица1[[#This Row],[Возврат 1002]]+Таблица1[[#This Row],[Возврат 1001]]</f>
        <v>0</v>
      </c>
      <c r="AQ133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36" spans="1:43" s="3" customFormat="1" ht="15.75" customHeight="1" x14ac:dyDescent="0.2">
      <c r="A1336" s="23" t="s">
        <v>810</v>
      </c>
      <c r="B1336" s="2">
        <v>665793</v>
      </c>
      <c r="C1336" s="88" t="s">
        <v>3955</v>
      </c>
      <c r="D1336" s="23" t="s">
        <v>810</v>
      </c>
      <c r="E1336" s="7">
        <v>665793</v>
      </c>
      <c r="F1336" s="7" t="s">
        <v>1004</v>
      </c>
      <c r="G1336" s="8" t="s">
        <v>1106</v>
      </c>
      <c r="H1336" s="5" t="s">
        <v>21</v>
      </c>
      <c r="I1336" s="5">
        <v>5</v>
      </c>
      <c r="J1336" s="5">
        <v>120</v>
      </c>
      <c r="K1336" s="5">
        <v>16</v>
      </c>
      <c r="L1336" s="5">
        <v>40</v>
      </c>
      <c r="M1336" s="5">
        <v>70.099999999999994</v>
      </c>
      <c r="N1336" s="5">
        <v>7</v>
      </c>
      <c r="O1336" s="43" t="str">
        <f>CONCATENATE(Таблица1[[#This Row],[Отверстия]],"/",Таблица1[[#This Row],[PCD]])</f>
        <v>5/120</v>
      </c>
      <c r="P1336" s="5" t="s">
        <v>2373</v>
      </c>
      <c r="Q1336" s="17" t="str">
        <f>CONCATENATE(Таблица1[[#This Row],[Отверстия]],"/",Таблица1[[#This Row],[PCD]],"/",Таблица1[[#This Row],[Диаметр]])</f>
        <v>5/120/16</v>
      </c>
      <c r="R133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5/120/16/40/70,1/7</v>
      </c>
      <c r="S133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5/120/16/40/70,1/7</v>
      </c>
      <c r="T1336" s="58" t="s">
        <v>22</v>
      </c>
      <c r="U1336" s="4"/>
      <c r="V1336" s="35"/>
      <c r="W1336" s="55"/>
      <c r="X1336" s="34">
        <v>3990</v>
      </c>
      <c r="Y1336" s="161"/>
      <c r="Z1336" s="34">
        <v>0</v>
      </c>
      <c r="AA1336" s="51">
        <f>IFERROR(VLOOKUP(Таблица1[[#This Row],[Товар КОД6]],'Stock СВОД'!$A$5:$C$220,2,0),)</f>
        <v>0</v>
      </c>
      <c r="AB1336" s="51">
        <f>IFERROR(VLOOKUP(Таблица1[[#This Row],[Товар КОД6]],'Продажи Период СВОД'!$A$5:$C$410,2,0),)</f>
        <v>0</v>
      </c>
      <c r="AC1336" s="129">
        <f>IFERROR(VLOOKUP(Таблица1[[#This Row],[Товар КОД6]],'Stock СВОД'!$A$5:$C$220,3,0),)</f>
        <v>0</v>
      </c>
      <c r="AD1336" s="51">
        <f>IFERROR(VLOOKUP(Таблица1[[#This Row],[Товар КОД6]],'Продажи Период СВОД'!$A$5:$C$410,3,0),)</f>
        <v>0</v>
      </c>
      <c r="AE1336" s="119">
        <f>Таблица1[[#This Row],[СТОК 1001]]+Таблица1[[#This Row],[СТОК 1002,]]</f>
        <v>0</v>
      </c>
      <c r="AF1336" s="128"/>
      <c r="AG1336" s="129"/>
      <c r="AH1336" s="120">
        <f>Таблица1[[#This Row],[1002 заказ]]+Таблица1[[#This Row],[1001 заказ]]</f>
        <v>0</v>
      </c>
      <c r="AI1336" s="57"/>
      <c r="AJ1336" s="194"/>
      <c r="AK1336" s="194"/>
      <c r="AL1336" s="194">
        <f>Таблица1[[#This Row],[ФАКТ 1001]]+Таблица1[[#This Row],[ФАКТ 1002]]+Таблица1[[#This Row],[1001 заказ]]+Таблица1[[#This Row],[1002 заказ]]</f>
        <v>0</v>
      </c>
      <c r="AP1336" s="3">
        <f>Таблица1[[#This Row],[Возврат 1002]]+Таблица1[[#This Row],[Возврат 1001]]</f>
        <v>0</v>
      </c>
      <c r="AQ133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37" spans="1:43" s="3" customFormat="1" ht="15.75" customHeight="1" x14ac:dyDescent="0.2">
      <c r="A1337" s="23" t="s">
        <v>810</v>
      </c>
      <c r="B1337" s="2">
        <v>405717</v>
      </c>
      <c r="C1337" s="88" t="s">
        <v>780</v>
      </c>
      <c r="D1337" s="23" t="s">
        <v>810</v>
      </c>
      <c r="E1337" s="7">
        <v>405717</v>
      </c>
      <c r="F1337" s="7" t="s">
        <v>513</v>
      </c>
      <c r="G1337" s="8" t="s">
        <v>1097</v>
      </c>
      <c r="H1337" s="5" t="s">
        <v>21</v>
      </c>
      <c r="I1337" s="5">
        <v>5</v>
      </c>
      <c r="J1337" s="5">
        <v>120</v>
      </c>
      <c r="K1337" s="5">
        <v>16</v>
      </c>
      <c r="L1337" s="5">
        <v>41</v>
      </c>
      <c r="M1337" s="5">
        <v>67.099999999999994</v>
      </c>
      <c r="N1337" s="5">
        <v>7</v>
      </c>
      <c r="O1337" s="43" t="str">
        <f>CONCATENATE(Таблица1[[#This Row],[Отверстия]],"/",Таблица1[[#This Row],[PCD]])</f>
        <v>5/120</v>
      </c>
      <c r="P1337" s="5" t="s">
        <v>781</v>
      </c>
      <c r="Q1337" s="17" t="str">
        <f>CONCATENATE(Таблица1[[#This Row],[Отверстия]],"/",Таблица1[[#This Row],[PCD]],"/",Таблица1[[#This Row],[Диаметр]])</f>
        <v>5/120/16</v>
      </c>
      <c r="R133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5/120/16/41/67,1/7</v>
      </c>
      <c r="S133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5/120/16/41/67,1/7</v>
      </c>
      <c r="T1337" s="58" t="s">
        <v>22</v>
      </c>
      <c r="U1337" s="4"/>
      <c r="V1337" s="35"/>
      <c r="W1337" s="55"/>
      <c r="X1337" s="34">
        <v>4250</v>
      </c>
      <c r="Y1337" s="161"/>
      <c r="Z1337" s="34">
        <v>0</v>
      </c>
      <c r="AA1337" s="51">
        <f>IFERROR(VLOOKUP(Таблица1[[#This Row],[Товар КОД6]],'Stock СВОД'!$A$5:$C$220,2,0),)</f>
        <v>0</v>
      </c>
      <c r="AB1337" s="51">
        <f>IFERROR(VLOOKUP(Таблица1[[#This Row],[Товар КОД6]],'Продажи Период СВОД'!$A$5:$C$410,2,0),)</f>
        <v>0</v>
      </c>
      <c r="AC1337" s="129">
        <f>IFERROR(VLOOKUP(Таблица1[[#This Row],[Товар КОД6]],'Stock СВОД'!$A$5:$C$220,3,0),)</f>
        <v>0</v>
      </c>
      <c r="AD1337" s="51">
        <f>IFERROR(VLOOKUP(Таблица1[[#This Row],[Товар КОД6]],'Продажи Период СВОД'!$A$5:$C$410,3,0),)</f>
        <v>0</v>
      </c>
      <c r="AE1337" s="119">
        <f>Таблица1[[#This Row],[СТОК 1001]]+Таблица1[[#This Row],[СТОК 1002,]]</f>
        <v>0</v>
      </c>
      <c r="AF1337" s="128"/>
      <c r="AG1337" s="129"/>
      <c r="AH1337" s="120">
        <f>Таблица1[[#This Row],[1002 заказ]]+Таблица1[[#This Row],[1001 заказ]]</f>
        <v>0</v>
      </c>
      <c r="AI1337" s="57"/>
      <c r="AJ1337" s="194"/>
      <c r="AK1337" s="194"/>
      <c r="AL1337" s="194">
        <f>Таблица1[[#This Row],[ФАКТ 1001]]+Таблица1[[#This Row],[ФАКТ 1002]]+Таблица1[[#This Row],[1001 заказ]]+Таблица1[[#This Row],[1002 заказ]]</f>
        <v>0</v>
      </c>
      <c r="AP1337" s="3">
        <f>Таблица1[[#This Row],[Возврат 1002]]+Таблица1[[#This Row],[Возврат 1001]]</f>
        <v>0</v>
      </c>
      <c r="AQ133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38" spans="1:43" s="3" customFormat="1" ht="15.75" customHeight="1" x14ac:dyDescent="0.2">
      <c r="A1338" s="23" t="s">
        <v>810</v>
      </c>
      <c r="B1338" s="2">
        <v>661590</v>
      </c>
      <c r="C1338" s="88" t="s">
        <v>2017</v>
      </c>
      <c r="D1338" s="23" t="s">
        <v>810</v>
      </c>
      <c r="E1338" s="7">
        <v>661590</v>
      </c>
      <c r="F1338" s="7" t="s">
        <v>513</v>
      </c>
      <c r="G1338" s="8" t="s">
        <v>1106</v>
      </c>
      <c r="H1338" s="5" t="s">
        <v>21</v>
      </c>
      <c r="I1338" s="5">
        <v>5</v>
      </c>
      <c r="J1338" s="5">
        <v>120</v>
      </c>
      <c r="K1338" s="5">
        <v>16</v>
      </c>
      <c r="L1338" s="5">
        <v>41</v>
      </c>
      <c r="M1338" s="5">
        <v>67.099999999999994</v>
      </c>
      <c r="N1338" s="5">
        <v>7</v>
      </c>
      <c r="O1338" s="43" t="str">
        <f>CONCATENATE(Таблица1[[#This Row],[Отверстия]],"/",Таблица1[[#This Row],[PCD]])</f>
        <v>5/120</v>
      </c>
      <c r="P1338" s="5" t="s">
        <v>2016</v>
      </c>
      <c r="Q1338" s="17" t="str">
        <f>CONCATENATE(Таблица1[[#This Row],[Отверстия]],"/",Таблица1[[#This Row],[PCD]],"/",Таблица1[[#This Row],[Диаметр]])</f>
        <v>5/120/16</v>
      </c>
      <c r="R133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5/120/16/41/67,1/7</v>
      </c>
      <c r="S133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5/120/16/41/67,1/7</v>
      </c>
      <c r="T1338" s="58" t="s">
        <v>22</v>
      </c>
      <c r="U1338" s="4"/>
      <c r="V1338" s="35"/>
      <c r="W1338" s="55"/>
      <c r="X1338" s="34">
        <v>3990</v>
      </c>
      <c r="Y1338" s="161"/>
      <c r="Z1338" s="34">
        <v>0</v>
      </c>
      <c r="AA1338" s="51">
        <f>IFERROR(VLOOKUP(Таблица1[[#This Row],[Товар КОД6]],'Stock СВОД'!$A$5:$C$220,2,0),)</f>
        <v>0</v>
      </c>
      <c r="AB1338" s="51">
        <f>IFERROR(VLOOKUP(Таблица1[[#This Row],[Товар КОД6]],'Продажи Период СВОД'!$A$5:$C$410,2,0),)</f>
        <v>0</v>
      </c>
      <c r="AC1338" s="129">
        <f>IFERROR(VLOOKUP(Таблица1[[#This Row],[Товар КОД6]],'Stock СВОД'!$A$5:$C$220,3,0),)</f>
        <v>0</v>
      </c>
      <c r="AD1338" s="51">
        <f>IFERROR(VLOOKUP(Таблица1[[#This Row],[Товар КОД6]],'Продажи Период СВОД'!$A$5:$C$410,3,0),)</f>
        <v>0</v>
      </c>
      <c r="AE1338" s="119">
        <f>Таблица1[[#This Row],[СТОК 1001]]+Таблица1[[#This Row],[СТОК 1002,]]</f>
        <v>0</v>
      </c>
      <c r="AF1338" s="128"/>
      <c r="AG1338" s="129"/>
      <c r="AH1338" s="120">
        <f>Таблица1[[#This Row],[1002 заказ]]+Таблица1[[#This Row],[1001 заказ]]</f>
        <v>0</v>
      </c>
      <c r="AI1338" s="57"/>
      <c r="AJ1338" s="194"/>
      <c r="AK1338" s="194"/>
      <c r="AL1338" s="194">
        <f>Таблица1[[#This Row],[ФАКТ 1001]]+Таблица1[[#This Row],[ФАКТ 1002]]+Таблица1[[#This Row],[1001 заказ]]+Таблица1[[#This Row],[1002 заказ]]</f>
        <v>0</v>
      </c>
      <c r="AP1338" s="3">
        <f>Таблица1[[#This Row],[Возврат 1002]]+Таблица1[[#This Row],[Возврат 1001]]</f>
        <v>0</v>
      </c>
      <c r="AQ133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39" spans="1:43" s="3" customFormat="1" ht="15.75" customHeight="1" x14ac:dyDescent="0.2">
      <c r="A1339" s="23" t="s">
        <v>810</v>
      </c>
      <c r="B1339" s="2">
        <v>661591</v>
      </c>
      <c r="C1339" s="88" t="s">
        <v>3849</v>
      </c>
      <c r="D1339" s="23" t="s">
        <v>810</v>
      </c>
      <c r="E1339" s="7">
        <v>661591</v>
      </c>
      <c r="F1339" s="7" t="s">
        <v>513</v>
      </c>
      <c r="G1339" s="8" t="s">
        <v>1099</v>
      </c>
      <c r="H1339" s="5" t="s">
        <v>21</v>
      </c>
      <c r="I1339" s="5">
        <v>5</v>
      </c>
      <c r="J1339" s="5">
        <v>120</v>
      </c>
      <c r="K1339" s="5">
        <v>16</v>
      </c>
      <c r="L1339" s="5">
        <v>41</v>
      </c>
      <c r="M1339" s="5">
        <v>67.099999999999994</v>
      </c>
      <c r="N1339" s="5">
        <v>7</v>
      </c>
      <c r="O1339" s="43" t="str">
        <f>CONCATENATE(Таблица1[[#This Row],[Отверстия]],"/",Таблица1[[#This Row],[PCD]])</f>
        <v>5/120</v>
      </c>
      <c r="P1339" s="5" t="s">
        <v>2018</v>
      </c>
      <c r="Q1339" s="17" t="str">
        <f>CONCATENATE(Таблица1[[#This Row],[Отверстия]],"/",Таблица1[[#This Row],[PCD]],"/",Таблица1[[#This Row],[Диаметр]])</f>
        <v>5/120/16</v>
      </c>
      <c r="R133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5/120/16/41/67,1/7</v>
      </c>
      <c r="S133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5/120/16/41/67,1/7</v>
      </c>
      <c r="T1339" s="58" t="s">
        <v>22</v>
      </c>
      <c r="U1339" s="4"/>
      <c r="V1339" s="35"/>
      <c r="W1339" s="55"/>
      <c r="X1339" s="34">
        <v>3990</v>
      </c>
      <c r="Y1339" s="161"/>
      <c r="Z1339" s="34">
        <v>0</v>
      </c>
      <c r="AA1339" s="51">
        <f>IFERROR(VLOOKUP(Таблица1[[#This Row],[Товар КОД6]],'Stock СВОД'!$A$5:$C$220,2,0),)</f>
        <v>0</v>
      </c>
      <c r="AB1339" s="51">
        <f>IFERROR(VLOOKUP(Таблица1[[#This Row],[Товар КОД6]],'Продажи Период СВОД'!$A$5:$C$410,2,0),)</f>
        <v>0</v>
      </c>
      <c r="AC1339" s="129">
        <f>IFERROR(VLOOKUP(Таблица1[[#This Row],[Товар КОД6]],'Stock СВОД'!$A$5:$C$220,3,0),)</f>
        <v>0</v>
      </c>
      <c r="AD1339" s="51">
        <f>IFERROR(VLOOKUP(Таблица1[[#This Row],[Товар КОД6]],'Продажи Период СВОД'!$A$5:$C$410,3,0),)</f>
        <v>0</v>
      </c>
      <c r="AE1339" s="119">
        <f>Таблица1[[#This Row],[СТОК 1001]]+Таблица1[[#This Row],[СТОК 1002,]]</f>
        <v>0</v>
      </c>
      <c r="AF1339" s="128"/>
      <c r="AG1339" s="129"/>
      <c r="AH1339" s="120">
        <f>Таблица1[[#This Row],[1002 заказ]]+Таблица1[[#This Row],[1001 заказ]]</f>
        <v>0</v>
      </c>
      <c r="AI1339" s="57"/>
      <c r="AJ1339" s="194"/>
      <c r="AK1339" s="194"/>
      <c r="AL1339" s="194">
        <f>Таблица1[[#This Row],[ФАКТ 1001]]+Таблица1[[#This Row],[ФАКТ 1002]]+Таблица1[[#This Row],[1001 заказ]]+Таблица1[[#This Row],[1002 заказ]]</f>
        <v>0</v>
      </c>
      <c r="AP1339" s="3">
        <f>Таблица1[[#This Row],[Возврат 1002]]+Таблица1[[#This Row],[Возврат 1001]]</f>
        <v>0</v>
      </c>
      <c r="AQ133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40" spans="1:43" s="3" customFormat="1" ht="15.75" customHeight="1" x14ac:dyDescent="0.2">
      <c r="A1340" s="23" t="s">
        <v>810</v>
      </c>
      <c r="B1340" s="2">
        <v>661605</v>
      </c>
      <c r="C1340" s="88" t="s">
        <v>3956</v>
      </c>
      <c r="D1340" s="23" t="s">
        <v>810</v>
      </c>
      <c r="E1340" s="7">
        <v>661605</v>
      </c>
      <c r="F1340" s="7" t="s">
        <v>513</v>
      </c>
      <c r="G1340" s="8" t="s">
        <v>1106</v>
      </c>
      <c r="H1340" s="5" t="s">
        <v>21</v>
      </c>
      <c r="I1340" s="5">
        <v>5</v>
      </c>
      <c r="J1340" s="5">
        <v>120</v>
      </c>
      <c r="K1340" s="5">
        <v>16</v>
      </c>
      <c r="L1340" s="5">
        <v>44</v>
      </c>
      <c r="M1340" s="5">
        <v>72.599999999999994</v>
      </c>
      <c r="N1340" s="5">
        <v>7</v>
      </c>
      <c r="O1340" s="43" t="str">
        <f>CONCATENATE(Таблица1[[#This Row],[Отверстия]],"/",Таблица1[[#This Row],[PCD]])</f>
        <v>5/120</v>
      </c>
      <c r="P1340" s="5" t="s">
        <v>2033</v>
      </c>
      <c r="Q1340" s="17" t="str">
        <f>CONCATENATE(Таблица1[[#This Row],[Отверстия]],"/",Таблица1[[#This Row],[PCD]],"/",Таблица1[[#This Row],[Диаметр]])</f>
        <v>5/120/16</v>
      </c>
      <c r="R134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5/120/16/44/72,6/7</v>
      </c>
      <c r="S134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5/120/16/44/72,6/7</v>
      </c>
      <c r="T1340" s="58" t="s">
        <v>22</v>
      </c>
      <c r="U1340" s="4"/>
      <c r="V1340" s="35"/>
      <c r="W1340" s="55"/>
      <c r="X1340" s="34">
        <v>3990</v>
      </c>
      <c r="Y1340" s="161"/>
      <c r="Z1340" s="34">
        <v>0</v>
      </c>
      <c r="AA1340" s="51">
        <f>IFERROR(VLOOKUP(Таблица1[[#This Row],[Товар КОД6]],'Stock СВОД'!$A$5:$C$220,2,0),)</f>
        <v>0</v>
      </c>
      <c r="AB1340" s="51">
        <f>IFERROR(VLOOKUP(Таблица1[[#This Row],[Товар КОД6]],'Продажи Период СВОД'!$A$5:$C$410,2,0),)</f>
        <v>0</v>
      </c>
      <c r="AC1340" s="129">
        <f>IFERROR(VLOOKUP(Таблица1[[#This Row],[Товар КОД6]],'Stock СВОД'!$A$5:$C$220,3,0),)</f>
        <v>0</v>
      </c>
      <c r="AD1340" s="51">
        <f>IFERROR(VLOOKUP(Таблица1[[#This Row],[Товар КОД6]],'Продажи Период СВОД'!$A$5:$C$410,3,0),)</f>
        <v>0</v>
      </c>
      <c r="AE1340" s="119">
        <f>Таблица1[[#This Row],[СТОК 1001]]+Таблица1[[#This Row],[СТОК 1002,]]</f>
        <v>0</v>
      </c>
      <c r="AF1340" s="128"/>
      <c r="AG1340" s="129"/>
      <c r="AH1340" s="120">
        <f>Таблица1[[#This Row],[1002 заказ]]+Таблица1[[#This Row],[1001 заказ]]</f>
        <v>0</v>
      </c>
      <c r="AI1340" s="57"/>
      <c r="AJ1340" s="194"/>
      <c r="AK1340" s="194"/>
      <c r="AL1340" s="194">
        <f>Таблица1[[#This Row],[ФАКТ 1001]]+Таблица1[[#This Row],[ФАКТ 1002]]+Таблица1[[#This Row],[1001 заказ]]+Таблица1[[#This Row],[1002 заказ]]</f>
        <v>0</v>
      </c>
      <c r="AP1340" s="3">
        <f>Таблица1[[#This Row],[Возврат 1002]]+Таблица1[[#This Row],[Возврат 1001]]</f>
        <v>0</v>
      </c>
      <c r="AQ134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41" spans="1:43" s="3" customFormat="1" ht="15.75" customHeight="1" x14ac:dyDescent="0.2">
      <c r="A1341" s="23" t="s">
        <v>810</v>
      </c>
      <c r="B1341" s="2">
        <v>661606</v>
      </c>
      <c r="C1341" s="88" t="s">
        <v>3850</v>
      </c>
      <c r="D1341" s="23" t="s">
        <v>810</v>
      </c>
      <c r="E1341" s="7">
        <v>661606</v>
      </c>
      <c r="F1341" s="7" t="s">
        <v>513</v>
      </c>
      <c r="G1341" s="8" t="s">
        <v>1099</v>
      </c>
      <c r="H1341" s="5" t="s">
        <v>21</v>
      </c>
      <c r="I1341" s="5">
        <v>5</v>
      </c>
      <c r="J1341" s="5">
        <v>120</v>
      </c>
      <c r="K1341" s="5">
        <v>16</v>
      </c>
      <c r="L1341" s="5">
        <v>44</v>
      </c>
      <c r="M1341" s="5">
        <v>72.599999999999994</v>
      </c>
      <c r="N1341" s="5">
        <v>7</v>
      </c>
      <c r="O1341" s="43" t="str">
        <f>CONCATENATE(Таблица1[[#This Row],[Отверстия]],"/",Таблица1[[#This Row],[PCD]])</f>
        <v>5/120</v>
      </c>
      <c r="P1341" s="5" t="s">
        <v>2034</v>
      </c>
      <c r="Q1341" s="17" t="str">
        <f>CONCATENATE(Таблица1[[#This Row],[Отверстия]],"/",Таблица1[[#This Row],[PCD]],"/",Таблица1[[#This Row],[Диаметр]])</f>
        <v>5/120/16</v>
      </c>
      <c r="R134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5/120/16/44/72,6/7</v>
      </c>
      <c r="S134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5/120/16/44/72,6/7</v>
      </c>
      <c r="T1341" s="58" t="s">
        <v>22</v>
      </c>
      <c r="U1341" s="4"/>
      <c r="V1341" s="35"/>
      <c r="W1341" s="55"/>
      <c r="X1341" s="34">
        <v>3990</v>
      </c>
      <c r="Y1341" s="161"/>
      <c r="Z1341" s="34">
        <v>0</v>
      </c>
      <c r="AA1341" s="51">
        <f>IFERROR(VLOOKUP(Таблица1[[#This Row],[Товар КОД6]],'Stock СВОД'!$A$5:$C$220,2,0),)</f>
        <v>0</v>
      </c>
      <c r="AB1341" s="51">
        <f>IFERROR(VLOOKUP(Таблица1[[#This Row],[Товар КОД6]],'Продажи Период СВОД'!$A$5:$C$410,2,0),)</f>
        <v>0</v>
      </c>
      <c r="AC1341" s="129">
        <f>IFERROR(VLOOKUP(Таблица1[[#This Row],[Товар КОД6]],'Stock СВОД'!$A$5:$C$220,3,0),)</f>
        <v>0</v>
      </c>
      <c r="AD1341" s="51">
        <f>IFERROR(VLOOKUP(Таблица1[[#This Row],[Товар КОД6]],'Продажи Период СВОД'!$A$5:$C$410,3,0),)</f>
        <v>0</v>
      </c>
      <c r="AE1341" s="119">
        <f>Таблица1[[#This Row],[СТОК 1001]]+Таблица1[[#This Row],[СТОК 1002,]]</f>
        <v>0</v>
      </c>
      <c r="AF1341" s="128"/>
      <c r="AG1341" s="129"/>
      <c r="AH1341" s="316">
        <f>Таблица1[[#This Row],[1002 заказ]]+Таблица1[[#This Row],[1001 заказ]]</f>
        <v>0</v>
      </c>
      <c r="AI1341" s="57"/>
      <c r="AJ1341" s="194"/>
      <c r="AK1341" s="194"/>
      <c r="AL1341" s="194">
        <f>Таблица1[[#This Row],[ФАКТ 1001]]+Таблица1[[#This Row],[ФАКТ 1002]]+Таблица1[[#This Row],[1001 заказ]]+Таблица1[[#This Row],[1002 заказ]]</f>
        <v>0</v>
      </c>
      <c r="AP1341" s="3">
        <f>Таблица1[[#This Row],[Возврат 1002]]+Таблица1[[#This Row],[Возврат 1001]]</f>
        <v>0</v>
      </c>
      <c r="AQ134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42" spans="1:43" s="3" customFormat="1" ht="15.75" customHeight="1" x14ac:dyDescent="0.2">
      <c r="A1342" s="23" t="s">
        <v>810</v>
      </c>
      <c r="B1342" s="2">
        <v>661607</v>
      </c>
      <c r="C1342" s="88" t="s">
        <v>2036</v>
      </c>
      <c r="D1342" s="23" t="s">
        <v>810</v>
      </c>
      <c r="E1342" s="7">
        <v>661607</v>
      </c>
      <c r="F1342" s="7" t="s">
        <v>513</v>
      </c>
      <c r="G1342" s="8" t="s">
        <v>1180</v>
      </c>
      <c r="H1342" s="5" t="s">
        <v>21</v>
      </c>
      <c r="I1342" s="5">
        <v>5</v>
      </c>
      <c r="J1342" s="5">
        <v>120</v>
      </c>
      <c r="K1342" s="5">
        <v>16</v>
      </c>
      <c r="L1342" s="5">
        <v>44</v>
      </c>
      <c r="M1342" s="5">
        <v>72.599999999999994</v>
      </c>
      <c r="N1342" s="5">
        <v>7</v>
      </c>
      <c r="O1342" s="43" t="str">
        <f>CONCATENATE(Таблица1[[#This Row],[Отверстия]],"/",Таблица1[[#This Row],[PCD]])</f>
        <v>5/120</v>
      </c>
      <c r="P1342" s="5" t="s">
        <v>2035</v>
      </c>
      <c r="Q1342" s="17" t="str">
        <f>CONCATENATE(Таблица1[[#This Row],[Отверстия]],"/",Таблица1[[#This Row],[PCD]],"/",Таблица1[[#This Row],[Диаметр]])</f>
        <v>5/120/16</v>
      </c>
      <c r="R134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5/120/16/44/72,6/7</v>
      </c>
      <c r="S134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5/120/16/44/72,6/7</v>
      </c>
      <c r="T1342" s="58" t="s">
        <v>22</v>
      </c>
      <c r="U1342" s="4"/>
      <c r="V1342" s="35"/>
      <c r="W1342" s="55"/>
      <c r="X1342" s="34">
        <v>4250</v>
      </c>
      <c r="Y1342" s="161"/>
      <c r="Z1342" s="34">
        <v>0</v>
      </c>
      <c r="AA1342" s="51">
        <f>IFERROR(VLOOKUP(Таблица1[[#This Row],[Товар КОД6]],'Stock СВОД'!$A$5:$C$220,2,0),)</f>
        <v>0</v>
      </c>
      <c r="AB1342" s="51">
        <f>IFERROR(VLOOKUP(Таблица1[[#This Row],[Товар КОД6]],'Продажи Период СВОД'!$A$5:$C$410,2,0),)</f>
        <v>0</v>
      </c>
      <c r="AC1342" s="129">
        <f>IFERROR(VLOOKUP(Таблица1[[#This Row],[Товар КОД6]],'Stock СВОД'!$A$5:$C$220,3,0),)</f>
        <v>0</v>
      </c>
      <c r="AD1342" s="51">
        <f>IFERROR(VLOOKUP(Таблица1[[#This Row],[Товар КОД6]],'Продажи Период СВОД'!$A$5:$C$410,3,0),)</f>
        <v>0</v>
      </c>
      <c r="AE1342" s="119">
        <f>Таблица1[[#This Row],[СТОК 1001]]+Таблица1[[#This Row],[СТОК 1002,]]</f>
        <v>0</v>
      </c>
      <c r="AF1342" s="128"/>
      <c r="AG1342" s="129"/>
      <c r="AH1342" s="120">
        <f>Таблица1[[#This Row],[1002 заказ]]+Таблица1[[#This Row],[1001 заказ]]</f>
        <v>0</v>
      </c>
      <c r="AI1342" s="57"/>
      <c r="AJ1342" s="194"/>
      <c r="AK1342" s="194"/>
      <c r="AL1342" s="194">
        <f>Таблица1[[#This Row],[ФАКТ 1001]]+Таблица1[[#This Row],[ФАКТ 1002]]+Таблица1[[#This Row],[1001 заказ]]+Таблица1[[#This Row],[1002 заказ]]</f>
        <v>0</v>
      </c>
      <c r="AP1342" s="3">
        <f>Таблица1[[#This Row],[Возврат 1002]]+Таблица1[[#This Row],[Возврат 1001]]</f>
        <v>0</v>
      </c>
      <c r="AQ134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43" spans="1:43" s="3" customFormat="1" ht="15.75" customHeight="1" x14ac:dyDescent="0.2">
      <c r="A1343" s="23" t="s">
        <v>810</v>
      </c>
      <c r="B1343" s="2">
        <v>405712</v>
      </c>
      <c r="C1343" s="88" t="s">
        <v>1312</v>
      </c>
      <c r="D1343" s="23" t="s">
        <v>810</v>
      </c>
      <c r="E1343" s="7">
        <v>405712</v>
      </c>
      <c r="F1343" s="7" t="s">
        <v>513</v>
      </c>
      <c r="G1343" s="8" t="s">
        <v>1180</v>
      </c>
      <c r="H1343" s="5" t="s">
        <v>21</v>
      </c>
      <c r="I1343" s="5">
        <v>5</v>
      </c>
      <c r="J1343" s="5">
        <v>120</v>
      </c>
      <c r="K1343" s="5">
        <v>16</v>
      </c>
      <c r="L1343" s="5">
        <v>50</v>
      </c>
      <c r="M1343" s="5">
        <v>65.099999999999994</v>
      </c>
      <c r="N1343" s="5">
        <v>7</v>
      </c>
      <c r="O1343" s="43" t="str">
        <f>CONCATENATE(Таблица1[[#This Row],[Отверстия]],"/",Таблица1[[#This Row],[PCD]])</f>
        <v>5/120</v>
      </c>
      <c r="P1343" s="5" t="s">
        <v>1311</v>
      </c>
      <c r="Q1343" s="17" t="str">
        <f>CONCATENATE(Таблица1[[#This Row],[Отверстия]],"/",Таблица1[[#This Row],[PCD]],"/",Таблица1[[#This Row],[Диаметр]])</f>
        <v>5/120/16</v>
      </c>
      <c r="R134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5/120/16/50/65,1/7</v>
      </c>
      <c r="S134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5/120/16/50/65,1/7</v>
      </c>
      <c r="T1343" s="58" t="s">
        <v>22</v>
      </c>
      <c r="U1343" s="4"/>
      <c r="V1343" s="35"/>
      <c r="W1343" s="55"/>
      <c r="X1343" s="34">
        <v>4250</v>
      </c>
      <c r="Y1343" s="161"/>
      <c r="Z1343" s="34">
        <v>0</v>
      </c>
      <c r="AA1343" s="51">
        <f>IFERROR(VLOOKUP(Таблица1[[#This Row],[Товар КОД6]],'Stock СВОД'!$A$5:$C$220,2,0),)</f>
        <v>0</v>
      </c>
      <c r="AB1343" s="51">
        <f>IFERROR(VLOOKUP(Таблица1[[#This Row],[Товар КОД6]],'Продажи Период СВОД'!$A$5:$C$410,2,0),)</f>
        <v>0</v>
      </c>
      <c r="AC1343" s="129">
        <f>IFERROR(VLOOKUP(Таблица1[[#This Row],[Товар КОД6]],'Stock СВОД'!$A$5:$C$220,3,0),)</f>
        <v>0</v>
      </c>
      <c r="AD1343" s="51">
        <f>IFERROR(VLOOKUP(Таблица1[[#This Row],[Товар КОД6]],'Продажи Период СВОД'!$A$5:$C$410,3,0),)</f>
        <v>0</v>
      </c>
      <c r="AE1343" s="119">
        <f>Таблица1[[#This Row],[СТОК 1001]]+Таблица1[[#This Row],[СТОК 1002,]]</f>
        <v>0</v>
      </c>
      <c r="AF1343" s="128"/>
      <c r="AG1343" s="129"/>
      <c r="AH1343" s="120">
        <f>Таблица1[[#This Row],[1002 заказ]]+Таблица1[[#This Row],[1001 заказ]]</f>
        <v>0</v>
      </c>
      <c r="AI1343" s="57"/>
      <c r="AJ1343" s="194"/>
      <c r="AK1343" s="194"/>
      <c r="AL1343" s="194">
        <f>Таблица1[[#This Row],[ФАКТ 1001]]+Таблица1[[#This Row],[ФАКТ 1002]]+Таблица1[[#This Row],[1001 заказ]]+Таблица1[[#This Row],[1002 заказ]]</f>
        <v>0</v>
      </c>
      <c r="AP1343" s="3">
        <f>Таблица1[[#This Row],[Возврат 1002]]+Таблица1[[#This Row],[Возврат 1001]]</f>
        <v>0</v>
      </c>
      <c r="AQ134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44" spans="1:43" s="3" customFormat="1" ht="15.75" customHeight="1" x14ac:dyDescent="0.2">
      <c r="A1344" s="23" t="s">
        <v>810</v>
      </c>
      <c r="B1344" s="2">
        <v>405732</v>
      </c>
      <c r="C1344" s="88" t="s">
        <v>1341</v>
      </c>
      <c r="D1344" s="23" t="s">
        <v>810</v>
      </c>
      <c r="E1344" s="7">
        <v>405732</v>
      </c>
      <c r="F1344" s="7" t="s">
        <v>607</v>
      </c>
      <c r="G1344" s="8" t="s">
        <v>1180</v>
      </c>
      <c r="H1344" s="5" t="s">
        <v>21</v>
      </c>
      <c r="I1344" s="5">
        <v>5</v>
      </c>
      <c r="J1344" s="5">
        <v>120</v>
      </c>
      <c r="K1344" s="5">
        <v>16</v>
      </c>
      <c r="L1344" s="5">
        <v>50</v>
      </c>
      <c r="M1344" s="5">
        <v>65.099999999999994</v>
      </c>
      <c r="N1344" s="5">
        <v>7</v>
      </c>
      <c r="O1344" s="43" t="str">
        <f>CONCATENATE(Таблица1[[#This Row],[Отверстия]],"/",Таблица1[[#This Row],[PCD]])</f>
        <v>5/120</v>
      </c>
      <c r="P1344" s="5" t="s">
        <v>1340</v>
      </c>
      <c r="Q1344" s="17" t="str">
        <f>CONCATENATE(Таблица1[[#This Row],[Отверстия]],"/",Таблица1[[#This Row],[PCD]],"/",Таблица1[[#This Row],[Диаметр]])</f>
        <v>5/120/16</v>
      </c>
      <c r="R134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5/120/16/50/65,1/7</v>
      </c>
      <c r="S134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5/120/16/50/65,1/7</v>
      </c>
      <c r="T1344" s="58" t="s">
        <v>22</v>
      </c>
      <c r="U1344" s="4"/>
      <c r="V1344" s="35"/>
      <c r="W1344" s="55"/>
      <c r="X1344" s="34">
        <v>4250</v>
      </c>
      <c r="Y1344" s="161"/>
      <c r="Z1344" s="34">
        <v>0</v>
      </c>
      <c r="AA1344" s="51">
        <f>IFERROR(VLOOKUP(Таблица1[[#This Row],[Товар КОД6]],'Stock СВОД'!$A$5:$C$220,2,0),)</f>
        <v>0</v>
      </c>
      <c r="AB1344" s="51">
        <f>IFERROR(VLOOKUP(Таблица1[[#This Row],[Товар КОД6]],'Продажи Период СВОД'!$A$5:$C$410,2,0),)</f>
        <v>0</v>
      </c>
      <c r="AC1344" s="129">
        <f>IFERROR(VLOOKUP(Таблица1[[#This Row],[Товар КОД6]],'Stock СВОД'!$A$5:$C$220,3,0),)</f>
        <v>0</v>
      </c>
      <c r="AD1344" s="51">
        <f>IFERROR(VLOOKUP(Таблица1[[#This Row],[Товар КОД6]],'Продажи Период СВОД'!$A$5:$C$410,3,0),)</f>
        <v>0</v>
      </c>
      <c r="AE1344" s="119">
        <f>Таблица1[[#This Row],[СТОК 1001]]+Таблица1[[#This Row],[СТОК 1002,]]</f>
        <v>0</v>
      </c>
      <c r="AF1344" s="128"/>
      <c r="AG1344" s="129"/>
      <c r="AH1344" s="120">
        <f>Таблица1[[#This Row],[1002 заказ]]+Таблица1[[#This Row],[1001 заказ]]</f>
        <v>0</v>
      </c>
      <c r="AI1344" s="57"/>
      <c r="AJ1344" s="194"/>
      <c r="AK1344" s="194"/>
      <c r="AL1344" s="194">
        <f>Таблица1[[#This Row],[ФАКТ 1001]]+Таблица1[[#This Row],[ФАКТ 1002]]+Таблица1[[#This Row],[1001 заказ]]+Таблица1[[#This Row],[1002 заказ]]</f>
        <v>0</v>
      </c>
      <c r="AP1344" s="3">
        <f>Таблица1[[#This Row],[Возврат 1002]]+Таблица1[[#This Row],[Возврат 1001]]</f>
        <v>0</v>
      </c>
      <c r="AQ134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45" spans="1:43" s="3" customFormat="1" ht="15.75" customHeight="1" x14ac:dyDescent="0.2">
      <c r="A1345" s="23" t="s">
        <v>810</v>
      </c>
      <c r="B1345" s="2">
        <v>409089</v>
      </c>
      <c r="C1345" s="88" t="s">
        <v>1853</v>
      </c>
      <c r="D1345" s="23" t="s">
        <v>810</v>
      </c>
      <c r="E1345" s="7">
        <v>409089</v>
      </c>
      <c r="F1345" s="7" t="s">
        <v>1004</v>
      </c>
      <c r="G1345" s="8" t="s">
        <v>1180</v>
      </c>
      <c r="H1345" s="5" t="s">
        <v>21</v>
      </c>
      <c r="I1345" s="5">
        <v>5</v>
      </c>
      <c r="J1345" s="5">
        <v>120</v>
      </c>
      <c r="K1345" s="5">
        <v>16</v>
      </c>
      <c r="L1345" s="5">
        <v>50</v>
      </c>
      <c r="M1345" s="5">
        <v>65.099999999999994</v>
      </c>
      <c r="N1345" s="5">
        <v>7</v>
      </c>
      <c r="O1345" s="43" t="str">
        <f>CONCATENATE(Таблица1[[#This Row],[Отверстия]],"/",Таблица1[[#This Row],[PCD]])</f>
        <v>5/120</v>
      </c>
      <c r="P1345" s="5" t="s">
        <v>1852</v>
      </c>
      <c r="Q1345" s="17" t="str">
        <f>CONCATENATE(Таблица1[[#This Row],[Отверстия]],"/",Таблица1[[#This Row],[PCD]],"/",Таблица1[[#This Row],[Диаметр]])</f>
        <v>5/120/16</v>
      </c>
      <c r="R134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5/120/16/50/65,1/7</v>
      </c>
      <c r="S134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5/120/16/50/65,1/7</v>
      </c>
      <c r="T1345" s="58" t="s">
        <v>22</v>
      </c>
      <c r="U1345" s="4"/>
      <c r="V1345" s="35"/>
      <c r="W1345" s="55"/>
      <c r="X1345" s="34">
        <v>4250</v>
      </c>
      <c r="Y1345" s="161"/>
      <c r="Z1345" s="34">
        <v>0</v>
      </c>
      <c r="AA1345" s="51">
        <f>IFERROR(VLOOKUP(Таблица1[[#This Row],[Товар КОД6]],'Stock СВОД'!$A$5:$C$220,2,0),)</f>
        <v>0</v>
      </c>
      <c r="AB1345" s="51">
        <f>IFERROR(VLOOKUP(Таблица1[[#This Row],[Товар КОД6]],'Продажи Период СВОД'!$A$5:$C$410,2,0),)</f>
        <v>0</v>
      </c>
      <c r="AC1345" s="129">
        <f>IFERROR(VLOOKUP(Таблица1[[#This Row],[Товар КОД6]],'Stock СВОД'!$A$5:$C$220,3,0),)</f>
        <v>0</v>
      </c>
      <c r="AD1345" s="51">
        <f>IFERROR(VLOOKUP(Таблица1[[#This Row],[Товар КОД6]],'Продажи Период СВОД'!$A$5:$C$410,3,0),)</f>
        <v>0</v>
      </c>
      <c r="AE1345" s="119">
        <f>Таблица1[[#This Row],[СТОК 1001]]+Таблица1[[#This Row],[СТОК 1002,]]</f>
        <v>0</v>
      </c>
      <c r="AF1345" s="128"/>
      <c r="AG1345" s="129"/>
      <c r="AH1345" s="120">
        <f>Таблица1[[#This Row],[1002 заказ]]+Таблица1[[#This Row],[1001 заказ]]</f>
        <v>0</v>
      </c>
      <c r="AI1345" s="57"/>
      <c r="AJ1345" s="194"/>
      <c r="AK1345" s="194"/>
      <c r="AL1345" s="194">
        <f>Таблица1[[#This Row],[ФАКТ 1001]]+Таблица1[[#This Row],[ФАКТ 1002]]+Таблица1[[#This Row],[1001 заказ]]+Таблица1[[#This Row],[1002 заказ]]</f>
        <v>0</v>
      </c>
      <c r="AP1345" s="3">
        <f>Таблица1[[#This Row],[Возврат 1002]]+Таблица1[[#This Row],[Возврат 1001]]</f>
        <v>0</v>
      </c>
      <c r="AQ134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46" spans="1:43" s="3" customFormat="1" ht="15.75" customHeight="1" x14ac:dyDescent="0.2">
      <c r="A1346" s="23" t="s">
        <v>810</v>
      </c>
      <c r="B1346" s="2">
        <v>409090</v>
      </c>
      <c r="C1346" s="88" t="s">
        <v>1855</v>
      </c>
      <c r="D1346" s="23" t="s">
        <v>810</v>
      </c>
      <c r="E1346" s="7">
        <v>409090</v>
      </c>
      <c r="F1346" s="7" t="s">
        <v>1004</v>
      </c>
      <c r="G1346" s="8" t="s">
        <v>2571</v>
      </c>
      <c r="H1346" s="5" t="s">
        <v>21</v>
      </c>
      <c r="I1346" s="5">
        <v>5</v>
      </c>
      <c r="J1346" s="5">
        <v>120</v>
      </c>
      <c r="K1346" s="5">
        <v>16</v>
      </c>
      <c r="L1346" s="5">
        <v>50</v>
      </c>
      <c r="M1346" s="5">
        <v>65.099999999999994</v>
      </c>
      <c r="N1346" s="5">
        <v>7</v>
      </c>
      <c r="O1346" s="43" t="str">
        <f>CONCATENATE(Таблица1[[#This Row],[Отверстия]],"/",Таблица1[[#This Row],[PCD]])</f>
        <v>5/120</v>
      </c>
      <c r="P1346" s="5" t="s">
        <v>1854</v>
      </c>
      <c r="Q1346" s="17" t="str">
        <f>CONCATENATE(Таблица1[[#This Row],[Отверстия]],"/",Таблица1[[#This Row],[PCD]],"/",Таблица1[[#This Row],[Диаметр]])</f>
        <v>5/120/16</v>
      </c>
      <c r="R134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5/120/16/50/65,1/7</v>
      </c>
      <c r="S134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5/120/16/50/65,1/7</v>
      </c>
      <c r="T1346" s="58" t="s">
        <v>22</v>
      </c>
      <c r="U1346" s="4"/>
      <c r="V1346" s="35"/>
      <c r="W1346" s="55"/>
      <c r="X1346" s="34">
        <v>4250</v>
      </c>
      <c r="Y1346" s="161"/>
      <c r="Z1346" s="34">
        <v>0</v>
      </c>
      <c r="AA1346" s="51">
        <f>IFERROR(VLOOKUP(Таблица1[[#This Row],[Товар КОД6]],'Stock СВОД'!$A$5:$C$220,2,0),)</f>
        <v>0</v>
      </c>
      <c r="AB1346" s="51">
        <f>IFERROR(VLOOKUP(Таблица1[[#This Row],[Товар КОД6]],'Продажи Период СВОД'!$A$5:$C$410,2,0),)</f>
        <v>0</v>
      </c>
      <c r="AC1346" s="129">
        <f>IFERROR(VLOOKUP(Таблица1[[#This Row],[Товар КОД6]],'Stock СВОД'!$A$5:$C$220,3,0),)</f>
        <v>0</v>
      </c>
      <c r="AD1346" s="51">
        <f>IFERROR(VLOOKUP(Таблица1[[#This Row],[Товар КОД6]],'Продажи Период СВОД'!$A$5:$C$410,3,0),)</f>
        <v>0</v>
      </c>
      <c r="AE1346" s="119">
        <f>Таблица1[[#This Row],[СТОК 1001]]+Таблица1[[#This Row],[СТОК 1002,]]</f>
        <v>0</v>
      </c>
      <c r="AF1346" s="128"/>
      <c r="AG1346" s="129"/>
      <c r="AH1346" s="120">
        <f>Таблица1[[#This Row],[1002 заказ]]+Таблица1[[#This Row],[1001 заказ]]</f>
        <v>0</v>
      </c>
      <c r="AI1346" s="57"/>
      <c r="AJ1346" s="194"/>
      <c r="AK1346" s="194"/>
      <c r="AL1346" s="194">
        <f>Таблица1[[#This Row],[ФАКТ 1001]]+Таблица1[[#This Row],[ФАКТ 1002]]+Таблица1[[#This Row],[1001 заказ]]+Таблица1[[#This Row],[1002 заказ]]</f>
        <v>0</v>
      </c>
      <c r="AP1346" s="3">
        <f>Таблица1[[#This Row],[Возврат 1002]]+Таблица1[[#This Row],[Возврат 1001]]</f>
        <v>0</v>
      </c>
      <c r="AQ134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47" spans="1:43" s="3" customFormat="1" ht="15.75" customHeight="1" x14ac:dyDescent="0.2">
      <c r="A1347" s="23" t="s">
        <v>810</v>
      </c>
      <c r="B1347" s="2">
        <v>661578</v>
      </c>
      <c r="C1347" s="88" t="s">
        <v>2002</v>
      </c>
      <c r="D1347" s="23" t="s">
        <v>810</v>
      </c>
      <c r="E1347" s="7">
        <v>661578</v>
      </c>
      <c r="F1347" s="7" t="s">
        <v>513</v>
      </c>
      <c r="G1347" s="8" t="s">
        <v>1106</v>
      </c>
      <c r="H1347" s="5" t="s">
        <v>21</v>
      </c>
      <c r="I1347" s="5">
        <v>5</v>
      </c>
      <c r="J1347" s="5">
        <v>120</v>
      </c>
      <c r="K1347" s="5">
        <v>16</v>
      </c>
      <c r="L1347" s="5">
        <v>50</v>
      </c>
      <c r="M1347" s="5">
        <v>65.099999999999994</v>
      </c>
      <c r="N1347" s="5">
        <v>7</v>
      </c>
      <c r="O1347" s="43" t="str">
        <f>CONCATENATE(Таблица1[[#This Row],[Отверстия]],"/",Таблица1[[#This Row],[PCD]])</f>
        <v>5/120</v>
      </c>
      <c r="P1347" s="5" t="s">
        <v>2001</v>
      </c>
      <c r="Q1347" s="17" t="str">
        <f>CONCATENATE(Таблица1[[#This Row],[Отверстия]],"/",Таблица1[[#This Row],[PCD]],"/",Таблица1[[#This Row],[Диаметр]])</f>
        <v>5/120/16</v>
      </c>
      <c r="R134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5/120/16/50/65,1/7</v>
      </c>
      <c r="S134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5/120/16/50/65,1/7</v>
      </c>
      <c r="T1347" s="58" t="s">
        <v>22</v>
      </c>
      <c r="U1347" s="4"/>
      <c r="V1347" s="35"/>
      <c r="W1347" s="55"/>
      <c r="X1347" s="34">
        <v>3990</v>
      </c>
      <c r="Y1347" s="161"/>
      <c r="Z1347" s="34">
        <v>0</v>
      </c>
      <c r="AA1347" s="51">
        <f>IFERROR(VLOOKUP(Таблица1[[#This Row],[Товар КОД6]],'Stock СВОД'!$A$5:$C$220,2,0),)</f>
        <v>0</v>
      </c>
      <c r="AB1347" s="51">
        <f>IFERROR(VLOOKUP(Таблица1[[#This Row],[Товар КОД6]],'Продажи Период СВОД'!$A$5:$C$410,2,0),)</f>
        <v>0</v>
      </c>
      <c r="AC1347" s="129">
        <f>IFERROR(VLOOKUP(Таблица1[[#This Row],[Товар КОД6]],'Stock СВОД'!$A$5:$C$220,3,0),)</f>
        <v>0</v>
      </c>
      <c r="AD1347" s="51">
        <f>IFERROR(VLOOKUP(Таблица1[[#This Row],[Товар КОД6]],'Продажи Период СВОД'!$A$5:$C$410,3,0),)</f>
        <v>0</v>
      </c>
      <c r="AE1347" s="119">
        <f>Таблица1[[#This Row],[СТОК 1001]]+Таблица1[[#This Row],[СТОК 1002,]]</f>
        <v>0</v>
      </c>
      <c r="AF1347" s="128"/>
      <c r="AG1347" s="129"/>
      <c r="AH1347" s="120">
        <f>Таблица1[[#This Row],[1002 заказ]]+Таблица1[[#This Row],[1001 заказ]]</f>
        <v>0</v>
      </c>
      <c r="AI1347" s="57"/>
      <c r="AJ1347" s="194"/>
      <c r="AK1347" s="194"/>
      <c r="AL1347" s="194">
        <f>Таблица1[[#This Row],[ФАКТ 1001]]+Таблица1[[#This Row],[ФАКТ 1002]]+Таблица1[[#This Row],[1001 заказ]]+Таблица1[[#This Row],[1002 заказ]]</f>
        <v>0</v>
      </c>
      <c r="AP1347" s="3">
        <f>Таблица1[[#This Row],[Возврат 1002]]+Таблица1[[#This Row],[Возврат 1001]]</f>
        <v>0</v>
      </c>
      <c r="AQ134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48" spans="1:43" s="3" customFormat="1" ht="15.75" customHeight="1" x14ac:dyDescent="0.2">
      <c r="A1348" s="23" t="s">
        <v>810</v>
      </c>
      <c r="B1348" s="2">
        <v>661579</v>
      </c>
      <c r="C1348" s="88" t="s">
        <v>3851</v>
      </c>
      <c r="D1348" s="23" t="s">
        <v>810</v>
      </c>
      <c r="E1348" s="7">
        <v>661579</v>
      </c>
      <c r="F1348" s="7" t="s">
        <v>513</v>
      </c>
      <c r="G1348" s="8" t="s">
        <v>1099</v>
      </c>
      <c r="H1348" s="5" t="s">
        <v>21</v>
      </c>
      <c r="I1348" s="5">
        <v>5</v>
      </c>
      <c r="J1348" s="5">
        <v>120</v>
      </c>
      <c r="K1348" s="5">
        <v>16</v>
      </c>
      <c r="L1348" s="5">
        <v>50</v>
      </c>
      <c r="M1348" s="5">
        <v>65.099999999999994</v>
      </c>
      <c r="N1348" s="5">
        <v>7</v>
      </c>
      <c r="O1348" s="43" t="str">
        <f>CONCATENATE(Таблица1[[#This Row],[Отверстия]],"/",Таблица1[[#This Row],[PCD]])</f>
        <v>5/120</v>
      </c>
      <c r="P1348" s="5" t="s">
        <v>2003</v>
      </c>
      <c r="Q1348" s="17" t="str">
        <f>CONCATENATE(Таблица1[[#This Row],[Отверстия]],"/",Таблица1[[#This Row],[PCD]],"/",Таблица1[[#This Row],[Диаметр]])</f>
        <v>5/120/16</v>
      </c>
      <c r="R134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5/120/16/50/65,1/7</v>
      </c>
      <c r="S134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5/120/16/50/65,1/7</v>
      </c>
      <c r="T1348" s="58" t="s">
        <v>22</v>
      </c>
      <c r="U1348" s="4"/>
      <c r="V1348" s="35"/>
      <c r="W1348" s="55"/>
      <c r="X1348" s="34">
        <v>3990</v>
      </c>
      <c r="Y1348" s="161"/>
      <c r="Z1348" s="34">
        <v>0</v>
      </c>
      <c r="AA1348" s="51">
        <f>IFERROR(VLOOKUP(Таблица1[[#This Row],[Товар КОД6]],'Stock СВОД'!$A$5:$C$220,2,0),)</f>
        <v>0</v>
      </c>
      <c r="AB1348" s="51">
        <f>IFERROR(VLOOKUP(Таблица1[[#This Row],[Товар КОД6]],'Продажи Период СВОД'!$A$5:$C$410,2,0),)</f>
        <v>0</v>
      </c>
      <c r="AC1348" s="129">
        <f>IFERROR(VLOOKUP(Таблица1[[#This Row],[Товар КОД6]],'Stock СВОД'!$A$5:$C$220,3,0),)</f>
        <v>0</v>
      </c>
      <c r="AD1348" s="51">
        <f>IFERROR(VLOOKUP(Таблица1[[#This Row],[Товар КОД6]],'Продажи Период СВОД'!$A$5:$C$410,3,0),)</f>
        <v>0</v>
      </c>
      <c r="AE1348" s="119">
        <f>Таблица1[[#This Row],[СТОК 1001]]+Таблица1[[#This Row],[СТОК 1002,]]</f>
        <v>0</v>
      </c>
      <c r="AF1348" s="128"/>
      <c r="AG1348" s="129"/>
      <c r="AH1348" s="120">
        <f>Таблица1[[#This Row],[1002 заказ]]+Таблица1[[#This Row],[1001 заказ]]</f>
        <v>0</v>
      </c>
      <c r="AI1348" s="57"/>
      <c r="AJ1348" s="194"/>
      <c r="AK1348" s="194"/>
      <c r="AL1348" s="194">
        <f>Таблица1[[#This Row],[ФАКТ 1001]]+Таблица1[[#This Row],[ФАКТ 1002]]+Таблица1[[#This Row],[1001 заказ]]+Таблица1[[#This Row],[1002 заказ]]</f>
        <v>0</v>
      </c>
      <c r="AP1348" s="3">
        <f>Таблица1[[#This Row],[Возврат 1002]]+Таблица1[[#This Row],[Возврат 1001]]</f>
        <v>0</v>
      </c>
      <c r="AQ134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49" spans="1:43" s="3" customFormat="1" ht="15.75" customHeight="1" x14ac:dyDescent="0.2">
      <c r="A1349" s="23" t="s">
        <v>810</v>
      </c>
      <c r="B1349" s="2">
        <v>661705</v>
      </c>
      <c r="C1349" s="88" t="s">
        <v>3957</v>
      </c>
      <c r="D1349" s="23" t="s">
        <v>810</v>
      </c>
      <c r="E1349" s="7">
        <v>661705</v>
      </c>
      <c r="F1349" s="7" t="s">
        <v>607</v>
      </c>
      <c r="G1349" s="8" t="s">
        <v>1106</v>
      </c>
      <c r="H1349" s="5" t="s">
        <v>21</v>
      </c>
      <c r="I1349" s="5">
        <v>5</v>
      </c>
      <c r="J1349" s="5">
        <v>120</v>
      </c>
      <c r="K1349" s="5">
        <v>16</v>
      </c>
      <c r="L1349" s="5">
        <v>50</v>
      </c>
      <c r="M1349" s="5">
        <v>65.099999999999994</v>
      </c>
      <c r="N1349" s="5">
        <v>7</v>
      </c>
      <c r="O1349" s="43" t="str">
        <f>CONCATENATE(Таблица1[[#This Row],[Отверстия]],"/",Таблица1[[#This Row],[PCD]])</f>
        <v>5/120</v>
      </c>
      <c r="P1349" s="5" t="s">
        <v>2132</v>
      </c>
      <c r="Q1349" s="17" t="str">
        <f>CONCATENATE(Таблица1[[#This Row],[Отверстия]],"/",Таблица1[[#This Row],[PCD]],"/",Таблица1[[#This Row],[Диаметр]])</f>
        <v>5/120/16</v>
      </c>
      <c r="R134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5/120/16/50/65,1/7</v>
      </c>
      <c r="S134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5/120/16/50/65,1/7</v>
      </c>
      <c r="T1349" s="58" t="s">
        <v>22</v>
      </c>
      <c r="U1349" s="4"/>
      <c r="V1349" s="35"/>
      <c r="W1349" s="55"/>
      <c r="X1349" s="34">
        <v>3990</v>
      </c>
      <c r="Y1349" s="161"/>
      <c r="Z1349" s="34">
        <v>0</v>
      </c>
      <c r="AA1349" s="51">
        <f>IFERROR(VLOOKUP(Таблица1[[#This Row],[Товар КОД6]],'Stock СВОД'!$A$5:$C$220,2,0),)</f>
        <v>0</v>
      </c>
      <c r="AB1349" s="51">
        <f>IFERROR(VLOOKUP(Таблица1[[#This Row],[Товар КОД6]],'Продажи Период СВОД'!$A$5:$C$410,2,0),)</f>
        <v>0</v>
      </c>
      <c r="AC1349" s="129">
        <f>IFERROR(VLOOKUP(Таблица1[[#This Row],[Товар КОД6]],'Stock СВОД'!$A$5:$C$220,3,0),)</f>
        <v>0</v>
      </c>
      <c r="AD1349" s="51">
        <f>IFERROR(VLOOKUP(Таблица1[[#This Row],[Товар КОД6]],'Продажи Период СВОД'!$A$5:$C$410,3,0),)</f>
        <v>0</v>
      </c>
      <c r="AE1349" s="119">
        <f>Таблица1[[#This Row],[СТОК 1001]]+Таблица1[[#This Row],[СТОК 1002,]]</f>
        <v>0</v>
      </c>
      <c r="AF1349" s="128"/>
      <c r="AG1349" s="129"/>
      <c r="AH1349" s="120">
        <f>Таблица1[[#This Row],[1002 заказ]]+Таблица1[[#This Row],[1001 заказ]]</f>
        <v>0</v>
      </c>
      <c r="AI1349" s="57"/>
      <c r="AJ1349" s="194"/>
      <c r="AK1349" s="194"/>
      <c r="AL1349" s="194">
        <f>Таблица1[[#This Row],[ФАКТ 1001]]+Таблица1[[#This Row],[ФАКТ 1002]]+Таблица1[[#This Row],[1001 заказ]]+Таблица1[[#This Row],[1002 заказ]]</f>
        <v>0</v>
      </c>
      <c r="AP1349" s="3">
        <f>Таблица1[[#This Row],[Возврат 1002]]+Таблица1[[#This Row],[Возврат 1001]]</f>
        <v>0</v>
      </c>
      <c r="AQ134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50" spans="1:43" s="3" customFormat="1" ht="15.75" customHeight="1" x14ac:dyDescent="0.2">
      <c r="A1350" s="23" t="s">
        <v>810</v>
      </c>
      <c r="B1350" s="2">
        <v>661707</v>
      </c>
      <c r="C1350" s="88" t="s">
        <v>3852</v>
      </c>
      <c r="D1350" s="23" t="s">
        <v>810</v>
      </c>
      <c r="E1350" s="7">
        <v>661707</v>
      </c>
      <c r="F1350" s="7" t="s">
        <v>607</v>
      </c>
      <c r="G1350" s="8" t="s">
        <v>1099</v>
      </c>
      <c r="H1350" s="5" t="s">
        <v>21</v>
      </c>
      <c r="I1350" s="5">
        <v>5</v>
      </c>
      <c r="J1350" s="5">
        <v>120</v>
      </c>
      <c r="K1350" s="5">
        <v>16</v>
      </c>
      <c r="L1350" s="5">
        <v>50</v>
      </c>
      <c r="M1350" s="5">
        <v>65.099999999999994</v>
      </c>
      <c r="N1350" s="5">
        <v>7</v>
      </c>
      <c r="O1350" s="43" t="str">
        <f>CONCATENATE(Таблица1[[#This Row],[Отверстия]],"/",Таблица1[[#This Row],[PCD]])</f>
        <v>5/120</v>
      </c>
      <c r="P1350" s="5" t="s">
        <v>2133</v>
      </c>
      <c r="Q1350" s="17" t="str">
        <f>CONCATENATE(Таблица1[[#This Row],[Отверстия]],"/",Таблица1[[#This Row],[PCD]],"/",Таблица1[[#This Row],[Диаметр]])</f>
        <v>5/120/16</v>
      </c>
      <c r="R135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5/120/16/50/65,1/7</v>
      </c>
      <c r="S135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5/120/16/50/65,1/7</v>
      </c>
      <c r="T1350" s="58" t="s">
        <v>22</v>
      </c>
      <c r="U1350" s="4"/>
      <c r="V1350" s="35"/>
      <c r="W1350" s="55"/>
      <c r="X1350" s="34">
        <v>3990</v>
      </c>
      <c r="Y1350" s="161"/>
      <c r="Z1350" s="34">
        <v>0</v>
      </c>
      <c r="AA1350" s="51">
        <f>IFERROR(VLOOKUP(Таблица1[[#This Row],[Товар КОД6]],'Stock СВОД'!$A$5:$C$220,2,0),)</f>
        <v>0</v>
      </c>
      <c r="AB1350" s="51">
        <f>IFERROR(VLOOKUP(Таблица1[[#This Row],[Товар КОД6]],'Продажи Период СВОД'!$A$5:$C$410,2,0),)</f>
        <v>0</v>
      </c>
      <c r="AC1350" s="129">
        <f>IFERROR(VLOOKUP(Таблица1[[#This Row],[Товар КОД6]],'Stock СВОД'!$A$5:$C$220,3,0),)</f>
        <v>0</v>
      </c>
      <c r="AD1350" s="51">
        <f>IFERROR(VLOOKUP(Таблица1[[#This Row],[Товар КОД6]],'Продажи Период СВОД'!$A$5:$C$410,3,0),)</f>
        <v>0</v>
      </c>
      <c r="AE1350" s="119">
        <f>Таблица1[[#This Row],[СТОК 1001]]+Таблица1[[#This Row],[СТОК 1002,]]</f>
        <v>0</v>
      </c>
      <c r="AF1350" s="128"/>
      <c r="AG1350" s="129"/>
      <c r="AH1350" s="120">
        <f>Таблица1[[#This Row],[1002 заказ]]+Таблица1[[#This Row],[1001 заказ]]</f>
        <v>0</v>
      </c>
      <c r="AI1350" s="57"/>
      <c r="AJ1350" s="194"/>
      <c r="AK1350" s="194"/>
      <c r="AL1350" s="194">
        <f>Таблица1[[#This Row],[ФАКТ 1001]]+Таблица1[[#This Row],[ФАКТ 1002]]+Таблица1[[#This Row],[1001 заказ]]+Таблица1[[#This Row],[1002 заказ]]</f>
        <v>0</v>
      </c>
      <c r="AP1350" s="3">
        <f>Таблица1[[#This Row],[Возврат 1002]]+Таблица1[[#This Row],[Возврат 1001]]</f>
        <v>0</v>
      </c>
      <c r="AQ135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51" spans="1:43" s="3" customFormat="1" ht="15.75" customHeight="1" x14ac:dyDescent="0.2">
      <c r="A1351" s="23" t="s">
        <v>810</v>
      </c>
      <c r="B1351" s="2">
        <v>665802</v>
      </c>
      <c r="C1351" s="88" t="s">
        <v>3853</v>
      </c>
      <c r="D1351" s="23" t="s">
        <v>810</v>
      </c>
      <c r="E1351" s="7">
        <v>665802</v>
      </c>
      <c r="F1351" s="7" t="s">
        <v>1004</v>
      </c>
      <c r="G1351" s="8" t="s">
        <v>1099</v>
      </c>
      <c r="H1351" s="5" t="s">
        <v>21</v>
      </c>
      <c r="I1351" s="5">
        <v>5</v>
      </c>
      <c r="J1351" s="5">
        <v>120</v>
      </c>
      <c r="K1351" s="5">
        <v>16</v>
      </c>
      <c r="L1351" s="5">
        <v>50</v>
      </c>
      <c r="M1351" s="5">
        <v>65.099999999999994</v>
      </c>
      <c r="N1351" s="5">
        <v>7</v>
      </c>
      <c r="O1351" s="43" t="str">
        <f>CONCATENATE(Таблица1[[#This Row],[Отверстия]],"/",Таблица1[[#This Row],[PCD]])</f>
        <v>5/120</v>
      </c>
      <c r="P1351" s="5" t="s">
        <v>2381</v>
      </c>
      <c r="Q1351" s="17" t="str">
        <f>CONCATENATE(Таблица1[[#This Row],[Отверстия]],"/",Таблица1[[#This Row],[PCD]],"/",Таблица1[[#This Row],[Диаметр]])</f>
        <v>5/120/16</v>
      </c>
      <c r="R135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5/120/16/50/65,1/7</v>
      </c>
      <c r="S135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5/120/16/50/65,1/7</v>
      </c>
      <c r="T1351" s="58" t="s">
        <v>22</v>
      </c>
      <c r="U1351" s="4"/>
      <c r="V1351" s="35"/>
      <c r="W1351" s="55"/>
      <c r="X1351" s="34">
        <v>3990</v>
      </c>
      <c r="Y1351" s="161"/>
      <c r="Z1351" s="34">
        <v>0</v>
      </c>
      <c r="AA1351" s="51">
        <f>IFERROR(VLOOKUP(Таблица1[[#This Row],[Товар КОД6]],'Stock СВОД'!$A$5:$C$220,2,0),)</f>
        <v>0</v>
      </c>
      <c r="AB1351" s="51">
        <f>IFERROR(VLOOKUP(Таблица1[[#This Row],[Товар КОД6]],'Продажи Период СВОД'!$A$5:$C$410,2,0),)</f>
        <v>0</v>
      </c>
      <c r="AC1351" s="129">
        <f>IFERROR(VLOOKUP(Таблица1[[#This Row],[Товар КОД6]],'Stock СВОД'!$A$5:$C$220,3,0),)</f>
        <v>0</v>
      </c>
      <c r="AD1351" s="51">
        <f>IFERROR(VLOOKUP(Таблица1[[#This Row],[Товар КОД6]],'Продажи Период СВОД'!$A$5:$C$410,3,0),)</f>
        <v>0</v>
      </c>
      <c r="AE1351" s="119">
        <f>Таблица1[[#This Row],[СТОК 1001]]+Таблица1[[#This Row],[СТОК 1002,]]</f>
        <v>0</v>
      </c>
      <c r="AF1351" s="128"/>
      <c r="AG1351" s="129"/>
      <c r="AH1351" s="120">
        <f>Таблица1[[#This Row],[1002 заказ]]+Таблица1[[#This Row],[1001 заказ]]</f>
        <v>0</v>
      </c>
      <c r="AI1351" s="57"/>
      <c r="AJ1351" s="194"/>
      <c r="AK1351" s="194"/>
      <c r="AL1351" s="194">
        <f>Таблица1[[#This Row],[ФАКТ 1001]]+Таблица1[[#This Row],[ФАКТ 1002]]+Таблица1[[#This Row],[1001 заказ]]+Таблица1[[#This Row],[1002 заказ]]</f>
        <v>0</v>
      </c>
      <c r="AP1351" s="3">
        <f>Таблица1[[#This Row],[Возврат 1002]]+Таблица1[[#This Row],[Возврат 1001]]</f>
        <v>0</v>
      </c>
      <c r="AQ135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52" spans="1:43" s="3" customFormat="1" ht="15.75" customHeight="1" x14ac:dyDescent="0.2">
      <c r="A1352" s="23" t="s">
        <v>810</v>
      </c>
      <c r="B1352" s="2">
        <v>665804</v>
      </c>
      <c r="C1352" s="88" t="s">
        <v>3958</v>
      </c>
      <c r="D1352" s="23" t="s">
        <v>810</v>
      </c>
      <c r="E1352" s="7">
        <v>665804</v>
      </c>
      <c r="F1352" s="7" t="s">
        <v>1004</v>
      </c>
      <c r="G1352" s="8" t="s">
        <v>1106</v>
      </c>
      <c r="H1352" s="5" t="s">
        <v>21</v>
      </c>
      <c r="I1352" s="5">
        <v>5</v>
      </c>
      <c r="J1352" s="5">
        <v>120</v>
      </c>
      <c r="K1352" s="5">
        <v>16</v>
      </c>
      <c r="L1352" s="5">
        <v>50</v>
      </c>
      <c r="M1352" s="5">
        <v>65.099999999999994</v>
      </c>
      <c r="N1352" s="5">
        <v>7</v>
      </c>
      <c r="O1352" s="43" t="str">
        <f>CONCATENATE(Таблица1[[#This Row],[Отверстия]],"/",Таблица1[[#This Row],[PCD]])</f>
        <v>5/120</v>
      </c>
      <c r="P1352" s="5" t="s">
        <v>2382</v>
      </c>
      <c r="Q1352" s="17" t="str">
        <f>CONCATENATE(Таблица1[[#This Row],[Отверстия]],"/",Таблица1[[#This Row],[PCD]],"/",Таблица1[[#This Row],[Диаметр]])</f>
        <v>5/120/16</v>
      </c>
      <c r="R135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5/120/16/50/65,1/7</v>
      </c>
      <c r="S135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5/120/16/50/65,1/7</v>
      </c>
      <c r="T1352" s="58" t="s">
        <v>22</v>
      </c>
      <c r="U1352" s="4"/>
      <c r="V1352" s="35"/>
      <c r="W1352" s="55"/>
      <c r="X1352" s="34">
        <v>3990</v>
      </c>
      <c r="Y1352" s="161"/>
      <c r="Z1352" s="34">
        <v>0</v>
      </c>
      <c r="AA1352" s="51">
        <f>IFERROR(VLOOKUP(Таблица1[[#This Row],[Товар КОД6]],'Stock СВОД'!$A$5:$C$220,2,0),)</f>
        <v>0</v>
      </c>
      <c r="AB1352" s="51">
        <f>IFERROR(VLOOKUP(Таблица1[[#This Row],[Товар КОД6]],'Продажи Период СВОД'!$A$5:$C$410,2,0),)</f>
        <v>0</v>
      </c>
      <c r="AC1352" s="129">
        <f>IFERROR(VLOOKUP(Таблица1[[#This Row],[Товар КОД6]],'Stock СВОД'!$A$5:$C$220,3,0),)</f>
        <v>0</v>
      </c>
      <c r="AD1352" s="51">
        <f>IFERROR(VLOOKUP(Таблица1[[#This Row],[Товар КОД6]],'Продажи Период СВОД'!$A$5:$C$410,3,0),)</f>
        <v>0</v>
      </c>
      <c r="AE1352" s="119">
        <f>Таблица1[[#This Row],[СТОК 1001]]+Таблица1[[#This Row],[СТОК 1002,]]</f>
        <v>0</v>
      </c>
      <c r="AF1352" s="128"/>
      <c r="AG1352" s="129"/>
      <c r="AH1352" s="120">
        <f>Таблица1[[#This Row],[1002 заказ]]+Таблица1[[#This Row],[1001 заказ]]</f>
        <v>0</v>
      </c>
      <c r="AI1352" s="57"/>
      <c r="AJ1352" s="194"/>
      <c r="AK1352" s="194"/>
      <c r="AL1352" s="194">
        <f>Таблица1[[#This Row],[ФАКТ 1001]]+Таблица1[[#This Row],[ФАКТ 1002]]+Таблица1[[#This Row],[1001 заказ]]+Таблица1[[#This Row],[1002 заказ]]</f>
        <v>0</v>
      </c>
      <c r="AP1352" s="3">
        <f>Таблица1[[#This Row],[Возврат 1002]]+Таблица1[[#This Row],[Возврат 1001]]</f>
        <v>0</v>
      </c>
      <c r="AQ135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53" spans="1:43" s="3" customFormat="1" ht="15.75" customHeight="1" x14ac:dyDescent="0.2">
      <c r="A1353" s="23" t="s">
        <v>810</v>
      </c>
      <c r="B1353" s="2">
        <v>2033810</v>
      </c>
      <c r="C1353" s="88" t="s">
        <v>1000</v>
      </c>
      <c r="D1353" s="23" t="s">
        <v>810</v>
      </c>
      <c r="E1353" s="7">
        <v>2033810</v>
      </c>
      <c r="F1353" s="7" t="s">
        <v>1003</v>
      </c>
      <c r="G1353" s="8" t="s">
        <v>1097</v>
      </c>
      <c r="H1353" s="5" t="s">
        <v>1002</v>
      </c>
      <c r="I1353" s="5">
        <v>5</v>
      </c>
      <c r="J1353" s="5">
        <v>120</v>
      </c>
      <c r="K1353" s="5">
        <v>17</v>
      </c>
      <c r="L1353" s="5">
        <v>34</v>
      </c>
      <c r="M1353" s="5">
        <v>72.599999999999994</v>
      </c>
      <c r="N1353" s="5">
        <v>7</v>
      </c>
      <c r="O1353" s="43" t="str">
        <f>CONCATENATE(Таблица1[[#This Row],[Отверстия]],"/",Таблица1[[#This Row],[PCD]])</f>
        <v>5/120</v>
      </c>
      <c r="P1353" s="5" t="s">
        <v>1021</v>
      </c>
      <c r="Q1353" s="17" t="str">
        <f>CONCATENATE(Таблица1[[#This Row],[Отверстия]],"/",Таблица1[[#This Row],[PCD]],"/",Таблица1[[#This Row],[Диаметр]])</f>
        <v>5/120/17</v>
      </c>
      <c r="R135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5/120/17/34/72,6/7</v>
      </c>
      <c r="S135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5/120/17/34/72,6/7</v>
      </c>
      <c r="T1353" s="58" t="s">
        <v>28</v>
      </c>
      <c r="U1353" s="4">
        <v>4</v>
      </c>
      <c r="V1353" s="35">
        <v>4</v>
      </c>
      <c r="W1353" s="55"/>
      <c r="X1353" s="34">
        <v>4750</v>
      </c>
      <c r="Y1353" s="161"/>
      <c r="Z1353" s="34">
        <v>3789.9947999999999</v>
      </c>
      <c r="AA1353" s="51">
        <f>IFERROR(VLOOKUP(Таблица1[[#This Row],[Товар КОД6]],'Stock СВОД'!$A$5:$C$220,2,0),)</f>
        <v>4</v>
      </c>
      <c r="AB1353" s="51">
        <f>IFERROR(VLOOKUP(Таблица1[[#This Row],[Товар КОД6]],'Продажи Период СВОД'!$A$5:$C$410,2,0),)</f>
        <v>0</v>
      </c>
      <c r="AC1353" s="129">
        <f>IFERROR(VLOOKUP(Таблица1[[#This Row],[Товар КОД6]],'Stock СВОД'!$A$5:$C$220,3,0),)</f>
        <v>4</v>
      </c>
      <c r="AD1353" s="51">
        <f>IFERROR(VLOOKUP(Таблица1[[#This Row],[Товар КОД6]],'Продажи Период СВОД'!$A$5:$C$410,3,0),)</f>
        <v>0</v>
      </c>
      <c r="AE1353" s="119">
        <f>Таблица1[[#This Row],[СТОК 1001]]+Таблица1[[#This Row],[СТОК 1002,]]</f>
        <v>8</v>
      </c>
      <c r="AF1353" s="128"/>
      <c r="AG1353" s="129"/>
      <c r="AH1353" s="120">
        <f>Таблица1[[#This Row],[1002 заказ]]+Таблица1[[#This Row],[1001 заказ]]</f>
        <v>0</v>
      </c>
      <c r="AI1353" s="57"/>
      <c r="AJ1353" s="194"/>
      <c r="AK1353" s="194"/>
      <c r="AL1353" s="194">
        <f>Таблица1[[#This Row],[ФАКТ 1001]]+Таблица1[[#This Row],[ФАКТ 1002]]+Таблица1[[#This Row],[1001 заказ]]+Таблица1[[#This Row],[1002 заказ]]</f>
        <v>0</v>
      </c>
      <c r="AP1353" s="3">
        <f>Таблица1[[#This Row],[Возврат 1002]]+Таблица1[[#This Row],[Возврат 1001]]</f>
        <v>0</v>
      </c>
      <c r="AQ135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8</v>
      </c>
    </row>
    <row r="1354" spans="1:43" s="3" customFormat="1" ht="15.75" customHeight="1" x14ac:dyDescent="0.2">
      <c r="A1354" s="23" t="s">
        <v>810</v>
      </c>
      <c r="B1354" s="2">
        <v>2034892</v>
      </c>
      <c r="C1354" s="88" t="s">
        <v>999</v>
      </c>
      <c r="D1354" s="23" t="s">
        <v>810</v>
      </c>
      <c r="E1354" s="7">
        <v>2034892</v>
      </c>
      <c r="F1354" s="7" t="s">
        <v>1003</v>
      </c>
      <c r="G1354" s="8" t="s">
        <v>2571</v>
      </c>
      <c r="H1354" s="5" t="s">
        <v>1002</v>
      </c>
      <c r="I1354" s="5">
        <v>5</v>
      </c>
      <c r="J1354" s="5">
        <v>120</v>
      </c>
      <c r="K1354" s="5">
        <v>17</v>
      </c>
      <c r="L1354" s="5">
        <v>34</v>
      </c>
      <c r="M1354" s="5">
        <v>72.599999999999994</v>
      </c>
      <c r="N1354" s="5">
        <v>7</v>
      </c>
      <c r="O1354" s="43" t="str">
        <f>CONCATENATE(Таблица1[[#This Row],[Отверстия]],"/",Таблица1[[#This Row],[PCD]])</f>
        <v>5/120</v>
      </c>
      <c r="P1354" s="5" t="s">
        <v>1020</v>
      </c>
      <c r="Q1354" s="17" t="str">
        <f>CONCATENATE(Таблица1[[#This Row],[Отверстия]],"/",Таблица1[[#This Row],[PCD]],"/",Таблица1[[#This Row],[Диаметр]])</f>
        <v>5/120/17</v>
      </c>
      <c r="R135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5/120/17/34/72,6/7</v>
      </c>
      <c r="S135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5/120/17/34/72,6/7</v>
      </c>
      <c r="T1354" s="58" t="s">
        <v>28</v>
      </c>
      <c r="U1354" s="4">
        <v>4</v>
      </c>
      <c r="V1354" s="35">
        <v>4</v>
      </c>
      <c r="W1354" s="55"/>
      <c r="X1354" s="34">
        <v>4750</v>
      </c>
      <c r="Y1354" s="161"/>
      <c r="Z1354" s="34">
        <v>0</v>
      </c>
      <c r="AA1354" s="51">
        <f>IFERROR(VLOOKUP(Таблица1[[#This Row],[Товар КОД6]],'Stock СВОД'!$A$5:$C$220,2,0),)</f>
        <v>0</v>
      </c>
      <c r="AB1354" s="51">
        <f>IFERROR(VLOOKUP(Таблица1[[#This Row],[Товар КОД6]],'Продажи Период СВОД'!$A$5:$C$410,2,0),)</f>
        <v>0</v>
      </c>
      <c r="AC1354" s="129">
        <f>IFERROR(VLOOKUP(Таблица1[[#This Row],[Товар КОД6]],'Stock СВОД'!$A$5:$C$220,3,0),)</f>
        <v>0</v>
      </c>
      <c r="AD1354" s="51">
        <f>IFERROR(VLOOKUP(Таблица1[[#This Row],[Товар КОД6]],'Продажи Период СВОД'!$A$5:$C$410,3,0),)</f>
        <v>0</v>
      </c>
      <c r="AE1354" s="119">
        <f>Таблица1[[#This Row],[СТОК 1001]]+Таблица1[[#This Row],[СТОК 1002,]]</f>
        <v>0</v>
      </c>
      <c r="AF1354" s="128"/>
      <c r="AG1354" s="129"/>
      <c r="AH1354" s="120">
        <f>Таблица1[[#This Row],[1002 заказ]]+Таблица1[[#This Row],[1001 заказ]]</f>
        <v>0</v>
      </c>
      <c r="AI1354" s="57"/>
      <c r="AJ1354" s="194"/>
      <c r="AK1354" s="194"/>
      <c r="AL1354" s="194">
        <f>Таблица1[[#This Row],[ФАКТ 1001]]+Таблица1[[#This Row],[ФАКТ 1002]]+Таблица1[[#This Row],[1001 заказ]]+Таблица1[[#This Row],[1002 заказ]]</f>
        <v>0</v>
      </c>
      <c r="AP1354" s="3">
        <f>Таблица1[[#This Row],[Возврат 1002]]+Таблица1[[#This Row],[Возврат 1001]]</f>
        <v>0</v>
      </c>
      <c r="AQ135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55" spans="1:43" s="3" customFormat="1" ht="15.75" hidden="1" customHeight="1" x14ac:dyDescent="0.2">
      <c r="A1355" s="23" t="s">
        <v>810</v>
      </c>
      <c r="B1355" s="2">
        <v>672673</v>
      </c>
      <c r="C1355" s="88" t="s">
        <v>782</v>
      </c>
      <c r="D1355" s="23" t="s">
        <v>810</v>
      </c>
      <c r="E1355" s="7">
        <v>672673</v>
      </c>
      <c r="F1355" s="7"/>
      <c r="G1355" s="8"/>
      <c r="H1355" s="5" t="s">
        <v>65</v>
      </c>
      <c r="I1355" s="5">
        <v>5</v>
      </c>
      <c r="J1355" s="5">
        <v>120</v>
      </c>
      <c r="K1355" s="5">
        <v>17</v>
      </c>
      <c r="L1355" s="5">
        <v>34</v>
      </c>
      <c r="M1355" s="5">
        <v>72.599999999999994</v>
      </c>
      <c r="N1355" s="5">
        <v>8</v>
      </c>
      <c r="O1355" s="43" t="str">
        <f>CONCATENATE(Таблица1[[#This Row],[Отверстия]],"/",Таблица1[[#This Row],[PCD]])</f>
        <v>5/120</v>
      </c>
      <c r="P1355" s="5" t="s">
        <v>783</v>
      </c>
      <c r="Q1355" s="17" t="str">
        <f>CONCATENATE(Таблица1[[#This Row],[Отверстия]],"/",Таблица1[[#This Row],[PCD]],"/",Таблица1[[#This Row],[Диаметр]])</f>
        <v>5/120/17</v>
      </c>
      <c r="R135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5/120/17/34/72,6/8</v>
      </c>
      <c r="S135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5/120/17/34/72,6/8</v>
      </c>
      <c r="T1355" s="58" t="s">
        <v>22</v>
      </c>
      <c r="U1355" s="4"/>
      <c r="V1355" s="35"/>
      <c r="W1355" s="55"/>
      <c r="X1355" s="34">
        <v>4161</v>
      </c>
      <c r="Y1355" s="161"/>
      <c r="Z1355" s="34">
        <v>0</v>
      </c>
      <c r="AA1355" s="51">
        <f>IFERROR(VLOOKUP(Таблица1[[#This Row],[Товар КОД6]],'Stock СВОД'!$A$5:$C$220,2,0),)</f>
        <v>0</v>
      </c>
      <c r="AB1355" s="51">
        <f>IFERROR(VLOOKUP(Таблица1[[#This Row],[Товар КОД6]],'Продажи Период СВОД'!$A$5:$C$410,2,0),)</f>
        <v>0</v>
      </c>
      <c r="AC1355" s="129">
        <f>IFERROR(VLOOKUP(Таблица1[[#This Row],[Товар КОД6]],'Stock СВОД'!$A$5:$C$220,3,0),)</f>
        <v>0</v>
      </c>
      <c r="AD1355" s="51">
        <f>IFERROR(VLOOKUP(Таблица1[[#This Row],[Товар КОД6]],'Продажи Период СВОД'!$A$5:$C$410,3,0),)</f>
        <v>0</v>
      </c>
      <c r="AE1355" s="119">
        <f>Таблица1[[#This Row],[СТОК 1001]]+Таблица1[[#This Row],[СТОК 1002,]]</f>
        <v>0</v>
      </c>
      <c r="AF1355" s="128"/>
      <c r="AG1355" s="129"/>
      <c r="AH1355" s="120">
        <f>Таблица1[[#This Row],[1002 заказ]]+Таблица1[[#This Row],[1001 заказ]]</f>
        <v>0</v>
      </c>
      <c r="AI1355" s="57"/>
      <c r="AJ1355" s="57"/>
      <c r="AK1355" s="57"/>
      <c r="AL1355" s="57">
        <f>Таблица1[[#This Row],[ФАКТ 1001]]+Таблица1[[#This Row],[ФАКТ 1002]]+Таблица1[[#This Row],[1001 заказ]]+Таблица1[[#This Row],[1002 заказ]]</f>
        <v>0</v>
      </c>
      <c r="AP1355" s="3">
        <f>Таблица1[[#This Row],[Возврат 1002]]+Таблица1[[#This Row],[Возврат 1001]]</f>
        <v>0</v>
      </c>
      <c r="AQ135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56" spans="1:43" s="3" customFormat="1" ht="15.75" customHeight="1" x14ac:dyDescent="0.2">
      <c r="A1356" s="23" t="s">
        <v>810</v>
      </c>
      <c r="B1356" s="2">
        <v>405745</v>
      </c>
      <c r="C1356" s="88" t="s">
        <v>1365</v>
      </c>
      <c r="D1356" s="23" t="s">
        <v>810</v>
      </c>
      <c r="E1356" s="7">
        <v>405745</v>
      </c>
      <c r="F1356" s="7" t="s">
        <v>423</v>
      </c>
      <c r="G1356" s="8" t="s">
        <v>1180</v>
      </c>
      <c r="H1356" s="5" t="s">
        <v>21</v>
      </c>
      <c r="I1356" s="5">
        <v>5</v>
      </c>
      <c r="J1356" s="5">
        <v>120</v>
      </c>
      <c r="K1356" s="5">
        <v>17</v>
      </c>
      <c r="L1356" s="5">
        <v>40</v>
      </c>
      <c r="M1356" s="5">
        <v>72.599999999999994</v>
      </c>
      <c r="N1356" s="5">
        <v>7</v>
      </c>
      <c r="O1356" s="43" t="str">
        <f>CONCATENATE(Таблица1[[#This Row],[Отверстия]],"/",Таблица1[[#This Row],[PCD]])</f>
        <v>5/120</v>
      </c>
      <c r="P1356" s="5" t="s">
        <v>1364</v>
      </c>
      <c r="Q1356" s="17" t="str">
        <f>CONCATENATE(Таблица1[[#This Row],[Отверстия]],"/",Таблица1[[#This Row],[PCD]],"/",Таблица1[[#This Row],[Диаметр]])</f>
        <v>5/120/17</v>
      </c>
      <c r="R135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5/120/17/40/72,6/7</v>
      </c>
      <c r="S135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5/120/17/40/72,6/7</v>
      </c>
      <c r="T1356" s="58" t="s">
        <v>22</v>
      </c>
      <c r="U1356" s="4"/>
      <c r="V1356" s="35"/>
      <c r="W1356" s="55"/>
      <c r="X1356" s="34">
        <v>4750</v>
      </c>
      <c r="Y1356" s="161"/>
      <c r="Z1356" s="34">
        <v>0</v>
      </c>
      <c r="AA1356" s="51">
        <f>IFERROR(VLOOKUP(Таблица1[[#This Row],[Товар КОД6]],'Stock СВОД'!$A$5:$C$220,2,0),)</f>
        <v>0</v>
      </c>
      <c r="AB1356" s="51">
        <f>IFERROR(VLOOKUP(Таблица1[[#This Row],[Товар КОД6]],'Продажи Период СВОД'!$A$5:$C$410,2,0),)</f>
        <v>0</v>
      </c>
      <c r="AC1356" s="129">
        <f>IFERROR(VLOOKUP(Таблица1[[#This Row],[Товар КОД6]],'Stock СВОД'!$A$5:$C$220,3,0),)</f>
        <v>0</v>
      </c>
      <c r="AD1356" s="51">
        <f>IFERROR(VLOOKUP(Таблица1[[#This Row],[Товар КОД6]],'Продажи Период СВОД'!$A$5:$C$410,3,0),)</f>
        <v>0</v>
      </c>
      <c r="AE1356" s="119">
        <f>Таблица1[[#This Row],[СТОК 1001]]+Таблица1[[#This Row],[СТОК 1002,]]</f>
        <v>0</v>
      </c>
      <c r="AF1356" s="128"/>
      <c r="AG1356" s="129"/>
      <c r="AH1356" s="120">
        <f>Таблица1[[#This Row],[1002 заказ]]+Таблица1[[#This Row],[1001 заказ]]</f>
        <v>0</v>
      </c>
      <c r="AI1356" s="57"/>
      <c r="AJ1356" s="194"/>
      <c r="AK1356" s="194"/>
      <c r="AL1356" s="194">
        <f>Таблица1[[#This Row],[ФАКТ 1001]]+Таблица1[[#This Row],[ФАКТ 1002]]+Таблица1[[#This Row],[1001 заказ]]+Таблица1[[#This Row],[1002 заказ]]</f>
        <v>0</v>
      </c>
      <c r="AP1356" s="3">
        <f>Таблица1[[#This Row],[Возврат 1002]]+Таблица1[[#This Row],[Возврат 1001]]</f>
        <v>0</v>
      </c>
      <c r="AQ135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57" spans="1:43" s="3" customFormat="1" ht="15.75" customHeight="1" x14ac:dyDescent="0.2">
      <c r="A1357" s="23" t="s">
        <v>810</v>
      </c>
      <c r="B1357" s="2">
        <v>665832</v>
      </c>
      <c r="C1357" s="88" t="s">
        <v>3854</v>
      </c>
      <c r="D1357" s="23" t="s">
        <v>810</v>
      </c>
      <c r="E1357" s="7">
        <v>665832</v>
      </c>
      <c r="F1357" s="7" t="s">
        <v>423</v>
      </c>
      <c r="G1357" s="8" t="s">
        <v>1099</v>
      </c>
      <c r="H1357" s="5" t="s">
        <v>21</v>
      </c>
      <c r="I1357" s="5">
        <v>5</v>
      </c>
      <c r="J1357" s="5">
        <v>120</v>
      </c>
      <c r="K1357" s="5">
        <v>17</v>
      </c>
      <c r="L1357" s="5">
        <v>40</v>
      </c>
      <c r="M1357" s="5">
        <v>72.599999999999994</v>
      </c>
      <c r="N1357" s="5">
        <v>7</v>
      </c>
      <c r="O1357" s="43" t="str">
        <f>CONCATENATE(Таблица1[[#This Row],[Отверстия]],"/",Таблица1[[#This Row],[PCD]])</f>
        <v>5/120</v>
      </c>
      <c r="P1357" s="5" t="s">
        <v>2406</v>
      </c>
      <c r="Q1357" s="17" t="str">
        <f>CONCATENATE(Таблица1[[#This Row],[Отверстия]],"/",Таблица1[[#This Row],[PCD]],"/",Таблица1[[#This Row],[Диаметр]])</f>
        <v>5/120/17</v>
      </c>
      <c r="R135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5/120/17/40/72,6/7</v>
      </c>
      <c r="S135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5/120/17/40/72,6/7</v>
      </c>
      <c r="T1357" s="58" t="s">
        <v>22</v>
      </c>
      <c r="U1357" s="4"/>
      <c r="V1357" s="35"/>
      <c r="W1357" s="55"/>
      <c r="X1357" s="34">
        <v>4750</v>
      </c>
      <c r="Y1357" s="161"/>
      <c r="Z1357" s="34">
        <v>0</v>
      </c>
      <c r="AA1357" s="51">
        <f>IFERROR(VLOOKUP(Таблица1[[#This Row],[Товар КОД6]],'Stock СВОД'!$A$5:$C$220,2,0),)</f>
        <v>0</v>
      </c>
      <c r="AB1357" s="51">
        <f>IFERROR(VLOOKUP(Таблица1[[#This Row],[Товар КОД6]],'Продажи Период СВОД'!$A$5:$C$410,2,0),)</f>
        <v>0</v>
      </c>
      <c r="AC1357" s="129">
        <f>IFERROR(VLOOKUP(Таблица1[[#This Row],[Товар КОД6]],'Stock СВОД'!$A$5:$C$220,3,0),)</f>
        <v>0</v>
      </c>
      <c r="AD1357" s="51">
        <f>IFERROR(VLOOKUP(Таблица1[[#This Row],[Товар КОД6]],'Продажи Период СВОД'!$A$5:$C$410,3,0),)</f>
        <v>0</v>
      </c>
      <c r="AE1357" s="119">
        <f>Таблица1[[#This Row],[СТОК 1001]]+Таблица1[[#This Row],[СТОК 1002,]]</f>
        <v>0</v>
      </c>
      <c r="AF1357" s="128"/>
      <c r="AG1357" s="129"/>
      <c r="AH1357" s="120">
        <f>Таблица1[[#This Row],[1002 заказ]]+Таблица1[[#This Row],[1001 заказ]]</f>
        <v>0</v>
      </c>
      <c r="AI1357" s="57"/>
      <c r="AJ1357" s="194"/>
      <c r="AK1357" s="194"/>
      <c r="AL1357" s="194">
        <f>Таблица1[[#This Row],[ФАКТ 1001]]+Таблица1[[#This Row],[ФАКТ 1002]]+Таблица1[[#This Row],[1001 заказ]]+Таблица1[[#This Row],[1002 заказ]]</f>
        <v>0</v>
      </c>
      <c r="AP1357" s="3">
        <f>Таблица1[[#This Row],[Возврат 1002]]+Таблица1[[#This Row],[Возврат 1001]]</f>
        <v>0</v>
      </c>
      <c r="AQ135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58" spans="1:43" s="3" customFormat="1" ht="15.75" customHeight="1" x14ac:dyDescent="0.2">
      <c r="A1358" s="23" t="s">
        <v>810</v>
      </c>
      <c r="B1358" s="2">
        <v>665833</v>
      </c>
      <c r="C1358" s="88" t="s">
        <v>3959</v>
      </c>
      <c r="D1358" s="23" t="s">
        <v>810</v>
      </c>
      <c r="E1358" s="7">
        <v>665833</v>
      </c>
      <c r="F1358" s="7" t="s">
        <v>423</v>
      </c>
      <c r="G1358" s="8" t="s">
        <v>1106</v>
      </c>
      <c r="H1358" s="5" t="s">
        <v>21</v>
      </c>
      <c r="I1358" s="5">
        <v>5</v>
      </c>
      <c r="J1358" s="5">
        <v>120</v>
      </c>
      <c r="K1358" s="5">
        <v>17</v>
      </c>
      <c r="L1358" s="5">
        <v>40</v>
      </c>
      <c r="M1358" s="5">
        <v>72.599999999999994</v>
      </c>
      <c r="N1358" s="5">
        <v>7</v>
      </c>
      <c r="O1358" s="43" t="str">
        <f>CONCATENATE(Таблица1[[#This Row],[Отверстия]],"/",Таблица1[[#This Row],[PCD]])</f>
        <v>5/120</v>
      </c>
      <c r="P1358" s="5" t="s">
        <v>2407</v>
      </c>
      <c r="Q1358" s="17" t="str">
        <f>CONCATENATE(Таблица1[[#This Row],[Отверстия]],"/",Таблица1[[#This Row],[PCD]],"/",Таблица1[[#This Row],[Диаметр]])</f>
        <v>5/120/17</v>
      </c>
      <c r="R135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5/120/17/40/72,6/7</v>
      </c>
      <c r="S135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5/120/17/40/72,6/7</v>
      </c>
      <c r="T1358" s="58" t="s">
        <v>22</v>
      </c>
      <c r="U1358" s="4"/>
      <c r="V1358" s="35"/>
      <c r="W1358" s="55"/>
      <c r="X1358" s="34">
        <v>4750</v>
      </c>
      <c r="Y1358" s="161"/>
      <c r="Z1358" s="34">
        <v>0</v>
      </c>
      <c r="AA1358" s="51">
        <f>IFERROR(VLOOKUP(Таблица1[[#This Row],[Товар КОД6]],'Stock СВОД'!$A$5:$C$220,2,0),)</f>
        <v>0</v>
      </c>
      <c r="AB1358" s="51">
        <f>IFERROR(VLOOKUP(Таблица1[[#This Row],[Товар КОД6]],'Продажи Период СВОД'!$A$5:$C$410,2,0),)</f>
        <v>0</v>
      </c>
      <c r="AC1358" s="129">
        <f>IFERROR(VLOOKUP(Таблица1[[#This Row],[Товар КОД6]],'Stock СВОД'!$A$5:$C$220,3,0),)</f>
        <v>0</v>
      </c>
      <c r="AD1358" s="51">
        <f>IFERROR(VLOOKUP(Таблица1[[#This Row],[Товар КОД6]],'Продажи Период СВОД'!$A$5:$C$410,3,0),)</f>
        <v>0</v>
      </c>
      <c r="AE1358" s="119">
        <f>Таблица1[[#This Row],[СТОК 1001]]+Таблица1[[#This Row],[СТОК 1002,]]</f>
        <v>0</v>
      </c>
      <c r="AF1358" s="128"/>
      <c r="AG1358" s="129"/>
      <c r="AH1358" s="120">
        <f>Таблица1[[#This Row],[1002 заказ]]+Таблица1[[#This Row],[1001 заказ]]</f>
        <v>0</v>
      </c>
      <c r="AI1358" s="57"/>
      <c r="AJ1358" s="194"/>
      <c r="AK1358" s="194"/>
      <c r="AL1358" s="194">
        <f>Таблица1[[#This Row],[ФАКТ 1001]]+Таблица1[[#This Row],[ФАКТ 1002]]+Таблица1[[#This Row],[1001 заказ]]+Таблица1[[#This Row],[1002 заказ]]</f>
        <v>0</v>
      </c>
      <c r="AP1358" s="3">
        <f>Таблица1[[#This Row],[Возврат 1002]]+Таблица1[[#This Row],[Возврат 1001]]</f>
        <v>0</v>
      </c>
      <c r="AQ135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59" spans="1:43" s="3" customFormat="1" ht="15.75" customHeight="1" x14ac:dyDescent="0.2">
      <c r="A1359" s="23" t="s">
        <v>810</v>
      </c>
      <c r="B1359" s="2">
        <v>405749</v>
      </c>
      <c r="C1359" s="88" t="s">
        <v>1373</v>
      </c>
      <c r="D1359" s="23" t="s">
        <v>810</v>
      </c>
      <c r="E1359" s="7">
        <v>405749</v>
      </c>
      <c r="F1359" s="7" t="s">
        <v>423</v>
      </c>
      <c r="G1359" s="8" t="s">
        <v>1180</v>
      </c>
      <c r="H1359" s="5" t="s">
        <v>21</v>
      </c>
      <c r="I1359" s="5">
        <v>5</v>
      </c>
      <c r="J1359" s="5">
        <v>120</v>
      </c>
      <c r="K1359" s="5">
        <v>17</v>
      </c>
      <c r="L1359" s="5">
        <v>50</v>
      </c>
      <c r="M1359" s="5">
        <v>65.099999999999994</v>
      </c>
      <c r="N1359" s="5">
        <v>7</v>
      </c>
      <c r="O1359" s="43" t="str">
        <f>CONCATENATE(Таблица1[[#This Row],[Отверстия]],"/",Таблица1[[#This Row],[PCD]])</f>
        <v>5/120</v>
      </c>
      <c r="P1359" s="5" t="s">
        <v>1372</v>
      </c>
      <c r="Q1359" s="17" t="str">
        <f>CONCATENATE(Таблица1[[#This Row],[Отверстия]],"/",Таблица1[[#This Row],[PCD]],"/",Таблица1[[#This Row],[Диаметр]])</f>
        <v>5/120/17</v>
      </c>
      <c r="R135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5/120/17/50/65,1/7</v>
      </c>
      <c r="S135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5/120/17/50/65,1/7</v>
      </c>
      <c r="T1359" s="58" t="s">
        <v>22</v>
      </c>
      <c r="U1359" s="4"/>
      <c r="V1359" s="35"/>
      <c r="W1359" s="55"/>
      <c r="X1359" s="34">
        <v>4750</v>
      </c>
      <c r="Y1359" s="161"/>
      <c r="Z1359" s="34">
        <v>0</v>
      </c>
      <c r="AA1359" s="51">
        <f>IFERROR(VLOOKUP(Таблица1[[#This Row],[Товар КОД6]],'Stock СВОД'!$A$5:$C$220,2,0),)</f>
        <v>0</v>
      </c>
      <c r="AB1359" s="51">
        <f>IFERROR(VLOOKUP(Таблица1[[#This Row],[Товар КОД6]],'Продажи Период СВОД'!$A$5:$C$410,2,0),)</f>
        <v>0</v>
      </c>
      <c r="AC1359" s="129">
        <f>IFERROR(VLOOKUP(Таблица1[[#This Row],[Товар КОД6]],'Stock СВОД'!$A$5:$C$220,3,0),)</f>
        <v>0</v>
      </c>
      <c r="AD1359" s="51">
        <f>IFERROR(VLOOKUP(Таблица1[[#This Row],[Товар КОД6]],'Продажи Период СВОД'!$A$5:$C$410,3,0),)</f>
        <v>0</v>
      </c>
      <c r="AE1359" s="119">
        <f>Таблица1[[#This Row],[СТОК 1001]]+Таблица1[[#This Row],[СТОК 1002,]]</f>
        <v>0</v>
      </c>
      <c r="AF1359" s="128"/>
      <c r="AG1359" s="129"/>
      <c r="AH1359" s="120">
        <f>Таблица1[[#This Row],[1002 заказ]]+Таблица1[[#This Row],[1001 заказ]]</f>
        <v>0</v>
      </c>
      <c r="AI1359" s="57"/>
      <c r="AJ1359" s="194"/>
      <c r="AK1359" s="194"/>
      <c r="AL1359" s="194">
        <f>Таблица1[[#This Row],[ФАКТ 1001]]+Таблица1[[#This Row],[ФАКТ 1002]]+Таблица1[[#This Row],[1001 заказ]]+Таблица1[[#This Row],[1002 заказ]]</f>
        <v>0</v>
      </c>
      <c r="AP1359" s="3">
        <f>Таблица1[[#This Row],[Возврат 1002]]+Таблица1[[#This Row],[Возврат 1001]]</f>
        <v>0</v>
      </c>
      <c r="AQ135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60" spans="1:43" s="3" customFormat="1" ht="15.75" customHeight="1" x14ac:dyDescent="0.2">
      <c r="A1360" s="23" t="s">
        <v>810</v>
      </c>
      <c r="B1360" s="2">
        <v>665842</v>
      </c>
      <c r="C1360" s="88" t="s">
        <v>3960</v>
      </c>
      <c r="D1360" s="23" t="s">
        <v>810</v>
      </c>
      <c r="E1360" s="7">
        <v>665842</v>
      </c>
      <c r="F1360" s="7" t="s">
        <v>423</v>
      </c>
      <c r="G1360" s="8" t="s">
        <v>1099</v>
      </c>
      <c r="H1360" s="5" t="s">
        <v>21</v>
      </c>
      <c r="I1360" s="5">
        <v>5</v>
      </c>
      <c r="J1360" s="5">
        <v>120</v>
      </c>
      <c r="K1360" s="5">
        <v>17</v>
      </c>
      <c r="L1360" s="5">
        <v>50</v>
      </c>
      <c r="M1360" s="5">
        <v>65.099999999999994</v>
      </c>
      <c r="N1360" s="5">
        <v>7</v>
      </c>
      <c r="O1360" s="43" t="str">
        <f>CONCATENATE(Таблица1[[#This Row],[Отверстия]],"/",Таблица1[[#This Row],[PCD]])</f>
        <v>5/120</v>
      </c>
      <c r="P1360" s="5" t="s">
        <v>2414</v>
      </c>
      <c r="Q1360" s="17" t="str">
        <f>CONCATENATE(Таблица1[[#This Row],[Отверстия]],"/",Таблица1[[#This Row],[PCD]],"/",Таблица1[[#This Row],[Диаметр]])</f>
        <v>5/120/17</v>
      </c>
      <c r="R136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5/120/17/50/65,1/7</v>
      </c>
      <c r="S136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5/120/17/50/65,1/7</v>
      </c>
      <c r="T1360" s="58" t="s">
        <v>22</v>
      </c>
      <c r="U1360" s="4"/>
      <c r="V1360" s="35"/>
      <c r="W1360" s="55"/>
      <c r="X1360" s="34">
        <v>4750</v>
      </c>
      <c r="Y1360" s="161"/>
      <c r="Z1360" s="34">
        <v>0</v>
      </c>
      <c r="AA1360" s="51">
        <f>IFERROR(VLOOKUP(Таблица1[[#This Row],[Товар КОД6]],'Stock СВОД'!$A$5:$C$220,2,0),)</f>
        <v>0</v>
      </c>
      <c r="AB1360" s="51">
        <f>IFERROR(VLOOKUP(Таблица1[[#This Row],[Товар КОД6]],'Продажи Период СВОД'!$A$5:$C$410,2,0),)</f>
        <v>0</v>
      </c>
      <c r="AC1360" s="129">
        <f>IFERROR(VLOOKUP(Таблица1[[#This Row],[Товар КОД6]],'Stock СВОД'!$A$5:$C$220,3,0),)</f>
        <v>0</v>
      </c>
      <c r="AD1360" s="51">
        <f>IFERROR(VLOOKUP(Таблица1[[#This Row],[Товар КОД6]],'Продажи Период СВОД'!$A$5:$C$410,3,0),)</f>
        <v>0</v>
      </c>
      <c r="AE1360" s="119">
        <f>Таблица1[[#This Row],[СТОК 1001]]+Таблица1[[#This Row],[СТОК 1002,]]</f>
        <v>0</v>
      </c>
      <c r="AF1360" s="128"/>
      <c r="AG1360" s="129"/>
      <c r="AH1360" s="120">
        <f>Таблица1[[#This Row],[1002 заказ]]+Таблица1[[#This Row],[1001 заказ]]</f>
        <v>0</v>
      </c>
      <c r="AI1360" s="57"/>
      <c r="AJ1360" s="194"/>
      <c r="AK1360" s="194"/>
      <c r="AL1360" s="194">
        <f>Таблица1[[#This Row],[ФАКТ 1001]]+Таблица1[[#This Row],[ФАКТ 1002]]+Таблица1[[#This Row],[1001 заказ]]+Таблица1[[#This Row],[1002 заказ]]</f>
        <v>0</v>
      </c>
      <c r="AP1360" s="3">
        <f>Таблица1[[#This Row],[Возврат 1002]]+Таблица1[[#This Row],[Возврат 1001]]</f>
        <v>0</v>
      </c>
      <c r="AQ136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61" spans="1:43" s="3" customFormat="1" ht="15.75" customHeight="1" x14ac:dyDescent="0.2">
      <c r="A1361" s="23" t="s">
        <v>810</v>
      </c>
      <c r="B1361" s="2">
        <v>665843</v>
      </c>
      <c r="C1361" s="88" t="s">
        <v>3855</v>
      </c>
      <c r="D1361" s="23" t="s">
        <v>810</v>
      </c>
      <c r="E1361" s="7">
        <v>665843</v>
      </c>
      <c r="F1361" s="7" t="s">
        <v>423</v>
      </c>
      <c r="G1361" s="8" t="s">
        <v>1106</v>
      </c>
      <c r="H1361" s="5" t="s">
        <v>21</v>
      </c>
      <c r="I1361" s="5">
        <v>5</v>
      </c>
      <c r="J1361" s="5">
        <v>120</v>
      </c>
      <c r="K1361" s="5">
        <v>17</v>
      </c>
      <c r="L1361" s="5">
        <v>50</v>
      </c>
      <c r="M1361" s="5">
        <v>65.099999999999994</v>
      </c>
      <c r="N1361" s="5">
        <v>7</v>
      </c>
      <c r="O1361" s="43" t="str">
        <f>CONCATENATE(Таблица1[[#This Row],[Отверстия]],"/",Таблица1[[#This Row],[PCD]])</f>
        <v>5/120</v>
      </c>
      <c r="P1361" s="5" t="s">
        <v>2415</v>
      </c>
      <c r="Q1361" s="17" t="str">
        <f>CONCATENATE(Таблица1[[#This Row],[Отверстия]],"/",Таблица1[[#This Row],[PCD]],"/",Таблица1[[#This Row],[Диаметр]])</f>
        <v>5/120/17</v>
      </c>
      <c r="R136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5/120/17/50/65,1/7</v>
      </c>
      <c r="S136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5/120/17/50/65,1/7</v>
      </c>
      <c r="T1361" s="58" t="s">
        <v>22</v>
      </c>
      <c r="U1361" s="4"/>
      <c r="V1361" s="35"/>
      <c r="W1361" s="55"/>
      <c r="X1361" s="34">
        <v>4750</v>
      </c>
      <c r="Y1361" s="161"/>
      <c r="Z1361" s="34">
        <v>0</v>
      </c>
      <c r="AA1361" s="51">
        <f>IFERROR(VLOOKUP(Таблица1[[#This Row],[Товар КОД6]],'Stock СВОД'!$A$5:$C$220,2,0),)</f>
        <v>0</v>
      </c>
      <c r="AB1361" s="51">
        <f>IFERROR(VLOOKUP(Таблица1[[#This Row],[Товар КОД6]],'Продажи Период СВОД'!$A$5:$C$410,2,0),)</f>
        <v>0</v>
      </c>
      <c r="AC1361" s="129">
        <f>IFERROR(VLOOKUP(Таблица1[[#This Row],[Товар КОД6]],'Stock СВОД'!$A$5:$C$220,3,0),)</f>
        <v>0</v>
      </c>
      <c r="AD1361" s="51">
        <f>IFERROR(VLOOKUP(Таблица1[[#This Row],[Товар КОД6]],'Продажи Период СВОД'!$A$5:$C$410,3,0),)</f>
        <v>0</v>
      </c>
      <c r="AE1361" s="119">
        <f>Таблица1[[#This Row],[СТОК 1001]]+Таблица1[[#This Row],[СТОК 1002,]]</f>
        <v>0</v>
      </c>
      <c r="AF1361" s="128"/>
      <c r="AG1361" s="129"/>
      <c r="AH1361" s="120">
        <f>Таблица1[[#This Row],[1002 заказ]]+Таблица1[[#This Row],[1001 заказ]]</f>
        <v>0</v>
      </c>
      <c r="AI1361" s="57"/>
      <c r="AJ1361" s="194"/>
      <c r="AK1361" s="194"/>
      <c r="AL1361" s="194">
        <f>Таблица1[[#This Row],[ФАКТ 1001]]+Таблица1[[#This Row],[ФАКТ 1002]]+Таблица1[[#This Row],[1001 заказ]]+Таблица1[[#This Row],[1002 заказ]]</f>
        <v>0</v>
      </c>
      <c r="AP1361" s="3">
        <f>Таблица1[[#This Row],[Возврат 1002]]+Таблица1[[#This Row],[Возврат 1001]]</f>
        <v>0</v>
      </c>
      <c r="AQ136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62" spans="1:43" s="3" customFormat="1" ht="15.75" customHeight="1" x14ac:dyDescent="0.2">
      <c r="A1362" s="23" t="s">
        <v>810</v>
      </c>
      <c r="B1362" s="2">
        <v>405727</v>
      </c>
      <c r="C1362" s="88" t="s">
        <v>1333</v>
      </c>
      <c r="D1362" s="23" t="s">
        <v>810</v>
      </c>
      <c r="E1362" s="7">
        <v>405727</v>
      </c>
      <c r="F1362" s="7" t="s">
        <v>607</v>
      </c>
      <c r="G1362" s="8" t="s">
        <v>1180</v>
      </c>
      <c r="H1362" s="5" t="s">
        <v>21</v>
      </c>
      <c r="I1362" s="5">
        <v>5</v>
      </c>
      <c r="J1362" s="5">
        <v>127</v>
      </c>
      <c r="K1362" s="5">
        <v>16</v>
      </c>
      <c r="L1362" s="5">
        <v>45</v>
      </c>
      <c r="M1362" s="5">
        <v>71.599999999999994</v>
      </c>
      <c r="N1362" s="5">
        <v>7</v>
      </c>
      <c r="O1362" s="43" t="str">
        <f>CONCATENATE(Таблица1[[#This Row],[Отверстия]],"/",Таблица1[[#This Row],[PCD]])</f>
        <v>5/127</v>
      </c>
      <c r="P1362" s="5" t="s">
        <v>1332</v>
      </c>
      <c r="Q1362" s="17" t="str">
        <f>CONCATENATE(Таблица1[[#This Row],[Отверстия]],"/",Таблица1[[#This Row],[PCD]],"/",Таблица1[[#This Row],[Диаметр]])</f>
        <v>5/127/16</v>
      </c>
      <c r="R136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5/127/16/45/71,6/7</v>
      </c>
      <c r="S136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5/127/16/45/71,6/7</v>
      </c>
      <c r="T1362" s="58" t="s">
        <v>22</v>
      </c>
      <c r="U1362" s="4"/>
      <c r="V1362" s="35"/>
      <c r="W1362" s="55"/>
      <c r="X1362" s="34">
        <v>4250</v>
      </c>
      <c r="Y1362" s="161"/>
      <c r="Z1362" s="34">
        <v>0</v>
      </c>
      <c r="AA1362" s="51">
        <f>IFERROR(VLOOKUP(Таблица1[[#This Row],[Товар КОД6]],'Stock СВОД'!$A$5:$C$220,2,0),)</f>
        <v>0</v>
      </c>
      <c r="AB1362" s="51">
        <f>IFERROR(VLOOKUP(Таблица1[[#This Row],[Товар КОД6]],'Продажи Период СВОД'!$A$5:$C$410,2,0),)</f>
        <v>0</v>
      </c>
      <c r="AC1362" s="129">
        <f>IFERROR(VLOOKUP(Таблица1[[#This Row],[Товар КОД6]],'Stock СВОД'!$A$5:$C$220,3,0),)</f>
        <v>0</v>
      </c>
      <c r="AD1362" s="51">
        <f>IFERROR(VLOOKUP(Таблица1[[#This Row],[Товар КОД6]],'Продажи Период СВОД'!$A$5:$C$410,3,0),)</f>
        <v>0</v>
      </c>
      <c r="AE1362" s="119">
        <f>Таблица1[[#This Row],[СТОК 1001]]+Таблица1[[#This Row],[СТОК 1002,]]</f>
        <v>0</v>
      </c>
      <c r="AF1362" s="128"/>
      <c r="AG1362" s="129"/>
      <c r="AH1362" s="120">
        <f>Таблица1[[#This Row],[1002 заказ]]+Таблица1[[#This Row],[1001 заказ]]</f>
        <v>0</v>
      </c>
      <c r="AI1362" s="57"/>
      <c r="AJ1362" s="194"/>
      <c r="AK1362" s="194"/>
      <c r="AL1362" s="194">
        <f>Таблица1[[#This Row],[ФАКТ 1001]]+Таблица1[[#This Row],[ФАКТ 1002]]+Таблица1[[#This Row],[1001 заказ]]+Таблица1[[#This Row],[1002 заказ]]</f>
        <v>0</v>
      </c>
      <c r="AP1362" s="3">
        <f>Таблица1[[#This Row],[Возврат 1002]]+Таблица1[[#This Row],[Возврат 1001]]</f>
        <v>0</v>
      </c>
      <c r="AQ136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63" spans="1:43" s="3" customFormat="1" ht="15.75" customHeight="1" x14ac:dyDescent="0.2">
      <c r="A1363" s="23" t="s">
        <v>810</v>
      </c>
      <c r="B1363" s="2">
        <v>409081</v>
      </c>
      <c r="C1363" s="88" t="s">
        <v>1843</v>
      </c>
      <c r="D1363" s="23" t="s">
        <v>810</v>
      </c>
      <c r="E1363" s="7">
        <v>409081</v>
      </c>
      <c r="F1363" s="7" t="s">
        <v>1004</v>
      </c>
      <c r="G1363" s="8" t="s">
        <v>1180</v>
      </c>
      <c r="H1363" s="5" t="s">
        <v>21</v>
      </c>
      <c r="I1363" s="5">
        <v>5</v>
      </c>
      <c r="J1363" s="5">
        <v>127</v>
      </c>
      <c r="K1363" s="5">
        <v>16</v>
      </c>
      <c r="L1363" s="5">
        <v>45</v>
      </c>
      <c r="M1363" s="5">
        <v>71.599999999999994</v>
      </c>
      <c r="N1363" s="5">
        <v>7</v>
      </c>
      <c r="O1363" s="43" t="str">
        <f>CONCATENATE(Таблица1[[#This Row],[Отверстия]],"/",Таблица1[[#This Row],[PCD]])</f>
        <v>5/127</v>
      </c>
      <c r="P1363" s="5" t="s">
        <v>1842</v>
      </c>
      <c r="Q1363" s="17" t="str">
        <f>CONCATENATE(Таблица1[[#This Row],[Отверстия]],"/",Таблица1[[#This Row],[PCD]],"/",Таблица1[[#This Row],[Диаметр]])</f>
        <v>5/127/16</v>
      </c>
      <c r="R136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5/127/16/45/71,6/7</v>
      </c>
      <c r="S136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5/127/16/45/71,6/7</v>
      </c>
      <c r="T1363" s="58" t="s">
        <v>22</v>
      </c>
      <c r="U1363" s="4"/>
      <c r="V1363" s="35"/>
      <c r="W1363" s="55"/>
      <c r="X1363" s="34">
        <v>4250</v>
      </c>
      <c r="Y1363" s="161"/>
      <c r="Z1363" s="34">
        <v>0</v>
      </c>
      <c r="AA1363" s="51">
        <f>IFERROR(VLOOKUP(Таблица1[[#This Row],[Товар КОД6]],'Stock СВОД'!$A$5:$C$220,2,0),)</f>
        <v>0</v>
      </c>
      <c r="AB1363" s="51">
        <f>IFERROR(VLOOKUP(Таблица1[[#This Row],[Товар КОД6]],'Продажи Период СВОД'!$A$5:$C$410,2,0),)</f>
        <v>0</v>
      </c>
      <c r="AC1363" s="129">
        <f>IFERROR(VLOOKUP(Таблица1[[#This Row],[Товар КОД6]],'Stock СВОД'!$A$5:$C$220,3,0),)</f>
        <v>0</v>
      </c>
      <c r="AD1363" s="51">
        <f>IFERROR(VLOOKUP(Таблица1[[#This Row],[Товар КОД6]],'Продажи Период СВОД'!$A$5:$C$410,3,0),)</f>
        <v>0</v>
      </c>
      <c r="AE1363" s="119">
        <f>Таблица1[[#This Row],[СТОК 1001]]+Таблица1[[#This Row],[СТОК 1002,]]</f>
        <v>0</v>
      </c>
      <c r="AF1363" s="128"/>
      <c r="AG1363" s="129"/>
      <c r="AH1363" s="120">
        <f>Таблица1[[#This Row],[1002 заказ]]+Таблица1[[#This Row],[1001 заказ]]</f>
        <v>0</v>
      </c>
      <c r="AI1363" s="57"/>
      <c r="AJ1363" s="194"/>
      <c r="AK1363" s="194"/>
      <c r="AL1363" s="194">
        <f>Таблица1[[#This Row],[ФАКТ 1001]]+Таблица1[[#This Row],[ФАКТ 1002]]+Таблица1[[#This Row],[1001 заказ]]+Таблица1[[#This Row],[1002 заказ]]</f>
        <v>0</v>
      </c>
      <c r="AP1363" s="3">
        <f>Таблица1[[#This Row],[Возврат 1002]]+Таблица1[[#This Row],[Возврат 1001]]</f>
        <v>0</v>
      </c>
      <c r="AQ136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64" spans="1:43" s="3" customFormat="1" ht="15.75" customHeight="1" x14ac:dyDescent="0.2">
      <c r="A1364" s="23" t="s">
        <v>810</v>
      </c>
      <c r="B1364" s="2">
        <v>409082</v>
      </c>
      <c r="C1364" s="88" t="s">
        <v>1845</v>
      </c>
      <c r="D1364" s="23" t="s">
        <v>810</v>
      </c>
      <c r="E1364" s="7">
        <v>409082</v>
      </c>
      <c r="F1364" s="7" t="s">
        <v>1004</v>
      </c>
      <c r="G1364" s="8" t="s">
        <v>2571</v>
      </c>
      <c r="H1364" s="5" t="s">
        <v>21</v>
      </c>
      <c r="I1364" s="5">
        <v>5</v>
      </c>
      <c r="J1364" s="5">
        <v>127</v>
      </c>
      <c r="K1364" s="5">
        <v>16</v>
      </c>
      <c r="L1364" s="5">
        <v>45</v>
      </c>
      <c r="M1364" s="5">
        <v>71.599999999999994</v>
      </c>
      <c r="N1364" s="5">
        <v>7</v>
      </c>
      <c r="O1364" s="43" t="str">
        <f>CONCATENATE(Таблица1[[#This Row],[Отверстия]],"/",Таблица1[[#This Row],[PCD]])</f>
        <v>5/127</v>
      </c>
      <c r="P1364" s="5" t="s">
        <v>1844</v>
      </c>
      <c r="Q1364" s="17" t="str">
        <f>CONCATENATE(Таблица1[[#This Row],[Отверстия]],"/",Таблица1[[#This Row],[PCD]],"/",Таблица1[[#This Row],[Диаметр]])</f>
        <v>5/127/16</v>
      </c>
      <c r="R136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5/127/16/45/71,6/7</v>
      </c>
      <c r="S136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5/127/16/45/71,6/7</v>
      </c>
      <c r="T1364" s="58" t="s">
        <v>22</v>
      </c>
      <c r="U1364" s="4"/>
      <c r="V1364" s="35"/>
      <c r="W1364" s="55"/>
      <c r="X1364" s="34">
        <v>4250</v>
      </c>
      <c r="Y1364" s="161"/>
      <c r="Z1364" s="34">
        <v>0</v>
      </c>
      <c r="AA1364" s="51">
        <f>IFERROR(VLOOKUP(Таблица1[[#This Row],[Товар КОД6]],'Stock СВОД'!$A$5:$C$220,2,0),)</f>
        <v>0</v>
      </c>
      <c r="AB1364" s="51">
        <f>IFERROR(VLOOKUP(Таблица1[[#This Row],[Товар КОД6]],'Продажи Период СВОД'!$A$5:$C$410,2,0),)</f>
        <v>0</v>
      </c>
      <c r="AC1364" s="129">
        <f>IFERROR(VLOOKUP(Таблица1[[#This Row],[Товар КОД6]],'Stock СВОД'!$A$5:$C$220,3,0),)</f>
        <v>0</v>
      </c>
      <c r="AD1364" s="51">
        <f>IFERROR(VLOOKUP(Таблица1[[#This Row],[Товар КОД6]],'Продажи Период СВОД'!$A$5:$C$410,3,0),)</f>
        <v>0</v>
      </c>
      <c r="AE1364" s="119">
        <f>Таблица1[[#This Row],[СТОК 1001]]+Таблица1[[#This Row],[СТОК 1002,]]</f>
        <v>0</v>
      </c>
      <c r="AF1364" s="128"/>
      <c r="AG1364" s="129"/>
      <c r="AH1364" s="120">
        <f>Таблица1[[#This Row],[1002 заказ]]+Таблица1[[#This Row],[1001 заказ]]</f>
        <v>0</v>
      </c>
      <c r="AI1364" s="57"/>
      <c r="AJ1364" s="194"/>
      <c r="AK1364" s="194"/>
      <c r="AL1364" s="194">
        <f>Таблица1[[#This Row],[ФАКТ 1001]]+Таблица1[[#This Row],[ФАКТ 1002]]+Таблица1[[#This Row],[1001 заказ]]+Таблица1[[#This Row],[1002 заказ]]</f>
        <v>0</v>
      </c>
      <c r="AP1364" s="3">
        <f>Таблица1[[#This Row],[Возврат 1002]]+Таблица1[[#This Row],[Возврат 1001]]</f>
        <v>0</v>
      </c>
      <c r="AQ136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65" spans="1:43" s="3" customFormat="1" ht="15.75" customHeight="1" x14ac:dyDescent="0.2">
      <c r="A1365" s="23" t="s">
        <v>810</v>
      </c>
      <c r="B1365" s="2">
        <v>661688</v>
      </c>
      <c r="C1365" s="88" t="s">
        <v>2117</v>
      </c>
      <c r="D1365" s="23" t="s">
        <v>810</v>
      </c>
      <c r="E1365" s="7">
        <v>661688</v>
      </c>
      <c r="F1365" s="7" t="s">
        <v>607</v>
      </c>
      <c r="G1365" s="8" t="s">
        <v>1106</v>
      </c>
      <c r="H1365" s="5" t="s">
        <v>21</v>
      </c>
      <c r="I1365" s="5">
        <v>5</v>
      </c>
      <c r="J1365" s="5">
        <v>127</v>
      </c>
      <c r="K1365" s="5">
        <v>16</v>
      </c>
      <c r="L1365" s="5">
        <v>45</v>
      </c>
      <c r="M1365" s="5">
        <v>71.599999999999994</v>
      </c>
      <c r="N1365" s="5">
        <v>7</v>
      </c>
      <c r="O1365" s="43" t="str">
        <f>CONCATENATE(Таблица1[[#This Row],[Отверстия]],"/",Таблица1[[#This Row],[PCD]])</f>
        <v>5/127</v>
      </c>
      <c r="P1365" s="5" t="s">
        <v>2116</v>
      </c>
      <c r="Q1365" s="17" t="str">
        <f>CONCATENATE(Таблица1[[#This Row],[Отверстия]],"/",Таблица1[[#This Row],[PCD]],"/",Таблица1[[#This Row],[Диаметр]])</f>
        <v>5/127/16</v>
      </c>
      <c r="R136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5/127/16/45/71,6/7</v>
      </c>
      <c r="S136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5/127/16/45/71,6/7</v>
      </c>
      <c r="T1365" s="58" t="s">
        <v>22</v>
      </c>
      <c r="U1365" s="4"/>
      <c r="V1365" s="35"/>
      <c r="W1365" s="55"/>
      <c r="X1365" s="34">
        <v>3990</v>
      </c>
      <c r="Y1365" s="161"/>
      <c r="Z1365" s="34">
        <v>0</v>
      </c>
      <c r="AA1365" s="51">
        <f>IFERROR(VLOOKUP(Таблица1[[#This Row],[Товар КОД6]],'Stock СВОД'!$A$5:$C$220,2,0),)</f>
        <v>0</v>
      </c>
      <c r="AB1365" s="51">
        <f>IFERROR(VLOOKUP(Таблица1[[#This Row],[Товар КОД6]],'Продажи Период СВОД'!$A$5:$C$410,2,0),)</f>
        <v>0</v>
      </c>
      <c r="AC1365" s="129">
        <f>IFERROR(VLOOKUP(Таблица1[[#This Row],[Товар КОД6]],'Stock СВОД'!$A$5:$C$220,3,0),)</f>
        <v>0</v>
      </c>
      <c r="AD1365" s="51">
        <f>IFERROR(VLOOKUP(Таблица1[[#This Row],[Товар КОД6]],'Продажи Период СВОД'!$A$5:$C$410,3,0),)</f>
        <v>0</v>
      </c>
      <c r="AE1365" s="119">
        <f>Таблица1[[#This Row],[СТОК 1001]]+Таблица1[[#This Row],[СТОК 1002,]]</f>
        <v>0</v>
      </c>
      <c r="AF1365" s="128"/>
      <c r="AG1365" s="129"/>
      <c r="AH1365" s="120">
        <f>Таблица1[[#This Row],[1002 заказ]]+Таблица1[[#This Row],[1001 заказ]]</f>
        <v>0</v>
      </c>
      <c r="AI1365" s="57"/>
      <c r="AJ1365" s="194"/>
      <c r="AK1365" s="194"/>
      <c r="AL1365" s="194">
        <f>Таблица1[[#This Row],[ФАКТ 1001]]+Таблица1[[#This Row],[ФАКТ 1002]]+Таблица1[[#This Row],[1001 заказ]]+Таблица1[[#This Row],[1002 заказ]]</f>
        <v>0</v>
      </c>
      <c r="AP1365" s="3">
        <f>Таблица1[[#This Row],[Возврат 1002]]+Таблица1[[#This Row],[Возврат 1001]]</f>
        <v>0</v>
      </c>
      <c r="AQ136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66" spans="1:43" s="3" customFormat="1" ht="15.75" customHeight="1" x14ac:dyDescent="0.2">
      <c r="A1366" s="23" t="s">
        <v>810</v>
      </c>
      <c r="B1366" s="2">
        <v>661689</v>
      </c>
      <c r="C1366" s="88" t="s">
        <v>3856</v>
      </c>
      <c r="D1366" s="23" t="s">
        <v>810</v>
      </c>
      <c r="E1366" s="7">
        <v>661689</v>
      </c>
      <c r="F1366" s="7" t="s">
        <v>607</v>
      </c>
      <c r="G1366" s="8" t="s">
        <v>1099</v>
      </c>
      <c r="H1366" s="5" t="s">
        <v>21</v>
      </c>
      <c r="I1366" s="5">
        <v>5</v>
      </c>
      <c r="J1366" s="5">
        <v>127</v>
      </c>
      <c r="K1366" s="5">
        <v>16</v>
      </c>
      <c r="L1366" s="5">
        <v>45</v>
      </c>
      <c r="M1366" s="5">
        <v>71.599999999999994</v>
      </c>
      <c r="N1366" s="5">
        <v>7</v>
      </c>
      <c r="O1366" s="43" t="str">
        <f>CONCATENATE(Таблица1[[#This Row],[Отверстия]],"/",Таблица1[[#This Row],[PCD]])</f>
        <v>5/127</v>
      </c>
      <c r="P1366" s="5" t="s">
        <v>2118</v>
      </c>
      <c r="Q1366" s="17" t="str">
        <f>CONCATENATE(Таблица1[[#This Row],[Отверстия]],"/",Таблица1[[#This Row],[PCD]],"/",Таблица1[[#This Row],[Диаметр]])</f>
        <v>5/127/16</v>
      </c>
      <c r="R136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5/127/16/45/71,6/7</v>
      </c>
      <c r="S136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5/127/16/45/71,6/7</v>
      </c>
      <c r="T1366" s="58" t="s">
        <v>22</v>
      </c>
      <c r="U1366" s="4"/>
      <c r="V1366" s="35"/>
      <c r="W1366" s="55"/>
      <c r="X1366" s="34">
        <v>3990</v>
      </c>
      <c r="Y1366" s="161"/>
      <c r="Z1366" s="34">
        <v>0</v>
      </c>
      <c r="AA1366" s="51">
        <f>IFERROR(VLOOKUP(Таблица1[[#This Row],[Товар КОД6]],'Stock СВОД'!$A$5:$C$220,2,0),)</f>
        <v>0</v>
      </c>
      <c r="AB1366" s="51">
        <f>IFERROR(VLOOKUP(Таблица1[[#This Row],[Товар КОД6]],'Продажи Период СВОД'!$A$5:$C$410,2,0),)</f>
        <v>0</v>
      </c>
      <c r="AC1366" s="129">
        <f>IFERROR(VLOOKUP(Таблица1[[#This Row],[Товар КОД6]],'Stock СВОД'!$A$5:$C$220,3,0),)</f>
        <v>0</v>
      </c>
      <c r="AD1366" s="51">
        <f>IFERROR(VLOOKUP(Таблица1[[#This Row],[Товар КОД6]],'Продажи Период СВОД'!$A$5:$C$410,3,0),)</f>
        <v>0</v>
      </c>
      <c r="AE1366" s="119">
        <f>Таблица1[[#This Row],[СТОК 1001]]+Таблица1[[#This Row],[СТОК 1002,]]</f>
        <v>0</v>
      </c>
      <c r="AF1366" s="128"/>
      <c r="AG1366" s="129"/>
      <c r="AH1366" s="120">
        <f>Таблица1[[#This Row],[1002 заказ]]+Таблица1[[#This Row],[1001 заказ]]</f>
        <v>0</v>
      </c>
      <c r="AI1366" s="57"/>
      <c r="AJ1366" s="194"/>
      <c r="AK1366" s="194"/>
      <c r="AL1366" s="194">
        <f>Таблица1[[#This Row],[ФАКТ 1001]]+Таблица1[[#This Row],[ФАКТ 1002]]+Таблица1[[#This Row],[1001 заказ]]+Таблица1[[#This Row],[1002 заказ]]</f>
        <v>0</v>
      </c>
      <c r="AP1366" s="3">
        <f>Таблица1[[#This Row],[Возврат 1002]]+Таблица1[[#This Row],[Возврат 1001]]</f>
        <v>0</v>
      </c>
      <c r="AQ136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67" spans="1:43" s="3" customFormat="1" ht="15.75" customHeight="1" x14ac:dyDescent="0.2">
      <c r="A1367" s="23" t="s">
        <v>810</v>
      </c>
      <c r="B1367" s="2">
        <v>665794</v>
      </c>
      <c r="C1367" s="88" t="s">
        <v>3857</v>
      </c>
      <c r="D1367" s="23" t="s">
        <v>810</v>
      </c>
      <c r="E1367" s="7">
        <v>665794</v>
      </c>
      <c r="F1367" s="7" t="s">
        <v>1004</v>
      </c>
      <c r="G1367" s="8" t="s">
        <v>1099</v>
      </c>
      <c r="H1367" s="5" t="s">
        <v>21</v>
      </c>
      <c r="I1367" s="5">
        <v>5</v>
      </c>
      <c r="J1367" s="5">
        <v>127</v>
      </c>
      <c r="K1367" s="5">
        <v>16</v>
      </c>
      <c r="L1367" s="5">
        <v>45</v>
      </c>
      <c r="M1367" s="5">
        <v>71.599999999999994</v>
      </c>
      <c r="N1367" s="5">
        <v>7</v>
      </c>
      <c r="O1367" s="43" t="str">
        <f>CONCATENATE(Таблица1[[#This Row],[Отверстия]],"/",Таблица1[[#This Row],[PCD]])</f>
        <v>5/127</v>
      </c>
      <c r="P1367" s="5" t="s">
        <v>2374</v>
      </c>
      <c r="Q1367" s="17" t="str">
        <f>CONCATENATE(Таблица1[[#This Row],[Отверстия]],"/",Таблица1[[#This Row],[PCD]],"/",Таблица1[[#This Row],[Диаметр]])</f>
        <v>5/127/16</v>
      </c>
      <c r="R136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5/127/16/45/71,6/7</v>
      </c>
      <c r="S136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5/127/16/45/71,6/7</v>
      </c>
      <c r="T1367" s="58" t="s">
        <v>22</v>
      </c>
      <c r="U1367" s="4"/>
      <c r="V1367" s="35"/>
      <c r="W1367" s="55"/>
      <c r="X1367" s="34">
        <v>3990</v>
      </c>
      <c r="Y1367" s="161"/>
      <c r="Z1367" s="34">
        <v>0</v>
      </c>
      <c r="AA1367" s="51">
        <f>IFERROR(VLOOKUP(Таблица1[[#This Row],[Товар КОД6]],'Stock СВОД'!$A$5:$C$220,2,0),)</f>
        <v>0</v>
      </c>
      <c r="AB1367" s="51">
        <f>IFERROR(VLOOKUP(Таблица1[[#This Row],[Товар КОД6]],'Продажи Период СВОД'!$A$5:$C$410,2,0),)</f>
        <v>0</v>
      </c>
      <c r="AC1367" s="129">
        <f>IFERROR(VLOOKUP(Таблица1[[#This Row],[Товар КОД6]],'Stock СВОД'!$A$5:$C$220,3,0),)</f>
        <v>0</v>
      </c>
      <c r="AD1367" s="51">
        <f>IFERROR(VLOOKUP(Таблица1[[#This Row],[Товар КОД6]],'Продажи Период СВОД'!$A$5:$C$410,3,0),)</f>
        <v>0</v>
      </c>
      <c r="AE1367" s="119">
        <f>Таблица1[[#This Row],[СТОК 1001]]+Таблица1[[#This Row],[СТОК 1002,]]</f>
        <v>0</v>
      </c>
      <c r="AF1367" s="128"/>
      <c r="AG1367" s="129"/>
      <c r="AH1367" s="120">
        <f>Таблица1[[#This Row],[1002 заказ]]+Таблица1[[#This Row],[1001 заказ]]</f>
        <v>0</v>
      </c>
      <c r="AI1367" s="57"/>
      <c r="AJ1367" s="194"/>
      <c r="AK1367" s="194"/>
      <c r="AL1367" s="194">
        <f>Таблица1[[#This Row],[ФАКТ 1001]]+Таблица1[[#This Row],[ФАКТ 1002]]+Таблица1[[#This Row],[1001 заказ]]+Таблица1[[#This Row],[1002 заказ]]</f>
        <v>0</v>
      </c>
      <c r="AP1367" s="3">
        <f>Таблица1[[#This Row],[Возврат 1002]]+Таблица1[[#This Row],[Возврат 1001]]</f>
        <v>0</v>
      </c>
      <c r="AQ136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68" spans="1:43" s="3" customFormat="1" ht="15.75" customHeight="1" x14ac:dyDescent="0.2">
      <c r="A1368" s="23" t="s">
        <v>810</v>
      </c>
      <c r="B1368" s="2">
        <v>665795</v>
      </c>
      <c r="C1368" s="88" t="s">
        <v>3961</v>
      </c>
      <c r="D1368" s="23" t="s">
        <v>810</v>
      </c>
      <c r="E1368" s="7">
        <v>665795</v>
      </c>
      <c r="F1368" s="7" t="s">
        <v>1004</v>
      </c>
      <c r="G1368" s="8" t="s">
        <v>1106</v>
      </c>
      <c r="H1368" s="5" t="s">
        <v>21</v>
      </c>
      <c r="I1368" s="5">
        <v>5</v>
      </c>
      <c r="J1368" s="5">
        <v>127</v>
      </c>
      <c r="K1368" s="5">
        <v>16</v>
      </c>
      <c r="L1368" s="5">
        <v>45</v>
      </c>
      <c r="M1368" s="5">
        <v>71.599999999999994</v>
      </c>
      <c r="N1368" s="5">
        <v>7</v>
      </c>
      <c r="O1368" s="43" t="str">
        <f>CONCATENATE(Таблица1[[#This Row],[Отверстия]],"/",Таблица1[[#This Row],[PCD]])</f>
        <v>5/127</v>
      </c>
      <c r="P1368" s="5" t="s">
        <v>2375</v>
      </c>
      <c r="Q1368" s="17" t="str">
        <f>CONCATENATE(Таблица1[[#This Row],[Отверстия]],"/",Таблица1[[#This Row],[PCD]],"/",Таблица1[[#This Row],[Диаметр]])</f>
        <v>5/127/16</v>
      </c>
      <c r="R136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5/127/16/45/71,6/7</v>
      </c>
      <c r="S136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5/127/16/45/71,6/7</v>
      </c>
      <c r="T1368" s="58" t="s">
        <v>22</v>
      </c>
      <c r="U1368" s="4"/>
      <c r="V1368" s="35"/>
      <c r="W1368" s="55"/>
      <c r="X1368" s="34">
        <v>3990</v>
      </c>
      <c r="Y1368" s="161"/>
      <c r="Z1368" s="34">
        <v>0</v>
      </c>
      <c r="AA1368" s="51">
        <f>IFERROR(VLOOKUP(Таблица1[[#This Row],[Товар КОД6]],'Stock СВОД'!$A$5:$C$220,2,0),)</f>
        <v>0</v>
      </c>
      <c r="AB1368" s="51">
        <f>IFERROR(VLOOKUP(Таблица1[[#This Row],[Товар КОД6]],'Продажи Период СВОД'!$A$5:$C$410,2,0),)</f>
        <v>0</v>
      </c>
      <c r="AC1368" s="129">
        <f>IFERROR(VLOOKUP(Таблица1[[#This Row],[Товар КОД6]],'Stock СВОД'!$A$5:$C$220,3,0),)</f>
        <v>0</v>
      </c>
      <c r="AD1368" s="51">
        <f>IFERROR(VLOOKUP(Таблица1[[#This Row],[Товар КОД6]],'Продажи Период СВОД'!$A$5:$C$410,3,0),)</f>
        <v>0</v>
      </c>
      <c r="AE1368" s="119">
        <f>Таблица1[[#This Row],[СТОК 1001]]+Таблица1[[#This Row],[СТОК 1002,]]</f>
        <v>0</v>
      </c>
      <c r="AF1368" s="128"/>
      <c r="AG1368" s="129"/>
      <c r="AH1368" s="120">
        <f>Таблица1[[#This Row],[1002 заказ]]+Таблица1[[#This Row],[1001 заказ]]</f>
        <v>0</v>
      </c>
      <c r="AI1368" s="57"/>
      <c r="AJ1368" s="194"/>
      <c r="AK1368" s="194"/>
      <c r="AL1368" s="194">
        <f>Таблица1[[#This Row],[ФАКТ 1001]]+Таблица1[[#This Row],[ФАКТ 1002]]+Таблица1[[#This Row],[1001 заказ]]+Таблица1[[#This Row],[1002 заказ]]</f>
        <v>0</v>
      </c>
      <c r="AP1368" s="3">
        <f>Таблица1[[#This Row],[Возврат 1002]]+Таблица1[[#This Row],[Возврат 1001]]</f>
        <v>0</v>
      </c>
      <c r="AQ136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69" spans="1:43" s="3" customFormat="1" ht="15.75" customHeight="1" x14ac:dyDescent="0.2">
      <c r="A1369" s="23" t="s">
        <v>810</v>
      </c>
      <c r="B1369" s="2">
        <v>405725</v>
      </c>
      <c r="C1369" s="88" t="s">
        <v>1329</v>
      </c>
      <c r="D1369" s="23" t="s">
        <v>810</v>
      </c>
      <c r="E1369" s="7">
        <v>405725</v>
      </c>
      <c r="F1369" s="7" t="s">
        <v>607</v>
      </c>
      <c r="G1369" s="8" t="s">
        <v>1180</v>
      </c>
      <c r="H1369" s="5" t="s">
        <v>21</v>
      </c>
      <c r="I1369" s="5">
        <v>5</v>
      </c>
      <c r="J1369" s="5">
        <v>130</v>
      </c>
      <c r="K1369" s="5">
        <v>16</v>
      </c>
      <c r="L1369" s="5">
        <v>43</v>
      </c>
      <c r="M1369" s="5">
        <v>84.1</v>
      </c>
      <c r="N1369" s="5">
        <v>7</v>
      </c>
      <c r="O1369" s="43" t="str">
        <f>CONCATENATE(Таблица1[[#This Row],[Отверстия]],"/",Таблица1[[#This Row],[PCD]])</f>
        <v>5/130</v>
      </c>
      <c r="P1369" s="5" t="s">
        <v>1328</v>
      </c>
      <c r="Q1369" s="17" t="str">
        <f>CONCATENATE(Таблица1[[#This Row],[Отверстия]],"/",Таблица1[[#This Row],[PCD]],"/",Таблица1[[#This Row],[Диаметр]])</f>
        <v>5/130/16</v>
      </c>
      <c r="R136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5/130/16/43/84,1/7</v>
      </c>
      <c r="S136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5/130/16/43/84,1/7</v>
      </c>
      <c r="T1369" s="58" t="s">
        <v>28</v>
      </c>
      <c r="U1369" s="4">
        <v>4</v>
      </c>
      <c r="V1369" s="35">
        <v>4</v>
      </c>
      <c r="W1369" s="55"/>
      <c r="X1369" s="34">
        <v>4250</v>
      </c>
      <c r="Y1369" s="161"/>
      <c r="Z1369" s="34">
        <v>0</v>
      </c>
      <c r="AA1369" s="51">
        <f>IFERROR(VLOOKUP(Таблица1[[#This Row],[Товар КОД6]],'Stock СВОД'!$A$5:$C$220,2,0),)</f>
        <v>0</v>
      </c>
      <c r="AB1369" s="51">
        <f>IFERROR(VLOOKUP(Таблица1[[#This Row],[Товар КОД6]],'Продажи Период СВОД'!$A$5:$C$410,2,0),)</f>
        <v>4</v>
      </c>
      <c r="AC1369" s="129">
        <f>IFERROR(VLOOKUP(Таблица1[[#This Row],[Товар КОД6]],'Stock СВОД'!$A$5:$C$220,3,0),)</f>
        <v>0</v>
      </c>
      <c r="AD1369" s="51">
        <f>IFERROR(VLOOKUP(Таблица1[[#This Row],[Товар КОД6]],'Продажи Период СВОД'!$A$5:$C$410,3,0),)</f>
        <v>0</v>
      </c>
      <c r="AE1369" s="119">
        <f>Таблица1[[#This Row],[СТОК 1001]]+Таблица1[[#This Row],[СТОК 1002,]]</f>
        <v>0</v>
      </c>
      <c r="AF1369" s="128"/>
      <c r="AG1369" s="129"/>
      <c r="AH1369" s="120">
        <f>Таблица1[[#This Row],[1002 заказ]]+Таблица1[[#This Row],[1001 заказ]]</f>
        <v>0</v>
      </c>
      <c r="AI1369" s="57"/>
      <c r="AJ1369" s="194"/>
      <c r="AK1369" s="194"/>
      <c r="AL1369" s="194">
        <f>Таблица1[[#This Row],[ФАКТ 1001]]+Таблица1[[#This Row],[ФАКТ 1002]]+Таблица1[[#This Row],[1001 заказ]]+Таблица1[[#This Row],[1002 заказ]]</f>
        <v>0</v>
      </c>
      <c r="AP1369" s="3">
        <f>Таблица1[[#This Row],[Возврат 1002]]+Таблица1[[#This Row],[Возврат 1001]]</f>
        <v>0</v>
      </c>
      <c r="AQ136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1370" spans="1:43" s="3" customFormat="1" ht="15.75" customHeight="1" x14ac:dyDescent="0.2">
      <c r="A1370" s="23" t="s">
        <v>810</v>
      </c>
      <c r="B1370" s="2">
        <v>409073</v>
      </c>
      <c r="C1370" s="88" t="s">
        <v>1831</v>
      </c>
      <c r="D1370" s="23" t="s">
        <v>810</v>
      </c>
      <c r="E1370" s="7">
        <v>409073</v>
      </c>
      <c r="F1370" s="7" t="s">
        <v>1004</v>
      </c>
      <c r="G1370" s="8" t="s">
        <v>1180</v>
      </c>
      <c r="H1370" s="5" t="s">
        <v>21</v>
      </c>
      <c r="I1370" s="5">
        <v>5</v>
      </c>
      <c r="J1370" s="5">
        <v>130</v>
      </c>
      <c r="K1370" s="5">
        <v>16</v>
      </c>
      <c r="L1370" s="5">
        <v>43</v>
      </c>
      <c r="M1370" s="5">
        <v>84.1</v>
      </c>
      <c r="N1370" s="5">
        <v>7</v>
      </c>
      <c r="O1370" s="43" t="str">
        <f>CONCATENATE(Таблица1[[#This Row],[Отверстия]],"/",Таблица1[[#This Row],[PCD]])</f>
        <v>5/130</v>
      </c>
      <c r="P1370" s="5" t="s">
        <v>1830</v>
      </c>
      <c r="Q1370" s="17" t="str">
        <f>CONCATENATE(Таблица1[[#This Row],[Отверстия]],"/",Таблица1[[#This Row],[PCD]],"/",Таблица1[[#This Row],[Диаметр]])</f>
        <v>5/130/16</v>
      </c>
      <c r="R137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5/130/16/43/84,1/7</v>
      </c>
      <c r="S137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5/130/16/43/84,1/7</v>
      </c>
      <c r="T1370" s="58" t="s">
        <v>28</v>
      </c>
      <c r="U1370" s="4">
        <v>4</v>
      </c>
      <c r="V1370" s="35">
        <v>4</v>
      </c>
      <c r="W1370" s="55"/>
      <c r="X1370" s="34">
        <v>4250</v>
      </c>
      <c r="Y1370" s="161"/>
      <c r="Z1370" s="34">
        <v>0</v>
      </c>
      <c r="AA1370" s="51">
        <f>IFERROR(VLOOKUP(Таблица1[[#This Row],[Товар КОД6]],'Stock СВОД'!$A$5:$C$220,2,0),)</f>
        <v>0</v>
      </c>
      <c r="AB1370" s="51">
        <f>IFERROR(VLOOKUP(Таблица1[[#This Row],[Товар КОД6]],'Продажи Период СВОД'!$A$5:$C$410,2,0),)</f>
        <v>0</v>
      </c>
      <c r="AC1370" s="129">
        <f>IFERROR(VLOOKUP(Таблица1[[#This Row],[Товар КОД6]],'Stock СВОД'!$A$5:$C$220,3,0),)</f>
        <v>0</v>
      </c>
      <c r="AD1370" s="51">
        <f>IFERROR(VLOOKUP(Таблица1[[#This Row],[Товар КОД6]],'Продажи Период СВОД'!$A$5:$C$410,3,0),)</f>
        <v>0</v>
      </c>
      <c r="AE1370" s="119">
        <f>Таблица1[[#This Row],[СТОК 1001]]+Таблица1[[#This Row],[СТОК 1002,]]</f>
        <v>0</v>
      </c>
      <c r="AF1370" s="128"/>
      <c r="AG1370" s="129"/>
      <c r="AH1370" s="120">
        <f>Таблица1[[#This Row],[1002 заказ]]+Таблица1[[#This Row],[1001 заказ]]</f>
        <v>0</v>
      </c>
      <c r="AI1370" s="57"/>
      <c r="AJ1370" s="194"/>
      <c r="AK1370" s="194"/>
      <c r="AL1370" s="194">
        <f>Таблица1[[#This Row],[ФАКТ 1001]]+Таблица1[[#This Row],[ФАКТ 1002]]+Таблица1[[#This Row],[1001 заказ]]+Таблица1[[#This Row],[1002 заказ]]</f>
        <v>0</v>
      </c>
      <c r="AP1370" s="3">
        <f>Таблица1[[#This Row],[Возврат 1002]]+Таблица1[[#This Row],[Возврат 1001]]</f>
        <v>0</v>
      </c>
      <c r="AQ137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71" spans="1:43" s="3" customFormat="1" ht="15.75" customHeight="1" x14ac:dyDescent="0.2">
      <c r="A1371" s="23" t="s">
        <v>810</v>
      </c>
      <c r="B1371" s="2">
        <v>409074</v>
      </c>
      <c r="C1371" s="88" t="s">
        <v>1833</v>
      </c>
      <c r="D1371" s="23" t="s">
        <v>810</v>
      </c>
      <c r="E1371" s="7">
        <v>409074</v>
      </c>
      <c r="F1371" s="7" t="s">
        <v>1004</v>
      </c>
      <c r="G1371" s="8" t="s">
        <v>2571</v>
      </c>
      <c r="H1371" s="5" t="s">
        <v>21</v>
      </c>
      <c r="I1371" s="5">
        <v>5</v>
      </c>
      <c r="J1371" s="5">
        <v>130</v>
      </c>
      <c r="K1371" s="5">
        <v>16</v>
      </c>
      <c r="L1371" s="5">
        <v>43</v>
      </c>
      <c r="M1371" s="5">
        <v>84.1</v>
      </c>
      <c r="N1371" s="5">
        <v>7</v>
      </c>
      <c r="O1371" s="43" t="str">
        <f>CONCATENATE(Таблица1[[#This Row],[Отверстия]],"/",Таблица1[[#This Row],[PCD]])</f>
        <v>5/130</v>
      </c>
      <c r="P1371" s="5" t="s">
        <v>1832</v>
      </c>
      <c r="Q1371" s="17" t="str">
        <f>CONCATENATE(Таблица1[[#This Row],[Отверстия]],"/",Таблица1[[#This Row],[PCD]],"/",Таблица1[[#This Row],[Диаметр]])</f>
        <v>5/130/16</v>
      </c>
      <c r="R137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5/130/16/43/84,1/7</v>
      </c>
      <c r="S137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5/130/16/43/84,1/7</v>
      </c>
      <c r="T1371" s="58" t="s">
        <v>28</v>
      </c>
      <c r="U1371" s="4">
        <v>4</v>
      </c>
      <c r="V1371" s="35">
        <v>4</v>
      </c>
      <c r="W1371" s="55"/>
      <c r="X1371" s="34">
        <v>4250</v>
      </c>
      <c r="Y1371" s="161"/>
      <c r="Z1371" s="34">
        <v>0</v>
      </c>
      <c r="AA1371" s="51">
        <f>IFERROR(VLOOKUP(Таблица1[[#This Row],[Товар КОД6]],'Stock СВОД'!$A$5:$C$220,2,0),)</f>
        <v>0</v>
      </c>
      <c r="AB1371" s="51">
        <f>IFERROR(VLOOKUP(Таблица1[[#This Row],[Товар КОД6]],'Продажи Период СВОД'!$A$5:$C$410,2,0),)</f>
        <v>0</v>
      </c>
      <c r="AC1371" s="129">
        <f>IFERROR(VLOOKUP(Таблица1[[#This Row],[Товар КОД6]],'Stock СВОД'!$A$5:$C$220,3,0),)</f>
        <v>0</v>
      </c>
      <c r="AD1371" s="51">
        <f>IFERROR(VLOOKUP(Таблица1[[#This Row],[Товар КОД6]],'Продажи Период СВОД'!$A$5:$C$410,3,0),)</f>
        <v>0</v>
      </c>
      <c r="AE1371" s="119">
        <f>Таблица1[[#This Row],[СТОК 1001]]+Таблица1[[#This Row],[СТОК 1002,]]</f>
        <v>0</v>
      </c>
      <c r="AF1371" s="128"/>
      <c r="AG1371" s="129"/>
      <c r="AH1371" s="120">
        <f>Таблица1[[#This Row],[1002 заказ]]+Таблица1[[#This Row],[1001 заказ]]</f>
        <v>0</v>
      </c>
      <c r="AI1371" s="57"/>
      <c r="AJ1371" s="194"/>
      <c r="AK1371" s="194"/>
      <c r="AL1371" s="194">
        <f>Таблица1[[#This Row],[ФАКТ 1001]]+Таблица1[[#This Row],[ФАКТ 1002]]+Таблица1[[#This Row],[1001 заказ]]+Таблица1[[#This Row],[1002 заказ]]</f>
        <v>0</v>
      </c>
      <c r="AP1371" s="3">
        <f>Таблица1[[#This Row],[Возврат 1002]]+Таблица1[[#This Row],[Возврат 1001]]</f>
        <v>0</v>
      </c>
      <c r="AQ137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72" spans="1:43" s="3" customFormat="1" ht="15.75" customHeight="1" x14ac:dyDescent="0.2">
      <c r="A1372" s="23" t="s">
        <v>810</v>
      </c>
      <c r="B1372" s="2">
        <v>661716</v>
      </c>
      <c r="C1372" s="88" t="s">
        <v>2145</v>
      </c>
      <c r="D1372" s="23" t="s">
        <v>810</v>
      </c>
      <c r="E1372" s="7">
        <v>661716</v>
      </c>
      <c r="F1372" s="7" t="s">
        <v>607</v>
      </c>
      <c r="G1372" s="8" t="s">
        <v>1106</v>
      </c>
      <c r="H1372" s="5" t="s">
        <v>21</v>
      </c>
      <c r="I1372" s="5">
        <v>5</v>
      </c>
      <c r="J1372" s="5">
        <v>130</v>
      </c>
      <c r="K1372" s="5">
        <v>16</v>
      </c>
      <c r="L1372" s="5">
        <v>43</v>
      </c>
      <c r="M1372" s="5">
        <v>84.1</v>
      </c>
      <c r="N1372" s="5">
        <v>7</v>
      </c>
      <c r="O1372" s="43" t="str">
        <f>CONCATENATE(Таблица1[[#This Row],[Отверстия]],"/",Таблица1[[#This Row],[PCD]])</f>
        <v>5/130</v>
      </c>
      <c r="P1372" s="5" t="s">
        <v>2144</v>
      </c>
      <c r="Q1372" s="17" t="str">
        <f>CONCATENATE(Таблица1[[#This Row],[Отверстия]],"/",Таблица1[[#This Row],[PCD]],"/",Таблица1[[#This Row],[Диаметр]])</f>
        <v>5/130/16</v>
      </c>
      <c r="R137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5/130/16/43/84,1/7</v>
      </c>
      <c r="S137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5/130/16/43/84,1/7</v>
      </c>
      <c r="T1372" s="58" t="s">
        <v>28</v>
      </c>
      <c r="U1372" s="4">
        <v>4</v>
      </c>
      <c r="V1372" s="35">
        <v>4</v>
      </c>
      <c r="W1372" s="55"/>
      <c r="X1372" s="34">
        <v>3990</v>
      </c>
      <c r="Y1372" s="161"/>
      <c r="Z1372" s="34">
        <v>0</v>
      </c>
      <c r="AA1372" s="51">
        <f>IFERROR(VLOOKUP(Таблица1[[#This Row],[Товар КОД6]],'Stock СВОД'!$A$5:$C$220,2,0),)</f>
        <v>0</v>
      </c>
      <c r="AB1372" s="51">
        <f>IFERROR(VLOOKUP(Таблица1[[#This Row],[Товар КОД6]],'Продажи Период СВОД'!$A$5:$C$410,2,0),)</f>
        <v>0</v>
      </c>
      <c r="AC1372" s="129">
        <f>IFERROR(VLOOKUP(Таблица1[[#This Row],[Товар КОД6]],'Stock СВОД'!$A$5:$C$220,3,0),)</f>
        <v>0</v>
      </c>
      <c r="AD1372" s="51">
        <f>IFERROR(VLOOKUP(Таблица1[[#This Row],[Товар КОД6]],'Продажи Период СВОД'!$A$5:$C$410,3,0),)</f>
        <v>0</v>
      </c>
      <c r="AE1372" s="119">
        <f>Таблица1[[#This Row],[СТОК 1001]]+Таблица1[[#This Row],[СТОК 1002,]]</f>
        <v>0</v>
      </c>
      <c r="AF1372" s="128"/>
      <c r="AG1372" s="129"/>
      <c r="AH1372" s="120">
        <f>Таблица1[[#This Row],[1002 заказ]]+Таблица1[[#This Row],[1001 заказ]]</f>
        <v>0</v>
      </c>
      <c r="AI1372" s="57"/>
      <c r="AJ1372" s="194"/>
      <c r="AK1372" s="194"/>
      <c r="AL1372" s="194">
        <f>Таблица1[[#This Row],[ФАКТ 1001]]+Таблица1[[#This Row],[ФАКТ 1002]]+Таблица1[[#This Row],[1001 заказ]]+Таблица1[[#This Row],[1002 заказ]]</f>
        <v>0</v>
      </c>
      <c r="AP1372" s="3">
        <f>Таблица1[[#This Row],[Возврат 1002]]+Таблица1[[#This Row],[Возврат 1001]]</f>
        <v>0</v>
      </c>
      <c r="AQ137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73" spans="1:43" s="3" customFormat="1" ht="15.75" customHeight="1" x14ac:dyDescent="0.2">
      <c r="A1373" s="23" t="s">
        <v>810</v>
      </c>
      <c r="B1373" s="2">
        <v>661717</v>
      </c>
      <c r="C1373" s="88" t="s">
        <v>3858</v>
      </c>
      <c r="D1373" s="23" t="s">
        <v>810</v>
      </c>
      <c r="E1373" s="7">
        <v>661717</v>
      </c>
      <c r="F1373" s="7" t="s">
        <v>607</v>
      </c>
      <c r="G1373" s="8" t="s">
        <v>1099</v>
      </c>
      <c r="H1373" s="5" t="s">
        <v>21</v>
      </c>
      <c r="I1373" s="5">
        <v>5</v>
      </c>
      <c r="J1373" s="5">
        <v>130</v>
      </c>
      <c r="K1373" s="5">
        <v>16</v>
      </c>
      <c r="L1373" s="5">
        <v>43</v>
      </c>
      <c r="M1373" s="5">
        <v>84.1</v>
      </c>
      <c r="N1373" s="5">
        <v>7</v>
      </c>
      <c r="O1373" s="43" t="str">
        <f>CONCATENATE(Таблица1[[#This Row],[Отверстия]],"/",Таблица1[[#This Row],[PCD]])</f>
        <v>5/130</v>
      </c>
      <c r="P1373" s="5" t="s">
        <v>2146</v>
      </c>
      <c r="Q1373" s="17" t="str">
        <f>CONCATENATE(Таблица1[[#This Row],[Отверстия]],"/",Таблица1[[#This Row],[PCD]],"/",Таблица1[[#This Row],[Диаметр]])</f>
        <v>5/130/16</v>
      </c>
      <c r="R137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5/130/16/43/84,1/7</v>
      </c>
      <c r="S137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5/130/16/43/84,1/7</v>
      </c>
      <c r="T1373" s="58" t="s">
        <v>28</v>
      </c>
      <c r="U1373" s="4">
        <v>4</v>
      </c>
      <c r="V1373" s="35">
        <v>4</v>
      </c>
      <c r="W1373" s="55"/>
      <c r="X1373" s="34">
        <v>3990</v>
      </c>
      <c r="Y1373" s="161"/>
      <c r="Z1373" s="34">
        <v>0</v>
      </c>
      <c r="AA1373" s="51">
        <f>IFERROR(VLOOKUP(Таблица1[[#This Row],[Товар КОД6]],'Stock СВОД'!$A$5:$C$220,2,0),)</f>
        <v>0</v>
      </c>
      <c r="AB1373" s="51">
        <f>IFERROR(VLOOKUP(Таблица1[[#This Row],[Товар КОД6]],'Продажи Период СВОД'!$A$5:$C$410,2,0),)</f>
        <v>0</v>
      </c>
      <c r="AC1373" s="129">
        <f>IFERROR(VLOOKUP(Таблица1[[#This Row],[Товар КОД6]],'Stock СВОД'!$A$5:$C$220,3,0),)</f>
        <v>0</v>
      </c>
      <c r="AD1373" s="51">
        <f>IFERROR(VLOOKUP(Таблица1[[#This Row],[Товар КОД6]],'Продажи Период СВОД'!$A$5:$C$410,3,0),)</f>
        <v>0</v>
      </c>
      <c r="AE1373" s="119">
        <f>Таблица1[[#This Row],[СТОК 1001]]+Таблица1[[#This Row],[СТОК 1002,]]</f>
        <v>0</v>
      </c>
      <c r="AF1373" s="128"/>
      <c r="AG1373" s="129"/>
      <c r="AH1373" s="120">
        <f>Таблица1[[#This Row],[1002 заказ]]+Таблица1[[#This Row],[1001 заказ]]</f>
        <v>0</v>
      </c>
      <c r="AI1373" s="57"/>
      <c r="AJ1373" s="194"/>
      <c r="AK1373" s="194"/>
      <c r="AL1373" s="194">
        <f>Таблица1[[#This Row],[ФАКТ 1001]]+Таблица1[[#This Row],[ФАКТ 1002]]+Таблица1[[#This Row],[1001 заказ]]+Таблица1[[#This Row],[1002 заказ]]</f>
        <v>0</v>
      </c>
      <c r="AP1373" s="3">
        <v>3345</v>
      </c>
      <c r="AQ137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74" spans="1:43" s="3" customFormat="1" ht="15.75" customHeight="1" x14ac:dyDescent="0.2">
      <c r="A1374" s="23" t="s">
        <v>810</v>
      </c>
      <c r="B1374" s="2">
        <v>665787</v>
      </c>
      <c r="C1374" s="88" t="s">
        <v>3859</v>
      </c>
      <c r="D1374" s="23" t="s">
        <v>810</v>
      </c>
      <c r="E1374" s="7">
        <v>665787</v>
      </c>
      <c r="F1374" s="7" t="s">
        <v>1004</v>
      </c>
      <c r="G1374" s="8" t="s">
        <v>1099</v>
      </c>
      <c r="H1374" s="5" t="s">
        <v>21</v>
      </c>
      <c r="I1374" s="5">
        <v>5</v>
      </c>
      <c r="J1374" s="5">
        <v>130</v>
      </c>
      <c r="K1374" s="5">
        <v>16</v>
      </c>
      <c r="L1374" s="5">
        <v>43</v>
      </c>
      <c r="M1374" s="5">
        <v>84.1</v>
      </c>
      <c r="N1374" s="5">
        <v>7</v>
      </c>
      <c r="O1374" s="43" t="str">
        <f>CONCATENATE(Таблица1[[#This Row],[Отверстия]],"/",Таблица1[[#This Row],[PCD]])</f>
        <v>5/130</v>
      </c>
      <c r="P1374" s="5" t="s">
        <v>2368</v>
      </c>
      <c r="Q1374" s="17" t="str">
        <f>CONCATENATE(Таблица1[[#This Row],[Отверстия]],"/",Таблица1[[#This Row],[PCD]],"/",Таблица1[[#This Row],[Диаметр]])</f>
        <v>5/130/16</v>
      </c>
      <c r="R137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5/130/16/43/84,1/7</v>
      </c>
      <c r="S137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5/130/16/43/84,1/7</v>
      </c>
      <c r="T1374" s="58" t="s">
        <v>28</v>
      </c>
      <c r="U1374" s="4">
        <v>4</v>
      </c>
      <c r="V1374" s="35">
        <v>4</v>
      </c>
      <c r="W1374" s="55"/>
      <c r="X1374" s="34">
        <v>3990</v>
      </c>
      <c r="Y1374" s="161"/>
      <c r="Z1374" s="34">
        <v>3235.0054</v>
      </c>
      <c r="AA1374" s="51">
        <f>IFERROR(VLOOKUP(Таблица1[[#This Row],[Товар КОД6]],'Stock СВОД'!$A$5:$C$220,2,0),)</f>
        <v>0</v>
      </c>
      <c r="AB1374" s="51">
        <f>IFERROR(VLOOKUP(Таблица1[[#This Row],[Товар КОД6]],'Продажи Период СВОД'!$A$5:$C$410,2,0),)</f>
        <v>0</v>
      </c>
      <c r="AC1374" s="129">
        <f>IFERROR(VLOOKUP(Таблица1[[#This Row],[Товар КОД6]],'Stock СВОД'!$A$5:$C$220,3,0),)</f>
        <v>4</v>
      </c>
      <c r="AD1374" s="51">
        <f>IFERROR(VLOOKUP(Таблица1[[#This Row],[Товар КОД6]],'Продажи Период СВОД'!$A$5:$C$410,3,0),)</f>
        <v>0</v>
      </c>
      <c r="AE1374" s="119">
        <f>Таблица1[[#This Row],[СТОК 1001]]+Таблица1[[#This Row],[СТОК 1002,]]</f>
        <v>4</v>
      </c>
      <c r="AF1374" s="128"/>
      <c r="AG1374" s="129"/>
      <c r="AH1374" s="120">
        <f>Таблица1[[#This Row],[1002 заказ]]+Таблица1[[#This Row],[1001 заказ]]</f>
        <v>0</v>
      </c>
      <c r="AI1374" s="57"/>
      <c r="AJ1374" s="194"/>
      <c r="AK1374" s="194"/>
      <c r="AL1374" s="194">
        <f>Таблица1[[#This Row],[ФАКТ 1001]]+Таблица1[[#This Row],[ФАКТ 1002]]+Таблица1[[#This Row],[1001 заказ]]+Таблица1[[#This Row],[1002 заказ]]</f>
        <v>0</v>
      </c>
      <c r="AP1374" s="3">
        <f>Таблица1[[#This Row],[Возврат 1002]]+Таблица1[[#This Row],[Возврат 1001]]</f>
        <v>0</v>
      </c>
      <c r="AQ137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1375" spans="1:43" s="3" customFormat="1" ht="15.75" customHeight="1" x14ac:dyDescent="0.2">
      <c r="A1375" s="23" t="s">
        <v>810</v>
      </c>
      <c r="B1375" s="2">
        <v>665788</v>
      </c>
      <c r="C1375" s="88" t="s">
        <v>3962</v>
      </c>
      <c r="D1375" s="23" t="s">
        <v>810</v>
      </c>
      <c r="E1375" s="7">
        <v>665788</v>
      </c>
      <c r="F1375" s="7" t="s">
        <v>1004</v>
      </c>
      <c r="G1375" s="8" t="s">
        <v>1106</v>
      </c>
      <c r="H1375" s="5" t="s">
        <v>21</v>
      </c>
      <c r="I1375" s="5">
        <v>5</v>
      </c>
      <c r="J1375" s="5">
        <v>130</v>
      </c>
      <c r="K1375" s="5">
        <v>16</v>
      </c>
      <c r="L1375" s="5">
        <v>43</v>
      </c>
      <c r="M1375" s="5">
        <v>84.1</v>
      </c>
      <c r="N1375" s="5">
        <v>7</v>
      </c>
      <c r="O1375" s="43" t="str">
        <f>CONCATENATE(Таблица1[[#This Row],[Отверстия]],"/",Таблица1[[#This Row],[PCD]])</f>
        <v>5/130</v>
      </c>
      <c r="P1375" s="5" t="s">
        <v>2369</v>
      </c>
      <c r="Q1375" s="17" t="str">
        <f>CONCATENATE(Таблица1[[#This Row],[Отверстия]],"/",Таблица1[[#This Row],[PCD]],"/",Таблица1[[#This Row],[Диаметр]])</f>
        <v>5/130/16</v>
      </c>
      <c r="R137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5/130/16/43/84,1/7</v>
      </c>
      <c r="S137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5/130/16/43/84,1/7</v>
      </c>
      <c r="T1375" s="58" t="s">
        <v>28</v>
      </c>
      <c r="U1375" s="4">
        <v>4</v>
      </c>
      <c r="V1375" s="35">
        <v>4</v>
      </c>
      <c r="W1375" s="55"/>
      <c r="X1375" s="34">
        <v>3990</v>
      </c>
      <c r="Y1375" s="161"/>
      <c r="Z1375" s="34">
        <v>0</v>
      </c>
      <c r="AA1375" s="51">
        <f>IFERROR(VLOOKUP(Таблица1[[#This Row],[Товар КОД6]],'Stock СВОД'!$A$5:$C$220,2,0),)</f>
        <v>0</v>
      </c>
      <c r="AB1375" s="51">
        <f>IFERROR(VLOOKUP(Таблица1[[#This Row],[Товар КОД6]],'Продажи Период СВОД'!$A$5:$C$410,2,0),)</f>
        <v>0</v>
      </c>
      <c r="AC1375" s="129">
        <f>IFERROR(VLOOKUP(Таблица1[[#This Row],[Товар КОД6]],'Stock СВОД'!$A$5:$C$220,3,0),)</f>
        <v>0</v>
      </c>
      <c r="AD1375" s="51">
        <f>IFERROR(VLOOKUP(Таблица1[[#This Row],[Товар КОД6]],'Продажи Период СВОД'!$A$5:$C$410,3,0),)</f>
        <v>0</v>
      </c>
      <c r="AE1375" s="119">
        <f>Таблица1[[#This Row],[СТОК 1001]]+Таблица1[[#This Row],[СТОК 1002,]]</f>
        <v>0</v>
      </c>
      <c r="AF1375" s="128"/>
      <c r="AG1375" s="129"/>
      <c r="AH1375" s="120">
        <f>Таблица1[[#This Row],[1002 заказ]]+Таблица1[[#This Row],[1001 заказ]]</f>
        <v>0</v>
      </c>
      <c r="AI1375" s="57"/>
      <c r="AJ1375" s="194"/>
      <c r="AK1375" s="194"/>
      <c r="AL1375" s="194">
        <f>Таблица1[[#This Row],[ФАКТ 1001]]+Таблица1[[#This Row],[ФАКТ 1002]]+Таблица1[[#This Row],[1001 заказ]]+Таблица1[[#This Row],[1002 заказ]]</f>
        <v>0</v>
      </c>
      <c r="AP1375" s="3">
        <f>Таблица1[[#This Row],[Возврат 1002]]+Таблица1[[#This Row],[Возврат 1001]]</f>
        <v>0</v>
      </c>
      <c r="AQ137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76" spans="1:43" s="3" customFormat="1" ht="15.75" customHeight="1" x14ac:dyDescent="0.2">
      <c r="A1376" s="23" t="s">
        <v>810</v>
      </c>
      <c r="B1376" s="2">
        <v>409085</v>
      </c>
      <c r="C1376" s="88" t="s">
        <v>1846</v>
      </c>
      <c r="D1376" s="23" t="s">
        <v>810</v>
      </c>
      <c r="E1376" s="7">
        <v>409085</v>
      </c>
      <c r="F1376" s="7" t="s">
        <v>1004</v>
      </c>
      <c r="G1376" s="8" t="s">
        <v>1180</v>
      </c>
      <c r="H1376" s="5" t="s">
        <v>21</v>
      </c>
      <c r="I1376" s="5">
        <v>5</v>
      </c>
      <c r="J1376" s="5">
        <v>130</v>
      </c>
      <c r="K1376" s="5">
        <v>16</v>
      </c>
      <c r="L1376" s="5">
        <v>45</v>
      </c>
      <c r="M1376" s="5">
        <v>80.099999999999994</v>
      </c>
      <c r="N1376" s="5">
        <v>7</v>
      </c>
      <c r="O1376" s="43" t="str">
        <f>CONCATENATE(Таблица1[[#This Row],[Отверстия]],"/",Таблица1[[#This Row],[PCD]])</f>
        <v>5/130</v>
      </c>
      <c r="P1376" s="5" t="s">
        <v>2563</v>
      </c>
      <c r="Q1376" s="17" t="str">
        <f>CONCATENATE(Таблица1[[#This Row],[Отверстия]],"/",Таблица1[[#This Row],[PCD]],"/",Таблица1[[#This Row],[Диаметр]])</f>
        <v>5/130/16</v>
      </c>
      <c r="R137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5/130/16/45/80,1/7</v>
      </c>
      <c r="S137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5/130/16/45/80,1/7</v>
      </c>
      <c r="T1376" s="58" t="s">
        <v>22</v>
      </c>
      <c r="U1376" s="4"/>
      <c r="V1376" s="35"/>
      <c r="W1376" s="55"/>
      <c r="X1376" s="34">
        <v>4250</v>
      </c>
      <c r="Y1376" s="161"/>
      <c r="Z1376" s="34">
        <v>0</v>
      </c>
      <c r="AA1376" s="51">
        <f>IFERROR(VLOOKUP(Таблица1[[#This Row],[Товар КОД6]],'Stock СВОД'!$A$5:$C$220,2,0),)</f>
        <v>0</v>
      </c>
      <c r="AB1376" s="51">
        <f>IFERROR(VLOOKUP(Таблица1[[#This Row],[Товар КОД6]],'Продажи Период СВОД'!$A$5:$C$410,2,0),)</f>
        <v>0</v>
      </c>
      <c r="AC1376" s="129">
        <f>IFERROR(VLOOKUP(Таблица1[[#This Row],[Товар КОД6]],'Stock СВОД'!$A$5:$C$220,3,0),)</f>
        <v>0</v>
      </c>
      <c r="AD1376" s="51">
        <f>IFERROR(VLOOKUP(Таблица1[[#This Row],[Товар КОД6]],'Продажи Период СВОД'!$A$5:$C$410,3,0),)</f>
        <v>0</v>
      </c>
      <c r="AE1376" s="119">
        <f>Таблица1[[#This Row],[СТОК 1001]]+Таблица1[[#This Row],[СТОК 1002,]]</f>
        <v>0</v>
      </c>
      <c r="AF1376" s="128"/>
      <c r="AG1376" s="129"/>
      <c r="AH1376" s="120">
        <f>Таблица1[[#This Row],[1002 заказ]]+Таблица1[[#This Row],[1001 заказ]]</f>
        <v>0</v>
      </c>
      <c r="AI1376" s="57"/>
      <c r="AJ1376" s="194"/>
      <c r="AK1376" s="194"/>
      <c r="AL1376" s="194">
        <f>Таблица1[[#This Row],[ФАКТ 1001]]+Таблица1[[#This Row],[ФАКТ 1002]]+Таблица1[[#This Row],[1001 заказ]]+Таблица1[[#This Row],[1002 заказ]]</f>
        <v>0</v>
      </c>
      <c r="AP1376" s="3">
        <f>Таблица1[[#This Row],[Возврат 1002]]+Таблица1[[#This Row],[Возврат 1001]]</f>
        <v>0</v>
      </c>
      <c r="AQ137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77" spans="1:43" s="3" customFormat="1" ht="15.75" customHeight="1" x14ac:dyDescent="0.2">
      <c r="A1377" s="23" t="s">
        <v>810</v>
      </c>
      <c r="B1377" s="2">
        <v>409086</v>
      </c>
      <c r="C1377" s="88" t="s">
        <v>1847</v>
      </c>
      <c r="D1377" s="23" t="s">
        <v>810</v>
      </c>
      <c r="E1377" s="7">
        <v>409086</v>
      </c>
      <c r="F1377" s="7" t="s">
        <v>1004</v>
      </c>
      <c r="G1377" s="8" t="s">
        <v>2571</v>
      </c>
      <c r="H1377" s="5" t="s">
        <v>21</v>
      </c>
      <c r="I1377" s="5">
        <v>5</v>
      </c>
      <c r="J1377" s="5">
        <v>130</v>
      </c>
      <c r="K1377" s="5">
        <v>16</v>
      </c>
      <c r="L1377" s="5">
        <v>45</v>
      </c>
      <c r="M1377" s="5">
        <v>80.099999999999994</v>
      </c>
      <c r="N1377" s="5">
        <v>7</v>
      </c>
      <c r="O1377" s="43" t="str">
        <f>CONCATENATE(Таблица1[[#This Row],[Отверстия]],"/",Таблица1[[#This Row],[PCD]])</f>
        <v>5/130</v>
      </c>
      <c r="P1377" s="5" t="s">
        <v>2564</v>
      </c>
      <c r="Q1377" s="17" t="str">
        <f>CONCATENATE(Таблица1[[#This Row],[Отверстия]],"/",Таблица1[[#This Row],[PCD]],"/",Таблица1[[#This Row],[Диаметр]])</f>
        <v>5/130/16</v>
      </c>
      <c r="R137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5/130/16/45/80,1/7</v>
      </c>
      <c r="S137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5/130/16/45/80,1/7</v>
      </c>
      <c r="T1377" s="58" t="s">
        <v>22</v>
      </c>
      <c r="U1377" s="4"/>
      <c r="V1377" s="35"/>
      <c r="W1377" s="55"/>
      <c r="X1377" s="34">
        <v>4250</v>
      </c>
      <c r="Y1377" s="161"/>
      <c r="Z1377" s="34">
        <v>0</v>
      </c>
      <c r="AA1377" s="51">
        <f>IFERROR(VLOOKUP(Таблица1[[#This Row],[Товар КОД6]],'Stock СВОД'!$A$5:$C$220,2,0),)</f>
        <v>0</v>
      </c>
      <c r="AB1377" s="51">
        <f>IFERROR(VLOOKUP(Таблица1[[#This Row],[Товар КОД6]],'Продажи Период СВОД'!$A$5:$C$410,2,0),)</f>
        <v>0</v>
      </c>
      <c r="AC1377" s="129">
        <f>IFERROR(VLOOKUP(Таблица1[[#This Row],[Товар КОД6]],'Stock СВОД'!$A$5:$C$220,3,0),)</f>
        <v>0</v>
      </c>
      <c r="AD1377" s="51">
        <f>IFERROR(VLOOKUP(Таблица1[[#This Row],[Товар КОД6]],'Продажи Период СВОД'!$A$5:$C$410,3,0),)</f>
        <v>0</v>
      </c>
      <c r="AE1377" s="119">
        <f>Таблица1[[#This Row],[СТОК 1001]]+Таблица1[[#This Row],[СТОК 1002,]]</f>
        <v>0</v>
      </c>
      <c r="AF1377" s="128"/>
      <c r="AG1377" s="129"/>
      <c r="AH1377" s="120">
        <f>Таблица1[[#This Row],[1002 заказ]]+Таблица1[[#This Row],[1001 заказ]]</f>
        <v>0</v>
      </c>
      <c r="AI1377" s="57"/>
      <c r="AJ1377" s="194"/>
      <c r="AK1377" s="194"/>
      <c r="AL1377" s="194">
        <f>Таблица1[[#This Row],[ФАКТ 1001]]+Таблица1[[#This Row],[ФАКТ 1002]]+Таблица1[[#This Row],[1001 заказ]]+Таблица1[[#This Row],[1002 заказ]]</f>
        <v>0</v>
      </c>
      <c r="AP1377" s="3">
        <f>Таблица1[[#This Row],[Возврат 1002]]+Таблица1[[#This Row],[Возврат 1001]]</f>
        <v>0</v>
      </c>
      <c r="AQ137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78" spans="1:43" s="3" customFormat="1" ht="15.75" customHeight="1" x14ac:dyDescent="0.2">
      <c r="A1378" s="23" t="s">
        <v>810</v>
      </c>
      <c r="B1378" s="2">
        <v>665798</v>
      </c>
      <c r="C1378" s="88" t="s">
        <v>3860</v>
      </c>
      <c r="D1378" s="23" t="s">
        <v>810</v>
      </c>
      <c r="E1378" s="7">
        <v>665798</v>
      </c>
      <c r="F1378" s="7" t="s">
        <v>1004</v>
      </c>
      <c r="G1378" s="8" t="s">
        <v>1099</v>
      </c>
      <c r="H1378" s="5" t="s">
        <v>21</v>
      </c>
      <c r="I1378" s="5">
        <v>5</v>
      </c>
      <c r="J1378" s="5">
        <v>130</v>
      </c>
      <c r="K1378" s="5">
        <v>16</v>
      </c>
      <c r="L1378" s="5">
        <v>45</v>
      </c>
      <c r="M1378" s="5">
        <v>80.099999999999994</v>
      </c>
      <c r="N1378" s="5">
        <v>7</v>
      </c>
      <c r="O1378" s="43" t="str">
        <f>CONCATENATE(Таблица1[[#This Row],[Отверстия]],"/",Таблица1[[#This Row],[PCD]])</f>
        <v>5/130</v>
      </c>
      <c r="P1378" s="5" t="s">
        <v>2377</v>
      </c>
      <c r="Q1378" s="17" t="str">
        <f>CONCATENATE(Таблица1[[#This Row],[Отверстия]],"/",Таблица1[[#This Row],[PCD]],"/",Таблица1[[#This Row],[Диаметр]])</f>
        <v>5/130/16</v>
      </c>
      <c r="R137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5/130/16/45/80,1/7</v>
      </c>
      <c r="S137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5/130/16/45/80,1/7</v>
      </c>
      <c r="T1378" s="58" t="s">
        <v>22</v>
      </c>
      <c r="U1378" s="4"/>
      <c r="V1378" s="35"/>
      <c r="W1378" s="55"/>
      <c r="X1378" s="34">
        <v>3990</v>
      </c>
      <c r="Y1378" s="161"/>
      <c r="Z1378" s="34">
        <v>0</v>
      </c>
      <c r="AA1378" s="51">
        <f>IFERROR(VLOOKUP(Таблица1[[#This Row],[Товар КОД6]],'Stock СВОД'!$A$5:$C$220,2,0),)</f>
        <v>0</v>
      </c>
      <c r="AB1378" s="51">
        <f>IFERROR(VLOOKUP(Таблица1[[#This Row],[Товар КОД6]],'Продажи Период СВОД'!$A$5:$C$410,2,0),)</f>
        <v>0</v>
      </c>
      <c r="AC1378" s="129">
        <f>IFERROR(VLOOKUP(Таблица1[[#This Row],[Товар КОД6]],'Stock СВОД'!$A$5:$C$220,3,0),)</f>
        <v>4</v>
      </c>
      <c r="AD1378" s="51">
        <f>IFERROR(VLOOKUP(Таблица1[[#This Row],[Товар КОД6]],'Продажи Период СВОД'!$A$5:$C$410,3,0),)</f>
        <v>0</v>
      </c>
      <c r="AE1378" s="119">
        <f>Таблица1[[#This Row],[СТОК 1001]]+Таблица1[[#This Row],[СТОК 1002,]]</f>
        <v>4</v>
      </c>
      <c r="AF1378" s="128"/>
      <c r="AG1378" s="129"/>
      <c r="AH1378" s="120">
        <f>Таблица1[[#This Row],[1002 заказ]]+Таблица1[[#This Row],[1001 заказ]]</f>
        <v>0</v>
      </c>
      <c r="AI1378" s="57"/>
      <c r="AJ1378" s="194"/>
      <c r="AK1378" s="194"/>
      <c r="AL1378" s="194">
        <f>Таблица1[[#This Row],[ФАКТ 1001]]+Таблица1[[#This Row],[ФАКТ 1002]]+Таблица1[[#This Row],[1001 заказ]]+Таблица1[[#This Row],[1002 заказ]]</f>
        <v>0</v>
      </c>
      <c r="AP1378" s="3">
        <f>Таблица1[[#This Row],[Возврат 1002]]+Таблица1[[#This Row],[Возврат 1001]]</f>
        <v>0</v>
      </c>
      <c r="AQ137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1379" spans="1:43" s="3" customFormat="1" ht="15.75" customHeight="1" x14ac:dyDescent="0.2">
      <c r="A1379" s="23" t="s">
        <v>810</v>
      </c>
      <c r="B1379" s="2">
        <v>665799</v>
      </c>
      <c r="C1379" s="88" t="s">
        <v>3963</v>
      </c>
      <c r="D1379" s="23" t="s">
        <v>810</v>
      </c>
      <c r="E1379" s="7">
        <v>665799</v>
      </c>
      <c r="F1379" s="7" t="s">
        <v>1004</v>
      </c>
      <c r="G1379" s="8" t="s">
        <v>1106</v>
      </c>
      <c r="H1379" s="5" t="s">
        <v>21</v>
      </c>
      <c r="I1379" s="5">
        <v>5</v>
      </c>
      <c r="J1379" s="5">
        <v>130</v>
      </c>
      <c r="K1379" s="5">
        <v>16</v>
      </c>
      <c r="L1379" s="5">
        <v>45</v>
      </c>
      <c r="M1379" s="5">
        <v>80.099999999999994</v>
      </c>
      <c r="N1379" s="5">
        <v>7</v>
      </c>
      <c r="O1379" s="43" t="str">
        <f>CONCATENATE(Таблица1[[#This Row],[Отверстия]],"/",Таблица1[[#This Row],[PCD]])</f>
        <v>5/130</v>
      </c>
      <c r="P1379" s="5" t="s">
        <v>2378</v>
      </c>
      <c r="Q1379" s="17" t="str">
        <f>CONCATENATE(Таблица1[[#This Row],[Отверстия]],"/",Таблица1[[#This Row],[PCD]],"/",Таблица1[[#This Row],[Диаметр]])</f>
        <v>5/130/16</v>
      </c>
      <c r="R137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5/130/16/45/80,1/7</v>
      </c>
      <c r="S137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5/130/16/45/80,1/7</v>
      </c>
      <c r="T1379" s="58" t="s">
        <v>22</v>
      </c>
      <c r="U1379" s="4"/>
      <c r="V1379" s="35"/>
      <c r="W1379" s="55"/>
      <c r="X1379" s="34">
        <v>3990</v>
      </c>
      <c r="Y1379" s="161"/>
      <c r="Z1379" s="34">
        <v>0</v>
      </c>
      <c r="AA1379" s="51">
        <f>IFERROR(VLOOKUP(Таблица1[[#This Row],[Товар КОД6]],'Stock СВОД'!$A$5:$C$220,2,0),)</f>
        <v>0</v>
      </c>
      <c r="AB1379" s="51">
        <f>IFERROR(VLOOKUP(Таблица1[[#This Row],[Товар КОД6]],'Продажи Период СВОД'!$A$5:$C$410,2,0),)</f>
        <v>0</v>
      </c>
      <c r="AC1379" s="129">
        <f>IFERROR(VLOOKUP(Таблица1[[#This Row],[Товар КОД6]],'Stock СВОД'!$A$5:$C$220,3,0),)</f>
        <v>0</v>
      </c>
      <c r="AD1379" s="51">
        <f>IFERROR(VLOOKUP(Таблица1[[#This Row],[Товар КОД6]],'Продажи Период СВОД'!$A$5:$C$410,3,0),)</f>
        <v>0</v>
      </c>
      <c r="AE1379" s="119">
        <f>Таблица1[[#This Row],[СТОК 1001]]+Таблица1[[#This Row],[СТОК 1002,]]</f>
        <v>0</v>
      </c>
      <c r="AF1379" s="128"/>
      <c r="AG1379" s="129"/>
      <c r="AH1379" s="120">
        <f>Таблица1[[#This Row],[1002 заказ]]+Таблица1[[#This Row],[1001 заказ]]</f>
        <v>0</v>
      </c>
      <c r="AI1379" s="57"/>
      <c r="AJ1379" s="194"/>
      <c r="AK1379" s="194"/>
      <c r="AL1379" s="194">
        <f>Таблица1[[#This Row],[ФАКТ 1001]]+Таблица1[[#This Row],[ФАКТ 1002]]+Таблица1[[#This Row],[1001 заказ]]+Таблица1[[#This Row],[1002 заказ]]</f>
        <v>0</v>
      </c>
      <c r="AP1379" s="3">
        <f>Таблица1[[#This Row],[Возврат 1002]]+Таблица1[[#This Row],[Возврат 1001]]</f>
        <v>0</v>
      </c>
      <c r="AQ137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80" spans="1:43" s="3" customFormat="1" ht="15.75" customHeight="1" x14ac:dyDescent="0.2">
      <c r="A1380" s="23" t="s">
        <v>810</v>
      </c>
      <c r="B1380" s="2">
        <v>409092</v>
      </c>
      <c r="C1380" s="88" t="s">
        <v>1856</v>
      </c>
      <c r="D1380" s="23" t="s">
        <v>810</v>
      </c>
      <c r="E1380" s="7">
        <v>409092</v>
      </c>
      <c r="F1380" s="7" t="s">
        <v>1004</v>
      </c>
      <c r="G1380" s="8" t="s">
        <v>1180</v>
      </c>
      <c r="H1380" s="5" t="s">
        <v>21</v>
      </c>
      <c r="I1380" s="5">
        <v>5</v>
      </c>
      <c r="J1380" s="5">
        <v>130</v>
      </c>
      <c r="K1380" s="5">
        <v>16</v>
      </c>
      <c r="L1380" s="5">
        <v>55</v>
      </c>
      <c r="M1380" s="5">
        <v>78.099999999999994</v>
      </c>
      <c r="N1380" s="5">
        <v>7</v>
      </c>
      <c r="O1380" s="43" t="str">
        <f>CONCATENATE(Таблица1[[#This Row],[Отверстия]],"/",Таблица1[[#This Row],[PCD]])</f>
        <v>5/130</v>
      </c>
      <c r="P1380" s="5" t="s">
        <v>2565</v>
      </c>
      <c r="Q1380" s="17" t="str">
        <f>CONCATENATE(Таблица1[[#This Row],[Отверстия]],"/",Таблица1[[#This Row],[PCD]],"/",Таблица1[[#This Row],[Диаметр]])</f>
        <v>5/130/16</v>
      </c>
      <c r="R138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5/130/16/55/78,1/7</v>
      </c>
      <c r="S138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5/130/16/55/78,1/7</v>
      </c>
      <c r="T1380" s="58" t="s">
        <v>22</v>
      </c>
      <c r="U1380" s="4"/>
      <c r="V1380" s="35"/>
      <c r="W1380" s="55"/>
      <c r="X1380" s="34">
        <v>4250</v>
      </c>
      <c r="Y1380" s="161"/>
      <c r="Z1380" s="34">
        <v>0</v>
      </c>
      <c r="AA1380" s="51">
        <f>IFERROR(VLOOKUP(Таблица1[[#This Row],[Товар КОД6]],'Stock СВОД'!$A$5:$C$220,2,0),)</f>
        <v>0</v>
      </c>
      <c r="AB1380" s="51">
        <f>IFERROR(VLOOKUP(Таблица1[[#This Row],[Товар КОД6]],'Продажи Период СВОД'!$A$5:$C$410,2,0),)</f>
        <v>0</v>
      </c>
      <c r="AC1380" s="129">
        <f>IFERROR(VLOOKUP(Таблица1[[#This Row],[Товар КОД6]],'Stock СВОД'!$A$5:$C$220,3,0),)</f>
        <v>0</v>
      </c>
      <c r="AD1380" s="51">
        <f>IFERROR(VLOOKUP(Таблица1[[#This Row],[Товар КОД6]],'Продажи Период СВОД'!$A$5:$C$410,3,0),)</f>
        <v>0</v>
      </c>
      <c r="AE1380" s="119">
        <f>Таблица1[[#This Row],[СТОК 1001]]+Таблица1[[#This Row],[СТОК 1002,]]</f>
        <v>0</v>
      </c>
      <c r="AF1380" s="128"/>
      <c r="AG1380" s="129"/>
      <c r="AH1380" s="120">
        <f>Таблица1[[#This Row],[1002 заказ]]+Таблица1[[#This Row],[1001 заказ]]</f>
        <v>0</v>
      </c>
      <c r="AI1380" s="57"/>
      <c r="AJ1380" s="194"/>
      <c r="AK1380" s="194"/>
      <c r="AL1380" s="194">
        <f>Таблица1[[#This Row],[ФАКТ 1001]]+Таблица1[[#This Row],[ФАКТ 1002]]+Таблица1[[#This Row],[1001 заказ]]+Таблица1[[#This Row],[1002 заказ]]</f>
        <v>0</v>
      </c>
      <c r="AP1380" s="3">
        <f>Таблица1[[#This Row],[Возврат 1002]]+Таблица1[[#This Row],[Возврат 1001]]</f>
        <v>0</v>
      </c>
      <c r="AQ138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81" spans="1:43" s="3" customFormat="1" ht="15.75" customHeight="1" x14ac:dyDescent="0.2">
      <c r="A1381" s="23" t="s">
        <v>810</v>
      </c>
      <c r="B1381" s="2">
        <v>409093</v>
      </c>
      <c r="C1381" s="88" t="s">
        <v>1857</v>
      </c>
      <c r="D1381" s="23" t="s">
        <v>810</v>
      </c>
      <c r="E1381" s="7">
        <v>409093</v>
      </c>
      <c r="F1381" s="7" t="s">
        <v>1004</v>
      </c>
      <c r="G1381" s="8" t="s">
        <v>2571</v>
      </c>
      <c r="H1381" s="5" t="s">
        <v>21</v>
      </c>
      <c r="I1381" s="5">
        <v>5</v>
      </c>
      <c r="J1381" s="5">
        <v>130</v>
      </c>
      <c r="K1381" s="5">
        <v>16</v>
      </c>
      <c r="L1381" s="5">
        <v>55</v>
      </c>
      <c r="M1381" s="5">
        <v>78.099999999999994</v>
      </c>
      <c r="N1381" s="5">
        <v>7</v>
      </c>
      <c r="O1381" s="43" t="str">
        <f>CONCATENATE(Таблица1[[#This Row],[Отверстия]],"/",Таблица1[[#This Row],[PCD]])</f>
        <v>5/130</v>
      </c>
      <c r="P1381" s="5" t="s">
        <v>2566</v>
      </c>
      <c r="Q1381" s="17" t="str">
        <f>CONCATENATE(Таблица1[[#This Row],[Отверстия]],"/",Таблица1[[#This Row],[PCD]],"/",Таблица1[[#This Row],[Диаметр]])</f>
        <v>5/130/16</v>
      </c>
      <c r="R138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5/130/16/55/78,1/7</v>
      </c>
      <c r="S138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5/130/16/55/78,1/7</v>
      </c>
      <c r="T1381" s="58" t="s">
        <v>22</v>
      </c>
      <c r="U1381" s="4"/>
      <c r="V1381" s="35"/>
      <c r="W1381" s="55"/>
      <c r="X1381" s="34">
        <v>4250</v>
      </c>
      <c r="Y1381" s="161"/>
      <c r="Z1381" s="34">
        <v>0</v>
      </c>
      <c r="AA1381" s="51">
        <f>IFERROR(VLOOKUP(Таблица1[[#This Row],[Товар КОД6]],'Stock СВОД'!$A$5:$C$220,2,0),)</f>
        <v>0</v>
      </c>
      <c r="AB1381" s="51">
        <f>IFERROR(VLOOKUP(Таблица1[[#This Row],[Товар КОД6]],'Продажи Период СВОД'!$A$5:$C$410,2,0),)</f>
        <v>0</v>
      </c>
      <c r="AC1381" s="129">
        <f>IFERROR(VLOOKUP(Таблица1[[#This Row],[Товар КОД6]],'Stock СВОД'!$A$5:$C$220,3,0),)</f>
        <v>0</v>
      </c>
      <c r="AD1381" s="51">
        <f>IFERROR(VLOOKUP(Таблица1[[#This Row],[Товар КОД6]],'Продажи Период СВОД'!$A$5:$C$410,3,0),)</f>
        <v>0</v>
      </c>
      <c r="AE1381" s="119">
        <f>Таблица1[[#This Row],[СТОК 1001]]+Таблица1[[#This Row],[СТОК 1002,]]</f>
        <v>0</v>
      </c>
      <c r="AF1381" s="128"/>
      <c r="AG1381" s="129"/>
      <c r="AH1381" s="120">
        <f>Таблица1[[#This Row],[1002 заказ]]+Таблица1[[#This Row],[1001 заказ]]</f>
        <v>0</v>
      </c>
      <c r="AI1381" s="57"/>
      <c r="AJ1381" s="194"/>
      <c r="AK1381" s="194"/>
      <c r="AL1381" s="194">
        <f>Таблица1[[#This Row],[ФАКТ 1001]]+Таблица1[[#This Row],[ФАКТ 1002]]+Таблица1[[#This Row],[1001 заказ]]+Таблица1[[#This Row],[1002 заказ]]</f>
        <v>0</v>
      </c>
      <c r="AP1381" s="3">
        <f>Таблица1[[#This Row],[Возврат 1002]]+Таблица1[[#This Row],[Возврат 1001]]</f>
        <v>0</v>
      </c>
      <c r="AQ138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82" spans="1:43" s="3" customFormat="1" ht="15.75" customHeight="1" x14ac:dyDescent="0.2">
      <c r="A1382" s="23" t="s">
        <v>810</v>
      </c>
      <c r="B1382" s="2">
        <v>665805</v>
      </c>
      <c r="C1382" s="88" t="s">
        <v>3861</v>
      </c>
      <c r="D1382" s="23" t="s">
        <v>810</v>
      </c>
      <c r="E1382" s="7">
        <v>665805</v>
      </c>
      <c r="F1382" s="7" t="s">
        <v>1004</v>
      </c>
      <c r="G1382" s="8" t="s">
        <v>1099</v>
      </c>
      <c r="H1382" s="5" t="s">
        <v>21</v>
      </c>
      <c r="I1382" s="5">
        <v>5</v>
      </c>
      <c r="J1382" s="5">
        <v>130</v>
      </c>
      <c r="K1382" s="5">
        <v>16</v>
      </c>
      <c r="L1382" s="5">
        <v>55</v>
      </c>
      <c r="M1382" s="5">
        <v>78.099999999999994</v>
      </c>
      <c r="N1382" s="5">
        <v>7</v>
      </c>
      <c r="O1382" s="43" t="str">
        <f>CONCATENATE(Таблица1[[#This Row],[Отверстия]],"/",Таблица1[[#This Row],[PCD]])</f>
        <v>5/130</v>
      </c>
      <c r="P1382" s="5" t="s">
        <v>2383</v>
      </c>
      <c r="Q1382" s="17" t="str">
        <f>CONCATENATE(Таблица1[[#This Row],[Отверстия]],"/",Таблица1[[#This Row],[PCD]],"/",Таблица1[[#This Row],[Диаметр]])</f>
        <v>5/130/16</v>
      </c>
      <c r="R138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5/130/16/55/78,1/7</v>
      </c>
      <c r="S138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5/130/16/55/78,1/7</v>
      </c>
      <c r="T1382" s="58" t="s">
        <v>22</v>
      </c>
      <c r="U1382" s="4"/>
      <c r="V1382" s="35"/>
      <c r="W1382" s="55"/>
      <c r="X1382" s="34">
        <v>3990</v>
      </c>
      <c r="Y1382" s="161"/>
      <c r="Z1382" s="34">
        <v>0</v>
      </c>
      <c r="AA1382" s="51">
        <f>IFERROR(VLOOKUP(Таблица1[[#This Row],[Товар КОД6]],'Stock СВОД'!$A$5:$C$220,2,0),)</f>
        <v>0</v>
      </c>
      <c r="AB1382" s="51">
        <f>IFERROR(VLOOKUP(Таблица1[[#This Row],[Товар КОД6]],'Продажи Период СВОД'!$A$5:$C$410,2,0),)</f>
        <v>0</v>
      </c>
      <c r="AC1382" s="129">
        <f>IFERROR(VLOOKUP(Таблица1[[#This Row],[Товар КОД6]],'Stock СВОД'!$A$5:$C$220,3,0),)</f>
        <v>0</v>
      </c>
      <c r="AD1382" s="51">
        <f>IFERROR(VLOOKUP(Таблица1[[#This Row],[Товар КОД6]],'Продажи Период СВОД'!$A$5:$C$410,3,0),)</f>
        <v>0</v>
      </c>
      <c r="AE1382" s="119">
        <f>Таблица1[[#This Row],[СТОК 1001]]+Таблица1[[#This Row],[СТОК 1002,]]</f>
        <v>0</v>
      </c>
      <c r="AF1382" s="128"/>
      <c r="AG1382" s="129"/>
      <c r="AH1382" s="120">
        <f>Таблица1[[#This Row],[1002 заказ]]+Таблица1[[#This Row],[1001 заказ]]</f>
        <v>0</v>
      </c>
      <c r="AI1382" s="57"/>
      <c r="AJ1382" s="194"/>
      <c r="AK1382" s="194"/>
      <c r="AL1382" s="194">
        <f>Таблица1[[#This Row],[ФАКТ 1001]]+Таблица1[[#This Row],[ФАКТ 1002]]+Таблица1[[#This Row],[1001 заказ]]+Таблица1[[#This Row],[1002 заказ]]</f>
        <v>0</v>
      </c>
      <c r="AP1382" s="3">
        <f>Таблица1[[#This Row],[Возврат 1002]]+Таблица1[[#This Row],[Возврат 1001]]</f>
        <v>0</v>
      </c>
      <c r="AQ138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83" spans="1:43" s="3" customFormat="1" ht="15.75" customHeight="1" x14ac:dyDescent="0.2">
      <c r="A1383" s="23" t="s">
        <v>810</v>
      </c>
      <c r="B1383" s="2">
        <v>665806</v>
      </c>
      <c r="C1383" s="88" t="s">
        <v>3964</v>
      </c>
      <c r="D1383" s="23" t="s">
        <v>810</v>
      </c>
      <c r="E1383" s="7">
        <v>665806</v>
      </c>
      <c r="F1383" s="7" t="s">
        <v>1004</v>
      </c>
      <c r="G1383" s="8" t="s">
        <v>1106</v>
      </c>
      <c r="H1383" s="5" t="s">
        <v>21</v>
      </c>
      <c r="I1383" s="5">
        <v>5</v>
      </c>
      <c r="J1383" s="5">
        <v>130</v>
      </c>
      <c r="K1383" s="5">
        <v>16</v>
      </c>
      <c r="L1383" s="5">
        <v>55</v>
      </c>
      <c r="M1383" s="5">
        <v>78.099999999999994</v>
      </c>
      <c r="N1383" s="5">
        <v>7</v>
      </c>
      <c r="O1383" s="43" t="str">
        <f>CONCATENATE(Таблица1[[#This Row],[Отверстия]],"/",Таблица1[[#This Row],[PCD]])</f>
        <v>5/130</v>
      </c>
      <c r="P1383" s="5" t="s">
        <v>2384</v>
      </c>
      <c r="Q1383" s="17" t="str">
        <f>CONCATENATE(Таблица1[[#This Row],[Отверстия]],"/",Таблица1[[#This Row],[PCD]],"/",Таблица1[[#This Row],[Диаметр]])</f>
        <v>5/130/16</v>
      </c>
      <c r="R138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5/130/16/55/78,1/7</v>
      </c>
      <c r="S138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5/130/16/55/78,1/7</v>
      </c>
      <c r="T1383" s="58" t="s">
        <v>22</v>
      </c>
      <c r="U1383" s="4"/>
      <c r="V1383" s="35"/>
      <c r="W1383" s="55"/>
      <c r="X1383" s="34">
        <v>3990</v>
      </c>
      <c r="Y1383" s="161"/>
      <c r="Z1383" s="34">
        <v>0</v>
      </c>
      <c r="AA1383" s="51">
        <f>IFERROR(VLOOKUP(Таблица1[[#This Row],[Товар КОД6]],'Stock СВОД'!$A$5:$C$220,2,0),)</f>
        <v>0</v>
      </c>
      <c r="AB1383" s="51">
        <f>IFERROR(VLOOKUP(Таблица1[[#This Row],[Товар КОД6]],'Продажи Период СВОД'!$A$5:$C$410,2,0),)</f>
        <v>0</v>
      </c>
      <c r="AC1383" s="129">
        <f>IFERROR(VLOOKUP(Таблица1[[#This Row],[Товар КОД6]],'Stock СВОД'!$A$5:$C$220,3,0),)</f>
        <v>0</v>
      </c>
      <c r="AD1383" s="51">
        <f>IFERROR(VLOOKUP(Таблица1[[#This Row],[Товар КОД6]],'Продажи Период СВОД'!$A$5:$C$410,3,0),)</f>
        <v>0</v>
      </c>
      <c r="AE1383" s="119">
        <f>Таблица1[[#This Row],[СТОК 1001]]+Таблица1[[#This Row],[СТОК 1002,]]</f>
        <v>0</v>
      </c>
      <c r="AF1383" s="128"/>
      <c r="AG1383" s="129"/>
      <c r="AH1383" s="120">
        <f>Таблица1[[#This Row],[1002 заказ]]+Таблица1[[#This Row],[1001 заказ]]</f>
        <v>0</v>
      </c>
      <c r="AI1383" s="57"/>
      <c r="AJ1383" s="194"/>
      <c r="AK1383" s="194"/>
      <c r="AL1383" s="194">
        <f>Таблица1[[#This Row],[ФАКТ 1001]]+Таблица1[[#This Row],[ФАКТ 1002]]+Таблица1[[#This Row],[1001 заказ]]+Таблица1[[#This Row],[1002 заказ]]</f>
        <v>0</v>
      </c>
      <c r="AP1383" s="3">
        <f>Таблица1[[#This Row],[Возврат 1002]]+Таблица1[[#This Row],[Возврат 1001]]</f>
        <v>0</v>
      </c>
      <c r="AQ138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84" spans="1:43" s="3" customFormat="1" ht="15.75" customHeight="1" x14ac:dyDescent="0.2">
      <c r="A1384" s="23" t="s">
        <v>810</v>
      </c>
      <c r="B1384" s="2">
        <v>409096</v>
      </c>
      <c r="C1384" s="88" t="s">
        <v>1860</v>
      </c>
      <c r="D1384" s="23" t="s">
        <v>810</v>
      </c>
      <c r="E1384" s="7">
        <v>409096</v>
      </c>
      <c r="F1384" s="7" t="s">
        <v>1004</v>
      </c>
      <c r="G1384" s="8" t="s">
        <v>1180</v>
      </c>
      <c r="H1384" s="5" t="s">
        <v>21</v>
      </c>
      <c r="I1384" s="5">
        <v>5</v>
      </c>
      <c r="J1384" s="5">
        <v>130</v>
      </c>
      <c r="K1384" s="5">
        <v>16</v>
      </c>
      <c r="L1384" s="5">
        <v>55</v>
      </c>
      <c r="M1384" s="5">
        <v>89.1</v>
      </c>
      <c r="N1384" s="5">
        <v>7</v>
      </c>
      <c r="O1384" s="43" t="str">
        <f>CONCATENATE(Таблица1[[#This Row],[Отверстия]],"/",Таблица1[[#This Row],[PCD]])</f>
        <v>5/130</v>
      </c>
      <c r="P1384" s="5" t="s">
        <v>2569</v>
      </c>
      <c r="Q1384" s="17" t="str">
        <f>CONCATENATE(Таблица1[[#This Row],[Отверстия]],"/",Таблица1[[#This Row],[PCD]],"/",Таблица1[[#This Row],[Диаметр]])</f>
        <v>5/130/16</v>
      </c>
      <c r="R138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5/130/16/55/89,1/7</v>
      </c>
      <c r="S138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5/130/16/55/89,1/7</v>
      </c>
      <c r="T1384" s="58" t="s">
        <v>22</v>
      </c>
      <c r="U1384" s="4"/>
      <c r="V1384" s="35"/>
      <c r="W1384" s="55"/>
      <c r="X1384" s="34">
        <v>4250</v>
      </c>
      <c r="Y1384" s="161"/>
      <c r="Z1384" s="34">
        <v>0</v>
      </c>
      <c r="AA1384" s="51">
        <f>IFERROR(VLOOKUP(Таблица1[[#This Row],[Товар КОД6]],'Stock СВОД'!$A$5:$C$220,2,0),)</f>
        <v>0</v>
      </c>
      <c r="AB1384" s="51">
        <f>IFERROR(VLOOKUP(Таблица1[[#This Row],[Товар КОД6]],'Продажи Период СВОД'!$A$5:$C$410,2,0),)</f>
        <v>0</v>
      </c>
      <c r="AC1384" s="129">
        <f>IFERROR(VLOOKUP(Таблица1[[#This Row],[Товар КОД6]],'Stock СВОД'!$A$5:$C$220,3,0),)</f>
        <v>0</v>
      </c>
      <c r="AD1384" s="51">
        <f>IFERROR(VLOOKUP(Таблица1[[#This Row],[Товар КОД6]],'Продажи Период СВОД'!$A$5:$C$410,3,0),)</f>
        <v>0</v>
      </c>
      <c r="AE1384" s="119">
        <f>Таблица1[[#This Row],[СТОК 1001]]+Таблица1[[#This Row],[СТОК 1002,]]</f>
        <v>0</v>
      </c>
      <c r="AF1384" s="128"/>
      <c r="AG1384" s="129"/>
      <c r="AH1384" s="120">
        <f>Таблица1[[#This Row],[1002 заказ]]+Таблица1[[#This Row],[1001 заказ]]</f>
        <v>0</v>
      </c>
      <c r="AI1384" s="57"/>
      <c r="AJ1384" s="194"/>
      <c r="AK1384" s="194"/>
      <c r="AL1384" s="194">
        <f>Таблица1[[#This Row],[ФАКТ 1001]]+Таблица1[[#This Row],[ФАКТ 1002]]+Таблица1[[#This Row],[1001 заказ]]+Таблица1[[#This Row],[1002 заказ]]</f>
        <v>0</v>
      </c>
      <c r="AP1384" s="3">
        <f>Таблица1[[#This Row],[Возврат 1002]]+Таблица1[[#This Row],[Возврат 1001]]</f>
        <v>0</v>
      </c>
      <c r="AQ138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85" spans="1:43" s="3" customFormat="1" ht="15.75" customHeight="1" x14ac:dyDescent="0.2">
      <c r="A1385" s="23" t="s">
        <v>810</v>
      </c>
      <c r="B1385" s="2">
        <v>409097</v>
      </c>
      <c r="C1385" s="88" t="s">
        <v>1861</v>
      </c>
      <c r="D1385" s="23" t="s">
        <v>810</v>
      </c>
      <c r="E1385" s="7">
        <v>409097</v>
      </c>
      <c r="F1385" s="7" t="s">
        <v>1004</v>
      </c>
      <c r="G1385" s="8" t="s">
        <v>2571</v>
      </c>
      <c r="H1385" s="5" t="s">
        <v>21</v>
      </c>
      <c r="I1385" s="5">
        <v>5</v>
      </c>
      <c r="J1385" s="5">
        <v>130</v>
      </c>
      <c r="K1385" s="5">
        <v>16</v>
      </c>
      <c r="L1385" s="5">
        <v>55</v>
      </c>
      <c r="M1385" s="5">
        <v>89.1</v>
      </c>
      <c r="N1385" s="5">
        <v>7</v>
      </c>
      <c r="O1385" s="43" t="str">
        <f>CONCATENATE(Таблица1[[#This Row],[Отверстия]],"/",Таблица1[[#This Row],[PCD]])</f>
        <v>5/130</v>
      </c>
      <c r="P1385" s="5" t="s">
        <v>2570</v>
      </c>
      <c r="Q1385" s="17" t="str">
        <f>CONCATENATE(Таблица1[[#This Row],[Отверстия]],"/",Таблица1[[#This Row],[PCD]],"/",Таблица1[[#This Row],[Диаметр]])</f>
        <v>5/130/16</v>
      </c>
      <c r="R138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5/130/16/55/89,1/7</v>
      </c>
      <c r="S138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5/130/16/55/89,1/7</v>
      </c>
      <c r="T1385" s="58" t="s">
        <v>22</v>
      </c>
      <c r="U1385" s="4"/>
      <c r="V1385" s="35"/>
      <c r="W1385" s="55"/>
      <c r="X1385" s="34">
        <v>4250</v>
      </c>
      <c r="Y1385" s="161"/>
      <c r="Z1385" s="34">
        <v>0</v>
      </c>
      <c r="AA1385" s="51">
        <f>IFERROR(VLOOKUP(Таблица1[[#This Row],[Товар КОД6]],'Stock СВОД'!$A$5:$C$220,2,0),)</f>
        <v>0</v>
      </c>
      <c r="AB1385" s="51">
        <f>IFERROR(VLOOKUP(Таблица1[[#This Row],[Товар КОД6]],'Продажи Период СВОД'!$A$5:$C$410,2,0),)</f>
        <v>0</v>
      </c>
      <c r="AC1385" s="129">
        <f>IFERROR(VLOOKUP(Таблица1[[#This Row],[Товар КОД6]],'Stock СВОД'!$A$5:$C$220,3,0),)</f>
        <v>0</v>
      </c>
      <c r="AD1385" s="51">
        <f>IFERROR(VLOOKUP(Таблица1[[#This Row],[Товар КОД6]],'Продажи Период СВОД'!$A$5:$C$410,3,0),)</f>
        <v>0</v>
      </c>
      <c r="AE1385" s="119">
        <f>Таблица1[[#This Row],[СТОК 1001]]+Таблица1[[#This Row],[СТОК 1002,]]</f>
        <v>0</v>
      </c>
      <c r="AF1385" s="128"/>
      <c r="AG1385" s="129"/>
      <c r="AH1385" s="120">
        <f>Таблица1[[#This Row],[1002 заказ]]+Таблица1[[#This Row],[1001 заказ]]</f>
        <v>0</v>
      </c>
      <c r="AI1385" s="57"/>
      <c r="AJ1385" s="194"/>
      <c r="AK1385" s="194"/>
      <c r="AL1385" s="194">
        <f>Таблица1[[#This Row],[ФАКТ 1001]]+Таблица1[[#This Row],[ФАКТ 1002]]+Таблица1[[#This Row],[1001 заказ]]+Таблица1[[#This Row],[1002 заказ]]</f>
        <v>0</v>
      </c>
      <c r="AP1385" s="3">
        <f>Таблица1[[#This Row],[Возврат 1002]]+Таблица1[[#This Row],[Возврат 1001]]</f>
        <v>0</v>
      </c>
      <c r="AQ138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86" spans="1:43" s="3" customFormat="1" ht="15.75" customHeight="1" x14ac:dyDescent="0.2">
      <c r="A1386" s="23" t="s">
        <v>810</v>
      </c>
      <c r="B1386" s="2">
        <v>665809</v>
      </c>
      <c r="C1386" s="88" t="s">
        <v>3862</v>
      </c>
      <c r="D1386" s="23" t="s">
        <v>810</v>
      </c>
      <c r="E1386" s="7">
        <v>665809</v>
      </c>
      <c r="F1386" s="7" t="s">
        <v>1004</v>
      </c>
      <c r="G1386" s="8" t="s">
        <v>1099</v>
      </c>
      <c r="H1386" s="5" t="s">
        <v>21</v>
      </c>
      <c r="I1386" s="5">
        <v>5</v>
      </c>
      <c r="J1386" s="5">
        <v>130</v>
      </c>
      <c r="K1386" s="5">
        <v>16</v>
      </c>
      <c r="L1386" s="5">
        <v>55</v>
      </c>
      <c r="M1386" s="5">
        <v>89.1</v>
      </c>
      <c r="N1386" s="5">
        <v>7</v>
      </c>
      <c r="O1386" s="43" t="str">
        <f>CONCATENATE(Таблица1[[#This Row],[Отверстия]],"/",Таблица1[[#This Row],[PCD]])</f>
        <v>5/130</v>
      </c>
      <c r="P1386" s="5" t="s">
        <v>2387</v>
      </c>
      <c r="Q1386" s="17" t="str">
        <f>CONCATENATE(Таблица1[[#This Row],[Отверстия]],"/",Таблица1[[#This Row],[PCD]],"/",Таблица1[[#This Row],[Диаметр]])</f>
        <v>5/130/16</v>
      </c>
      <c r="R138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5/130/16/55/89,1/7</v>
      </c>
      <c r="S138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5/130/16/55/89,1/7</v>
      </c>
      <c r="T1386" s="58" t="s">
        <v>22</v>
      </c>
      <c r="U1386" s="4"/>
      <c r="V1386" s="35"/>
      <c r="W1386" s="55"/>
      <c r="X1386" s="34">
        <v>3990</v>
      </c>
      <c r="Y1386" s="161"/>
      <c r="Z1386" s="34">
        <v>0</v>
      </c>
      <c r="AA1386" s="51">
        <f>IFERROR(VLOOKUP(Таблица1[[#This Row],[Товар КОД6]],'Stock СВОД'!$A$5:$C$220,2,0),)</f>
        <v>0</v>
      </c>
      <c r="AB1386" s="51">
        <f>IFERROR(VLOOKUP(Таблица1[[#This Row],[Товар КОД6]],'Продажи Период СВОД'!$A$5:$C$410,2,0),)</f>
        <v>0</v>
      </c>
      <c r="AC1386" s="129">
        <f>IFERROR(VLOOKUP(Таблица1[[#This Row],[Товар КОД6]],'Stock СВОД'!$A$5:$C$220,3,0),)</f>
        <v>0</v>
      </c>
      <c r="AD1386" s="51">
        <f>IFERROR(VLOOKUP(Таблица1[[#This Row],[Товар КОД6]],'Продажи Период СВОД'!$A$5:$C$410,3,0),)</f>
        <v>0</v>
      </c>
      <c r="AE1386" s="119">
        <f>Таблица1[[#This Row],[СТОК 1001]]+Таблица1[[#This Row],[СТОК 1002,]]</f>
        <v>0</v>
      </c>
      <c r="AF1386" s="128"/>
      <c r="AG1386" s="129"/>
      <c r="AH1386" s="120">
        <f>Таблица1[[#This Row],[1002 заказ]]+Таблица1[[#This Row],[1001 заказ]]</f>
        <v>0</v>
      </c>
      <c r="AI1386" s="57"/>
      <c r="AJ1386" s="194"/>
      <c r="AK1386" s="194"/>
      <c r="AL1386" s="194">
        <f>Таблица1[[#This Row],[ФАКТ 1001]]+Таблица1[[#This Row],[ФАКТ 1002]]+Таблица1[[#This Row],[1001 заказ]]+Таблица1[[#This Row],[1002 заказ]]</f>
        <v>0</v>
      </c>
      <c r="AP1386" s="3">
        <f>Таблица1[[#This Row],[Возврат 1002]]+Таблица1[[#This Row],[Возврат 1001]]</f>
        <v>0</v>
      </c>
      <c r="AQ138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87" spans="1:43" s="3" customFormat="1" ht="15.75" customHeight="1" x14ac:dyDescent="0.2">
      <c r="A1387" s="23" t="s">
        <v>810</v>
      </c>
      <c r="B1387" s="2">
        <v>665810</v>
      </c>
      <c r="C1387" s="88" t="s">
        <v>3965</v>
      </c>
      <c r="D1387" s="23" t="s">
        <v>810</v>
      </c>
      <c r="E1387" s="7">
        <v>665810</v>
      </c>
      <c r="F1387" s="7" t="s">
        <v>1004</v>
      </c>
      <c r="G1387" s="8" t="s">
        <v>1106</v>
      </c>
      <c r="H1387" s="5" t="s">
        <v>21</v>
      </c>
      <c r="I1387" s="5">
        <v>5</v>
      </c>
      <c r="J1387" s="5">
        <v>130</v>
      </c>
      <c r="K1387" s="5">
        <v>16</v>
      </c>
      <c r="L1387" s="5">
        <v>55</v>
      </c>
      <c r="M1387" s="5">
        <v>89.1</v>
      </c>
      <c r="N1387" s="5">
        <v>7</v>
      </c>
      <c r="O1387" s="43" t="str">
        <f>CONCATENATE(Таблица1[[#This Row],[Отверстия]],"/",Таблица1[[#This Row],[PCD]])</f>
        <v>5/130</v>
      </c>
      <c r="P1387" s="5" t="s">
        <v>2388</v>
      </c>
      <c r="Q1387" s="17" t="str">
        <f>CONCATENATE(Таблица1[[#This Row],[Отверстия]],"/",Таблица1[[#This Row],[PCD]],"/",Таблица1[[#This Row],[Диаметр]])</f>
        <v>5/130/16</v>
      </c>
      <c r="R138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5/130/16/55/89,1/7</v>
      </c>
      <c r="S138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5/130/16/55/89,1/7</v>
      </c>
      <c r="T1387" s="58" t="s">
        <v>22</v>
      </c>
      <c r="U1387" s="4"/>
      <c r="V1387" s="35"/>
      <c r="W1387" s="55"/>
      <c r="X1387" s="34">
        <v>3990</v>
      </c>
      <c r="Y1387" s="161"/>
      <c r="Z1387" s="34">
        <v>0</v>
      </c>
      <c r="AA1387" s="51">
        <f>IFERROR(VLOOKUP(Таблица1[[#This Row],[Товар КОД6]],'Stock СВОД'!$A$5:$C$220,2,0),)</f>
        <v>0</v>
      </c>
      <c r="AB1387" s="51">
        <f>IFERROR(VLOOKUP(Таблица1[[#This Row],[Товар КОД6]],'Продажи Период СВОД'!$A$5:$C$410,2,0),)</f>
        <v>0</v>
      </c>
      <c r="AC1387" s="129">
        <f>IFERROR(VLOOKUP(Таблица1[[#This Row],[Товар КОД6]],'Stock СВОД'!$A$5:$C$220,3,0),)</f>
        <v>0</v>
      </c>
      <c r="AD1387" s="51">
        <f>IFERROR(VLOOKUP(Таблица1[[#This Row],[Товар КОД6]],'Продажи Период СВОД'!$A$5:$C$410,3,0),)</f>
        <v>0</v>
      </c>
      <c r="AE1387" s="119">
        <f>Таблица1[[#This Row],[СТОК 1001]]+Таблица1[[#This Row],[СТОК 1002,]]</f>
        <v>0</v>
      </c>
      <c r="AF1387" s="128"/>
      <c r="AG1387" s="129"/>
      <c r="AH1387" s="120">
        <f>Таблица1[[#This Row],[1002 заказ]]+Таблица1[[#This Row],[1001 заказ]]</f>
        <v>0</v>
      </c>
      <c r="AI1387" s="57"/>
      <c r="AJ1387" s="194"/>
      <c r="AK1387" s="194"/>
      <c r="AL1387" s="194">
        <f>Таблица1[[#This Row],[ФАКТ 1001]]+Таблица1[[#This Row],[ФАКТ 1002]]+Таблица1[[#This Row],[1001 заказ]]+Таблица1[[#This Row],[1002 заказ]]</f>
        <v>0</v>
      </c>
      <c r="AP1387" s="3">
        <f>Таблица1[[#This Row],[Возврат 1002]]+Таблица1[[#This Row],[Возврат 1001]]</f>
        <v>0</v>
      </c>
      <c r="AQ138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88" spans="1:43" s="3" customFormat="1" ht="15.75" customHeight="1" x14ac:dyDescent="0.2">
      <c r="A1388" s="23" t="s">
        <v>810</v>
      </c>
      <c r="B1388" s="2">
        <v>405691</v>
      </c>
      <c r="C1388" s="88" t="s">
        <v>784</v>
      </c>
      <c r="D1388" s="23" t="s">
        <v>810</v>
      </c>
      <c r="E1388" s="7">
        <v>405691</v>
      </c>
      <c r="F1388" s="7" t="s">
        <v>1005</v>
      </c>
      <c r="G1388" s="8" t="s">
        <v>1097</v>
      </c>
      <c r="H1388" s="5" t="s">
        <v>21</v>
      </c>
      <c r="I1388" s="5">
        <v>5</v>
      </c>
      <c r="J1388" s="5">
        <v>139.69999999999999</v>
      </c>
      <c r="K1388" s="5">
        <v>15</v>
      </c>
      <c r="L1388" s="5">
        <v>35</v>
      </c>
      <c r="M1388" s="5">
        <v>98.1</v>
      </c>
      <c r="N1388" s="5">
        <v>6.5</v>
      </c>
      <c r="O1388" s="43" t="str">
        <f>CONCATENATE(Таблица1[[#This Row],[Отверстия]],"/",Таблица1[[#This Row],[PCD]])</f>
        <v>5/139,7</v>
      </c>
      <c r="P1388" s="5" t="s">
        <v>785</v>
      </c>
      <c r="Q1388" s="17" t="str">
        <f>CONCATENATE(Таблица1[[#This Row],[Отверстия]],"/",Таблица1[[#This Row],[PCD]],"/",Таблица1[[#This Row],[Диаметр]])</f>
        <v>5/139,7/15</v>
      </c>
      <c r="R138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5/139,7/15/35/98,1/6,5</v>
      </c>
      <c r="S138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5/139,7/15/35/98,1/6,5</v>
      </c>
      <c r="T1388" s="58" t="s">
        <v>28</v>
      </c>
      <c r="U1388" s="4">
        <v>4</v>
      </c>
      <c r="V1388" s="35">
        <v>4</v>
      </c>
      <c r="W1388" s="55"/>
      <c r="X1388" s="34">
        <v>3590</v>
      </c>
      <c r="Y1388" s="161"/>
      <c r="Z1388" s="34">
        <v>0</v>
      </c>
      <c r="AA1388" s="51">
        <f>IFERROR(VLOOKUP(Таблица1[[#This Row],[Товар КОД6]],'Stock СВОД'!$A$5:$C$220,2,0),)</f>
        <v>0</v>
      </c>
      <c r="AB1388" s="51">
        <f>IFERROR(VLOOKUP(Таблица1[[#This Row],[Товар КОД6]],'Продажи Период СВОД'!$A$5:$C$410,2,0),)</f>
        <v>0</v>
      </c>
      <c r="AC1388" s="129">
        <f>IFERROR(VLOOKUP(Таблица1[[#This Row],[Товар КОД6]],'Stock СВОД'!$A$5:$C$220,3,0),)</f>
        <v>0</v>
      </c>
      <c r="AD1388" s="51">
        <f>IFERROR(VLOOKUP(Таблица1[[#This Row],[Товар КОД6]],'Продажи Период СВОД'!$A$5:$C$410,3,0),)</f>
        <v>0</v>
      </c>
      <c r="AE1388" s="119">
        <f>Таблица1[[#This Row],[СТОК 1001]]+Таблица1[[#This Row],[СТОК 1002,]]</f>
        <v>0</v>
      </c>
      <c r="AF1388" s="128"/>
      <c r="AG1388" s="129"/>
      <c r="AH1388" s="120">
        <f>Таблица1[[#This Row],[1002 заказ]]+Таблица1[[#This Row],[1001 заказ]]</f>
        <v>0</v>
      </c>
      <c r="AI1388" s="57"/>
      <c r="AJ1388" s="194"/>
      <c r="AK1388" s="194"/>
      <c r="AL1388" s="194">
        <f>Таблица1[[#This Row],[ФАКТ 1001]]+Таблица1[[#This Row],[ФАКТ 1002]]+Таблица1[[#This Row],[1001 заказ]]+Таблица1[[#This Row],[1002 заказ]]</f>
        <v>0</v>
      </c>
      <c r="AP1388" s="3">
        <f>Таблица1[[#This Row],[Возврат 1002]]+Таблица1[[#This Row],[Возврат 1001]]</f>
        <v>0</v>
      </c>
      <c r="AQ138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89" spans="1:43" s="3" customFormat="1" ht="15.75" customHeight="1" x14ac:dyDescent="0.2">
      <c r="A1389" s="23" t="s">
        <v>810</v>
      </c>
      <c r="B1389" s="2">
        <v>661796</v>
      </c>
      <c r="C1389" s="88" t="s">
        <v>786</v>
      </c>
      <c r="D1389" s="23" t="s">
        <v>810</v>
      </c>
      <c r="E1389" s="7">
        <v>661796</v>
      </c>
      <c r="F1389" s="7" t="s">
        <v>1005</v>
      </c>
      <c r="G1389" s="8" t="s">
        <v>1099</v>
      </c>
      <c r="H1389" s="5" t="s">
        <v>21</v>
      </c>
      <c r="I1389" s="5">
        <v>5</v>
      </c>
      <c r="J1389" s="5">
        <v>139.69999999999999</v>
      </c>
      <c r="K1389" s="5">
        <v>15</v>
      </c>
      <c r="L1389" s="5">
        <v>35</v>
      </c>
      <c r="M1389" s="5">
        <v>98.1</v>
      </c>
      <c r="N1389" s="5">
        <v>6.5</v>
      </c>
      <c r="O1389" s="43" t="str">
        <f>CONCATENATE(Таблица1[[#This Row],[Отверстия]],"/",Таблица1[[#This Row],[PCD]])</f>
        <v>5/139,7</v>
      </c>
      <c r="P1389" s="5" t="s">
        <v>787</v>
      </c>
      <c r="Q1389" s="17" t="str">
        <f>CONCATENATE(Таблица1[[#This Row],[Отверстия]],"/",Таблица1[[#This Row],[PCD]],"/",Таблица1[[#This Row],[Диаметр]])</f>
        <v>5/139,7/15</v>
      </c>
      <c r="R138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5/139,7/15/35/98,1/6,5</v>
      </c>
      <c r="S138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5/139,7/15/35/98,1/6,5</v>
      </c>
      <c r="T1389" s="58" t="s">
        <v>28</v>
      </c>
      <c r="U1389" s="4">
        <v>4</v>
      </c>
      <c r="V1389" s="35">
        <v>4</v>
      </c>
      <c r="W1389" s="55"/>
      <c r="X1389" s="34">
        <v>3350</v>
      </c>
      <c r="Y1389" s="161"/>
      <c r="Z1389" s="34">
        <v>2405.00225</v>
      </c>
      <c r="AA1389" s="51">
        <f>IFERROR(VLOOKUP(Таблица1[[#This Row],[Товар КОД6]],'Stock СВОД'!$A$5:$C$220,2,0),)</f>
        <v>4</v>
      </c>
      <c r="AB1389" s="51">
        <f>IFERROR(VLOOKUP(Таблица1[[#This Row],[Товар КОД6]],'Продажи Период СВОД'!$A$5:$C$410,2,0),)</f>
        <v>0</v>
      </c>
      <c r="AC1389" s="129">
        <f>IFERROR(VLOOKUP(Таблица1[[#This Row],[Товар КОД6]],'Stock СВОД'!$A$5:$C$220,3,0),)</f>
        <v>4</v>
      </c>
      <c r="AD1389" s="51">
        <f>IFERROR(VLOOKUP(Таблица1[[#This Row],[Товар КОД6]],'Продажи Период СВОД'!$A$5:$C$410,3,0),)</f>
        <v>0</v>
      </c>
      <c r="AE1389" s="119">
        <f>Таблица1[[#This Row],[СТОК 1001]]+Таблица1[[#This Row],[СТОК 1002,]]</f>
        <v>8</v>
      </c>
      <c r="AF1389" s="128"/>
      <c r="AG1389" s="129"/>
      <c r="AH1389" s="120">
        <f>Таблица1[[#This Row],[1002 заказ]]+Таблица1[[#This Row],[1001 заказ]]</f>
        <v>0</v>
      </c>
      <c r="AI1389" s="57"/>
      <c r="AJ1389" s="194"/>
      <c r="AK1389" s="194"/>
      <c r="AL1389" s="194">
        <f>Таблица1[[#This Row],[ФАКТ 1001]]+Таблица1[[#This Row],[ФАКТ 1002]]+Таблица1[[#This Row],[1001 заказ]]+Таблица1[[#This Row],[1002 заказ]]</f>
        <v>0</v>
      </c>
      <c r="AP1389" s="3">
        <f>Таблица1[[#This Row],[Возврат 1002]]+Таблица1[[#This Row],[Возврат 1001]]</f>
        <v>0</v>
      </c>
      <c r="AQ138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8</v>
      </c>
    </row>
    <row r="1390" spans="1:43" s="3" customFormat="1" ht="15.75" customHeight="1" x14ac:dyDescent="0.2">
      <c r="A1390" s="23" t="s">
        <v>810</v>
      </c>
      <c r="B1390" s="2">
        <v>665746</v>
      </c>
      <c r="C1390" s="88" t="s">
        <v>788</v>
      </c>
      <c r="D1390" s="23" t="s">
        <v>810</v>
      </c>
      <c r="E1390" s="7">
        <v>665746</v>
      </c>
      <c r="F1390" s="7" t="s">
        <v>1005</v>
      </c>
      <c r="G1390" s="8" t="s">
        <v>1099</v>
      </c>
      <c r="H1390" s="5" t="s">
        <v>21</v>
      </c>
      <c r="I1390" s="5">
        <v>5</v>
      </c>
      <c r="J1390" s="5">
        <v>139.69999999999999</v>
      </c>
      <c r="K1390" s="5">
        <v>15</v>
      </c>
      <c r="L1390" s="5">
        <v>35</v>
      </c>
      <c r="M1390" s="5">
        <v>98.1</v>
      </c>
      <c r="N1390" s="5">
        <v>6.5</v>
      </c>
      <c r="O1390" s="43" t="str">
        <f>CONCATENATE(Таблица1[[#This Row],[Отверстия]],"/",Таблица1[[#This Row],[PCD]])</f>
        <v>5/139,7</v>
      </c>
      <c r="P1390" s="5" t="s">
        <v>789</v>
      </c>
      <c r="Q1390" s="17" t="str">
        <f>CONCATENATE(Таблица1[[#This Row],[Отверстия]],"/",Таблица1[[#This Row],[PCD]],"/",Таблица1[[#This Row],[Диаметр]])</f>
        <v>5/139,7/15</v>
      </c>
      <c r="R139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5/139,7/15/35/98,1/6,5</v>
      </c>
      <c r="S139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5/139,7/15/35/98,1/6,5</v>
      </c>
      <c r="T1390" s="58" t="s">
        <v>28</v>
      </c>
      <c r="U1390" s="4">
        <v>4</v>
      </c>
      <c r="V1390" s="35">
        <v>4</v>
      </c>
      <c r="W1390" s="55"/>
      <c r="X1390" s="34">
        <v>3350</v>
      </c>
      <c r="Y1390" s="161"/>
      <c r="Z1390" s="34">
        <v>0</v>
      </c>
      <c r="AA1390" s="51">
        <f>IFERROR(VLOOKUP(Таблица1[[#This Row],[Товар КОД6]],'Stock СВОД'!$A$5:$C$220,2,0),)</f>
        <v>0</v>
      </c>
      <c r="AB1390" s="51">
        <f>IFERROR(VLOOKUP(Таблица1[[#This Row],[Товар КОД6]],'Продажи Период СВОД'!$A$5:$C$410,2,0),)</f>
        <v>0</v>
      </c>
      <c r="AC1390" s="129">
        <f>IFERROR(VLOOKUP(Таблица1[[#This Row],[Товар КОД6]],'Stock СВОД'!$A$5:$C$220,3,0),)</f>
        <v>0</v>
      </c>
      <c r="AD1390" s="51">
        <f>IFERROR(VLOOKUP(Таблица1[[#This Row],[Товар КОД6]],'Продажи Период СВОД'!$A$5:$C$410,3,0),)</f>
        <v>0</v>
      </c>
      <c r="AE1390" s="119">
        <f>Таблица1[[#This Row],[СТОК 1001]]+Таблица1[[#This Row],[СТОК 1002,]]</f>
        <v>0</v>
      </c>
      <c r="AF1390" s="128"/>
      <c r="AG1390" s="129"/>
      <c r="AH1390" s="120">
        <f>Таблица1[[#This Row],[1002 заказ]]+Таблица1[[#This Row],[1001 заказ]]</f>
        <v>0</v>
      </c>
      <c r="AI1390" s="57"/>
      <c r="AJ1390" s="194"/>
      <c r="AK1390" s="194"/>
      <c r="AL1390" s="194">
        <f>Таблица1[[#This Row],[ФАКТ 1001]]+Таблица1[[#This Row],[ФАКТ 1002]]+Таблица1[[#This Row],[1001 заказ]]+Таблица1[[#This Row],[1002 заказ]]</f>
        <v>0</v>
      </c>
      <c r="AP1390" s="3">
        <f>Таблица1[[#This Row],[Возврат 1002]]+Таблица1[[#This Row],[Возврат 1001]]</f>
        <v>0</v>
      </c>
      <c r="AQ139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91" spans="1:43" s="3" customFormat="1" ht="15.75" customHeight="1" x14ac:dyDescent="0.2">
      <c r="A1391" s="23" t="s">
        <v>810</v>
      </c>
      <c r="B1391" s="2">
        <v>405692</v>
      </c>
      <c r="C1391" s="88" t="s">
        <v>1284</v>
      </c>
      <c r="D1391" s="23" t="s">
        <v>810</v>
      </c>
      <c r="E1391" s="7">
        <v>405692</v>
      </c>
      <c r="F1391" s="7" t="s">
        <v>1005</v>
      </c>
      <c r="G1391" s="8" t="s">
        <v>1114</v>
      </c>
      <c r="H1391" s="5" t="s">
        <v>21</v>
      </c>
      <c r="I1391" s="5">
        <v>5</v>
      </c>
      <c r="J1391" s="5">
        <v>139.69999999999999</v>
      </c>
      <c r="K1391" s="5">
        <v>15</v>
      </c>
      <c r="L1391" s="5">
        <v>35</v>
      </c>
      <c r="M1391" s="5">
        <v>98.1</v>
      </c>
      <c r="N1391" s="5">
        <v>6.5</v>
      </c>
      <c r="O1391" s="43" t="str">
        <f>CONCATENATE(Таблица1[[#This Row],[Отверстия]],"/",Таблица1[[#This Row],[PCD]])</f>
        <v>5/139,7</v>
      </c>
      <c r="P1391" s="5" t="s">
        <v>1283</v>
      </c>
      <c r="Q1391" s="17" t="str">
        <f>CONCATENATE(Таблица1[[#This Row],[Отверстия]],"/",Таблица1[[#This Row],[PCD]],"/",Таблица1[[#This Row],[Диаметр]])</f>
        <v>5/139,7/15</v>
      </c>
      <c r="R139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5/139,7/15/35/98,1/6,5</v>
      </c>
      <c r="S139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5/139,7/15/35/98,1/6,5</v>
      </c>
      <c r="T1391" s="58" t="s">
        <v>28</v>
      </c>
      <c r="U1391" s="4">
        <v>4</v>
      </c>
      <c r="V1391" s="35">
        <v>4</v>
      </c>
      <c r="W1391" s="55"/>
      <c r="X1391" s="34">
        <v>3350</v>
      </c>
      <c r="Y1391" s="161"/>
      <c r="Z1391" s="34">
        <v>0</v>
      </c>
      <c r="AA1391" s="51">
        <f>IFERROR(VLOOKUP(Таблица1[[#This Row],[Товар КОД6]],'Stock СВОД'!$A$5:$C$220,2,0),)</f>
        <v>0</v>
      </c>
      <c r="AB1391" s="51">
        <f>IFERROR(VLOOKUP(Таблица1[[#This Row],[Товар КОД6]],'Продажи Период СВОД'!$A$5:$C$410,2,0),)</f>
        <v>0</v>
      </c>
      <c r="AC1391" s="129">
        <f>IFERROR(VLOOKUP(Таблица1[[#This Row],[Товар КОД6]],'Stock СВОД'!$A$5:$C$220,3,0),)</f>
        <v>0</v>
      </c>
      <c r="AD1391" s="51">
        <f>IFERROR(VLOOKUP(Таблица1[[#This Row],[Товар КОД6]],'Продажи Период СВОД'!$A$5:$C$410,3,0),)</f>
        <v>0</v>
      </c>
      <c r="AE1391" s="119">
        <f>Таблица1[[#This Row],[СТОК 1001]]+Таблица1[[#This Row],[СТОК 1002,]]</f>
        <v>0</v>
      </c>
      <c r="AF1391" s="128"/>
      <c r="AG1391" s="129"/>
      <c r="AH1391" s="120">
        <f>Таблица1[[#This Row],[1002 заказ]]+Таблица1[[#This Row],[1001 заказ]]</f>
        <v>0</v>
      </c>
      <c r="AI1391" s="57"/>
      <c r="AJ1391" s="194"/>
      <c r="AK1391" s="194"/>
      <c r="AL1391" s="194">
        <f>Таблица1[[#This Row],[ФАКТ 1001]]+Таблица1[[#This Row],[ФАКТ 1002]]+Таблица1[[#This Row],[1001 заказ]]+Таблица1[[#This Row],[1002 заказ]]</f>
        <v>0</v>
      </c>
      <c r="AP1391" s="3">
        <f>Таблица1[[#This Row],[Возврат 1002]]+Таблица1[[#This Row],[Возврат 1001]]</f>
        <v>0</v>
      </c>
      <c r="AQ139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92" spans="1:43" s="3" customFormat="1" ht="15.75" customHeight="1" x14ac:dyDescent="0.2">
      <c r="A1392" s="23" t="s">
        <v>810</v>
      </c>
      <c r="B1392" s="2">
        <v>661795</v>
      </c>
      <c r="C1392" s="88" t="s">
        <v>2227</v>
      </c>
      <c r="D1392" s="23" t="s">
        <v>810</v>
      </c>
      <c r="E1392" s="7">
        <v>661795</v>
      </c>
      <c r="F1392" s="7" t="s">
        <v>1005</v>
      </c>
      <c r="G1392" s="8" t="s">
        <v>1107</v>
      </c>
      <c r="H1392" s="5" t="s">
        <v>21</v>
      </c>
      <c r="I1392" s="5">
        <v>5</v>
      </c>
      <c r="J1392" s="5">
        <v>139.69999999999999</v>
      </c>
      <c r="K1392" s="5">
        <v>15</v>
      </c>
      <c r="L1392" s="5">
        <v>35</v>
      </c>
      <c r="M1392" s="5">
        <v>98.1</v>
      </c>
      <c r="N1392" s="5">
        <v>6.5</v>
      </c>
      <c r="O1392" s="43" t="str">
        <f>CONCATENATE(Таблица1[[#This Row],[Отверстия]],"/",Таблица1[[#This Row],[PCD]])</f>
        <v>5/139,7</v>
      </c>
      <c r="P1392" s="5" t="s">
        <v>2226</v>
      </c>
      <c r="Q1392" s="17" t="str">
        <f>CONCATENATE(Таблица1[[#This Row],[Отверстия]],"/",Таблица1[[#This Row],[PCD]],"/",Таблица1[[#This Row],[Диаметр]])</f>
        <v>5/139,7/15</v>
      </c>
      <c r="R139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5/139,7/15/35/98,1/6,5</v>
      </c>
      <c r="S139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5/139,7/15/35/98,1/6,5</v>
      </c>
      <c r="T1392" s="58" t="s">
        <v>28</v>
      </c>
      <c r="U1392" s="4">
        <v>4</v>
      </c>
      <c r="V1392" s="35">
        <v>8</v>
      </c>
      <c r="W1392" s="55"/>
      <c r="X1392" s="34">
        <v>3350</v>
      </c>
      <c r="Y1392" s="161"/>
      <c r="Z1392" s="34">
        <v>0</v>
      </c>
      <c r="AA1392" s="51">
        <f>IFERROR(VLOOKUP(Таблица1[[#This Row],[Товар КОД6]],'Stock СВОД'!$A$5:$C$220,2,0),)</f>
        <v>0</v>
      </c>
      <c r="AB1392" s="51">
        <f>IFERROR(VLOOKUP(Таблица1[[#This Row],[Товар КОД6]],'Продажи Период СВОД'!$A$5:$C$410,2,0),)</f>
        <v>0</v>
      </c>
      <c r="AC1392" s="129">
        <f>IFERROR(VLOOKUP(Таблица1[[#This Row],[Товар КОД6]],'Stock СВОД'!$A$5:$C$220,3,0),)</f>
        <v>0</v>
      </c>
      <c r="AD1392" s="51">
        <f>IFERROR(VLOOKUP(Таблица1[[#This Row],[Товар КОД6]],'Продажи Период СВОД'!$A$5:$C$410,3,0),)</f>
        <v>0</v>
      </c>
      <c r="AE1392" s="119">
        <f>Таблица1[[#This Row],[СТОК 1001]]+Таблица1[[#This Row],[СТОК 1002,]]</f>
        <v>0</v>
      </c>
      <c r="AF1392" s="128"/>
      <c r="AG1392" s="129"/>
      <c r="AH1392" s="120">
        <f>Таблица1[[#This Row],[1002 заказ]]+Таблица1[[#This Row],[1001 заказ]]</f>
        <v>0</v>
      </c>
      <c r="AI1392" s="57"/>
      <c r="AJ1392" s="194"/>
      <c r="AK1392" s="194"/>
      <c r="AL1392" s="194">
        <f>Таблица1[[#This Row],[ФАКТ 1001]]+Таблица1[[#This Row],[ФАКТ 1002]]+Таблица1[[#This Row],[1001 заказ]]+Таблица1[[#This Row],[1002 заказ]]</f>
        <v>0</v>
      </c>
      <c r="AP1392" s="3">
        <f>Таблица1[[#This Row],[Возврат 1002]]+Таблица1[[#This Row],[Возврат 1001]]</f>
        <v>0</v>
      </c>
      <c r="AQ139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93" spans="1:43" s="3" customFormat="1" ht="15.75" customHeight="1" x14ac:dyDescent="0.2">
      <c r="A1393" s="23" t="s">
        <v>810</v>
      </c>
      <c r="B1393" s="2">
        <v>661797</v>
      </c>
      <c r="C1393" s="88" t="s">
        <v>2229</v>
      </c>
      <c r="D1393" s="23" t="s">
        <v>810</v>
      </c>
      <c r="E1393" s="7">
        <v>661797</v>
      </c>
      <c r="F1393" s="7" t="s">
        <v>1005</v>
      </c>
      <c r="G1393" s="8" t="s">
        <v>1108</v>
      </c>
      <c r="H1393" s="5" t="s">
        <v>21</v>
      </c>
      <c r="I1393" s="5">
        <v>5</v>
      </c>
      <c r="J1393" s="5">
        <v>139.69999999999999</v>
      </c>
      <c r="K1393" s="5">
        <v>15</v>
      </c>
      <c r="L1393" s="5">
        <v>35</v>
      </c>
      <c r="M1393" s="5">
        <v>98.1</v>
      </c>
      <c r="N1393" s="5">
        <v>6.5</v>
      </c>
      <c r="O1393" s="43" t="str">
        <f>CONCATENATE(Таблица1[[#This Row],[Отверстия]],"/",Таблица1[[#This Row],[PCD]])</f>
        <v>5/139,7</v>
      </c>
      <c r="P1393" s="5" t="s">
        <v>2228</v>
      </c>
      <c r="Q1393" s="17" t="str">
        <f>CONCATENATE(Таблица1[[#This Row],[Отверстия]],"/",Таблица1[[#This Row],[PCD]],"/",Таблица1[[#This Row],[Диаметр]])</f>
        <v>5/139,7/15</v>
      </c>
      <c r="R139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5/139,7/15/35/98,1/6,5</v>
      </c>
      <c r="S139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5/139,7/15/35/98,1/6,5</v>
      </c>
      <c r="T1393" s="58" t="s">
        <v>28</v>
      </c>
      <c r="U1393" s="4">
        <v>4</v>
      </c>
      <c r="V1393" s="35">
        <v>8</v>
      </c>
      <c r="W1393" s="55"/>
      <c r="X1393" s="34">
        <v>3350</v>
      </c>
      <c r="Y1393" s="161"/>
      <c r="Z1393" s="34">
        <v>0</v>
      </c>
      <c r="AA1393" s="51">
        <f>IFERROR(VLOOKUP(Таблица1[[#This Row],[Товар КОД6]],'Stock СВОД'!$A$5:$C$220,2,0),)</f>
        <v>0</v>
      </c>
      <c r="AB1393" s="51">
        <f>IFERROR(VLOOKUP(Таблица1[[#This Row],[Товар КОД6]],'Продажи Период СВОД'!$A$5:$C$410,2,0),)</f>
        <v>0</v>
      </c>
      <c r="AC1393" s="129">
        <f>IFERROR(VLOOKUP(Таблица1[[#This Row],[Товар КОД6]],'Stock СВОД'!$A$5:$C$220,3,0),)</f>
        <v>0</v>
      </c>
      <c r="AD1393" s="51">
        <f>IFERROR(VLOOKUP(Таблица1[[#This Row],[Товар КОД6]],'Продажи Период СВОД'!$A$5:$C$410,3,0),)</f>
        <v>0</v>
      </c>
      <c r="AE1393" s="119">
        <f>Таблица1[[#This Row],[СТОК 1001]]+Таблица1[[#This Row],[СТОК 1002,]]</f>
        <v>0</v>
      </c>
      <c r="AF1393" s="128"/>
      <c r="AG1393" s="129"/>
      <c r="AH1393" s="120">
        <f>Таблица1[[#This Row],[1002 заказ]]+Таблица1[[#This Row],[1001 заказ]]</f>
        <v>0</v>
      </c>
      <c r="AI1393" s="57"/>
      <c r="AJ1393" s="194"/>
      <c r="AK1393" s="194"/>
      <c r="AL1393" s="194">
        <f>Таблица1[[#This Row],[ФАКТ 1001]]+Таблица1[[#This Row],[ФАКТ 1002]]+Таблица1[[#This Row],[1001 заказ]]+Таблица1[[#This Row],[1002 заказ]]</f>
        <v>0</v>
      </c>
      <c r="AP1393" s="3">
        <f>Таблица1[[#This Row],[Возврат 1002]]+Таблица1[[#This Row],[Возврат 1001]]</f>
        <v>0</v>
      </c>
      <c r="AQ139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94" spans="1:43" s="3" customFormat="1" ht="15.75" customHeight="1" x14ac:dyDescent="0.2">
      <c r="A1394" s="23" t="s">
        <v>810</v>
      </c>
      <c r="B1394" s="2">
        <v>661798</v>
      </c>
      <c r="C1394" s="88" t="s">
        <v>2231</v>
      </c>
      <c r="D1394" s="23" t="s">
        <v>810</v>
      </c>
      <c r="E1394" s="7">
        <v>661798</v>
      </c>
      <c r="F1394" s="7" t="s">
        <v>1005</v>
      </c>
      <c r="G1394" s="8" t="s">
        <v>1107</v>
      </c>
      <c r="H1394" s="5" t="s">
        <v>21</v>
      </c>
      <c r="I1394" s="5">
        <v>5</v>
      </c>
      <c r="J1394" s="5">
        <v>139.69999999999999</v>
      </c>
      <c r="K1394" s="5">
        <v>15</v>
      </c>
      <c r="L1394" s="5">
        <v>35</v>
      </c>
      <c r="M1394" s="5">
        <v>98.1</v>
      </c>
      <c r="N1394" s="5">
        <v>6.5</v>
      </c>
      <c r="O1394" s="43" t="str">
        <f>CONCATENATE(Таблица1[[#This Row],[Отверстия]],"/",Таблица1[[#This Row],[PCD]])</f>
        <v>5/139,7</v>
      </c>
      <c r="P1394" s="5" t="s">
        <v>2230</v>
      </c>
      <c r="Q1394" s="17" t="str">
        <f>CONCATENATE(Таблица1[[#This Row],[Отверстия]],"/",Таблица1[[#This Row],[PCD]],"/",Таблица1[[#This Row],[Диаметр]])</f>
        <v>5/139,7/15</v>
      </c>
      <c r="R139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5/139,7/15/35/98,1/6,5</v>
      </c>
      <c r="S139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5/139,7/15/35/98,1/6,5</v>
      </c>
      <c r="T1394" s="58" t="s">
        <v>28</v>
      </c>
      <c r="U1394" s="4">
        <v>4</v>
      </c>
      <c r="V1394" s="35">
        <v>8</v>
      </c>
      <c r="W1394" s="55"/>
      <c r="X1394" s="34">
        <v>3350</v>
      </c>
      <c r="Y1394" s="161"/>
      <c r="Z1394" s="34">
        <v>0</v>
      </c>
      <c r="AA1394" s="51">
        <f>IFERROR(VLOOKUP(Таблица1[[#This Row],[Товар КОД6]],'Stock СВОД'!$A$5:$C$220,2,0),)</f>
        <v>0</v>
      </c>
      <c r="AB1394" s="51">
        <f>IFERROR(VLOOKUP(Таблица1[[#This Row],[Товар КОД6]],'Продажи Период СВОД'!$A$5:$C$410,2,0),)</f>
        <v>0</v>
      </c>
      <c r="AC1394" s="129">
        <f>IFERROR(VLOOKUP(Таблица1[[#This Row],[Товар КОД6]],'Stock СВОД'!$A$5:$C$220,3,0),)</f>
        <v>0</v>
      </c>
      <c r="AD1394" s="51">
        <f>IFERROR(VLOOKUP(Таблица1[[#This Row],[Товар КОД6]],'Продажи Период СВОД'!$A$5:$C$410,3,0),)</f>
        <v>0</v>
      </c>
      <c r="AE1394" s="119">
        <f>Таблица1[[#This Row],[СТОК 1001]]+Таблица1[[#This Row],[СТОК 1002,]]</f>
        <v>0</v>
      </c>
      <c r="AF1394" s="128"/>
      <c r="AG1394" s="129"/>
      <c r="AH1394" s="120">
        <f>Таблица1[[#This Row],[1002 заказ]]+Таблица1[[#This Row],[1001 заказ]]</f>
        <v>0</v>
      </c>
      <c r="AI1394" s="57"/>
      <c r="AJ1394" s="194"/>
      <c r="AK1394" s="194"/>
      <c r="AL1394" s="194">
        <f>Таблица1[[#This Row],[ФАКТ 1001]]+Таблица1[[#This Row],[ФАКТ 1002]]+Таблица1[[#This Row],[1001 заказ]]+Таблица1[[#This Row],[1002 заказ]]</f>
        <v>0</v>
      </c>
      <c r="AP1394" s="3">
        <f>Таблица1[[#This Row],[Возврат 1002]]+Таблица1[[#This Row],[Возврат 1001]]</f>
        <v>0</v>
      </c>
      <c r="AQ139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95" spans="1:43" s="3" customFormat="1" ht="15.75" customHeight="1" x14ac:dyDescent="0.2">
      <c r="A1395" s="23" t="s">
        <v>810</v>
      </c>
      <c r="B1395" s="2">
        <v>661799</v>
      </c>
      <c r="C1395" s="88" t="s">
        <v>2233</v>
      </c>
      <c r="D1395" s="23" t="s">
        <v>810</v>
      </c>
      <c r="E1395" s="7">
        <v>661799</v>
      </c>
      <c r="F1395" s="7" t="s">
        <v>1005</v>
      </c>
      <c r="G1395" s="8" t="s">
        <v>1108</v>
      </c>
      <c r="H1395" s="5" t="s">
        <v>21</v>
      </c>
      <c r="I1395" s="5">
        <v>5</v>
      </c>
      <c r="J1395" s="5">
        <v>139.69999999999999</v>
      </c>
      <c r="K1395" s="5">
        <v>15</v>
      </c>
      <c r="L1395" s="5">
        <v>35</v>
      </c>
      <c r="M1395" s="5">
        <v>98.1</v>
      </c>
      <c r="N1395" s="5">
        <v>6.5</v>
      </c>
      <c r="O1395" s="43" t="str">
        <f>CONCATENATE(Таблица1[[#This Row],[Отверстия]],"/",Таблица1[[#This Row],[PCD]])</f>
        <v>5/139,7</v>
      </c>
      <c r="P1395" s="5" t="s">
        <v>2232</v>
      </c>
      <c r="Q1395" s="17" t="str">
        <f>CONCATENATE(Таблица1[[#This Row],[Отверстия]],"/",Таблица1[[#This Row],[PCD]],"/",Таблица1[[#This Row],[Диаметр]])</f>
        <v>5/139,7/15</v>
      </c>
      <c r="R139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5/139,7/15/35/98,1/6,5</v>
      </c>
      <c r="S139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5/139,7/15/35/98,1/6,5</v>
      </c>
      <c r="T1395" s="58" t="s">
        <v>28</v>
      </c>
      <c r="U1395" s="4">
        <v>4</v>
      </c>
      <c r="V1395" s="35">
        <v>8</v>
      </c>
      <c r="W1395" s="55"/>
      <c r="X1395" s="34">
        <v>3350</v>
      </c>
      <c r="Y1395" s="161"/>
      <c r="Z1395" s="34">
        <v>0</v>
      </c>
      <c r="AA1395" s="51">
        <f>IFERROR(VLOOKUP(Таблица1[[#This Row],[Товар КОД6]],'Stock СВОД'!$A$5:$C$220,2,0),)</f>
        <v>0</v>
      </c>
      <c r="AB1395" s="51">
        <f>IFERROR(VLOOKUP(Таблица1[[#This Row],[Товар КОД6]],'Продажи Период СВОД'!$A$5:$C$410,2,0),)</f>
        <v>0</v>
      </c>
      <c r="AC1395" s="129">
        <f>IFERROR(VLOOKUP(Таблица1[[#This Row],[Товар КОД6]],'Stock СВОД'!$A$5:$C$220,3,0),)</f>
        <v>0</v>
      </c>
      <c r="AD1395" s="51">
        <f>IFERROR(VLOOKUP(Таблица1[[#This Row],[Товар КОД6]],'Продажи Период СВОД'!$A$5:$C$410,3,0),)</f>
        <v>0</v>
      </c>
      <c r="AE1395" s="119">
        <f>Таблица1[[#This Row],[СТОК 1001]]+Таблица1[[#This Row],[СТОК 1002,]]</f>
        <v>0</v>
      </c>
      <c r="AF1395" s="128"/>
      <c r="AG1395" s="129"/>
      <c r="AH1395" s="120">
        <f>Таблица1[[#This Row],[1002 заказ]]+Таблица1[[#This Row],[1001 заказ]]</f>
        <v>0</v>
      </c>
      <c r="AI1395" s="57"/>
      <c r="AJ1395" s="194"/>
      <c r="AK1395" s="194"/>
      <c r="AL1395" s="194">
        <f>Таблица1[[#This Row],[ФАКТ 1001]]+Таблица1[[#This Row],[ФАКТ 1002]]+Таблица1[[#This Row],[1001 заказ]]+Таблица1[[#This Row],[1002 заказ]]</f>
        <v>0</v>
      </c>
      <c r="AP1395" s="3">
        <f>Таблица1[[#This Row],[Возврат 1002]]+Таблица1[[#This Row],[Возврат 1001]]</f>
        <v>0</v>
      </c>
      <c r="AQ139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96" spans="1:43" s="3" customFormat="1" ht="15.75" customHeight="1" x14ac:dyDescent="0.2">
      <c r="A1396" s="23" t="s">
        <v>810</v>
      </c>
      <c r="B1396" s="2">
        <v>665745</v>
      </c>
      <c r="C1396" s="88" t="s">
        <v>3863</v>
      </c>
      <c r="D1396" s="23" t="s">
        <v>810</v>
      </c>
      <c r="E1396" s="7">
        <v>665745</v>
      </c>
      <c r="F1396" s="7" t="s">
        <v>1005</v>
      </c>
      <c r="G1396" s="8" t="s">
        <v>1106</v>
      </c>
      <c r="H1396" s="5" t="s">
        <v>21</v>
      </c>
      <c r="I1396" s="5">
        <v>5</v>
      </c>
      <c r="J1396" s="5">
        <v>139.69999999999999</v>
      </c>
      <c r="K1396" s="5">
        <v>15</v>
      </c>
      <c r="L1396" s="5">
        <v>35</v>
      </c>
      <c r="M1396" s="5">
        <v>98.1</v>
      </c>
      <c r="N1396" s="5">
        <v>6.5</v>
      </c>
      <c r="O1396" s="43" t="str">
        <f>CONCATENATE(Таблица1[[#This Row],[Отверстия]],"/",Таблица1[[#This Row],[PCD]])</f>
        <v>5/139,7</v>
      </c>
      <c r="P1396" s="5" t="s">
        <v>2338</v>
      </c>
      <c r="Q1396" s="17" t="str">
        <f>CONCATENATE(Таблица1[[#This Row],[Отверстия]],"/",Таблица1[[#This Row],[PCD]],"/",Таблица1[[#This Row],[Диаметр]])</f>
        <v>5/139,7/15</v>
      </c>
      <c r="R139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5/139,7/15/35/98,1/6,5</v>
      </c>
      <c r="S139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5/139,7/15/35/98,1/6,5</v>
      </c>
      <c r="T1396" s="58" t="s">
        <v>28</v>
      </c>
      <c r="U1396" s="4">
        <v>4</v>
      </c>
      <c r="V1396" s="35">
        <v>8</v>
      </c>
      <c r="W1396" s="55"/>
      <c r="X1396" s="34">
        <v>3350</v>
      </c>
      <c r="Y1396" s="161"/>
      <c r="Z1396" s="34">
        <v>0</v>
      </c>
      <c r="AA1396" s="51">
        <f>IFERROR(VLOOKUP(Таблица1[[#This Row],[Товар КОД6]],'Stock СВОД'!$A$5:$C$220,2,0),)</f>
        <v>0</v>
      </c>
      <c r="AB1396" s="51">
        <f>IFERROR(VLOOKUP(Таблица1[[#This Row],[Товар КОД6]],'Продажи Период СВОД'!$A$5:$C$410,2,0),)</f>
        <v>0</v>
      </c>
      <c r="AC1396" s="129">
        <f>IFERROR(VLOOKUP(Таблица1[[#This Row],[Товар КОД6]],'Stock СВОД'!$A$5:$C$220,3,0),)</f>
        <v>0</v>
      </c>
      <c r="AD1396" s="51">
        <f>IFERROR(VLOOKUP(Таблица1[[#This Row],[Товар КОД6]],'Продажи Период СВОД'!$A$5:$C$410,3,0),)</f>
        <v>0</v>
      </c>
      <c r="AE1396" s="119">
        <f>Таблица1[[#This Row],[СТОК 1001]]+Таблица1[[#This Row],[СТОК 1002,]]</f>
        <v>0</v>
      </c>
      <c r="AF1396" s="128"/>
      <c r="AG1396" s="129"/>
      <c r="AH1396" s="120">
        <f>Таблица1[[#This Row],[1002 заказ]]+Таблица1[[#This Row],[1001 заказ]]</f>
        <v>0</v>
      </c>
      <c r="AI1396" s="57"/>
      <c r="AJ1396" s="194"/>
      <c r="AK1396" s="194"/>
      <c r="AL1396" s="194">
        <f>Таблица1[[#This Row],[ФАКТ 1001]]+Таблица1[[#This Row],[ФАКТ 1002]]+Таблица1[[#This Row],[1001 заказ]]+Таблица1[[#This Row],[1002 заказ]]</f>
        <v>0</v>
      </c>
      <c r="AP1396" s="3">
        <f>Таблица1[[#This Row],[Возврат 1002]]+Таблица1[[#This Row],[Возврат 1001]]</f>
        <v>0</v>
      </c>
      <c r="AQ139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97" spans="1:43" s="3" customFormat="1" ht="15.75" hidden="1" customHeight="1" x14ac:dyDescent="0.2">
      <c r="A1397" s="23" t="s">
        <v>810</v>
      </c>
      <c r="B1397" s="2">
        <v>442963</v>
      </c>
      <c r="C1397" s="88"/>
      <c r="D1397" s="23" t="s">
        <v>810</v>
      </c>
      <c r="E1397" s="7">
        <v>442963</v>
      </c>
      <c r="F1397" s="7"/>
      <c r="G1397" s="8"/>
      <c r="H1397" s="5" t="s">
        <v>18</v>
      </c>
      <c r="I1397" s="5">
        <v>5</v>
      </c>
      <c r="J1397" s="5">
        <v>139.69999999999999</v>
      </c>
      <c r="K1397" s="5">
        <v>15</v>
      </c>
      <c r="L1397" s="5">
        <v>40</v>
      </c>
      <c r="M1397" s="5">
        <v>98.5</v>
      </c>
      <c r="N1397" s="5">
        <v>6.5</v>
      </c>
      <c r="O1397" s="43" t="str">
        <f>CONCATENATE(Таблица1[[#This Row],[Отверстия]],"/",Таблица1[[#This Row],[PCD]])</f>
        <v>5/139,7</v>
      </c>
      <c r="P1397" s="5" t="s">
        <v>790</v>
      </c>
      <c r="Q1397" s="17" t="str">
        <f>CONCATENATE(Таблица1[[#This Row],[Отверстия]],"/",Таблица1[[#This Row],[PCD]],"/",Таблица1[[#This Row],[Диаметр]])</f>
        <v>5/139,7/15</v>
      </c>
      <c r="R139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5/139,7/15/40/98,5/6,5</v>
      </c>
      <c r="S139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5/139,7/15/40/98,5/6,5</v>
      </c>
      <c r="T1397" s="58" t="s">
        <v>22</v>
      </c>
      <c r="U1397" s="4"/>
      <c r="V1397" s="35"/>
      <c r="W1397" s="55"/>
      <c r="X1397" s="34">
        <v>2630</v>
      </c>
      <c r="Y1397" s="161"/>
      <c r="Z1397" s="34">
        <v>0</v>
      </c>
      <c r="AA1397" s="51">
        <f>IFERROR(VLOOKUP(Таблица1[[#This Row],[Товар КОД6]],'Stock СВОД'!$A$5:$C$220,2,0),)</f>
        <v>0</v>
      </c>
      <c r="AB1397" s="51">
        <f>IFERROR(VLOOKUP(Таблица1[[#This Row],[Товар КОД6]],'Продажи Период СВОД'!$A$5:$C$410,2,0),)</f>
        <v>0</v>
      </c>
      <c r="AC1397" s="129">
        <f>IFERROR(VLOOKUP(Таблица1[[#This Row],[Товар КОД6]],'Stock СВОД'!$A$5:$C$220,3,0),)</f>
        <v>0</v>
      </c>
      <c r="AD1397" s="51">
        <f>IFERROR(VLOOKUP(Таблица1[[#This Row],[Товар КОД6]],'Продажи Период СВОД'!$A$5:$C$410,3,0),)</f>
        <v>0</v>
      </c>
      <c r="AE1397" s="119">
        <f>Таблица1[[#This Row],[СТОК 1001]]+Таблица1[[#This Row],[СТОК 1002,]]</f>
        <v>0</v>
      </c>
      <c r="AF1397" s="128"/>
      <c r="AG1397" s="129"/>
      <c r="AH1397" s="120">
        <f>Таблица1[[#This Row],[1002 заказ]]+Таблица1[[#This Row],[1001 заказ]]</f>
        <v>0</v>
      </c>
      <c r="AI1397" s="57"/>
      <c r="AJ1397" s="57"/>
      <c r="AK1397" s="57"/>
      <c r="AL1397" s="57">
        <f>Таблица1[[#This Row],[ФАКТ 1001]]+Таблица1[[#This Row],[ФАКТ 1002]]+Таблица1[[#This Row],[1001 заказ]]+Таблица1[[#This Row],[1002 заказ]]</f>
        <v>0</v>
      </c>
      <c r="AP1397" s="3">
        <f>Таблица1[[#This Row],[Возврат 1002]]+Таблица1[[#This Row],[Возврат 1001]]</f>
        <v>0</v>
      </c>
      <c r="AQ139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98" spans="1:43" s="3" customFormat="1" ht="15.75" customHeight="1" x14ac:dyDescent="0.2">
      <c r="A1398" s="23" t="s">
        <v>810</v>
      </c>
      <c r="B1398" s="2">
        <v>409069</v>
      </c>
      <c r="C1398" s="88" t="s">
        <v>791</v>
      </c>
      <c r="D1398" s="23" t="s">
        <v>810</v>
      </c>
      <c r="E1398" s="7">
        <v>409069</v>
      </c>
      <c r="F1398" s="7" t="s">
        <v>1004</v>
      </c>
      <c r="G1398" s="8" t="s">
        <v>1097</v>
      </c>
      <c r="H1398" s="5" t="s">
        <v>21</v>
      </c>
      <c r="I1398" s="5">
        <v>5</v>
      </c>
      <c r="J1398" s="5">
        <v>139.69999999999999</v>
      </c>
      <c r="K1398" s="5">
        <v>16</v>
      </c>
      <c r="L1398" s="5">
        <v>35</v>
      </c>
      <c r="M1398" s="5">
        <v>109.7</v>
      </c>
      <c r="N1398" s="5">
        <v>7</v>
      </c>
      <c r="O1398" s="43" t="str">
        <f>CONCATENATE(Таблица1[[#This Row],[Отверстия]],"/",Таблица1[[#This Row],[PCD]])</f>
        <v>5/139,7</v>
      </c>
      <c r="P1398" s="5" t="s">
        <v>792</v>
      </c>
      <c r="Q1398" s="17" t="str">
        <f>CONCATENATE(Таблица1[[#This Row],[Отверстия]],"/",Таблица1[[#This Row],[PCD]],"/",Таблица1[[#This Row],[Диаметр]])</f>
        <v>5/139,7/16</v>
      </c>
      <c r="R139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5/139,7/16/35/109,7/7</v>
      </c>
      <c r="S139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5/139,7/16/35/109,7/7</v>
      </c>
      <c r="T1398" s="58" t="s">
        <v>22</v>
      </c>
      <c r="U1398" s="4"/>
      <c r="V1398" s="35"/>
      <c r="W1398" s="55"/>
      <c r="X1398" s="34">
        <v>4250</v>
      </c>
      <c r="Y1398" s="161"/>
      <c r="Z1398" s="34">
        <v>0</v>
      </c>
      <c r="AA1398" s="51">
        <f>IFERROR(VLOOKUP(Таблица1[[#This Row],[Товар КОД6]],'Stock СВОД'!$A$5:$C$220,2,0),)</f>
        <v>0</v>
      </c>
      <c r="AB1398" s="51">
        <f>IFERROR(VLOOKUP(Таблица1[[#This Row],[Товар КОД6]],'Продажи Период СВОД'!$A$5:$C$410,2,0),)</f>
        <v>0</v>
      </c>
      <c r="AC1398" s="129">
        <f>IFERROR(VLOOKUP(Таблица1[[#This Row],[Товар КОД6]],'Stock СВОД'!$A$5:$C$220,3,0),)</f>
        <v>0</v>
      </c>
      <c r="AD1398" s="51">
        <f>IFERROR(VLOOKUP(Таблица1[[#This Row],[Товар КОД6]],'Продажи Период СВОД'!$A$5:$C$410,3,0),)</f>
        <v>0</v>
      </c>
      <c r="AE1398" s="119">
        <f>Таблица1[[#This Row],[СТОК 1001]]+Таблица1[[#This Row],[СТОК 1002,]]</f>
        <v>0</v>
      </c>
      <c r="AF1398" s="128"/>
      <c r="AG1398" s="129"/>
      <c r="AH1398" s="120">
        <f>Таблица1[[#This Row],[1002 заказ]]+Таблица1[[#This Row],[1001 заказ]]</f>
        <v>0</v>
      </c>
      <c r="AI1398" s="57"/>
      <c r="AJ1398" s="194"/>
      <c r="AK1398" s="194"/>
      <c r="AL1398" s="194">
        <f>Таблица1[[#This Row],[ФАКТ 1001]]+Таблица1[[#This Row],[ФАКТ 1002]]+Таблица1[[#This Row],[1001 заказ]]+Таблица1[[#This Row],[1002 заказ]]</f>
        <v>0</v>
      </c>
      <c r="AP1398" s="3">
        <f>Таблица1[[#This Row],[Возврат 1002]]+Таблица1[[#This Row],[Возврат 1001]]</f>
        <v>0</v>
      </c>
      <c r="AQ139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399" spans="1:43" s="3" customFormat="1" ht="15.75" customHeight="1" x14ac:dyDescent="0.2">
      <c r="A1399" s="23" t="s">
        <v>810</v>
      </c>
      <c r="B1399" s="2">
        <v>409070</v>
      </c>
      <c r="C1399" s="88" t="s">
        <v>1825</v>
      </c>
      <c r="D1399" s="23" t="s">
        <v>810</v>
      </c>
      <c r="E1399" s="7">
        <v>409070</v>
      </c>
      <c r="F1399" s="7" t="s">
        <v>1004</v>
      </c>
      <c r="G1399" s="8" t="s">
        <v>2571</v>
      </c>
      <c r="H1399" s="5" t="s">
        <v>21</v>
      </c>
      <c r="I1399" s="5">
        <v>5</v>
      </c>
      <c r="J1399" s="5">
        <v>139.69999999999999</v>
      </c>
      <c r="K1399" s="5">
        <v>16</v>
      </c>
      <c r="L1399" s="5">
        <v>35</v>
      </c>
      <c r="M1399" s="5">
        <v>109.7</v>
      </c>
      <c r="N1399" s="5">
        <v>7</v>
      </c>
      <c r="O1399" s="43" t="str">
        <f>CONCATENATE(Таблица1[[#This Row],[Отверстия]],"/",Таблица1[[#This Row],[PCD]])</f>
        <v>5/139,7</v>
      </c>
      <c r="P1399" s="5" t="s">
        <v>1824</v>
      </c>
      <c r="Q1399" s="17" t="str">
        <f>CONCATENATE(Таблица1[[#This Row],[Отверстия]],"/",Таблица1[[#This Row],[PCD]],"/",Таблица1[[#This Row],[Диаметр]])</f>
        <v>5/139,7/16</v>
      </c>
      <c r="R139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5/139,7/16/35/109,7/7</v>
      </c>
      <c r="S139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5/139,7/16/35/109,7/7</v>
      </c>
      <c r="T1399" s="58" t="s">
        <v>28</v>
      </c>
      <c r="U1399" s="4">
        <v>4</v>
      </c>
      <c r="V1399" s="35">
        <v>8</v>
      </c>
      <c r="W1399" s="55"/>
      <c r="X1399" s="34">
        <v>4250</v>
      </c>
      <c r="Y1399" s="161"/>
      <c r="Z1399" s="34">
        <v>0</v>
      </c>
      <c r="AA1399" s="51">
        <f>IFERROR(VLOOKUP(Таблица1[[#This Row],[Товар КОД6]],'Stock СВОД'!$A$5:$C$220,2,0),)</f>
        <v>4</v>
      </c>
      <c r="AB1399" s="51">
        <f>IFERROR(VLOOKUP(Таблица1[[#This Row],[Товар КОД6]],'Продажи Период СВОД'!$A$5:$C$410,2,0),)</f>
        <v>0</v>
      </c>
      <c r="AC1399" s="129">
        <f>IFERROR(VLOOKUP(Таблица1[[#This Row],[Товар КОД6]],'Stock СВОД'!$A$5:$C$220,3,0),)</f>
        <v>0</v>
      </c>
      <c r="AD1399" s="51">
        <f>IFERROR(VLOOKUP(Таблица1[[#This Row],[Товар КОД6]],'Продажи Период СВОД'!$A$5:$C$410,3,0),)</f>
        <v>0</v>
      </c>
      <c r="AE1399" s="119">
        <f>Таблица1[[#This Row],[СТОК 1001]]+Таблица1[[#This Row],[СТОК 1002,]]</f>
        <v>4</v>
      </c>
      <c r="AF1399" s="128"/>
      <c r="AG1399" s="129"/>
      <c r="AH1399" s="120">
        <f>Таблица1[[#This Row],[1002 заказ]]+Таблица1[[#This Row],[1001 заказ]]</f>
        <v>0</v>
      </c>
      <c r="AI1399" s="57"/>
      <c r="AJ1399" s="194"/>
      <c r="AK1399" s="194"/>
      <c r="AL1399" s="194">
        <f>Таблица1[[#This Row],[ФАКТ 1001]]+Таблица1[[#This Row],[ФАКТ 1002]]+Таблица1[[#This Row],[1001 заказ]]+Таблица1[[#This Row],[1002 заказ]]</f>
        <v>0</v>
      </c>
      <c r="AP1399" s="3">
        <v>3820</v>
      </c>
      <c r="AQ139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1400" spans="1:43" s="3" customFormat="1" ht="15.75" customHeight="1" x14ac:dyDescent="0.2">
      <c r="A1400" s="23" t="s">
        <v>810</v>
      </c>
      <c r="B1400" s="2">
        <v>665785</v>
      </c>
      <c r="C1400" s="88" t="s">
        <v>3864</v>
      </c>
      <c r="D1400" s="23" t="s">
        <v>810</v>
      </c>
      <c r="E1400" s="7">
        <v>665785</v>
      </c>
      <c r="F1400" s="7" t="s">
        <v>1004</v>
      </c>
      <c r="G1400" s="8" t="s">
        <v>1099</v>
      </c>
      <c r="H1400" s="5" t="s">
        <v>21</v>
      </c>
      <c r="I1400" s="5">
        <v>5</v>
      </c>
      <c r="J1400" s="5">
        <v>139.69999999999999</v>
      </c>
      <c r="K1400" s="5">
        <v>16</v>
      </c>
      <c r="L1400" s="5">
        <v>35</v>
      </c>
      <c r="M1400" s="5">
        <v>109.7</v>
      </c>
      <c r="N1400" s="5">
        <v>7</v>
      </c>
      <c r="O1400" s="43" t="str">
        <f>CONCATENATE(Таблица1[[#This Row],[Отверстия]],"/",Таблица1[[#This Row],[PCD]])</f>
        <v>5/139,7</v>
      </c>
      <c r="P1400" s="5" t="s">
        <v>2366</v>
      </c>
      <c r="Q1400" s="17" t="str">
        <f>CONCATENATE(Таблица1[[#This Row],[Отверстия]],"/",Таблица1[[#This Row],[PCD]],"/",Таблица1[[#This Row],[Диаметр]])</f>
        <v>5/139,7/16</v>
      </c>
      <c r="R140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5/139,7/16/35/109,7/7</v>
      </c>
      <c r="S140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5/139,7/16/35/109,7/7</v>
      </c>
      <c r="T1400" s="58" t="s">
        <v>28</v>
      </c>
      <c r="U1400" s="4">
        <v>4</v>
      </c>
      <c r="V1400" s="35">
        <v>8</v>
      </c>
      <c r="W1400" s="55"/>
      <c r="X1400" s="34">
        <v>3990</v>
      </c>
      <c r="Y1400" s="161"/>
      <c r="Z1400" s="34">
        <v>3069.9942000000001</v>
      </c>
      <c r="AA1400" s="51">
        <f>IFERROR(VLOOKUP(Таблица1[[#This Row],[Товар КОД6]],'Stock СВОД'!$A$5:$C$220,2,0),)</f>
        <v>0</v>
      </c>
      <c r="AB1400" s="51">
        <f>IFERROR(VLOOKUP(Таблица1[[#This Row],[Товар КОД6]],'Продажи Период СВОД'!$A$5:$C$410,2,0),)</f>
        <v>0</v>
      </c>
      <c r="AC1400" s="129">
        <f>IFERROR(VLOOKUP(Таблица1[[#This Row],[Товар КОД6]],'Stock СВОД'!$A$5:$C$220,3,0),)</f>
        <v>4</v>
      </c>
      <c r="AD1400" s="51">
        <f>IFERROR(VLOOKUP(Таблица1[[#This Row],[Товар КОД6]],'Продажи Период СВОД'!$A$5:$C$410,3,0),)</f>
        <v>0</v>
      </c>
      <c r="AE1400" s="119">
        <f>Таблица1[[#This Row],[СТОК 1001]]+Таблица1[[#This Row],[СТОК 1002,]]</f>
        <v>4</v>
      </c>
      <c r="AF1400" s="128"/>
      <c r="AG1400" s="129"/>
      <c r="AH1400" s="120">
        <f>Таблица1[[#This Row],[1002 заказ]]+Таблица1[[#This Row],[1001 заказ]]</f>
        <v>0</v>
      </c>
      <c r="AI1400" s="57"/>
      <c r="AJ1400" s="194"/>
      <c r="AK1400" s="194"/>
      <c r="AL1400" s="194">
        <f>Таблица1[[#This Row],[ФАКТ 1001]]+Таблица1[[#This Row],[ФАКТ 1002]]+Таблица1[[#This Row],[1001 заказ]]+Таблица1[[#This Row],[1002 заказ]]</f>
        <v>0</v>
      </c>
      <c r="AP1400" s="3">
        <f>Таблица1[[#This Row],[Возврат 1002]]+Таблица1[[#This Row],[Возврат 1001]]</f>
        <v>0</v>
      </c>
      <c r="AQ140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1401" spans="1:43" s="3" customFormat="1" ht="15.75" customHeight="1" x14ac:dyDescent="0.2">
      <c r="A1401" s="23" t="s">
        <v>810</v>
      </c>
      <c r="B1401" s="2">
        <v>665786</v>
      </c>
      <c r="C1401" s="88" t="s">
        <v>3966</v>
      </c>
      <c r="D1401" s="23" t="s">
        <v>810</v>
      </c>
      <c r="E1401" s="7">
        <v>665786</v>
      </c>
      <c r="F1401" s="7" t="s">
        <v>1004</v>
      </c>
      <c r="G1401" s="8" t="s">
        <v>1106</v>
      </c>
      <c r="H1401" s="5" t="s">
        <v>21</v>
      </c>
      <c r="I1401" s="5">
        <v>5</v>
      </c>
      <c r="J1401" s="5">
        <v>139.69999999999999</v>
      </c>
      <c r="K1401" s="5">
        <v>16</v>
      </c>
      <c r="L1401" s="5">
        <v>35</v>
      </c>
      <c r="M1401" s="5">
        <v>109.7</v>
      </c>
      <c r="N1401" s="5">
        <v>7</v>
      </c>
      <c r="O1401" s="43" t="str">
        <f>CONCATENATE(Таблица1[[#This Row],[Отверстия]],"/",Таблица1[[#This Row],[PCD]])</f>
        <v>5/139,7</v>
      </c>
      <c r="P1401" s="5" t="s">
        <v>2367</v>
      </c>
      <c r="Q1401" s="17" t="str">
        <f>CONCATENATE(Таблица1[[#This Row],[Отверстия]],"/",Таблица1[[#This Row],[PCD]],"/",Таблица1[[#This Row],[Диаметр]])</f>
        <v>5/139,7/16</v>
      </c>
      <c r="R140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5/139,7/16/35/109,7/7</v>
      </c>
      <c r="S140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5/139,7/16/35/109,7/7</v>
      </c>
      <c r="T1401" s="58" t="s">
        <v>28</v>
      </c>
      <c r="U1401" s="4">
        <v>4</v>
      </c>
      <c r="V1401" s="35">
        <v>8</v>
      </c>
      <c r="W1401" s="55"/>
      <c r="X1401" s="34">
        <v>3990</v>
      </c>
      <c r="Y1401" s="161"/>
      <c r="Z1401" s="34">
        <v>0</v>
      </c>
      <c r="AA1401" s="51">
        <f>IFERROR(VLOOKUP(Таблица1[[#This Row],[Товар КОД6]],'Stock СВОД'!$A$5:$C$220,2,0),)</f>
        <v>0</v>
      </c>
      <c r="AB1401" s="51">
        <f>IFERROR(VLOOKUP(Таблица1[[#This Row],[Товар КОД6]],'Продажи Период СВОД'!$A$5:$C$410,2,0),)</f>
        <v>0</v>
      </c>
      <c r="AC1401" s="129">
        <f>IFERROR(VLOOKUP(Таблица1[[#This Row],[Товар КОД6]],'Stock СВОД'!$A$5:$C$220,3,0),)</f>
        <v>0</v>
      </c>
      <c r="AD1401" s="51">
        <f>IFERROR(VLOOKUP(Таблица1[[#This Row],[Товар КОД6]],'Продажи Период СВОД'!$A$5:$C$410,3,0),)</f>
        <v>0</v>
      </c>
      <c r="AE1401" s="119">
        <f>Таблица1[[#This Row],[СТОК 1001]]+Таблица1[[#This Row],[СТОК 1002,]]</f>
        <v>0</v>
      </c>
      <c r="AF1401" s="128"/>
      <c r="AG1401" s="129"/>
      <c r="AH1401" s="120">
        <f>Таблица1[[#This Row],[1002 заказ]]+Таблица1[[#This Row],[1001 заказ]]</f>
        <v>0</v>
      </c>
      <c r="AI1401" s="57"/>
      <c r="AJ1401" s="194"/>
      <c r="AK1401" s="194"/>
      <c r="AL1401" s="194">
        <f>Таблица1[[#This Row],[ФАКТ 1001]]+Таблица1[[#This Row],[ФАКТ 1002]]+Таблица1[[#This Row],[1001 заказ]]+Таблица1[[#This Row],[1002 заказ]]</f>
        <v>0</v>
      </c>
      <c r="AP1401" s="3">
        <f>Таблица1[[#This Row],[Возврат 1002]]+Таблица1[[#This Row],[Возврат 1001]]</f>
        <v>0</v>
      </c>
      <c r="AQ140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402" spans="1:43" s="3" customFormat="1" ht="15.75" customHeight="1" x14ac:dyDescent="0.2">
      <c r="A1402" s="23" t="s">
        <v>810</v>
      </c>
      <c r="B1402" s="2">
        <v>661702</v>
      </c>
      <c r="C1402" s="88" t="s">
        <v>793</v>
      </c>
      <c r="D1402" s="23" t="s">
        <v>810</v>
      </c>
      <c r="E1402" s="7">
        <v>661702</v>
      </c>
      <c r="F1402" s="7" t="s">
        <v>607</v>
      </c>
      <c r="G1402" s="8" t="s">
        <v>1097</v>
      </c>
      <c r="H1402" s="5" t="s">
        <v>21</v>
      </c>
      <c r="I1402" s="5">
        <v>5</v>
      </c>
      <c r="J1402" s="5">
        <v>139.69999999999999</v>
      </c>
      <c r="K1402" s="5">
        <v>16</v>
      </c>
      <c r="L1402" s="5">
        <v>40</v>
      </c>
      <c r="M1402" s="5">
        <v>98.1</v>
      </c>
      <c r="N1402" s="5">
        <v>7</v>
      </c>
      <c r="O1402" s="43" t="str">
        <f>CONCATENATE(Таблица1[[#This Row],[Отверстия]],"/",Таблица1[[#This Row],[PCD]])</f>
        <v>5/139,7</v>
      </c>
      <c r="P1402" s="5" t="s">
        <v>794</v>
      </c>
      <c r="Q1402" s="17" t="str">
        <f>CONCATENATE(Таблица1[[#This Row],[Отверстия]],"/",Таблица1[[#This Row],[PCD]],"/",Таблица1[[#This Row],[Диаметр]])</f>
        <v>5/139,7/16</v>
      </c>
      <c r="R140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5/139,7/16/40/98,1/7</v>
      </c>
      <c r="S140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5/139,7/16/40/98,1/7</v>
      </c>
      <c r="T1402" s="58" t="s">
        <v>28</v>
      </c>
      <c r="U1402" s="4">
        <v>4</v>
      </c>
      <c r="V1402" s="35">
        <v>4</v>
      </c>
      <c r="W1402" s="55"/>
      <c r="X1402" s="34">
        <v>4250</v>
      </c>
      <c r="Y1402" s="161"/>
      <c r="Z1402" s="34">
        <v>3262.5052999999998</v>
      </c>
      <c r="AA1402" s="51">
        <f>IFERROR(VLOOKUP(Таблица1[[#This Row],[Товар КОД6]],'Stock СВОД'!$A$5:$C$220,2,0),)</f>
        <v>4</v>
      </c>
      <c r="AB1402" s="51">
        <f>IFERROR(VLOOKUP(Таблица1[[#This Row],[Товар КОД6]],'Продажи Период СВОД'!$A$5:$C$410,2,0),)</f>
        <v>0</v>
      </c>
      <c r="AC1402" s="129">
        <f>IFERROR(VLOOKUP(Таблица1[[#This Row],[Товар КОД6]],'Stock СВОД'!$A$5:$C$220,3,0),)</f>
        <v>4</v>
      </c>
      <c r="AD1402" s="51">
        <f>IFERROR(VLOOKUP(Таблица1[[#This Row],[Товар КОД6]],'Продажи Период СВОД'!$A$5:$C$410,3,0),)</f>
        <v>0</v>
      </c>
      <c r="AE1402" s="119">
        <f>Таблица1[[#This Row],[СТОК 1001]]+Таблица1[[#This Row],[СТОК 1002,]]</f>
        <v>8</v>
      </c>
      <c r="AF1402" s="128"/>
      <c r="AG1402" s="129"/>
      <c r="AH1402" s="316">
        <f>Таблица1[[#This Row],[1002 заказ]]+Таблица1[[#This Row],[1001 заказ]]</f>
        <v>0</v>
      </c>
      <c r="AI1402" s="57"/>
      <c r="AJ1402" s="194"/>
      <c r="AK1402" s="194"/>
      <c r="AL1402" s="194">
        <f>Таблица1[[#This Row],[ФАКТ 1001]]+Таблица1[[#This Row],[ФАКТ 1002]]+Таблица1[[#This Row],[1001 заказ]]+Таблица1[[#This Row],[1002 заказ]]</f>
        <v>0</v>
      </c>
      <c r="AP1402" s="3">
        <f>Таблица1[[#This Row],[Возврат 1002]]+Таблица1[[#This Row],[Возврат 1001]]</f>
        <v>0</v>
      </c>
      <c r="AQ140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8</v>
      </c>
    </row>
    <row r="1403" spans="1:43" s="3" customFormat="1" ht="15.75" customHeight="1" x14ac:dyDescent="0.2">
      <c r="A1403" s="23" t="s">
        <v>810</v>
      </c>
      <c r="B1403" s="2">
        <v>661701</v>
      </c>
      <c r="C1403" s="88" t="s">
        <v>795</v>
      </c>
      <c r="D1403" s="23" t="s">
        <v>810</v>
      </c>
      <c r="E1403" s="7">
        <v>661701</v>
      </c>
      <c r="F1403" s="7" t="s">
        <v>607</v>
      </c>
      <c r="G1403" s="8" t="s">
        <v>1099</v>
      </c>
      <c r="H1403" s="5" t="s">
        <v>21</v>
      </c>
      <c r="I1403" s="5">
        <v>5</v>
      </c>
      <c r="J1403" s="5">
        <v>139.69999999999999</v>
      </c>
      <c r="K1403" s="5">
        <v>16</v>
      </c>
      <c r="L1403" s="5">
        <v>40</v>
      </c>
      <c r="M1403" s="5">
        <v>98.1</v>
      </c>
      <c r="N1403" s="5">
        <v>7</v>
      </c>
      <c r="O1403" s="43" t="str">
        <f>CONCATENATE(Таблица1[[#This Row],[Отверстия]],"/",Таблица1[[#This Row],[PCD]])</f>
        <v>5/139,7</v>
      </c>
      <c r="P1403" s="5" t="s">
        <v>796</v>
      </c>
      <c r="Q1403" s="17" t="str">
        <f>CONCATENATE(Таблица1[[#This Row],[Отверстия]],"/",Таблица1[[#This Row],[PCD]],"/",Таблица1[[#This Row],[Диаметр]])</f>
        <v>5/139,7/16</v>
      </c>
      <c r="R140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5/139,7/16/40/98,1/7</v>
      </c>
      <c r="S140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5/139,7/16/40/98,1/7</v>
      </c>
      <c r="T1403" s="58" t="s">
        <v>28</v>
      </c>
      <c r="U1403" s="4">
        <v>4</v>
      </c>
      <c r="V1403" s="35">
        <v>4</v>
      </c>
      <c r="W1403" s="55"/>
      <c r="X1403" s="34">
        <v>3990</v>
      </c>
      <c r="Y1403" s="161"/>
      <c r="Z1403" s="34">
        <v>0</v>
      </c>
      <c r="AA1403" s="51">
        <f>IFERROR(VLOOKUP(Таблица1[[#This Row],[Товар КОД6]],'Stock СВОД'!$A$5:$C$220,2,0),)</f>
        <v>0</v>
      </c>
      <c r="AB1403" s="51">
        <f>IFERROR(VLOOKUP(Таблица1[[#This Row],[Товар КОД6]],'Продажи Период СВОД'!$A$5:$C$410,2,0),)</f>
        <v>0</v>
      </c>
      <c r="AC1403" s="129">
        <f>IFERROR(VLOOKUP(Таблица1[[#This Row],[Товар КОД6]],'Stock СВОД'!$A$5:$C$220,3,0),)</f>
        <v>0</v>
      </c>
      <c r="AD1403" s="51">
        <f>IFERROR(VLOOKUP(Таблица1[[#This Row],[Товар КОД6]],'Продажи Период СВОД'!$A$5:$C$410,3,0),)</f>
        <v>0</v>
      </c>
      <c r="AE1403" s="119">
        <f>Таблица1[[#This Row],[СТОК 1001]]+Таблица1[[#This Row],[СТОК 1002,]]</f>
        <v>0</v>
      </c>
      <c r="AF1403" s="128"/>
      <c r="AG1403" s="129"/>
      <c r="AH1403" s="120">
        <f>Таблица1[[#This Row],[1002 заказ]]+Таблица1[[#This Row],[1001 заказ]]</f>
        <v>0</v>
      </c>
      <c r="AI1403" s="57"/>
      <c r="AJ1403" s="194"/>
      <c r="AK1403" s="194"/>
      <c r="AL1403" s="194">
        <f>Таблица1[[#This Row],[ФАКТ 1001]]+Таблица1[[#This Row],[ФАКТ 1002]]+Таблица1[[#This Row],[1001 заказ]]+Таблица1[[#This Row],[1002 заказ]]</f>
        <v>0</v>
      </c>
      <c r="AO1403" s="3">
        <v>2</v>
      </c>
      <c r="AP1403" s="3">
        <f>Таблица1[[#This Row],[Возврат 1002]]+Таблица1[[#This Row],[Возврат 1001]]</f>
        <v>2</v>
      </c>
      <c r="AQ140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404" spans="1:43" s="3" customFormat="1" ht="15.75" customHeight="1" x14ac:dyDescent="0.2">
      <c r="A1404" s="23" t="s">
        <v>810</v>
      </c>
      <c r="B1404" s="2">
        <v>661700</v>
      </c>
      <c r="C1404" s="88" t="s">
        <v>2129</v>
      </c>
      <c r="D1404" s="23" t="s">
        <v>810</v>
      </c>
      <c r="E1404" s="7">
        <v>661700</v>
      </c>
      <c r="F1404" s="7" t="s">
        <v>607</v>
      </c>
      <c r="G1404" s="8" t="s">
        <v>1106</v>
      </c>
      <c r="H1404" s="5" t="s">
        <v>21</v>
      </c>
      <c r="I1404" s="5">
        <v>5</v>
      </c>
      <c r="J1404" s="5">
        <v>139.69999999999999</v>
      </c>
      <c r="K1404" s="5">
        <v>16</v>
      </c>
      <c r="L1404" s="5">
        <v>40</v>
      </c>
      <c r="M1404" s="5">
        <v>98.1</v>
      </c>
      <c r="N1404" s="5">
        <v>7</v>
      </c>
      <c r="O1404" s="43" t="str">
        <f>CONCATENATE(Таблица1[[#This Row],[Отверстия]],"/",Таблица1[[#This Row],[PCD]])</f>
        <v>5/139,7</v>
      </c>
      <c r="P1404" s="5" t="s">
        <v>2128</v>
      </c>
      <c r="Q1404" s="17" t="str">
        <f>CONCATENATE(Таблица1[[#This Row],[Отверстия]],"/",Таблица1[[#This Row],[PCD]],"/",Таблица1[[#This Row],[Диаметр]])</f>
        <v>5/139,7/16</v>
      </c>
      <c r="R140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5/139,7/16/40/98,1/7</v>
      </c>
      <c r="S140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5/139,7/16/40/98,1/7</v>
      </c>
      <c r="T1404" s="58" t="s">
        <v>28</v>
      </c>
      <c r="U1404" s="4">
        <v>4</v>
      </c>
      <c r="V1404" s="35">
        <v>4</v>
      </c>
      <c r="W1404" s="55"/>
      <c r="X1404" s="34">
        <v>3990</v>
      </c>
      <c r="Y1404" s="161"/>
      <c r="Z1404" s="34">
        <v>0</v>
      </c>
      <c r="AA1404" s="51">
        <f>IFERROR(VLOOKUP(Таблица1[[#This Row],[Товар КОД6]],'Stock СВОД'!$A$5:$C$220,2,0),)</f>
        <v>0</v>
      </c>
      <c r="AB1404" s="51">
        <f>IFERROR(VLOOKUP(Таблица1[[#This Row],[Товар КОД6]],'Продажи Период СВОД'!$A$5:$C$410,2,0),)</f>
        <v>0</v>
      </c>
      <c r="AC1404" s="129">
        <f>IFERROR(VLOOKUP(Таблица1[[#This Row],[Товар КОД6]],'Stock СВОД'!$A$5:$C$220,3,0),)</f>
        <v>0</v>
      </c>
      <c r="AD1404" s="51">
        <f>IFERROR(VLOOKUP(Таблица1[[#This Row],[Товар КОД6]],'Продажи Период СВОД'!$A$5:$C$410,3,0),)</f>
        <v>0</v>
      </c>
      <c r="AE1404" s="119">
        <f>Таблица1[[#This Row],[СТОК 1001]]+Таблица1[[#This Row],[СТОК 1002,]]</f>
        <v>0</v>
      </c>
      <c r="AF1404" s="128"/>
      <c r="AG1404" s="129"/>
      <c r="AH1404" s="120">
        <f>Таблица1[[#This Row],[1002 заказ]]+Таблица1[[#This Row],[1001 заказ]]</f>
        <v>0</v>
      </c>
      <c r="AI1404" s="57"/>
      <c r="AJ1404" s="194"/>
      <c r="AK1404" s="194"/>
      <c r="AL1404" s="194">
        <f>Таблица1[[#This Row],[ФАКТ 1001]]+Таблица1[[#This Row],[ФАКТ 1002]]+Таблица1[[#This Row],[1001 заказ]]+Таблица1[[#This Row],[1002 заказ]]</f>
        <v>0</v>
      </c>
      <c r="AP1404" s="3">
        <f>Таблица1[[#This Row],[Возврат 1002]]+Таблица1[[#This Row],[Возврат 1001]]</f>
        <v>0</v>
      </c>
      <c r="AQ140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405" spans="1:43" s="3" customFormat="1" ht="15.75" customHeight="1" x14ac:dyDescent="0.2">
      <c r="A1405" s="23" t="s">
        <v>810</v>
      </c>
      <c r="B1405" s="2">
        <v>661712</v>
      </c>
      <c r="C1405" s="88" t="s">
        <v>3967</v>
      </c>
      <c r="D1405" s="23" t="s">
        <v>810</v>
      </c>
      <c r="E1405" s="7">
        <v>661712</v>
      </c>
      <c r="F1405" s="7" t="s">
        <v>607</v>
      </c>
      <c r="G1405" s="8" t="s">
        <v>1099</v>
      </c>
      <c r="H1405" s="5" t="s">
        <v>21</v>
      </c>
      <c r="I1405" s="5">
        <v>5</v>
      </c>
      <c r="J1405" s="5">
        <v>139.69999999999999</v>
      </c>
      <c r="K1405" s="5">
        <v>16</v>
      </c>
      <c r="L1405" s="5">
        <v>45</v>
      </c>
      <c r="M1405" s="5">
        <v>95.3</v>
      </c>
      <c r="N1405" s="5">
        <v>7</v>
      </c>
      <c r="O1405" s="43" t="str">
        <f>CONCATENATE(Таблица1[[#This Row],[Отверстия]],"/",Таблица1[[#This Row],[PCD]])</f>
        <v>5/139,7</v>
      </c>
      <c r="P1405" s="5" t="s">
        <v>797</v>
      </c>
      <c r="Q1405" s="17" t="str">
        <f>CONCATENATE(Таблица1[[#This Row],[Отверстия]],"/",Таблица1[[#This Row],[PCD]],"/",Таблица1[[#This Row],[Диаметр]])</f>
        <v>5/139,7/16</v>
      </c>
      <c r="R140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5/139,7/16/45/95,3/7</v>
      </c>
      <c r="S140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5/139,7/16/45/95,3/7</v>
      </c>
      <c r="T1405" s="58" t="s">
        <v>22</v>
      </c>
      <c r="U1405" s="4"/>
      <c r="V1405" s="35"/>
      <c r="W1405" s="55"/>
      <c r="X1405" s="34">
        <v>3990</v>
      </c>
      <c r="Y1405" s="161"/>
      <c r="Z1405" s="34">
        <v>0</v>
      </c>
      <c r="AA1405" s="51">
        <f>IFERROR(VLOOKUP(Таблица1[[#This Row],[Товар КОД6]],'Stock СВОД'!$A$5:$C$220,2,0),)</f>
        <v>0</v>
      </c>
      <c r="AB1405" s="51">
        <f>IFERROR(VLOOKUP(Таблица1[[#This Row],[Товар КОД6]],'Продажи Период СВОД'!$A$5:$C$410,2,0),)</f>
        <v>0</v>
      </c>
      <c r="AC1405" s="129">
        <f>IFERROR(VLOOKUP(Таблица1[[#This Row],[Товар КОД6]],'Stock СВОД'!$A$5:$C$220,3,0),)</f>
        <v>0</v>
      </c>
      <c r="AD1405" s="51">
        <f>IFERROR(VLOOKUP(Таблица1[[#This Row],[Товар КОД6]],'Продажи Период СВОД'!$A$5:$C$410,3,0),)</f>
        <v>0</v>
      </c>
      <c r="AE1405" s="119">
        <f>Таблица1[[#This Row],[СТОК 1001]]+Таблица1[[#This Row],[СТОК 1002,]]</f>
        <v>0</v>
      </c>
      <c r="AF1405" s="128"/>
      <c r="AG1405" s="129"/>
      <c r="AH1405" s="120">
        <f>Таблица1[[#This Row],[1002 заказ]]+Таблица1[[#This Row],[1001 заказ]]</f>
        <v>0</v>
      </c>
      <c r="AI1405" s="57"/>
      <c r="AJ1405" s="194"/>
      <c r="AK1405" s="194"/>
      <c r="AL1405" s="194">
        <f>Таблица1[[#This Row],[ФАКТ 1001]]+Таблица1[[#This Row],[ФАКТ 1002]]+Таблица1[[#This Row],[1001 заказ]]+Таблица1[[#This Row],[1002 заказ]]</f>
        <v>0</v>
      </c>
      <c r="AP1405" s="3">
        <f>Таблица1[[#This Row],[Возврат 1002]]+Таблица1[[#This Row],[Возврат 1001]]</f>
        <v>0</v>
      </c>
      <c r="AQ140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406" spans="1:43" s="3" customFormat="1" ht="15.75" customHeight="1" x14ac:dyDescent="0.2">
      <c r="A1406" s="23" t="s">
        <v>810</v>
      </c>
      <c r="B1406" s="2">
        <v>941612</v>
      </c>
      <c r="C1406" s="88" t="s">
        <v>798</v>
      </c>
      <c r="D1406" s="23" t="s">
        <v>810</v>
      </c>
      <c r="E1406" s="7">
        <v>941612</v>
      </c>
      <c r="F1406" s="7" t="s">
        <v>607</v>
      </c>
      <c r="G1406" s="8" t="s">
        <v>1099</v>
      </c>
      <c r="H1406" s="5" t="s">
        <v>21</v>
      </c>
      <c r="I1406" s="5">
        <v>5</v>
      </c>
      <c r="J1406" s="5">
        <v>139.69999999999999</v>
      </c>
      <c r="K1406" s="5">
        <v>16</v>
      </c>
      <c r="L1406" s="5">
        <v>45</v>
      </c>
      <c r="M1406" s="5">
        <v>95.3</v>
      </c>
      <c r="N1406" s="5">
        <v>7</v>
      </c>
      <c r="O1406" s="43" t="str">
        <f>CONCATENATE(Таблица1[[#This Row],[Отверстия]],"/",Таблица1[[#This Row],[PCD]])</f>
        <v>5/139,7</v>
      </c>
      <c r="P1406" s="5" t="s">
        <v>797</v>
      </c>
      <c r="Q1406" s="17" t="str">
        <f>CONCATENATE(Таблица1[[#This Row],[Отверстия]],"/",Таблица1[[#This Row],[PCD]],"/",Таблица1[[#This Row],[Диаметр]])</f>
        <v>5/139,7/16</v>
      </c>
      <c r="R140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5/139,7/16/45/95,3/7</v>
      </c>
      <c r="S140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5/139,7/16/45/95,3/7</v>
      </c>
      <c r="T1406" s="58" t="s">
        <v>22</v>
      </c>
      <c r="U1406" s="4"/>
      <c r="V1406" s="35"/>
      <c r="W1406" s="55"/>
      <c r="X1406" s="34">
        <v>3990</v>
      </c>
      <c r="Y1406" s="161"/>
      <c r="Z1406" s="34">
        <v>0</v>
      </c>
      <c r="AA1406" s="51">
        <f>IFERROR(VLOOKUP(Таблица1[[#This Row],[Товар КОД6]],'Stock СВОД'!$A$5:$C$220,2,0),)</f>
        <v>0</v>
      </c>
      <c r="AB1406" s="51">
        <f>IFERROR(VLOOKUP(Таблица1[[#This Row],[Товар КОД6]],'Продажи Период СВОД'!$A$5:$C$410,2,0),)</f>
        <v>0</v>
      </c>
      <c r="AC1406" s="129">
        <f>IFERROR(VLOOKUP(Таблица1[[#This Row],[Товар КОД6]],'Stock СВОД'!$A$5:$C$220,3,0),)</f>
        <v>0</v>
      </c>
      <c r="AD1406" s="51">
        <f>IFERROR(VLOOKUP(Таблица1[[#This Row],[Товар КОД6]],'Продажи Период СВОД'!$A$5:$C$410,3,0),)</f>
        <v>0</v>
      </c>
      <c r="AE1406" s="119">
        <f>Таблица1[[#This Row],[СТОК 1001]]+Таблица1[[#This Row],[СТОК 1002,]]</f>
        <v>0</v>
      </c>
      <c r="AF1406" s="128"/>
      <c r="AG1406" s="129"/>
      <c r="AH1406" s="120">
        <f>Таблица1[[#This Row],[1002 заказ]]+Таблица1[[#This Row],[1001 заказ]]</f>
        <v>0</v>
      </c>
      <c r="AI1406" s="57"/>
      <c r="AJ1406" s="194"/>
      <c r="AK1406" s="194"/>
      <c r="AL1406" s="194">
        <f>Таблица1[[#This Row],[ФАКТ 1001]]+Таблица1[[#This Row],[ФАКТ 1002]]+Таблица1[[#This Row],[1001 заказ]]+Таблица1[[#This Row],[1002 заказ]]</f>
        <v>0</v>
      </c>
      <c r="AO1406" s="3">
        <v>2</v>
      </c>
      <c r="AP1406" s="3">
        <f>Таблица1[[#This Row],[Возврат 1002]]+Таблица1[[#This Row],[Возврат 1001]]</f>
        <v>2</v>
      </c>
      <c r="AQ140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407" spans="1:43" s="3" customFormat="1" ht="15.75" customHeight="1" x14ac:dyDescent="0.2">
      <c r="A1407" s="23" t="s">
        <v>810</v>
      </c>
      <c r="B1407" s="2">
        <v>405724</v>
      </c>
      <c r="C1407" s="88" t="s">
        <v>1327</v>
      </c>
      <c r="D1407" s="23" t="s">
        <v>810</v>
      </c>
      <c r="E1407" s="7">
        <v>405724</v>
      </c>
      <c r="F1407" s="7" t="s">
        <v>607</v>
      </c>
      <c r="G1407" s="8" t="s">
        <v>1180</v>
      </c>
      <c r="H1407" s="5" t="s">
        <v>21</v>
      </c>
      <c r="I1407" s="5">
        <v>5</v>
      </c>
      <c r="J1407" s="5">
        <v>139.69999999999999</v>
      </c>
      <c r="K1407" s="5">
        <v>16</v>
      </c>
      <c r="L1407" s="5">
        <v>45</v>
      </c>
      <c r="M1407" s="5">
        <v>95.3</v>
      </c>
      <c r="N1407" s="5">
        <v>7</v>
      </c>
      <c r="O1407" s="43" t="str">
        <f>CONCATENATE(Таблица1[[#This Row],[Отверстия]],"/",Таблица1[[#This Row],[PCD]])</f>
        <v>5/139,7</v>
      </c>
      <c r="P1407" s="5" t="s">
        <v>1326</v>
      </c>
      <c r="Q1407" s="17" t="str">
        <f>CONCATENATE(Таблица1[[#This Row],[Отверстия]],"/",Таблица1[[#This Row],[PCD]],"/",Таблица1[[#This Row],[Диаметр]])</f>
        <v>5/139,7/16</v>
      </c>
      <c r="R140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5/139,7/16/45/95,3/7</v>
      </c>
      <c r="S140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5/139,7/16/45/95,3/7</v>
      </c>
      <c r="T1407" s="58" t="s">
        <v>22</v>
      </c>
      <c r="U1407" s="4"/>
      <c r="V1407" s="35"/>
      <c r="W1407" s="55"/>
      <c r="X1407" s="34">
        <v>4250</v>
      </c>
      <c r="Y1407" s="161"/>
      <c r="Z1407" s="34">
        <v>0</v>
      </c>
      <c r="AA1407" s="51">
        <f>IFERROR(VLOOKUP(Таблица1[[#This Row],[Товар КОД6]],'Stock СВОД'!$A$5:$C$220,2,0),)</f>
        <v>0</v>
      </c>
      <c r="AB1407" s="51">
        <f>IFERROR(VLOOKUP(Таблица1[[#This Row],[Товар КОД6]],'Продажи Период СВОД'!$A$5:$C$410,2,0),)</f>
        <v>0</v>
      </c>
      <c r="AC1407" s="129">
        <f>IFERROR(VLOOKUP(Таблица1[[#This Row],[Товар КОД6]],'Stock СВОД'!$A$5:$C$220,3,0),)</f>
        <v>0</v>
      </c>
      <c r="AD1407" s="51">
        <f>IFERROR(VLOOKUP(Таблица1[[#This Row],[Товар КОД6]],'Продажи Период СВОД'!$A$5:$C$410,3,0),)</f>
        <v>0</v>
      </c>
      <c r="AE1407" s="119">
        <f>Таблица1[[#This Row],[СТОК 1001]]+Таблица1[[#This Row],[СТОК 1002,]]</f>
        <v>0</v>
      </c>
      <c r="AF1407" s="128"/>
      <c r="AG1407" s="129"/>
      <c r="AH1407" s="120">
        <f>Таблица1[[#This Row],[1002 заказ]]+Таблица1[[#This Row],[1001 заказ]]</f>
        <v>0</v>
      </c>
      <c r="AI1407" s="57"/>
      <c r="AJ1407" s="194"/>
      <c r="AK1407" s="194"/>
      <c r="AL1407" s="194">
        <f>Таблица1[[#This Row],[ФАКТ 1001]]+Таблица1[[#This Row],[ФАКТ 1002]]+Таблица1[[#This Row],[1001 заказ]]+Таблица1[[#This Row],[1002 заказ]]</f>
        <v>0</v>
      </c>
      <c r="AP1407" s="3">
        <f>Таблица1[[#This Row],[Возврат 1002]]+Таблица1[[#This Row],[Возврат 1001]]</f>
        <v>0</v>
      </c>
      <c r="AQ140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408" spans="1:43" s="3" customFormat="1" ht="15.75" customHeight="1" x14ac:dyDescent="0.2">
      <c r="A1408" s="23" t="s">
        <v>810</v>
      </c>
      <c r="B1408" s="2">
        <v>409071</v>
      </c>
      <c r="C1408" s="88" t="s">
        <v>1827</v>
      </c>
      <c r="D1408" s="23" t="s">
        <v>810</v>
      </c>
      <c r="E1408" s="7">
        <v>409071</v>
      </c>
      <c r="F1408" s="7" t="s">
        <v>1004</v>
      </c>
      <c r="G1408" s="8" t="s">
        <v>1180</v>
      </c>
      <c r="H1408" s="5" t="s">
        <v>21</v>
      </c>
      <c r="I1408" s="5">
        <v>5</v>
      </c>
      <c r="J1408" s="5">
        <v>139.69999999999999</v>
      </c>
      <c r="K1408" s="5">
        <v>16</v>
      </c>
      <c r="L1408" s="5">
        <v>45</v>
      </c>
      <c r="M1408" s="5">
        <v>95.3</v>
      </c>
      <c r="N1408" s="5">
        <v>7</v>
      </c>
      <c r="O1408" s="43" t="str">
        <f>CONCATENATE(Таблица1[[#This Row],[Отверстия]],"/",Таблица1[[#This Row],[PCD]])</f>
        <v>5/139,7</v>
      </c>
      <c r="P1408" s="5" t="s">
        <v>1826</v>
      </c>
      <c r="Q1408" s="17" t="str">
        <f>CONCATENATE(Таблица1[[#This Row],[Отверстия]],"/",Таблица1[[#This Row],[PCD]],"/",Таблица1[[#This Row],[Диаметр]])</f>
        <v>5/139,7/16</v>
      </c>
      <c r="R140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5/139,7/16/45/95,3/7</v>
      </c>
      <c r="S140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5/139,7/16/45/95,3/7</v>
      </c>
      <c r="T1408" s="58" t="s">
        <v>22</v>
      </c>
      <c r="U1408" s="4"/>
      <c r="V1408" s="35"/>
      <c r="W1408" s="55"/>
      <c r="X1408" s="34">
        <v>4250</v>
      </c>
      <c r="Y1408" s="161"/>
      <c r="Z1408" s="34">
        <v>0</v>
      </c>
      <c r="AA1408" s="51">
        <f>IFERROR(VLOOKUP(Таблица1[[#This Row],[Товар КОД6]],'Stock СВОД'!$A$5:$C$220,2,0),)</f>
        <v>0</v>
      </c>
      <c r="AB1408" s="51">
        <f>IFERROR(VLOOKUP(Таблица1[[#This Row],[Товар КОД6]],'Продажи Период СВОД'!$A$5:$C$410,2,0),)</f>
        <v>0</v>
      </c>
      <c r="AC1408" s="129">
        <f>IFERROR(VLOOKUP(Таблица1[[#This Row],[Товар КОД6]],'Stock СВОД'!$A$5:$C$220,3,0),)</f>
        <v>0</v>
      </c>
      <c r="AD1408" s="51">
        <f>IFERROR(VLOOKUP(Таблица1[[#This Row],[Товар КОД6]],'Продажи Период СВОД'!$A$5:$C$410,3,0),)</f>
        <v>0</v>
      </c>
      <c r="AE1408" s="119">
        <f>Таблица1[[#This Row],[СТОК 1001]]+Таблица1[[#This Row],[СТОК 1002,]]</f>
        <v>0</v>
      </c>
      <c r="AF1408" s="128"/>
      <c r="AG1408" s="129"/>
      <c r="AH1408" s="120">
        <f>Таблица1[[#This Row],[1002 заказ]]+Таблица1[[#This Row],[1001 заказ]]</f>
        <v>0</v>
      </c>
      <c r="AI1408" s="57"/>
      <c r="AJ1408" s="194"/>
      <c r="AK1408" s="194"/>
      <c r="AL1408" s="194">
        <f>Таблица1[[#This Row],[ФАКТ 1001]]+Таблица1[[#This Row],[ФАКТ 1002]]+Таблица1[[#This Row],[1001 заказ]]+Таблица1[[#This Row],[1002 заказ]]</f>
        <v>0</v>
      </c>
      <c r="AP1408" s="3">
        <f>Таблица1[[#This Row],[Возврат 1002]]+Таблица1[[#This Row],[Возврат 1001]]</f>
        <v>0</v>
      </c>
      <c r="AQ140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409" spans="1:43" s="3" customFormat="1" ht="15.75" customHeight="1" x14ac:dyDescent="0.2">
      <c r="A1409" s="23" t="s">
        <v>810</v>
      </c>
      <c r="B1409" s="2">
        <v>409072</v>
      </c>
      <c r="C1409" s="88" t="s">
        <v>1829</v>
      </c>
      <c r="D1409" s="23" t="s">
        <v>810</v>
      </c>
      <c r="E1409" s="7">
        <v>409072</v>
      </c>
      <c r="F1409" s="7" t="s">
        <v>1004</v>
      </c>
      <c r="G1409" s="8" t="s">
        <v>2571</v>
      </c>
      <c r="H1409" s="5" t="s">
        <v>21</v>
      </c>
      <c r="I1409" s="5">
        <v>5</v>
      </c>
      <c r="J1409" s="5">
        <v>139.69999999999999</v>
      </c>
      <c r="K1409" s="5">
        <v>16</v>
      </c>
      <c r="L1409" s="5">
        <v>45</v>
      </c>
      <c r="M1409" s="5">
        <v>95.3</v>
      </c>
      <c r="N1409" s="5">
        <v>7</v>
      </c>
      <c r="O1409" s="43" t="str">
        <f>CONCATENATE(Таблица1[[#This Row],[Отверстия]],"/",Таблица1[[#This Row],[PCD]])</f>
        <v>5/139,7</v>
      </c>
      <c r="P1409" s="5" t="s">
        <v>1828</v>
      </c>
      <c r="Q1409" s="17" t="str">
        <f>CONCATENATE(Таблица1[[#This Row],[Отверстия]],"/",Таблица1[[#This Row],[PCD]],"/",Таблица1[[#This Row],[Диаметр]])</f>
        <v>5/139,7/16</v>
      </c>
      <c r="R140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5/139,7/16/45/95,3/7</v>
      </c>
      <c r="S140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5/139,7/16/45/95,3/7</v>
      </c>
      <c r="T1409" s="58" t="s">
        <v>22</v>
      </c>
      <c r="U1409" s="4"/>
      <c r="V1409" s="35"/>
      <c r="W1409" s="55"/>
      <c r="X1409" s="34">
        <v>4250</v>
      </c>
      <c r="Y1409" s="161"/>
      <c r="Z1409" s="34">
        <v>0</v>
      </c>
      <c r="AA1409" s="51">
        <f>IFERROR(VLOOKUP(Таблица1[[#This Row],[Товар КОД6]],'Stock СВОД'!$A$5:$C$220,2,0),)</f>
        <v>0</v>
      </c>
      <c r="AB1409" s="51">
        <f>IFERROR(VLOOKUP(Таблица1[[#This Row],[Товар КОД6]],'Продажи Период СВОД'!$A$5:$C$410,2,0),)</f>
        <v>0</v>
      </c>
      <c r="AC1409" s="129">
        <f>IFERROR(VLOOKUP(Таблица1[[#This Row],[Товар КОД6]],'Stock СВОД'!$A$5:$C$220,3,0),)</f>
        <v>0</v>
      </c>
      <c r="AD1409" s="51">
        <f>IFERROR(VLOOKUP(Таблица1[[#This Row],[Товар КОД6]],'Продажи Период СВОД'!$A$5:$C$410,3,0),)</f>
        <v>0</v>
      </c>
      <c r="AE1409" s="119">
        <f>Таблица1[[#This Row],[СТОК 1001]]+Таблица1[[#This Row],[СТОК 1002,]]</f>
        <v>0</v>
      </c>
      <c r="AF1409" s="128"/>
      <c r="AG1409" s="129"/>
      <c r="AH1409" s="120">
        <f>Таблица1[[#This Row],[1002 заказ]]+Таблица1[[#This Row],[1001 заказ]]</f>
        <v>0</v>
      </c>
      <c r="AI1409" s="57"/>
      <c r="AJ1409" s="194"/>
      <c r="AK1409" s="194"/>
      <c r="AL1409" s="194">
        <f>Таблица1[[#This Row],[ФАКТ 1001]]+Таблица1[[#This Row],[ФАКТ 1002]]+Таблица1[[#This Row],[1001 заказ]]+Таблица1[[#This Row],[1002 заказ]]</f>
        <v>0</v>
      </c>
      <c r="AP1409" s="3">
        <f>Таблица1[[#This Row],[Возврат 1002]]+Таблица1[[#This Row],[Возврат 1001]]</f>
        <v>0</v>
      </c>
      <c r="AQ140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410" spans="1:43" s="3" customFormat="1" ht="15.75" customHeight="1" x14ac:dyDescent="0.2">
      <c r="A1410" s="23" t="s">
        <v>810</v>
      </c>
      <c r="B1410" s="2">
        <v>661711</v>
      </c>
      <c r="C1410" s="88" t="s">
        <v>2138</v>
      </c>
      <c r="D1410" s="23" t="s">
        <v>810</v>
      </c>
      <c r="E1410" s="7">
        <v>661711</v>
      </c>
      <c r="F1410" s="7" t="s">
        <v>607</v>
      </c>
      <c r="G1410" s="8" t="s">
        <v>1106</v>
      </c>
      <c r="H1410" s="5" t="s">
        <v>21</v>
      </c>
      <c r="I1410" s="5">
        <v>5</v>
      </c>
      <c r="J1410" s="5">
        <v>139.69999999999999</v>
      </c>
      <c r="K1410" s="5">
        <v>16</v>
      </c>
      <c r="L1410" s="5">
        <v>45</v>
      </c>
      <c r="M1410" s="5">
        <v>95.3</v>
      </c>
      <c r="N1410" s="5">
        <v>7</v>
      </c>
      <c r="O1410" s="43" t="str">
        <f>CONCATENATE(Таблица1[[#This Row],[Отверстия]],"/",Таблица1[[#This Row],[PCD]])</f>
        <v>5/139,7</v>
      </c>
      <c r="P1410" s="5" t="s">
        <v>2137</v>
      </c>
      <c r="Q1410" s="17" t="str">
        <f>CONCATENATE(Таблица1[[#This Row],[Отверстия]],"/",Таблица1[[#This Row],[PCD]],"/",Таблица1[[#This Row],[Диаметр]])</f>
        <v>5/139,7/16</v>
      </c>
      <c r="R141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5/139,7/16/45/95,3/7</v>
      </c>
      <c r="S141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5/139,7/16/45/95,3/7</v>
      </c>
      <c r="T1410" s="58" t="s">
        <v>22</v>
      </c>
      <c r="U1410" s="4"/>
      <c r="V1410" s="35"/>
      <c r="W1410" s="55"/>
      <c r="X1410" s="34">
        <v>3990</v>
      </c>
      <c r="Y1410" s="161"/>
      <c r="Z1410" s="34">
        <v>0</v>
      </c>
      <c r="AA1410" s="51">
        <f>IFERROR(VLOOKUP(Таблица1[[#This Row],[Товар КОД6]],'Stock СВОД'!$A$5:$C$220,2,0),)</f>
        <v>0</v>
      </c>
      <c r="AB1410" s="51">
        <f>IFERROR(VLOOKUP(Таблица1[[#This Row],[Товар КОД6]],'Продажи Период СВОД'!$A$5:$C$410,2,0),)</f>
        <v>0</v>
      </c>
      <c r="AC1410" s="129">
        <f>IFERROR(VLOOKUP(Таблица1[[#This Row],[Товар КОД6]],'Stock СВОД'!$A$5:$C$220,3,0),)</f>
        <v>0</v>
      </c>
      <c r="AD1410" s="51">
        <f>IFERROR(VLOOKUP(Таблица1[[#This Row],[Товар КОД6]],'Продажи Период СВОД'!$A$5:$C$410,3,0),)</f>
        <v>0</v>
      </c>
      <c r="AE1410" s="119">
        <f>Таблица1[[#This Row],[СТОК 1001]]+Таблица1[[#This Row],[СТОК 1002,]]</f>
        <v>0</v>
      </c>
      <c r="AF1410" s="128"/>
      <c r="AG1410" s="129"/>
      <c r="AH1410" s="120">
        <f>Таблица1[[#This Row],[1002 заказ]]+Таблица1[[#This Row],[1001 заказ]]</f>
        <v>0</v>
      </c>
      <c r="AI1410" s="57"/>
      <c r="AJ1410" s="194"/>
      <c r="AK1410" s="194"/>
      <c r="AL1410" s="194">
        <f>Таблица1[[#This Row],[ФАКТ 1001]]+Таблица1[[#This Row],[ФАКТ 1002]]+Таблица1[[#This Row],[1001 заказ]]+Таблица1[[#This Row],[1002 заказ]]</f>
        <v>0</v>
      </c>
      <c r="AP1410" s="3">
        <f>Таблица1[[#This Row],[Возврат 1002]]+Таблица1[[#This Row],[Возврат 1001]]</f>
        <v>0</v>
      </c>
      <c r="AQ141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411" spans="1:43" s="3" customFormat="1" ht="15.75" customHeight="1" x14ac:dyDescent="0.2">
      <c r="A1411" s="23" t="s">
        <v>810</v>
      </c>
      <c r="B1411" s="2">
        <v>665716</v>
      </c>
      <c r="C1411" s="88" t="s">
        <v>2321</v>
      </c>
      <c r="D1411" s="23" t="s">
        <v>810</v>
      </c>
      <c r="E1411" s="7">
        <v>665716</v>
      </c>
      <c r="F1411" s="7" t="s">
        <v>1004</v>
      </c>
      <c r="G1411" s="8" t="s">
        <v>1106</v>
      </c>
      <c r="H1411" s="5" t="s">
        <v>21</v>
      </c>
      <c r="I1411" s="5">
        <v>5</v>
      </c>
      <c r="J1411" s="5">
        <v>139.69999999999999</v>
      </c>
      <c r="K1411" s="5">
        <v>16</v>
      </c>
      <c r="L1411" s="5">
        <v>45</v>
      </c>
      <c r="M1411" s="5">
        <v>95.3</v>
      </c>
      <c r="N1411" s="5">
        <v>7</v>
      </c>
      <c r="O1411" s="43" t="str">
        <f>CONCATENATE(Таблица1[[#This Row],[Отверстия]],"/",Таблица1[[#This Row],[PCD]])</f>
        <v>5/139,7</v>
      </c>
      <c r="P1411" s="5" t="s">
        <v>2320</v>
      </c>
      <c r="Q1411" s="17" t="str">
        <f>CONCATENATE(Таблица1[[#This Row],[Отверстия]],"/",Таблица1[[#This Row],[PCD]],"/",Таблица1[[#This Row],[Диаметр]])</f>
        <v>5/139,7/16</v>
      </c>
      <c r="R141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5/139,7/16/45/95,3/7</v>
      </c>
      <c r="S141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5/139,7/16/45/95,3/7</v>
      </c>
      <c r="T1411" s="58" t="s">
        <v>22</v>
      </c>
      <c r="U1411" s="4"/>
      <c r="V1411" s="35"/>
      <c r="W1411" s="55"/>
      <c r="X1411" s="34">
        <v>3990</v>
      </c>
      <c r="Y1411" s="161"/>
      <c r="Z1411" s="34">
        <v>0</v>
      </c>
      <c r="AA1411" s="51">
        <f>IFERROR(VLOOKUP(Таблица1[[#This Row],[Товар КОД6]],'Stock СВОД'!$A$5:$C$220,2,0),)</f>
        <v>0</v>
      </c>
      <c r="AB1411" s="51">
        <f>IFERROR(VLOOKUP(Таблица1[[#This Row],[Товар КОД6]],'Продажи Период СВОД'!$A$5:$C$410,2,0),)</f>
        <v>0</v>
      </c>
      <c r="AC1411" s="129">
        <f>IFERROR(VLOOKUP(Таблица1[[#This Row],[Товар КОД6]],'Stock СВОД'!$A$5:$C$220,3,0),)</f>
        <v>0</v>
      </c>
      <c r="AD1411" s="51">
        <f>IFERROR(VLOOKUP(Таблица1[[#This Row],[Товар КОД6]],'Продажи Период СВОД'!$A$5:$C$410,3,0),)</f>
        <v>0</v>
      </c>
      <c r="AE1411" s="119">
        <f>Таблица1[[#This Row],[СТОК 1001]]+Таблица1[[#This Row],[СТОК 1002,]]</f>
        <v>0</v>
      </c>
      <c r="AF1411" s="128"/>
      <c r="AG1411" s="129"/>
      <c r="AH1411" s="120">
        <f>Таблица1[[#This Row],[1002 заказ]]+Таблица1[[#This Row],[1001 заказ]]</f>
        <v>0</v>
      </c>
      <c r="AI1411" s="57"/>
      <c r="AJ1411" s="194"/>
      <c r="AK1411" s="194"/>
      <c r="AL1411" s="194">
        <f>Таблица1[[#This Row],[ФАКТ 1001]]+Таблица1[[#This Row],[ФАКТ 1002]]+Таблица1[[#This Row],[1001 заказ]]+Таблица1[[#This Row],[1002 заказ]]</f>
        <v>0</v>
      </c>
      <c r="AP1411" s="3">
        <f>Таблица1[[#This Row],[Возврат 1002]]+Таблица1[[#This Row],[Возврат 1001]]</f>
        <v>0</v>
      </c>
      <c r="AQ141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412" spans="1:43" s="3" customFormat="1" ht="15.75" customHeight="1" x14ac:dyDescent="0.2">
      <c r="A1412" s="23" t="s">
        <v>810</v>
      </c>
      <c r="B1412" s="2">
        <v>665718</v>
      </c>
      <c r="C1412" s="88" t="s">
        <v>3982</v>
      </c>
      <c r="D1412" s="23" t="s">
        <v>810</v>
      </c>
      <c r="E1412" s="7">
        <v>665718</v>
      </c>
      <c r="F1412" s="7" t="s">
        <v>1004</v>
      </c>
      <c r="G1412" s="8" t="s">
        <v>1099</v>
      </c>
      <c r="H1412" s="5" t="s">
        <v>21</v>
      </c>
      <c r="I1412" s="5">
        <v>5</v>
      </c>
      <c r="J1412" s="5">
        <v>139.69999999999999</v>
      </c>
      <c r="K1412" s="5">
        <v>16</v>
      </c>
      <c r="L1412" s="5">
        <v>45</v>
      </c>
      <c r="M1412" s="5">
        <v>95.3</v>
      </c>
      <c r="N1412" s="5">
        <v>7</v>
      </c>
      <c r="O1412" s="43" t="str">
        <f>CONCATENATE(Таблица1[[#This Row],[Отверстия]],"/",Таблица1[[#This Row],[PCD]])</f>
        <v>5/139,7</v>
      </c>
      <c r="P1412" s="5" t="s">
        <v>2324</v>
      </c>
      <c r="Q1412" s="17" t="str">
        <f>CONCATENATE(Таблица1[[#This Row],[Отверстия]],"/",Таблица1[[#This Row],[PCD]],"/",Таблица1[[#This Row],[Диаметр]])</f>
        <v>5/139,7/16</v>
      </c>
      <c r="R141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5/139,7/16/45/95,3/7</v>
      </c>
      <c r="S141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5/139,7/16/45/95,3/7</v>
      </c>
      <c r="T1412" s="58" t="s">
        <v>22</v>
      </c>
      <c r="U1412" s="4"/>
      <c r="V1412" s="35"/>
      <c r="W1412" s="55"/>
      <c r="X1412" s="34">
        <v>3990</v>
      </c>
      <c r="Y1412" s="161"/>
      <c r="Z1412" s="34">
        <v>0</v>
      </c>
      <c r="AA1412" s="51">
        <f>IFERROR(VLOOKUP(Таблица1[[#This Row],[Товар КОД6]],'Stock СВОД'!$A$5:$C$220,2,0),)</f>
        <v>0</v>
      </c>
      <c r="AB1412" s="51">
        <f>IFERROR(VLOOKUP(Таблица1[[#This Row],[Товар КОД6]],'Продажи Период СВОД'!$A$5:$C$410,2,0),)</f>
        <v>0</v>
      </c>
      <c r="AC1412" s="129">
        <f>IFERROR(VLOOKUP(Таблица1[[#This Row],[Товар КОД6]],'Stock СВОД'!$A$5:$C$220,3,0),)</f>
        <v>0</v>
      </c>
      <c r="AD1412" s="51">
        <f>IFERROR(VLOOKUP(Таблица1[[#This Row],[Товар КОД6]],'Продажи Период СВОД'!$A$5:$C$410,3,0),)</f>
        <v>0</v>
      </c>
      <c r="AE1412" s="119">
        <f>Таблица1[[#This Row],[СТОК 1001]]+Таблица1[[#This Row],[СТОК 1002,]]</f>
        <v>0</v>
      </c>
      <c r="AF1412" s="128"/>
      <c r="AG1412" s="129"/>
      <c r="AH1412" s="120">
        <f>Таблица1[[#This Row],[1002 заказ]]+Таблица1[[#This Row],[1001 заказ]]</f>
        <v>0</v>
      </c>
      <c r="AI1412" s="57"/>
      <c r="AJ1412" s="194"/>
      <c r="AK1412" s="194"/>
      <c r="AL1412" s="194">
        <f>Таблица1[[#This Row],[ФАКТ 1001]]+Таблица1[[#This Row],[ФАКТ 1002]]+Таблица1[[#This Row],[1001 заказ]]+Таблица1[[#This Row],[1002 заказ]]</f>
        <v>0</v>
      </c>
      <c r="AP1412" s="3">
        <f>Таблица1[[#This Row],[Возврат 1002]]+Таблица1[[#This Row],[Возврат 1001]]</f>
        <v>0</v>
      </c>
      <c r="AQ141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413" spans="1:43" s="3" customFormat="1" ht="15.75" customHeight="1" x14ac:dyDescent="0.2">
      <c r="A1413" s="23" t="s">
        <v>810</v>
      </c>
      <c r="B1413" s="2">
        <v>409064</v>
      </c>
      <c r="C1413" s="88" t="s">
        <v>1817</v>
      </c>
      <c r="D1413" s="23" t="s">
        <v>810</v>
      </c>
      <c r="E1413" s="7">
        <v>409064</v>
      </c>
      <c r="F1413" s="7" t="s">
        <v>1004</v>
      </c>
      <c r="G1413" s="8" t="s">
        <v>1180</v>
      </c>
      <c r="H1413" s="5" t="s">
        <v>21</v>
      </c>
      <c r="I1413" s="5">
        <v>6</v>
      </c>
      <c r="J1413" s="5">
        <v>114.3</v>
      </c>
      <c r="K1413" s="5">
        <v>16</v>
      </c>
      <c r="L1413" s="5">
        <v>30</v>
      </c>
      <c r="M1413" s="5">
        <v>66.099999999999994</v>
      </c>
      <c r="N1413" s="5">
        <v>7</v>
      </c>
      <c r="O1413" s="43" t="str">
        <f>CONCATENATE(Таблица1[[#This Row],[Отверстия]],"/",Таблица1[[#This Row],[PCD]])</f>
        <v>6/114,3</v>
      </c>
      <c r="P1413" s="5" t="s">
        <v>1816</v>
      </c>
      <c r="Q1413" s="17" t="str">
        <f>CONCATENATE(Таблица1[[#This Row],[Отверстия]],"/",Таблица1[[#This Row],[PCD]],"/",Таблица1[[#This Row],[Диаметр]])</f>
        <v>6/114,3/16</v>
      </c>
      <c r="R141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6/114,3/16/30/66,1/7</v>
      </c>
      <c r="S141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6/114,3/16/30/66,1/7</v>
      </c>
      <c r="T1413" s="58" t="s">
        <v>22</v>
      </c>
      <c r="U1413" s="4"/>
      <c r="V1413" s="35"/>
      <c r="W1413" s="55"/>
      <c r="X1413" s="34">
        <v>4250</v>
      </c>
      <c r="Y1413" s="161"/>
      <c r="Z1413" s="34">
        <v>0</v>
      </c>
      <c r="AA1413" s="51">
        <f>IFERROR(VLOOKUP(Таблица1[[#This Row],[Товар КОД6]],'Stock СВОД'!$A$5:$C$220,2,0),)</f>
        <v>0</v>
      </c>
      <c r="AB1413" s="51">
        <f>IFERROR(VLOOKUP(Таблица1[[#This Row],[Товар КОД6]],'Продажи Период СВОД'!$A$5:$C$410,2,0),)</f>
        <v>0</v>
      </c>
      <c r="AC1413" s="129">
        <f>IFERROR(VLOOKUP(Таблица1[[#This Row],[Товар КОД6]],'Stock СВОД'!$A$5:$C$220,3,0),)</f>
        <v>0</v>
      </c>
      <c r="AD1413" s="51">
        <f>IFERROR(VLOOKUP(Таблица1[[#This Row],[Товар КОД6]],'Продажи Период СВОД'!$A$5:$C$410,3,0),)</f>
        <v>0</v>
      </c>
      <c r="AE1413" s="119">
        <f>Таблица1[[#This Row],[СТОК 1001]]+Таблица1[[#This Row],[СТОК 1002,]]</f>
        <v>0</v>
      </c>
      <c r="AF1413" s="128"/>
      <c r="AG1413" s="129"/>
      <c r="AH1413" s="120">
        <f>Таблица1[[#This Row],[1002 заказ]]+Таблица1[[#This Row],[1001 заказ]]</f>
        <v>0</v>
      </c>
      <c r="AI1413" s="57"/>
      <c r="AJ1413" s="194"/>
      <c r="AK1413" s="194"/>
      <c r="AL1413" s="194">
        <f>Таблица1[[#This Row],[ФАКТ 1001]]+Таблица1[[#This Row],[ФАКТ 1002]]+Таблица1[[#This Row],[1001 заказ]]+Таблица1[[#This Row],[1002 заказ]]</f>
        <v>0</v>
      </c>
      <c r="AP1413" s="3">
        <f>Таблица1[[#This Row],[Возврат 1002]]+Таблица1[[#This Row],[Возврат 1001]]</f>
        <v>0</v>
      </c>
      <c r="AQ141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414" spans="1:43" s="3" customFormat="1" ht="15.75" customHeight="1" x14ac:dyDescent="0.2">
      <c r="A1414" s="23" t="s">
        <v>810</v>
      </c>
      <c r="B1414" s="2">
        <v>409066</v>
      </c>
      <c r="C1414" s="88" t="s">
        <v>1819</v>
      </c>
      <c r="D1414" s="23" t="s">
        <v>810</v>
      </c>
      <c r="E1414" s="7">
        <v>409066</v>
      </c>
      <c r="F1414" s="7" t="s">
        <v>1004</v>
      </c>
      <c r="G1414" s="8" t="s">
        <v>2571</v>
      </c>
      <c r="H1414" s="5" t="s">
        <v>21</v>
      </c>
      <c r="I1414" s="5">
        <v>6</v>
      </c>
      <c r="J1414" s="5">
        <v>114.3</v>
      </c>
      <c r="K1414" s="5">
        <v>16</v>
      </c>
      <c r="L1414" s="5">
        <v>30</v>
      </c>
      <c r="M1414" s="5">
        <v>66.099999999999994</v>
      </c>
      <c r="N1414" s="5">
        <v>7</v>
      </c>
      <c r="O1414" s="43" t="str">
        <f>CONCATENATE(Таблица1[[#This Row],[Отверстия]],"/",Таблица1[[#This Row],[PCD]])</f>
        <v>6/114,3</v>
      </c>
      <c r="P1414" s="5" t="s">
        <v>1818</v>
      </c>
      <c r="Q1414" s="17" t="str">
        <f>CONCATENATE(Таблица1[[#This Row],[Отверстия]],"/",Таблица1[[#This Row],[PCD]],"/",Таблица1[[#This Row],[Диаметр]])</f>
        <v>6/114,3/16</v>
      </c>
      <c r="R141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6/114,3/16/30/66,1/7</v>
      </c>
      <c r="S141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6/114,3/16/30/66,1/7</v>
      </c>
      <c r="T1414" s="58" t="s">
        <v>22</v>
      </c>
      <c r="U1414" s="4"/>
      <c r="V1414" s="35"/>
      <c r="W1414" s="55"/>
      <c r="X1414" s="34">
        <v>4250</v>
      </c>
      <c r="Y1414" s="161"/>
      <c r="Z1414" s="34">
        <v>0</v>
      </c>
      <c r="AA1414" s="51">
        <f>IFERROR(VLOOKUP(Таблица1[[#This Row],[Товар КОД6]],'Stock СВОД'!$A$5:$C$220,2,0),)</f>
        <v>0</v>
      </c>
      <c r="AB1414" s="51">
        <f>IFERROR(VLOOKUP(Таблица1[[#This Row],[Товар КОД6]],'Продажи Период СВОД'!$A$5:$C$410,2,0),)</f>
        <v>0</v>
      </c>
      <c r="AC1414" s="129">
        <f>IFERROR(VLOOKUP(Таблица1[[#This Row],[Товар КОД6]],'Stock СВОД'!$A$5:$C$220,3,0),)</f>
        <v>0</v>
      </c>
      <c r="AD1414" s="51">
        <f>IFERROR(VLOOKUP(Таблица1[[#This Row],[Товар КОД6]],'Продажи Период СВОД'!$A$5:$C$410,3,0),)</f>
        <v>0</v>
      </c>
      <c r="AE1414" s="119">
        <f>Таблица1[[#This Row],[СТОК 1001]]+Таблица1[[#This Row],[СТОК 1002,]]</f>
        <v>0</v>
      </c>
      <c r="AF1414" s="128"/>
      <c r="AG1414" s="129"/>
      <c r="AH1414" s="120">
        <f>Таблица1[[#This Row],[1002 заказ]]+Таблица1[[#This Row],[1001 заказ]]</f>
        <v>0</v>
      </c>
      <c r="AI1414" s="57"/>
      <c r="AJ1414" s="194"/>
      <c r="AK1414" s="194"/>
      <c r="AL1414" s="194">
        <f>Таблица1[[#This Row],[ФАКТ 1001]]+Таблица1[[#This Row],[ФАКТ 1002]]+Таблица1[[#This Row],[1001 заказ]]+Таблица1[[#This Row],[1002 заказ]]</f>
        <v>0</v>
      </c>
      <c r="AP1414" s="3">
        <f>Таблица1[[#This Row],[Возврат 1002]]+Таблица1[[#This Row],[Возврат 1001]]</f>
        <v>0</v>
      </c>
      <c r="AQ141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415" spans="1:43" s="3" customFormat="1" ht="15.75" customHeight="1" x14ac:dyDescent="0.2">
      <c r="A1415" s="23" t="s">
        <v>810</v>
      </c>
      <c r="B1415" s="2">
        <v>665780</v>
      </c>
      <c r="C1415" s="88" t="s">
        <v>3865</v>
      </c>
      <c r="D1415" s="23" t="s">
        <v>810</v>
      </c>
      <c r="E1415" s="7">
        <v>665780</v>
      </c>
      <c r="F1415" s="7" t="s">
        <v>1004</v>
      </c>
      <c r="G1415" s="8" t="s">
        <v>1099</v>
      </c>
      <c r="H1415" s="5" t="s">
        <v>21</v>
      </c>
      <c r="I1415" s="5">
        <v>6</v>
      </c>
      <c r="J1415" s="5">
        <v>114.3</v>
      </c>
      <c r="K1415" s="5">
        <v>16</v>
      </c>
      <c r="L1415" s="5">
        <v>30</v>
      </c>
      <c r="M1415" s="5">
        <v>66.099999999999994</v>
      </c>
      <c r="N1415" s="5">
        <v>7</v>
      </c>
      <c r="O1415" s="43" t="str">
        <f>CONCATENATE(Таблица1[[#This Row],[Отверстия]],"/",Таблица1[[#This Row],[PCD]])</f>
        <v>6/114,3</v>
      </c>
      <c r="P1415" s="5" t="s">
        <v>2362</v>
      </c>
      <c r="Q1415" s="17" t="str">
        <f>CONCATENATE(Таблица1[[#This Row],[Отверстия]],"/",Таблица1[[#This Row],[PCD]],"/",Таблица1[[#This Row],[Диаметр]])</f>
        <v>6/114,3/16</v>
      </c>
      <c r="R141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6/114,3/16/30/66,1/7</v>
      </c>
      <c r="S141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6/114,3/16/30/66,1/7</v>
      </c>
      <c r="T1415" s="58" t="s">
        <v>22</v>
      </c>
      <c r="U1415" s="4"/>
      <c r="V1415" s="35"/>
      <c r="W1415" s="55"/>
      <c r="X1415" s="34">
        <v>3990</v>
      </c>
      <c r="Y1415" s="161"/>
      <c r="Z1415" s="34">
        <v>0</v>
      </c>
      <c r="AA1415" s="51">
        <f>IFERROR(VLOOKUP(Таблица1[[#This Row],[Товар КОД6]],'Stock СВОД'!$A$5:$C$220,2,0),)</f>
        <v>0</v>
      </c>
      <c r="AB1415" s="51">
        <f>IFERROR(VLOOKUP(Таблица1[[#This Row],[Товар КОД6]],'Продажи Период СВОД'!$A$5:$C$410,2,0),)</f>
        <v>0</v>
      </c>
      <c r="AC1415" s="129">
        <f>IFERROR(VLOOKUP(Таблица1[[#This Row],[Товар КОД6]],'Stock СВОД'!$A$5:$C$220,3,0),)</f>
        <v>0</v>
      </c>
      <c r="AD1415" s="51">
        <f>IFERROR(VLOOKUP(Таблица1[[#This Row],[Товар КОД6]],'Продажи Период СВОД'!$A$5:$C$410,3,0),)</f>
        <v>0</v>
      </c>
      <c r="AE1415" s="119">
        <f>Таблица1[[#This Row],[СТОК 1001]]+Таблица1[[#This Row],[СТОК 1002,]]</f>
        <v>0</v>
      </c>
      <c r="AF1415" s="128"/>
      <c r="AG1415" s="129"/>
      <c r="AH1415" s="120">
        <f>Таблица1[[#This Row],[1002 заказ]]+Таблица1[[#This Row],[1001 заказ]]</f>
        <v>0</v>
      </c>
      <c r="AI1415" s="57"/>
      <c r="AJ1415" s="194"/>
      <c r="AK1415" s="194"/>
      <c r="AL1415" s="194">
        <f>Таблица1[[#This Row],[ФАКТ 1001]]+Таблица1[[#This Row],[ФАКТ 1002]]+Таблица1[[#This Row],[1001 заказ]]+Таблица1[[#This Row],[1002 заказ]]</f>
        <v>0</v>
      </c>
      <c r="AP1415" s="3">
        <f>Таблица1[[#This Row],[Возврат 1002]]+Таблица1[[#This Row],[Возврат 1001]]</f>
        <v>0</v>
      </c>
      <c r="AQ141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416" spans="1:43" s="3" customFormat="1" ht="15.75" customHeight="1" x14ac:dyDescent="0.2">
      <c r="A1416" s="23" t="s">
        <v>810</v>
      </c>
      <c r="B1416" s="2">
        <v>665782</v>
      </c>
      <c r="C1416" s="88" t="s">
        <v>3968</v>
      </c>
      <c r="D1416" s="23" t="s">
        <v>810</v>
      </c>
      <c r="E1416" s="7">
        <v>665782</v>
      </c>
      <c r="F1416" s="7" t="s">
        <v>1004</v>
      </c>
      <c r="G1416" s="8" t="s">
        <v>1106</v>
      </c>
      <c r="H1416" s="5" t="s">
        <v>21</v>
      </c>
      <c r="I1416" s="5">
        <v>6</v>
      </c>
      <c r="J1416" s="5">
        <v>114.3</v>
      </c>
      <c r="K1416" s="5">
        <v>16</v>
      </c>
      <c r="L1416" s="5">
        <v>30</v>
      </c>
      <c r="M1416" s="5">
        <v>66.099999999999994</v>
      </c>
      <c r="N1416" s="5">
        <v>7</v>
      </c>
      <c r="O1416" s="43" t="str">
        <f>CONCATENATE(Таблица1[[#This Row],[Отверстия]],"/",Таблица1[[#This Row],[PCD]])</f>
        <v>6/114,3</v>
      </c>
      <c r="P1416" s="5" t="s">
        <v>2363</v>
      </c>
      <c r="Q1416" s="17" t="str">
        <f>CONCATENATE(Таблица1[[#This Row],[Отверстия]],"/",Таблица1[[#This Row],[PCD]],"/",Таблица1[[#This Row],[Диаметр]])</f>
        <v>6/114,3/16</v>
      </c>
      <c r="R141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6/114,3/16/30/66,1/7</v>
      </c>
      <c r="S141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6/114,3/16/30/66,1/7</v>
      </c>
      <c r="T1416" s="58" t="s">
        <v>22</v>
      </c>
      <c r="U1416" s="4"/>
      <c r="V1416" s="35"/>
      <c r="W1416" s="55"/>
      <c r="X1416" s="34">
        <v>3990</v>
      </c>
      <c r="Y1416" s="161"/>
      <c r="Z1416" s="34">
        <v>0</v>
      </c>
      <c r="AA1416" s="51">
        <f>IFERROR(VLOOKUP(Таблица1[[#This Row],[Товар КОД6]],'Stock СВОД'!$A$5:$C$220,2,0),)</f>
        <v>0</v>
      </c>
      <c r="AB1416" s="51">
        <f>IFERROR(VLOOKUP(Таблица1[[#This Row],[Товар КОД6]],'Продажи Период СВОД'!$A$5:$C$410,2,0),)</f>
        <v>0</v>
      </c>
      <c r="AC1416" s="129">
        <f>IFERROR(VLOOKUP(Таблица1[[#This Row],[Товар КОД6]],'Stock СВОД'!$A$5:$C$220,3,0),)</f>
        <v>0</v>
      </c>
      <c r="AD1416" s="51">
        <f>IFERROR(VLOOKUP(Таблица1[[#This Row],[Товар КОД6]],'Продажи Период СВОД'!$A$5:$C$410,3,0),)</f>
        <v>0</v>
      </c>
      <c r="AE1416" s="119">
        <f>Таблица1[[#This Row],[СТОК 1001]]+Таблица1[[#This Row],[СТОК 1002,]]</f>
        <v>0</v>
      </c>
      <c r="AF1416" s="128"/>
      <c r="AG1416" s="129"/>
      <c r="AH1416" s="120">
        <f>Таблица1[[#This Row],[1002 заказ]]+Таблица1[[#This Row],[1001 заказ]]</f>
        <v>0</v>
      </c>
      <c r="AI1416" s="57"/>
      <c r="AJ1416" s="194"/>
      <c r="AK1416" s="194"/>
      <c r="AL1416" s="194">
        <f>Таблица1[[#This Row],[ФАКТ 1001]]+Таблица1[[#This Row],[ФАКТ 1002]]+Таблица1[[#This Row],[1001 заказ]]+Таблица1[[#This Row],[1002 заказ]]</f>
        <v>0</v>
      </c>
      <c r="AP1416" s="3">
        <f>Таблица1[[#This Row],[Возврат 1002]]+Таблица1[[#This Row],[Возврат 1001]]</f>
        <v>0</v>
      </c>
      <c r="AQ141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417" spans="1:43" s="3" customFormat="1" ht="15.75" customHeight="1" x14ac:dyDescent="0.2">
      <c r="A1417" s="23" t="s">
        <v>810</v>
      </c>
      <c r="B1417" s="2">
        <v>409098</v>
      </c>
      <c r="C1417" s="88" t="s">
        <v>1863</v>
      </c>
      <c r="D1417" s="23" t="s">
        <v>810</v>
      </c>
      <c r="E1417" s="7">
        <v>409098</v>
      </c>
      <c r="F1417" s="7" t="s">
        <v>2577</v>
      </c>
      <c r="G1417" s="8" t="s">
        <v>1180</v>
      </c>
      <c r="H1417" s="5" t="s">
        <v>21</v>
      </c>
      <c r="I1417" s="5">
        <v>6</v>
      </c>
      <c r="J1417" s="5">
        <v>139.69999999999999</v>
      </c>
      <c r="K1417" s="5">
        <v>16</v>
      </c>
      <c r="L1417" s="5">
        <v>0</v>
      </c>
      <c r="M1417" s="5">
        <v>109.7</v>
      </c>
      <c r="N1417" s="5">
        <v>7</v>
      </c>
      <c r="O1417" s="43" t="str">
        <f>CONCATENATE(Таблица1[[#This Row],[Отверстия]],"/",Таблица1[[#This Row],[PCD]])</f>
        <v>6/139,7</v>
      </c>
      <c r="P1417" s="5" t="s">
        <v>1862</v>
      </c>
      <c r="Q1417" s="17" t="str">
        <f>CONCATENATE(Таблица1[[#This Row],[Отверстия]],"/",Таблица1[[#This Row],[PCD]],"/",Таблица1[[#This Row],[Диаметр]])</f>
        <v>6/139,7/16</v>
      </c>
      <c r="R141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6/139,7/16/0/109,7/7</v>
      </c>
      <c r="S141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6/139,7/16/0/109,7/7</v>
      </c>
      <c r="T1417" s="58" t="s">
        <v>22</v>
      </c>
      <c r="U1417" s="4"/>
      <c r="V1417" s="35"/>
      <c r="W1417" s="55"/>
      <c r="X1417" s="34">
        <v>4250</v>
      </c>
      <c r="Y1417" s="161"/>
      <c r="Z1417" s="34">
        <v>0</v>
      </c>
      <c r="AA1417" s="51">
        <f>IFERROR(VLOOKUP(Таблица1[[#This Row],[Товар КОД6]],'Stock СВОД'!$A$5:$C$220,2,0),)</f>
        <v>0</v>
      </c>
      <c r="AB1417" s="51">
        <f>IFERROR(VLOOKUP(Таблица1[[#This Row],[Товар КОД6]],'Продажи Период СВОД'!$A$5:$C$410,2,0),)</f>
        <v>0</v>
      </c>
      <c r="AC1417" s="129">
        <f>IFERROR(VLOOKUP(Таблица1[[#This Row],[Товар КОД6]],'Stock СВОД'!$A$5:$C$220,3,0),)</f>
        <v>0</v>
      </c>
      <c r="AD1417" s="51">
        <f>IFERROR(VLOOKUP(Таблица1[[#This Row],[Товар КОД6]],'Продажи Период СВОД'!$A$5:$C$410,3,0),)</f>
        <v>0</v>
      </c>
      <c r="AE1417" s="119">
        <f>Таблица1[[#This Row],[СТОК 1001]]+Таблица1[[#This Row],[СТОК 1002,]]</f>
        <v>0</v>
      </c>
      <c r="AF1417" s="128"/>
      <c r="AG1417" s="129"/>
      <c r="AH1417" s="120">
        <f>Таблица1[[#This Row],[1002 заказ]]+Таблица1[[#This Row],[1001 заказ]]</f>
        <v>0</v>
      </c>
      <c r="AI1417" s="57"/>
      <c r="AJ1417" s="194"/>
      <c r="AK1417" s="194"/>
      <c r="AL1417" s="194">
        <f>Таблица1[[#This Row],[ФАКТ 1001]]+Таблица1[[#This Row],[ФАКТ 1002]]+Таблица1[[#This Row],[1001 заказ]]+Таблица1[[#This Row],[1002 заказ]]</f>
        <v>0</v>
      </c>
      <c r="AP1417" s="3">
        <f>Таблица1[[#This Row],[Возврат 1002]]+Таблица1[[#This Row],[Возврат 1001]]</f>
        <v>0</v>
      </c>
      <c r="AQ141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418" spans="1:43" s="3" customFormat="1" ht="15.75" customHeight="1" x14ac:dyDescent="0.2">
      <c r="A1418" s="23" t="s">
        <v>810</v>
      </c>
      <c r="B1418" s="2">
        <v>409099</v>
      </c>
      <c r="C1418" s="88" t="s">
        <v>1865</v>
      </c>
      <c r="D1418" s="23" t="s">
        <v>810</v>
      </c>
      <c r="E1418" s="7">
        <v>409099</v>
      </c>
      <c r="F1418" s="7" t="s">
        <v>2577</v>
      </c>
      <c r="G1418" s="8" t="s">
        <v>2571</v>
      </c>
      <c r="H1418" s="5" t="s">
        <v>21</v>
      </c>
      <c r="I1418" s="5">
        <v>6</v>
      </c>
      <c r="J1418" s="5">
        <v>139.69999999999999</v>
      </c>
      <c r="K1418" s="5">
        <v>16</v>
      </c>
      <c r="L1418" s="5">
        <v>0</v>
      </c>
      <c r="M1418" s="5">
        <v>109.7</v>
      </c>
      <c r="N1418" s="5">
        <v>7</v>
      </c>
      <c r="O1418" s="43" t="str">
        <f>CONCATENATE(Таблица1[[#This Row],[Отверстия]],"/",Таблица1[[#This Row],[PCD]])</f>
        <v>6/139,7</v>
      </c>
      <c r="P1418" s="5" t="s">
        <v>1864</v>
      </c>
      <c r="Q1418" s="17" t="str">
        <f>CONCATENATE(Таблица1[[#This Row],[Отверстия]],"/",Таблица1[[#This Row],[PCD]],"/",Таблица1[[#This Row],[Диаметр]])</f>
        <v>6/139,7/16</v>
      </c>
      <c r="R141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6/139,7/16/0/109,7/7</v>
      </c>
      <c r="S141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6/139,7/16/0/109,7/7</v>
      </c>
      <c r="T1418" s="58" t="s">
        <v>22</v>
      </c>
      <c r="U1418" s="4"/>
      <c r="V1418" s="35"/>
      <c r="W1418" s="55"/>
      <c r="X1418" s="34">
        <v>4250</v>
      </c>
      <c r="Y1418" s="161"/>
      <c r="Z1418" s="34">
        <v>0</v>
      </c>
      <c r="AA1418" s="51">
        <f>IFERROR(VLOOKUP(Таблица1[[#This Row],[Товар КОД6]],'Stock СВОД'!$A$5:$C$220,2,0),)</f>
        <v>0</v>
      </c>
      <c r="AB1418" s="51">
        <f>IFERROR(VLOOKUP(Таблица1[[#This Row],[Товар КОД6]],'Продажи Период СВОД'!$A$5:$C$410,2,0),)</f>
        <v>0</v>
      </c>
      <c r="AC1418" s="129">
        <f>IFERROR(VLOOKUP(Таблица1[[#This Row],[Товар КОД6]],'Stock СВОД'!$A$5:$C$220,3,0),)</f>
        <v>0</v>
      </c>
      <c r="AD1418" s="51">
        <f>IFERROR(VLOOKUP(Таблица1[[#This Row],[Товар КОД6]],'Продажи Период СВОД'!$A$5:$C$410,3,0),)</f>
        <v>0</v>
      </c>
      <c r="AE1418" s="119">
        <f>Таблица1[[#This Row],[СТОК 1001]]+Таблица1[[#This Row],[СТОК 1002,]]</f>
        <v>0</v>
      </c>
      <c r="AF1418" s="128"/>
      <c r="AG1418" s="129"/>
      <c r="AH1418" s="120">
        <f>Таблица1[[#This Row],[1002 заказ]]+Таблица1[[#This Row],[1001 заказ]]</f>
        <v>0</v>
      </c>
      <c r="AI1418" s="57"/>
      <c r="AJ1418" s="194"/>
      <c r="AK1418" s="194"/>
      <c r="AL1418" s="194">
        <f>Таблица1[[#This Row],[ФАКТ 1001]]+Таблица1[[#This Row],[ФАКТ 1002]]+Таблица1[[#This Row],[1001 заказ]]+Таблица1[[#This Row],[1002 заказ]]</f>
        <v>0</v>
      </c>
      <c r="AP1418" s="3">
        <f>Таблица1[[#This Row],[Возврат 1002]]+Таблица1[[#This Row],[Возврат 1001]]</f>
        <v>0</v>
      </c>
      <c r="AQ141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419" spans="1:43" s="3" customFormat="1" ht="15.75" customHeight="1" x14ac:dyDescent="0.2">
      <c r="A1419" s="23" t="s">
        <v>810</v>
      </c>
      <c r="B1419" s="2">
        <v>666033</v>
      </c>
      <c r="C1419" s="88" t="s">
        <v>3866</v>
      </c>
      <c r="D1419" s="23" t="s">
        <v>810</v>
      </c>
      <c r="E1419" s="7">
        <v>666033</v>
      </c>
      <c r="F1419" s="7" t="s">
        <v>2577</v>
      </c>
      <c r="G1419" s="8" t="s">
        <v>1099</v>
      </c>
      <c r="H1419" s="5" t="s">
        <v>21</v>
      </c>
      <c r="I1419" s="5">
        <v>6</v>
      </c>
      <c r="J1419" s="5">
        <v>139.69999999999999</v>
      </c>
      <c r="K1419" s="5">
        <v>16</v>
      </c>
      <c r="L1419" s="5">
        <v>0</v>
      </c>
      <c r="M1419" s="5">
        <v>109.7</v>
      </c>
      <c r="N1419" s="5">
        <v>7</v>
      </c>
      <c r="O1419" s="43" t="str">
        <f>CONCATENATE(Таблица1[[#This Row],[Отверстия]],"/",Таблица1[[#This Row],[PCD]])</f>
        <v>6/139,7</v>
      </c>
      <c r="P1419" s="5" t="s">
        <v>2546</v>
      </c>
      <c r="Q1419" s="17" t="str">
        <f>CONCATENATE(Таблица1[[#This Row],[Отверстия]],"/",Таблица1[[#This Row],[PCD]],"/",Таблица1[[#This Row],[Диаметр]])</f>
        <v>6/139,7/16</v>
      </c>
      <c r="R141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6/139,7/16/0/109,7/7</v>
      </c>
      <c r="S141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6/139,7/16/0/109,7/7</v>
      </c>
      <c r="T1419" s="58" t="s">
        <v>22</v>
      </c>
      <c r="U1419" s="4"/>
      <c r="V1419" s="35"/>
      <c r="W1419" s="55"/>
      <c r="X1419" s="34">
        <v>3990</v>
      </c>
      <c r="Y1419" s="161"/>
      <c r="Z1419" s="34">
        <v>0</v>
      </c>
      <c r="AA1419" s="51">
        <f>IFERROR(VLOOKUP(Таблица1[[#This Row],[Товар КОД6]],'Stock СВОД'!$A$5:$C$220,2,0),)</f>
        <v>0</v>
      </c>
      <c r="AB1419" s="51">
        <f>IFERROR(VLOOKUP(Таблица1[[#This Row],[Товар КОД6]],'Продажи Период СВОД'!$A$5:$C$410,2,0),)</f>
        <v>0</v>
      </c>
      <c r="AC1419" s="129">
        <f>IFERROR(VLOOKUP(Таблица1[[#This Row],[Товар КОД6]],'Stock СВОД'!$A$5:$C$220,3,0),)</f>
        <v>0</v>
      </c>
      <c r="AD1419" s="51">
        <f>IFERROR(VLOOKUP(Таблица1[[#This Row],[Товар КОД6]],'Продажи Период СВОД'!$A$5:$C$410,3,0),)</f>
        <v>0</v>
      </c>
      <c r="AE1419" s="119">
        <f>Таблица1[[#This Row],[СТОК 1001]]+Таблица1[[#This Row],[СТОК 1002,]]</f>
        <v>0</v>
      </c>
      <c r="AF1419" s="128"/>
      <c r="AG1419" s="129"/>
      <c r="AH1419" s="120">
        <f>Таблица1[[#This Row],[1002 заказ]]+Таблица1[[#This Row],[1001 заказ]]</f>
        <v>0</v>
      </c>
      <c r="AI1419" s="57"/>
      <c r="AJ1419" s="194"/>
      <c r="AK1419" s="194"/>
      <c r="AL1419" s="194">
        <f>Таблица1[[#This Row],[ФАКТ 1001]]+Таблица1[[#This Row],[ФАКТ 1002]]+Таблица1[[#This Row],[1001 заказ]]+Таблица1[[#This Row],[1002 заказ]]</f>
        <v>0</v>
      </c>
      <c r="AP1419" s="3">
        <f>Таблица1[[#This Row],[Возврат 1002]]+Таблица1[[#This Row],[Возврат 1001]]</f>
        <v>0</v>
      </c>
      <c r="AQ141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420" spans="1:43" s="3" customFormat="1" ht="15.75" customHeight="1" x14ac:dyDescent="0.2">
      <c r="A1420" s="23" t="s">
        <v>810</v>
      </c>
      <c r="B1420" s="2">
        <v>409100</v>
      </c>
      <c r="C1420" s="88" t="s">
        <v>1867</v>
      </c>
      <c r="D1420" s="23" t="s">
        <v>810</v>
      </c>
      <c r="E1420" s="7">
        <v>409100</v>
      </c>
      <c r="F1420" s="7" t="s">
        <v>2577</v>
      </c>
      <c r="G1420" s="8" t="s">
        <v>1180</v>
      </c>
      <c r="H1420" s="5" t="s">
        <v>21</v>
      </c>
      <c r="I1420" s="5">
        <v>6</v>
      </c>
      <c r="J1420" s="5">
        <v>139.69999999999999</v>
      </c>
      <c r="K1420" s="5">
        <v>16</v>
      </c>
      <c r="L1420" s="5">
        <v>10</v>
      </c>
      <c r="M1420" s="5">
        <v>109.7</v>
      </c>
      <c r="N1420" s="5">
        <v>7</v>
      </c>
      <c r="O1420" s="43" t="str">
        <f>CONCATENATE(Таблица1[[#This Row],[Отверстия]],"/",Таблица1[[#This Row],[PCD]])</f>
        <v>6/139,7</v>
      </c>
      <c r="P1420" s="5" t="s">
        <v>1866</v>
      </c>
      <c r="Q1420" s="17" t="str">
        <f>CONCATENATE(Таблица1[[#This Row],[Отверстия]],"/",Таблица1[[#This Row],[PCD]],"/",Таблица1[[#This Row],[Диаметр]])</f>
        <v>6/139,7/16</v>
      </c>
      <c r="R142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6/139,7/16/10/109,7/7</v>
      </c>
      <c r="S142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6/139,7/16/10/109,7/7</v>
      </c>
      <c r="T1420" s="58" t="s">
        <v>22</v>
      </c>
      <c r="U1420" s="4"/>
      <c r="V1420" s="35"/>
      <c r="W1420" s="55"/>
      <c r="X1420" s="34">
        <v>4250</v>
      </c>
      <c r="Y1420" s="161"/>
      <c r="Z1420" s="34">
        <v>0</v>
      </c>
      <c r="AA1420" s="51">
        <f>IFERROR(VLOOKUP(Таблица1[[#This Row],[Товар КОД6]],'Stock СВОД'!$A$5:$C$220,2,0),)</f>
        <v>0</v>
      </c>
      <c r="AB1420" s="51">
        <f>IFERROR(VLOOKUP(Таблица1[[#This Row],[Товар КОД6]],'Продажи Период СВОД'!$A$5:$C$410,2,0),)</f>
        <v>0</v>
      </c>
      <c r="AC1420" s="129">
        <f>IFERROR(VLOOKUP(Таблица1[[#This Row],[Товар КОД6]],'Stock СВОД'!$A$5:$C$220,3,0),)</f>
        <v>0</v>
      </c>
      <c r="AD1420" s="51">
        <f>IFERROR(VLOOKUP(Таблица1[[#This Row],[Товар КОД6]],'Продажи Период СВОД'!$A$5:$C$410,3,0),)</f>
        <v>0</v>
      </c>
      <c r="AE1420" s="119">
        <f>Таблица1[[#This Row],[СТОК 1001]]+Таблица1[[#This Row],[СТОК 1002,]]</f>
        <v>0</v>
      </c>
      <c r="AF1420" s="128"/>
      <c r="AG1420" s="129"/>
      <c r="AH1420" s="120">
        <f>Таблица1[[#This Row],[1002 заказ]]+Таблица1[[#This Row],[1001 заказ]]</f>
        <v>0</v>
      </c>
      <c r="AI1420" s="57"/>
      <c r="AJ1420" s="194"/>
      <c r="AK1420" s="194"/>
      <c r="AL1420" s="194">
        <f>Таблица1[[#This Row],[ФАКТ 1001]]+Таблица1[[#This Row],[ФАКТ 1002]]+Таблица1[[#This Row],[1001 заказ]]+Таблица1[[#This Row],[1002 заказ]]</f>
        <v>0</v>
      </c>
      <c r="AP1420" s="3">
        <f>Таблица1[[#This Row],[Возврат 1002]]+Таблица1[[#This Row],[Возврат 1001]]</f>
        <v>0</v>
      </c>
      <c r="AQ142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421" spans="1:43" s="3" customFormat="1" ht="15.75" customHeight="1" x14ac:dyDescent="0.2">
      <c r="A1421" s="23" t="s">
        <v>810</v>
      </c>
      <c r="B1421" s="2">
        <v>409101</v>
      </c>
      <c r="C1421" s="88" t="s">
        <v>1869</v>
      </c>
      <c r="D1421" s="23" t="s">
        <v>810</v>
      </c>
      <c r="E1421" s="7">
        <v>409101</v>
      </c>
      <c r="F1421" s="7" t="s">
        <v>2577</v>
      </c>
      <c r="G1421" s="8" t="s">
        <v>2571</v>
      </c>
      <c r="H1421" s="5" t="s">
        <v>21</v>
      </c>
      <c r="I1421" s="5">
        <v>6</v>
      </c>
      <c r="J1421" s="5">
        <v>139.69999999999999</v>
      </c>
      <c r="K1421" s="5">
        <v>16</v>
      </c>
      <c r="L1421" s="5">
        <v>10</v>
      </c>
      <c r="M1421" s="5">
        <v>109.7</v>
      </c>
      <c r="N1421" s="5">
        <v>7</v>
      </c>
      <c r="O1421" s="43" t="str">
        <f>CONCATENATE(Таблица1[[#This Row],[Отверстия]],"/",Таблица1[[#This Row],[PCD]])</f>
        <v>6/139,7</v>
      </c>
      <c r="P1421" s="5" t="s">
        <v>1868</v>
      </c>
      <c r="Q1421" s="17" t="str">
        <f>CONCATENATE(Таблица1[[#This Row],[Отверстия]],"/",Таблица1[[#This Row],[PCD]],"/",Таблица1[[#This Row],[Диаметр]])</f>
        <v>6/139,7/16</v>
      </c>
      <c r="R142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6/139,7/16/10/109,7/7</v>
      </c>
      <c r="S142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6/139,7/16/10/109,7/7</v>
      </c>
      <c r="T1421" s="58" t="s">
        <v>22</v>
      </c>
      <c r="U1421" s="4"/>
      <c r="V1421" s="35"/>
      <c r="W1421" s="55"/>
      <c r="X1421" s="34">
        <v>4250</v>
      </c>
      <c r="Y1421" s="161"/>
      <c r="Z1421" s="34">
        <v>0</v>
      </c>
      <c r="AA1421" s="51">
        <f>IFERROR(VLOOKUP(Таблица1[[#This Row],[Товар КОД6]],'Stock СВОД'!$A$5:$C$220,2,0),)</f>
        <v>0</v>
      </c>
      <c r="AB1421" s="51">
        <f>IFERROR(VLOOKUP(Таблица1[[#This Row],[Товар КОД6]],'Продажи Период СВОД'!$A$5:$C$410,2,0),)</f>
        <v>0</v>
      </c>
      <c r="AC1421" s="129">
        <f>IFERROR(VLOOKUP(Таблица1[[#This Row],[Товар КОД6]],'Stock СВОД'!$A$5:$C$220,3,0),)</f>
        <v>0</v>
      </c>
      <c r="AD1421" s="51">
        <f>IFERROR(VLOOKUP(Таблица1[[#This Row],[Товар КОД6]],'Продажи Период СВОД'!$A$5:$C$410,3,0),)</f>
        <v>0</v>
      </c>
      <c r="AE1421" s="119">
        <f>Таблица1[[#This Row],[СТОК 1001]]+Таблица1[[#This Row],[СТОК 1002,]]</f>
        <v>0</v>
      </c>
      <c r="AF1421" s="128"/>
      <c r="AG1421" s="129"/>
      <c r="AH1421" s="120">
        <f>Таблица1[[#This Row],[1002 заказ]]+Таблица1[[#This Row],[1001 заказ]]</f>
        <v>0</v>
      </c>
      <c r="AI1421" s="57"/>
      <c r="AJ1421" s="194"/>
      <c r="AK1421" s="194"/>
      <c r="AL1421" s="194">
        <f>Таблица1[[#This Row],[ФАКТ 1001]]+Таблица1[[#This Row],[ФАКТ 1002]]+Таблица1[[#This Row],[1001 заказ]]+Таблица1[[#This Row],[1002 заказ]]</f>
        <v>0</v>
      </c>
      <c r="AP1421" s="3">
        <f>Таблица1[[#This Row],[Возврат 1002]]+Таблица1[[#This Row],[Возврат 1001]]</f>
        <v>0</v>
      </c>
      <c r="AQ142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422" spans="1:43" s="3" customFormat="1" ht="15.75" customHeight="1" x14ac:dyDescent="0.2">
      <c r="A1422" s="23" t="s">
        <v>810</v>
      </c>
      <c r="B1422" s="2">
        <v>666034</v>
      </c>
      <c r="C1422" s="88" t="s">
        <v>3867</v>
      </c>
      <c r="D1422" s="23" t="s">
        <v>810</v>
      </c>
      <c r="E1422" s="7">
        <v>666034</v>
      </c>
      <c r="F1422" s="7" t="s">
        <v>2577</v>
      </c>
      <c r="G1422" s="8" t="s">
        <v>1099</v>
      </c>
      <c r="H1422" s="5" t="s">
        <v>21</v>
      </c>
      <c r="I1422" s="5">
        <v>6</v>
      </c>
      <c r="J1422" s="5">
        <v>139.69999999999999</v>
      </c>
      <c r="K1422" s="5">
        <v>16</v>
      </c>
      <c r="L1422" s="5">
        <v>10</v>
      </c>
      <c r="M1422" s="5">
        <v>109.7</v>
      </c>
      <c r="N1422" s="5">
        <v>7</v>
      </c>
      <c r="O1422" s="43" t="str">
        <f>CONCATENATE(Таблица1[[#This Row],[Отверстия]],"/",Таблица1[[#This Row],[PCD]])</f>
        <v>6/139,7</v>
      </c>
      <c r="P1422" s="5" t="s">
        <v>2547</v>
      </c>
      <c r="Q1422" s="17" t="str">
        <f>CONCATENATE(Таблица1[[#This Row],[Отверстия]],"/",Таблица1[[#This Row],[PCD]],"/",Таблица1[[#This Row],[Диаметр]])</f>
        <v>6/139,7/16</v>
      </c>
      <c r="R142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6/139,7/16/10/109,7/7</v>
      </c>
      <c r="S142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6/139,7/16/10/109,7/7</v>
      </c>
      <c r="T1422" s="58" t="s">
        <v>22</v>
      </c>
      <c r="U1422" s="4"/>
      <c r="V1422" s="35"/>
      <c r="W1422" s="55"/>
      <c r="X1422" s="34">
        <v>3990</v>
      </c>
      <c r="Y1422" s="161"/>
      <c r="Z1422" s="34">
        <v>0</v>
      </c>
      <c r="AA1422" s="51">
        <f>IFERROR(VLOOKUP(Таблица1[[#This Row],[Товар КОД6]],'Stock СВОД'!$A$5:$C$220,2,0),)</f>
        <v>0</v>
      </c>
      <c r="AB1422" s="51">
        <f>IFERROR(VLOOKUP(Таблица1[[#This Row],[Товар КОД6]],'Продажи Период СВОД'!$A$5:$C$410,2,0),)</f>
        <v>0</v>
      </c>
      <c r="AC1422" s="129">
        <f>IFERROR(VLOOKUP(Таблица1[[#This Row],[Товар КОД6]],'Stock СВОД'!$A$5:$C$220,3,0),)</f>
        <v>0</v>
      </c>
      <c r="AD1422" s="51">
        <f>IFERROR(VLOOKUP(Таблица1[[#This Row],[Товар КОД6]],'Продажи Период СВОД'!$A$5:$C$410,3,0),)</f>
        <v>0</v>
      </c>
      <c r="AE1422" s="119">
        <f>Таблица1[[#This Row],[СТОК 1001]]+Таблица1[[#This Row],[СТОК 1002,]]</f>
        <v>0</v>
      </c>
      <c r="AF1422" s="128"/>
      <c r="AG1422" s="129"/>
      <c r="AH1422" s="120">
        <f>Таблица1[[#This Row],[1002 заказ]]+Таблица1[[#This Row],[1001 заказ]]</f>
        <v>0</v>
      </c>
      <c r="AI1422" s="57"/>
      <c r="AJ1422" s="194"/>
      <c r="AK1422" s="194"/>
      <c r="AL1422" s="194">
        <f>Таблица1[[#This Row],[ФАКТ 1001]]+Таблица1[[#This Row],[ФАКТ 1002]]+Таблица1[[#This Row],[1001 заказ]]+Таблица1[[#This Row],[1002 заказ]]</f>
        <v>0</v>
      </c>
      <c r="AP1422" s="3">
        <f>Таблица1[[#This Row],[Возврат 1002]]+Таблица1[[#This Row],[Возврат 1001]]</f>
        <v>0</v>
      </c>
      <c r="AQ142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423" spans="1:43" s="3" customFormat="1" ht="15.75" customHeight="1" x14ac:dyDescent="0.2">
      <c r="A1423" s="23" t="s">
        <v>810</v>
      </c>
      <c r="B1423" s="2">
        <v>409062</v>
      </c>
      <c r="C1423" s="88" t="s">
        <v>1813</v>
      </c>
      <c r="D1423" s="23" t="s">
        <v>810</v>
      </c>
      <c r="E1423" s="7">
        <v>409062</v>
      </c>
      <c r="F1423" s="7" t="s">
        <v>1004</v>
      </c>
      <c r="G1423" s="8" t="s">
        <v>1180</v>
      </c>
      <c r="H1423" s="5" t="s">
        <v>21</v>
      </c>
      <c r="I1423" s="5">
        <v>6</v>
      </c>
      <c r="J1423" s="5">
        <v>139.69999999999999</v>
      </c>
      <c r="K1423" s="5">
        <v>16</v>
      </c>
      <c r="L1423" s="5">
        <v>38</v>
      </c>
      <c r="M1423" s="5">
        <v>67.099999999999994</v>
      </c>
      <c r="N1423" s="5">
        <v>7</v>
      </c>
      <c r="O1423" s="43" t="str">
        <f>CONCATENATE(Таблица1[[#This Row],[Отверстия]],"/",Таблица1[[#This Row],[PCD]])</f>
        <v>6/139,7</v>
      </c>
      <c r="P1423" s="5" t="s">
        <v>1812</v>
      </c>
      <c r="Q1423" s="17" t="str">
        <f>CONCATENATE(Таблица1[[#This Row],[Отверстия]],"/",Таблица1[[#This Row],[PCD]],"/",Таблица1[[#This Row],[Диаметр]])</f>
        <v>6/139,7/16</v>
      </c>
      <c r="R142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6/139,7/16/38/67,1/7</v>
      </c>
      <c r="S142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6/139,7/16/38/67,1/7</v>
      </c>
      <c r="T1423" s="58" t="s">
        <v>22</v>
      </c>
      <c r="U1423" s="4"/>
      <c r="V1423" s="35"/>
      <c r="W1423" s="55"/>
      <c r="X1423" s="34">
        <v>4250</v>
      </c>
      <c r="Y1423" s="161"/>
      <c r="Z1423" s="34">
        <v>0</v>
      </c>
      <c r="AA1423" s="51">
        <f>IFERROR(VLOOKUP(Таблица1[[#This Row],[Товар КОД6]],'Stock СВОД'!$A$5:$C$220,2,0),)</f>
        <v>0</v>
      </c>
      <c r="AB1423" s="51">
        <f>IFERROR(VLOOKUP(Таблица1[[#This Row],[Товар КОД6]],'Продажи Период СВОД'!$A$5:$C$410,2,0),)</f>
        <v>0</v>
      </c>
      <c r="AC1423" s="129">
        <f>IFERROR(VLOOKUP(Таблица1[[#This Row],[Товар КОД6]],'Stock СВОД'!$A$5:$C$220,3,0),)</f>
        <v>0</v>
      </c>
      <c r="AD1423" s="51">
        <f>IFERROR(VLOOKUP(Таблица1[[#This Row],[Товар КОД6]],'Продажи Период СВОД'!$A$5:$C$410,3,0),)</f>
        <v>0</v>
      </c>
      <c r="AE1423" s="119">
        <f>Таблица1[[#This Row],[СТОК 1001]]+Таблица1[[#This Row],[СТОК 1002,]]</f>
        <v>0</v>
      </c>
      <c r="AF1423" s="128"/>
      <c r="AG1423" s="129"/>
      <c r="AH1423" s="120">
        <f>Таблица1[[#This Row],[1002 заказ]]+Таблица1[[#This Row],[1001 заказ]]</f>
        <v>0</v>
      </c>
      <c r="AI1423" s="57"/>
      <c r="AJ1423" s="194"/>
      <c r="AK1423" s="194"/>
      <c r="AL1423" s="194">
        <f>Таблица1[[#This Row],[ФАКТ 1001]]+Таблица1[[#This Row],[ФАКТ 1002]]+Таблица1[[#This Row],[1001 заказ]]+Таблица1[[#This Row],[1002 заказ]]</f>
        <v>0</v>
      </c>
      <c r="AP1423" s="3">
        <f>Таблица1[[#This Row],[Возврат 1002]]+Таблица1[[#This Row],[Возврат 1001]]</f>
        <v>0</v>
      </c>
      <c r="AQ142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424" spans="1:43" s="3" customFormat="1" ht="15.75" customHeight="1" x14ac:dyDescent="0.2">
      <c r="A1424" s="23" t="s">
        <v>810</v>
      </c>
      <c r="B1424" s="2">
        <v>409063</v>
      </c>
      <c r="C1424" s="88" t="s">
        <v>1815</v>
      </c>
      <c r="D1424" s="23" t="s">
        <v>810</v>
      </c>
      <c r="E1424" s="7">
        <v>409063</v>
      </c>
      <c r="F1424" s="7" t="s">
        <v>1004</v>
      </c>
      <c r="G1424" s="8" t="s">
        <v>2571</v>
      </c>
      <c r="H1424" s="5" t="s">
        <v>21</v>
      </c>
      <c r="I1424" s="5">
        <v>6</v>
      </c>
      <c r="J1424" s="5">
        <v>139.69999999999999</v>
      </c>
      <c r="K1424" s="5">
        <v>16</v>
      </c>
      <c r="L1424" s="5">
        <v>38</v>
      </c>
      <c r="M1424" s="5">
        <v>67.099999999999994</v>
      </c>
      <c r="N1424" s="5">
        <v>7</v>
      </c>
      <c r="O1424" s="43" t="str">
        <f>CONCATENATE(Таблица1[[#This Row],[Отверстия]],"/",Таблица1[[#This Row],[PCD]])</f>
        <v>6/139,7</v>
      </c>
      <c r="P1424" s="5" t="s">
        <v>1814</v>
      </c>
      <c r="Q1424" s="17" t="str">
        <f>CONCATENATE(Таблица1[[#This Row],[Отверстия]],"/",Таблица1[[#This Row],[PCD]],"/",Таблица1[[#This Row],[Диаметр]])</f>
        <v>6/139,7/16</v>
      </c>
      <c r="R142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6/139,7/16/38/67,1/7</v>
      </c>
      <c r="S142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6/139,7/16/38/67,1/7</v>
      </c>
      <c r="T1424" s="58" t="s">
        <v>22</v>
      </c>
      <c r="U1424" s="4"/>
      <c r="V1424" s="35"/>
      <c r="W1424" s="55"/>
      <c r="X1424" s="34">
        <v>4250</v>
      </c>
      <c r="Y1424" s="161"/>
      <c r="Z1424" s="34">
        <v>0</v>
      </c>
      <c r="AA1424" s="51">
        <f>IFERROR(VLOOKUP(Таблица1[[#This Row],[Товар КОД6]],'Stock СВОД'!$A$5:$C$220,2,0),)</f>
        <v>0</v>
      </c>
      <c r="AB1424" s="51">
        <f>IFERROR(VLOOKUP(Таблица1[[#This Row],[Товар КОД6]],'Продажи Период СВОД'!$A$5:$C$410,2,0),)</f>
        <v>0</v>
      </c>
      <c r="AC1424" s="129">
        <f>IFERROR(VLOOKUP(Таблица1[[#This Row],[Товар КОД6]],'Stock СВОД'!$A$5:$C$220,3,0),)</f>
        <v>0</v>
      </c>
      <c r="AD1424" s="51">
        <f>IFERROR(VLOOKUP(Таблица1[[#This Row],[Товар КОД6]],'Продажи Период СВОД'!$A$5:$C$410,3,0),)</f>
        <v>0</v>
      </c>
      <c r="AE1424" s="119">
        <f>Таблица1[[#This Row],[СТОК 1001]]+Таблица1[[#This Row],[СТОК 1002,]]</f>
        <v>0</v>
      </c>
      <c r="AF1424" s="128"/>
      <c r="AG1424" s="129"/>
      <c r="AH1424" s="120">
        <f>Таблица1[[#This Row],[1002 заказ]]+Таблица1[[#This Row],[1001 заказ]]</f>
        <v>0</v>
      </c>
      <c r="AI1424" s="57"/>
      <c r="AJ1424" s="194"/>
      <c r="AK1424" s="194"/>
      <c r="AL1424" s="194">
        <f>Таблица1[[#This Row],[ФАКТ 1001]]+Таблица1[[#This Row],[ФАКТ 1002]]+Таблица1[[#This Row],[1001 заказ]]+Таблица1[[#This Row],[1002 заказ]]</f>
        <v>0</v>
      </c>
      <c r="AP1424" s="3">
        <f>Таблица1[[#This Row],[Возврат 1002]]+Таблица1[[#This Row],[Возврат 1001]]</f>
        <v>0</v>
      </c>
      <c r="AQ142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425" spans="1:44" s="3" customFormat="1" ht="15.75" customHeight="1" x14ac:dyDescent="0.2">
      <c r="A1425" s="23" t="s">
        <v>810</v>
      </c>
      <c r="B1425" s="2">
        <v>665778</v>
      </c>
      <c r="C1425" s="88" t="s">
        <v>3868</v>
      </c>
      <c r="D1425" s="23" t="s">
        <v>810</v>
      </c>
      <c r="E1425" s="7">
        <v>665778</v>
      </c>
      <c r="F1425" s="7" t="s">
        <v>1004</v>
      </c>
      <c r="G1425" s="8" t="s">
        <v>1099</v>
      </c>
      <c r="H1425" s="5" t="s">
        <v>21</v>
      </c>
      <c r="I1425" s="5">
        <v>6</v>
      </c>
      <c r="J1425" s="5">
        <v>139.69999999999999</v>
      </c>
      <c r="K1425" s="5">
        <v>16</v>
      </c>
      <c r="L1425" s="5">
        <v>38</v>
      </c>
      <c r="M1425" s="5">
        <v>67.099999999999994</v>
      </c>
      <c r="N1425" s="5">
        <v>7</v>
      </c>
      <c r="O1425" s="43" t="str">
        <f>CONCATENATE(Таблица1[[#This Row],[Отверстия]],"/",Таблица1[[#This Row],[PCD]])</f>
        <v>6/139,7</v>
      </c>
      <c r="P1425" s="5" t="s">
        <v>2360</v>
      </c>
      <c r="Q1425" s="17" t="str">
        <f>CONCATENATE(Таблица1[[#This Row],[Отверстия]],"/",Таблица1[[#This Row],[PCD]],"/",Таблица1[[#This Row],[Диаметр]])</f>
        <v>6/139,7/16</v>
      </c>
      <c r="R142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6/139,7/16/38/67,1/7</v>
      </c>
      <c r="S142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6/139,7/16/38/67,1/7</v>
      </c>
      <c r="T1425" s="58" t="s">
        <v>22</v>
      </c>
      <c r="U1425" s="4"/>
      <c r="V1425" s="35"/>
      <c r="W1425" s="55"/>
      <c r="X1425" s="34">
        <v>3990</v>
      </c>
      <c r="Y1425" s="161"/>
      <c r="Z1425" s="34">
        <v>0</v>
      </c>
      <c r="AA1425" s="51">
        <f>IFERROR(VLOOKUP(Таблица1[[#This Row],[Товар КОД6]],'Stock СВОД'!$A$5:$C$220,2,0),)</f>
        <v>0</v>
      </c>
      <c r="AB1425" s="51">
        <f>IFERROR(VLOOKUP(Таблица1[[#This Row],[Товар КОД6]],'Продажи Период СВОД'!$A$5:$C$410,2,0),)</f>
        <v>0</v>
      </c>
      <c r="AC1425" s="129">
        <f>IFERROR(VLOOKUP(Таблица1[[#This Row],[Товар КОД6]],'Stock СВОД'!$A$5:$C$220,3,0),)</f>
        <v>0</v>
      </c>
      <c r="AD1425" s="51">
        <f>IFERROR(VLOOKUP(Таблица1[[#This Row],[Товар КОД6]],'Продажи Период СВОД'!$A$5:$C$410,3,0),)</f>
        <v>0</v>
      </c>
      <c r="AE1425" s="119">
        <f>Таблица1[[#This Row],[СТОК 1001]]+Таблица1[[#This Row],[СТОК 1002,]]</f>
        <v>0</v>
      </c>
      <c r="AF1425" s="128"/>
      <c r="AG1425" s="129"/>
      <c r="AH1425" s="120">
        <f>Таблица1[[#This Row],[1002 заказ]]+Таблица1[[#This Row],[1001 заказ]]</f>
        <v>0</v>
      </c>
      <c r="AI1425" s="57"/>
      <c r="AJ1425" s="194"/>
      <c r="AK1425" s="194"/>
      <c r="AL1425" s="194">
        <f>Таблица1[[#This Row],[ФАКТ 1001]]+Таблица1[[#This Row],[ФАКТ 1002]]+Таблица1[[#This Row],[1001 заказ]]+Таблица1[[#This Row],[1002 заказ]]</f>
        <v>0</v>
      </c>
      <c r="AP1425" s="3">
        <f>Таблица1[[#This Row],[Возврат 1002]]+Таблица1[[#This Row],[Возврат 1001]]</f>
        <v>0</v>
      </c>
      <c r="AQ142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426" spans="1:44" s="3" customFormat="1" ht="15.75" customHeight="1" x14ac:dyDescent="0.25">
      <c r="A1426" s="23" t="s">
        <v>810</v>
      </c>
      <c r="B1426" s="2">
        <v>665779</v>
      </c>
      <c r="C1426" s="88" t="s">
        <v>3969</v>
      </c>
      <c r="D1426" s="23" t="s">
        <v>810</v>
      </c>
      <c r="E1426" s="7">
        <v>665779</v>
      </c>
      <c r="F1426" s="7" t="s">
        <v>1004</v>
      </c>
      <c r="G1426" s="8" t="s">
        <v>1106</v>
      </c>
      <c r="H1426" s="5" t="s">
        <v>21</v>
      </c>
      <c r="I1426" s="5">
        <v>6</v>
      </c>
      <c r="J1426" s="5">
        <v>139.69999999999999</v>
      </c>
      <c r="K1426" s="5">
        <v>16</v>
      </c>
      <c r="L1426" s="5">
        <v>38</v>
      </c>
      <c r="M1426" s="5">
        <v>67.099999999999994</v>
      </c>
      <c r="N1426" s="5">
        <v>7</v>
      </c>
      <c r="O1426" s="43" t="str">
        <f>CONCATENATE(Таблица1[[#This Row],[Отверстия]],"/",Таблица1[[#This Row],[PCD]])</f>
        <v>6/139,7</v>
      </c>
      <c r="P1426" s="5" t="s">
        <v>2361</v>
      </c>
      <c r="Q1426" s="17" t="str">
        <f>CONCATENATE(Таблица1[[#This Row],[Отверстия]],"/",Таблица1[[#This Row],[PCD]],"/",Таблица1[[#This Row],[Диаметр]])</f>
        <v>6/139,7/16</v>
      </c>
      <c r="R142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6/139,7/16/38/67,1/7</v>
      </c>
      <c r="S142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6/139,7/16/38/67,1/7</v>
      </c>
      <c r="T1426" s="58" t="s">
        <v>22</v>
      </c>
      <c r="U1426" s="4"/>
      <c r="V1426" s="35"/>
      <c r="W1426" s="55"/>
      <c r="X1426" s="34">
        <v>3990</v>
      </c>
      <c r="Y1426" s="161"/>
      <c r="Z1426" s="34">
        <v>0</v>
      </c>
      <c r="AA1426" s="51">
        <f>IFERROR(VLOOKUP(Таблица1[[#This Row],[Товар КОД6]],'Stock СВОД'!$A$5:$C$220,2,0),)</f>
        <v>0</v>
      </c>
      <c r="AB1426" s="51">
        <f>IFERROR(VLOOKUP(Таблица1[[#This Row],[Товар КОД6]],'Продажи Период СВОД'!$A$5:$C$410,2,0),)</f>
        <v>0</v>
      </c>
      <c r="AC1426" s="129">
        <f>IFERROR(VLOOKUP(Таблица1[[#This Row],[Товар КОД6]],'Stock СВОД'!$A$5:$C$220,3,0),)</f>
        <v>0</v>
      </c>
      <c r="AD1426" s="51">
        <f>IFERROR(VLOOKUP(Таблица1[[#This Row],[Товар КОД6]],'Продажи Период СВОД'!$A$5:$C$410,3,0),)</f>
        <v>0</v>
      </c>
      <c r="AE1426" s="119">
        <f>Таблица1[[#This Row],[СТОК 1001]]+Таблица1[[#This Row],[СТОК 1002,]]</f>
        <v>0</v>
      </c>
      <c r="AF1426" s="128"/>
      <c r="AG1426" s="129"/>
      <c r="AH1426" s="120">
        <f>Таблица1[[#This Row],[1002 заказ]]+Таблица1[[#This Row],[1001 заказ]]</f>
        <v>0</v>
      </c>
      <c r="AI1426" s="57"/>
      <c r="AJ1426" s="194"/>
      <c r="AK1426" s="194"/>
      <c r="AL1426" s="194">
        <f>Таблица1[[#This Row],[ФАКТ 1001]]+Таблица1[[#This Row],[ФАКТ 1002]]+Таблица1[[#This Row],[1001 заказ]]+Таблица1[[#This Row],[1002 заказ]]</f>
        <v>0</v>
      </c>
      <c r="AM1426" s="30"/>
      <c r="AP1426" s="30">
        <f>Таблица1[[#This Row],[Возврат 1002]]+Таблица1[[#This Row],[Возврат 1001]]</f>
        <v>0</v>
      </c>
      <c r="AQ142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426" s="30"/>
    </row>
    <row r="1427" spans="1:44" s="3" customFormat="1" ht="15.75" customHeight="1" x14ac:dyDescent="0.25">
      <c r="A1427" s="23" t="s">
        <v>810</v>
      </c>
      <c r="B1427" s="2">
        <v>409067</v>
      </c>
      <c r="C1427" s="88" t="s">
        <v>1821</v>
      </c>
      <c r="D1427" s="23" t="s">
        <v>810</v>
      </c>
      <c r="E1427" s="7">
        <v>409067</v>
      </c>
      <c r="F1427" s="7" t="s">
        <v>1004</v>
      </c>
      <c r="G1427" s="8" t="s">
        <v>1180</v>
      </c>
      <c r="H1427" s="5" t="s">
        <v>21</v>
      </c>
      <c r="I1427" s="5">
        <v>6</v>
      </c>
      <c r="J1427" s="5">
        <v>139.69999999999999</v>
      </c>
      <c r="K1427" s="5">
        <v>16</v>
      </c>
      <c r="L1427" s="5">
        <v>40</v>
      </c>
      <c r="M1427" s="5">
        <v>100.1</v>
      </c>
      <c r="N1427" s="5">
        <v>7</v>
      </c>
      <c r="O1427" s="43" t="str">
        <f>CONCATENATE(Таблица1[[#This Row],[Отверстия]],"/",Таблица1[[#This Row],[PCD]])</f>
        <v>6/139,7</v>
      </c>
      <c r="P1427" s="5" t="s">
        <v>1820</v>
      </c>
      <c r="Q1427" s="17" t="str">
        <f>CONCATENATE(Таблица1[[#This Row],[Отверстия]],"/",Таблица1[[#This Row],[PCD]],"/",Таблица1[[#This Row],[Диаметр]])</f>
        <v>6/139,7/16</v>
      </c>
      <c r="R142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6/139,7/16/40/100,1/7</v>
      </c>
      <c r="S142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6/139,7/16/40/100,1/7</v>
      </c>
      <c r="T1427" s="58" t="s">
        <v>22</v>
      </c>
      <c r="U1427" s="4"/>
      <c r="V1427" s="35"/>
      <c r="W1427" s="55"/>
      <c r="X1427" s="34">
        <v>4250</v>
      </c>
      <c r="Y1427" s="161"/>
      <c r="Z1427" s="34">
        <v>0</v>
      </c>
      <c r="AA1427" s="51">
        <f>IFERROR(VLOOKUP(Таблица1[[#This Row],[Товар КОД6]],'Stock СВОД'!$A$5:$C$220,2,0),)</f>
        <v>0</v>
      </c>
      <c r="AB1427" s="51">
        <f>IFERROR(VLOOKUP(Таблица1[[#This Row],[Товар КОД6]],'Продажи Период СВОД'!$A$5:$C$410,2,0),)</f>
        <v>0</v>
      </c>
      <c r="AC1427" s="129">
        <f>IFERROR(VLOOKUP(Таблица1[[#This Row],[Товар КОД6]],'Stock СВОД'!$A$5:$C$220,3,0),)</f>
        <v>0</v>
      </c>
      <c r="AD1427" s="51">
        <f>IFERROR(VLOOKUP(Таблица1[[#This Row],[Товар КОД6]],'Продажи Период СВОД'!$A$5:$C$410,3,0),)</f>
        <v>0</v>
      </c>
      <c r="AE1427" s="119">
        <f>Таблица1[[#This Row],[СТОК 1001]]+Таблица1[[#This Row],[СТОК 1002,]]</f>
        <v>0</v>
      </c>
      <c r="AF1427" s="128"/>
      <c r="AG1427" s="129"/>
      <c r="AH1427" s="120">
        <f>Таблица1[[#This Row],[1002 заказ]]+Таблица1[[#This Row],[1001 заказ]]</f>
        <v>0</v>
      </c>
      <c r="AI1427" s="57"/>
      <c r="AJ1427" s="194"/>
      <c r="AK1427" s="194"/>
      <c r="AL1427" s="194">
        <f>Таблица1[[#This Row],[ФАКТ 1001]]+Таблица1[[#This Row],[ФАКТ 1002]]+Таблица1[[#This Row],[1001 заказ]]+Таблица1[[#This Row],[1002 заказ]]</f>
        <v>0</v>
      </c>
      <c r="AM1427" s="30"/>
      <c r="AP1427" s="30">
        <f>Таблица1[[#This Row],[Возврат 1002]]+Таблица1[[#This Row],[Возврат 1001]]</f>
        <v>0</v>
      </c>
      <c r="AQ142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427" s="30"/>
    </row>
    <row r="1428" spans="1:44" s="3" customFormat="1" ht="15.75" customHeight="1" x14ac:dyDescent="0.25">
      <c r="A1428" s="23" t="s">
        <v>810</v>
      </c>
      <c r="B1428" s="2">
        <v>409068</v>
      </c>
      <c r="C1428" s="88" t="s">
        <v>1823</v>
      </c>
      <c r="D1428" s="23" t="s">
        <v>810</v>
      </c>
      <c r="E1428" s="7">
        <v>409068</v>
      </c>
      <c r="F1428" s="7" t="s">
        <v>1004</v>
      </c>
      <c r="G1428" s="8" t="s">
        <v>2571</v>
      </c>
      <c r="H1428" s="5" t="s">
        <v>21</v>
      </c>
      <c r="I1428" s="5">
        <v>6</v>
      </c>
      <c r="J1428" s="5">
        <v>139.69999999999999</v>
      </c>
      <c r="K1428" s="5">
        <v>16</v>
      </c>
      <c r="L1428" s="5">
        <v>40</v>
      </c>
      <c r="M1428" s="5">
        <v>100.1</v>
      </c>
      <c r="N1428" s="5">
        <v>7</v>
      </c>
      <c r="O1428" s="43" t="str">
        <f>CONCATENATE(Таблица1[[#This Row],[Отверстия]],"/",Таблица1[[#This Row],[PCD]])</f>
        <v>6/139,7</v>
      </c>
      <c r="P1428" s="5" t="s">
        <v>1822</v>
      </c>
      <c r="Q1428" s="17" t="str">
        <f>CONCATENATE(Таблица1[[#This Row],[Отверстия]],"/",Таблица1[[#This Row],[PCD]],"/",Таблица1[[#This Row],[Диаметр]])</f>
        <v>6/139,7/16</v>
      </c>
      <c r="R142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6/139,7/16/40/100,1/7</v>
      </c>
      <c r="S142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6/139,7/16/40/100,1/7</v>
      </c>
      <c r="T1428" s="58" t="s">
        <v>22</v>
      </c>
      <c r="U1428" s="4"/>
      <c r="V1428" s="35"/>
      <c r="W1428" s="55"/>
      <c r="X1428" s="34">
        <v>4250</v>
      </c>
      <c r="Y1428" s="161"/>
      <c r="Z1428" s="34">
        <v>0</v>
      </c>
      <c r="AA1428" s="51">
        <f>IFERROR(VLOOKUP(Таблица1[[#This Row],[Товар КОД6]],'Stock СВОД'!$A$5:$C$220,2,0),)</f>
        <v>0</v>
      </c>
      <c r="AB1428" s="51">
        <f>IFERROR(VLOOKUP(Таблица1[[#This Row],[Товар КОД6]],'Продажи Период СВОД'!$A$5:$C$410,2,0),)</f>
        <v>0</v>
      </c>
      <c r="AC1428" s="129">
        <f>IFERROR(VLOOKUP(Таблица1[[#This Row],[Товар КОД6]],'Stock СВОД'!$A$5:$C$220,3,0),)</f>
        <v>0</v>
      </c>
      <c r="AD1428" s="51">
        <f>IFERROR(VLOOKUP(Таблица1[[#This Row],[Товар КОД6]],'Продажи Период СВОД'!$A$5:$C$410,3,0),)</f>
        <v>0</v>
      </c>
      <c r="AE1428" s="119">
        <f>Таблица1[[#This Row],[СТОК 1001]]+Таблица1[[#This Row],[СТОК 1002,]]</f>
        <v>0</v>
      </c>
      <c r="AF1428" s="128"/>
      <c r="AG1428" s="129"/>
      <c r="AH1428" s="120">
        <f>Таблица1[[#This Row],[1002 заказ]]+Таблица1[[#This Row],[1001 заказ]]</f>
        <v>0</v>
      </c>
      <c r="AI1428" s="57"/>
      <c r="AJ1428" s="194"/>
      <c r="AK1428" s="194"/>
      <c r="AL1428" s="194">
        <f>Таблица1[[#This Row],[ФАКТ 1001]]+Таблица1[[#This Row],[ФАКТ 1002]]+Таблица1[[#This Row],[1001 заказ]]+Таблица1[[#This Row],[1002 заказ]]</f>
        <v>0</v>
      </c>
      <c r="AM1428" s="30"/>
      <c r="AP1428" s="30">
        <f>Таблица1[[#This Row],[Возврат 1002]]+Таблица1[[#This Row],[Возврат 1001]]</f>
        <v>0</v>
      </c>
      <c r="AQ142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428" s="30"/>
    </row>
    <row r="1429" spans="1:44" s="3" customFormat="1" ht="15.75" customHeight="1" x14ac:dyDescent="0.25">
      <c r="A1429" s="23" t="s">
        <v>810</v>
      </c>
      <c r="B1429" s="2">
        <v>665783</v>
      </c>
      <c r="C1429" s="88" t="s">
        <v>3869</v>
      </c>
      <c r="D1429" s="23" t="s">
        <v>810</v>
      </c>
      <c r="E1429" s="7">
        <v>665783</v>
      </c>
      <c r="F1429" s="7" t="s">
        <v>1004</v>
      </c>
      <c r="G1429" s="8" t="s">
        <v>1099</v>
      </c>
      <c r="H1429" s="5" t="s">
        <v>21</v>
      </c>
      <c r="I1429" s="5">
        <v>6</v>
      </c>
      <c r="J1429" s="5">
        <v>139.69999999999999</v>
      </c>
      <c r="K1429" s="5">
        <v>16</v>
      </c>
      <c r="L1429" s="5">
        <v>40</v>
      </c>
      <c r="M1429" s="5">
        <v>100.1</v>
      </c>
      <c r="N1429" s="5">
        <v>7</v>
      </c>
      <c r="O1429" s="43" t="str">
        <f>CONCATENATE(Таблица1[[#This Row],[Отверстия]],"/",Таблица1[[#This Row],[PCD]])</f>
        <v>6/139,7</v>
      </c>
      <c r="P1429" s="5" t="s">
        <v>2364</v>
      </c>
      <c r="Q1429" s="17" t="str">
        <f>CONCATENATE(Таблица1[[#This Row],[Отверстия]],"/",Таблица1[[#This Row],[PCD]],"/",Таблица1[[#This Row],[Диаметр]])</f>
        <v>6/139,7/16</v>
      </c>
      <c r="R142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6/139,7/16/40/100,1/7</v>
      </c>
      <c r="S142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6/139,7/16/40/100,1/7</v>
      </c>
      <c r="T1429" s="58" t="s">
        <v>22</v>
      </c>
      <c r="U1429" s="4"/>
      <c r="V1429" s="35"/>
      <c r="W1429" s="55"/>
      <c r="X1429" s="34">
        <v>3990</v>
      </c>
      <c r="Y1429" s="161"/>
      <c r="Z1429" s="34">
        <v>0</v>
      </c>
      <c r="AA1429" s="51">
        <f>IFERROR(VLOOKUP(Таблица1[[#This Row],[Товар КОД6]],'Stock СВОД'!$A$5:$C$220,2,0),)</f>
        <v>0</v>
      </c>
      <c r="AB1429" s="51">
        <f>IFERROR(VLOOKUP(Таблица1[[#This Row],[Товар КОД6]],'Продажи Период СВОД'!$A$5:$C$410,2,0),)</f>
        <v>0</v>
      </c>
      <c r="AC1429" s="129">
        <f>IFERROR(VLOOKUP(Таблица1[[#This Row],[Товар КОД6]],'Stock СВОД'!$A$5:$C$220,3,0),)</f>
        <v>0</v>
      </c>
      <c r="AD1429" s="51">
        <f>IFERROR(VLOOKUP(Таблица1[[#This Row],[Товар КОД6]],'Продажи Период СВОД'!$A$5:$C$410,3,0),)</f>
        <v>0</v>
      </c>
      <c r="AE1429" s="119">
        <f>Таблица1[[#This Row],[СТОК 1001]]+Таблица1[[#This Row],[СТОК 1002,]]</f>
        <v>0</v>
      </c>
      <c r="AF1429" s="128"/>
      <c r="AG1429" s="129"/>
      <c r="AH1429" s="120">
        <f>Таблица1[[#This Row],[1002 заказ]]+Таблица1[[#This Row],[1001 заказ]]</f>
        <v>0</v>
      </c>
      <c r="AI1429" s="57"/>
      <c r="AJ1429" s="194"/>
      <c r="AK1429" s="194"/>
      <c r="AL1429" s="194">
        <f>Таблица1[[#This Row],[ФАКТ 1001]]+Таблица1[[#This Row],[ФАКТ 1002]]+Таблица1[[#This Row],[1001 заказ]]+Таблица1[[#This Row],[1002 заказ]]</f>
        <v>0</v>
      </c>
      <c r="AM1429" s="30"/>
      <c r="AP1429" s="30">
        <f>Таблица1[[#This Row],[Возврат 1002]]+Таблица1[[#This Row],[Возврат 1001]]</f>
        <v>0</v>
      </c>
      <c r="AQ142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429" s="30"/>
    </row>
    <row r="1430" spans="1:44" s="3" customFormat="1" ht="15.75" customHeight="1" x14ac:dyDescent="0.25">
      <c r="A1430" s="23" t="s">
        <v>810</v>
      </c>
      <c r="B1430" s="2">
        <v>665784</v>
      </c>
      <c r="C1430" s="88" t="s">
        <v>3970</v>
      </c>
      <c r="D1430" s="23" t="s">
        <v>810</v>
      </c>
      <c r="E1430" s="7">
        <v>665784</v>
      </c>
      <c r="F1430" s="7" t="s">
        <v>1004</v>
      </c>
      <c r="G1430" s="8" t="s">
        <v>1106</v>
      </c>
      <c r="H1430" s="5" t="s">
        <v>21</v>
      </c>
      <c r="I1430" s="5">
        <v>6</v>
      </c>
      <c r="J1430" s="5">
        <v>139.69999999999999</v>
      </c>
      <c r="K1430" s="5">
        <v>16</v>
      </c>
      <c r="L1430" s="5">
        <v>40</v>
      </c>
      <c r="M1430" s="5">
        <v>100.1</v>
      </c>
      <c r="N1430" s="5">
        <v>7</v>
      </c>
      <c r="O1430" s="43" t="str">
        <f>CONCATENATE(Таблица1[[#This Row],[Отверстия]],"/",Таблица1[[#This Row],[PCD]])</f>
        <v>6/139,7</v>
      </c>
      <c r="P1430" s="5" t="s">
        <v>2365</v>
      </c>
      <c r="Q1430" s="17" t="str">
        <f>CONCATENATE(Таблица1[[#This Row],[Отверстия]],"/",Таблица1[[#This Row],[PCD]],"/",Таблица1[[#This Row],[Диаметр]])</f>
        <v>6/139,7/16</v>
      </c>
      <c r="R143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6/139,7/16/40/100,1/7</v>
      </c>
      <c r="S143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6/139,7/16/40/100,1/7</v>
      </c>
      <c r="T1430" s="58" t="s">
        <v>22</v>
      </c>
      <c r="U1430" s="4"/>
      <c r="V1430" s="35"/>
      <c r="W1430" s="55"/>
      <c r="X1430" s="34">
        <v>3990</v>
      </c>
      <c r="Y1430" s="161"/>
      <c r="Z1430" s="34">
        <v>0</v>
      </c>
      <c r="AA1430" s="51">
        <f>IFERROR(VLOOKUP(Таблица1[[#This Row],[Товар КОД6]],'Stock СВОД'!$A$5:$C$220,2,0),)</f>
        <v>0</v>
      </c>
      <c r="AB1430" s="51">
        <f>IFERROR(VLOOKUP(Таблица1[[#This Row],[Товар КОД6]],'Продажи Период СВОД'!$A$5:$C$410,2,0),)</f>
        <v>0</v>
      </c>
      <c r="AC1430" s="129">
        <f>IFERROR(VLOOKUP(Таблица1[[#This Row],[Товар КОД6]],'Stock СВОД'!$A$5:$C$220,3,0),)</f>
        <v>0</v>
      </c>
      <c r="AD1430" s="51">
        <f>IFERROR(VLOOKUP(Таблица1[[#This Row],[Товар КОД6]],'Продажи Период СВОД'!$A$5:$C$410,3,0),)</f>
        <v>0</v>
      </c>
      <c r="AE1430" s="119">
        <f>Таблица1[[#This Row],[СТОК 1001]]+Таблица1[[#This Row],[СТОК 1002,]]</f>
        <v>0</v>
      </c>
      <c r="AF1430" s="128"/>
      <c r="AG1430" s="129"/>
      <c r="AH1430" s="120">
        <f>Таблица1[[#This Row],[1002 заказ]]+Таблица1[[#This Row],[1001 заказ]]</f>
        <v>0</v>
      </c>
      <c r="AI1430" s="57"/>
      <c r="AJ1430" s="194"/>
      <c r="AK1430" s="194"/>
      <c r="AL1430" s="194">
        <f>Таблица1[[#This Row],[ФАКТ 1001]]+Таблица1[[#This Row],[ФАКТ 1002]]+Таблица1[[#This Row],[1001 заказ]]+Таблица1[[#This Row],[1002 заказ]]</f>
        <v>0</v>
      </c>
      <c r="AM1430" s="30"/>
      <c r="AP1430" s="30">
        <f>Таблица1[[#This Row],[Возврат 1002]]+Таблица1[[#This Row],[Возврат 1001]]</f>
        <v>0</v>
      </c>
      <c r="AQ143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430" s="30"/>
    </row>
    <row r="1431" spans="1:44" s="3" customFormat="1" ht="15.75" customHeight="1" x14ac:dyDescent="0.25">
      <c r="A1431" s="23" t="s">
        <v>810</v>
      </c>
      <c r="B1431" s="2">
        <v>665721</v>
      </c>
      <c r="C1431" s="88" t="s">
        <v>803</v>
      </c>
      <c r="D1431" s="23" t="s">
        <v>810</v>
      </c>
      <c r="E1431" s="7">
        <v>665721</v>
      </c>
      <c r="F1431" s="7" t="s">
        <v>1004</v>
      </c>
      <c r="G1431" s="8" t="s">
        <v>2571</v>
      </c>
      <c r="H1431" s="5" t="s">
        <v>21</v>
      </c>
      <c r="I1431" s="5">
        <v>6</v>
      </c>
      <c r="J1431" s="5">
        <v>139.69999999999999</v>
      </c>
      <c r="K1431" s="5">
        <v>16</v>
      </c>
      <c r="L1431" s="5">
        <v>50</v>
      </c>
      <c r="M1431" s="5">
        <v>92.5</v>
      </c>
      <c r="N1431" s="5">
        <v>7</v>
      </c>
      <c r="O1431" s="43" t="str">
        <f>CONCATENATE(Таблица1[[#This Row],[Отверстия]],"/",Таблица1[[#This Row],[PCD]])</f>
        <v>6/139,7</v>
      </c>
      <c r="P1431" s="5" t="s">
        <v>804</v>
      </c>
      <c r="Q1431" s="17" t="str">
        <f>CONCATENATE(Таблица1[[#This Row],[Отверстия]],"/",Таблица1[[#This Row],[PCD]],"/",Таблица1[[#This Row],[Диаметр]])</f>
        <v>6/139,7/16</v>
      </c>
      <c r="R143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6/139,7/16/50/92,5/7</v>
      </c>
      <c r="S143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6/139,7/16/50/92,5/7</v>
      </c>
      <c r="T1431" s="58" t="s">
        <v>22</v>
      </c>
      <c r="U1431" s="4"/>
      <c r="V1431" s="35"/>
      <c r="W1431" s="55"/>
      <c r="X1431" s="34">
        <v>4250</v>
      </c>
      <c r="Y1431" s="161"/>
      <c r="Z1431" s="34">
        <v>0</v>
      </c>
      <c r="AA1431" s="51">
        <f>IFERROR(VLOOKUP(Таблица1[[#This Row],[Товар КОД6]],'Stock СВОД'!$A$5:$C$220,2,0),)</f>
        <v>0</v>
      </c>
      <c r="AB1431" s="51">
        <f>IFERROR(VLOOKUP(Таблица1[[#This Row],[Товар КОД6]],'Продажи Период СВОД'!$A$5:$C$410,2,0),)</f>
        <v>0</v>
      </c>
      <c r="AC1431" s="129">
        <f>IFERROR(VLOOKUP(Таблица1[[#This Row],[Товар КОД6]],'Stock СВОД'!$A$5:$C$220,3,0),)</f>
        <v>0</v>
      </c>
      <c r="AD1431" s="51">
        <f>IFERROR(VLOOKUP(Таблица1[[#This Row],[Товар КОД6]],'Продажи Период СВОД'!$A$5:$C$410,3,0),)</f>
        <v>0</v>
      </c>
      <c r="AE1431" s="119">
        <f>Таблица1[[#This Row],[СТОК 1001]]+Таблица1[[#This Row],[СТОК 1002,]]</f>
        <v>0</v>
      </c>
      <c r="AF1431" s="128"/>
      <c r="AG1431" s="129"/>
      <c r="AH1431" s="120">
        <f>Таблица1[[#This Row],[1002 заказ]]+Таблица1[[#This Row],[1001 заказ]]</f>
        <v>0</v>
      </c>
      <c r="AI1431" s="57"/>
      <c r="AJ1431" s="194"/>
      <c r="AK1431" s="194"/>
      <c r="AL1431" s="194">
        <f>Таблица1[[#This Row],[ФАКТ 1001]]+Таблица1[[#This Row],[ФАКТ 1002]]+Таблица1[[#This Row],[1001 заказ]]+Таблица1[[#This Row],[1002 заказ]]</f>
        <v>0</v>
      </c>
      <c r="AM1431" s="30"/>
      <c r="AN1431" s="3">
        <v>4</v>
      </c>
      <c r="AP1431" s="30">
        <f>Таблица1[[#This Row],[Возврат 1002]]+Таблица1[[#This Row],[Возврат 1001]]</f>
        <v>4</v>
      </c>
      <c r="AQ143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431" s="30"/>
    </row>
    <row r="1432" spans="1:44" s="3" customFormat="1" ht="15.75" customHeight="1" x14ac:dyDescent="0.25">
      <c r="A1432" s="23" t="s">
        <v>810</v>
      </c>
      <c r="B1432" s="2">
        <v>661747</v>
      </c>
      <c r="C1432" s="88" t="s">
        <v>805</v>
      </c>
      <c r="D1432" s="23" t="s">
        <v>810</v>
      </c>
      <c r="E1432" s="7">
        <v>661747</v>
      </c>
      <c r="F1432" s="7" t="s">
        <v>1004</v>
      </c>
      <c r="G1432" s="8" t="s">
        <v>1097</v>
      </c>
      <c r="H1432" s="5" t="s">
        <v>21</v>
      </c>
      <c r="I1432" s="5">
        <v>6</v>
      </c>
      <c r="J1432" s="5">
        <v>139.69999999999999</v>
      </c>
      <c r="K1432" s="5">
        <v>16</v>
      </c>
      <c r="L1432" s="5">
        <v>50</v>
      </c>
      <c r="M1432" s="5">
        <v>92.5</v>
      </c>
      <c r="N1432" s="5">
        <v>7</v>
      </c>
      <c r="O1432" s="43" t="str">
        <f>CONCATENATE(Таблица1[[#This Row],[Отверстия]],"/",Таблица1[[#This Row],[PCD]])</f>
        <v>6/139,7</v>
      </c>
      <c r="P1432" s="5" t="s">
        <v>806</v>
      </c>
      <c r="Q1432" s="17" t="str">
        <f>CONCATENATE(Таблица1[[#This Row],[Отверстия]],"/",Таблица1[[#This Row],[PCD]],"/",Таблица1[[#This Row],[Диаметр]])</f>
        <v>6/139,7/16</v>
      </c>
      <c r="R143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6/139,7/16/50/92,5/7</v>
      </c>
      <c r="S143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6/139,7/16/50/92,5/7</v>
      </c>
      <c r="T1432" s="58" t="s">
        <v>22</v>
      </c>
      <c r="U1432" s="4"/>
      <c r="V1432" s="35"/>
      <c r="W1432" s="55"/>
      <c r="X1432" s="34">
        <v>4250</v>
      </c>
      <c r="Y1432" s="161"/>
      <c r="Z1432" s="34">
        <v>0</v>
      </c>
      <c r="AA1432" s="51">
        <f>IFERROR(VLOOKUP(Таблица1[[#This Row],[Товар КОД6]],'Stock СВОД'!$A$5:$C$220,2,0),)</f>
        <v>0</v>
      </c>
      <c r="AB1432" s="51">
        <f>IFERROR(VLOOKUP(Таблица1[[#This Row],[Товар КОД6]],'Продажи Период СВОД'!$A$5:$C$410,2,0),)</f>
        <v>0</v>
      </c>
      <c r="AC1432" s="129">
        <f>IFERROR(VLOOKUP(Таблица1[[#This Row],[Товар КОД6]],'Stock СВОД'!$A$5:$C$220,3,0),)</f>
        <v>0</v>
      </c>
      <c r="AD1432" s="51">
        <f>IFERROR(VLOOKUP(Таблица1[[#This Row],[Товар КОД6]],'Продажи Период СВОД'!$A$5:$C$410,3,0),)</f>
        <v>0</v>
      </c>
      <c r="AE1432" s="119">
        <f>Таблица1[[#This Row],[СТОК 1001]]+Таблица1[[#This Row],[СТОК 1002,]]</f>
        <v>0</v>
      </c>
      <c r="AF1432" s="128"/>
      <c r="AG1432" s="129"/>
      <c r="AH1432" s="120">
        <f>Таблица1[[#This Row],[1002 заказ]]+Таблица1[[#This Row],[1001 заказ]]</f>
        <v>0</v>
      </c>
      <c r="AI1432" s="57"/>
      <c r="AJ1432" s="194"/>
      <c r="AK1432" s="194"/>
      <c r="AL1432" s="194">
        <f>Таблица1[[#This Row],[ФАКТ 1001]]+Таблица1[[#This Row],[ФАКТ 1002]]+Таблица1[[#This Row],[1001 заказ]]+Таблица1[[#This Row],[1002 заказ]]</f>
        <v>0</v>
      </c>
      <c r="AM1432" s="30"/>
      <c r="AP1432" s="30">
        <f>Таблица1[[#This Row],[Возврат 1002]]+Таблица1[[#This Row],[Возврат 1001]]</f>
        <v>0</v>
      </c>
      <c r="AQ143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432" s="30"/>
    </row>
    <row r="1433" spans="1:44" s="3" customFormat="1" ht="15.75" customHeight="1" x14ac:dyDescent="0.25">
      <c r="A1433" s="23" t="s">
        <v>810</v>
      </c>
      <c r="B1433" s="2">
        <v>665723</v>
      </c>
      <c r="C1433" s="88" t="s">
        <v>807</v>
      </c>
      <c r="D1433" s="23" t="s">
        <v>810</v>
      </c>
      <c r="E1433" s="7">
        <v>665723</v>
      </c>
      <c r="F1433" s="7" t="s">
        <v>1004</v>
      </c>
      <c r="G1433" s="8" t="s">
        <v>1099</v>
      </c>
      <c r="H1433" s="5" t="s">
        <v>21</v>
      </c>
      <c r="I1433" s="5">
        <v>6</v>
      </c>
      <c r="J1433" s="5">
        <v>139.69999999999999</v>
      </c>
      <c r="K1433" s="5">
        <v>16</v>
      </c>
      <c r="L1433" s="5">
        <v>50</v>
      </c>
      <c r="M1433" s="5">
        <v>92.5</v>
      </c>
      <c r="N1433" s="5">
        <v>7</v>
      </c>
      <c r="O1433" s="43" t="str">
        <f>CONCATENATE(Таблица1[[#This Row],[Отверстия]],"/",Таблица1[[#This Row],[PCD]])</f>
        <v>6/139,7</v>
      </c>
      <c r="P1433" s="5" t="s">
        <v>808</v>
      </c>
      <c r="Q1433" s="17" t="str">
        <f>CONCATENATE(Таблица1[[#This Row],[Отверстия]],"/",Таблица1[[#This Row],[PCD]],"/",Таблица1[[#This Row],[Диаметр]])</f>
        <v>6/139,7/16</v>
      </c>
      <c r="R143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6/139,7/16/50/92,5/7</v>
      </c>
      <c r="S143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6/139,7/16/50/92,5/7</v>
      </c>
      <c r="T1433" s="58" t="s">
        <v>22</v>
      </c>
      <c r="U1433" s="4"/>
      <c r="V1433" s="35"/>
      <c r="W1433" s="55"/>
      <c r="X1433" s="34">
        <v>3990</v>
      </c>
      <c r="Y1433" s="161"/>
      <c r="Z1433" s="34">
        <v>0</v>
      </c>
      <c r="AA1433" s="51">
        <f>IFERROR(VLOOKUP(Таблица1[[#This Row],[Товар КОД6]],'Stock СВОД'!$A$5:$C$220,2,0),)</f>
        <v>0</v>
      </c>
      <c r="AB1433" s="51">
        <f>IFERROR(VLOOKUP(Таблица1[[#This Row],[Товар КОД6]],'Продажи Период СВОД'!$A$5:$C$410,2,0),)</f>
        <v>0</v>
      </c>
      <c r="AC1433" s="129">
        <f>IFERROR(VLOOKUP(Таблица1[[#This Row],[Товар КОД6]],'Stock СВОД'!$A$5:$C$220,3,0),)</f>
        <v>0</v>
      </c>
      <c r="AD1433" s="51">
        <f>IFERROR(VLOOKUP(Таблица1[[#This Row],[Товар КОД6]],'Продажи Период СВОД'!$A$5:$C$410,3,0),)</f>
        <v>0</v>
      </c>
      <c r="AE1433" s="119">
        <f>Таблица1[[#This Row],[СТОК 1001]]+Таблица1[[#This Row],[СТОК 1002,]]</f>
        <v>0</v>
      </c>
      <c r="AF1433" s="128"/>
      <c r="AG1433" s="129"/>
      <c r="AH1433" s="120">
        <f>Таблица1[[#This Row],[1002 заказ]]+Таблица1[[#This Row],[1001 заказ]]</f>
        <v>0</v>
      </c>
      <c r="AI1433" s="57"/>
      <c r="AJ1433" s="194"/>
      <c r="AK1433" s="194"/>
      <c r="AL1433" s="194">
        <f>Таблица1[[#This Row],[ФАКТ 1001]]+Таблица1[[#This Row],[ФАКТ 1002]]+Таблица1[[#This Row],[1001 заказ]]+Таблица1[[#This Row],[1002 заказ]]</f>
        <v>0</v>
      </c>
      <c r="AM1433" s="30"/>
      <c r="AP1433" s="30">
        <f>Таблица1[[#This Row],[Возврат 1002]]+Таблица1[[#This Row],[Возврат 1001]]</f>
        <v>0</v>
      </c>
      <c r="AQ143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433" s="30"/>
    </row>
    <row r="1434" spans="1:44" s="3" customFormat="1" ht="15.75" customHeight="1" x14ac:dyDescent="0.25">
      <c r="A1434" s="23" t="s">
        <v>810</v>
      </c>
      <c r="B1434" s="2">
        <v>661746</v>
      </c>
      <c r="C1434" s="88" t="s">
        <v>3870</v>
      </c>
      <c r="D1434" s="23" t="s">
        <v>810</v>
      </c>
      <c r="E1434" s="7">
        <v>661746</v>
      </c>
      <c r="F1434" s="7" t="s">
        <v>1004</v>
      </c>
      <c r="G1434" s="8" t="s">
        <v>1106</v>
      </c>
      <c r="H1434" s="5" t="s">
        <v>21</v>
      </c>
      <c r="I1434" s="5">
        <v>6</v>
      </c>
      <c r="J1434" s="5">
        <v>139.69999999999999</v>
      </c>
      <c r="K1434" s="5">
        <v>16</v>
      </c>
      <c r="L1434" s="5">
        <v>50</v>
      </c>
      <c r="M1434" s="5">
        <v>92.5</v>
      </c>
      <c r="N1434" s="5">
        <v>7</v>
      </c>
      <c r="O1434" s="43" t="str">
        <f>CONCATENATE(Таблица1[[#This Row],[Отверстия]],"/",Таблица1[[#This Row],[PCD]])</f>
        <v>6/139,7</v>
      </c>
      <c r="P1434" s="5" t="s">
        <v>2172</v>
      </c>
      <c r="Q1434" s="17" t="str">
        <f>CONCATENATE(Таблица1[[#This Row],[Отверстия]],"/",Таблица1[[#This Row],[PCD]],"/",Таблица1[[#This Row],[Диаметр]])</f>
        <v>6/139,7/16</v>
      </c>
      <c r="R143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6/139,7/16/50/92,5/7</v>
      </c>
      <c r="S143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6/139,7/16/50/92,5/7</v>
      </c>
      <c r="T1434" s="58" t="s">
        <v>22</v>
      </c>
      <c r="U1434" s="4"/>
      <c r="V1434" s="35"/>
      <c r="W1434" s="55"/>
      <c r="X1434" s="34">
        <v>3990</v>
      </c>
      <c r="Y1434" s="161"/>
      <c r="Z1434" s="34">
        <v>0</v>
      </c>
      <c r="AA1434" s="51">
        <f>IFERROR(VLOOKUP(Таблица1[[#This Row],[Товар КОД6]],'Stock СВОД'!$A$5:$C$220,2,0),)</f>
        <v>0</v>
      </c>
      <c r="AB1434" s="51">
        <f>IFERROR(VLOOKUP(Таблица1[[#This Row],[Товар КОД6]],'Продажи Период СВОД'!$A$5:$C$410,2,0),)</f>
        <v>0</v>
      </c>
      <c r="AC1434" s="129">
        <f>IFERROR(VLOOKUP(Таблица1[[#This Row],[Товар КОД6]],'Stock СВОД'!$A$5:$C$220,3,0),)</f>
        <v>0</v>
      </c>
      <c r="AD1434" s="51">
        <f>IFERROR(VLOOKUP(Таблица1[[#This Row],[Товар КОД6]],'Продажи Период СВОД'!$A$5:$C$410,3,0),)</f>
        <v>0</v>
      </c>
      <c r="AE1434" s="119">
        <f>Таблица1[[#This Row],[СТОК 1001]]+Таблица1[[#This Row],[СТОК 1002,]]</f>
        <v>0</v>
      </c>
      <c r="AF1434" s="128"/>
      <c r="AG1434" s="129"/>
      <c r="AH1434" s="120">
        <f>Таблица1[[#This Row],[1002 заказ]]+Таблица1[[#This Row],[1001 заказ]]</f>
        <v>0</v>
      </c>
      <c r="AI1434" s="57"/>
      <c r="AJ1434" s="194"/>
      <c r="AK1434" s="194"/>
      <c r="AL1434" s="194">
        <f>Таблица1[[#This Row],[ФАКТ 1001]]+Таблица1[[#This Row],[ФАКТ 1002]]+Таблица1[[#This Row],[1001 заказ]]+Таблица1[[#This Row],[1002 заказ]]</f>
        <v>0</v>
      </c>
      <c r="AM1434" s="30"/>
      <c r="AP1434" s="30">
        <f>Таблица1[[#This Row],[Возврат 1002]]+Таблица1[[#This Row],[Возврат 1001]]</f>
        <v>0</v>
      </c>
      <c r="AQ143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434" s="30"/>
    </row>
    <row r="1435" spans="1:44" s="3" customFormat="1" ht="15.75" customHeight="1" x14ac:dyDescent="0.25">
      <c r="A1435" s="23" t="s">
        <v>810</v>
      </c>
      <c r="B1435" s="2">
        <v>761819</v>
      </c>
      <c r="C1435" s="88" t="s">
        <v>799</v>
      </c>
      <c r="D1435" s="23" t="s">
        <v>810</v>
      </c>
      <c r="E1435" s="7">
        <v>761819</v>
      </c>
      <c r="F1435" s="7" t="s">
        <v>3051</v>
      </c>
      <c r="G1435" s="8" t="s">
        <v>1099</v>
      </c>
      <c r="H1435" s="5" t="s">
        <v>21</v>
      </c>
      <c r="I1435" s="5">
        <v>6</v>
      </c>
      <c r="J1435" s="5">
        <v>139.69999999999999</v>
      </c>
      <c r="K1435" s="5">
        <v>17</v>
      </c>
      <c r="L1435" s="5">
        <v>38</v>
      </c>
      <c r="M1435" s="5">
        <v>100.1</v>
      </c>
      <c r="N1435" s="5">
        <v>7</v>
      </c>
      <c r="O1435" s="43" t="str">
        <f>CONCATENATE(Таблица1[[#This Row],[Отверстия]],"/",Таблица1[[#This Row],[PCD]])</f>
        <v>6/139,7</v>
      </c>
      <c r="P1435" s="5" t="s">
        <v>800</v>
      </c>
      <c r="Q1435" s="17" t="str">
        <f>CONCATENATE(Таблица1[[#This Row],[Отверстия]],"/",Таблица1[[#This Row],[PCD]],"/",Таблица1[[#This Row],[Диаметр]])</f>
        <v>6/139,7/17</v>
      </c>
      <c r="R143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6/139,7/17/38/100,1/7</v>
      </c>
      <c r="S143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6/139,7/17/38/100,1/7</v>
      </c>
      <c r="T1435" s="58" t="s">
        <v>28</v>
      </c>
      <c r="U1435" s="4">
        <v>4</v>
      </c>
      <c r="V1435" s="35">
        <v>4</v>
      </c>
      <c r="W1435" s="55"/>
      <c r="X1435" s="34">
        <v>4750</v>
      </c>
      <c r="Y1435" s="161"/>
      <c r="Z1435" s="34">
        <v>3404.9962</v>
      </c>
      <c r="AA1435" s="51">
        <f>IFERROR(VLOOKUP(Таблица1[[#This Row],[Товар КОД6]],'Stock СВОД'!$A$5:$C$220,2,0),)</f>
        <v>0</v>
      </c>
      <c r="AB1435" s="51">
        <f>IFERROR(VLOOKUP(Таблица1[[#This Row],[Товар КОД6]],'Продажи Период СВОД'!$A$5:$C$410,2,0),)</f>
        <v>0</v>
      </c>
      <c r="AC1435" s="129">
        <f>IFERROR(VLOOKUP(Таблица1[[#This Row],[Товар КОД6]],'Stock СВОД'!$A$5:$C$220,3,0),)</f>
        <v>4</v>
      </c>
      <c r="AD1435" s="51">
        <f>IFERROR(VLOOKUP(Таблица1[[#This Row],[Товар КОД6]],'Продажи Период СВОД'!$A$5:$C$410,3,0),)</f>
        <v>0</v>
      </c>
      <c r="AE1435" s="119">
        <f>Таблица1[[#This Row],[СТОК 1001]]+Таблица1[[#This Row],[СТОК 1002,]]</f>
        <v>4</v>
      </c>
      <c r="AF1435" s="128"/>
      <c r="AG1435" s="129"/>
      <c r="AH1435" s="120">
        <f>Таблица1[[#This Row],[1002 заказ]]+Таблица1[[#This Row],[1001 заказ]]</f>
        <v>0</v>
      </c>
      <c r="AI1435" s="57"/>
      <c r="AJ1435" s="194">
        <v>3900</v>
      </c>
      <c r="AK1435" s="194"/>
      <c r="AL1435" s="194">
        <f>Таблица1[[#This Row],[ФАКТ 1001]]+Таблица1[[#This Row],[ФАКТ 1002]]+Таблица1[[#This Row],[1001 заказ]]+Таблица1[[#This Row],[1002 заказ]]</f>
        <v>3900</v>
      </c>
      <c r="AM1435" s="30"/>
      <c r="AP1435" s="30">
        <f>Таблица1[[#This Row],[Возврат 1002]]+Таблица1[[#This Row],[Возврат 1001]]</f>
        <v>0</v>
      </c>
      <c r="AQ143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  <c r="AR1435" s="30"/>
    </row>
    <row r="1436" spans="1:44" s="3" customFormat="1" ht="15.75" customHeight="1" x14ac:dyDescent="0.25">
      <c r="A1436" s="23" t="s">
        <v>810</v>
      </c>
      <c r="B1436" s="2">
        <v>904491</v>
      </c>
      <c r="C1436" s="88" t="s">
        <v>801</v>
      </c>
      <c r="D1436" s="23" t="s">
        <v>810</v>
      </c>
      <c r="E1436" s="7">
        <v>904491</v>
      </c>
      <c r="F1436" s="7" t="s">
        <v>3051</v>
      </c>
      <c r="G1436" s="8" t="s">
        <v>1097</v>
      </c>
      <c r="H1436" s="5" t="s">
        <v>21</v>
      </c>
      <c r="I1436" s="5">
        <v>6</v>
      </c>
      <c r="J1436" s="5">
        <v>139.69999999999999</v>
      </c>
      <c r="K1436" s="5">
        <v>17</v>
      </c>
      <c r="L1436" s="5">
        <v>38</v>
      </c>
      <c r="M1436" s="5">
        <v>100.1</v>
      </c>
      <c r="N1436" s="5">
        <v>7</v>
      </c>
      <c r="O1436" s="43" t="str">
        <f>CONCATENATE(Таблица1[[#This Row],[Отверстия]],"/",Таблица1[[#This Row],[PCD]])</f>
        <v>6/139,7</v>
      </c>
      <c r="P1436" s="5" t="s">
        <v>802</v>
      </c>
      <c r="Q1436" s="17" t="str">
        <f>CONCATENATE(Таблица1[[#This Row],[Отверстия]],"/",Таблица1[[#This Row],[PCD]],"/",Таблица1[[#This Row],[Диаметр]])</f>
        <v>6/139,7/17</v>
      </c>
      <c r="R143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6/139,7/17/38/100,1/7</v>
      </c>
      <c r="S143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6/139,7/17/38/100,1/7</v>
      </c>
      <c r="T1436" s="58" t="s">
        <v>28</v>
      </c>
      <c r="U1436" s="4">
        <v>4</v>
      </c>
      <c r="V1436" s="35">
        <v>4</v>
      </c>
      <c r="W1436" s="55"/>
      <c r="X1436" s="34">
        <v>4750</v>
      </c>
      <c r="Y1436" s="161"/>
      <c r="Z1436" s="37">
        <v>0</v>
      </c>
      <c r="AA1436" s="51">
        <f>IFERROR(VLOOKUP(Таблица1[[#This Row],[Товар КОД6]],'Stock СВОД'!$A$5:$C$220,2,0),)</f>
        <v>4</v>
      </c>
      <c r="AB1436" s="51">
        <f>IFERROR(VLOOKUP(Таблица1[[#This Row],[Товар КОД6]],'Продажи Период СВОД'!$A$5:$C$410,2,0),)</f>
        <v>0</v>
      </c>
      <c r="AC1436" s="129">
        <f>IFERROR(VLOOKUP(Таблица1[[#This Row],[Товар КОД6]],'Stock СВОД'!$A$5:$C$220,3,0),)</f>
        <v>0</v>
      </c>
      <c r="AD1436" s="51">
        <f>IFERROR(VLOOKUP(Таблица1[[#This Row],[Товар КОД6]],'Продажи Период СВОД'!$A$5:$C$410,3,0),)</f>
        <v>0</v>
      </c>
      <c r="AE1436" s="119">
        <f>Таблица1[[#This Row],[СТОК 1001]]+Таблица1[[#This Row],[СТОК 1002,]]</f>
        <v>4</v>
      </c>
      <c r="AF1436" s="128"/>
      <c r="AG1436" s="129"/>
      <c r="AH1436" s="120">
        <f>Таблица1[[#This Row],[1002 заказ]]+Таблица1[[#This Row],[1001 заказ]]</f>
        <v>0</v>
      </c>
      <c r="AI1436" s="57"/>
      <c r="AJ1436" s="194"/>
      <c r="AK1436" s="194"/>
      <c r="AL1436" s="194">
        <f>Таблица1[[#This Row],[ФАКТ 1001]]+Таблица1[[#This Row],[ФАКТ 1002]]+Таблица1[[#This Row],[1001 заказ]]+Таблица1[[#This Row],[1002 заказ]]</f>
        <v>0</v>
      </c>
      <c r="AM1436" s="30"/>
      <c r="AP1436" s="30">
        <f>Таблица1[[#This Row],[Возврат 1002]]+Таблица1[[#This Row],[Возврат 1001]]</f>
        <v>0</v>
      </c>
      <c r="AQ143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  <c r="AR1436" s="30"/>
    </row>
    <row r="1437" spans="1:44" s="3" customFormat="1" ht="15.75" customHeight="1" x14ac:dyDescent="0.25">
      <c r="A1437" s="23" t="s">
        <v>810</v>
      </c>
      <c r="B1437" s="2">
        <v>2167449</v>
      </c>
      <c r="C1437" s="88" t="s">
        <v>3017</v>
      </c>
      <c r="D1437" s="23" t="s">
        <v>810</v>
      </c>
      <c r="E1437" s="7">
        <v>2167449</v>
      </c>
      <c r="F1437" s="7" t="s">
        <v>2575</v>
      </c>
      <c r="G1437" s="8" t="s">
        <v>1099</v>
      </c>
      <c r="H1437" s="5" t="s">
        <v>21</v>
      </c>
      <c r="I1437" s="5">
        <v>4</v>
      </c>
      <c r="J1437" s="5">
        <v>108</v>
      </c>
      <c r="K1437" s="5">
        <v>16</v>
      </c>
      <c r="L1437" s="5">
        <v>26</v>
      </c>
      <c r="M1437" s="5">
        <v>65.099999999999994</v>
      </c>
      <c r="N1437" s="5">
        <v>6.5</v>
      </c>
      <c r="O1437" s="43" t="str">
        <f>CONCATENATE(Таблица1[[#This Row],[Отверстия]],"/",Таблица1[[#This Row],[PCD]])</f>
        <v>4/108</v>
      </c>
      <c r="P1437" s="5" t="s">
        <v>3033</v>
      </c>
      <c r="Q1437" s="17" t="str">
        <f>CONCATENATE(Таблица1[[#This Row],[Отверстия]],"/",Таблица1[[#This Row],[PCD]],"/",Таблица1[[#This Row],[Диаметр]])</f>
        <v>4/108/16</v>
      </c>
      <c r="R143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4/108/16/26/65,1/6,5</v>
      </c>
      <c r="S143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4/108/16/26/65,1/6,5</v>
      </c>
      <c r="T1437" s="58"/>
      <c r="U1437" s="4"/>
      <c r="V1437" s="35"/>
      <c r="W1437" s="55"/>
      <c r="X1437" s="34">
        <v>3990</v>
      </c>
      <c r="Y1437" s="161"/>
      <c r="Z1437" s="34">
        <v>3085.0037999999995</v>
      </c>
      <c r="AA1437" s="51">
        <f>IFERROR(VLOOKUP(Таблица1[[#This Row],[Товар КОД6]],'Stock СВОД'!$A$5:$C$220,2,0),)</f>
        <v>4</v>
      </c>
      <c r="AB1437" s="51">
        <f>IFERROR(VLOOKUP(Таблица1[[#This Row],[Товар КОД6]],'Продажи Период СВОД'!$A$5:$C$410,2,0),)</f>
        <v>0</v>
      </c>
      <c r="AC1437" s="129">
        <f>IFERROR(VLOOKUP(Таблица1[[#This Row],[Товар КОД6]],'Stock СВОД'!$A$5:$C$220,3,0),)</f>
        <v>0</v>
      </c>
      <c r="AD1437" s="51">
        <f>IFERROR(VLOOKUP(Таблица1[[#This Row],[Товар КОД6]],'Продажи Период СВОД'!$A$5:$C$410,3,0),)</f>
        <v>0</v>
      </c>
      <c r="AE1437" s="119">
        <f>Таблица1[[#This Row],[СТОК 1001]]+Таблица1[[#This Row],[СТОК 1002,]]</f>
        <v>4</v>
      </c>
      <c r="AF1437" s="128"/>
      <c r="AG1437" s="129"/>
      <c r="AH1437" s="120">
        <f>Таблица1[[#This Row],[1002 заказ]]+Таблица1[[#This Row],[1001 заказ]]</f>
        <v>0</v>
      </c>
      <c r="AI1437" s="57"/>
      <c r="AJ1437" s="194"/>
      <c r="AK1437" s="194"/>
      <c r="AL1437" s="194">
        <f>Таблица1[[#This Row],[ФАКТ 1001]]+Таблица1[[#This Row],[ФАКТ 1002]]+Таблица1[[#This Row],[1001 заказ]]+Таблица1[[#This Row],[1002 заказ]]</f>
        <v>0</v>
      </c>
      <c r="AM1437" s="30"/>
      <c r="AP1437" s="30">
        <f>Таблица1[[#This Row],[Возврат 1002]]+Таблица1[[#This Row],[Возврат 1001]]</f>
        <v>0</v>
      </c>
      <c r="AQ143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  <c r="AR1437" s="30"/>
    </row>
    <row r="1438" spans="1:44" s="3" customFormat="1" ht="15.75" customHeight="1" x14ac:dyDescent="0.25">
      <c r="A1438" s="23" t="s">
        <v>810</v>
      </c>
      <c r="B1438" s="2">
        <v>2167490</v>
      </c>
      <c r="C1438" s="88" t="s">
        <v>3018</v>
      </c>
      <c r="D1438" s="23" t="s">
        <v>810</v>
      </c>
      <c r="E1438" s="7">
        <v>2167490</v>
      </c>
      <c r="F1438" s="7" t="s">
        <v>107</v>
      </c>
      <c r="G1438" s="8" t="s">
        <v>1099</v>
      </c>
      <c r="H1438" s="5" t="s">
        <v>21</v>
      </c>
      <c r="I1438" s="5">
        <v>5</v>
      </c>
      <c r="J1438" s="5">
        <v>112</v>
      </c>
      <c r="K1438" s="5">
        <v>15</v>
      </c>
      <c r="L1438" s="5">
        <v>47</v>
      </c>
      <c r="M1438" s="5">
        <v>57.1</v>
      </c>
      <c r="N1438" s="5">
        <v>6.5</v>
      </c>
      <c r="O1438" s="43" t="str">
        <f>CONCATENATE(Таблица1[[#This Row],[Отверстия]],"/",Таблица1[[#This Row],[PCD]])</f>
        <v>5/112</v>
      </c>
      <c r="P1438" s="5" t="s">
        <v>496</v>
      </c>
      <c r="Q1438" s="17" t="str">
        <f>CONCATENATE(Таблица1[[#This Row],[Отверстия]],"/",Таблица1[[#This Row],[PCD]],"/",Таблица1[[#This Row],[Диаметр]])</f>
        <v>5/112/15</v>
      </c>
      <c r="R143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5/112/15/47/57,1/6,5</v>
      </c>
      <c r="S143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5/112/15/47/57,1/6,5</v>
      </c>
      <c r="T1438" s="58" t="s">
        <v>28</v>
      </c>
      <c r="U1438" s="4">
        <v>4</v>
      </c>
      <c r="V1438" s="35">
        <v>8</v>
      </c>
      <c r="W1438" s="55" t="s">
        <v>2911</v>
      </c>
      <c r="X1438" s="34">
        <v>3350</v>
      </c>
      <c r="Y1438" s="161"/>
      <c r="Z1438" s="34">
        <v>0</v>
      </c>
      <c r="AA1438" s="51">
        <f>IFERROR(VLOOKUP(Таблица1[[#This Row],[Товар КОД6]],'Stock СВОД'!$A$5:$C$220,2,0),)</f>
        <v>0</v>
      </c>
      <c r="AB1438" s="51">
        <f>IFERROR(VLOOKUP(Таблица1[[#This Row],[Товар КОД6]],'Продажи Период СВОД'!$A$5:$C$410,2,0),)</f>
        <v>0</v>
      </c>
      <c r="AC1438" s="129">
        <f>IFERROR(VLOOKUP(Таблица1[[#This Row],[Товар КОД6]],'Stock СВОД'!$A$5:$C$220,3,0),)</f>
        <v>0</v>
      </c>
      <c r="AD1438" s="51">
        <f>IFERROR(VLOOKUP(Таблица1[[#This Row],[Товар КОД6]],'Продажи Период СВОД'!$A$5:$C$410,3,0),)</f>
        <v>0</v>
      </c>
      <c r="AE1438" s="119">
        <f>Таблица1[[#This Row],[СТОК 1001]]+Таблица1[[#This Row],[СТОК 1002,]]</f>
        <v>0</v>
      </c>
      <c r="AF1438" s="128"/>
      <c r="AG1438" s="129"/>
      <c r="AH1438" s="120">
        <f>Таблица1[[#This Row],[1002 заказ]]+Таблица1[[#This Row],[1001 заказ]]</f>
        <v>0</v>
      </c>
      <c r="AI1438" s="57"/>
      <c r="AJ1438" s="194"/>
      <c r="AK1438" s="194"/>
      <c r="AL1438" s="194">
        <f>Таблица1[[#This Row],[ФАКТ 1001]]+Таблица1[[#This Row],[ФАКТ 1002]]+Таблица1[[#This Row],[1001 заказ]]+Таблица1[[#This Row],[1002 заказ]]</f>
        <v>0</v>
      </c>
      <c r="AM1438" s="30"/>
      <c r="AP1438" s="30">
        <f>Таблица1[[#This Row],[Возврат 1002]]+Таблица1[[#This Row],[Возврат 1001]]</f>
        <v>0</v>
      </c>
      <c r="AQ143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438" s="30"/>
    </row>
    <row r="1439" spans="1:44" s="3" customFormat="1" ht="15.75" customHeight="1" x14ac:dyDescent="0.25">
      <c r="A1439" s="23" t="s">
        <v>810</v>
      </c>
      <c r="B1439" s="2">
        <v>2167491</v>
      </c>
      <c r="C1439" s="88" t="s">
        <v>3019</v>
      </c>
      <c r="D1439" s="23" t="s">
        <v>810</v>
      </c>
      <c r="E1439" s="7">
        <v>2167491</v>
      </c>
      <c r="F1439" s="7" t="s">
        <v>38</v>
      </c>
      <c r="G1439" s="8" t="s">
        <v>1097</v>
      </c>
      <c r="H1439" s="5" t="s">
        <v>21</v>
      </c>
      <c r="I1439" s="5">
        <v>4</v>
      </c>
      <c r="J1439" s="5">
        <v>114.3</v>
      </c>
      <c r="K1439" s="5">
        <v>15</v>
      </c>
      <c r="L1439" s="5">
        <v>46</v>
      </c>
      <c r="M1439" s="5">
        <v>67.099999999999994</v>
      </c>
      <c r="N1439" s="5">
        <v>6</v>
      </c>
      <c r="O1439" s="43" t="str">
        <f>CONCATENATE(Таблица1[[#This Row],[Отверстия]],"/",Таблица1[[#This Row],[PCD]])</f>
        <v>4/114,3</v>
      </c>
      <c r="P1439" s="5" t="s">
        <v>3034</v>
      </c>
      <c r="Q1439" s="17" t="str">
        <f>CONCATENATE(Таблица1[[#This Row],[Отверстия]],"/",Таблица1[[#This Row],[PCD]],"/",Таблица1[[#This Row],[Диаметр]])</f>
        <v>4/114,3/15</v>
      </c>
      <c r="R143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4/114,3/15/46/67,1/6</v>
      </c>
      <c r="S143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4/114,3/15/46/67,1/6</v>
      </c>
      <c r="T1439" s="58" t="s">
        <v>28</v>
      </c>
      <c r="U1439" s="4">
        <v>4</v>
      </c>
      <c r="V1439" s="35">
        <v>4</v>
      </c>
      <c r="W1439" s="55" t="s">
        <v>2763</v>
      </c>
      <c r="X1439" s="34">
        <v>3590</v>
      </c>
      <c r="Y1439" s="161"/>
      <c r="Z1439" s="34">
        <v>2684.9955999999997</v>
      </c>
      <c r="AA1439" s="51">
        <f>IFERROR(VLOOKUP(Таблица1[[#This Row],[Товар КОД6]],'Stock СВОД'!$A$5:$C$220,2,0),)</f>
        <v>4</v>
      </c>
      <c r="AB1439" s="51">
        <f>IFERROR(VLOOKUP(Таблица1[[#This Row],[Товар КОД6]],'Продажи Период СВОД'!$A$5:$C$410,2,0),)</f>
        <v>0</v>
      </c>
      <c r="AC1439" s="129">
        <f>IFERROR(VLOOKUP(Таблица1[[#This Row],[Товар КОД6]],'Stock СВОД'!$A$5:$C$220,3,0),)</f>
        <v>0</v>
      </c>
      <c r="AD1439" s="51">
        <f>IFERROR(VLOOKUP(Таблица1[[#This Row],[Товар КОД6]],'Продажи Период СВОД'!$A$5:$C$410,3,0),)</f>
        <v>0</v>
      </c>
      <c r="AE1439" s="119">
        <f>Таблица1[[#This Row],[СТОК 1001]]+Таблица1[[#This Row],[СТОК 1002,]]</f>
        <v>4</v>
      </c>
      <c r="AF1439" s="128"/>
      <c r="AG1439" s="129"/>
      <c r="AH1439" s="120">
        <f>Таблица1[[#This Row],[1002 заказ]]+Таблица1[[#This Row],[1001 заказ]]</f>
        <v>0</v>
      </c>
      <c r="AI1439" s="57"/>
      <c r="AJ1439" s="194"/>
      <c r="AK1439" s="194"/>
      <c r="AL1439" s="194">
        <f>Таблица1[[#This Row],[ФАКТ 1001]]+Таблица1[[#This Row],[ФАКТ 1002]]+Таблица1[[#This Row],[1001 заказ]]+Таблица1[[#This Row],[1002 заказ]]</f>
        <v>0</v>
      </c>
      <c r="AM1439" s="30"/>
      <c r="AP1439" s="30">
        <f>Таблица1[[#This Row],[Возврат 1002]]+Таблица1[[#This Row],[Возврат 1001]]</f>
        <v>0</v>
      </c>
      <c r="AQ143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  <c r="AR1439" s="30"/>
    </row>
    <row r="1440" spans="1:44" s="3" customFormat="1" ht="15.75" customHeight="1" x14ac:dyDescent="0.25">
      <c r="A1440" s="23" t="s">
        <v>810</v>
      </c>
      <c r="B1440" s="2">
        <v>2167492</v>
      </c>
      <c r="C1440" s="88" t="s">
        <v>3020</v>
      </c>
      <c r="D1440" s="23" t="s">
        <v>810</v>
      </c>
      <c r="E1440" s="7">
        <v>2167492</v>
      </c>
      <c r="F1440" s="7" t="s">
        <v>38</v>
      </c>
      <c r="G1440" s="8" t="s">
        <v>1097</v>
      </c>
      <c r="H1440" s="5" t="s">
        <v>21</v>
      </c>
      <c r="I1440" s="5">
        <v>5</v>
      </c>
      <c r="J1440" s="5">
        <v>108</v>
      </c>
      <c r="K1440" s="5">
        <v>15</v>
      </c>
      <c r="L1440" s="5">
        <v>52.5</v>
      </c>
      <c r="M1440" s="5">
        <v>63.4</v>
      </c>
      <c r="N1440" s="5">
        <v>6</v>
      </c>
      <c r="O1440" s="43" t="str">
        <f>CONCATENATE(Таблица1[[#This Row],[Отверстия]],"/",Таблица1[[#This Row],[PCD]])</f>
        <v>5/108</v>
      </c>
      <c r="P1440" s="5" t="s">
        <v>3035</v>
      </c>
      <c r="Q1440" s="17" t="str">
        <f>CONCATENATE(Таблица1[[#This Row],[Отверстия]],"/",Таблица1[[#This Row],[PCD]],"/",Таблица1[[#This Row],[Диаметр]])</f>
        <v>5/108/15</v>
      </c>
      <c r="R144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5/108/15/52,5/63,4/6</v>
      </c>
      <c r="S144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5/108/15/52,5/63,4/6</v>
      </c>
      <c r="T1440" s="58" t="s">
        <v>28</v>
      </c>
      <c r="U1440" s="4">
        <v>4</v>
      </c>
      <c r="V1440" s="35">
        <v>8</v>
      </c>
      <c r="W1440" s="55" t="s">
        <v>2767</v>
      </c>
      <c r="X1440" s="34">
        <v>3590</v>
      </c>
      <c r="Y1440" s="161"/>
      <c r="Z1440" s="34">
        <v>0</v>
      </c>
      <c r="AA1440" s="51">
        <f>IFERROR(VLOOKUP(Таблица1[[#This Row],[Товар КОД6]],'Stock СВОД'!$A$5:$C$220,2,0),)</f>
        <v>0</v>
      </c>
      <c r="AB1440" s="51">
        <f>IFERROR(VLOOKUP(Таблица1[[#This Row],[Товар КОД6]],'Продажи Период СВОД'!$A$5:$C$410,2,0),)</f>
        <v>0</v>
      </c>
      <c r="AC1440" s="129">
        <f>IFERROR(VLOOKUP(Таблица1[[#This Row],[Товар КОД6]],'Stock СВОД'!$A$5:$C$220,3,0),)</f>
        <v>0</v>
      </c>
      <c r="AD1440" s="51">
        <f>IFERROR(VLOOKUP(Таблица1[[#This Row],[Товар КОД6]],'Продажи Период СВОД'!$A$5:$C$410,3,0),)</f>
        <v>0</v>
      </c>
      <c r="AE1440" s="119">
        <f>Таблица1[[#This Row],[СТОК 1001]]+Таблица1[[#This Row],[СТОК 1002,]]</f>
        <v>0</v>
      </c>
      <c r="AF1440" s="128"/>
      <c r="AG1440" s="129"/>
      <c r="AH1440" s="120">
        <f>Таблица1[[#This Row],[1002 заказ]]+Таблица1[[#This Row],[1001 заказ]]</f>
        <v>0</v>
      </c>
      <c r="AI1440" s="57"/>
      <c r="AJ1440" s="194"/>
      <c r="AK1440" s="194"/>
      <c r="AL1440" s="194">
        <f>Таблица1[[#This Row],[ФАКТ 1001]]+Таблица1[[#This Row],[ФАКТ 1002]]+Таблица1[[#This Row],[1001 заказ]]+Таблица1[[#This Row],[1002 заказ]]</f>
        <v>0</v>
      </c>
      <c r="AM1440" s="30"/>
      <c r="AP1440" s="30">
        <f>Таблица1[[#This Row],[Возврат 1002]]+Таблица1[[#This Row],[Возврат 1001]]</f>
        <v>0</v>
      </c>
      <c r="AQ144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440" s="30"/>
    </row>
    <row r="1441" spans="1:44" s="3" customFormat="1" ht="15.75" customHeight="1" x14ac:dyDescent="0.25">
      <c r="A1441" s="23" t="s">
        <v>810</v>
      </c>
      <c r="B1441" s="2">
        <v>2167493</v>
      </c>
      <c r="C1441" s="88" t="s">
        <v>3021</v>
      </c>
      <c r="D1441" s="23" t="s">
        <v>810</v>
      </c>
      <c r="E1441" s="7">
        <v>2167493</v>
      </c>
      <c r="F1441" s="7" t="s">
        <v>38</v>
      </c>
      <c r="G1441" s="8" t="s">
        <v>2571</v>
      </c>
      <c r="H1441" s="5" t="s">
        <v>21</v>
      </c>
      <c r="I1441" s="5">
        <v>5</v>
      </c>
      <c r="J1441" s="5">
        <v>100</v>
      </c>
      <c r="K1441" s="5">
        <v>15</v>
      </c>
      <c r="L1441" s="5">
        <v>43</v>
      </c>
      <c r="M1441" s="5">
        <v>57.1</v>
      </c>
      <c r="N1441" s="5">
        <v>6</v>
      </c>
      <c r="O1441" s="43" t="str">
        <f>CONCATENATE(Таблица1[[#This Row],[Отверстия]],"/",Таблица1[[#This Row],[PCD]])</f>
        <v>5/100</v>
      </c>
      <c r="P1441" s="5" t="s">
        <v>3036</v>
      </c>
      <c r="Q1441" s="17" t="str">
        <f>CONCATENATE(Таблица1[[#This Row],[Отверстия]],"/",Таблица1[[#This Row],[PCD]],"/",Таблица1[[#This Row],[Диаметр]])</f>
        <v>5/100/15</v>
      </c>
      <c r="R144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5/100/15/43/57,1/6</v>
      </c>
      <c r="S144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5/100/15/43/57,1/6</v>
      </c>
      <c r="T1441" s="58" t="s">
        <v>28</v>
      </c>
      <c r="U1441" s="4">
        <v>4</v>
      </c>
      <c r="V1441" s="35">
        <v>4</v>
      </c>
      <c r="W1441" s="55" t="s">
        <v>2906</v>
      </c>
      <c r="X1441" s="34">
        <v>3590</v>
      </c>
      <c r="Y1441" s="161"/>
      <c r="Z1441" s="34">
        <v>0</v>
      </c>
      <c r="AA1441" s="51">
        <f>IFERROR(VLOOKUP(Таблица1[[#This Row],[Товар КОД6]],'Stock СВОД'!$A$5:$C$220,2,0),)</f>
        <v>0</v>
      </c>
      <c r="AB1441" s="51">
        <f>IFERROR(VLOOKUP(Таблица1[[#This Row],[Товар КОД6]],'Продажи Период СВОД'!$A$5:$C$410,2,0),)</f>
        <v>0</v>
      </c>
      <c r="AC1441" s="129">
        <f>IFERROR(VLOOKUP(Таблица1[[#This Row],[Товар КОД6]],'Stock СВОД'!$A$5:$C$220,3,0),)</f>
        <v>0</v>
      </c>
      <c r="AD1441" s="51">
        <f>IFERROR(VLOOKUP(Таблица1[[#This Row],[Товар КОД6]],'Продажи Период СВОД'!$A$5:$C$410,3,0),)</f>
        <v>0</v>
      </c>
      <c r="AE1441" s="119">
        <f>Таблица1[[#This Row],[СТОК 1001]]+Таблица1[[#This Row],[СТОК 1002,]]</f>
        <v>0</v>
      </c>
      <c r="AF1441" s="128"/>
      <c r="AG1441" s="129"/>
      <c r="AH1441" s="120">
        <f>Таблица1[[#This Row],[1002 заказ]]+Таблица1[[#This Row],[1001 заказ]]</f>
        <v>0</v>
      </c>
      <c r="AI1441" s="57"/>
      <c r="AJ1441" s="194"/>
      <c r="AK1441" s="194"/>
      <c r="AL1441" s="194">
        <f>Таблица1[[#This Row],[ФАКТ 1001]]+Таблица1[[#This Row],[ФАКТ 1002]]+Таблица1[[#This Row],[1001 заказ]]+Таблица1[[#This Row],[1002 заказ]]</f>
        <v>0</v>
      </c>
      <c r="AM1441" s="30"/>
      <c r="AP1441" s="30">
        <f>Таблица1[[#This Row],[Возврат 1002]]+Таблица1[[#This Row],[Возврат 1001]]</f>
        <v>0</v>
      </c>
      <c r="AQ144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441" s="30"/>
    </row>
    <row r="1442" spans="1:44" s="3" customFormat="1" ht="15.75" customHeight="1" x14ac:dyDescent="0.25">
      <c r="A1442" s="23" t="s">
        <v>810</v>
      </c>
      <c r="B1442" s="2">
        <v>2167494</v>
      </c>
      <c r="C1442" s="88" t="s">
        <v>3022</v>
      </c>
      <c r="D1442" s="23" t="s">
        <v>810</v>
      </c>
      <c r="E1442" s="7">
        <v>2167494</v>
      </c>
      <c r="F1442" s="7" t="s">
        <v>38</v>
      </c>
      <c r="G1442" s="8" t="s">
        <v>1101</v>
      </c>
      <c r="H1442" s="5" t="s">
        <v>21</v>
      </c>
      <c r="I1442" s="5">
        <v>5</v>
      </c>
      <c r="J1442" s="5">
        <v>105</v>
      </c>
      <c r="K1442" s="5">
        <v>15</v>
      </c>
      <c r="L1442" s="5">
        <v>39</v>
      </c>
      <c r="M1442" s="5">
        <v>56.6</v>
      </c>
      <c r="N1442" s="5">
        <v>6</v>
      </c>
      <c r="O1442" s="43" t="str">
        <f>CONCATENATE(Таблица1[[#This Row],[Отверстия]],"/",Таблица1[[#This Row],[PCD]])</f>
        <v>5/105</v>
      </c>
      <c r="P1442" s="5" t="s">
        <v>3037</v>
      </c>
      <c r="Q1442" s="17" t="str">
        <f>CONCATENATE(Таблица1[[#This Row],[Отверстия]],"/",Таблица1[[#This Row],[PCD]],"/",Таблица1[[#This Row],[Диаметр]])</f>
        <v>5/105/15</v>
      </c>
      <c r="R144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5/105/15/39/56,6/6</v>
      </c>
      <c r="S144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5/105/15/39/56,6/6</v>
      </c>
      <c r="T1442" s="58" t="s">
        <v>22</v>
      </c>
      <c r="U1442" s="4"/>
      <c r="V1442" s="35"/>
      <c r="W1442" s="55"/>
      <c r="X1442" s="34">
        <v>3590</v>
      </c>
      <c r="Y1442" s="161"/>
      <c r="Z1442" s="34">
        <v>0</v>
      </c>
      <c r="AA1442" s="51">
        <f>IFERROR(VLOOKUP(Таблица1[[#This Row],[Товар КОД6]],'Stock СВОД'!$A$5:$C$220,2,0),)</f>
        <v>0</v>
      </c>
      <c r="AB1442" s="51">
        <f>IFERROR(VLOOKUP(Таблица1[[#This Row],[Товар КОД6]],'Продажи Период СВОД'!$A$5:$C$410,2,0),)</f>
        <v>0</v>
      </c>
      <c r="AC1442" s="129">
        <f>IFERROR(VLOOKUP(Таблица1[[#This Row],[Товар КОД6]],'Stock СВОД'!$A$5:$C$220,3,0),)</f>
        <v>0</v>
      </c>
      <c r="AD1442" s="51">
        <f>IFERROR(VLOOKUP(Таблица1[[#This Row],[Товар КОД6]],'Продажи Период СВОД'!$A$5:$C$410,3,0),)</f>
        <v>0</v>
      </c>
      <c r="AE1442" s="119">
        <f>Таблица1[[#This Row],[СТОК 1001]]+Таблица1[[#This Row],[СТОК 1002,]]</f>
        <v>0</v>
      </c>
      <c r="AF1442" s="128"/>
      <c r="AG1442" s="129"/>
      <c r="AH1442" s="120">
        <f>Таблица1[[#This Row],[1002 заказ]]+Таблица1[[#This Row],[1001 заказ]]</f>
        <v>0</v>
      </c>
      <c r="AI1442" s="57"/>
      <c r="AJ1442" s="194"/>
      <c r="AK1442" s="194"/>
      <c r="AL1442" s="194">
        <f>Таблица1[[#This Row],[ФАКТ 1001]]+Таблица1[[#This Row],[ФАКТ 1002]]+Таблица1[[#This Row],[1001 заказ]]+Таблица1[[#This Row],[1002 заказ]]</f>
        <v>0</v>
      </c>
      <c r="AM1442" s="30"/>
      <c r="AP1442" s="30">
        <f>Таблица1[[#This Row],[Возврат 1002]]+Таблица1[[#This Row],[Возврат 1001]]</f>
        <v>0</v>
      </c>
      <c r="AQ144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442" s="30"/>
    </row>
    <row r="1443" spans="1:44" s="3" customFormat="1" ht="15.75" customHeight="1" x14ac:dyDescent="0.25">
      <c r="A1443" s="23" t="s">
        <v>810</v>
      </c>
      <c r="B1443" s="2">
        <v>2167495</v>
      </c>
      <c r="C1443" s="88" t="s">
        <v>3024</v>
      </c>
      <c r="D1443" s="23" t="s">
        <v>810</v>
      </c>
      <c r="E1443" s="7">
        <v>2167495</v>
      </c>
      <c r="F1443" s="7" t="s">
        <v>172</v>
      </c>
      <c r="G1443" s="8" t="s">
        <v>2571</v>
      </c>
      <c r="H1443" s="5" t="s">
        <v>21</v>
      </c>
      <c r="I1443" s="5">
        <v>5</v>
      </c>
      <c r="J1443" s="5">
        <v>108</v>
      </c>
      <c r="K1443" s="5">
        <v>16</v>
      </c>
      <c r="L1443" s="5">
        <v>52.5</v>
      </c>
      <c r="M1443" s="5">
        <v>63.4</v>
      </c>
      <c r="N1443" s="5">
        <v>6.5</v>
      </c>
      <c r="O1443" s="43" t="str">
        <f>CONCATENATE(Таблица1[[#This Row],[Отверстия]],"/",Таблица1[[#This Row],[PCD]])</f>
        <v>5/108</v>
      </c>
      <c r="P1443" s="5" t="s">
        <v>3038</v>
      </c>
      <c r="Q1443" s="17" t="str">
        <f>CONCATENATE(Таблица1[[#This Row],[Отверстия]],"/",Таблица1[[#This Row],[PCD]],"/",Таблица1[[#This Row],[Диаметр]])</f>
        <v>5/108/16</v>
      </c>
      <c r="R144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5/108/16/52,5/63,4/6,5</v>
      </c>
      <c r="S144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5/108/16/52,5/63,4/6,5</v>
      </c>
      <c r="T1443" s="58" t="s">
        <v>28</v>
      </c>
      <c r="U1443" s="4">
        <v>4</v>
      </c>
      <c r="V1443" s="35">
        <v>4</v>
      </c>
      <c r="W1443" s="55" t="s">
        <v>2784</v>
      </c>
      <c r="X1443" s="34">
        <v>4250</v>
      </c>
      <c r="Y1443" s="161"/>
      <c r="Z1443" s="34">
        <v>3235.0054</v>
      </c>
      <c r="AA1443" s="51">
        <f>IFERROR(VLOOKUP(Таблица1[[#This Row],[Товар КОД6]],'Stock СВОД'!$A$5:$C$220,2,0),)</f>
        <v>4</v>
      </c>
      <c r="AB1443" s="51">
        <f>IFERROR(VLOOKUP(Таблица1[[#This Row],[Товар КОД6]],'Продажи Период СВОД'!$A$5:$C$410,2,0),)</f>
        <v>0</v>
      </c>
      <c r="AC1443" s="129">
        <f>IFERROR(VLOOKUP(Таблица1[[#This Row],[Товар КОД6]],'Stock СВОД'!$A$5:$C$220,3,0),)</f>
        <v>0</v>
      </c>
      <c r="AD1443" s="51">
        <f>IFERROR(VLOOKUP(Таблица1[[#This Row],[Товар КОД6]],'Продажи Период СВОД'!$A$5:$C$410,3,0),)</f>
        <v>0</v>
      </c>
      <c r="AE1443" s="119">
        <f>Таблица1[[#This Row],[СТОК 1001]]+Таблица1[[#This Row],[СТОК 1002,]]</f>
        <v>4</v>
      </c>
      <c r="AF1443" s="128"/>
      <c r="AG1443" s="129"/>
      <c r="AH1443" s="120">
        <f>Таблица1[[#This Row],[1002 заказ]]+Таблица1[[#This Row],[1001 заказ]]</f>
        <v>0</v>
      </c>
      <c r="AI1443" s="57">
        <v>1</v>
      </c>
      <c r="AJ1443" s="194"/>
      <c r="AK1443" s="194"/>
      <c r="AL1443" s="194">
        <f>Таблица1[[#This Row],[ФАКТ 1001]]+Таблица1[[#This Row],[ФАКТ 1002]]+Таблица1[[#This Row],[1001 заказ]]+Таблица1[[#This Row],[1002 заказ]]</f>
        <v>0</v>
      </c>
      <c r="AM1443" s="30"/>
      <c r="AP1443" s="30">
        <f>Таблица1[[#This Row],[Возврат 1002]]+Таблица1[[#This Row],[Возврат 1001]]</f>
        <v>0</v>
      </c>
      <c r="AQ144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  <c r="AR1443" s="30"/>
    </row>
    <row r="1444" spans="1:44" s="3" customFormat="1" ht="15.75" customHeight="1" x14ac:dyDescent="0.25">
      <c r="A1444" s="23" t="s">
        <v>810</v>
      </c>
      <c r="B1444" s="2">
        <v>2167496</v>
      </c>
      <c r="C1444" s="88" t="s">
        <v>3025</v>
      </c>
      <c r="D1444" s="23" t="s">
        <v>810</v>
      </c>
      <c r="E1444" s="7">
        <v>2167496</v>
      </c>
      <c r="F1444" s="7" t="s">
        <v>172</v>
      </c>
      <c r="G1444" s="8" t="s">
        <v>1105</v>
      </c>
      <c r="H1444" s="5" t="s">
        <v>21</v>
      </c>
      <c r="I1444" s="5">
        <v>5</v>
      </c>
      <c r="J1444" s="5">
        <v>105</v>
      </c>
      <c r="K1444" s="5">
        <v>16</v>
      </c>
      <c r="L1444" s="5">
        <v>39</v>
      </c>
      <c r="M1444" s="5">
        <v>56.6</v>
      </c>
      <c r="N1444" s="5">
        <v>6.5</v>
      </c>
      <c r="O1444" s="43" t="str">
        <f>CONCATENATE(Таблица1[[#This Row],[Отверстия]],"/",Таблица1[[#This Row],[PCD]])</f>
        <v>5/105</v>
      </c>
      <c r="P1444" s="5" t="s">
        <v>3039</v>
      </c>
      <c r="Q1444" s="17" t="str">
        <f>CONCATENATE(Таблица1[[#This Row],[Отверстия]],"/",Таблица1[[#This Row],[PCD]],"/",Таблица1[[#This Row],[Диаметр]])</f>
        <v>5/105/16</v>
      </c>
      <c r="R144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5/105/16/39/56,6/6,5</v>
      </c>
      <c r="S144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5/105/16/39/56,6/6,5</v>
      </c>
      <c r="T1444" s="58" t="s">
        <v>28</v>
      </c>
      <c r="U1444" s="4">
        <v>8</v>
      </c>
      <c r="V1444" s="35">
        <v>12</v>
      </c>
      <c r="W1444" s="55"/>
      <c r="X1444" s="34">
        <v>3990</v>
      </c>
      <c r="Y1444" s="161"/>
      <c r="Z1444" s="34">
        <v>3085.0037999999995</v>
      </c>
      <c r="AA1444" s="51">
        <f>IFERROR(VLOOKUP(Таблица1[[#This Row],[Товар КОД6]],'Stock СВОД'!$A$5:$C$220,2,0),)</f>
        <v>4</v>
      </c>
      <c r="AB1444" s="51">
        <f>IFERROR(VLOOKUP(Таблица1[[#This Row],[Товар КОД6]],'Продажи Период СВОД'!$A$5:$C$410,2,0),)</f>
        <v>0</v>
      </c>
      <c r="AC1444" s="129">
        <f>IFERROR(VLOOKUP(Таблица1[[#This Row],[Товар КОД6]],'Stock СВОД'!$A$5:$C$220,3,0),)</f>
        <v>0</v>
      </c>
      <c r="AD1444" s="51">
        <f>IFERROR(VLOOKUP(Таблица1[[#This Row],[Товар КОД6]],'Продажи Период СВОД'!$A$5:$C$410,3,0),)</f>
        <v>0</v>
      </c>
      <c r="AE1444" s="119">
        <f>Таблица1[[#This Row],[СТОК 1001]]+Таблица1[[#This Row],[СТОК 1002,]]</f>
        <v>4</v>
      </c>
      <c r="AF1444" s="128"/>
      <c r="AG1444" s="129"/>
      <c r="AH1444" s="120">
        <f>Таблица1[[#This Row],[1002 заказ]]+Таблица1[[#This Row],[1001 заказ]]</f>
        <v>0</v>
      </c>
      <c r="AI1444" s="57"/>
      <c r="AJ1444" s="194"/>
      <c r="AK1444" s="194"/>
      <c r="AL1444" s="194">
        <f>Таблица1[[#This Row],[ФАКТ 1001]]+Таблица1[[#This Row],[ФАКТ 1002]]+Таблица1[[#This Row],[1001 заказ]]+Таблица1[[#This Row],[1002 заказ]]</f>
        <v>0</v>
      </c>
      <c r="AM1444" s="30"/>
      <c r="AP1444" s="30">
        <f>Таблица1[[#This Row],[Возврат 1002]]+Таблица1[[#This Row],[Возврат 1001]]</f>
        <v>0</v>
      </c>
      <c r="AQ144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  <c r="AR1444" s="30"/>
    </row>
    <row r="1445" spans="1:44" s="3" customFormat="1" ht="15.75" customHeight="1" x14ac:dyDescent="0.25">
      <c r="A1445" s="23" t="s">
        <v>810</v>
      </c>
      <c r="B1445" s="2">
        <v>2167497</v>
      </c>
      <c r="C1445" s="88" t="s">
        <v>3026</v>
      </c>
      <c r="D1445" s="23" t="s">
        <v>810</v>
      </c>
      <c r="E1445" s="7">
        <v>2167497</v>
      </c>
      <c r="F1445" s="7" t="s">
        <v>26</v>
      </c>
      <c r="G1445" s="8" t="s">
        <v>1097</v>
      </c>
      <c r="H1445" s="5" t="s">
        <v>21</v>
      </c>
      <c r="I1445" s="5">
        <v>4</v>
      </c>
      <c r="J1445" s="5">
        <v>100</v>
      </c>
      <c r="K1445" s="5">
        <v>14</v>
      </c>
      <c r="L1445" s="5">
        <v>45</v>
      </c>
      <c r="M1445" s="5">
        <v>56.6</v>
      </c>
      <c r="N1445" s="5">
        <v>5.5</v>
      </c>
      <c r="O1445" s="43" t="str">
        <f>CONCATENATE(Таблица1[[#This Row],[Отверстия]],"/",Таблица1[[#This Row],[PCD]])</f>
        <v>4/100</v>
      </c>
      <c r="P1445" s="5" t="s">
        <v>3040</v>
      </c>
      <c r="Q1445" s="17" t="str">
        <f>CONCATENATE(Таблица1[[#This Row],[Отверстия]],"/",Таблица1[[#This Row],[PCD]],"/",Таблица1[[#This Row],[Диаметр]])</f>
        <v>4/100/14</v>
      </c>
      <c r="R144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4/100/14/45/56,6/5,5</v>
      </c>
      <c r="S144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4/100/14/45/56,6/5,5</v>
      </c>
      <c r="T1445" s="58" t="s">
        <v>28</v>
      </c>
      <c r="U1445" s="4">
        <v>8</v>
      </c>
      <c r="V1445" s="35">
        <v>8</v>
      </c>
      <c r="W1445" s="55"/>
      <c r="X1445" s="34">
        <v>3090</v>
      </c>
      <c r="Y1445" s="161"/>
      <c r="Z1445" s="34">
        <v>0</v>
      </c>
      <c r="AA1445" s="51">
        <f>IFERROR(VLOOKUP(Таблица1[[#This Row],[Товар КОД6]],'Stock СВОД'!$A$5:$C$220,2,0),)</f>
        <v>0</v>
      </c>
      <c r="AB1445" s="51">
        <f>IFERROR(VLOOKUP(Таблица1[[#This Row],[Товар КОД6]],'Продажи Период СВОД'!$A$5:$C$410,2,0),)</f>
        <v>0</v>
      </c>
      <c r="AC1445" s="129">
        <f>IFERROR(VLOOKUP(Таблица1[[#This Row],[Товар КОД6]],'Stock СВОД'!$A$5:$C$220,3,0),)</f>
        <v>0</v>
      </c>
      <c r="AD1445" s="51">
        <f>IFERROR(VLOOKUP(Таблица1[[#This Row],[Товар КОД6]],'Продажи Период СВОД'!$A$5:$C$410,3,0),)</f>
        <v>0</v>
      </c>
      <c r="AE1445" s="119">
        <f>Таблица1[[#This Row],[СТОК 1001]]+Таблица1[[#This Row],[СТОК 1002,]]</f>
        <v>0</v>
      </c>
      <c r="AF1445" s="128"/>
      <c r="AG1445" s="129"/>
      <c r="AH1445" s="120">
        <f>Таблица1[[#This Row],[1002 заказ]]+Таблица1[[#This Row],[1001 заказ]]</f>
        <v>0</v>
      </c>
      <c r="AI1445" s="57"/>
      <c r="AJ1445" s="194"/>
      <c r="AK1445" s="194"/>
      <c r="AL1445" s="194">
        <f>Таблица1[[#This Row],[ФАКТ 1001]]+Таблица1[[#This Row],[ФАКТ 1002]]+Таблица1[[#This Row],[1001 заказ]]+Таблица1[[#This Row],[1002 заказ]]</f>
        <v>0</v>
      </c>
      <c r="AM1445" s="30"/>
      <c r="AP1445" s="30">
        <f>Таблица1[[#This Row],[Возврат 1002]]+Таблица1[[#This Row],[Возврат 1001]]</f>
        <v>0</v>
      </c>
      <c r="AQ144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445" s="30"/>
    </row>
    <row r="1446" spans="1:44" s="3" customFormat="1" ht="15.75" customHeight="1" x14ac:dyDescent="0.25">
      <c r="A1446" s="23" t="s">
        <v>810</v>
      </c>
      <c r="B1446" s="2">
        <v>2167498</v>
      </c>
      <c r="C1446" s="88" t="s">
        <v>3027</v>
      </c>
      <c r="D1446" s="23" t="s">
        <v>810</v>
      </c>
      <c r="E1446" s="7">
        <v>2167498</v>
      </c>
      <c r="F1446" s="7" t="s">
        <v>107</v>
      </c>
      <c r="G1446" s="8" t="s">
        <v>1097</v>
      </c>
      <c r="H1446" s="5" t="s">
        <v>21</v>
      </c>
      <c r="I1446" s="5">
        <v>4</v>
      </c>
      <c r="J1446" s="5">
        <v>100</v>
      </c>
      <c r="K1446" s="5">
        <v>15</v>
      </c>
      <c r="L1446" s="5">
        <v>50</v>
      </c>
      <c r="M1446" s="5">
        <v>60.1</v>
      </c>
      <c r="N1446" s="5">
        <v>6.5</v>
      </c>
      <c r="O1446" s="43" t="str">
        <f>CONCATENATE(Таблица1[[#This Row],[Отверстия]],"/",Таблица1[[#This Row],[PCD]])</f>
        <v>4/100</v>
      </c>
      <c r="P1446" s="5" t="s">
        <v>3041</v>
      </c>
      <c r="Q1446" s="17" t="str">
        <f>CONCATENATE(Таблица1[[#This Row],[Отверстия]],"/",Таблица1[[#This Row],[PCD]],"/",Таблица1[[#This Row],[Диаметр]])</f>
        <v>4/100/15</v>
      </c>
      <c r="R144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4/100/15/50/60,1/6,5</v>
      </c>
      <c r="S144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4/100/15/50/60,1/6,5</v>
      </c>
      <c r="T1446" s="58" t="s">
        <v>28</v>
      </c>
      <c r="U1446" s="4">
        <v>8</v>
      </c>
      <c r="V1446" s="35">
        <v>8</v>
      </c>
      <c r="W1446" s="55" t="s">
        <v>2825</v>
      </c>
      <c r="X1446" s="34">
        <v>3590</v>
      </c>
      <c r="Y1446" s="161"/>
      <c r="Z1446" s="34">
        <v>0</v>
      </c>
      <c r="AA1446" s="51">
        <f>IFERROR(VLOOKUP(Таблица1[[#This Row],[Товар КОД6]],'Stock СВОД'!$A$5:$C$220,2,0),)</f>
        <v>0</v>
      </c>
      <c r="AB1446" s="51">
        <f>IFERROR(VLOOKUP(Таблица1[[#This Row],[Товар КОД6]],'Продажи Период СВОД'!$A$5:$C$410,2,0),)</f>
        <v>0</v>
      </c>
      <c r="AC1446" s="129">
        <f>IFERROR(VLOOKUP(Таблица1[[#This Row],[Товар КОД6]],'Stock СВОД'!$A$5:$C$220,3,0),)</f>
        <v>0</v>
      </c>
      <c r="AD1446" s="51">
        <f>IFERROR(VLOOKUP(Таблица1[[#This Row],[Товар КОД6]],'Продажи Период СВОД'!$A$5:$C$410,3,0),)</f>
        <v>0</v>
      </c>
      <c r="AE1446" s="119">
        <f>Таблица1[[#This Row],[СТОК 1001]]+Таблица1[[#This Row],[СТОК 1002,]]</f>
        <v>0</v>
      </c>
      <c r="AF1446" s="128"/>
      <c r="AG1446" s="129"/>
      <c r="AH1446" s="120">
        <f>Таблица1[[#This Row],[1002 заказ]]+Таблица1[[#This Row],[1001 заказ]]</f>
        <v>0</v>
      </c>
      <c r="AI1446" s="57">
        <v>1</v>
      </c>
      <c r="AJ1446" s="194"/>
      <c r="AK1446" s="194"/>
      <c r="AL1446" s="194">
        <f>Таблица1[[#This Row],[ФАКТ 1001]]+Таблица1[[#This Row],[ФАКТ 1002]]+Таблица1[[#This Row],[1001 заказ]]+Таблица1[[#This Row],[1002 заказ]]</f>
        <v>0</v>
      </c>
      <c r="AM1446" s="30"/>
      <c r="AP1446" s="30">
        <f>Таблица1[[#This Row],[Возврат 1002]]+Таблица1[[#This Row],[Возврат 1001]]</f>
        <v>0</v>
      </c>
      <c r="AQ144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446" s="30"/>
    </row>
    <row r="1447" spans="1:44" s="3" customFormat="1" ht="15.75" customHeight="1" x14ac:dyDescent="0.25">
      <c r="A1447" s="23" t="s">
        <v>810</v>
      </c>
      <c r="B1447" s="2">
        <v>2167499</v>
      </c>
      <c r="C1447" s="88" t="s">
        <v>3028</v>
      </c>
      <c r="D1447" s="23" t="s">
        <v>810</v>
      </c>
      <c r="E1447" s="7">
        <v>2167499</v>
      </c>
      <c r="F1447" s="7" t="s">
        <v>38</v>
      </c>
      <c r="G1447" s="8" t="s">
        <v>1109</v>
      </c>
      <c r="H1447" s="5" t="s">
        <v>21</v>
      </c>
      <c r="I1447" s="5">
        <v>4</v>
      </c>
      <c r="J1447" s="5">
        <v>100</v>
      </c>
      <c r="K1447" s="5">
        <v>15</v>
      </c>
      <c r="L1447" s="5">
        <v>50</v>
      </c>
      <c r="M1447" s="5">
        <v>60.1</v>
      </c>
      <c r="N1447" s="5">
        <v>6</v>
      </c>
      <c r="O1447" s="43" t="str">
        <f>CONCATENATE(Таблица1[[#This Row],[Отверстия]],"/",Таблица1[[#This Row],[PCD]])</f>
        <v>4/100</v>
      </c>
      <c r="P1447" s="5" t="s">
        <v>3042</v>
      </c>
      <c r="Q1447" s="17" t="str">
        <f>CONCATENATE(Таблица1[[#This Row],[Отверстия]],"/",Таблица1[[#This Row],[PCD]],"/",Таблица1[[#This Row],[Диаметр]])</f>
        <v>4/100/15</v>
      </c>
      <c r="R144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4/100/15/50/60,1/6</v>
      </c>
      <c r="S144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4/100/15/50/60,1/6</v>
      </c>
      <c r="T1447" s="58"/>
      <c r="U1447" s="4"/>
      <c r="V1447" s="35"/>
      <c r="W1447" s="55"/>
      <c r="X1447" s="34">
        <v>3350</v>
      </c>
      <c r="Y1447" s="161"/>
      <c r="Z1447" s="34">
        <v>0</v>
      </c>
      <c r="AA1447" s="51">
        <f>IFERROR(VLOOKUP(Таблица1[[#This Row],[Товар КОД6]],'Stock СВОД'!$A$5:$C$220,2,0),)</f>
        <v>0</v>
      </c>
      <c r="AB1447" s="51">
        <f>IFERROR(VLOOKUP(Таблица1[[#This Row],[Товар КОД6]],'Продажи Период СВОД'!$A$5:$C$410,2,0),)</f>
        <v>0</v>
      </c>
      <c r="AC1447" s="129">
        <f>IFERROR(VLOOKUP(Таблица1[[#This Row],[Товар КОД6]],'Stock СВОД'!$A$5:$C$220,3,0),)</f>
        <v>0</v>
      </c>
      <c r="AD1447" s="51">
        <f>IFERROR(VLOOKUP(Таблица1[[#This Row],[Товар КОД6]],'Продажи Период СВОД'!$A$5:$C$410,3,0),)</f>
        <v>0</v>
      </c>
      <c r="AE1447" s="119">
        <f>Таблица1[[#This Row],[СТОК 1001]]+Таблица1[[#This Row],[СТОК 1002,]]</f>
        <v>0</v>
      </c>
      <c r="AF1447" s="128"/>
      <c r="AG1447" s="129"/>
      <c r="AH1447" s="120">
        <f>Таблица1[[#This Row],[1002 заказ]]+Таблица1[[#This Row],[1001 заказ]]</f>
        <v>0</v>
      </c>
      <c r="AI1447" s="57">
        <v>1</v>
      </c>
      <c r="AJ1447" s="194"/>
      <c r="AK1447" s="194"/>
      <c r="AL1447" s="194">
        <f>Таблица1[[#This Row],[ФАКТ 1001]]+Таблица1[[#This Row],[ФАКТ 1002]]+Таблица1[[#This Row],[1001 заказ]]+Таблица1[[#This Row],[1002 заказ]]</f>
        <v>0</v>
      </c>
      <c r="AM1447" s="30"/>
      <c r="AP1447" s="30">
        <f>Таблица1[[#This Row],[Возврат 1002]]+Таблица1[[#This Row],[Возврат 1001]]</f>
        <v>0</v>
      </c>
      <c r="AQ144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447" s="30"/>
    </row>
    <row r="1448" spans="1:44" s="3" customFormat="1" ht="15.75" customHeight="1" x14ac:dyDescent="0.25">
      <c r="A1448" s="23" t="s">
        <v>810</v>
      </c>
      <c r="B1448" s="2">
        <v>2167500</v>
      </c>
      <c r="C1448" s="88" t="s">
        <v>3029</v>
      </c>
      <c r="D1448" s="23" t="s">
        <v>810</v>
      </c>
      <c r="E1448" s="7">
        <v>2167500</v>
      </c>
      <c r="F1448" s="7" t="s">
        <v>38</v>
      </c>
      <c r="G1448" s="8" t="s">
        <v>1109</v>
      </c>
      <c r="H1448" s="5" t="s">
        <v>21</v>
      </c>
      <c r="I1448" s="5">
        <v>5</v>
      </c>
      <c r="J1448" s="5">
        <v>100</v>
      </c>
      <c r="K1448" s="5">
        <v>15</v>
      </c>
      <c r="L1448" s="5">
        <v>38</v>
      </c>
      <c r="M1448" s="5">
        <v>57.1</v>
      </c>
      <c r="N1448" s="5">
        <v>6.5</v>
      </c>
      <c r="O1448" s="43" t="str">
        <f>CONCATENATE(Таблица1[[#This Row],[Отверстия]],"/",Таблица1[[#This Row],[PCD]])</f>
        <v>5/100</v>
      </c>
      <c r="P1448" s="5" t="s">
        <v>3043</v>
      </c>
      <c r="Q1448" s="17" t="str">
        <f>CONCATENATE(Таблица1[[#This Row],[Отверстия]],"/",Таблица1[[#This Row],[PCD]],"/",Таблица1[[#This Row],[Диаметр]])</f>
        <v>5/100/15</v>
      </c>
      <c r="R144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5/100/15/38/57,1/6,5</v>
      </c>
      <c r="S144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5/100/15/38/57,1/6,5</v>
      </c>
      <c r="T1448" s="58" t="s">
        <v>28</v>
      </c>
      <c r="U1448" s="4">
        <v>8</v>
      </c>
      <c r="V1448" s="35">
        <v>12</v>
      </c>
      <c r="W1448" s="55" t="s">
        <v>2905</v>
      </c>
      <c r="X1448" s="34">
        <v>3350</v>
      </c>
      <c r="Y1448" s="161"/>
      <c r="Z1448" s="34">
        <v>0</v>
      </c>
      <c r="AA1448" s="51">
        <f>IFERROR(VLOOKUP(Таблица1[[#This Row],[Товар КОД6]],'Stock СВОД'!$A$5:$C$220,2,0),)</f>
        <v>0</v>
      </c>
      <c r="AB1448" s="51">
        <f>IFERROR(VLOOKUP(Таблица1[[#This Row],[Товар КОД6]],'Продажи Период СВОД'!$A$5:$C$410,2,0),)</f>
        <v>0</v>
      </c>
      <c r="AC1448" s="129">
        <f>IFERROR(VLOOKUP(Таблица1[[#This Row],[Товар КОД6]],'Stock СВОД'!$A$5:$C$220,3,0),)</f>
        <v>0</v>
      </c>
      <c r="AD1448" s="51">
        <f>IFERROR(VLOOKUP(Таблица1[[#This Row],[Товар КОД6]],'Продажи Период СВОД'!$A$5:$C$410,3,0),)</f>
        <v>0</v>
      </c>
      <c r="AE1448" s="119">
        <f>Таблица1[[#This Row],[СТОК 1001]]+Таблица1[[#This Row],[СТОК 1002,]]</f>
        <v>0</v>
      </c>
      <c r="AF1448" s="128"/>
      <c r="AG1448" s="129"/>
      <c r="AH1448" s="120">
        <f>Таблица1[[#This Row],[1002 заказ]]+Таблица1[[#This Row],[1001 заказ]]</f>
        <v>0</v>
      </c>
      <c r="AI1448" s="57">
        <v>1</v>
      </c>
      <c r="AJ1448" s="194"/>
      <c r="AK1448" s="194"/>
      <c r="AL1448" s="194">
        <f>Таблица1[[#This Row],[ФАКТ 1001]]+Таблица1[[#This Row],[ФАКТ 1002]]+Таблица1[[#This Row],[1001 заказ]]+Таблица1[[#This Row],[1002 заказ]]</f>
        <v>0</v>
      </c>
      <c r="AM1448" s="30"/>
      <c r="AP1448" s="30">
        <f>Таблица1[[#This Row],[Возврат 1002]]+Таблица1[[#This Row],[Возврат 1001]]</f>
        <v>0</v>
      </c>
      <c r="AQ144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448" s="30"/>
    </row>
    <row r="1449" spans="1:44" s="3" customFormat="1" ht="15.75" customHeight="1" x14ac:dyDescent="0.25">
      <c r="A1449" s="23" t="s">
        <v>810</v>
      </c>
      <c r="B1449" s="2">
        <v>2167501</v>
      </c>
      <c r="C1449" s="88" t="s">
        <v>3030</v>
      </c>
      <c r="D1449" s="23" t="s">
        <v>810</v>
      </c>
      <c r="E1449" s="7">
        <v>2167501</v>
      </c>
      <c r="F1449" s="7" t="s">
        <v>172</v>
      </c>
      <c r="G1449" s="8" t="s">
        <v>2571</v>
      </c>
      <c r="H1449" s="5" t="s">
        <v>21</v>
      </c>
      <c r="I1449" s="5">
        <v>5</v>
      </c>
      <c r="J1449" s="5">
        <v>114.3</v>
      </c>
      <c r="K1449" s="5">
        <v>16</v>
      </c>
      <c r="L1449" s="5">
        <v>46</v>
      </c>
      <c r="M1449" s="5">
        <v>67.099999999999994</v>
      </c>
      <c r="N1449" s="5">
        <v>6.5</v>
      </c>
      <c r="O1449" s="43" t="str">
        <f>CONCATENATE(Таблица1[[#This Row],[Отверстия]],"/",Таблица1[[#This Row],[PCD]])</f>
        <v>5/114,3</v>
      </c>
      <c r="P1449" s="5" t="s">
        <v>3044</v>
      </c>
      <c r="Q1449" s="17" t="str">
        <f>CONCATENATE(Таблица1[[#This Row],[Отверстия]],"/",Таблица1[[#This Row],[PCD]],"/",Таблица1[[#This Row],[Диаметр]])</f>
        <v>5/114,3/16</v>
      </c>
      <c r="R144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5/114,3/16/46/67,1/6,5</v>
      </c>
      <c r="S144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5/114,3/16/46/67,1/6,5</v>
      </c>
      <c r="T1449" s="58" t="s">
        <v>28</v>
      </c>
      <c r="U1449" s="4">
        <v>12</v>
      </c>
      <c r="V1449" s="35">
        <v>12</v>
      </c>
      <c r="W1449" s="55" t="s">
        <v>2797</v>
      </c>
      <c r="X1449" s="34">
        <v>4250</v>
      </c>
      <c r="Y1449" s="161"/>
      <c r="Z1449" s="34">
        <v>0</v>
      </c>
      <c r="AA1449" s="51">
        <f>IFERROR(VLOOKUP(Таблица1[[#This Row],[Товар КОД6]],'Stock СВОД'!$A$5:$C$220,2,0),)</f>
        <v>0</v>
      </c>
      <c r="AB1449" s="51">
        <f>IFERROR(VLOOKUP(Таблица1[[#This Row],[Товар КОД6]],'Продажи Период СВОД'!$A$5:$C$410,2,0),)</f>
        <v>0</v>
      </c>
      <c r="AC1449" s="129">
        <f>IFERROR(VLOOKUP(Таблица1[[#This Row],[Товар КОД6]],'Stock СВОД'!$A$5:$C$220,3,0),)</f>
        <v>0</v>
      </c>
      <c r="AD1449" s="51">
        <f>IFERROR(VLOOKUP(Таблица1[[#This Row],[Товар КОД6]],'Продажи Период СВОД'!$A$5:$C$410,3,0),)</f>
        <v>0</v>
      </c>
      <c r="AE1449" s="119">
        <f>Таблица1[[#This Row],[СТОК 1001]]+Таблица1[[#This Row],[СТОК 1002,]]</f>
        <v>0</v>
      </c>
      <c r="AF1449" s="128"/>
      <c r="AG1449" s="129"/>
      <c r="AH1449" s="120">
        <f>Таблица1[[#This Row],[1002 заказ]]+Таблица1[[#This Row],[1001 заказ]]</f>
        <v>0</v>
      </c>
      <c r="AI1449" s="57"/>
      <c r="AJ1449" s="194"/>
      <c r="AK1449" s="194"/>
      <c r="AL1449" s="194">
        <f>Таблица1[[#This Row],[ФАКТ 1001]]+Таблица1[[#This Row],[ФАКТ 1002]]+Таблица1[[#This Row],[1001 заказ]]+Таблица1[[#This Row],[1002 заказ]]</f>
        <v>0</v>
      </c>
      <c r="AM1449" s="30"/>
      <c r="AP1449" s="30">
        <f>Таблица1[[#This Row],[Возврат 1002]]+Таблица1[[#This Row],[Возврат 1001]]</f>
        <v>0</v>
      </c>
      <c r="AQ144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449" s="30"/>
    </row>
    <row r="1450" spans="1:44" s="3" customFormat="1" ht="15.75" customHeight="1" x14ac:dyDescent="0.25">
      <c r="A1450" s="23" t="s">
        <v>810</v>
      </c>
      <c r="B1450" s="2">
        <v>2167502</v>
      </c>
      <c r="C1450" s="88" t="s">
        <v>3031</v>
      </c>
      <c r="D1450" s="23" t="s">
        <v>810</v>
      </c>
      <c r="E1450" s="7">
        <v>2167502</v>
      </c>
      <c r="F1450" s="7" t="s">
        <v>172</v>
      </c>
      <c r="G1450" s="8" t="s">
        <v>1097</v>
      </c>
      <c r="H1450" s="5" t="s">
        <v>21</v>
      </c>
      <c r="I1450" s="5">
        <v>5</v>
      </c>
      <c r="J1450" s="5">
        <v>108</v>
      </c>
      <c r="K1450" s="5">
        <v>16</v>
      </c>
      <c r="L1450" s="5">
        <v>52.5</v>
      </c>
      <c r="M1450" s="5">
        <v>63.4</v>
      </c>
      <c r="N1450" s="5">
        <v>6.5</v>
      </c>
      <c r="O1450" s="43" t="str">
        <f>CONCATENATE(Таблица1[[#This Row],[Отверстия]],"/",Таблица1[[#This Row],[PCD]])</f>
        <v>5/108</v>
      </c>
      <c r="P1450" s="5" t="s">
        <v>3045</v>
      </c>
      <c r="Q1450" s="17" t="str">
        <f>CONCATENATE(Таблица1[[#This Row],[Отверстия]],"/",Таблица1[[#This Row],[PCD]],"/",Таблица1[[#This Row],[Диаметр]])</f>
        <v>5/108/16</v>
      </c>
      <c r="R145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5/108/16/52,5/63,4/6,5</v>
      </c>
      <c r="S145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5/108/16/52,5/63,4/6,5</v>
      </c>
      <c r="T1450" s="58" t="s">
        <v>28</v>
      </c>
      <c r="U1450" s="4">
        <v>4</v>
      </c>
      <c r="V1450" s="35">
        <v>4</v>
      </c>
      <c r="W1450" s="55" t="s">
        <v>2784</v>
      </c>
      <c r="X1450" s="34">
        <v>4250</v>
      </c>
      <c r="Y1450" s="161"/>
      <c r="Z1450" s="34">
        <v>0</v>
      </c>
      <c r="AA1450" s="51">
        <f>IFERROR(VLOOKUP(Таблица1[[#This Row],[Товар КОД6]],'Stock СВОД'!$A$5:$C$220,2,0),)</f>
        <v>0</v>
      </c>
      <c r="AB1450" s="51">
        <f>IFERROR(VLOOKUP(Таблица1[[#This Row],[Товар КОД6]],'Продажи Период СВОД'!$A$5:$C$410,2,0),)</f>
        <v>0</v>
      </c>
      <c r="AC1450" s="129">
        <f>IFERROR(VLOOKUP(Таблица1[[#This Row],[Товар КОД6]],'Stock СВОД'!$A$5:$C$220,3,0),)</f>
        <v>0</v>
      </c>
      <c r="AD1450" s="51">
        <f>IFERROR(VLOOKUP(Таблица1[[#This Row],[Товар КОД6]],'Продажи Период СВОД'!$A$5:$C$410,3,0),)</f>
        <v>0</v>
      </c>
      <c r="AE1450" s="119">
        <f>Таблица1[[#This Row],[СТОК 1001]]+Таблица1[[#This Row],[СТОК 1002,]]</f>
        <v>0</v>
      </c>
      <c r="AF1450" s="128"/>
      <c r="AG1450" s="129"/>
      <c r="AH1450" s="120">
        <f>Таблица1[[#This Row],[1002 заказ]]+Таблица1[[#This Row],[1001 заказ]]</f>
        <v>0</v>
      </c>
      <c r="AI1450" s="57">
        <v>1</v>
      </c>
      <c r="AJ1450" s="194"/>
      <c r="AK1450" s="194"/>
      <c r="AL1450" s="194">
        <f>Таблица1[[#This Row],[ФАКТ 1001]]+Таблица1[[#This Row],[ФАКТ 1002]]+Таблица1[[#This Row],[1001 заказ]]+Таблица1[[#This Row],[1002 заказ]]</f>
        <v>0</v>
      </c>
      <c r="AM1450" s="30"/>
      <c r="AP1450" s="30">
        <f>Таблица1[[#This Row],[Возврат 1002]]+Таблица1[[#This Row],[Возврат 1001]]</f>
        <v>0</v>
      </c>
      <c r="AQ145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450" s="30"/>
    </row>
    <row r="1451" spans="1:44" s="3" customFormat="1" ht="15.75" customHeight="1" x14ac:dyDescent="0.25">
      <c r="A1451" s="23" t="s">
        <v>810</v>
      </c>
      <c r="B1451" s="2">
        <v>2167503</v>
      </c>
      <c r="C1451" s="88" t="s">
        <v>3032</v>
      </c>
      <c r="D1451" s="23" t="s">
        <v>810</v>
      </c>
      <c r="E1451" s="7">
        <v>2167503</v>
      </c>
      <c r="F1451" s="7" t="s">
        <v>172</v>
      </c>
      <c r="G1451" s="8" t="s">
        <v>2571</v>
      </c>
      <c r="H1451" s="5" t="s">
        <v>21</v>
      </c>
      <c r="I1451" s="5">
        <v>5</v>
      </c>
      <c r="J1451" s="5">
        <v>108</v>
      </c>
      <c r="K1451" s="5">
        <v>16</v>
      </c>
      <c r="L1451" s="5">
        <v>50</v>
      </c>
      <c r="M1451" s="5">
        <v>63.4</v>
      </c>
      <c r="N1451" s="5">
        <v>6.5</v>
      </c>
      <c r="O1451" s="43" t="str">
        <f>CONCATENATE(Таблица1[[#This Row],[Отверстия]],"/",Таблица1[[#This Row],[PCD]])</f>
        <v>5/108</v>
      </c>
      <c r="P1451" s="5" t="s">
        <v>3046</v>
      </c>
      <c r="Q1451" s="17" t="str">
        <f>CONCATENATE(Таблица1[[#This Row],[Отверстия]],"/",Таблица1[[#This Row],[PCD]],"/",Таблица1[[#This Row],[Диаметр]])</f>
        <v>5/108/16</v>
      </c>
      <c r="R145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5/108/16/50/63,4/6,5</v>
      </c>
      <c r="S145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5/108/16/50/63,4/6,5</v>
      </c>
      <c r="T1451" s="58" t="s">
        <v>28</v>
      </c>
      <c r="U1451" s="4">
        <v>4</v>
      </c>
      <c r="V1451" s="35">
        <v>8</v>
      </c>
      <c r="W1451" s="55" t="s">
        <v>2783</v>
      </c>
      <c r="X1451" s="34">
        <v>4250</v>
      </c>
      <c r="Y1451" s="161"/>
      <c r="Z1451" s="34">
        <v>0</v>
      </c>
      <c r="AA1451" s="51">
        <f>IFERROR(VLOOKUP(Таблица1[[#This Row],[Товар КОД6]],'Stock СВОД'!$A$5:$C$220,2,0),)</f>
        <v>0</v>
      </c>
      <c r="AB1451" s="51">
        <f>IFERROR(VLOOKUP(Таблица1[[#This Row],[Товар КОД6]],'Продажи Период СВОД'!$A$5:$C$410,2,0),)</f>
        <v>0</v>
      </c>
      <c r="AC1451" s="129">
        <f>IFERROR(VLOOKUP(Таблица1[[#This Row],[Товар КОД6]],'Stock СВОД'!$A$5:$C$220,3,0),)</f>
        <v>0</v>
      </c>
      <c r="AD1451" s="51">
        <f>IFERROR(VLOOKUP(Таблица1[[#This Row],[Товар КОД6]],'Продажи Период СВОД'!$A$5:$C$410,3,0),)</f>
        <v>0</v>
      </c>
      <c r="AE1451" s="119">
        <f>Таблица1[[#This Row],[СТОК 1001]]+Таблица1[[#This Row],[СТОК 1002,]]</f>
        <v>0</v>
      </c>
      <c r="AF1451" s="128"/>
      <c r="AG1451" s="129"/>
      <c r="AH1451" s="120">
        <f>Таблица1[[#This Row],[1002 заказ]]+Таблица1[[#This Row],[1001 заказ]]</f>
        <v>0</v>
      </c>
      <c r="AI1451" s="57"/>
      <c r="AJ1451" s="194"/>
      <c r="AK1451" s="194"/>
      <c r="AL1451" s="194">
        <f>Таблица1[[#This Row],[ФАКТ 1001]]+Таблица1[[#This Row],[ФАКТ 1002]]+Таблица1[[#This Row],[1001 заказ]]+Таблица1[[#This Row],[1002 заказ]]</f>
        <v>0</v>
      </c>
      <c r="AM1451" s="30"/>
      <c r="AP1451" s="30">
        <f>Таблица1[[#This Row],[Возврат 1002]]+Таблица1[[#This Row],[Возврат 1001]]</f>
        <v>0</v>
      </c>
      <c r="AQ145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451" s="30"/>
    </row>
    <row r="1452" spans="1:44" s="3" customFormat="1" ht="15.75" customHeight="1" x14ac:dyDescent="0.25">
      <c r="A1452" s="23" t="s">
        <v>810</v>
      </c>
      <c r="B1452" s="2">
        <v>2169551</v>
      </c>
      <c r="C1452" s="88" t="s">
        <v>3067</v>
      </c>
      <c r="D1452" s="23" t="s">
        <v>810</v>
      </c>
      <c r="E1452" s="7">
        <v>2169551</v>
      </c>
      <c r="F1452" s="7" t="s">
        <v>204</v>
      </c>
      <c r="G1452" s="8" t="s">
        <v>1099</v>
      </c>
      <c r="H1452" s="5" t="s">
        <v>21</v>
      </c>
      <c r="I1452" s="5">
        <v>4</v>
      </c>
      <c r="J1452" s="5">
        <v>100</v>
      </c>
      <c r="K1452" s="5">
        <v>16</v>
      </c>
      <c r="L1452" s="5">
        <v>36</v>
      </c>
      <c r="M1452" s="5">
        <v>60.1</v>
      </c>
      <c r="N1452" s="5">
        <v>6.5</v>
      </c>
      <c r="O1452" s="43" t="str">
        <f>CONCATENATE(Таблица1[[#This Row],[Отверстия]],"/",Таблица1[[#This Row],[PCD]])</f>
        <v>4/100</v>
      </c>
      <c r="P1452" s="5" t="s">
        <v>3085</v>
      </c>
      <c r="Q1452" s="17" t="str">
        <f>CONCATENATE(Таблица1[[#This Row],[Отверстия]],"/",Таблица1[[#This Row],[PCD]],"/",Таблица1[[#This Row],[Диаметр]])</f>
        <v>4/100/16</v>
      </c>
      <c r="R145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4/100/16/36/60,1/6,5</v>
      </c>
      <c r="S145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4/100/16/36/60,1/6,5</v>
      </c>
      <c r="T1452" s="58" t="s">
        <v>28</v>
      </c>
      <c r="U1452" s="4">
        <v>4</v>
      </c>
      <c r="V1452" s="35">
        <v>8</v>
      </c>
      <c r="W1452" s="55"/>
      <c r="X1452" s="34">
        <v>3990</v>
      </c>
      <c r="Y1452" s="161"/>
      <c r="Z1452" s="34">
        <v>0</v>
      </c>
      <c r="AA1452" s="51">
        <f>IFERROR(VLOOKUP(Таблица1[[#This Row],[Товар КОД6]],'Stock СВОД'!$A$5:$C$220,2,0),)</f>
        <v>0</v>
      </c>
      <c r="AB1452" s="51">
        <f>IFERROR(VLOOKUP(Таблица1[[#This Row],[Товар КОД6]],'Продажи Период СВОД'!$A$5:$C$410,2,0),)</f>
        <v>0</v>
      </c>
      <c r="AC1452" s="129">
        <f>IFERROR(VLOOKUP(Таблица1[[#This Row],[Товар КОД6]],'Stock СВОД'!$A$5:$C$220,3,0),)</f>
        <v>4</v>
      </c>
      <c r="AD1452" s="51">
        <f>IFERROR(VLOOKUP(Таблица1[[#This Row],[Товар КОД6]],'Продажи Период СВОД'!$A$5:$C$410,3,0),)</f>
        <v>0</v>
      </c>
      <c r="AE1452" s="119">
        <f>Таблица1[[#This Row],[СТОК 1001]]+Таблица1[[#This Row],[СТОК 1002,]]</f>
        <v>4</v>
      </c>
      <c r="AF1452" s="128"/>
      <c r="AG1452" s="129"/>
      <c r="AH1452" s="120">
        <f>Таблица1[[#This Row],[1002 заказ]]+Таблица1[[#This Row],[1001 заказ]]</f>
        <v>0</v>
      </c>
      <c r="AI1452" s="57"/>
      <c r="AJ1452" s="194"/>
      <c r="AK1452" s="194"/>
      <c r="AL1452" s="194">
        <f>Таблица1[[#This Row],[ФАКТ 1001]]+Таблица1[[#This Row],[ФАКТ 1002]]+Таблица1[[#This Row],[1001 заказ]]+Таблица1[[#This Row],[1002 заказ]]</f>
        <v>0</v>
      </c>
      <c r="AM1452" s="30"/>
      <c r="AP1452" s="30">
        <f>Таблица1[[#This Row],[Возврат 1002]]+Таблица1[[#This Row],[Возврат 1001]]</f>
        <v>0</v>
      </c>
      <c r="AQ145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  <c r="AR1452" s="30"/>
    </row>
    <row r="1453" spans="1:44" s="3" customFormat="1" ht="15.75" customHeight="1" x14ac:dyDescent="0.25">
      <c r="A1453" s="23" t="s">
        <v>810</v>
      </c>
      <c r="B1453" s="2">
        <v>2169552</v>
      </c>
      <c r="C1453" s="88" t="s">
        <v>3068</v>
      </c>
      <c r="D1453" s="23" t="s">
        <v>810</v>
      </c>
      <c r="E1453" s="7">
        <v>2169552</v>
      </c>
      <c r="F1453" s="7" t="s">
        <v>204</v>
      </c>
      <c r="G1453" s="8" t="s">
        <v>2571</v>
      </c>
      <c r="H1453" s="5" t="s">
        <v>21</v>
      </c>
      <c r="I1453" s="5">
        <v>4</v>
      </c>
      <c r="J1453" s="5">
        <v>100</v>
      </c>
      <c r="K1453" s="5">
        <v>16</v>
      </c>
      <c r="L1453" s="5">
        <v>36</v>
      </c>
      <c r="M1453" s="5">
        <v>60.1</v>
      </c>
      <c r="N1453" s="5">
        <v>6.5</v>
      </c>
      <c r="O1453" s="43" t="str">
        <f>CONCATENATE(Таблица1[[#This Row],[Отверстия]],"/",Таблица1[[#This Row],[PCD]])</f>
        <v>4/100</v>
      </c>
      <c r="P1453" s="5" t="s">
        <v>3086</v>
      </c>
      <c r="Q1453" s="17" t="str">
        <f>CONCATENATE(Таблица1[[#This Row],[Отверстия]],"/",Таблица1[[#This Row],[PCD]],"/",Таблица1[[#This Row],[Диаметр]])</f>
        <v>4/100/16</v>
      </c>
      <c r="R145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4/100/16/36/60,1/6,5</v>
      </c>
      <c r="S145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4/100/16/36/60,1/6,5</v>
      </c>
      <c r="T1453" s="58" t="s">
        <v>28</v>
      </c>
      <c r="U1453" s="4">
        <v>4</v>
      </c>
      <c r="V1453" s="35">
        <v>8</v>
      </c>
      <c r="W1453" s="55"/>
      <c r="X1453" s="34">
        <v>4250</v>
      </c>
      <c r="Y1453" s="161"/>
      <c r="Z1453" s="34">
        <v>3234.9994999999999</v>
      </c>
      <c r="AA1453" s="51">
        <f>IFERROR(VLOOKUP(Таблица1[[#This Row],[Товар КОД6]],'Stock СВОД'!$A$5:$C$220,2,0),)</f>
        <v>4</v>
      </c>
      <c r="AB1453" s="51">
        <f>IFERROR(VLOOKUP(Таблица1[[#This Row],[Товар КОД6]],'Продажи Период СВОД'!$A$5:$C$410,2,0),)</f>
        <v>0</v>
      </c>
      <c r="AC1453" s="129">
        <f>IFERROR(VLOOKUP(Таблица1[[#This Row],[Товар КОД6]],'Stock СВОД'!$A$5:$C$220,3,0),)</f>
        <v>0</v>
      </c>
      <c r="AD1453" s="51">
        <f>IFERROR(VLOOKUP(Таблица1[[#This Row],[Товар КОД6]],'Продажи Период СВОД'!$A$5:$C$410,3,0),)</f>
        <v>0</v>
      </c>
      <c r="AE1453" s="119">
        <f>Таблица1[[#This Row],[СТОК 1001]]+Таблица1[[#This Row],[СТОК 1002,]]</f>
        <v>4</v>
      </c>
      <c r="AF1453" s="128"/>
      <c r="AG1453" s="129"/>
      <c r="AH1453" s="120">
        <f>Таблица1[[#This Row],[1002 заказ]]+Таблица1[[#This Row],[1001 заказ]]</f>
        <v>0</v>
      </c>
      <c r="AI1453" s="57"/>
      <c r="AJ1453" s="194"/>
      <c r="AK1453" s="194"/>
      <c r="AL1453" s="194">
        <f>Таблица1[[#This Row],[ФАКТ 1001]]+Таблица1[[#This Row],[ФАКТ 1002]]+Таблица1[[#This Row],[1001 заказ]]+Таблица1[[#This Row],[1002 заказ]]</f>
        <v>0</v>
      </c>
      <c r="AM1453" s="30"/>
      <c r="AP1453" s="30">
        <f>Таблица1[[#This Row],[Возврат 1002]]+Таблица1[[#This Row],[Возврат 1001]]</f>
        <v>0</v>
      </c>
      <c r="AQ145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  <c r="AR1453" s="30"/>
    </row>
    <row r="1454" spans="1:44" s="3" customFormat="1" ht="15.75" customHeight="1" x14ac:dyDescent="0.25">
      <c r="A1454" s="23" t="s">
        <v>810</v>
      </c>
      <c r="B1454" s="2">
        <v>2169553</v>
      </c>
      <c r="C1454" s="88" t="s">
        <v>3069</v>
      </c>
      <c r="D1454" s="23" t="s">
        <v>810</v>
      </c>
      <c r="E1454" s="7">
        <v>2169553</v>
      </c>
      <c r="F1454" s="7" t="s">
        <v>204</v>
      </c>
      <c r="G1454" s="8" t="s">
        <v>1107</v>
      </c>
      <c r="H1454" s="5" t="s">
        <v>21</v>
      </c>
      <c r="I1454" s="5">
        <v>4</v>
      </c>
      <c r="J1454" s="5">
        <v>100</v>
      </c>
      <c r="K1454" s="5">
        <v>16</v>
      </c>
      <c r="L1454" s="5">
        <v>36</v>
      </c>
      <c r="M1454" s="5">
        <v>60.1</v>
      </c>
      <c r="N1454" s="5">
        <v>6.5</v>
      </c>
      <c r="O1454" s="43" t="str">
        <f>CONCATENATE(Таблица1[[#This Row],[Отверстия]],"/",Таблица1[[#This Row],[PCD]])</f>
        <v>4/100</v>
      </c>
      <c r="P1454" s="5" t="s">
        <v>3087</v>
      </c>
      <c r="Q1454" s="17" t="str">
        <f>CONCATENATE(Таблица1[[#This Row],[Отверстия]],"/",Таблица1[[#This Row],[PCD]],"/",Таблица1[[#This Row],[Диаметр]])</f>
        <v>4/100/16</v>
      </c>
      <c r="R145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4/100/16/36/60,1/6,5</v>
      </c>
      <c r="S145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4/100/16/36/60,1/6,5</v>
      </c>
      <c r="T1454" s="58" t="s">
        <v>28</v>
      </c>
      <c r="U1454" s="4">
        <v>4</v>
      </c>
      <c r="V1454" s="35">
        <v>8</v>
      </c>
      <c r="W1454" s="55"/>
      <c r="X1454" s="34">
        <v>3990</v>
      </c>
      <c r="Y1454" s="161"/>
      <c r="Z1454" s="34">
        <v>0</v>
      </c>
      <c r="AA1454" s="51">
        <f>IFERROR(VLOOKUP(Таблица1[[#This Row],[Товар КОД6]],'Stock СВОД'!$A$5:$C$220,2,0),)</f>
        <v>0</v>
      </c>
      <c r="AB1454" s="51">
        <f>IFERROR(VLOOKUP(Таблица1[[#This Row],[Товар КОД6]],'Продажи Период СВОД'!$A$5:$C$410,2,0),)</f>
        <v>0</v>
      </c>
      <c r="AC1454" s="129">
        <f>IFERROR(VLOOKUP(Таблица1[[#This Row],[Товар КОД6]],'Stock СВОД'!$A$5:$C$220,3,0),)</f>
        <v>0</v>
      </c>
      <c r="AD1454" s="51">
        <f>IFERROR(VLOOKUP(Таблица1[[#This Row],[Товар КОД6]],'Продажи Период СВОД'!$A$5:$C$410,3,0),)</f>
        <v>0</v>
      </c>
      <c r="AE1454" s="119">
        <f>Таблица1[[#This Row],[СТОК 1001]]+Таблица1[[#This Row],[СТОК 1002,]]</f>
        <v>0</v>
      </c>
      <c r="AF1454" s="128"/>
      <c r="AG1454" s="129"/>
      <c r="AH1454" s="120">
        <f>Таблица1[[#This Row],[1002 заказ]]+Таблица1[[#This Row],[1001 заказ]]</f>
        <v>0</v>
      </c>
      <c r="AI1454" s="57"/>
      <c r="AJ1454" s="194"/>
      <c r="AK1454" s="194"/>
      <c r="AL1454" s="194">
        <f>Таблица1[[#This Row],[ФАКТ 1001]]+Таблица1[[#This Row],[ФАКТ 1002]]+Таблица1[[#This Row],[1001 заказ]]+Таблица1[[#This Row],[1002 заказ]]</f>
        <v>0</v>
      </c>
      <c r="AM1454" s="30"/>
      <c r="AP1454" s="30">
        <f>Таблица1[[#This Row],[Возврат 1002]]+Таблица1[[#This Row],[Возврат 1001]]</f>
        <v>0</v>
      </c>
      <c r="AQ145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454" s="30"/>
    </row>
    <row r="1455" spans="1:44" s="3" customFormat="1" ht="15.75" customHeight="1" x14ac:dyDescent="0.25">
      <c r="A1455" s="23" t="s">
        <v>810</v>
      </c>
      <c r="B1455" s="2">
        <v>2169554</v>
      </c>
      <c r="C1455" s="88" t="s">
        <v>3070</v>
      </c>
      <c r="D1455" s="23" t="s">
        <v>810</v>
      </c>
      <c r="E1455" s="7">
        <v>2169554</v>
      </c>
      <c r="F1455" s="7" t="s">
        <v>204</v>
      </c>
      <c r="G1455" s="8" t="s">
        <v>1110</v>
      </c>
      <c r="H1455" s="5" t="s">
        <v>21</v>
      </c>
      <c r="I1455" s="5">
        <v>4</v>
      </c>
      <c r="J1455" s="5">
        <v>100</v>
      </c>
      <c r="K1455" s="5">
        <v>16</v>
      </c>
      <c r="L1455" s="5">
        <v>36</v>
      </c>
      <c r="M1455" s="5">
        <v>60.1</v>
      </c>
      <c r="N1455" s="5">
        <v>6.5</v>
      </c>
      <c r="O1455" s="43" t="str">
        <f>CONCATENATE(Таблица1[[#This Row],[Отверстия]],"/",Таблица1[[#This Row],[PCD]])</f>
        <v>4/100</v>
      </c>
      <c r="P1455" s="5" t="s">
        <v>3088</v>
      </c>
      <c r="Q1455" s="17" t="str">
        <f>CONCATENATE(Таблица1[[#This Row],[Отверстия]],"/",Таблица1[[#This Row],[PCD]],"/",Таблица1[[#This Row],[Диаметр]])</f>
        <v>4/100/16</v>
      </c>
      <c r="R145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4/100/16/36/60,1/6,5</v>
      </c>
      <c r="S145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4/100/16/36/60,1/6,5</v>
      </c>
      <c r="T1455" s="58" t="s">
        <v>28</v>
      </c>
      <c r="U1455" s="4">
        <v>4</v>
      </c>
      <c r="V1455" s="35">
        <v>8</v>
      </c>
      <c r="W1455" s="55"/>
      <c r="X1455" s="34">
        <v>3990</v>
      </c>
      <c r="Y1455" s="161"/>
      <c r="Z1455" s="34">
        <v>0</v>
      </c>
      <c r="AA1455" s="51">
        <f>IFERROR(VLOOKUP(Таблица1[[#This Row],[Товар КОД6]],'Stock СВОД'!$A$5:$C$220,2,0),)</f>
        <v>0</v>
      </c>
      <c r="AB1455" s="51">
        <f>IFERROR(VLOOKUP(Таблица1[[#This Row],[Товар КОД6]],'Продажи Период СВОД'!$A$5:$C$410,2,0),)</f>
        <v>0</v>
      </c>
      <c r="AC1455" s="129">
        <f>IFERROR(VLOOKUP(Таблица1[[#This Row],[Товар КОД6]],'Stock СВОД'!$A$5:$C$220,3,0),)</f>
        <v>0</v>
      </c>
      <c r="AD1455" s="51">
        <f>IFERROR(VLOOKUP(Таблица1[[#This Row],[Товар КОД6]],'Продажи Период СВОД'!$A$5:$C$410,3,0),)</f>
        <v>0</v>
      </c>
      <c r="AE1455" s="119">
        <f>Таблица1[[#This Row],[СТОК 1001]]+Таблица1[[#This Row],[СТОК 1002,]]</f>
        <v>0</v>
      </c>
      <c r="AF1455" s="128"/>
      <c r="AG1455" s="129"/>
      <c r="AH1455" s="120">
        <f>Таблица1[[#This Row],[1002 заказ]]+Таблица1[[#This Row],[1001 заказ]]</f>
        <v>0</v>
      </c>
      <c r="AI1455" s="57"/>
      <c r="AJ1455" s="194"/>
      <c r="AK1455" s="194"/>
      <c r="AL1455" s="194">
        <f>Таблица1[[#This Row],[ФАКТ 1001]]+Таблица1[[#This Row],[ФАКТ 1002]]+Таблица1[[#This Row],[1001 заказ]]+Таблица1[[#This Row],[1002 заказ]]</f>
        <v>0</v>
      </c>
      <c r="AM1455" s="30"/>
      <c r="AP1455" s="30">
        <f>Таблица1[[#This Row],[Возврат 1002]]+Таблица1[[#This Row],[Возврат 1001]]</f>
        <v>0</v>
      </c>
      <c r="AQ145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455" s="30"/>
    </row>
    <row r="1456" spans="1:44" s="3" customFormat="1" ht="15.75" customHeight="1" x14ac:dyDescent="0.25">
      <c r="A1456" s="23" t="s">
        <v>810</v>
      </c>
      <c r="B1456" s="2">
        <v>2169555</v>
      </c>
      <c r="C1456" s="88" t="s">
        <v>3071</v>
      </c>
      <c r="D1456" s="23" t="s">
        <v>810</v>
      </c>
      <c r="E1456" s="7">
        <v>2169555</v>
      </c>
      <c r="F1456" s="7" t="s">
        <v>204</v>
      </c>
      <c r="G1456" s="8" t="s">
        <v>1180</v>
      </c>
      <c r="H1456" s="5" t="s">
        <v>21</v>
      </c>
      <c r="I1456" s="5">
        <v>4</v>
      </c>
      <c r="J1456" s="5">
        <v>100</v>
      </c>
      <c r="K1456" s="5">
        <v>16</v>
      </c>
      <c r="L1456" s="5">
        <v>36</v>
      </c>
      <c r="M1456" s="5">
        <v>60.1</v>
      </c>
      <c r="N1456" s="5">
        <v>6.5</v>
      </c>
      <c r="O1456" s="43" t="str">
        <f>CONCATENATE(Таблица1[[#This Row],[Отверстия]],"/",Таблица1[[#This Row],[PCD]])</f>
        <v>4/100</v>
      </c>
      <c r="P1456" s="5" t="s">
        <v>3089</v>
      </c>
      <c r="Q1456" s="17" t="str">
        <f>CONCATENATE(Таблица1[[#This Row],[Отверстия]],"/",Таблица1[[#This Row],[PCD]],"/",Таблица1[[#This Row],[Диаметр]])</f>
        <v>4/100/16</v>
      </c>
      <c r="R145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4/100/16/36/60,1/6,5</v>
      </c>
      <c r="S145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4/100/16/36/60,1/6,5</v>
      </c>
      <c r="T1456" s="58" t="s">
        <v>28</v>
      </c>
      <c r="U1456" s="4">
        <v>4</v>
      </c>
      <c r="V1456" s="35">
        <v>8</v>
      </c>
      <c r="W1456" s="55"/>
      <c r="X1456" s="34">
        <v>4250</v>
      </c>
      <c r="Y1456" s="161"/>
      <c r="Z1456" s="34">
        <v>0</v>
      </c>
      <c r="AA1456" s="51">
        <f>IFERROR(VLOOKUP(Таблица1[[#This Row],[Товар КОД6]],'Stock СВОД'!$A$5:$C$220,2,0),)</f>
        <v>0</v>
      </c>
      <c r="AB1456" s="51">
        <f>IFERROR(VLOOKUP(Таблица1[[#This Row],[Товар КОД6]],'Продажи Период СВОД'!$A$5:$C$410,2,0),)</f>
        <v>0</v>
      </c>
      <c r="AC1456" s="129">
        <f>IFERROR(VLOOKUP(Таблица1[[#This Row],[Товар КОД6]],'Stock СВОД'!$A$5:$C$220,3,0),)</f>
        <v>0</v>
      </c>
      <c r="AD1456" s="51">
        <f>IFERROR(VLOOKUP(Таблица1[[#This Row],[Товар КОД6]],'Продажи Период СВОД'!$A$5:$C$410,3,0),)</f>
        <v>0</v>
      </c>
      <c r="AE1456" s="119">
        <f>Таблица1[[#This Row],[СТОК 1001]]+Таблица1[[#This Row],[СТОК 1002,]]</f>
        <v>0</v>
      </c>
      <c r="AF1456" s="128"/>
      <c r="AG1456" s="129"/>
      <c r="AH1456" s="120">
        <f>Таблица1[[#This Row],[1002 заказ]]+Таблица1[[#This Row],[1001 заказ]]</f>
        <v>0</v>
      </c>
      <c r="AI1456" s="57"/>
      <c r="AJ1456" s="194"/>
      <c r="AK1456" s="194"/>
      <c r="AL1456" s="194">
        <f>Таблица1[[#This Row],[ФАКТ 1001]]+Таблица1[[#This Row],[ФАКТ 1002]]+Таблица1[[#This Row],[1001 заказ]]+Таблица1[[#This Row],[1002 заказ]]</f>
        <v>0</v>
      </c>
      <c r="AM1456" s="30"/>
      <c r="AP1456" s="30">
        <f>Таблица1[[#This Row],[Возврат 1002]]+Таблица1[[#This Row],[Возврат 1001]]</f>
        <v>0</v>
      </c>
      <c r="AQ145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456" s="30"/>
    </row>
    <row r="1457" spans="1:44" s="3" customFormat="1" ht="15.75" customHeight="1" x14ac:dyDescent="0.25">
      <c r="A1457" s="23" t="s">
        <v>810</v>
      </c>
      <c r="B1457" s="2">
        <v>2169556</v>
      </c>
      <c r="C1457" s="88" t="s">
        <v>3072</v>
      </c>
      <c r="D1457" s="23" t="s">
        <v>810</v>
      </c>
      <c r="E1457" s="7">
        <v>2169556</v>
      </c>
      <c r="F1457" s="7" t="s">
        <v>204</v>
      </c>
      <c r="G1457" s="8" t="s">
        <v>2584</v>
      </c>
      <c r="H1457" s="5" t="s">
        <v>21</v>
      </c>
      <c r="I1457" s="5">
        <v>4</v>
      </c>
      <c r="J1457" s="5">
        <v>100</v>
      </c>
      <c r="K1457" s="5">
        <v>16</v>
      </c>
      <c r="L1457" s="5">
        <v>36</v>
      </c>
      <c r="M1457" s="5">
        <v>60.1</v>
      </c>
      <c r="N1457" s="5">
        <v>6.5</v>
      </c>
      <c r="O1457" s="43" t="str">
        <f>CONCATENATE(Таблица1[[#This Row],[Отверстия]],"/",Таблица1[[#This Row],[PCD]])</f>
        <v>4/100</v>
      </c>
      <c r="P1457" s="5" t="s">
        <v>3090</v>
      </c>
      <c r="Q1457" s="17" t="str">
        <f>CONCATENATE(Таблица1[[#This Row],[Отверстия]],"/",Таблица1[[#This Row],[PCD]],"/",Таблица1[[#This Row],[Диаметр]])</f>
        <v>4/100/16</v>
      </c>
      <c r="R145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4/100/16/36/60,1/6,5</v>
      </c>
      <c r="S145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4/100/16/36/60,1/6,5</v>
      </c>
      <c r="T1457" s="58" t="s">
        <v>28</v>
      </c>
      <c r="U1457" s="4">
        <v>4</v>
      </c>
      <c r="V1457" s="35">
        <v>8</v>
      </c>
      <c r="W1457" s="55"/>
      <c r="X1457" s="34">
        <v>3990</v>
      </c>
      <c r="Y1457" s="161"/>
      <c r="Z1457" s="34">
        <v>0</v>
      </c>
      <c r="AA1457" s="51">
        <f>IFERROR(VLOOKUP(Таблица1[[#This Row],[Товар КОД6]],'Stock СВОД'!$A$5:$C$220,2,0),)</f>
        <v>0</v>
      </c>
      <c r="AB1457" s="51">
        <f>IFERROR(VLOOKUP(Таблица1[[#This Row],[Товар КОД6]],'Продажи Период СВОД'!$A$5:$C$410,2,0),)</f>
        <v>0</v>
      </c>
      <c r="AC1457" s="129">
        <f>IFERROR(VLOOKUP(Таблица1[[#This Row],[Товар КОД6]],'Stock СВОД'!$A$5:$C$220,3,0),)</f>
        <v>0</v>
      </c>
      <c r="AD1457" s="51">
        <f>IFERROR(VLOOKUP(Таблица1[[#This Row],[Товар КОД6]],'Продажи Период СВОД'!$A$5:$C$410,3,0),)</f>
        <v>0</v>
      </c>
      <c r="AE1457" s="119">
        <f>Таблица1[[#This Row],[СТОК 1001]]+Таблица1[[#This Row],[СТОК 1002,]]</f>
        <v>0</v>
      </c>
      <c r="AF1457" s="128"/>
      <c r="AG1457" s="129"/>
      <c r="AH1457" s="120">
        <f>Таблица1[[#This Row],[1002 заказ]]+Таблица1[[#This Row],[1001 заказ]]</f>
        <v>0</v>
      </c>
      <c r="AI1457" s="57"/>
      <c r="AJ1457" s="194"/>
      <c r="AK1457" s="194"/>
      <c r="AL1457" s="194">
        <f>Таблица1[[#This Row],[ФАКТ 1001]]+Таблица1[[#This Row],[ФАКТ 1002]]+Таблица1[[#This Row],[1001 заказ]]+Таблица1[[#This Row],[1002 заказ]]</f>
        <v>0</v>
      </c>
      <c r="AM1457" s="30"/>
      <c r="AP1457" s="30">
        <f>Таблица1[[#This Row],[Возврат 1002]]+Таблица1[[#This Row],[Возврат 1001]]</f>
        <v>0</v>
      </c>
      <c r="AQ145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457" s="30"/>
    </row>
    <row r="1458" spans="1:44" s="3" customFormat="1" ht="15.75" customHeight="1" x14ac:dyDescent="0.25">
      <c r="A1458" s="23" t="s">
        <v>810</v>
      </c>
      <c r="B1458" s="2">
        <v>2169557</v>
      </c>
      <c r="C1458" s="88" t="s">
        <v>3073</v>
      </c>
      <c r="D1458" s="23" t="s">
        <v>810</v>
      </c>
      <c r="E1458" s="7">
        <v>2169557</v>
      </c>
      <c r="F1458" s="7" t="s">
        <v>4621</v>
      </c>
      <c r="G1458" s="8" t="s">
        <v>1099</v>
      </c>
      <c r="H1458" s="5" t="s">
        <v>21</v>
      </c>
      <c r="I1458" s="5">
        <v>4</v>
      </c>
      <c r="J1458" s="5">
        <v>100</v>
      </c>
      <c r="K1458" s="5">
        <v>16</v>
      </c>
      <c r="L1458" s="5">
        <v>36</v>
      </c>
      <c r="M1458" s="5">
        <v>60.1</v>
      </c>
      <c r="N1458" s="5">
        <v>6.5</v>
      </c>
      <c r="O1458" s="43" t="str">
        <f>CONCATENATE(Таблица1[[#This Row],[Отверстия]],"/",Таблица1[[#This Row],[PCD]])</f>
        <v>4/100</v>
      </c>
      <c r="P1458" s="5" t="s">
        <v>3091</v>
      </c>
      <c r="Q1458" s="17" t="str">
        <f>CONCATENATE(Таблица1[[#This Row],[Отверстия]],"/",Таблица1[[#This Row],[PCD]],"/",Таблица1[[#This Row],[Диаметр]])</f>
        <v>4/100/16</v>
      </c>
      <c r="R145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4/100/16/36/60,1/6,5</v>
      </c>
      <c r="S145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4/100/16/36/60,1/6,5</v>
      </c>
      <c r="T1458" s="58" t="s">
        <v>28</v>
      </c>
      <c r="U1458" s="4">
        <v>4</v>
      </c>
      <c r="V1458" s="35">
        <v>8</v>
      </c>
      <c r="W1458" s="55"/>
      <c r="X1458" s="34">
        <v>3990</v>
      </c>
      <c r="Y1458" s="161"/>
      <c r="Z1458" s="34">
        <v>0</v>
      </c>
      <c r="AA1458" s="51">
        <f>IFERROR(VLOOKUP(Таблица1[[#This Row],[Товар КОД6]],'Stock СВОД'!$A$5:$C$220,2,0),)</f>
        <v>0</v>
      </c>
      <c r="AB1458" s="51">
        <f>IFERROR(VLOOKUP(Таблица1[[#This Row],[Товар КОД6]],'Продажи Период СВОД'!$A$5:$C$410,2,0),)</f>
        <v>0</v>
      </c>
      <c r="AC1458" s="129">
        <f>IFERROR(VLOOKUP(Таблица1[[#This Row],[Товар КОД6]],'Stock СВОД'!$A$5:$C$220,3,0),)</f>
        <v>0</v>
      </c>
      <c r="AD1458" s="51">
        <f>IFERROR(VLOOKUP(Таблица1[[#This Row],[Товар КОД6]],'Продажи Период СВОД'!$A$5:$C$410,3,0),)</f>
        <v>0</v>
      </c>
      <c r="AE1458" s="119">
        <f>Таблица1[[#This Row],[СТОК 1001]]+Таблица1[[#This Row],[СТОК 1002,]]</f>
        <v>0</v>
      </c>
      <c r="AF1458" s="128"/>
      <c r="AG1458" s="129"/>
      <c r="AH1458" s="120">
        <f>Таблица1[[#This Row],[1002 заказ]]+Таблица1[[#This Row],[1001 заказ]]</f>
        <v>0</v>
      </c>
      <c r="AI1458" s="57"/>
      <c r="AJ1458" s="194"/>
      <c r="AK1458" s="194"/>
      <c r="AL1458" s="194">
        <f>Таблица1[[#This Row],[ФАКТ 1001]]+Таблица1[[#This Row],[ФАКТ 1002]]+Таблица1[[#This Row],[1001 заказ]]+Таблица1[[#This Row],[1002 заказ]]</f>
        <v>0</v>
      </c>
      <c r="AM1458" s="30"/>
      <c r="AP1458" s="30">
        <f>Таблица1[[#This Row],[Возврат 1002]]+Таблица1[[#This Row],[Возврат 1001]]</f>
        <v>0</v>
      </c>
      <c r="AQ145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458" s="30"/>
    </row>
    <row r="1459" spans="1:44" s="3" customFormat="1" ht="15.75" customHeight="1" x14ac:dyDescent="0.25">
      <c r="A1459" s="23" t="s">
        <v>810</v>
      </c>
      <c r="B1459" s="2">
        <v>2169558</v>
      </c>
      <c r="C1459" s="88" t="s">
        <v>3074</v>
      </c>
      <c r="D1459" s="23" t="s">
        <v>810</v>
      </c>
      <c r="E1459" s="7">
        <v>2169558</v>
      </c>
      <c r="F1459" s="7" t="s">
        <v>4621</v>
      </c>
      <c r="G1459" s="8" t="s">
        <v>2571</v>
      </c>
      <c r="H1459" s="5" t="s">
        <v>21</v>
      </c>
      <c r="I1459" s="5">
        <v>4</v>
      </c>
      <c r="J1459" s="5">
        <v>100</v>
      </c>
      <c r="K1459" s="5">
        <v>16</v>
      </c>
      <c r="L1459" s="5">
        <v>36</v>
      </c>
      <c r="M1459" s="5">
        <v>60.1</v>
      </c>
      <c r="N1459" s="5">
        <v>6.5</v>
      </c>
      <c r="O1459" s="43" t="str">
        <f>CONCATENATE(Таблица1[[#This Row],[Отверстия]],"/",Таблица1[[#This Row],[PCD]])</f>
        <v>4/100</v>
      </c>
      <c r="P1459" s="5" t="s">
        <v>3092</v>
      </c>
      <c r="Q1459" s="17" t="str">
        <f>CONCATENATE(Таблица1[[#This Row],[Отверстия]],"/",Таблица1[[#This Row],[PCD]],"/",Таблица1[[#This Row],[Диаметр]])</f>
        <v>4/100/16</v>
      </c>
      <c r="R145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4/100/16/36/60,1/6,5</v>
      </c>
      <c r="S145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4/100/16/36/60,1/6,5</v>
      </c>
      <c r="T1459" s="58" t="s">
        <v>28</v>
      </c>
      <c r="U1459" s="4">
        <v>4</v>
      </c>
      <c r="V1459" s="35">
        <v>8</v>
      </c>
      <c r="W1459" s="55"/>
      <c r="X1459" s="34">
        <v>3990</v>
      </c>
      <c r="Y1459" s="161"/>
      <c r="Z1459" s="34">
        <v>0</v>
      </c>
      <c r="AA1459" s="51">
        <f>IFERROR(VLOOKUP(Таблица1[[#This Row],[Товар КОД6]],'Stock СВОД'!$A$5:$C$220,2,0),)</f>
        <v>0</v>
      </c>
      <c r="AB1459" s="51">
        <f>IFERROR(VLOOKUP(Таблица1[[#This Row],[Товар КОД6]],'Продажи Период СВОД'!$A$5:$C$410,2,0),)</f>
        <v>0</v>
      </c>
      <c r="AC1459" s="129">
        <f>IFERROR(VLOOKUP(Таблица1[[#This Row],[Товар КОД6]],'Stock СВОД'!$A$5:$C$220,3,0),)</f>
        <v>0</v>
      </c>
      <c r="AD1459" s="51">
        <f>IFERROR(VLOOKUP(Таблица1[[#This Row],[Товар КОД6]],'Продажи Период СВОД'!$A$5:$C$410,3,0),)</f>
        <v>0</v>
      </c>
      <c r="AE1459" s="119">
        <f>Таблица1[[#This Row],[СТОК 1001]]+Таблица1[[#This Row],[СТОК 1002,]]</f>
        <v>0</v>
      </c>
      <c r="AF1459" s="128"/>
      <c r="AG1459" s="129"/>
      <c r="AH1459" s="120">
        <f>Таблица1[[#This Row],[1002 заказ]]+Таблица1[[#This Row],[1001 заказ]]</f>
        <v>0</v>
      </c>
      <c r="AI1459" s="57"/>
      <c r="AJ1459" s="194"/>
      <c r="AK1459" s="194"/>
      <c r="AL1459" s="194">
        <f>Таблица1[[#This Row],[ФАКТ 1001]]+Таблица1[[#This Row],[ФАКТ 1002]]+Таблица1[[#This Row],[1001 заказ]]+Таблица1[[#This Row],[1002 заказ]]</f>
        <v>0</v>
      </c>
      <c r="AM1459" s="30"/>
      <c r="AP1459" s="30">
        <f>Таблица1[[#This Row],[Возврат 1002]]+Таблица1[[#This Row],[Возврат 1001]]</f>
        <v>0</v>
      </c>
      <c r="AQ145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459" s="30"/>
    </row>
    <row r="1460" spans="1:44" s="3" customFormat="1" ht="15.75" customHeight="1" x14ac:dyDescent="0.25">
      <c r="A1460" s="23" t="s">
        <v>810</v>
      </c>
      <c r="B1460" s="2">
        <v>2169559</v>
      </c>
      <c r="C1460" s="88" t="s">
        <v>3075</v>
      </c>
      <c r="D1460" s="23" t="s">
        <v>810</v>
      </c>
      <c r="E1460" s="7">
        <v>2169559</v>
      </c>
      <c r="F1460" s="7" t="s">
        <v>4621</v>
      </c>
      <c r="G1460" s="8" t="s">
        <v>1107</v>
      </c>
      <c r="H1460" s="5" t="s">
        <v>21</v>
      </c>
      <c r="I1460" s="5">
        <v>4</v>
      </c>
      <c r="J1460" s="5">
        <v>100</v>
      </c>
      <c r="K1460" s="5">
        <v>16</v>
      </c>
      <c r="L1460" s="5">
        <v>36</v>
      </c>
      <c r="M1460" s="5">
        <v>60.1</v>
      </c>
      <c r="N1460" s="5">
        <v>6.5</v>
      </c>
      <c r="O1460" s="43" t="str">
        <f>CONCATENATE(Таблица1[[#This Row],[Отверстия]],"/",Таблица1[[#This Row],[PCD]])</f>
        <v>4/100</v>
      </c>
      <c r="P1460" s="5" t="s">
        <v>3093</v>
      </c>
      <c r="Q1460" s="17" t="str">
        <f>CONCATENATE(Таблица1[[#This Row],[Отверстия]],"/",Таблица1[[#This Row],[PCD]],"/",Таблица1[[#This Row],[Диаметр]])</f>
        <v>4/100/16</v>
      </c>
      <c r="R146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4/100/16/36/60,1/6,5</v>
      </c>
      <c r="S146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4/100/16/36/60,1/6,5</v>
      </c>
      <c r="T1460" s="58" t="s">
        <v>28</v>
      </c>
      <c r="U1460" s="4">
        <v>4</v>
      </c>
      <c r="V1460" s="35">
        <v>8</v>
      </c>
      <c r="W1460" s="55"/>
      <c r="X1460" s="34">
        <v>3990</v>
      </c>
      <c r="Y1460" s="161"/>
      <c r="Z1460" s="34">
        <v>0</v>
      </c>
      <c r="AA1460" s="51">
        <f>IFERROR(VLOOKUP(Таблица1[[#This Row],[Товар КОД6]],'Stock СВОД'!$A$5:$C$220,2,0),)</f>
        <v>0</v>
      </c>
      <c r="AB1460" s="51">
        <f>IFERROR(VLOOKUP(Таблица1[[#This Row],[Товар КОД6]],'Продажи Период СВОД'!$A$5:$C$410,2,0),)</f>
        <v>0</v>
      </c>
      <c r="AC1460" s="129">
        <f>IFERROR(VLOOKUP(Таблица1[[#This Row],[Товар КОД6]],'Stock СВОД'!$A$5:$C$220,3,0),)</f>
        <v>0</v>
      </c>
      <c r="AD1460" s="51">
        <f>IFERROR(VLOOKUP(Таблица1[[#This Row],[Товар КОД6]],'Продажи Период СВОД'!$A$5:$C$410,3,0),)</f>
        <v>0</v>
      </c>
      <c r="AE1460" s="119">
        <f>Таблица1[[#This Row],[СТОК 1001]]+Таблица1[[#This Row],[СТОК 1002,]]</f>
        <v>0</v>
      </c>
      <c r="AF1460" s="128"/>
      <c r="AG1460" s="129"/>
      <c r="AH1460" s="120">
        <f>Таблица1[[#This Row],[1002 заказ]]+Таблица1[[#This Row],[1001 заказ]]</f>
        <v>0</v>
      </c>
      <c r="AI1460" s="57"/>
      <c r="AJ1460" s="194"/>
      <c r="AK1460" s="194"/>
      <c r="AL1460" s="194">
        <f>Таблица1[[#This Row],[ФАКТ 1001]]+Таблица1[[#This Row],[ФАКТ 1002]]+Таблица1[[#This Row],[1001 заказ]]+Таблица1[[#This Row],[1002 заказ]]</f>
        <v>0</v>
      </c>
      <c r="AM1460" s="30"/>
      <c r="AP1460" s="30">
        <f>Таблица1[[#This Row],[Возврат 1002]]+Таблица1[[#This Row],[Возврат 1001]]</f>
        <v>0</v>
      </c>
      <c r="AQ146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460" s="30"/>
    </row>
    <row r="1461" spans="1:44" s="3" customFormat="1" ht="15.75" customHeight="1" x14ac:dyDescent="0.25">
      <c r="A1461" s="23" t="s">
        <v>810</v>
      </c>
      <c r="B1461" s="2">
        <v>2169560</v>
      </c>
      <c r="C1461" s="88" t="s">
        <v>3076</v>
      </c>
      <c r="D1461" s="23" t="s">
        <v>810</v>
      </c>
      <c r="E1461" s="7">
        <v>2169560</v>
      </c>
      <c r="F1461" s="7" t="s">
        <v>4621</v>
      </c>
      <c r="G1461" s="8" t="s">
        <v>1110</v>
      </c>
      <c r="H1461" s="5" t="s">
        <v>21</v>
      </c>
      <c r="I1461" s="5">
        <v>4</v>
      </c>
      <c r="J1461" s="5">
        <v>100</v>
      </c>
      <c r="K1461" s="5">
        <v>16</v>
      </c>
      <c r="L1461" s="5">
        <v>36</v>
      </c>
      <c r="M1461" s="5">
        <v>60.1</v>
      </c>
      <c r="N1461" s="5">
        <v>6.5</v>
      </c>
      <c r="O1461" s="43" t="str">
        <f>CONCATENATE(Таблица1[[#This Row],[Отверстия]],"/",Таблица1[[#This Row],[PCD]])</f>
        <v>4/100</v>
      </c>
      <c r="P1461" s="5" t="s">
        <v>3094</v>
      </c>
      <c r="Q1461" s="17" t="str">
        <f>CONCATENATE(Таблица1[[#This Row],[Отверстия]],"/",Таблица1[[#This Row],[PCD]],"/",Таблица1[[#This Row],[Диаметр]])</f>
        <v>4/100/16</v>
      </c>
      <c r="R146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4/100/16/36/60,1/6,5</v>
      </c>
      <c r="S146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4/100/16/36/60,1/6,5</v>
      </c>
      <c r="T1461" s="58" t="s">
        <v>28</v>
      </c>
      <c r="U1461" s="4">
        <v>4</v>
      </c>
      <c r="V1461" s="35">
        <v>8</v>
      </c>
      <c r="W1461" s="55"/>
      <c r="X1461" s="34">
        <v>3990</v>
      </c>
      <c r="Y1461" s="161"/>
      <c r="Z1461" s="34">
        <v>0</v>
      </c>
      <c r="AA1461" s="51">
        <f>IFERROR(VLOOKUP(Таблица1[[#This Row],[Товар КОД6]],'Stock СВОД'!$A$5:$C$220,2,0),)</f>
        <v>0</v>
      </c>
      <c r="AB1461" s="51">
        <f>IFERROR(VLOOKUP(Таблица1[[#This Row],[Товар КОД6]],'Продажи Период СВОД'!$A$5:$C$410,2,0),)</f>
        <v>0</v>
      </c>
      <c r="AC1461" s="129">
        <f>IFERROR(VLOOKUP(Таблица1[[#This Row],[Товар КОД6]],'Stock СВОД'!$A$5:$C$220,3,0),)</f>
        <v>0</v>
      </c>
      <c r="AD1461" s="51">
        <f>IFERROR(VLOOKUP(Таблица1[[#This Row],[Товар КОД6]],'Продажи Период СВОД'!$A$5:$C$410,3,0),)</f>
        <v>0</v>
      </c>
      <c r="AE1461" s="119">
        <f>Таблица1[[#This Row],[СТОК 1001]]+Таблица1[[#This Row],[СТОК 1002,]]</f>
        <v>0</v>
      </c>
      <c r="AF1461" s="128"/>
      <c r="AG1461" s="129"/>
      <c r="AH1461" s="120">
        <f>Таблица1[[#This Row],[1002 заказ]]+Таблица1[[#This Row],[1001 заказ]]</f>
        <v>0</v>
      </c>
      <c r="AI1461" s="57"/>
      <c r="AJ1461" s="194"/>
      <c r="AK1461" s="194"/>
      <c r="AL1461" s="194">
        <f>Таблица1[[#This Row],[ФАКТ 1001]]+Таблица1[[#This Row],[ФАКТ 1002]]+Таблица1[[#This Row],[1001 заказ]]+Таблица1[[#This Row],[1002 заказ]]</f>
        <v>0</v>
      </c>
      <c r="AM1461" s="30"/>
      <c r="AP1461" s="30">
        <f>Таблица1[[#This Row],[Возврат 1002]]+Таблица1[[#This Row],[Возврат 1001]]</f>
        <v>0</v>
      </c>
      <c r="AQ146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461" s="30"/>
    </row>
    <row r="1462" spans="1:44" s="3" customFormat="1" ht="15.75" customHeight="1" x14ac:dyDescent="0.25">
      <c r="A1462" s="23" t="s">
        <v>810</v>
      </c>
      <c r="B1462" s="2">
        <v>2169561</v>
      </c>
      <c r="C1462" s="88" t="s">
        <v>3077</v>
      </c>
      <c r="D1462" s="23" t="s">
        <v>810</v>
      </c>
      <c r="E1462" s="7">
        <v>2169561</v>
      </c>
      <c r="F1462" s="7" t="s">
        <v>4621</v>
      </c>
      <c r="G1462" s="8" t="s">
        <v>1180</v>
      </c>
      <c r="H1462" s="5" t="s">
        <v>21</v>
      </c>
      <c r="I1462" s="5">
        <v>4</v>
      </c>
      <c r="J1462" s="5">
        <v>100</v>
      </c>
      <c r="K1462" s="5">
        <v>16</v>
      </c>
      <c r="L1462" s="5">
        <v>36</v>
      </c>
      <c r="M1462" s="5">
        <v>60.1</v>
      </c>
      <c r="N1462" s="5">
        <v>6.5</v>
      </c>
      <c r="O1462" s="43" t="str">
        <f>CONCATENATE(Таблица1[[#This Row],[Отверстия]],"/",Таблица1[[#This Row],[PCD]])</f>
        <v>4/100</v>
      </c>
      <c r="P1462" s="5" t="s">
        <v>3095</v>
      </c>
      <c r="Q1462" s="17" t="str">
        <f>CONCATENATE(Таблица1[[#This Row],[Отверстия]],"/",Таблица1[[#This Row],[PCD]],"/",Таблица1[[#This Row],[Диаметр]])</f>
        <v>4/100/16</v>
      </c>
      <c r="R146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4/100/16/36/60,1/6,5</v>
      </c>
      <c r="S146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4/100/16/36/60,1/6,5</v>
      </c>
      <c r="T1462" s="58" t="s">
        <v>28</v>
      </c>
      <c r="U1462" s="4">
        <v>4</v>
      </c>
      <c r="V1462" s="35">
        <v>8</v>
      </c>
      <c r="W1462" s="55"/>
      <c r="X1462" s="34">
        <v>4250</v>
      </c>
      <c r="Y1462" s="161"/>
      <c r="Z1462" s="34">
        <v>0</v>
      </c>
      <c r="AA1462" s="51">
        <f>IFERROR(VLOOKUP(Таблица1[[#This Row],[Товар КОД6]],'Stock СВОД'!$A$5:$C$220,2,0),)</f>
        <v>0</v>
      </c>
      <c r="AB1462" s="51">
        <f>IFERROR(VLOOKUP(Таблица1[[#This Row],[Товар КОД6]],'Продажи Период СВОД'!$A$5:$C$410,2,0),)</f>
        <v>0</v>
      </c>
      <c r="AC1462" s="129">
        <f>IFERROR(VLOOKUP(Таблица1[[#This Row],[Товар КОД6]],'Stock СВОД'!$A$5:$C$220,3,0),)</f>
        <v>0</v>
      </c>
      <c r="AD1462" s="51">
        <f>IFERROR(VLOOKUP(Таблица1[[#This Row],[Товар КОД6]],'Продажи Период СВОД'!$A$5:$C$410,3,0),)</f>
        <v>0</v>
      </c>
      <c r="AE1462" s="119">
        <f>Таблица1[[#This Row],[СТОК 1001]]+Таблица1[[#This Row],[СТОК 1002,]]</f>
        <v>0</v>
      </c>
      <c r="AF1462" s="128"/>
      <c r="AG1462" s="129"/>
      <c r="AH1462" s="120">
        <f>Таблица1[[#This Row],[1002 заказ]]+Таблица1[[#This Row],[1001 заказ]]</f>
        <v>0</v>
      </c>
      <c r="AI1462" s="57"/>
      <c r="AJ1462" s="194"/>
      <c r="AK1462" s="194"/>
      <c r="AL1462" s="194">
        <f>Таблица1[[#This Row],[ФАКТ 1001]]+Таблица1[[#This Row],[ФАКТ 1002]]+Таблица1[[#This Row],[1001 заказ]]+Таблица1[[#This Row],[1002 заказ]]</f>
        <v>0</v>
      </c>
      <c r="AM1462" s="30"/>
      <c r="AP1462" s="30">
        <f>Таблица1[[#This Row],[Возврат 1002]]+Таблица1[[#This Row],[Возврат 1001]]</f>
        <v>0</v>
      </c>
      <c r="AQ146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462" s="30"/>
    </row>
    <row r="1463" spans="1:44" s="3" customFormat="1" ht="15.75" customHeight="1" x14ac:dyDescent="0.25">
      <c r="A1463" s="23" t="s">
        <v>810</v>
      </c>
      <c r="B1463" s="2">
        <v>2169562</v>
      </c>
      <c r="C1463" s="88" t="s">
        <v>3078</v>
      </c>
      <c r="D1463" s="23" t="s">
        <v>810</v>
      </c>
      <c r="E1463" s="7">
        <v>2169562</v>
      </c>
      <c r="F1463" s="7" t="s">
        <v>4621</v>
      </c>
      <c r="G1463" s="8" t="s">
        <v>2584</v>
      </c>
      <c r="H1463" s="5" t="s">
        <v>21</v>
      </c>
      <c r="I1463" s="5">
        <v>4</v>
      </c>
      <c r="J1463" s="5">
        <v>100</v>
      </c>
      <c r="K1463" s="5">
        <v>16</v>
      </c>
      <c r="L1463" s="5">
        <v>36</v>
      </c>
      <c r="M1463" s="5">
        <v>60.1</v>
      </c>
      <c r="N1463" s="5">
        <v>6.5</v>
      </c>
      <c r="O1463" s="43" t="str">
        <f>CONCATENATE(Таблица1[[#This Row],[Отверстия]],"/",Таблица1[[#This Row],[PCD]])</f>
        <v>4/100</v>
      </c>
      <c r="P1463" s="5" t="s">
        <v>3096</v>
      </c>
      <c r="Q1463" s="17" t="str">
        <f>CONCATENATE(Таблица1[[#This Row],[Отверстия]],"/",Таблица1[[#This Row],[PCD]],"/",Таблица1[[#This Row],[Диаметр]])</f>
        <v>4/100/16</v>
      </c>
      <c r="R146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4/100/16/36/60,1/6,5</v>
      </c>
      <c r="S146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4/100/16/36/60,1/6,5</v>
      </c>
      <c r="T1463" s="58" t="s">
        <v>28</v>
      </c>
      <c r="U1463" s="4">
        <v>4</v>
      </c>
      <c r="V1463" s="35">
        <v>8</v>
      </c>
      <c r="W1463" s="55"/>
      <c r="X1463" s="34">
        <v>3990</v>
      </c>
      <c r="Y1463" s="161"/>
      <c r="Z1463" s="34">
        <v>0</v>
      </c>
      <c r="AA1463" s="51">
        <f>IFERROR(VLOOKUP(Таблица1[[#This Row],[Товар КОД6]],'Stock СВОД'!$A$5:$C$220,2,0),)</f>
        <v>0</v>
      </c>
      <c r="AB1463" s="51">
        <f>IFERROR(VLOOKUP(Таблица1[[#This Row],[Товар КОД6]],'Продажи Период СВОД'!$A$5:$C$410,2,0),)</f>
        <v>0</v>
      </c>
      <c r="AC1463" s="129">
        <f>IFERROR(VLOOKUP(Таблица1[[#This Row],[Товар КОД6]],'Stock СВОД'!$A$5:$C$220,3,0),)</f>
        <v>0</v>
      </c>
      <c r="AD1463" s="51">
        <f>IFERROR(VLOOKUP(Таблица1[[#This Row],[Товар КОД6]],'Продажи Период СВОД'!$A$5:$C$410,3,0),)</f>
        <v>0</v>
      </c>
      <c r="AE1463" s="119">
        <f>Таблица1[[#This Row],[СТОК 1001]]+Таблица1[[#This Row],[СТОК 1002,]]</f>
        <v>0</v>
      </c>
      <c r="AF1463" s="128"/>
      <c r="AG1463" s="129"/>
      <c r="AH1463" s="120">
        <f>Таблица1[[#This Row],[1002 заказ]]+Таблица1[[#This Row],[1001 заказ]]</f>
        <v>0</v>
      </c>
      <c r="AI1463" s="57"/>
      <c r="AJ1463" s="194"/>
      <c r="AK1463" s="194"/>
      <c r="AL1463" s="194">
        <f>Таблица1[[#This Row],[ФАКТ 1001]]+Таблица1[[#This Row],[ФАКТ 1002]]+Таблица1[[#This Row],[1001 заказ]]+Таблица1[[#This Row],[1002 заказ]]</f>
        <v>0</v>
      </c>
      <c r="AM1463" s="30"/>
      <c r="AP1463" s="30">
        <f>Таблица1[[#This Row],[Возврат 1002]]+Таблица1[[#This Row],[Возврат 1001]]</f>
        <v>0</v>
      </c>
      <c r="AQ146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463" s="30"/>
    </row>
    <row r="1464" spans="1:44" s="3" customFormat="1" ht="15.75" customHeight="1" x14ac:dyDescent="0.25">
      <c r="A1464" s="23" t="s">
        <v>810</v>
      </c>
      <c r="B1464" s="2">
        <v>2169563</v>
      </c>
      <c r="C1464" s="88" t="s">
        <v>3079</v>
      </c>
      <c r="D1464" s="23" t="s">
        <v>810</v>
      </c>
      <c r="E1464" s="7">
        <v>2169563</v>
      </c>
      <c r="F1464" s="7" t="s">
        <v>2575</v>
      </c>
      <c r="G1464" s="8" t="s">
        <v>1099</v>
      </c>
      <c r="H1464" s="5" t="s">
        <v>21</v>
      </c>
      <c r="I1464" s="5">
        <v>4</v>
      </c>
      <c r="J1464" s="5">
        <v>100</v>
      </c>
      <c r="K1464" s="5">
        <v>16</v>
      </c>
      <c r="L1464" s="5">
        <v>36</v>
      </c>
      <c r="M1464" s="5">
        <v>60.1</v>
      </c>
      <c r="N1464" s="5">
        <v>6.5</v>
      </c>
      <c r="O1464" s="43" t="str">
        <f>CONCATENATE(Таблица1[[#This Row],[Отверстия]],"/",Таблица1[[#This Row],[PCD]])</f>
        <v>4/100</v>
      </c>
      <c r="P1464" s="5" t="s">
        <v>3097</v>
      </c>
      <c r="Q1464" s="17" t="str">
        <f>CONCATENATE(Таблица1[[#This Row],[Отверстия]],"/",Таблица1[[#This Row],[PCD]],"/",Таблица1[[#This Row],[Диаметр]])</f>
        <v>4/100/16</v>
      </c>
      <c r="R146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4/100/16/36/60,1/6,5</v>
      </c>
      <c r="S146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4/100/16/36/60,1/6,5</v>
      </c>
      <c r="T1464" s="58" t="s">
        <v>28</v>
      </c>
      <c r="U1464" s="4">
        <v>4</v>
      </c>
      <c r="V1464" s="35">
        <v>8</v>
      </c>
      <c r="W1464" s="55"/>
      <c r="X1464" s="34">
        <v>3990</v>
      </c>
      <c r="Y1464" s="161"/>
      <c r="Z1464" s="34">
        <v>0</v>
      </c>
      <c r="AA1464" s="51">
        <f>IFERROR(VLOOKUP(Таблица1[[#This Row],[Товар КОД6]],'Stock СВОД'!$A$5:$C$220,2,0),)</f>
        <v>0</v>
      </c>
      <c r="AB1464" s="51">
        <f>IFERROR(VLOOKUP(Таблица1[[#This Row],[Товар КОД6]],'Продажи Период СВОД'!$A$5:$C$410,2,0),)</f>
        <v>0</v>
      </c>
      <c r="AC1464" s="129">
        <f>IFERROR(VLOOKUP(Таблица1[[#This Row],[Товар КОД6]],'Stock СВОД'!$A$5:$C$220,3,0),)</f>
        <v>0</v>
      </c>
      <c r="AD1464" s="51">
        <f>IFERROR(VLOOKUP(Таблица1[[#This Row],[Товар КОД6]],'Продажи Период СВОД'!$A$5:$C$410,3,0),)</f>
        <v>0</v>
      </c>
      <c r="AE1464" s="119">
        <f>Таблица1[[#This Row],[СТОК 1001]]+Таблица1[[#This Row],[СТОК 1002,]]</f>
        <v>0</v>
      </c>
      <c r="AF1464" s="128"/>
      <c r="AG1464" s="129"/>
      <c r="AH1464" s="120">
        <f>Таблица1[[#This Row],[1002 заказ]]+Таблица1[[#This Row],[1001 заказ]]</f>
        <v>0</v>
      </c>
      <c r="AI1464" s="57"/>
      <c r="AJ1464" s="194"/>
      <c r="AK1464" s="194"/>
      <c r="AL1464" s="194">
        <f>Таблица1[[#This Row],[ФАКТ 1001]]+Таблица1[[#This Row],[ФАКТ 1002]]+Таблица1[[#This Row],[1001 заказ]]+Таблица1[[#This Row],[1002 заказ]]</f>
        <v>0</v>
      </c>
      <c r="AM1464" s="30"/>
      <c r="AP1464" s="30">
        <f>Таблица1[[#This Row],[Возврат 1002]]+Таблица1[[#This Row],[Возврат 1001]]</f>
        <v>0</v>
      </c>
      <c r="AQ146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464" s="30"/>
    </row>
    <row r="1465" spans="1:44" s="3" customFormat="1" ht="15.75" customHeight="1" x14ac:dyDescent="0.25">
      <c r="A1465" s="23" t="s">
        <v>810</v>
      </c>
      <c r="B1465" s="2">
        <v>2169564</v>
      </c>
      <c r="C1465" s="88" t="s">
        <v>3080</v>
      </c>
      <c r="D1465" s="23" t="s">
        <v>810</v>
      </c>
      <c r="E1465" s="7">
        <v>2169564</v>
      </c>
      <c r="F1465" s="7" t="s">
        <v>2575</v>
      </c>
      <c r="G1465" s="8" t="s">
        <v>2571</v>
      </c>
      <c r="H1465" s="5" t="s">
        <v>21</v>
      </c>
      <c r="I1465" s="5">
        <v>4</v>
      </c>
      <c r="J1465" s="5">
        <v>100</v>
      </c>
      <c r="K1465" s="5">
        <v>16</v>
      </c>
      <c r="L1465" s="5">
        <v>36</v>
      </c>
      <c r="M1465" s="5">
        <v>60.1</v>
      </c>
      <c r="N1465" s="5">
        <v>6.5</v>
      </c>
      <c r="O1465" s="43" t="str">
        <f>CONCATENATE(Таблица1[[#This Row],[Отверстия]],"/",Таблица1[[#This Row],[PCD]])</f>
        <v>4/100</v>
      </c>
      <c r="P1465" s="5" t="s">
        <v>3098</v>
      </c>
      <c r="Q1465" s="17" t="str">
        <f>CONCATENATE(Таблица1[[#This Row],[Отверстия]],"/",Таблица1[[#This Row],[PCD]],"/",Таблица1[[#This Row],[Диаметр]])</f>
        <v>4/100/16</v>
      </c>
      <c r="R146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4/100/16/36/60,1/6,5</v>
      </c>
      <c r="S146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4/100/16/36/60,1/6,5</v>
      </c>
      <c r="T1465" s="58" t="s">
        <v>28</v>
      </c>
      <c r="U1465" s="4">
        <v>4</v>
      </c>
      <c r="V1465" s="35">
        <v>8</v>
      </c>
      <c r="W1465" s="55"/>
      <c r="X1465" s="34">
        <v>4250</v>
      </c>
      <c r="Y1465" s="161"/>
      <c r="Z1465" s="34">
        <v>0</v>
      </c>
      <c r="AA1465" s="51">
        <f>IFERROR(VLOOKUP(Таблица1[[#This Row],[Товар КОД6]],'Stock СВОД'!$A$5:$C$220,2,0),)</f>
        <v>0</v>
      </c>
      <c r="AB1465" s="51">
        <f>IFERROR(VLOOKUP(Таблица1[[#This Row],[Товар КОД6]],'Продажи Период СВОД'!$A$5:$C$410,2,0),)</f>
        <v>0</v>
      </c>
      <c r="AC1465" s="129">
        <f>IFERROR(VLOOKUP(Таблица1[[#This Row],[Товар КОД6]],'Stock СВОД'!$A$5:$C$220,3,0),)</f>
        <v>0</v>
      </c>
      <c r="AD1465" s="51">
        <f>IFERROR(VLOOKUP(Таблица1[[#This Row],[Товар КОД6]],'Продажи Период СВОД'!$A$5:$C$410,3,0),)</f>
        <v>0</v>
      </c>
      <c r="AE1465" s="119">
        <f>Таблица1[[#This Row],[СТОК 1001]]+Таблица1[[#This Row],[СТОК 1002,]]</f>
        <v>0</v>
      </c>
      <c r="AF1465" s="128"/>
      <c r="AG1465" s="129"/>
      <c r="AH1465" s="120">
        <f>Таблица1[[#This Row],[1002 заказ]]+Таблица1[[#This Row],[1001 заказ]]</f>
        <v>0</v>
      </c>
      <c r="AI1465" s="57"/>
      <c r="AJ1465" s="194"/>
      <c r="AK1465" s="194"/>
      <c r="AL1465" s="194">
        <f>Таблица1[[#This Row],[ФАКТ 1001]]+Таблица1[[#This Row],[ФАКТ 1002]]+Таблица1[[#This Row],[1001 заказ]]+Таблица1[[#This Row],[1002 заказ]]</f>
        <v>0</v>
      </c>
      <c r="AM1465" s="30"/>
      <c r="AP1465" s="30">
        <v>3520</v>
      </c>
      <c r="AQ146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465" s="30"/>
    </row>
    <row r="1466" spans="1:44" s="3" customFormat="1" ht="15.75" customHeight="1" x14ac:dyDescent="0.25">
      <c r="A1466" s="23" t="s">
        <v>810</v>
      </c>
      <c r="B1466" s="2">
        <v>2169565</v>
      </c>
      <c r="C1466" s="88" t="s">
        <v>3081</v>
      </c>
      <c r="D1466" s="23" t="s">
        <v>810</v>
      </c>
      <c r="E1466" s="7">
        <v>2169565</v>
      </c>
      <c r="F1466" s="7" t="s">
        <v>2575</v>
      </c>
      <c r="G1466" s="8" t="s">
        <v>1107</v>
      </c>
      <c r="H1466" s="5" t="s">
        <v>21</v>
      </c>
      <c r="I1466" s="5">
        <v>4</v>
      </c>
      <c r="J1466" s="5">
        <v>100</v>
      </c>
      <c r="K1466" s="5">
        <v>16</v>
      </c>
      <c r="L1466" s="5">
        <v>36</v>
      </c>
      <c r="M1466" s="5">
        <v>60.1</v>
      </c>
      <c r="N1466" s="5">
        <v>6.5</v>
      </c>
      <c r="O1466" s="43" t="str">
        <f>CONCATENATE(Таблица1[[#This Row],[Отверстия]],"/",Таблица1[[#This Row],[PCD]])</f>
        <v>4/100</v>
      </c>
      <c r="P1466" s="5" t="s">
        <v>3099</v>
      </c>
      <c r="Q1466" s="17" t="str">
        <f>CONCATENATE(Таблица1[[#This Row],[Отверстия]],"/",Таблица1[[#This Row],[PCD]],"/",Таблица1[[#This Row],[Диаметр]])</f>
        <v>4/100/16</v>
      </c>
      <c r="R146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4/100/16/36/60,1/6,5</v>
      </c>
      <c r="S146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4/100/16/36/60,1/6,5</v>
      </c>
      <c r="T1466" s="58" t="s">
        <v>28</v>
      </c>
      <c r="U1466" s="4">
        <v>4</v>
      </c>
      <c r="V1466" s="35">
        <v>8</v>
      </c>
      <c r="W1466" s="55"/>
      <c r="X1466" s="34">
        <v>3990</v>
      </c>
      <c r="Y1466" s="161"/>
      <c r="Z1466" s="34">
        <v>0</v>
      </c>
      <c r="AA1466" s="51">
        <f>IFERROR(VLOOKUP(Таблица1[[#This Row],[Товар КОД6]],'Stock СВОД'!$A$5:$C$220,2,0),)</f>
        <v>0</v>
      </c>
      <c r="AB1466" s="51">
        <f>IFERROR(VLOOKUP(Таблица1[[#This Row],[Товар КОД6]],'Продажи Период СВОД'!$A$5:$C$410,2,0),)</f>
        <v>0</v>
      </c>
      <c r="AC1466" s="129">
        <f>IFERROR(VLOOKUP(Таблица1[[#This Row],[Товар КОД6]],'Stock СВОД'!$A$5:$C$220,3,0),)</f>
        <v>0</v>
      </c>
      <c r="AD1466" s="51">
        <f>IFERROR(VLOOKUP(Таблица1[[#This Row],[Товар КОД6]],'Продажи Период СВОД'!$A$5:$C$410,3,0),)</f>
        <v>0</v>
      </c>
      <c r="AE1466" s="119">
        <f>Таблица1[[#This Row],[СТОК 1001]]+Таблица1[[#This Row],[СТОК 1002,]]</f>
        <v>0</v>
      </c>
      <c r="AF1466" s="128"/>
      <c r="AG1466" s="129"/>
      <c r="AH1466" s="120">
        <f>Таблица1[[#This Row],[1002 заказ]]+Таблица1[[#This Row],[1001 заказ]]</f>
        <v>0</v>
      </c>
      <c r="AI1466" s="57"/>
      <c r="AJ1466" s="194"/>
      <c r="AK1466" s="194"/>
      <c r="AL1466" s="194">
        <f>Таблица1[[#This Row],[ФАКТ 1001]]+Таблица1[[#This Row],[ФАКТ 1002]]+Таблица1[[#This Row],[1001 заказ]]+Таблица1[[#This Row],[1002 заказ]]</f>
        <v>0</v>
      </c>
      <c r="AM1466" s="30"/>
      <c r="AP1466" s="30">
        <f>Таблица1[[#This Row],[Возврат 1002]]+Таблица1[[#This Row],[Возврат 1001]]</f>
        <v>0</v>
      </c>
      <c r="AQ146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466" s="30"/>
    </row>
    <row r="1467" spans="1:44" s="3" customFormat="1" ht="15.75" customHeight="1" x14ac:dyDescent="0.25">
      <c r="A1467" s="23" t="s">
        <v>810</v>
      </c>
      <c r="B1467" s="2">
        <v>2169566</v>
      </c>
      <c r="C1467" s="88" t="s">
        <v>3082</v>
      </c>
      <c r="D1467" s="23" t="s">
        <v>810</v>
      </c>
      <c r="E1467" s="7">
        <v>2169566</v>
      </c>
      <c r="F1467" s="7" t="s">
        <v>2575</v>
      </c>
      <c r="G1467" s="8" t="s">
        <v>1110</v>
      </c>
      <c r="H1467" s="5" t="s">
        <v>21</v>
      </c>
      <c r="I1467" s="5">
        <v>4</v>
      </c>
      <c r="J1467" s="5">
        <v>100</v>
      </c>
      <c r="K1467" s="5">
        <v>16</v>
      </c>
      <c r="L1467" s="5">
        <v>36</v>
      </c>
      <c r="M1467" s="5">
        <v>60.1</v>
      </c>
      <c r="N1467" s="5">
        <v>6.5</v>
      </c>
      <c r="O1467" s="43" t="str">
        <f>CONCATENATE(Таблица1[[#This Row],[Отверстия]],"/",Таблица1[[#This Row],[PCD]])</f>
        <v>4/100</v>
      </c>
      <c r="P1467" s="5" t="s">
        <v>3100</v>
      </c>
      <c r="Q1467" s="17" t="str">
        <f>CONCATENATE(Таблица1[[#This Row],[Отверстия]],"/",Таблица1[[#This Row],[PCD]],"/",Таблица1[[#This Row],[Диаметр]])</f>
        <v>4/100/16</v>
      </c>
      <c r="R146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4/100/16/36/60,1/6,5</v>
      </c>
      <c r="S146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4/100/16/36/60,1/6,5</v>
      </c>
      <c r="T1467" s="58" t="s">
        <v>28</v>
      </c>
      <c r="U1467" s="4">
        <v>4</v>
      </c>
      <c r="V1467" s="35">
        <v>8</v>
      </c>
      <c r="W1467" s="55"/>
      <c r="X1467" s="34">
        <v>3990</v>
      </c>
      <c r="Y1467" s="161"/>
      <c r="Z1467" s="34">
        <v>0</v>
      </c>
      <c r="AA1467" s="51">
        <f>IFERROR(VLOOKUP(Таблица1[[#This Row],[Товар КОД6]],'Stock СВОД'!$A$5:$C$220,2,0),)</f>
        <v>0</v>
      </c>
      <c r="AB1467" s="51">
        <f>IFERROR(VLOOKUP(Таблица1[[#This Row],[Товар КОД6]],'Продажи Период СВОД'!$A$5:$C$410,2,0),)</f>
        <v>0</v>
      </c>
      <c r="AC1467" s="129">
        <f>IFERROR(VLOOKUP(Таблица1[[#This Row],[Товар КОД6]],'Stock СВОД'!$A$5:$C$220,3,0),)</f>
        <v>0</v>
      </c>
      <c r="AD1467" s="51">
        <f>IFERROR(VLOOKUP(Таблица1[[#This Row],[Товар КОД6]],'Продажи Период СВОД'!$A$5:$C$410,3,0),)</f>
        <v>0</v>
      </c>
      <c r="AE1467" s="119">
        <f>Таблица1[[#This Row],[СТОК 1001]]+Таблица1[[#This Row],[СТОК 1002,]]</f>
        <v>0</v>
      </c>
      <c r="AF1467" s="128"/>
      <c r="AG1467" s="129"/>
      <c r="AH1467" s="120">
        <f>Таблица1[[#This Row],[1002 заказ]]+Таблица1[[#This Row],[1001 заказ]]</f>
        <v>0</v>
      </c>
      <c r="AI1467" s="57"/>
      <c r="AJ1467" s="194"/>
      <c r="AK1467" s="194"/>
      <c r="AL1467" s="194">
        <f>Таблица1[[#This Row],[ФАКТ 1001]]+Таблица1[[#This Row],[ФАКТ 1002]]+Таблица1[[#This Row],[1001 заказ]]+Таблица1[[#This Row],[1002 заказ]]</f>
        <v>0</v>
      </c>
      <c r="AM1467" s="30"/>
      <c r="AP1467" s="30">
        <f>Таблица1[[#This Row],[Возврат 1002]]+Таблица1[[#This Row],[Возврат 1001]]</f>
        <v>0</v>
      </c>
      <c r="AQ146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467" s="30"/>
    </row>
    <row r="1468" spans="1:44" s="3" customFormat="1" ht="15.75" customHeight="1" x14ac:dyDescent="0.25">
      <c r="A1468" s="23" t="s">
        <v>810</v>
      </c>
      <c r="B1468" s="2">
        <v>2169567</v>
      </c>
      <c r="C1468" s="88" t="s">
        <v>3083</v>
      </c>
      <c r="D1468" s="23" t="s">
        <v>810</v>
      </c>
      <c r="E1468" s="7">
        <v>2169567</v>
      </c>
      <c r="F1468" s="7" t="s">
        <v>2575</v>
      </c>
      <c r="G1468" s="8" t="s">
        <v>1180</v>
      </c>
      <c r="H1468" s="5" t="s">
        <v>21</v>
      </c>
      <c r="I1468" s="5">
        <v>4</v>
      </c>
      <c r="J1468" s="5">
        <v>100</v>
      </c>
      <c r="K1468" s="5">
        <v>16</v>
      </c>
      <c r="L1468" s="5">
        <v>36</v>
      </c>
      <c r="M1468" s="5">
        <v>60.1</v>
      </c>
      <c r="N1468" s="5">
        <v>6.5</v>
      </c>
      <c r="O1468" s="43" t="str">
        <f>CONCATENATE(Таблица1[[#This Row],[Отверстия]],"/",Таблица1[[#This Row],[PCD]])</f>
        <v>4/100</v>
      </c>
      <c r="P1468" s="5" t="s">
        <v>3101</v>
      </c>
      <c r="Q1468" s="17" t="str">
        <f>CONCATENATE(Таблица1[[#This Row],[Отверстия]],"/",Таблица1[[#This Row],[PCD]],"/",Таблица1[[#This Row],[Диаметр]])</f>
        <v>4/100/16</v>
      </c>
      <c r="R146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4/100/16/36/60,1/6,5</v>
      </c>
      <c r="S146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4/100/16/36/60,1/6,5</v>
      </c>
      <c r="T1468" s="58" t="s">
        <v>28</v>
      </c>
      <c r="U1468" s="4">
        <v>4</v>
      </c>
      <c r="V1468" s="35">
        <v>8</v>
      </c>
      <c r="W1468" s="55"/>
      <c r="X1468" s="34">
        <v>4250</v>
      </c>
      <c r="Y1468" s="161"/>
      <c r="Z1468" s="34">
        <v>0</v>
      </c>
      <c r="AA1468" s="51">
        <f>IFERROR(VLOOKUP(Таблица1[[#This Row],[Товар КОД6]],'Stock СВОД'!$A$5:$C$220,2,0),)</f>
        <v>0</v>
      </c>
      <c r="AB1468" s="51">
        <f>IFERROR(VLOOKUP(Таблица1[[#This Row],[Товар КОД6]],'Продажи Период СВОД'!$A$5:$C$410,2,0),)</f>
        <v>0</v>
      </c>
      <c r="AC1468" s="129">
        <f>IFERROR(VLOOKUP(Таблица1[[#This Row],[Товар КОД6]],'Stock СВОД'!$A$5:$C$220,3,0),)</f>
        <v>0</v>
      </c>
      <c r="AD1468" s="51">
        <f>IFERROR(VLOOKUP(Таблица1[[#This Row],[Товар КОД6]],'Продажи Период СВОД'!$A$5:$C$410,3,0),)</f>
        <v>0</v>
      </c>
      <c r="AE1468" s="119">
        <f>Таблица1[[#This Row],[СТОК 1001]]+Таблица1[[#This Row],[СТОК 1002,]]</f>
        <v>0</v>
      </c>
      <c r="AF1468" s="128"/>
      <c r="AG1468" s="129"/>
      <c r="AH1468" s="120">
        <f>Таблица1[[#This Row],[1002 заказ]]+Таблица1[[#This Row],[1001 заказ]]</f>
        <v>0</v>
      </c>
      <c r="AI1468" s="57"/>
      <c r="AJ1468" s="194"/>
      <c r="AK1468" s="194"/>
      <c r="AL1468" s="194">
        <f>Таблица1[[#This Row],[ФАКТ 1001]]+Таблица1[[#This Row],[ФАКТ 1002]]+Таблица1[[#This Row],[1001 заказ]]+Таблица1[[#This Row],[1002 заказ]]</f>
        <v>0</v>
      </c>
      <c r="AM1468" s="30"/>
      <c r="AP1468" s="30">
        <f>Таблица1[[#This Row],[Возврат 1002]]+Таблица1[[#This Row],[Возврат 1001]]</f>
        <v>0</v>
      </c>
      <c r="AQ146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468" s="30"/>
    </row>
    <row r="1469" spans="1:44" s="3" customFormat="1" ht="15.75" customHeight="1" x14ac:dyDescent="0.25">
      <c r="A1469" s="23" t="s">
        <v>810</v>
      </c>
      <c r="B1469" s="2">
        <v>2169568</v>
      </c>
      <c r="C1469" s="88" t="s">
        <v>3084</v>
      </c>
      <c r="D1469" s="23" t="s">
        <v>810</v>
      </c>
      <c r="E1469" s="7">
        <v>2169568</v>
      </c>
      <c r="F1469" s="7" t="s">
        <v>2575</v>
      </c>
      <c r="G1469" s="8" t="s">
        <v>2584</v>
      </c>
      <c r="H1469" s="5" t="s">
        <v>21</v>
      </c>
      <c r="I1469" s="5">
        <v>4</v>
      </c>
      <c r="J1469" s="5">
        <v>100</v>
      </c>
      <c r="K1469" s="5">
        <v>16</v>
      </c>
      <c r="L1469" s="5">
        <v>36</v>
      </c>
      <c r="M1469" s="5">
        <v>60.1</v>
      </c>
      <c r="N1469" s="5">
        <v>6.5</v>
      </c>
      <c r="O1469" s="43" t="str">
        <f>CONCATENATE(Таблица1[[#This Row],[Отверстия]],"/",Таблица1[[#This Row],[PCD]])</f>
        <v>4/100</v>
      </c>
      <c r="P1469" s="5" t="s">
        <v>3102</v>
      </c>
      <c r="Q1469" s="17" t="str">
        <f>CONCATENATE(Таблица1[[#This Row],[Отверстия]],"/",Таблица1[[#This Row],[PCD]],"/",Таблица1[[#This Row],[Диаметр]])</f>
        <v>4/100/16</v>
      </c>
      <c r="R146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4/100/16/36/60,1/6,5</v>
      </c>
      <c r="S146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4/100/16/36/60,1/6,5</v>
      </c>
      <c r="T1469" s="58" t="s">
        <v>28</v>
      </c>
      <c r="U1469" s="4">
        <v>4</v>
      </c>
      <c r="V1469" s="35">
        <v>8</v>
      </c>
      <c r="W1469" s="55"/>
      <c r="X1469" s="34">
        <v>3990</v>
      </c>
      <c r="Y1469" s="161"/>
      <c r="Z1469" s="34">
        <v>0</v>
      </c>
      <c r="AA1469" s="51">
        <f>IFERROR(VLOOKUP(Таблица1[[#This Row],[Товар КОД6]],'Stock СВОД'!$A$5:$C$220,2,0),)</f>
        <v>0</v>
      </c>
      <c r="AB1469" s="51">
        <f>IFERROR(VLOOKUP(Таблица1[[#This Row],[Товар КОД6]],'Продажи Период СВОД'!$A$5:$C$410,2,0),)</f>
        <v>0</v>
      </c>
      <c r="AC1469" s="129">
        <f>IFERROR(VLOOKUP(Таблица1[[#This Row],[Товар КОД6]],'Stock СВОД'!$A$5:$C$220,3,0),)</f>
        <v>0</v>
      </c>
      <c r="AD1469" s="51">
        <f>IFERROR(VLOOKUP(Таблица1[[#This Row],[Товар КОД6]],'Продажи Период СВОД'!$A$5:$C$410,3,0),)</f>
        <v>0</v>
      </c>
      <c r="AE1469" s="119">
        <f>Таблица1[[#This Row],[СТОК 1001]]+Таблица1[[#This Row],[СТОК 1002,]]</f>
        <v>0</v>
      </c>
      <c r="AF1469" s="128"/>
      <c r="AG1469" s="129"/>
      <c r="AH1469" s="120">
        <f>Таблица1[[#This Row],[1002 заказ]]+Таблица1[[#This Row],[1001 заказ]]</f>
        <v>0</v>
      </c>
      <c r="AI1469" s="57"/>
      <c r="AJ1469" s="194"/>
      <c r="AK1469" s="194"/>
      <c r="AL1469" s="194">
        <f>Таблица1[[#This Row],[ФАКТ 1001]]+Таблица1[[#This Row],[ФАКТ 1002]]+Таблица1[[#This Row],[1001 заказ]]+Таблица1[[#This Row],[1002 заказ]]</f>
        <v>0</v>
      </c>
      <c r="AM1469" s="30"/>
      <c r="AP1469" s="30">
        <f>Таблица1[[#This Row],[Возврат 1002]]+Таблица1[[#This Row],[Возврат 1001]]</f>
        <v>0</v>
      </c>
      <c r="AQ146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469" s="30"/>
    </row>
    <row r="1470" spans="1:44" s="3" customFormat="1" ht="15.75" hidden="1" customHeight="1" x14ac:dyDescent="0.25">
      <c r="A1470" s="191" t="s">
        <v>810</v>
      </c>
      <c r="B1470" s="2">
        <v>441102</v>
      </c>
      <c r="C1470" s="90"/>
      <c r="D1470" s="191" t="s">
        <v>810</v>
      </c>
      <c r="E1470" s="259">
        <v>441102</v>
      </c>
      <c r="F1470" s="7"/>
      <c r="G1470" s="8"/>
      <c r="H1470" s="5"/>
      <c r="I1470" s="5">
        <v>4</v>
      </c>
      <c r="J1470" s="5">
        <v>98</v>
      </c>
      <c r="K1470" s="5">
        <v>13</v>
      </c>
      <c r="L1470" s="5">
        <v>35</v>
      </c>
      <c r="M1470" s="5">
        <v>58.6</v>
      </c>
      <c r="N1470" s="5">
        <v>5.5</v>
      </c>
      <c r="O1470" s="43" t="str">
        <f>CONCATENATE(Таблица1[[#This Row],[Отверстия]],"/",Таблица1[[#This Row],[PCD]])</f>
        <v>4/98</v>
      </c>
      <c r="P1470" s="5" t="s">
        <v>3103</v>
      </c>
      <c r="Q1470" s="17" t="str">
        <f>CONCATENATE(Таблица1[[#This Row],[Отверстия]],"/",Таблица1[[#This Row],[PCD]],"/",Таблица1[[#This Row],[Диаметр]])</f>
        <v>4/98/13</v>
      </c>
      <c r="R147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4/98/13/35/58,6/5,5</v>
      </c>
      <c r="S1470" s="54"/>
      <c r="T1470" s="58" t="s">
        <v>3058</v>
      </c>
      <c r="U1470" s="4">
        <v>4</v>
      </c>
      <c r="V1470" s="35">
        <v>12</v>
      </c>
      <c r="W1470" s="55"/>
      <c r="X1470" s="34">
        <v>1485</v>
      </c>
      <c r="Y1470" s="161"/>
      <c r="Z1470" s="34">
        <v>0</v>
      </c>
      <c r="AA1470" s="51">
        <f>IFERROR(VLOOKUP(Таблица1[[#This Row],[Товар КОД6]],'Stock СВОД'!$A$5:$C$220,2,0),)</f>
        <v>0</v>
      </c>
      <c r="AB1470" s="51">
        <f>IFERROR(VLOOKUP(Таблица1[[#This Row],[Товар КОД6]],'Продажи Период СВОД'!$A$5:$C$410,2,0),)</f>
        <v>0</v>
      </c>
      <c r="AC1470" s="129">
        <f>IFERROR(VLOOKUP(Таблица1[[#This Row],[Товар КОД6]],'Stock СВОД'!$A$5:$C$220,3,0),)</f>
        <v>0</v>
      </c>
      <c r="AD1470" s="51">
        <f>IFERROR(VLOOKUP(Таблица1[[#This Row],[Товар КОД6]],'Продажи Период СВОД'!$A$5:$C$410,3,0),)</f>
        <v>0</v>
      </c>
      <c r="AE1470" s="119">
        <f>Таблица1[[#This Row],[СТОК 1001]]+Таблица1[[#This Row],[СТОК 1002,]]</f>
        <v>0</v>
      </c>
      <c r="AF1470" s="128"/>
      <c r="AG1470" s="129"/>
      <c r="AH1470" s="120">
        <f>Таблица1[[#This Row],[1002 заказ]]+Таблица1[[#This Row],[1001 заказ]]</f>
        <v>0</v>
      </c>
      <c r="AI1470" s="57"/>
      <c r="AJ1470" s="57"/>
      <c r="AK1470" s="57"/>
      <c r="AL1470" s="57">
        <f>Таблица1[[#This Row],[ФАКТ 1001]]+Таблица1[[#This Row],[ФАКТ 1002]]+Таблица1[[#This Row],[1001 заказ]]+Таблица1[[#This Row],[1002 заказ]]</f>
        <v>0</v>
      </c>
      <c r="AM1470" s="30"/>
      <c r="AP1470" s="30">
        <f>Таблица1[[#This Row],[Возврат 1002]]+Таблица1[[#This Row],[Возврат 1001]]</f>
        <v>0</v>
      </c>
      <c r="AQ147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470" s="30"/>
    </row>
    <row r="1471" spans="1:44" s="3" customFormat="1" ht="15.75" hidden="1" customHeight="1" x14ac:dyDescent="0.25">
      <c r="A1471" s="23" t="s">
        <v>810</v>
      </c>
      <c r="B1471" s="2">
        <v>441231</v>
      </c>
      <c r="C1471" s="88"/>
      <c r="D1471" s="23" t="s">
        <v>810</v>
      </c>
      <c r="E1471" s="259">
        <v>441231</v>
      </c>
      <c r="F1471" s="7"/>
      <c r="G1471" s="8"/>
      <c r="H1471" s="5"/>
      <c r="I1471" s="5">
        <v>4</v>
      </c>
      <c r="J1471" s="5">
        <v>98</v>
      </c>
      <c r="K1471" s="5">
        <v>14</v>
      </c>
      <c r="L1471" s="5">
        <v>38</v>
      </c>
      <c r="M1471" s="5">
        <v>58.6</v>
      </c>
      <c r="N1471" s="5">
        <v>6</v>
      </c>
      <c r="O1471" s="43" t="str">
        <f>CONCATENATE(Таблица1[[#This Row],[Отверстия]],"/",Таблица1[[#This Row],[PCD]])</f>
        <v>4/98</v>
      </c>
      <c r="P1471" s="5" t="s">
        <v>3104</v>
      </c>
      <c r="Q1471" s="17" t="str">
        <f>CONCATENATE(Таблица1[[#This Row],[Отверстия]],"/",Таблица1[[#This Row],[PCD]],"/",Таблица1[[#This Row],[Диаметр]])</f>
        <v>4/98/14</v>
      </c>
      <c r="R147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4/98/14/38/58,6/6</v>
      </c>
      <c r="S1471" s="54"/>
      <c r="T1471" s="58"/>
      <c r="U1471" s="4"/>
      <c r="V1471" s="35"/>
      <c r="W1471" s="55"/>
      <c r="X1471" s="34">
        <v>1635</v>
      </c>
      <c r="Y1471" s="161"/>
      <c r="Z1471" s="34">
        <v>0</v>
      </c>
      <c r="AA1471" s="51">
        <f>IFERROR(VLOOKUP(Таблица1[[#This Row],[Товар КОД6]],'Stock СВОД'!$A$5:$C$220,2,0),)</f>
        <v>0</v>
      </c>
      <c r="AB1471" s="51">
        <f>IFERROR(VLOOKUP(Таблица1[[#This Row],[Товар КОД6]],'Продажи Период СВОД'!$A$5:$C$410,2,0),)</f>
        <v>0</v>
      </c>
      <c r="AC1471" s="129">
        <f>IFERROR(VLOOKUP(Таблица1[[#This Row],[Товар КОД6]],'Stock СВОД'!$A$5:$C$220,3,0),)</f>
        <v>0</v>
      </c>
      <c r="AD1471" s="51">
        <f>IFERROR(VLOOKUP(Таблица1[[#This Row],[Товар КОД6]],'Продажи Период СВОД'!$A$5:$C$410,3,0),)</f>
        <v>0</v>
      </c>
      <c r="AE1471" s="119">
        <f>Таблица1[[#This Row],[СТОК 1001]]+Таблица1[[#This Row],[СТОК 1002,]]</f>
        <v>0</v>
      </c>
      <c r="AF1471" s="128"/>
      <c r="AG1471" s="129"/>
      <c r="AH1471" s="120">
        <f>Таблица1[[#This Row],[1002 заказ]]+Таблица1[[#This Row],[1001 заказ]]</f>
        <v>0</v>
      </c>
      <c r="AI1471" s="57"/>
      <c r="AJ1471" s="57"/>
      <c r="AK1471" s="57"/>
      <c r="AL1471" s="57">
        <f>Таблица1[[#This Row],[ФАКТ 1001]]+Таблица1[[#This Row],[ФАКТ 1002]]+Таблица1[[#This Row],[1001 заказ]]+Таблица1[[#This Row],[1002 заказ]]</f>
        <v>0</v>
      </c>
      <c r="AM1471" s="30"/>
      <c r="AP1471" s="30">
        <f>Таблица1[[#This Row],[Возврат 1002]]+Таблица1[[#This Row],[Возврат 1001]]</f>
        <v>0</v>
      </c>
      <c r="AQ147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471" s="30"/>
    </row>
    <row r="1472" spans="1:44" s="3" customFormat="1" ht="15.75" hidden="1" customHeight="1" x14ac:dyDescent="0.25">
      <c r="A1472" s="23" t="s">
        <v>810</v>
      </c>
      <c r="B1472" s="2">
        <v>441242</v>
      </c>
      <c r="C1472" s="88"/>
      <c r="D1472" s="23" t="s">
        <v>810</v>
      </c>
      <c r="E1472" s="259">
        <v>441242</v>
      </c>
      <c r="F1472" s="7"/>
      <c r="G1472" s="8"/>
      <c r="H1472" s="5"/>
      <c r="I1472" s="5">
        <v>4</v>
      </c>
      <c r="J1472" s="5">
        <v>100</v>
      </c>
      <c r="K1472" s="5">
        <v>14</v>
      </c>
      <c r="L1472" s="5">
        <v>38</v>
      </c>
      <c r="M1472" s="5">
        <v>67.099999999999994</v>
      </c>
      <c r="N1472" s="5">
        <v>6</v>
      </c>
      <c r="O1472" s="43" t="str">
        <f>CONCATENATE(Таблица1[[#This Row],[Отверстия]],"/",Таблица1[[#This Row],[PCD]])</f>
        <v>4/100</v>
      </c>
      <c r="P1472" s="5" t="s">
        <v>3105</v>
      </c>
      <c r="Q1472" s="17" t="str">
        <f>CONCATENATE(Таблица1[[#This Row],[Отверстия]],"/",Таблица1[[#This Row],[PCD]],"/",Таблица1[[#This Row],[Диаметр]])</f>
        <v>4/100/14</v>
      </c>
      <c r="R147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4/100/14/38/67,1/6</v>
      </c>
      <c r="S1472" s="54"/>
      <c r="T1472" s="58"/>
      <c r="U1472" s="4"/>
      <c r="V1472" s="35"/>
      <c r="W1472" s="55"/>
      <c r="X1472" s="34">
        <v>1635</v>
      </c>
      <c r="Y1472" s="161"/>
      <c r="Z1472" s="34">
        <v>0</v>
      </c>
      <c r="AA1472" s="51">
        <f>IFERROR(VLOOKUP(Таблица1[[#This Row],[Товар КОД6]],'Stock СВОД'!$A$5:$C$220,2,0),)</f>
        <v>0</v>
      </c>
      <c r="AB1472" s="51">
        <f>IFERROR(VLOOKUP(Таблица1[[#This Row],[Товар КОД6]],'Продажи Период СВОД'!$A$5:$C$410,2,0),)</f>
        <v>0</v>
      </c>
      <c r="AC1472" s="129">
        <f>IFERROR(VLOOKUP(Таблица1[[#This Row],[Товар КОД6]],'Stock СВОД'!$A$5:$C$220,3,0),)</f>
        <v>0</v>
      </c>
      <c r="AD1472" s="51">
        <f>IFERROR(VLOOKUP(Таблица1[[#This Row],[Товар КОД6]],'Продажи Период СВОД'!$A$5:$C$410,3,0),)</f>
        <v>0</v>
      </c>
      <c r="AE1472" s="119">
        <f>Таблица1[[#This Row],[СТОК 1001]]+Таблица1[[#This Row],[СТОК 1002,]]</f>
        <v>0</v>
      </c>
      <c r="AF1472" s="128"/>
      <c r="AG1472" s="129"/>
      <c r="AH1472" s="120">
        <f>Таблица1[[#This Row],[1002 заказ]]+Таблица1[[#This Row],[1001 заказ]]</f>
        <v>0</v>
      </c>
      <c r="AI1472" s="57"/>
      <c r="AJ1472" s="57"/>
      <c r="AK1472" s="57"/>
      <c r="AL1472" s="57">
        <f>Таблица1[[#This Row],[ФАКТ 1001]]+Таблица1[[#This Row],[ФАКТ 1002]]+Таблица1[[#This Row],[1001 заказ]]+Таблица1[[#This Row],[1002 заказ]]</f>
        <v>0</v>
      </c>
      <c r="AM1472" s="30"/>
      <c r="AP1472" s="30">
        <f>Таблица1[[#This Row],[Возврат 1002]]+Таблица1[[#This Row],[Возврат 1001]]</f>
        <v>0</v>
      </c>
      <c r="AQ147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472" s="30"/>
    </row>
    <row r="1473" spans="1:44" s="3" customFormat="1" ht="15.75" hidden="1" customHeight="1" x14ac:dyDescent="0.25">
      <c r="A1473" s="23" t="s">
        <v>810</v>
      </c>
      <c r="B1473" s="2">
        <v>441336</v>
      </c>
      <c r="C1473" s="88"/>
      <c r="D1473" s="23" t="s">
        <v>810</v>
      </c>
      <c r="E1473" s="259">
        <v>441336</v>
      </c>
      <c r="F1473" s="7"/>
      <c r="G1473" s="8"/>
      <c r="H1473" s="5"/>
      <c r="I1473" s="5">
        <v>5</v>
      </c>
      <c r="J1473" s="5">
        <v>114.3</v>
      </c>
      <c r="K1473" s="5">
        <v>16</v>
      </c>
      <c r="L1473" s="5">
        <v>38</v>
      </c>
      <c r="M1473" s="5" t="s">
        <v>3126</v>
      </c>
      <c r="N1473" s="5">
        <v>6.5</v>
      </c>
      <c r="O1473" s="43" t="str">
        <f>CONCATENATE(Таблица1[[#This Row],[Отверстия]],"/",Таблица1[[#This Row],[PCD]])</f>
        <v>5/114,3</v>
      </c>
      <c r="P1473" s="5" t="s">
        <v>3106</v>
      </c>
      <c r="Q1473" s="17" t="str">
        <f>CONCATENATE(Таблица1[[#This Row],[Отверстия]],"/",Таблица1[[#This Row],[PCD]],"/",Таблица1[[#This Row],[Диаметр]])</f>
        <v>5/114,3/16</v>
      </c>
      <c r="R147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5/114,3/16/38/?/6,5</v>
      </c>
      <c r="S1473" s="54"/>
      <c r="T1473" s="58"/>
      <c r="U1473" s="4"/>
      <c r="V1473" s="35"/>
      <c r="W1473" s="55"/>
      <c r="X1473" s="34">
        <v>2274</v>
      </c>
      <c r="Y1473" s="161"/>
      <c r="Z1473" s="34">
        <v>0</v>
      </c>
      <c r="AA1473" s="51">
        <f>IFERROR(VLOOKUP(Таблица1[[#This Row],[Товар КОД6]],'Stock СВОД'!$A$5:$C$220,2,0),)</f>
        <v>0</v>
      </c>
      <c r="AB1473" s="51">
        <f>IFERROR(VLOOKUP(Таблица1[[#This Row],[Товар КОД6]],'Продажи Период СВОД'!$A$5:$C$410,2,0),)</f>
        <v>0</v>
      </c>
      <c r="AC1473" s="129">
        <f>IFERROR(VLOOKUP(Таблица1[[#This Row],[Товар КОД6]],'Stock СВОД'!$A$5:$C$220,3,0),)</f>
        <v>0</v>
      </c>
      <c r="AD1473" s="51">
        <f>IFERROR(VLOOKUP(Таблица1[[#This Row],[Товар КОД6]],'Продажи Период СВОД'!$A$5:$C$410,3,0),)</f>
        <v>0</v>
      </c>
      <c r="AE1473" s="119">
        <f>Таблица1[[#This Row],[СТОК 1001]]+Таблица1[[#This Row],[СТОК 1002,]]</f>
        <v>0</v>
      </c>
      <c r="AF1473" s="128"/>
      <c r="AG1473" s="129"/>
      <c r="AH1473" s="120">
        <f>Таблица1[[#This Row],[1002 заказ]]+Таблица1[[#This Row],[1001 заказ]]</f>
        <v>0</v>
      </c>
      <c r="AI1473" s="57"/>
      <c r="AJ1473" s="57"/>
      <c r="AK1473" s="57"/>
      <c r="AL1473" s="57">
        <f>Таблица1[[#This Row],[ФАКТ 1001]]+Таблица1[[#This Row],[ФАКТ 1002]]+Таблица1[[#This Row],[1001 заказ]]+Таблица1[[#This Row],[1002 заказ]]</f>
        <v>0</v>
      </c>
      <c r="AM1473" s="30"/>
      <c r="AP1473" s="30">
        <f>Таблица1[[#This Row],[Возврат 1002]]+Таблица1[[#This Row],[Возврат 1001]]</f>
        <v>0</v>
      </c>
      <c r="AQ147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473" s="30"/>
    </row>
    <row r="1474" spans="1:44" s="3" customFormat="1" ht="15.75" hidden="1" customHeight="1" x14ac:dyDescent="0.25">
      <c r="A1474" s="23" t="s">
        <v>810</v>
      </c>
      <c r="B1474" s="2">
        <v>441340</v>
      </c>
      <c r="C1474" s="88"/>
      <c r="D1474" s="23" t="s">
        <v>810</v>
      </c>
      <c r="E1474" s="259">
        <v>441340</v>
      </c>
      <c r="F1474" s="7"/>
      <c r="G1474" s="8"/>
      <c r="H1474" s="5"/>
      <c r="I1474" s="5">
        <v>5</v>
      </c>
      <c r="J1474" s="5">
        <v>114.3</v>
      </c>
      <c r="K1474" s="5">
        <v>16</v>
      </c>
      <c r="L1474" s="5">
        <v>45</v>
      </c>
      <c r="M1474" s="5">
        <v>67.099999999999994</v>
      </c>
      <c r="N1474" s="5">
        <v>6.5</v>
      </c>
      <c r="O1474" s="43" t="str">
        <f>CONCATENATE(Таблица1[[#This Row],[Отверстия]],"/",Таблица1[[#This Row],[PCD]])</f>
        <v>5/114,3</v>
      </c>
      <c r="P1474" s="5" t="s">
        <v>3107</v>
      </c>
      <c r="Q1474" s="17" t="str">
        <f>CONCATENATE(Таблица1[[#This Row],[Отверстия]],"/",Таблица1[[#This Row],[PCD]],"/",Таблица1[[#This Row],[Диаметр]])</f>
        <v>5/114,3/16</v>
      </c>
      <c r="R147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5/114,3/16/45/67,1/6,5</v>
      </c>
      <c r="S1474" s="54"/>
      <c r="T1474" s="58"/>
      <c r="U1474" s="4"/>
      <c r="V1474" s="35"/>
      <c r="W1474" s="55"/>
      <c r="X1474" s="34">
        <v>2274</v>
      </c>
      <c r="Y1474" s="161"/>
      <c r="Z1474" s="34">
        <v>0</v>
      </c>
      <c r="AA1474" s="51">
        <f>IFERROR(VLOOKUP(Таблица1[[#This Row],[Товар КОД6]],'Stock СВОД'!$A$5:$C$220,2,0),)</f>
        <v>0</v>
      </c>
      <c r="AB1474" s="51">
        <f>IFERROR(VLOOKUP(Таблица1[[#This Row],[Товар КОД6]],'Продажи Период СВОД'!$A$5:$C$410,2,0),)</f>
        <v>0</v>
      </c>
      <c r="AC1474" s="129">
        <f>IFERROR(VLOOKUP(Таблица1[[#This Row],[Товар КОД6]],'Stock СВОД'!$A$5:$C$220,3,0),)</f>
        <v>0</v>
      </c>
      <c r="AD1474" s="51">
        <f>IFERROR(VLOOKUP(Таблица1[[#This Row],[Товар КОД6]],'Продажи Период СВОД'!$A$5:$C$410,3,0),)</f>
        <v>0</v>
      </c>
      <c r="AE1474" s="119">
        <f>Таблица1[[#This Row],[СТОК 1001]]+Таблица1[[#This Row],[СТОК 1002,]]</f>
        <v>0</v>
      </c>
      <c r="AF1474" s="128"/>
      <c r="AG1474" s="129"/>
      <c r="AH1474" s="120">
        <f>Таблица1[[#This Row],[1002 заказ]]+Таблица1[[#This Row],[1001 заказ]]</f>
        <v>0</v>
      </c>
      <c r="AI1474" s="57"/>
      <c r="AJ1474" s="57"/>
      <c r="AK1474" s="57"/>
      <c r="AL1474" s="57">
        <f>Таблица1[[#This Row],[ФАКТ 1001]]+Таблица1[[#This Row],[ФАКТ 1002]]+Таблица1[[#This Row],[1001 заказ]]+Таблица1[[#This Row],[1002 заказ]]</f>
        <v>0</v>
      </c>
      <c r="AM1474" s="30"/>
      <c r="AP1474" s="30">
        <f>Таблица1[[#This Row],[Возврат 1002]]+Таблица1[[#This Row],[Возврат 1001]]</f>
        <v>0</v>
      </c>
      <c r="AQ147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474" s="30"/>
    </row>
    <row r="1475" spans="1:44" s="3" customFormat="1" ht="15.75" hidden="1" customHeight="1" x14ac:dyDescent="0.25">
      <c r="A1475" s="23" t="s">
        <v>810</v>
      </c>
      <c r="B1475" s="2">
        <v>441598</v>
      </c>
      <c r="C1475" s="88"/>
      <c r="D1475" s="23" t="s">
        <v>810</v>
      </c>
      <c r="E1475" s="259">
        <v>441598</v>
      </c>
      <c r="F1475" s="7"/>
      <c r="G1475" s="8"/>
      <c r="H1475" s="5"/>
      <c r="I1475" s="5">
        <v>5</v>
      </c>
      <c r="J1475" s="5">
        <v>100</v>
      </c>
      <c r="K1475" s="5">
        <v>15</v>
      </c>
      <c r="L1475" s="5">
        <v>38</v>
      </c>
      <c r="M1475" s="5" t="s">
        <v>3126</v>
      </c>
      <c r="N1475" s="5">
        <v>6</v>
      </c>
      <c r="O1475" s="43" t="str">
        <f>CONCATENATE(Таблица1[[#This Row],[Отверстия]],"/",Таблица1[[#This Row],[PCD]])</f>
        <v>5/100</v>
      </c>
      <c r="P1475" s="5" t="s">
        <v>3108</v>
      </c>
      <c r="Q1475" s="17" t="str">
        <f>CONCATENATE(Таблица1[[#This Row],[Отверстия]],"/",Таблица1[[#This Row],[PCD]],"/",Таблица1[[#This Row],[Диаметр]])</f>
        <v>5/100/15</v>
      </c>
      <c r="R147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5/100/15/38/?/6</v>
      </c>
      <c r="S1475" s="54"/>
      <c r="T1475" s="58" t="s">
        <v>22</v>
      </c>
      <c r="U1475" s="4"/>
      <c r="V1475" s="35"/>
      <c r="W1475" s="55"/>
      <c r="X1475" s="34">
        <v>3016</v>
      </c>
      <c r="Y1475" s="161"/>
      <c r="Z1475" s="34">
        <v>0</v>
      </c>
      <c r="AA1475" s="51">
        <f>IFERROR(VLOOKUP(Таблица1[[#This Row],[Товар КОД6]],'Stock СВОД'!$A$5:$C$220,2,0),)</f>
        <v>0</v>
      </c>
      <c r="AB1475" s="51">
        <f>IFERROR(VLOOKUP(Таблица1[[#This Row],[Товар КОД6]],'Продажи Период СВОД'!$A$5:$C$410,2,0),)</f>
        <v>0</v>
      </c>
      <c r="AC1475" s="129">
        <f>IFERROR(VLOOKUP(Таблица1[[#This Row],[Товар КОД6]],'Stock СВОД'!$A$5:$C$220,3,0),)</f>
        <v>0</v>
      </c>
      <c r="AD1475" s="51">
        <f>IFERROR(VLOOKUP(Таблица1[[#This Row],[Товар КОД6]],'Продажи Период СВОД'!$A$5:$C$410,3,0),)</f>
        <v>0</v>
      </c>
      <c r="AE1475" s="119">
        <f>Таблица1[[#This Row],[СТОК 1001]]+Таблица1[[#This Row],[СТОК 1002,]]</f>
        <v>0</v>
      </c>
      <c r="AF1475" s="128"/>
      <c r="AG1475" s="129"/>
      <c r="AH1475" s="120">
        <f>Таблица1[[#This Row],[1002 заказ]]+Таблица1[[#This Row],[1001 заказ]]</f>
        <v>0</v>
      </c>
      <c r="AI1475" s="57"/>
      <c r="AJ1475" s="57"/>
      <c r="AK1475" s="57"/>
      <c r="AL1475" s="57">
        <f>Таблица1[[#This Row],[ФАКТ 1001]]+Таблица1[[#This Row],[ФАКТ 1002]]+Таблица1[[#This Row],[1001 заказ]]+Таблица1[[#This Row],[1002 заказ]]</f>
        <v>0</v>
      </c>
      <c r="AM1475" s="30"/>
      <c r="AP1475" s="30">
        <f>Таблица1[[#This Row],[Возврат 1002]]+Таблица1[[#This Row],[Возврат 1001]]</f>
        <v>0</v>
      </c>
      <c r="AQ147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475" s="30"/>
    </row>
    <row r="1476" spans="1:44" s="3" customFormat="1" ht="15.75" hidden="1" customHeight="1" x14ac:dyDescent="0.25">
      <c r="A1476" s="23" t="s">
        <v>810</v>
      </c>
      <c r="B1476" s="2">
        <v>441936</v>
      </c>
      <c r="C1476" s="88"/>
      <c r="D1476" s="23" t="s">
        <v>810</v>
      </c>
      <c r="E1476" s="259">
        <v>441936</v>
      </c>
      <c r="F1476" s="7"/>
      <c r="G1476" s="8"/>
      <c r="H1476" s="5"/>
      <c r="I1476" s="5">
        <v>4</v>
      </c>
      <c r="J1476" s="5">
        <v>100</v>
      </c>
      <c r="K1476" s="5">
        <v>15</v>
      </c>
      <c r="L1476" s="5">
        <v>38</v>
      </c>
      <c r="M1476" s="5" t="s">
        <v>3126</v>
      </c>
      <c r="N1476" s="5">
        <v>6</v>
      </c>
      <c r="O1476" s="43" t="str">
        <f>CONCATENATE(Таблица1[[#This Row],[Отверстия]],"/",Таблица1[[#This Row],[PCD]])</f>
        <v>4/100</v>
      </c>
      <c r="P1476" s="5" t="s">
        <v>3109</v>
      </c>
      <c r="Q1476" s="17" t="str">
        <f>CONCATENATE(Таблица1[[#This Row],[Отверстия]],"/",Таблица1[[#This Row],[PCD]],"/",Таблица1[[#This Row],[Диаметр]])</f>
        <v>4/100/15</v>
      </c>
      <c r="R147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4/100/15/38/?/6</v>
      </c>
      <c r="S1476" s="54"/>
      <c r="T1476" s="58" t="s">
        <v>22</v>
      </c>
      <c r="U1476" s="4"/>
      <c r="V1476" s="35"/>
      <c r="W1476" s="55"/>
      <c r="X1476" s="34">
        <v>2900</v>
      </c>
      <c r="Y1476" s="161"/>
      <c r="Z1476" s="34">
        <v>0</v>
      </c>
      <c r="AA1476" s="51">
        <f>IFERROR(VLOOKUP(Таблица1[[#This Row],[Товар КОД6]],'Stock СВОД'!$A$5:$C$220,2,0),)</f>
        <v>0</v>
      </c>
      <c r="AB1476" s="51">
        <f>IFERROR(VLOOKUP(Таблица1[[#This Row],[Товар КОД6]],'Продажи Период СВОД'!$A$5:$C$410,2,0),)</f>
        <v>0</v>
      </c>
      <c r="AC1476" s="129">
        <f>IFERROR(VLOOKUP(Таблица1[[#This Row],[Товар КОД6]],'Stock СВОД'!$A$5:$C$220,3,0),)</f>
        <v>0</v>
      </c>
      <c r="AD1476" s="51">
        <f>IFERROR(VLOOKUP(Таблица1[[#This Row],[Товар КОД6]],'Продажи Период СВОД'!$A$5:$C$410,3,0),)</f>
        <v>0</v>
      </c>
      <c r="AE1476" s="119">
        <f>Таблица1[[#This Row],[СТОК 1001]]+Таблица1[[#This Row],[СТОК 1002,]]</f>
        <v>0</v>
      </c>
      <c r="AF1476" s="128"/>
      <c r="AG1476" s="129"/>
      <c r="AH1476" s="120">
        <f>Таблица1[[#This Row],[1002 заказ]]+Таблица1[[#This Row],[1001 заказ]]</f>
        <v>0</v>
      </c>
      <c r="AI1476" s="57"/>
      <c r="AJ1476" s="57"/>
      <c r="AK1476" s="57"/>
      <c r="AL1476" s="57">
        <f>Таблица1[[#This Row],[ФАКТ 1001]]+Таблица1[[#This Row],[ФАКТ 1002]]+Таблица1[[#This Row],[1001 заказ]]+Таблица1[[#This Row],[1002 заказ]]</f>
        <v>0</v>
      </c>
      <c r="AM1476" s="30"/>
      <c r="AP1476" s="30">
        <f>Таблица1[[#This Row],[Возврат 1002]]+Таблица1[[#This Row],[Возврат 1001]]</f>
        <v>0</v>
      </c>
      <c r="AQ147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476" s="30"/>
    </row>
    <row r="1477" spans="1:44" s="3" customFormat="1" ht="15.75" hidden="1" customHeight="1" x14ac:dyDescent="0.25">
      <c r="A1477" s="23" t="s">
        <v>810</v>
      </c>
      <c r="B1477" s="2">
        <v>442191</v>
      </c>
      <c r="C1477" s="88"/>
      <c r="D1477" s="23" t="s">
        <v>810</v>
      </c>
      <c r="E1477" s="259">
        <v>442191</v>
      </c>
      <c r="F1477" s="7"/>
      <c r="G1477" s="8"/>
      <c r="H1477" s="5"/>
      <c r="I1477" s="5">
        <v>5</v>
      </c>
      <c r="J1477" s="5">
        <v>100</v>
      </c>
      <c r="K1477" s="5">
        <v>16</v>
      </c>
      <c r="L1477" s="5">
        <v>38</v>
      </c>
      <c r="M1477" s="5">
        <v>65.099999999999994</v>
      </c>
      <c r="N1477" s="5">
        <v>6.5</v>
      </c>
      <c r="O1477" s="43" t="str">
        <f>CONCATENATE(Таблица1[[#This Row],[Отверстия]],"/",Таблица1[[#This Row],[PCD]])</f>
        <v>5/100</v>
      </c>
      <c r="P1477" s="5" t="s">
        <v>3110</v>
      </c>
      <c r="Q1477" s="17" t="str">
        <f>CONCATENATE(Таблица1[[#This Row],[Отверстия]],"/",Таблица1[[#This Row],[PCD]],"/",Таблица1[[#This Row],[Диаметр]])</f>
        <v>5/100/16</v>
      </c>
      <c r="R147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5/100/16/38/65,1/6,5</v>
      </c>
      <c r="S1477" s="54"/>
      <c r="T1477" s="58"/>
      <c r="U1477" s="4"/>
      <c r="V1477" s="35"/>
      <c r="W1477" s="55"/>
      <c r="X1477" s="34">
        <v>3651</v>
      </c>
      <c r="Y1477" s="161"/>
      <c r="Z1477" s="34">
        <v>0</v>
      </c>
      <c r="AA1477" s="51">
        <f>IFERROR(VLOOKUP(Таблица1[[#This Row],[Товар КОД6]],'Stock СВОД'!$A$5:$C$220,2,0),)</f>
        <v>0</v>
      </c>
      <c r="AB1477" s="51">
        <f>IFERROR(VLOOKUP(Таблица1[[#This Row],[Товар КОД6]],'Продажи Период СВОД'!$A$5:$C$410,2,0),)</f>
        <v>0</v>
      </c>
      <c r="AC1477" s="129">
        <f>IFERROR(VLOOKUP(Таблица1[[#This Row],[Товар КОД6]],'Stock СВОД'!$A$5:$C$220,3,0),)</f>
        <v>0</v>
      </c>
      <c r="AD1477" s="51">
        <f>IFERROR(VLOOKUP(Таблица1[[#This Row],[Товар КОД6]],'Продажи Период СВОД'!$A$5:$C$410,3,0),)</f>
        <v>0</v>
      </c>
      <c r="AE1477" s="119">
        <f>Таблица1[[#This Row],[СТОК 1001]]+Таблица1[[#This Row],[СТОК 1002,]]</f>
        <v>0</v>
      </c>
      <c r="AF1477" s="128"/>
      <c r="AG1477" s="129"/>
      <c r="AH1477" s="120">
        <f>Таблица1[[#This Row],[1002 заказ]]+Таблица1[[#This Row],[1001 заказ]]</f>
        <v>0</v>
      </c>
      <c r="AI1477" s="57"/>
      <c r="AJ1477" s="57"/>
      <c r="AK1477" s="57"/>
      <c r="AL1477" s="57">
        <f>Таблица1[[#This Row],[ФАКТ 1001]]+Таблица1[[#This Row],[ФАКТ 1002]]+Таблица1[[#This Row],[1001 заказ]]+Таблица1[[#This Row],[1002 заказ]]</f>
        <v>0</v>
      </c>
      <c r="AM1477" s="30"/>
      <c r="AP1477" s="30">
        <f>Таблица1[[#This Row],[Возврат 1002]]+Таблица1[[#This Row],[Возврат 1001]]</f>
        <v>0</v>
      </c>
      <c r="AQ147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477" s="30"/>
    </row>
    <row r="1478" spans="1:44" s="3" customFormat="1" ht="15.75" hidden="1" customHeight="1" x14ac:dyDescent="0.25">
      <c r="A1478" s="23" t="s">
        <v>810</v>
      </c>
      <c r="B1478" s="2">
        <v>442703</v>
      </c>
      <c r="C1478" s="88"/>
      <c r="D1478" s="23" t="s">
        <v>810</v>
      </c>
      <c r="E1478" s="259">
        <v>442703</v>
      </c>
      <c r="F1478" s="7"/>
      <c r="G1478" s="8"/>
      <c r="H1478" s="5"/>
      <c r="I1478" s="5">
        <v>4</v>
      </c>
      <c r="J1478" s="5">
        <v>98</v>
      </c>
      <c r="K1478" s="5">
        <v>14</v>
      </c>
      <c r="L1478" s="5">
        <v>35</v>
      </c>
      <c r="M1478" s="5">
        <v>58.6</v>
      </c>
      <c r="N1478" s="5">
        <v>5.5</v>
      </c>
      <c r="O1478" s="43" t="str">
        <f>CONCATENATE(Таблица1[[#This Row],[Отверстия]],"/",Таблица1[[#This Row],[PCD]])</f>
        <v>4/98</v>
      </c>
      <c r="P1478" s="5" t="s">
        <v>3111</v>
      </c>
      <c r="Q1478" s="17" t="str">
        <f>CONCATENATE(Таблица1[[#This Row],[Отверстия]],"/",Таблица1[[#This Row],[PCD]],"/",Таблица1[[#This Row],[Диаметр]])</f>
        <v>4/98/14</v>
      </c>
      <c r="R147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4/98/14/35/58,6/5,5</v>
      </c>
      <c r="S1478" s="54"/>
      <c r="T1478" s="58"/>
      <c r="U1478" s="4"/>
      <c r="V1478" s="35"/>
      <c r="W1478" s="55"/>
      <c r="X1478" s="34">
        <v>2190</v>
      </c>
      <c r="Y1478" s="161"/>
      <c r="Z1478" s="34">
        <v>0</v>
      </c>
      <c r="AA1478" s="51">
        <f>IFERROR(VLOOKUP(Таблица1[[#This Row],[Товар КОД6]],'Stock СВОД'!$A$5:$C$220,2,0),)</f>
        <v>0</v>
      </c>
      <c r="AB1478" s="51">
        <f>IFERROR(VLOOKUP(Таблица1[[#This Row],[Товар КОД6]],'Продажи Период СВОД'!$A$5:$C$410,2,0),)</f>
        <v>0</v>
      </c>
      <c r="AC1478" s="129">
        <f>IFERROR(VLOOKUP(Таблица1[[#This Row],[Товар КОД6]],'Stock СВОД'!$A$5:$C$220,3,0),)</f>
        <v>0</v>
      </c>
      <c r="AD1478" s="51">
        <f>IFERROR(VLOOKUP(Таблица1[[#This Row],[Товар КОД6]],'Продажи Период СВОД'!$A$5:$C$410,3,0),)</f>
        <v>0</v>
      </c>
      <c r="AE1478" s="119">
        <f>Таблица1[[#This Row],[СТОК 1001]]+Таблица1[[#This Row],[СТОК 1002,]]</f>
        <v>0</v>
      </c>
      <c r="AF1478" s="128"/>
      <c r="AG1478" s="129"/>
      <c r="AH1478" s="120">
        <f>Таблица1[[#This Row],[1002 заказ]]+Таблица1[[#This Row],[1001 заказ]]</f>
        <v>0</v>
      </c>
      <c r="AI1478" s="57"/>
      <c r="AJ1478" s="57"/>
      <c r="AK1478" s="57"/>
      <c r="AL1478" s="57">
        <f>Таблица1[[#This Row],[ФАКТ 1001]]+Таблица1[[#This Row],[ФАКТ 1002]]+Таблица1[[#This Row],[1001 заказ]]+Таблица1[[#This Row],[1002 заказ]]</f>
        <v>0</v>
      </c>
      <c r="AM1478" s="30"/>
      <c r="AP1478" s="30">
        <f>Таблица1[[#This Row],[Возврат 1002]]+Таблица1[[#This Row],[Возврат 1001]]</f>
        <v>0</v>
      </c>
      <c r="AQ147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478" s="30"/>
    </row>
    <row r="1479" spans="1:44" s="3" customFormat="1" ht="15.75" hidden="1" customHeight="1" x14ac:dyDescent="0.25">
      <c r="A1479" s="23" t="s">
        <v>810</v>
      </c>
      <c r="B1479" s="2">
        <v>470708</v>
      </c>
      <c r="C1479" s="88"/>
      <c r="D1479" s="23" t="s">
        <v>810</v>
      </c>
      <c r="E1479" s="259">
        <v>470708</v>
      </c>
      <c r="F1479" s="7"/>
      <c r="G1479" s="8"/>
      <c r="H1479" s="5"/>
      <c r="I1479" s="5">
        <v>5</v>
      </c>
      <c r="J1479" s="5">
        <v>105</v>
      </c>
      <c r="K1479" s="5">
        <v>16</v>
      </c>
      <c r="L1479" s="5">
        <v>38</v>
      </c>
      <c r="M1479" s="5">
        <v>73</v>
      </c>
      <c r="N1479" s="5">
        <v>5</v>
      </c>
      <c r="O1479" s="43" t="str">
        <f>CONCATENATE(Таблица1[[#This Row],[Отверстия]],"/",Таблица1[[#This Row],[PCD]])</f>
        <v>5/105</v>
      </c>
      <c r="P1479" s="5" t="s">
        <v>3122</v>
      </c>
      <c r="Q1479" s="17" t="str">
        <f>CONCATENATE(Таблица1[[#This Row],[Отверстия]],"/",Таблица1[[#This Row],[PCD]],"/",Таблица1[[#This Row],[Диаметр]])</f>
        <v>5/105/16</v>
      </c>
      <c r="R147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5/105/16/38/73/5</v>
      </c>
      <c r="S1479" s="54"/>
      <c r="T1479" s="58"/>
      <c r="U1479" s="4"/>
      <c r="V1479" s="35"/>
      <c r="W1479" s="55"/>
      <c r="X1479" s="34">
        <v>4830</v>
      </c>
      <c r="Y1479" s="161"/>
      <c r="Z1479" s="34">
        <v>0</v>
      </c>
      <c r="AA1479" s="51">
        <f>IFERROR(VLOOKUP(Таблица1[[#This Row],[Товар КОД6]],'Stock СВОД'!$A$5:$C$220,2,0),)</f>
        <v>0</v>
      </c>
      <c r="AB1479" s="51">
        <f>IFERROR(VLOOKUP(Таблица1[[#This Row],[Товар КОД6]],'Продажи Период СВОД'!$A$5:$C$410,2,0),)</f>
        <v>0</v>
      </c>
      <c r="AC1479" s="129">
        <f>IFERROR(VLOOKUP(Таблица1[[#This Row],[Товар КОД6]],'Stock СВОД'!$A$5:$C$220,3,0),)</f>
        <v>0</v>
      </c>
      <c r="AD1479" s="51">
        <f>IFERROR(VLOOKUP(Таблица1[[#This Row],[Товар КОД6]],'Продажи Период СВОД'!$A$5:$C$410,3,0),)</f>
        <v>0</v>
      </c>
      <c r="AE1479" s="119">
        <f>Таблица1[[#This Row],[СТОК 1001]]+Таблица1[[#This Row],[СТОК 1002,]]</f>
        <v>0</v>
      </c>
      <c r="AF1479" s="128"/>
      <c r="AG1479" s="129"/>
      <c r="AH1479" s="120">
        <f>Таблица1[[#This Row],[1002 заказ]]+Таблица1[[#This Row],[1001 заказ]]</f>
        <v>0</v>
      </c>
      <c r="AI1479" s="57"/>
      <c r="AJ1479" s="57"/>
      <c r="AK1479" s="57"/>
      <c r="AL1479" s="57">
        <f>Таблица1[[#This Row],[ФАКТ 1001]]+Таблица1[[#This Row],[ФАКТ 1002]]+Таблица1[[#This Row],[1001 заказ]]+Таблица1[[#This Row],[1002 заказ]]</f>
        <v>0</v>
      </c>
      <c r="AM1479" s="30"/>
      <c r="AP1479" s="30">
        <f>Таблица1[[#This Row],[Возврат 1002]]+Таблица1[[#This Row],[Возврат 1001]]</f>
        <v>0</v>
      </c>
      <c r="AQ147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479" s="30"/>
    </row>
    <row r="1480" spans="1:44" s="3" customFormat="1" ht="15.75" hidden="1" customHeight="1" x14ac:dyDescent="0.25">
      <c r="A1480" s="23" t="s">
        <v>810</v>
      </c>
      <c r="B1480" s="2">
        <v>471345</v>
      </c>
      <c r="C1480" s="88"/>
      <c r="D1480" s="23" t="s">
        <v>810</v>
      </c>
      <c r="E1480" s="259">
        <v>471345</v>
      </c>
      <c r="F1480" s="7"/>
      <c r="G1480" s="8"/>
      <c r="H1480" s="5"/>
      <c r="I1480" s="5">
        <v>4</v>
      </c>
      <c r="J1480" s="5">
        <v>100</v>
      </c>
      <c r="K1480" s="5">
        <v>15</v>
      </c>
      <c r="L1480" s="5">
        <v>45</v>
      </c>
      <c r="M1480" s="5">
        <v>54.1</v>
      </c>
      <c r="N1480" s="5">
        <v>6</v>
      </c>
      <c r="O1480" s="43" t="str">
        <f>CONCATENATE(Таблица1[[#This Row],[Отверстия]],"/",Таблица1[[#This Row],[PCD]])</f>
        <v>4/100</v>
      </c>
      <c r="P1480" s="5" t="s">
        <v>3123</v>
      </c>
      <c r="Q1480" s="17" t="str">
        <f>CONCATENATE(Таблица1[[#This Row],[Отверстия]],"/",Таблица1[[#This Row],[PCD]],"/",Таблица1[[#This Row],[Диаметр]])</f>
        <v>4/100/15</v>
      </c>
      <c r="R148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4/100/15/45/54,1/6</v>
      </c>
      <c r="S1480" s="54"/>
      <c r="T1480" s="58"/>
      <c r="U1480" s="4"/>
      <c r="V1480" s="35"/>
      <c r="W1480" s="55"/>
      <c r="X1480" s="34">
        <v>2740</v>
      </c>
      <c r="Y1480" s="161"/>
      <c r="Z1480" s="34">
        <v>0</v>
      </c>
      <c r="AA1480" s="51">
        <f>IFERROR(VLOOKUP(Таблица1[[#This Row],[Товар КОД6]],'Stock СВОД'!$A$5:$C$220,2,0),)</f>
        <v>0</v>
      </c>
      <c r="AB1480" s="51">
        <f>IFERROR(VLOOKUP(Таблица1[[#This Row],[Товар КОД6]],'Продажи Период СВОД'!$A$5:$C$410,2,0),)</f>
        <v>0</v>
      </c>
      <c r="AC1480" s="129">
        <f>IFERROR(VLOOKUP(Таблица1[[#This Row],[Товар КОД6]],'Stock СВОД'!$A$5:$C$220,3,0),)</f>
        <v>0</v>
      </c>
      <c r="AD1480" s="51">
        <f>IFERROR(VLOOKUP(Таблица1[[#This Row],[Товар КОД6]],'Продажи Период СВОД'!$A$5:$C$410,3,0),)</f>
        <v>0</v>
      </c>
      <c r="AE1480" s="119">
        <f>Таблица1[[#This Row],[СТОК 1001]]+Таблица1[[#This Row],[СТОК 1002,]]</f>
        <v>0</v>
      </c>
      <c r="AF1480" s="128"/>
      <c r="AG1480" s="129"/>
      <c r="AH1480" s="120">
        <f>Таблица1[[#This Row],[1002 заказ]]+Таблица1[[#This Row],[1001 заказ]]</f>
        <v>0</v>
      </c>
      <c r="AI1480" s="57"/>
      <c r="AJ1480" s="57"/>
      <c r="AK1480" s="57"/>
      <c r="AL1480" s="57">
        <f>Таблица1[[#This Row],[ФАКТ 1001]]+Таблица1[[#This Row],[ФАКТ 1002]]+Таблица1[[#This Row],[1001 заказ]]+Таблица1[[#This Row],[1002 заказ]]</f>
        <v>0</v>
      </c>
      <c r="AM1480" s="30"/>
      <c r="AP1480" s="30">
        <f>Таблица1[[#This Row],[Возврат 1002]]+Таблица1[[#This Row],[Возврат 1001]]</f>
        <v>0</v>
      </c>
      <c r="AQ148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480" s="30"/>
    </row>
    <row r="1481" spans="1:44" s="3" customFormat="1" ht="15.75" hidden="1" customHeight="1" x14ac:dyDescent="0.25">
      <c r="A1481" s="23" t="s">
        <v>810</v>
      </c>
      <c r="B1481" s="2">
        <v>471359</v>
      </c>
      <c r="C1481" s="88"/>
      <c r="D1481" s="23" t="s">
        <v>810</v>
      </c>
      <c r="E1481" s="259">
        <v>471359</v>
      </c>
      <c r="F1481" s="7"/>
      <c r="G1481" s="8"/>
      <c r="H1481" s="5"/>
      <c r="I1481" s="5">
        <v>4</v>
      </c>
      <c r="J1481" s="5">
        <v>108</v>
      </c>
      <c r="K1481" s="5">
        <v>16</v>
      </c>
      <c r="L1481" s="5">
        <v>26</v>
      </c>
      <c r="M1481" s="5">
        <v>65.099999999999994</v>
      </c>
      <c r="N1481" s="5">
        <v>6.5</v>
      </c>
      <c r="O1481" s="43" t="str">
        <f>CONCATENATE(Таблица1[[#This Row],[Отверстия]],"/",Таблица1[[#This Row],[PCD]])</f>
        <v>4/108</v>
      </c>
      <c r="P1481" s="5" t="s">
        <v>3124</v>
      </c>
      <c r="Q1481" s="17" t="str">
        <f>CONCATENATE(Таблица1[[#This Row],[Отверстия]],"/",Таблица1[[#This Row],[PCD]],"/",Таблица1[[#This Row],[Диаметр]])</f>
        <v>4/108/16</v>
      </c>
      <c r="R148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4/108/16/26/65,1/6,5</v>
      </c>
      <c r="S1481" s="54"/>
      <c r="T1481" s="58"/>
      <c r="U1481" s="4"/>
      <c r="V1481" s="35"/>
      <c r="W1481" s="55"/>
      <c r="X1481" s="34">
        <v>3505</v>
      </c>
      <c r="Y1481" s="161"/>
      <c r="Z1481" s="34">
        <v>0</v>
      </c>
      <c r="AA1481" s="51">
        <f>IFERROR(VLOOKUP(Таблица1[[#This Row],[Товар КОД6]],'Stock СВОД'!$A$5:$C$220,2,0),)</f>
        <v>0</v>
      </c>
      <c r="AB1481" s="51">
        <f>IFERROR(VLOOKUP(Таблица1[[#This Row],[Товар КОД6]],'Продажи Период СВОД'!$A$5:$C$410,2,0),)</f>
        <v>0</v>
      </c>
      <c r="AC1481" s="129">
        <f>IFERROR(VLOOKUP(Таблица1[[#This Row],[Товар КОД6]],'Stock СВОД'!$A$5:$C$220,3,0),)</f>
        <v>0</v>
      </c>
      <c r="AD1481" s="51">
        <f>IFERROR(VLOOKUP(Таблица1[[#This Row],[Товар КОД6]],'Продажи Период СВОД'!$A$5:$C$410,3,0),)</f>
        <v>0</v>
      </c>
      <c r="AE1481" s="119">
        <f>Таблица1[[#This Row],[СТОК 1001]]+Таблица1[[#This Row],[СТОК 1002,]]</f>
        <v>0</v>
      </c>
      <c r="AF1481" s="128"/>
      <c r="AG1481" s="129"/>
      <c r="AH1481" s="120">
        <f>Таблица1[[#This Row],[1002 заказ]]+Таблица1[[#This Row],[1001 заказ]]</f>
        <v>0</v>
      </c>
      <c r="AI1481" s="57"/>
      <c r="AJ1481" s="57"/>
      <c r="AK1481" s="57"/>
      <c r="AL1481" s="57">
        <f>Таблица1[[#This Row],[ФАКТ 1001]]+Таблица1[[#This Row],[ФАКТ 1002]]+Таблица1[[#This Row],[1001 заказ]]+Таблица1[[#This Row],[1002 заказ]]</f>
        <v>0</v>
      </c>
      <c r="AM1481" s="30"/>
      <c r="AP1481" s="30">
        <f>Таблица1[[#This Row],[Возврат 1002]]+Таблица1[[#This Row],[Возврат 1001]]</f>
        <v>0</v>
      </c>
      <c r="AQ148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481" s="30"/>
    </row>
    <row r="1482" spans="1:44" s="3" customFormat="1" ht="15.75" customHeight="1" x14ac:dyDescent="0.25">
      <c r="A1482" s="23" t="s">
        <v>810</v>
      </c>
      <c r="B1482" s="75">
        <v>2186332</v>
      </c>
      <c r="C1482" s="91" t="s">
        <v>3244</v>
      </c>
      <c r="D1482" s="23" t="s">
        <v>810</v>
      </c>
      <c r="E1482" s="68">
        <v>2186332</v>
      </c>
      <c r="F1482" s="68" t="s">
        <v>3245</v>
      </c>
      <c r="G1482" s="74" t="s">
        <v>1099</v>
      </c>
      <c r="H1482" s="5" t="s">
        <v>21</v>
      </c>
      <c r="I1482" s="5">
        <v>5</v>
      </c>
      <c r="J1482" s="5">
        <v>114.3</v>
      </c>
      <c r="K1482" s="5">
        <v>16</v>
      </c>
      <c r="L1482" s="5">
        <v>51</v>
      </c>
      <c r="M1482" s="5">
        <v>67.099999999999994</v>
      </c>
      <c r="N1482" s="5">
        <v>6.5</v>
      </c>
      <c r="O1482" s="206" t="str">
        <f>CONCATENATE(Таблица1[[#This Row],[Отверстия]],"/",Таблица1[[#This Row],[PCD]])</f>
        <v>5/114,3</v>
      </c>
      <c r="P1482" s="277" t="s">
        <v>3246</v>
      </c>
      <c r="Q1482" s="32" t="str">
        <f>CONCATENATE(Таблица1[[#This Row],[Отверстия]],"/",Таблица1[[#This Row],[PCD]],"/",Таблица1[[#This Row],[Диаметр]])</f>
        <v>5/114,3/16</v>
      </c>
      <c r="R1482" s="85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5/114,3/16/51/67,1/6,5</v>
      </c>
      <c r="S148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5/114,3/16/51/67,1/6,5</v>
      </c>
      <c r="T1482" s="58" t="s">
        <v>28</v>
      </c>
      <c r="U1482" s="4">
        <v>8</v>
      </c>
      <c r="V1482" s="35">
        <v>8</v>
      </c>
      <c r="W1482" s="81" t="s">
        <v>2935</v>
      </c>
      <c r="X1482" s="34">
        <v>3990</v>
      </c>
      <c r="Y1482" s="161"/>
      <c r="Z1482" s="34">
        <v>3091.4259499999998</v>
      </c>
      <c r="AA1482" s="51">
        <f>IFERROR(VLOOKUP(Таблица1[[#This Row],[Товар КОД6]],'Stock СВОД'!$A$5:$C$220,2,0),)</f>
        <v>0</v>
      </c>
      <c r="AB1482" s="51">
        <f>IFERROR(VLOOKUP(Таблица1[[#This Row],[Товар КОД6]],'Продажи Период СВОД'!$A$5:$C$410,2,0),)</f>
        <v>0</v>
      </c>
      <c r="AC1482" s="129">
        <f>IFERROR(VLOOKUP(Таблица1[[#This Row],[Товар КОД6]],'Stock СВОД'!$A$5:$C$220,3,0),)</f>
        <v>4</v>
      </c>
      <c r="AD1482" s="51">
        <f>IFERROR(VLOOKUP(Таблица1[[#This Row],[Товар КОД6]],'Продажи Период СВОД'!$A$5:$C$410,3,0),)</f>
        <v>0</v>
      </c>
      <c r="AE1482" s="119">
        <f>Таблица1[[#This Row],[СТОК 1001]]+Таблица1[[#This Row],[СТОК 1002,]]</f>
        <v>4</v>
      </c>
      <c r="AF1482" s="128"/>
      <c r="AG1482" s="129"/>
      <c r="AH1482" s="122">
        <f>Таблица1[[#This Row],[1002 заказ]]+Таблица1[[#This Row],[1001 заказ]]</f>
        <v>0</v>
      </c>
      <c r="AI1482" s="152"/>
      <c r="AJ1482" s="121">
        <v>3265</v>
      </c>
      <c r="AK1482" s="121"/>
      <c r="AL1482" s="121">
        <f>Таблица1[[#This Row],[ФАКТ 1001]]+Таблица1[[#This Row],[ФАКТ 1002]]+Таблица1[[#This Row],[1001 заказ]]+Таблица1[[#This Row],[1002 заказ]]</f>
        <v>3265</v>
      </c>
      <c r="AM1482" s="154"/>
      <c r="AN1482" s="103"/>
      <c r="AO1482" s="103"/>
      <c r="AP1482" s="155">
        <f>Таблица1[[#This Row],[Возврат 1002]]+Таблица1[[#This Row],[Возврат 1001]]</f>
        <v>0</v>
      </c>
      <c r="AQ148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  <c r="AR1482" s="30"/>
    </row>
    <row r="1483" spans="1:44" s="3" customFormat="1" ht="15.75" customHeight="1" x14ac:dyDescent="0.25">
      <c r="A1483" s="23" t="s">
        <v>810</v>
      </c>
      <c r="B1483" s="75">
        <v>2186333</v>
      </c>
      <c r="C1483" s="91" t="s">
        <v>3247</v>
      </c>
      <c r="D1483" s="23" t="s">
        <v>810</v>
      </c>
      <c r="E1483" s="68">
        <v>2186333</v>
      </c>
      <c r="F1483" s="68" t="s">
        <v>38</v>
      </c>
      <c r="G1483" s="74" t="s">
        <v>3248</v>
      </c>
      <c r="H1483" s="5" t="s">
        <v>21</v>
      </c>
      <c r="I1483" s="5">
        <v>5</v>
      </c>
      <c r="J1483" s="5">
        <v>112</v>
      </c>
      <c r="K1483" s="5">
        <v>15</v>
      </c>
      <c r="L1483" s="5">
        <v>47</v>
      </c>
      <c r="M1483" s="5">
        <v>57.1</v>
      </c>
      <c r="N1483" s="5">
        <v>6.5</v>
      </c>
      <c r="O1483" s="206" t="str">
        <f>CONCATENATE(Таблица1[[#This Row],[Отверстия]],"/",Таблица1[[#This Row],[PCD]])</f>
        <v>5/112</v>
      </c>
      <c r="P1483" s="68" t="str">
        <f>Таблица1[[#This Row],[Универсальный размер]]&amp;" "&amp;Таблица1[[#This Row],[Код Поставщика]]</f>
        <v>5/112/15/47/57,1/6,5 85.7Ам</v>
      </c>
      <c r="Q1483" s="32" t="str">
        <f>CONCATENATE(Таблица1[[#This Row],[Отверстия]],"/",Таблица1[[#This Row],[PCD]],"/",Таблица1[[#This Row],[Диаметр]])</f>
        <v>5/112/15</v>
      </c>
      <c r="R1483" s="85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5/112/15/47/57,1/6,5</v>
      </c>
      <c r="S148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5/112/15/47/57,1/6,5</v>
      </c>
      <c r="T1483" s="58" t="s">
        <v>28</v>
      </c>
      <c r="U1483" s="4">
        <v>4</v>
      </c>
      <c r="V1483" s="35">
        <v>8</v>
      </c>
      <c r="W1483" s="55" t="s">
        <v>2911</v>
      </c>
      <c r="X1483" s="34">
        <v>3590</v>
      </c>
      <c r="Y1483" s="161"/>
      <c r="Z1483" s="34">
        <v>2840.9001499999999</v>
      </c>
      <c r="AA1483" s="51">
        <f>IFERROR(VLOOKUP(Таблица1[[#This Row],[Товар КОД6]],'Stock СВОД'!$A$5:$C$220,2,0),)</f>
        <v>4</v>
      </c>
      <c r="AB1483" s="51">
        <f>IFERROR(VLOOKUP(Таблица1[[#This Row],[Товар КОД6]],'Продажи Период СВОД'!$A$5:$C$410,2,0),)</f>
        <v>0</v>
      </c>
      <c r="AC1483" s="129">
        <f>IFERROR(VLOOKUP(Таблица1[[#This Row],[Товар КОД6]],'Stock СВОД'!$A$5:$C$220,3,0),)</f>
        <v>0</v>
      </c>
      <c r="AD1483" s="51">
        <f>IFERROR(VLOOKUP(Таблица1[[#This Row],[Товар КОД6]],'Продажи Период СВОД'!$A$5:$C$410,3,0),)</f>
        <v>0</v>
      </c>
      <c r="AE1483" s="119">
        <f>Таблица1[[#This Row],[СТОК 1001]]+Таблица1[[#This Row],[СТОК 1002,]]</f>
        <v>4</v>
      </c>
      <c r="AF1483" s="128"/>
      <c r="AG1483" s="129"/>
      <c r="AH1483" s="122">
        <f>Таблица1[[#This Row],[1002 заказ]]+Таблица1[[#This Row],[1001 заказ]]</f>
        <v>0</v>
      </c>
      <c r="AI1483" s="152"/>
      <c r="AJ1483" s="121"/>
      <c r="AK1483" s="121"/>
      <c r="AL1483" s="121">
        <f>Таблица1[[#This Row],[ФАКТ 1001]]+Таблица1[[#This Row],[ФАКТ 1002]]+Таблица1[[#This Row],[1001 заказ]]+Таблица1[[#This Row],[1002 заказ]]</f>
        <v>0</v>
      </c>
      <c r="AM1483" s="154"/>
      <c r="AN1483" s="103"/>
      <c r="AO1483" s="103"/>
      <c r="AP1483" s="155">
        <f>Таблица1[[#This Row],[Возврат 1002]]+Таблица1[[#This Row],[Возврат 1001]]</f>
        <v>0</v>
      </c>
      <c r="AQ148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  <c r="AR1483" s="30"/>
    </row>
    <row r="1484" spans="1:44" s="3" customFormat="1" ht="15.75" customHeight="1" x14ac:dyDescent="0.25">
      <c r="A1484" s="23" t="s">
        <v>810</v>
      </c>
      <c r="B1484" s="75">
        <v>2186334</v>
      </c>
      <c r="C1484" s="91" t="s">
        <v>3249</v>
      </c>
      <c r="D1484" s="23" t="s">
        <v>810</v>
      </c>
      <c r="E1484" s="68">
        <v>2186334</v>
      </c>
      <c r="F1484" s="68" t="s">
        <v>38</v>
      </c>
      <c r="G1484" s="74" t="s">
        <v>1097</v>
      </c>
      <c r="H1484" s="5" t="s">
        <v>21</v>
      </c>
      <c r="I1484" s="5">
        <v>5</v>
      </c>
      <c r="J1484" s="5">
        <v>112</v>
      </c>
      <c r="K1484" s="5">
        <v>15</v>
      </c>
      <c r="L1484" s="5">
        <v>47</v>
      </c>
      <c r="M1484" s="5">
        <v>57.1</v>
      </c>
      <c r="N1484" s="5">
        <v>6.5</v>
      </c>
      <c r="O1484" s="206" t="str">
        <f>CONCATENATE(Таблица1[[#This Row],[Отверстия]],"/",Таблица1[[#This Row],[PCD]])</f>
        <v>5/112</v>
      </c>
      <c r="P1484" s="68" t="str">
        <f>Таблица1[[#This Row],[Универсальный размер]]&amp;" "&amp;Таблица1[[#This Row],[Код Поставщика]]</f>
        <v>5/112/15/47/57,1/6,5 85.7Пл</v>
      </c>
      <c r="Q1484" s="32" t="str">
        <f>CONCATENATE(Таблица1[[#This Row],[Отверстия]],"/",Таблица1[[#This Row],[PCD]],"/",Таблица1[[#This Row],[Диаметр]])</f>
        <v>5/112/15</v>
      </c>
      <c r="R1484" s="85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5/112/15/47/57,1/6,5</v>
      </c>
      <c r="S148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5/112/15/47/57,1/6,5</v>
      </c>
      <c r="T1484" s="58" t="s">
        <v>28</v>
      </c>
      <c r="U1484" s="4">
        <v>4</v>
      </c>
      <c r="V1484" s="35">
        <v>8</v>
      </c>
      <c r="W1484" s="55" t="s">
        <v>2911</v>
      </c>
      <c r="X1484" s="34">
        <v>3590</v>
      </c>
      <c r="Y1484" s="161"/>
      <c r="Z1484" s="34">
        <v>2840.9001499999999</v>
      </c>
      <c r="AA1484" s="51">
        <f>IFERROR(VLOOKUP(Таблица1[[#This Row],[Товар КОД6]],'Stock СВОД'!$A$5:$C$220,2,0),)</f>
        <v>4</v>
      </c>
      <c r="AB1484" s="51">
        <f>IFERROR(VLOOKUP(Таблица1[[#This Row],[Товар КОД6]],'Продажи Период СВОД'!$A$5:$C$410,2,0),)</f>
        <v>0</v>
      </c>
      <c r="AC1484" s="129">
        <f>IFERROR(VLOOKUP(Таблица1[[#This Row],[Товар КОД6]],'Stock СВОД'!$A$5:$C$220,3,0),)</f>
        <v>0</v>
      </c>
      <c r="AD1484" s="51">
        <f>IFERROR(VLOOKUP(Таблица1[[#This Row],[Товар КОД6]],'Продажи Период СВОД'!$A$5:$C$410,3,0),)</f>
        <v>0</v>
      </c>
      <c r="AE1484" s="119">
        <f>Таблица1[[#This Row],[СТОК 1001]]+Таблица1[[#This Row],[СТОК 1002,]]</f>
        <v>4</v>
      </c>
      <c r="AF1484" s="128"/>
      <c r="AG1484" s="129"/>
      <c r="AH1484" s="122">
        <f>Таблица1[[#This Row],[1002 заказ]]+Таблица1[[#This Row],[1001 заказ]]</f>
        <v>0</v>
      </c>
      <c r="AI1484" s="152"/>
      <c r="AJ1484" s="121"/>
      <c r="AK1484" s="121"/>
      <c r="AL1484" s="121">
        <f>Таблица1[[#This Row],[ФАКТ 1001]]+Таблица1[[#This Row],[ФАКТ 1002]]+Таблица1[[#This Row],[1001 заказ]]+Таблица1[[#This Row],[1002 заказ]]</f>
        <v>0</v>
      </c>
      <c r="AM1484" s="154"/>
      <c r="AN1484" s="103"/>
      <c r="AO1484" s="103"/>
      <c r="AP1484" s="155">
        <f>Таблица1[[#This Row],[Возврат 1002]]+Таблица1[[#This Row],[Возврат 1001]]</f>
        <v>0</v>
      </c>
      <c r="AQ148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  <c r="AR1484" s="30"/>
    </row>
    <row r="1485" spans="1:44" s="3" customFormat="1" ht="15.75" customHeight="1" x14ac:dyDescent="0.2">
      <c r="A1485" s="23" t="s">
        <v>810</v>
      </c>
      <c r="B1485" s="75">
        <v>2186335</v>
      </c>
      <c r="C1485" s="88" t="s">
        <v>3250</v>
      </c>
      <c r="D1485" s="23" t="s">
        <v>810</v>
      </c>
      <c r="E1485" s="68">
        <v>2186335</v>
      </c>
      <c r="F1485" s="7" t="s">
        <v>1003</v>
      </c>
      <c r="G1485" s="8" t="s">
        <v>1097</v>
      </c>
      <c r="H1485" s="5" t="s">
        <v>21</v>
      </c>
      <c r="I1485" s="5">
        <v>5</v>
      </c>
      <c r="J1485" s="5">
        <v>108</v>
      </c>
      <c r="K1485" s="5">
        <v>17</v>
      </c>
      <c r="L1485" s="5">
        <v>50</v>
      </c>
      <c r="M1485" s="5">
        <v>63.4</v>
      </c>
      <c r="N1485" s="5">
        <v>7</v>
      </c>
      <c r="O1485" s="43" t="str">
        <f>CONCATENATE(Таблица1[[#This Row],[Отверстия]],"/",Таблица1[[#This Row],[PCD]])</f>
        <v>5/108</v>
      </c>
      <c r="P1485" s="5" t="s">
        <v>3251</v>
      </c>
      <c r="Q1485" s="17" t="str">
        <f>CONCATENATE(Таблица1[[#This Row],[Отверстия]],"/",Таблица1[[#This Row],[PCD]],"/",Таблица1[[#This Row],[Диаметр]])</f>
        <v>5/108/17</v>
      </c>
      <c r="R148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5/108/17/50/63,4/7</v>
      </c>
      <c r="S148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5/108/17/50/63,4/7</v>
      </c>
      <c r="T1485" s="58" t="s">
        <v>28</v>
      </c>
      <c r="U1485" s="4">
        <v>4</v>
      </c>
      <c r="V1485" s="35">
        <v>4</v>
      </c>
      <c r="W1485" s="55" t="s">
        <v>2919</v>
      </c>
      <c r="X1485" s="34">
        <v>4750</v>
      </c>
      <c r="Y1485" s="161"/>
      <c r="Z1485" s="292">
        <v>3990.0048000000002</v>
      </c>
      <c r="AA1485" s="51">
        <f>IFERROR(VLOOKUP(Таблица1[[#This Row],[Товар КОД6]],'Stock СВОД'!$A$5:$C$220,2,0),)</f>
        <v>0</v>
      </c>
      <c r="AB1485" s="51">
        <f>IFERROR(VLOOKUP(Таблица1[[#This Row],[Товар КОД6]],'Продажи Период СВОД'!$A$5:$C$410,2,0),)</f>
        <v>0</v>
      </c>
      <c r="AC1485" s="129">
        <f>IFERROR(VLOOKUP(Таблица1[[#This Row],[Товар КОД6]],'Stock СВОД'!$A$5:$C$220,3,0),)</f>
        <v>0</v>
      </c>
      <c r="AD1485" s="51">
        <f>IFERROR(VLOOKUP(Таблица1[[#This Row],[Товар КОД6]],'Продажи Период СВОД'!$A$5:$C$410,3,0),)</f>
        <v>0</v>
      </c>
      <c r="AE1485" s="119">
        <f>Таблица1[[#This Row],[СТОК 1001]]+Таблица1[[#This Row],[СТОК 1002,]]</f>
        <v>0</v>
      </c>
      <c r="AF1485" s="128"/>
      <c r="AG1485" s="129"/>
      <c r="AH1485" s="120">
        <f>Таблица1[[#This Row],[1002 заказ]]+Таблица1[[#This Row],[1001 заказ]]</f>
        <v>0</v>
      </c>
      <c r="AI1485" s="57">
        <v>1</v>
      </c>
      <c r="AJ1485" s="194"/>
      <c r="AK1485" s="194"/>
      <c r="AL1485" s="194">
        <f>Таблица1[[#This Row],[ФАКТ 1001]]+Таблица1[[#This Row],[ФАКТ 1002]]+Таблица1[[#This Row],[1001 заказ]]+Таблица1[[#This Row],[1002 заказ]]</f>
        <v>0</v>
      </c>
      <c r="AP1485" s="3">
        <f>Таблица1[[#This Row],[Возврат 1002]]+Таблица1[[#This Row],[Возврат 1001]]</f>
        <v>0</v>
      </c>
      <c r="AQ148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486" spans="1:44" s="3" customFormat="1" ht="15.75" customHeight="1" x14ac:dyDescent="0.25">
      <c r="A1486" s="23" t="s">
        <v>810</v>
      </c>
      <c r="B1486" s="251">
        <v>61033</v>
      </c>
      <c r="C1486" s="256" t="s">
        <v>4166</v>
      </c>
      <c r="D1486" s="258" t="s">
        <v>810</v>
      </c>
      <c r="E1486" s="259">
        <v>61033</v>
      </c>
      <c r="F1486" s="261" t="s">
        <v>2575</v>
      </c>
      <c r="G1486" s="264" t="s">
        <v>3248</v>
      </c>
      <c r="H1486" s="267" t="s">
        <v>21</v>
      </c>
      <c r="I1486" s="261">
        <v>4</v>
      </c>
      <c r="J1486" s="261">
        <v>100</v>
      </c>
      <c r="K1486" s="261">
        <v>16</v>
      </c>
      <c r="L1486" s="261">
        <v>45</v>
      </c>
      <c r="M1486" s="267">
        <v>67.099999999999994</v>
      </c>
      <c r="N1486" s="261">
        <v>6.5</v>
      </c>
      <c r="O1486" s="43" t="str">
        <f>CONCATENATE(Таблица1[[#This Row],[Отверстия]],"/",Таблица1[[#This Row],[PCD]])</f>
        <v>4/100</v>
      </c>
      <c r="P1486" s="261" t="s">
        <v>4167</v>
      </c>
      <c r="Q1486" s="17" t="str">
        <f>CONCATENATE(Таблица1[[#This Row],[Отверстия]],"/",Таблица1[[#This Row],[PCD]],"/",Таблица1[[#This Row],[Диаметр]])</f>
        <v>4/100/16</v>
      </c>
      <c r="R148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4/100/16/45/67,1/6,5</v>
      </c>
      <c r="S148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4/100/16/45/67,1/6,5</v>
      </c>
      <c r="T1486" s="75" t="s">
        <v>28</v>
      </c>
      <c r="U1486" s="75">
        <v>4</v>
      </c>
      <c r="V1486" s="35">
        <v>4</v>
      </c>
      <c r="W1486" s="286" t="s">
        <v>3257</v>
      </c>
      <c r="X1486" s="34">
        <v>4250</v>
      </c>
      <c r="Y1486" s="288"/>
      <c r="Z1486" s="290">
        <v>3325.0010499999999</v>
      </c>
      <c r="AA1486" s="51">
        <f>IFERROR(VLOOKUP(Таблица1[[#This Row],[Товар КОД6]],'Stock СВОД'!$A$5:$C$220,2,0),)</f>
        <v>0</v>
      </c>
      <c r="AB1486" s="51">
        <f>IFERROR(VLOOKUP(Таблица1[[#This Row],[Товар КОД6]],'Продажи Период СВОД'!$A$5:$C$410,2,0),)</f>
        <v>0</v>
      </c>
      <c r="AC1486" s="129">
        <f>IFERROR(VLOOKUP(Таблица1[[#This Row],[Товар КОД6]],'Stock СВОД'!$A$5:$C$220,3,0),)</f>
        <v>4</v>
      </c>
      <c r="AD1486" s="51">
        <f>IFERROR(VLOOKUP(Таблица1[[#This Row],[Товар КОД6]],'Продажи Период СВОД'!$A$5:$C$410,3,0),)</f>
        <v>0</v>
      </c>
      <c r="AE1486" s="119">
        <f>Таблица1[[#This Row],[СТОК 1001]]+Таблица1[[#This Row],[СТОК 1002,]]</f>
        <v>4</v>
      </c>
      <c r="AF1486" s="128"/>
      <c r="AG1486" s="129"/>
      <c r="AH1486" s="123">
        <f>Таблица1[[#This Row],[1002 заказ]]+Таблица1[[#This Row],[1001 заказ]]</f>
        <v>0</v>
      </c>
      <c r="AI1486" s="152">
        <v>1</v>
      </c>
      <c r="AJ1486" s="200"/>
      <c r="AK1486" s="200"/>
      <c r="AL1486" s="201">
        <v>0</v>
      </c>
      <c r="AM1486" s="154"/>
      <c r="AN1486" s="202"/>
      <c r="AO1486" s="202"/>
      <c r="AP1486" s="155">
        <v>0</v>
      </c>
      <c r="AQ1486" s="155">
        <v>0</v>
      </c>
      <c r="AR1486" s="154"/>
    </row>
    <row r="1487" spans="1:44" s="3" customFormat="1" ht="15.75" customHeight="1" x14ac:dyDescent="0.25">
      <c r="A1487" s="23" t="s">
        <v>810</v>
      </c>
      <c r="B1487" s="251">
        <v>61034</v>
      </c>
      <c r="C1487" s="91" t="s">
        <v>4168</v>
      </c>
      <c r="D1487" s="258" t="s">
        <v>810</v>
      </c>
      <c r="E1487" s="259">
        <v>61034</v>
      </c>
      <c r="F1487" s="261" t="s">
        <v>38</v>
      </c>
      <c r="G1487" s="264" t="s">
        <v>1099</v>
      </c>
      <c r="H1487" s="267" t="s">
        <v>21</v>
      </c>
      <c r="I1487" s="262">
        <v>5</v>
      </c>
      <c r="J1487" s="262">
        <v>112</v>
      </c>
      <c r="K1487" s="262">
        <v>15</v>
      </c>
      <c r="L1487" s="262">
        <v>47</v>
      </c>
      <c r="M1487" s="267">
        <v>57.1</v>
      </c>
      <c r="N1487" s="262">
        <v>6.5</v>
      </c>
      <c r="O1487" s="275" t="str">
        <f>CONCATENATE(Таблица1[[#This Row],[Отверстия]],"/",Таблица1[[#This Row],[PCD]])</f>
        <v>5/112</v>
      </c>
      <c r="P1487" s="261" t="str">
        <f>Таблица1[[#This Row],[Универсальный размер]]&amp;" "&amp;Таблица1[[#This Row],[Код Поставщика]]</f>
        <v>5/112/15/47/57,1/6,5 85.7Н</v>
      </c>
      <c r="Q1487" s="251" t="str">
        <f>CONCATENATE(Таблица1[[#This Row],[Отверстия]],"/",Таблица1[[#This Row],[PCD]],"/",Таблица1[[#This Row],[Диаметр]])</f>
        <v>5/112/15</v>
      </c>
      <c r="R1487" s="281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5/112/15/47/57,1/6,5</v>
      </c>
      <c r="S1487" s="28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5/112/15/47/57,1/6,5</v>
      </c>
      <c r="T1487" s="95" t="s">
        <v>28</v>
      </c>
      <c r="U1487" s="4">
        <v>4</v>
      </c>
      <c r="V1487" s="35">
        <v>8</v>
      </c>
      <c r="W1487" s="286" t="s">
        <v>2911</v>
      </c>
      <c r="X1487" s="34">
        <v>3350</v>
      </c>
      <c r="Y1487" s="288"/>
      <c r="Z1487" s="290">
        <v>2840.9001499999999</v>
      </c>
      <c r="AA1487" s="296">
        <f>IFERROR(VLOOKUP(Таблица1[[#This Row],[Товар КОД6]],'Stock СВОД'!$A$5:$C$220,2,0),)</f>
        <v>0</v>
      </c>
      <c r="AB1487" s="300">
        <f>IFERROR(VLOOKUP(Таблица1[[#This Row],[Товар КОД6]],'Продажи Период СВОД'!$A$5:$C$410,2,0),)</f>
        <v>0</v>
      </c>
      <c r="AC1487" s="304">
        <f>IFERROR(VLOOKUP(Таблица1[[#This Row],[Товар КОД6]],'Stock СВОД'!$A$5:$C$220,3,0),)</f>
        <v>4</v>
      </c>
      <c r="AD1487" s="300">
        <f>IFERROR(VLOOKUP(Таблица1[[#This Row],[Товар КОД6]],'Продажи Период СВОД'!$A$5:$C$410,3,0),)</f>
        <v>0</v>
      </c>
      <c r="AE1487" s="307">
        <f>Таблица1[[#This Row],[СТОК 1001]]+Таблица1[[#This Row],[СТОК 1002,]]</f>
        <v>4</v>
      </c>
      <c r="AF1487" s="310"/>
      <c r="AG1487" s="314"/>
      <c r="AH1487" s="199">
        <f>Таблица1[[#This Row],[1002 заказ]]+Таблица1[[#This Row],[1001 заказ]]</f>
        <v>0</v>
      </c>
      <c r="AI1487" s="152"/>
      <c r="AJ1487" s="203"/>
      <c r="AK1487" s="203"/>
      <c r="AL1487" s="201">
        <f>Таблица1[[#This Row],[ФАКТ 1001]]+Таблица1[[#This Row],[ФАКТ 1002]]+Таблица1[[#This Row],[1001 заказ]]+Таблица1[[#This Row],[1002 заказ]]</f>
        <v>0</v>
      </c>
      <c r="AM1487" s="154"/>
      <c r="AN1487" s="202"/>
      <c r="AO1487" s="202"/>
      <c r="AP1487" s="155">
        <f>Таблица1[[#This Row],[Возврат 1002]]+Таблица1[[#This Row],[Возврат 1001]]</f>
        <v>0</v>
      </c>
      <c r="AQ1487" s="205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  <c r="AR1487" s="154"/>
    </row>
    <row r="1488" spans="1:44" s="3" customFormat="1" ht="15.75" customHeight="1" x14ac:dyDescent="0.25">
      <c r="A1488" s="23" t="s">
        <v>810</v>
      </c>
      <c r="B1488" s="251">
        <v>61035</v>
      </c>
      <c r="C1488" s="256" t="s">
        <v>4169</v>
      </c>
      <c r="D1488" s="258" t="s">
        <v>810</v>
      </c>
      <c r="E1488" s="259">
        <v>61035</v>
      </c>
      <c r="F1488" s="261" t="s">
        <v>38</v>
      </c>
      <c r="G1488" s="264" t="s">
        <v>1099</v>
      </c>
      <c r="H1488" s="267" t="s">
        <v>21</v>
      </c>
      <c r="I1488" s="261">
        <v>4</v>
      </c>
      <c r="J1488" s="261">
        <v>114.3</v>
      </c>
      <c r="K1488" s="261">
        <v>15</v>
      </c>
      <c r="L1488" s="261">
        <v>40</v>
      </c>
      <c r="M1488" s="267">
        <v>66.099999999999994</v>
      </c>
      <c r="N1488" s="261">
        <v>6</v>
      </c>
      <c r="O1488" s="275" t="str">
        <f>CONCATENATE(Таблица1[[#This Row],[Отверстия]],"/",Таблица1[[#This Row],[PCD]])</f>
        <v>4/114,3</v>
      </c>
      <c r="P1488" s="261" t="str">
        <f>Таблица1[[#This Row],[Универсальный размер]]&amp;" "&amp;Таблица1[[#This Row],[Код Поставщика]]</f>
        <v>4/114,3/15/40/66,1/6 86.16Н</v>
      </c>
      <c r="Q1488" s="251" t="str">
        <f>CONCATENATE(Таблица1[[#This Row],[Отверстия]],"/",Таблица1[[#This Row],[PCD]],"/",Таблица1[[#This Row],[Диаметр]])</f>
        <v>4/114,3/15</v>
      </c>
      <c r="R1488" s="281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4/114,3/15/40/66,1/6</v>
      </c>
      <c r="S148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4/114,3/15/40/66,1/6</v>
      </c>
      <c r="T1488" s="58" t="s">
        <v>28</v>
      </c>
      <c r="U1488" s="4">
        <v>4</v>
      </c>
      <c r="V1488" s="35">
        <v>4</v>
      </c>
      <c r="W1488" s="55" t="s">
        <v>2735</v>
      </c>
      <c r="X1488" s="34">
        <v>3350</v>
      </c>
      <c r="Y1488" s="288"/>
      <c r="Z1488" s="290"/>
      <c r="AA1488" s="296">
        <f>IFERROR(VLOOKUP(Таблица1[[#This Row],[Товар КОД6]],'Stock СВОД'!$A$5:$C$220,2,0),)</f>
        <v>0</v>
      </c>
      <c r="AB1488" s="300">
        <f>IFERROR(VLOOKUP(Таблица1[[#This Row],[Товар КОД6]],'Продажи Период СВОД'!$A$5:$C$410,2,0),)</f>
        <v>0</v>
      </c>
      <c r="AC1488" s="304">
        <f>IFERROR(VLOOKUP(Таблица1[[#This Row],[Товар КОД6]],'Stock СВОД'!$A$5:$C$220,3,0),)</f>
        <v>4</v>
      </c>
      <c r="AD1488" s="300">
        <f>IFERROR(VLOOKUP(Таблица1[[#This Row],[Товар КОД6]],'Продажи Период СВОД'!$A$5:$C$410,3,0),)</f>
        <v>0</v>
      </c>
      <c r="AE1488" s="307">
        <f>Таблица1[[#This Row],[СТОК 1001]]+Таблица1[[#This Row],[СТОК 1002,]]</f>
        <v>4</v>
      </c>
      <c r="AF1488" s="310"/>
      <c r="AG1488" s="314"/>
      <c r="AH1488" s="199">
        <f>Таблица1[[#This Row],[1002 заказ]]+Таблица1[[#This Row],[1001 заказ]]</f>
        <v>0</v>
      </c>
      <c r="AI1488" s="152">
        <v>1</v>
      </c>
      <c r="AJ1488" s="200"/>
      <c r="AK1488" s="200"/>
      <c r="AL1488" s="201">
        <f>Таблица1[[#This Row],[ФАКТ 1001]]+Таблица1[[#This Row],[ФАКТ 1002]]+Таблица1[[#This Row],[1001 заказ]]+Таблица1[[#This Row],[1002 заказ]]</f>
        <v>0</v>
      </c>
      <c r="AM1488" s="154"/>
      <c r="AN1488" s="202"/>
      <c r="AO1488" s="202"/>
      <c r="AP1488" s="155">
        <f>Таблица1[[#This Row],[Возврат 1002]]+Таблица1[[#This Row],[Возврат 1001]]</f>
        <v>0</v>
      </c>
      <c r="AQ1488" s="155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  <c r="AR1488" s="154"/>
    </row>
    <row r="1489" spans="1:44" s="3" customFormat="1" ht="15.75" customHeight="1" x14ac:dyDescent="0.2">
      <c r="A1489" s="23" t="s">
        <v>810</v>
      </c>
      <c r="B1489" s="252">
        <v>61036</v>
      </c>
      <c r="C1489" s="257" t="s">
        <v>4170</v>
      </c>
      <c r="D1489" s="258" t="s">
        <v>810</v>
      </c>
      <c r="E1489" s="259">
        <v>61036</v>
      </c>
      <c r="F1489" s="262" t="s">
        <v>472</v>
      </c>
      <c r="G1489" s="265" t="s">
        <v>1097</v>
      </c>
      <c r="H1489" s="267" t="s">
        <v>21</v>
      </c>
      <c r="I1489" s="262">
        <v>5</v>
      </c>
      <c r="J1489" s="262">
        <v>108</v>
      </c>
      <c r="K1489" s="262">
        <v>16</v>
      </c>
      <c r="L1489" s="262">
        <v>52.5</v>
      </c>
      <c r="M1489" s="267">
        <v>63.4</v>
      </c>
      <c r="N1489" s="262">
        <v>7</v>
      </c>
      <c r="O1489" s="276" t="str">
        <f>CONCATENATE(Таблица1[[#This Row],[Отверстия]],"/",Таблица1[[#This Row],[PCD]])</f>
        <v>5/108</v>
      </c>
      <c r="P1489" s="261" t="str">
        <f>Таблица1[[#This Row],[Универсальный размер]]&amp;" "&amp;Таблица1[[#This Row],[Код Поставщика]]</f>
        <v>5/108/16/52,5/63,4/7 89.14Нн</v>
      </c>
      <c r="Q1489" s="252" t="str">
        <f>CONCATENATE(Таблица1[[#This Row],[Отверстия]],"/",Таблица1[[#This Row],[PCD]],"/",Таблица1[[#This Row],[Диаметр]])</f>
        <v>5/108/16</v>
      </c>
      <c r="R1489" s="281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5/108/16/52,5/63,4/7</v>
      </c>
      <c r="S1489" s="28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5/108/16/52,5/63,4/7</v>
      </c>
      <c r="T1489" s="95" t="s">
        <v>28</v>
      </c>
      <c r="U1489" s="4">
        <v>4</v>
      </c>
      <c r="V1489" s="35">
        <v>4</v>
      </c>
      <c r="W1489" s="286" t="s">
        <v>2917</v>
      </c>
      <c r="X1489" s="34">
        <v>4250</v>
      </c>
      <c r="Y1489" s="288"/>
      <c r="Z1489" s="290">
        <v>0</v>
      </c>
      <c r="AA1489" s="296">
        <f>IFERROR(VLOOKUP(Таблица1[[#This Row],[Товар КОД6]],'Stock СВОД'!$A$5:$C$220,2,0),)</f>
        <v>4</v>
      </c>
      <c r="AB1489" s="300">
        <f>IFERROR(VLOOKUP(Таблица1[[#This Row],[Товар КОД6]],'Продажи Период СВОД'!$A$5:$C$410,2,0),)</f>
        <v>0</v>
      </c>
      <c r="AC1489" s="304">
        <f>IFERROR(VLOOKUP(Таблица1[[#This Row],[Товар КОД6]],'Stock СВОД'!$A$5:$C$220,3,0),)</f>
        <v>4</v>
      </c>
      <c r="AD1489" s="300">
        <f>IFERROR(VLOOKUP(Таблица1[[#This Row],[Товар КОД6]],'Продажи Период СВОД'!$A$5:$C$410,3,0),)</f>
        <v>0</v>
      </c>
      <c r="AE1489" s="307">
        <f>Таблица1[[#This Row],[СТОК 1001]]+Таблица1[[#This Row],[СТОК 1002,]]</f>
        <v>8</v>
      </c>
      <c r="AF1489" s="310"/>
      <c r="AG1489" s="314"/>
      <c r="AH1489" s="199">
        <f>Таблица1[[#This Row],[1002 заказ]]+Таблица1[[#This Row],[1001 заказ]]</f>
        <v>0</v>
      </c>
      <c r="AI1489" s="102"/>
      <c r="AJ1489" s="203"/>
      <c r="AK1489" s="203"/>
      <c r="AL1489" s="201">
        <f>Таблица1[[#This Row],[ФАКТ 1001]]+Таблица1[[#This Row],[ФАКТ 1002]]+Таблица1[[#This Row],[1001 заказ]]+Таблица1[[#This Row],[1002 заказ]]</f>
        <v>0</v>
      </c>
      <c r="AM1489" s="103"/>
      <c r="AN1489" s="202"/>
      <c r="AO1489" s="202"/>
      <c r="AP1489" s="205">
        <f>Таблица1[[#This Row],[Возврат 1002]]+Таблица1[[#This Row],[Возврат 1001]]</f>
        <v>0</v>
      </c>
      <c r="AQ1489" s="205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8</v>
      </c>
      <c r="AR1489" s="103"/>
    </row>
    <row r="1490" spans="1:44" s="3" customFormat="1" ht="15.75" customHeight="1" x14ac:dyDescent="0.2">
      <c r="A1490" s="23" t="s">
        <v>810</v>
      </c>
      <c r="B1490" s="252">
        <v>61037</v>
      </c>
      <c r="C1490" s="257" t="s">
        <v>4172</v>
      </c>
      <c r="D1490" s="258" t="s">
        <v>810</v>
      </c>
      <c r="E1490" s="259">
        <v>61037</v>
      </c>
      <c r="F1490" s="262" t="s">
        <v>3245</v>
      </c>
      <c r="G1490" s="265" t="s">
        <v>3248</v>
      </c>
      <c r="H1490" s="267" t="s">
        <v>21</v>
      </c>
      <c r="I1490" s="262">
        <v>5</v>
      </c>
      <c r="J1490" s="262">
        <v>108</v>
      </c>
      <c r="K1490" s="262">
        <v>15</v>
      </c>
      <c r="L1490" s="271">
        <v>52.5</v>
      </c>
      <c r="M1490" s="267">
        <v>63.4</v>
      </c>
      <c r="N1490" s="262">
        <v>6.5</v>
      </c>
      <c r="O1490" s="276" t="str">
        <f>CONCATENATE(Таблица1[[#This Row],[Отверстия]],"/",Таблица1[[#This Row],[PCD]])</f>
        <v>5/108</v>
      </c>
      <c r="P1490" s="261" t="str">
        <f>Таблица1[[#This Row],[Универсальный размер]]&amp;" "&amp;Таблица1[[#This Row],[Код Поставщика]]</f>
        <v>5/108/15/52,5/63,4/6,5 411.2Ам</v>
      </c>
      <c r="Q1490" s="252" t="str">
        <f>CONCATENATE(Таблица1[[#This Row],[Отверстия]],"/",Таблица1[[#This Row],[PCD]],"/",Таблица1[[#This Row],[Диаметр]])</f>
        <v>5/108/15</v>
      </c>
      <c r="R1490" s="281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5/108/15/52,5/63,4/6,5</v>
      </c>
      <c r="S1490" s="28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5/108/15/52,5/63,4/6,5</v>
      </c>
      <c r="T1490" s="95" t="s">
        <v>22</v>
      </c>
      <c r="U1490" s="4"/>
      <c r="V1490" s="35"/>
      <c r="W1490" s="286" t="s">
        <v>2596</v>
      </c>
      <c r="X1490" s="34">
        <v>3590</v>
      </c>
      <c r="Y1490" s="288"/>
      <c r="Z1490" s="290">
        <v>0</v>
      </c>
      <c r="AA1490" s="296">
        <f>IFERROR(VLOOKUP(Таблица1[[#This Row],[Товар КОД6]],'Stock СВОД'!$A$5:$C$220,2,0),)</f>
        <v>4</v>
      </c>
      <c r="AB1490" s="300">
        <f>IFERROR(VLOOKUP(Таблица1[[#This Row],[Товар КОД6]],'Продажи Период СВОД'!$A$5:$C$410,2,0),)</f>
        <v>0</v>
      </c>
      <c r="AC1490" s="304">
        <f>IFERROR(VLOOKUP(Таблица1[[#This Row],[Товар КОД6]],'Stock СВОД'!$A$5:$C$220,3,0),)</f>
        <v>4</v>
      </c>
      <c r="AD1490" s="300">
        <f>IFERROR(VLOOKUP(Таблица1[[#This Row],[Товар КОД6]],'Продажи Период СВОД'!$A$5:$C$410,3,0),)</f>
        <v>0</v>
      </c>
      <c r="AE1490" s="307">
        <f>Таблица1[[#This Row],[СТОК 1001]]+Таблица1[[#This Row],[СТОК 1002,]]</f>
        <v>8</v>
      </c>
      <c r="AF1490" s="310"/>
      <c r="AG1490" s="314"/>
      <c r="AH1490" s="199">
        <f>Таблица1[[#This Row],[1002 заказ]]+Таблица1[[#This Row],[1001 заказ]]</f>
        <v>0</v>
      </c>
      <c r="AI1490" s="102">
        <v>1</v>
      </c>
      <c r="AJ1490" s="203"/>
      <c r="AK1490" s="203"/>
      <c r="AL1490" s="201">
        <f>Таблица1[[#This Row],[ФАКТ 1001]]+Таблица1[[#This Row],[ФАКТ 1002]]+Таблица1[[#This Row],[1001 заказ]]+Таблица1[[#This Row],[1002 заказ]]</f>
        <v>0</v>
      </c>
      <c r="AM1490" s="103"/>
      <c r="AN1490" s="202"/>
      <c r="AO1490" s="202"/>
      <c r="AP1490" s="205">
        <f>Таблица1[[#This Row],[Возврат 1002]]+Таблица1[[#This Row],[Возврат 1001]]</f>
        <v>0</v>
      </c>
      <c r="AQ1490" s="205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8</v>
      </c>
      <c r="AR1490" s="103"/>
    </row>
    <row r="1491" spans="1:44" s="3" customFormat="1" ht="15.75" customHeight="1" x14ac:dyDescent="0.25">
      <c r="A1491" s="23" t="s">
        <v>810</v>
      </c>
      <c r="B1491" s="251">
        <v>61039</v>
      </c>
      <c r="C1491" s="256" t="s">
        <v>4173</v>
      </c>
      <c r="D1491" s="23" t="s">
        <v>810</v>
      </c>
      <c r="E1491" s="259">
        <v>61039</v>
      </c>
      <c r="F1491" s="261" t="s">
        <v>3245</v>
      </c>
      <c r="G1491" s="264" t="s">
        <v>3248</v>
      </c>
      <c r="H1491" s="5" t="s">
        <v>21</v>
      </c>
      <c r="I1491" s="261">
        <v>4</v>
      </c>
      <c r="J1491" s="261">
        <v>114.3</v>
      </c>
      <c r="K1491" s="261">
        <v>15</v>
      </c>
      <c r="L1491" s="261">
        <v>40</v>
      </c>
      <c r="M1491" s="267">
        <v>66.099999999999994</v>
      </c>
      <c r="N1491" s="261">
        <v>6.5</v>
      </c>
      <c r="O1491" s="275" t="str">
        <f>CONCATENATE(Таблица1[[#This Row],[Отверстия]],"/",Таблица1[[#This Row],[PCD]])</f>
        <v>4/114,3</v>
      </c>
      <c r="P1491" s="261" t="str">
        <f>Таблица1[[#This Row],[Универсальный размер]]&amp;" "&amp;Таблица1[[#This Row],[Код Поставщика]]</f>
        <v>4/114,3/15/40/66,1/6,5 412.16Ам</v>
      </c>
      <c r="Q1491" s="251" t="str">
        <f>CONCATENATE(Таблица1[[#This Row],[Отверстия]],"/",Таблица1[[#This Row],[PCD]],"/",Таблица1[[#This Row],[Диаметр]])</f>
        <v>4/114,3/15</v>
      </c>
      <c r="R1491" s="86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4/114,3/15/40/66,1/6,5</v>
      </c>
      <c r="S149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4/114,3/15/40/66,1/6,5</v>
      </c>
      <c r="T1491" s="75" t="s">
        <v>28</v>
      </c>
      <c r="U1491" s="75">
        <v>4</v>
      </c>
      <c r="V1491" s="35">
        <v>4</v>
      </c>
      <c r="W1491" s="286" t="s">
        <v>2898</v>
      </c>
      <c r="X1491" s="34">
        <v>3590</v>
      </c>
      <c r="Y1491" s="288"/>
      <c r="Z1491" s="290"/>
      <c r="AA1491" s="296">
        <f>IFERROR(VLOOKUP(Таблица1[[#This Row],[Товар КОД6]],'Stock СВОД'!$A$5:$C$220,2,0),)</f>
        <v>0</v>
      </c>
      <c r="AB1491" s="300">
        <f>IFERROR(VLOOKUP(Таблица1[[#This Row],[Товар КОД6]],'Продажи Период СВОД'!$A$5:$C$410,2,0),)</f>
        <v>0</v>
      </c>
      <c r="AC1491" s="304">
        <f>IFERROR(VLOOKUP(Таблица1[[#This Row],[Товар КОД6]],'Stock СВОД'!$A$5:$C$220,3,0),)</f>
        <v>4</v>
      </c>
      <c r="AD1491" s="300">
        <f>IFERROR(VLOOKUP(Таблица1[[#This Row],[Товар КОД6]],'Продажи Период СВОД'!$A$5:$C$410,3,0),)</f>
        <v>0</v>
      </c>
      <c r="AE1491" s="307">
        <f>Таблица1[[#This Row],[СТОК 1001]]+Таблица1[[#This Row],[СТОК 1002,]]</f>
        <v>4</v>
      </c>
      <c r="AF1491" s="310"/>
      <c r="AG1491" s="314"/>
      <c r="AH1491" s="199">
        <f>Таблица1[[#This Row],[1002 заказ]]+Таблица1[[#This Row],[1001 заказ]]</f>
        <v>0</v>
      </c>
      <c r="AI1491" s="152"/>
      <c r="AJ1491" s="200"/>
      <c r="AK1491" s="200"/>
      <c r="AL1491" s="201">
        <f>Таблица1[[#This Row],[ФАКТ 1001]]+Таблица1[[#This Row],[ФАКТ 1002]]+Таблица1[[#This Row],[1001 заказ]]+Таблица1[[#This Row],[1002 заказ]]</f>
        <v>0</v>
      </c>
      <c r="AM1491" s="42" t="s">
        <v>2899</v>
      </c>
      <c r="AN1491" s="202"/>
      <c r="AO1491" s="202"/>
      <c r="AP1491" s="155">
        <f>Таблица1[[#This Row],[Возврат 1002]]+Таблица1[[#This Row],[Возврат 1001]]</f>
        <v>0</v>
      </c>
      <c r="AQ1491" s="155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  <c r="AR1491" s="154"/>
    </row>
    <row r="1492" spans="1:44" s="3" customFormat="1" ht="15.75" customHeight="1" x14ac:dyDescent="0.25">
      <c r="A1492" s="23" t="s">
        <v>810</v>
      </c>
      <c r="B1492" s="251">
        <v>61040</v>
      </c>
      <c r="C1492" s="256" t="s">
        <v>4175</v>
      </c>
      <c r="D1492" s="23" t="s">
        <v>810</v>
      </c>
      <c r="E1492" s="259">
        <v>61040</v>
      </c>
      <c r="F1492" s="7" t="s">
        <v>38</v>
      </c>
      <c r="G1492" s="264" t="s">
        <v>1099</v>
      </c>
      <c r="H1492" s="5" t="s">
        <v>21</v>
      </c>
      <c r="I1492" s="261">
        <v>5</v>
      </c>
      <c r="J1492" s="261">
        <v>108</v>
      </c>
      <c r="K1492" s="261">
        <v>15</v>
      </c>
      <c r="L1492" s="270">
        <v>52.5</v>
      </c>
      <c r="M1492" s="267">
        <v>63.4</v>
      </c>
      <c r="N1492" s="261">
        <v>6</v>
      </c>
      <c r="O1492" s="275" t="str">
        <f>CONCATENATE(Таблица1[[#This Row],[Отверстия]],"/",Таблица1[[#This Row],[PCD]])</f>
        <v>5/108</v>
      </c>
      <c r="P1492" s="261" t="str">
        <f>Таблица1[[#This Row],[Универсальный размер]]&amp;" "&amp;Таблица1[[#This Row],[Код Поставщика]]</f>
        <v>5/108/15/52,5/63,4/6 85.2Н</v>
      </c>
      <c r="Q1492" s="251" t="str">
        <f>CONCATENATE(Таблица1[[#This Row],[Отверстия]],"/",Таблица1[[#This Row],[PCD]],"/",Таблица1[[#This Row],[Диаметр]])</f>
        <v>5/108/15</v>
      </c>
      <c r="R1492" s="281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5/108/15/52,5/63,4/6</v>
      </c>
      <c r="S1492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5/108/15/52,5/63,4/6</v>
      </c>
      <c r="T1492" s="75" t="s">
        <v>28</v>
      </c>
      <c r="U1492" s="75">
        <v>4</v>
      </c>
      <c r="V1492" s="35">
        <v>8</v>
      </c>
      <c r="W1492" s="286" t="s">
        <v>2767</v>
      </c>
      <c r="X1492" s="34">
        <v>3350</v>
      </c>
      <c r="Y1492" s="288"/>
      <c r="Z1492" s="290">
        <v>0</v>
      </c>
      <c r="AA1492" s="296">
        <v>0</v>
      </c>
      <c r="AB1492" s="300">
        <v>0</v>
      </c>
      <c r="AC1492" s="304">
        <v>0</v>
      </c>
      <c r="AD1492" s="300">
        <v>0</v>
      </c>
      <c r="AE1492" s="307">
        <v>0</v>
      </c>
      <c r="AF1492" s="310"/>
      <c r="AG1492" s="314"/>
      <c r="AH1492" s="199">
        <f>Таблица1[[#This Row],[1002 заказ]]+Таблица1[[#This Row],[1001 заказ]]</f>
        <v>0</v>
      </c>
      <c r="AI1492" s="152"/>
      <c r="AJ1492" s="200"/>
      <c r="AK1492" s="200"/>
      <c r="AL1492" s="201">
        <f>Таблица1[[#This Row],[ФАКТ 1001]]+Таблица1[[#This Row],[ФАКТ 1002]]+Таблица1[[#This Row],[1001 заказ]]+Таблица1[[#This Row],[1002 заказ]]</f>
        <v>0</v>
      </c>
      <c r="AM1492" s="154"/>
      <c r="AN1492" s="202"/>
      <c r="AO1492" s="202"/>
      <c r="AP1492" s="155">
        <f>Таблица1[[#This Row],[Возврат 1002]]+Таблица1[[#This Row],[Возврат 1001]]</f>
        <v>0</v>
      </c>
      <c r="AQ1492" s="155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492" s="154"/>
    </row>
    <row r="1493" spans="1:44" s="3" customFormat="1" ht="15.75" customHeight="1" x14ac:dyDescent="0.25">
      <c r="A1493" s="23" t="s">
        <v>810</v>
      </c>
      <c r="B1493" s="251">
        <v>61341</v>
      </c>
      <c r="C1493" s="256" t="s">
        <v>4177</v>
      </c>
      <c r="D1493" s="258" t="s">
        <v>810</v>
      </c>
      <c r="E1493" s="259">
        <v>61341</v>
      </c>
      <c r="F1493" s="261" t="s">
        <v>172</v>
      </c>
      <c r="G1493" s="264" t="s">
        <v>1180</v>
      </c>
      <c r="H1493" s="267" t="s">
        <v>21</v>
      </c>
      <c r="I1493" s="261">
        <v>4</v>
      </c>
      <c r="J1493" s="261">
        <v>100</v>
      </c>
      <c r="K1493" s="261">
        <v>15</v>
      </c>
      <c r="L1493" s="261">
        <v>40</v>
      </c>
      <c r="M1493" s="267">
        <v>60.1</v>
      </c>
      <c r="N1493" s="261">
        <v>6</v>
      </c>
      <c r="O1493" s="275" t="s">
        <v>4165</v>
      </c>
      <c r="P1493" s="261" t="str">
        <f>Таблица1[[#This Row],[Универсальный размер]]&amp;" "&amp;Таблица1[[#This Row],[Код Поставщика]]</f>
        <v>4/100/15/40/60,1/6 406.22П</v>
      </c>
      <c r="Q1493" s="251" t="s">
        <v>2937</v>
      </c>
      <c r="R1493" s="281" t="s">
        <v>2963</v>
      </c>
      <c r="S1493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4/100/15/40/60,1/6</v>
      </c>
      <c r="T1493" s="58" t="s">
        <v>28</v>
      </c>
      <c r="U1493" s="4">
        <v>4</v>
      </c>
      <c r="V1493" s="35">
        <v>8</v>
      </c>
      <c r="W1493" s="286" t="s">
        <v>2756</v>
      </c>
      <c r="X1493" s="34">
        <v>3590</v>
      </c>
      <c r="Y1493" s="288"/>
      <c r="Z1493" s="290">
        <v>2834.9971999999998</v>
      </c>
      <c r="AA1493" s="296">
        <v>0</v>
      </c>
      <c r="AB1493" s="300">
        <v>0</v>
      </c>
      <c r="AC1493" s="304">
        <v>0</v>
      </c>
      <c r="AD1493" s="300">
        <v>0</v>
      </c>
      <c r="AE1493" s="307">
        <v>0</v>
      </c>
      <c r="AF1493" s="310"/>
      <c r="AG1493" s="314"/>
      <c r="AH1493" s="199">
        <v>0</v>
      </c>
      <c r="AI1493" s="152">
        <v>1</v>
      </c>
      <c r="AJ1493" s="200"/>
      <c r="AK1493" s="200"/>
      <c r="AL1493" s="201">
        <v>0</v>
      </c>
      <c r="AM1493" s="154"/>
      <c r="AN1493" s="202"/>
      <c r="AO1493" s="202"/>
      <c r="AP1493" s="155">
        <v>0</v>
      </c>
      <c r="AQ1493" s="155">
        <v>0</v>
      </c>
      <c r="AR1493" s="154"/>
    </row>
    <row r="1494" spans="1:44" s="3" customFormat="1" ht="15.75" customHeight="1" x14ac:dyDescent="0.25">
      <c r="A1494" s="23" t="s">
        <v>810</v>
      </c>
      <c r="B1494" s="251">
        <v>61342</v>
      </c>
      <c r="C1494" s="256" t="s">
        <v>4180</v>
      </c>
      <c r="D1494" s="258" t="s">
        <v>810</v>
      </c>
      <c r="E1494" s="251">
        <v>61342</v>
      </c>
      <c r="F1494" s="262" t="s">
        <v>3245</v>
      </c>
      <c r="G1494" s="264" t="s">
        <v>1099</v>
      </c>
      <c r="H1494" s="267" t="s">
        <v>21</v>
      </c>
      <c r="I1494" s="261">
        <v>4</v>
      </c>
      <c r="J1494" s="261">
        <v>100</v>
      </c>
      <c r="K1494" s="261">
        <v>15</v>
      </c>
      <c r="L1494" s="261">
        <v>40</v>
      </c>
      <c r="M1494" s="267">
        <v>60.1</v>
      </c>
      <c r="N1494" s="261">
        <v>6.5</v>
      </c>
      <c r="O1494" s="275" t="str">
        <f>CONCATENATE(Таблица1[[#This Row],[Отверстия]],"/",Таблица1[[#This Row],[PCD]])</f>
        <v>4/100</v>
      </c>
      <c r="P1494" s="261" t="str">
        <f>Таблица1[[#This Row],[Универсальный размер]]&amp;" "&amp;Таблица1[[#This Row],[Код Поставщика]]</f>
        <v>4/100/15/40/60,1/6,5 412.22Н</v>
      </c>
      <c r="Q1494" s="251" t="str">
        <f>CONCATENATE(Таблица1[[#This Row],[Отверстия]],"/",Таблица1[[#This Row],[PCD]],"/",Таблица1[[#This Row],[Диаметр]])</f>
        <v>4/100/15</v>
      </c>
      <c r="R1494" s="281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4/100/15/40/60,1/6,5</v>
      </c>
      <c r="S1494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4/100/15/40/60,1/6,5</v>
      </c>
      <c r="T1494" s="58" t="s">
        <v>28</v>
      </c>
      <c r="U1494" s="4">
        <v>4</v>
      </c>
      <c r="V1494" s="35">
        <v>8</v>
      </c>
      <c r="W1494" s="286"/>
      <c r="X1494" s="34">
        <v>3350</v>
      </c>
      <c r="Y1494" s="288"/>
      <c r="Z1494" s="290"/>
      <c r="AA1494" s="296">
        <f>IFERROR(VLOOKUP(Таблица1[[#This Row],[Товар КОД6]],'Stock СВОД'!$A$5:$C$220,2,0),)</f>
        <v>4</v>
      </c>
      <c r="AB1494" s="300">
        <f>IFERROR(VLOOKUP(Таблица1[[#This Row],[Товар КОД6]],'Продажи Период СВОД'!$A$5:$C$410,2,0),)</f>
        <v>0</v>
      </c>
      <c r="AC1494" s="304">
        <f>IFERROR(VLOOKUP(Таблица1[[#This Row],[Товар КОД6]],'Stock СВОД'!$A$5:$C$220,3,0),)</f>
        <v>0</v>
      </c>
      <c r="AD1494" s="300">
        <f>IFERROR(VLOOKUP(Таблица1[[#This Row],[Товар КОД6]],'Продажи Период СВОД'!$A$5:$C$410,3,0),)</f>
        <v>0</v>
      </c>
      <c r="AE1494" s="307">
        <f>Таблица1[[#This Row],[СТОК 1001]]+Таблица1[[#This Row],[СТОК 1002,]]</f>
        <v>4</v>
      </c>
      <c r="AF1494" s="310"/>
      <c r="AG1494" s="314"/>
      <c r="AH1494" s="199">
        <f>Таблица1[[#This Row],[1002 заказ]]+Таблица1[[#This Row],[1001 заказ]]</f>
        <v>0</v>
      </c>
      <c r="AI1494" s="152"/>
      <c r="AJ1494" s="200"/>
      <c r="AK1494" s="200"/>
      <c r="AL1494" s="201">
        <f>Таблица1[[#This Row],[ФАКТ 1001]]+Таблица1[[#This Row],[ФАКТ 1002]]+Таблица1[[#This Row],[1001 заказ]]+Таблица1[[#This Row],[1002 заказ]]</f>
        <v>0</v>
      </c>
      <c r="AM1494" s="154"/>
      <c r="AN1494" s="202"/>
      <c r="AO1494" s="202"/>
      <c r="AP1494" s="155">
        <f>Таблица1[[#This Row],[Возврат 1002]]+Таблица1[[#This Row],[Возврат 1001]]</f>
        <v>0</v>
      </c>
      <c r="AQ1494" s="155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  <c r="AR1494" s="154"/>
    </row>
    <row r="1495" spans="1:44" s="3" customFormat="1" ht="15.75" customHeight="1" x14ac:dyDescent="0.25">
      <c r="A1495" s="23" t="s">
        <v>810</v>
      </c>
      <c r="B1495" s="249">
        <v>62599</v>
      </c>
      <c r="C1495" s="253" t="s">
        <v>4494</v>
      </c>
      <c r="D1495" s="258" t="s">
        <v>810</v>
      </c>
      <c r="E1495" s="249">
        <v>62599</v>
      </c>
      <c r="F1495" s="261" t="s">
        <v>172</v>
      </c>
      <c r="G1495" s="263" t="s">
        <v>1098</v>
      </c>
      <c r="H1495" s="267" t="s">
        <v>21</v>
      </c>
      <c r="I1495" s="260">
        <v>5</v>
      </c>
      <c r="J1495" s="260">
        <v>114.3</v>
      </c>
      <c r="K1495" s="260">
        <v>16</v>
      </c>
      <c r="L1495" s="260">
        <v>46</v>
      </c>
      <c r="M1495" s="272">
        <v>67.099999999999994</v>
      </c>
      <c r="N1495" s="260">
        <v>6.5</v>
      </c>
      <c r="O1495" s="274" t="str">
        <f>CONCATENATE(Таблица1[[#This Row],[Отверстия]],"/",Таблица1[[#This Row],[PCD]])</f>
        <v>5/114,3</v>
      </c>
      <c r="P1495" s="261" t="str">
        <f>Таблица1[[#This Row],[Универсальный размер]]&amp;" "&amp;Таблица1[[#This Row],[Код Поставщика]]</f>
        <v>5/114,3/16/46/67,1/6,5 87.8Нн</v>
      </c>
      <c r="Q1495" s="249" t="str">
        <f>CONCATENATE(Таблица1[[#This Row],[Отверстия]],"/",Таблица1[[#This Row],[PCD]],"/",Таблица1[[#This Row],[Диаметр]])</f>
        <v>5/114,3/16</v>
      </c>
      <c r="R1495" s="279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5/114,3/16/46/67,1/6,5</v>
      </c>
      <c r="S1495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5/114,3/16/46/67,1/6,5</v>
      </c>
      <c r="T1495" s="58" t="s">
        <v>28</v>
      </c>
      <c r="U1495" s="4">
        <v>12</v>
      </c>
      <c r="V1495" s="35">
        <v>12</v>
      </c>
      <c r="W1495" s="284"/>
      <c r="X1495" s="34">
        <v>3990</v>
      </c>
      <c r="Y1495" s="287"/>
      <c r="Z1495" s="289"/>
      <c r="AA1495" s="294">
        <f>IFERROR(VLOOKUP(Таблица1[[#This Row],[Товар КОД6]],'Stock СВОД'!$A$5:$C$220,2,0),)</f>
        <v>0</v>
      </c>
      <c r="AB1495" s="298">
        <f>IFERROR(VLOOKUP(Таблица1[[#This Row],[Товар КОД6]],'Продажи Период СВОД'!$A$5:$C$410,2,0),)</f>
        <v>0</v>
      </c>
      <c r="AC1495" s="302">
        <f>IFERROR(VLOOKUP(Таблица1[[#This Row],[Товар КОД6]],'Stock СВОД'!$A$5:$C$220,3,0),)</f>
        <v>0</v>
      </c>
      <c r="AD1495" s="298">
        <f>IFERROR(VLOOKUP(Таблица1[[#This Row],[Товар КОД6]],'Продажи Период СВОД'!$A$5:$C$410,3,0),)</f>
        <v>0</v>
      </c>
      <c r="AE1495" s="226">
        <f>Таблица1[[#This Row],[СТОК 1001]]+Таблица1[[#This Row],[СТОК 1002,]]</f>
        <v>0</v>
      </c>
      <c r="AF1495" s="308"/>
      <c r="AG1495" s="312"/>
      <c r="AH1495" s="227">
        <f>Таблица1[[#This Row],[1002 заказ]]+Таблица1[[#This Row],[1001 заказ]]</f>
        <v>0</v>
      </c>
      <c r="AI1495" s="61"/>
      <c r="AJ1495" s="228"/>
      <c r="AK1495" s="228"/>
      <c r="AL1495" s="229">
        <f>Таблица1[[#This Row],[ФАКТ 1001]]+Таблица1[[#This Row],[ФАКТ 1002]]+Таблица1[[#This Row],[1001 заказ]]+Таблица1[[#This Row],[1002 заказ]]</f>
        <v>0</v>
      </c>
      <c r="AM1495" s="30"/>
      <c r="AN1495" s="230"/>
      <c r="AO1495" s="230"/>
      <c r="AP1495" s="48">
        <f>Таблица1[[#This Row],[Возврат 1002]]+Таблица1[[#This Row],[Возврат 1001]]</f>
        <v>0</v>
      </c>
      <c r="AQ1495" s="48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495" s="30"/>
    </row>
    <row r="1496" spans="1:44" s="3" customFormat="1" ht="15.75" customHeight="1" x14ac:dyDescent="0.25">
      <c r="A1496" s="23" t="s">
        <v>810</v>
      </c>
      <c r="B1496" s="249">
        <v>62600</v>
      </c>
      <c r="C1496" s="253" t="s">
        <v>4495</v>
      </c>
      <c r="D1496" s="258" t="s">
        <v>810</v>
      </c>
      <c r="E1496" s="249">
        <v>62600</v>
      </c>
      <c r="F1496" s="260" t="s">
        <v>2575</v>
      </c>
      <c r="G1496" s="263" t="s">
        <v>1097</v>
      </c>
      <c r="H1496" s="267" t="s">
        <v>21</v>
      </c>
      <c r="I1496" s="260">
        <v>4</v>
      </c>
      <c r="J1496" s="260">
        <v>100</v>
      </c>
      <c r="K1496" s="260">
        <v>16</v>
      </c>
      <c r="L1496" s="260">
        <v>45</v>
      </c>
      <c r="M1496" s="272">
        <v>67.099999999999994</v>
      </c>
      <c r="N1496" s="260">
        <v>6.5</v>
      </c>
      <c r="O1496" s="274" t="str">
        <f>CONCATENATE(Таблица1[[#This Row],[Отверстия]],"/",Таблица1[[#This Row],[PCD]])</f>
        <v>4/100</v>
      </c>
      <c r="P1496" s="261" t="str">
        <f>Таблица1[[#This Row],[Универсальный размер]]&amp;" "&amp;Таблица1[[#This Row],[Код Поставщика]]</f>
        <v>4/100/16/45/67,1/6,5 58.8Пл</v>
      </c>
      <c r="Q1496" s="249" t="str">
        <f>CONCATENATE(Таблица1[[#This Row],[Отверстия]],"/",Таблица1[[#This Row],[PCD]],"/",Таблица1[[#This Row],[Диаметр]])</f>
        <v>4/100/16</v>
      </c>
      <c r="R1496" s="279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4/100/16/45/67,1/6,5</v>
      </c>
      <c r="S1496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4/100/16/45/67,1/6,5</v>
      </c>
      <c r="T1496" s="75" t="s">
        <v>28</v>
      </c>
      <c r="U1496" s="75">
        <v>4</v>
      </c>
      <c r="V1496" s="35">
        <v>4</v>
      </c>
      <c r="W1496" s="284"/>
      <c r="X1496" s="34">
        <v>4250</v>
      </c>
      <c r="Y1496" s="287"/>
      <c r="Z1496" s="289"/>
      <c r="AA1496" s="294">
        <f>IFERROR(VLOOKUP(Таблица1[[#This Row],[Товар КОД6]],'Stock СВОД'!$A$5:$C$220,2,0),)</f>
        <v>0</v>
      </c>
      <c r="AB1496" s="298">
        <f>IFERROR(VLOOKUP(Таблица1[[#This Row],[Товар КОД6]],'Продажи Период СВОД'!$A$5:$C$410,2,0),)</f>
        <v>0</v>
      </c>
      <c r="AC1496" s="302">
        <f>IFERROR(VLOOKUP(Таблица1[[#This Row],[Товар КОД6]],'Stock СВОД'!$A$5:$C$220,3,0),)</f>
        <v>0</v>
      </c>
      <c r="AD1496" s="298">
        <f>IFERROR(VLOOKUP(Таблица1[[#This Row],[Товар КОД6]],'Продажи Период СВОД'!$A$5:$C$410,3,0),)</f>
        <v>0</v>
      </c>
      <c r="AE1496" s="226">
        <f>Таблица1[[#This Row],[СТОК 1001]]+Таблица1[[#This Row],[СТОК 1002,]]</f>
        <v>0</v>
      </c>
      <c r="AF1496" s="308"/>
      <c r="AG1496" s="312"/>
      <c r="AH1496" s="227">
        <f>Таблица1[[#This Row],[1002 заказ]]+Таблица1[[#This Row],[1001 заказ]]</f>
        <v>0</v>
      </c>
      <c r="AI1496" s="61"/>
      <c r="AJ1496" s="228"/>
      <c r="AK1496" s="228"/>
      <c r="AL1496" s="229">
        <f>Таблица1[[#This Row],[ФАКТ 1001]]+Таблица1[[#This Row],[ФАКТ 1002]]+Таблица1[[#This Row],[1001 заказ]]+Таблица1[[#This Row],[1002 заказ]]</f>
        <v>0</v>
      </c>
      <c r="AM1496" s="30"/>
      <c r="AN1496" s="230"/>
      <c r="AO1496" s="230"/>
      <c r="AP1496" s="48">
        <f>Таблица1[[#This Row],[Возврат 1002]]+Таблица1[[#This Row],[Возврат 1001]]</f>
        <v>0</v>
      </c>
      <c r="AQ1496" s="48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496" s="30"/>
    </row>
    <row r="1497" spans="1:44" s="3" customFormat="1" ht="15.75" customHeight="1" x14ac:dyDescent="0.25">
      <c r="A1497" s="23" t="s">
        <v>810</v>
      </c>
      <c r="B1497" s="249">
        <v>63181</v>
      </c>
      <c r="C1497" s="253" t="s">
        <v>4493</v>
      </c>
      <c r="D1497" s="258" t="s">
        <v>810</v>
      </c>
      <c r="E1497" s="249">
        <v>63181</v>
      </c>
      <c r="F1497" s="260" t="s">
        <v>107</v>
      </c>
      <c r="G1497" s="263" t="s">
        <v>1099</v>
      </c>
      <c r="H1497" s="267" t="s">
        <v>21</v>
      </c>
      <c r="I1497" s="260">
        <v>4</v>
      </c>
      <c r="J1497" s="260">
        <v>98</v>
      </c>
      <c r="K1497" s="260">
        <v>15</v>
      </c>
      <c r="L1497" s="260">
        <v>33</v>
      </c>
      <c r="M1497" s="272">
        <v>58.6</v>
      </c>
      <c r="N1497" s="260">
        <v>6.5</v>
      </c>
      <c r="O1497" s="274" t="str">
        <f>CONCATENATE(Таблица1[[#This Row],[Отверстия]],"/",Таблица1[[#This Row],[PCD]])</f>
        <v>4/98</v>
      </c>
      <c r="P1497" s="261" t="str">
        <f>Таблица1[[#This Row],[Универсальный размер]]&amp;" "&amp;Таблица1[[#This Row],[Код Поставщика]]</f>
        <v>4/98/15/33/58,6/6,5 78.51Н</v>
      </c>
      <c r="Q1497" s="249" t="str">
        <f>CONCATENATE(Таблица1[[#This Row],[Отверстия]],"/",Таблица1[[#This Row],[PCD]],"/",Таблица1[[#This Row],[Диаметр]])</f>
        <v>4/98/15</v>
      </c>
      <c r="R1497" s="279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4/98/15/33/58,6/6,5</v>
      </c>
      <c r="S1497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4/98/15/33/58,6/6,5</v>
      </c>
      <c r="T1497" s="75" t="s">
        <v>3058</v>
      </c>
      <c r="U1497" s="75">
        <v>4</v>
      </c>
      <c r="V1497" s="35">
        <v>4</v>
      </c>
      <c r="W1497" s="284"/>
      <c r="X1497" s="34">
        <v>3350</v>
      </c>
      <c r="Y1497" s="287"/>
      <c r="Z1497" s="289"/>
      <c r="AA1497" s="294">
        <f>IFERROR(VLOOKUP(Таблица1[[#This Row],[Товар КОД6]],'Stock СВОД'!$A$5:$C$220,2,0),)</f>
        <v>0</v>
      </c>
      <c r="AB1497" s="298">
        <f>IFERROR(VLOOKUP(Таблица1[[#This Row],[Товар КОД6]],'Продажи Период СВОД'!$A$5:$C$410,2,0),)</f>
        <v>0</v>
      </c>
      <c r="AC1497" s="302">
        <f>IFERROR(VLOOKUP(Таблица1[[#This Row],[Товар КОД6]],'Stock СВОД'!$A$5:$C$220,3,0),)</f>
        <v>0</v>
      </c>
      <c r="AD1497" s="298">
        <f>IFERROR(VLOOKUP(Таблица1[[#This Row],[Товар КОД6]],'Продажи Период СВОД'!$A$5:$C$410,3,0),)</f>
        <v>0</v>
      </c>
      <c r="AE1497" s="226">
        <f>Таблица1[[#This Row],[СТОК 1001]]+Таблица1[[#This Row],[СТОК 1002,]]</f>
        <v>0</v>
      </c>
      <c r="AF1497" s="308"/>
      <c r="AG1497" s="312"/>
      <c r="AH1497" s="227">
        <f>Таблица1[[#This Row],[1002 заказ]]+Таблица1[[#This Row],[1001 заказ]]</f>
        <v>0</v>
      </c>
      <c r="AI1497" s="61"/>
      <c r="AJ1497" s="228"/>
      <c r="AK1497" s="228"/>
      <c r="AL1497" s="229">
        <f>Таблица1[[#This Row],[ФАКТ 1001]]+Таблица1[[#This Row],[ФАКТ 1002]]+Таблица1[[#This Row],[1001 заказ]]+Таблица1[[#This Row],[1002 заказ]]</f>
        <v>0</v>
      </c>
      <c r="AM1497" s="30"/>
      <c r="AN1497" s="230"/>
      <c r="AO1497" s="230"/>
      <c r="AP1497" s="48">
        <f>Таблица1[[#This Row],[Возврат 1002]]+Таблица1[[#This Row],[Возврат 1001]]</f>
        <v>0</v>
      </c>
      <c r="AQ1497" s="48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497" s="30"/>
    </row>
    <row r="1498" spans="1:44" s="3" customFormat="1" ht="15.75" customHeight="1" x14ac:dyDescent="0.25">
      <c r="A1498" s="23" t="s">
        <v>810</v>
      </c>
      <c r="B1498" s="249">
        <v>63182</v>
      </c>
      <c r="C1498" s="253" t="s">
        <v>4496</v>
      </c>
      <c r="D1498" s="258" t="s">
        <v>810</v>
      </c>
      <c r="E1498" s="249">
        <v>63182</v>
      </c>
      <c r="F1498" s="260" t="s">
        <v>38</v>
      </c>
      <c r="G1498" s="263" t="s">
        <v>3248</v>
      </c>
      <c r="H1498" s="267" t="s">
        <v>21</v>
      </c>
      <c r="I1498" s="260">
        <v>4</v>
      </c>
      <c r="J1498" s="260">
        <v>100</v>
      </c>
      <c r="K1498" s="260">
        <v>15</v>
      </c>
      <c r="L1498" s="260">
        <v>40</v>
      </c>
      <c r="M1498" s="272">
        <v>60.1</v>
      </c>
      <c r="N1498" s="260">
        <v>6</v>
      </c>
      <c r="O1498" s="274" t="str">
        <f>CONCATENATE(Таблица1[[#This Row],[Отверстия]],"/",Таблица1[[#This Row],[PCD]])</f>
        <v>4/100</v>
      </c>
      <c r="P1498" s="261" t="str">
        <f>Таблица1[[#This Row],[Универсальный размер]]&amp;" "&amp;Таблица1[[#This Row],[Код Поставщика]]</f>
        <v>4/100/15/40/60,1/6 84.22Ам</v>
      </c>
      <c r="Q1498" s="249" t="str">
        <f>CONCATENATE(Таблица1[[#This Row],[Отверстия]],"/",Таблица1[[#This Row],[PCD]],"/",Таблица1[[#This Row],[Диаметр]])</f>
        <v>4/100/15</v>
      </c>
      <c r="R1498" s="279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4/100/15/40/60,1/6</v>
      </c>
      <c r="S1498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4/100/15/40/60,1/6</v>
      </c>
      <c r="T1498" s="58" t="s">
        <v>28</v>
      </c>
      <c r="U1498" s="4">
        <v>4</v>
      </c>
      <c r="V1498" s="35">
        <v>8</v>
      </c>
      <c r="W1498" s="284"/>
      <c r="X1498" s="34">
        <v>3590</v>
      </c>
      <c r="Y1498" s="287"/>
      <c r="Z1498" s="289"/>
      <c r="AA1498" s="294">
        <f>IFERROR(VLOOKUP(Таблица1[[#This Row],[Товар КОД6]],'Stock СВОД'!$A$5:$C$220,2,0),)</f>
        <v>0</v>
      </c>
      <c r="AB1498" s="298">
        <f>IFERROR(VLOOKUP(Таблица1[[#This Row],[Товар КОД6]],'Продажи Период СВОД'!$A$5:$C$410,2,0),)</f>
        <v>0</v>
      </c>
      <c r="AC1498" s="302">
        <f>IFERROR(VLOOKUP(Таблица1[[#This Row],[Товар КОД6]],'Stock СВОД'!$A$5:$C$220,3,0),)</f>
        <v>0</v>
      </c>
      <c r="AD1498" s="298">
        <f>IFERROR(VLOOKUP(Таблица1[[#This Row],[Товар КОД6]],'Продажи Период СВОД'!$A$5:$C$410,3,0),)</f>
        <v>0</v>
      </c>
      <c r="AE1498" s="226">
        <f>Таблица1[[#This Row],[СТОК 1001]]+Таблица1[[#This Row],[СТОК 1002,]]</f>
        <v>0</v>
      </c>
      <c r="AF1498" s="308"/>
      <c r="AG1498" s="312"/>
      <c r="AH1498" s="227">
        <f>Таблица1[[#This Row],[1002 заказ]]+Таблица1[[#This Row],[1001 заказ]]</f>
        <v>0</v>
      </c>
      <c r="AI1498" s="61"/>
      <c r="AJ1498" s="228"/>
      <c r="AK1498" s="228"/>
      <c r="AL1498" s="229">
        <f>Таблица1[[#This Row],[ФАКТ 1001]]+Таблица1[[#This Row],[ФАКТ 1002]]+Таблица1[[#This Row],[1001 заказ]]+Таблица1[[#This Row],[1002 заказ]]</f>
        <v>0</v>
      </c>
      <c r="AM1498" s="30"/>
      <c r="AN1498" s="230"/>
      <c r="AO1498" s="230"/>
      <c r="AP1498" s="48">
        <f>Таблица1[[#This Row],[Возврат 1002]]+Таблица1[[#This Row],[Возврат 1001]]</f>
        <v>0</v>
      </c>
      <c r="AQ1498" s="48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498" s="30"/>
    </row>
    <row r="1499" spans="1:44" s="3" customFormat="1" ht="15.75" customHeight="1" x14ac:dyDescent="0.25">
      <c r="A1499" s="23" t="s">
        <v>810</v>
      </c>
      <c r="B1499" s="249">
        <v>63183</v>
      </c>
      <c r="C1499" s="253" t="s">
        <v>4497</v>
      </c>
      <c r="D1499" s="258" t="s">
        <v>810</v>
      </c>
      <c r="E1499" s="249">
        <v>63183</v>
      </c>
      <c r="F1499" s="260" t="s">
        <v>38</v>
      </c>
      <c r="G1499" s="263" t="s">
        <v>1097</v>
      </c>
      <c r="H1499" s="267" t="s">
        <v>21</v>
      </c>
      <c r="I1499" s="260">
        <v>4</v>
      </c>
      <c r="J1499" s="260">
        <v>114.3</v>
      </c>
      <c r="K1499" s="260">
        <v>15</v>
      </c>
      <c r="L1499" s="260">
        <v>40</v>
      </c>
      <c r="M1499" s="260">
        <v>66.099999999999994</v>
      </c>
      <c r="N1499" s="260">
        <v>6</v>
      </c>
      <c r="O1499" s="274" t="str">
        <f>CONCATENATE(Таблица1[[#This Row],[Отверстия]],"/",Таблица1[[#This Row],[PCD]])</f>
        <v>4/114,3</v>
      </c>
      <c r="P1499" s="261" t="str">
        <f>Таблица1[[#This Row],[Универсальный размер]]&amp;" "&amp;Таблица1[[#This Row],[Код Поставщика]]</f>
        <v>4/114,3/15/40/66,1/6 86.16Пл</v>
      </c>
      <c r="Q1499" s="249" t="str">
        <f>CONCATENATE(Таблица1[[#This Row],[Отверстия]],"/",Таблица1[[#This Row],[PCD]],"/",Таблица1[[#This Row],[Диаметр]])</f>
        <v>4/114,3/15</v>
      </c>
      <c r="R1499" s="279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4/114,3/15/40/66,1/6</v>
      </c>
      <c r="S1499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4/114,3/15/40/66,1/6</v>
      </c>
      <c r="T1499" s="58" t="s">
        <v>28</v>
      </c>
      <c r="U1499" s="4">
        <v>4</v>
      </c>
      <c r="V1499" s="35">
        <v>4</v>
      </c>
      <c r="W1499" s="284"/>
      <c r="X1499" s="34">
        <v>3350</v>
      </c>
      <c r="Y1499" s="287"/>
      <c r="Z1499" s="289"/>
      <c r="AA1499" s="294">
        <f>IFERROR(VLOOKUP(Таблица1[[#This Row],[Товар КОД6]],'Stock СВОД'!$A$5:$C$220,2,0),)</f>
        <v>0</v>
      </c>
      <c r="AB1499" s="298">
        <f>IFERROR(VLOOKUP(Таблица1[[#This Row],[Товар КОД6]],'Продажи Период СВОД'!$A$5:$C$410,2,0),)</f>
        <v>0</v>
      </c>
      <c r="AC1499" s="302">
        <f>IFERROR(VLOOKUP(Таблица1[[#This Row],[Товар КОД6]],'Stock СВОД'!$A$5:$C$220,3,0),)</f>
        <v>0</v>
      </c>
      <c r="AD1499" s="298">
        <f>IFERROR(VLOOKUP(Таблица1[[#This Row],[Товар КОД6]],'Продажи Период СВОД'!$A$5:$C$410,3,0),)</f>
        <v>0</v>
      </c>
      <c r="AE1499" s="226">
        <f>Таблица1[[#This Row],[СТОК 1001]]+Таблица1[[#This Row],[СТОК 1002,]]</f>
        <v>0</v>
      </c>
      <c r="AF1499" s="308"/>
      <c r="AG1499" s="312"/>
      <c r="AH1499" s="227">
        <f>Таблица1[[#This Row],[1002 заказ]]+Таблица1[[#This Row],[1001 заказ]]</f>
        <v>0</v>
      </c>
      <c r="AI1499" s="61"/>
      <c r="AJ1499" s="228"/>
      <c r="AK1499" s="228"/>
      <c r="AL1499" s="229">
        <f>Таблица1[[#This Row],[ФАКТ 1001]]+Таблица1[[#This Row],[ФАКТ 1002]]+Таблица1[[#This Row],[1001 заказ]]+Таблица1[[#This Row],[1002 заказ]]</f>
        <v>0</v>
      </c>
      <c r="AM1499" s="30"/>
      <c r="AN1499" s="230"/>
      <c r="AO1499" s="230"/>
      <c r="AP1499" s="48">
        <f>Таблица1[[#This Row],[Возврат 1002]]+Таблица1[[#This Row],[Возврат 1001]]</f>
        <v>0</v>
      </c>
      <c r="AQ1499" s="48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499" s="30"/>
    </row>
    <row r="1500" spans="1:44" s="3" customFormat="1" ht="15.75" customHeight="1" x14ac:dyDescent="0.25">
      <c r="A1500" s="23" t="s">
        <v>810</v>
      </c>
      <c r="B1500" s="249">
        <v>63184</v>
      </c>
      <c r="C1500" s="253" t="s">
        <v>4498</v>
      </c>
      <c r="D1500" s="258" t="s">
        <v>810</v>
      </c>
      <c r="E1500" s="249">
        <v>63184</v>
      </c>
      <c r="F1500" s="260" t="s">
        <v>1003</v>
      </c>
      <c r="G1500" s="263" t="s">
        <v>3248</v>
      </c>
      <c r="H1500" s="267" t="s">
        <v>21</v>
      </c>
      <c r="I1500" s="260">
        <v>5</v>
      </c>
      <c r="J1500" s="260">
        <v>108</v>
      </c>
      <c r="K1500" s="260">
        <v>17</v>
      </c>
      <c r="L1500" s="260">
        <v>33</v>
      </c>
      <c r="M1500" s="272">
        <v>60.1</v>
      </c>
      <c r="N1500" s="260">
        <v>7</v>
      </c>
      <c r="O1500" s="274" t="str">
        <f>CONCATENATE(Таблица1[[#This Row],[Отверстия]],"/",Таблица1[[#This Row],[PCD]])</f>
        <v>5/108</v>
      </c>
      <c r="P1500" s="261" t="str">
        <f>Таблица1[[#This Row],[Универсальный размер]]&amp;" "&amp;Таблица1[[#This Row],[Код Поставщика]]</f>
        <v>5/108/17/33/60,1/7 99.39Ам</v>
      </c>
      <c r="Q1500" s="249" t="str">
        <f>CONCATENATE(Таблица1[[#This Row],[Отверстия]],"/",Таблица1[[#This Row],[PCD]],"/",Таблица1[[#This Row],[Диаметр]])</f>
        <v>5/108/17</v>
      </c>
      <c r="R1500" s="279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5/108/17/33/60,1/7</v>
      </c>
      <c r="S1500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5/108/17/33/60,1/7</v>
      </c>
      <c r="T1500" s="75" t="s">
        <v>3058</v>
      </c>
      <c r="U1500" s="75">
        <v>4</v>
      </c>
      <c r="V1500" s="35">
        <v>4</v>
      </c>
      <c r="W1500" s="284"/>
      <c r="X1500" s="34">
        <v>4750</v>
      </c>
      <c r="Y1500" s="287"/>
      <c r="Z1500" s="289"/>
      <c r="AA1500" s="294">
        <f>IFERROR(VLOOKUP(Таблица1[[#This Row],[Товар КОД6]],'Stock СВОД'!$A$5:$C$220,2,0),)</f>
        <v>0</v>
      </c>
      <c r="AB1500" s="298">
        <f>IFERROR(VLOOKUP(Таблица1[[#This Row],[Товар КОД6]],'Продажи Период СВОД'!$A$5:$C$410,2,0),)</f>
        <v>0</v>
      </c>
      <c r="AC1500" s="302">
        <f>IFERROR(VLOOKUP(Таблица1[[#This Row],[Товар КОД6]],'Stock СВОД'!$A$5:$C$220,3,0),)</f>
        <v>0</v>
      </c>
      <c r="AD1500" s="298">
        <f>IFERROR(VLOOKUP(Таблица1[[#This Row],[Товар КОД6]],'Продажи Период СВОД'!$A$5:$C$410,3,0),)</f>
        <v>0</v>
      </c>
      <c r="AE1500" s="226">
        <f>Таблица1[[#This Row],[СТОК 1001]]+Таблица1[[#This Row],[СТОК 1002,]]</f>
        <v>0</v>
      </c>
      <c r="AF1500" s="308"/>
      <c r="AG1500" s="312"/>
      <c r="AH1500" s="227">
        <f>Таблица1[[#This Row],[1002 заказ]]+Таблица1[[#This Row],[1001 заказ]]</f>
        <v>0</v>
      </c>
      <c r="AI1500" s="61"/>
      <c r="AJ1500" s="228"/>
      <c r="AK1500" s="228"/>
      <c r="AL1500" s="229">
        <f>Таблица1[[#This Row],[ФАКТ 1001]]+Таблица1[[#This Row],[ФАКТ 1002]]+Таблица1[[#This Row],[1001 заказ]]+Таблица1[[#This Row],[1002 заказ]]</f>
        <v>0</v>
      </c>
      <c r="AM1500" s="30"/>
      <c r="AN1500" s="230"/>
      <c r="AO1500" s="230"/>
      <c r="AP1500" s="48">
        <f>Таблица1[[#This Row],[Возврат 1002]]+Таблица1[[#This Row],[Возврат 1001]]</f>
        <v>0</v>
      </c>
      <c r="AQ1500" s="48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500" s="30"/>
    </row>
    <row r="1501" spans="1:44" s="3" customFormat="1" ht="15.75" customHeight="1" x14ac:dyDescent="0.25">
      <c r="A1501" s="23" t="s">
        <v>810</v>
      </c>
      <c r="B1501" s="249">
        <v>63185</v>
      </c>
      <c r="C1501" s="253" t="s">
        <v>4499</v>
      </c>
      <c r="D1501" s="258" t="s">
        <v>810</v>
      </c>
      <c r="E1501" s="249">
        <v>63185</v>
      </c>
      <c r="F1501" s="260" t="s">
        <v>3245</v>
      </c>
      <c r="G1501" s="263" t="s">
        <v>1099</v>
      </c>
      <c r="H1501" s="267" t="s">
        <v>21</v>
      </c>
      <c r="I1501" s="260">
        <v>5</v>
      </c>
      <c r="J1501" s="260">
        <v>108</v>
      </c>
      <c r="K1501" s="260">
        <v>15</v>
      </c>
      <c r="L1501" s="260">
        <v>38</v>
      </c>
      <c r="M1501" s="272">
        <v>57.1</v>
      </c>
      <c r="N1501" s="260">
        <v>6.5</v>
      </c>
      <c r="O1501" s="274" t="str">
        <f>CONCATENATE(Таблица1[[#This Row],[Отверстия]],"/",Таблица1[[#This Row],[PCD]])</f>
        <v>5/108</v>
      </c>
      <c r="P1501" s="261" t="str">
        <f>Таблица1[[#This Row],[Универсальный размер]]&amp;" "&amp;Таблица1[[#This Row],[Код Поставщика]]</f>
        <v>5/108/15/38/57,1/6,5 411.17Н</v>
      </c>
      <c r="Q1501" s="249" t="str">
        <f>CONCATENATE(Таблица1[[#This Row],[Отверстия]],"/",Таблица1[[#This Row],[PCD]],"/",Таблица1[[#This Row],[Диаметр]])</f>
        <v>5/108/15</v>
      </c>
      <c r="R1501" s="279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5/108/15/38/57,1/6,5</v>
      </c>
      <c r="S1501" s="54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5/108/15/38/57,1/6,5</v>
      </c>
      <c r="T1501" s="75" t="s">
        <v>3058</v>
      </c>
      <c r="U1501" s="75">
        <v>4</v>
      </c>
      <c r="V1501" s="35">
        <v>4</v>
      </c>
      <c r="W1501" s="284"/>
      <c r="X1501" s="34">
        <v>3350</v>
      </c>
      <c r="Y1501" s="287"/>
      <c r="Z1501" s="289"/>
      <c r="AA1501" s="294">
        <f>IFERROR(VLOOKUP(Таблица1[[#This Row],[Товар КОД6]],'Stock СВОД'!$A$5:$C$220,2,0),)</f>
        <v>0</v>
      </c>
      <c r="AB1501" s="298">
        <f>IFERROR(VLOOKUP(Таблица1[[#This Row],[Товар КОД6]],'Продажи Период СВОД'!$A$5:$C$410,2,0),)</f>
        <v>0</v>
      </c>
      <c r="AC1501" s="302">
        <f>IFERROR(VLOOKUP(Таблица1[[#This Row],[Товар КОД6]],'Stock СВОД'!$A$5:$C$220,3,0),)</f>
        <v>0</v>
      </c>
      <c r="AD1501" s="298">
        <f>IFERROR(VLOOKUP(Таблица1[[#This Row],[Товар КОД6]],'Продажи Период СВОД'!$A$5:$C$410,3,0),)</f>
        <v>0</v>
      </c>
      <c r="AE1501" s="226">
        <f>Таблица1[[#This Row],[СТОК 1001]]+Таблица1[[#This Row],[СТОК 1002,]]</f>
        <v>0</v>
      </c>
      <c r="AF1501" s="308"/>
      <c r="AG1501" s="312"/>
      <c r="AH1501" s="231">
        <f>Таблица1[[#This Row],[1002 заказ]]+Таблица1[[#This Row],[1001 заказ]]</f>
        <v>0</v>
      </c>
      <c r="AI1501" s="152"/>
      <c r="AJ1501" s="232"/>
      <c r="AK1501" s="232"/>
      <c r="AL1501" s="233">
        <f>Таблица1[[#This Row],[ФАКТ 1001]]+Таблица1[[#This Row],[ФАКТ 1002]]+Таблица1[[#This Row],[1001 заказ]]+Таблица1[[#This Row],[1002 заказ]]</f>
        <v>0</v>
      </c>
      <c r="AM1501" s="154"/>
      <c r="AN1501" s="234"/>
      <c r="AO1501" s="234"/>
      <c r="AP1501" s="155">
        <f>Таблица1[[#This Row],[Возврат 1002]]+Таблица1[[#This Row],[Возврат 1001]]</f>
        <v>0</v>
      </c>
      <c r="AQ1501" s="155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501" s="154"/>
    </row>
    <row r="1502" spans="1:44" s="3" customFormat="1" ht="15.75" hidden="1" customHeight="1" x14ac:dyDescent="0.2">
      <c r="A1502" s="25" t="s">
        <v>811</v>
      </c>
      <c r="B1502" s="2">
        <v>447772</v>
      </c>
      <c r="C1502" s="90">
        <v>33184</v>
      </c>
      <c r="D1502" s="25" t="s">
        <v>811</v>
      </c>
      <c r="E1502" s="2">
        <v>447772</v>
      </c>
      <c r="F1502" s="2"/>
      <c r="G1502" s="59"/>
      <c r="H1502" s="2"/>
      <c r="I1502" s="2">
        <v>4</v>
      </c>
      <c r="J1502" s="2">
        <v>100</v>
      </c>
      <c r="K1502" s="2">
        <v>13</v>
      </c>
      <c r="L1502" s="2">
        <v>45</v>
      </c>
      <c r="M1502" s="2">
        <v>54.1</v>
      </c>
      <c r="N1502" s="2">
        <v>5</v>
      </c>
      <c r="O1502" s="43" t="str">
        <f>CONCATENATE(Таблица1[[#This Row],[Отверстия]],"/",Таблица1[[#This Row],[PCD]])</f>
        <v>4/100</v>
      </c>
      <c r="P1502" s="7" t="s">
        <v>865</v>
      </c>
      <c r="Q1502" s="43" t="str">
        <f>CONCATENATE(Таблица1[[#This Row],[Отверстия]],"/",Таблица1[[#This Row],[PCD]],"/",Таблица1[[#This Row],[Диаметр]])</f>
        <v>4/100/13</v>
      </c>
      <c r="R150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4/100/13/45/54,1/5</v>
      </c>
      <c r="S1502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4-100-13-45-54,1-5</v>
      </c>
      <c r="T1502" s="2" t="s">
        <v>22</v>
      </c>
      <c r="U1502" s="2"/>
      <c r="V1502" s="2"/>
      <c r="W1502" s="55" t="s">
        <v>2893</v>
      </c>
      <c r="X1502" s="34">
        <v>743.6</v>
      </c>
      <c r="Y1502" s="161"/>
      <c r="Z1502" s="34">
        <v>0</v>
      </c>
      <c r="AA1502" s="51">
        <f>IFERROR(VLOOKUP(Таблица1[[#This Row],[Товар КОД6]],'Stock СВОД'!$A$5:$C$220,2,0),)</f>
        <v>0</v>
      </c>
      <c r="AB1502" s="51">
        <f>IFERROR(VLOOKUP(Таблица1[[#This Row],[Товар КОД6]],'Продажи Период СВОД'!$A$5:$C$410,2,0),)</f>
        <v>0</v>
      </c>
      <c r="AC1502" s="129">
        <f>IFERROR(VLOOKUP(Таблица1[[#This Row],[Товар КОД6]],'Stock СВОД'!$A$5:$C$220,3,0),)</f>
        <v>0</v>
      </c>
      <c r="AD1502" s="51">
        <f>IFERROR(VLOOKUP(Таблица1[[#This Row],[Товар КОД6]],'Продажи Период СВОД'!$A$5:$C$410,3,0),)</f>
        <v>0</v>
      </c>
      <c r="AE1502" s="119">
        <f>Таблица1[[#This Row],[СТОК 1001]]+Таблица1[[#This Row],[СТОК 1002,]]</f>
        <v>0</v>
      </c>
      <c r="AF1502" s="128"/>
      <c r="AG1502" s="129"/>
      <c r="AH1502" s="120">
        <f>Таблица1[[#This Row],[1002 заказ]]+Таблица1[[#This Row],[1001 заказ]]</f>
        <v>0</v>
      </c>
      <c r="AI1502" s="57"/>
      <c r="AJ1502" s="57"/>
      <c r="AK1502" s="57"/>
      <c r="AL1502" s="57">
        <f>Таблица1[[#This Row],[ФАКТ 1001]]+Таблица1[[#This Row],[ФАКТ 1002]]+Таблица1[[#This Row],[1001 заказ]]+Таблица1[[#This Row],[1002 заказ]]</f>
        <v>0</v>
      </c>
      <c r="AP1502" s="3">
        <f>Таблица1[[#This Row],[Возврат 1002]]+Таблица1[[#This Row],[Возврат 1001]]</f>
        <v>0</v>
      </c>
      <c r="AQ150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503" spans="1:44" s="3" customFormat="1" ht="15.75" hidden="1" customHeight="1" x14ac:dyDescent="0.2">
      <c r="A1503" s="25" t="s">
        <v>811</v>
      </c>
      <c r="B1503" s="2">
        <v>651890</v>
      </c>
      <c r="C1503" s="90">
        <v>46783</v>
      </c>
      <c r="D1503" s="25" t="s">
        <v>811</v>
      </c>
      <c r="E1503" s="2">
        <v>651890</v>
      </c>
      <c r="F1503" s="2"/>
      <c r="G1503" s="59"/>
      <c r="H1503" s="2"/>
      <c r="I1503" s="2">
        <v>4</v>
      </c>
      <c r="J1503" s="2">
        <v>100</v>
      </c>
      <c r="K1503" s="2">
        <v>13</v>
      </c>
      <c r="L1503" s="2">
        <v>49</v>
      </c>
      <c r="M1503" s="5">
        <v>56.6</v>
      </c>
      <c r="N1503" s="2">
        <v>5</v>
      </c>
      <c r="O1503" s="43" t="str">
        <f>CONCATENATE(Таблица1[[#This Row],[Отверстия]],"/",Таблица1[[#This Row],[PCD]])</f>
        <v>4/100</v>
      </c>
      <c r="P1503" s="7" t="s">
        <v>941</v>
      </c>
      <c r="Q1503" s="43" t="str">
        <f>CONCATENATE(Таблица1[[#This Row],[Отверстия]],"/",Таблица1[[#This Row],[PCD]],"/",Таблица1[[#This Row],[Диаметр]])</f>
        <v>4/100/13</v>
      </c>
      <c r="R150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4/100/13/49/56,6/5</v>
      </c>
      <c r="S1503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4-100-13-49-56,6-5</v>
      </c>
      <c r="T1503" s="2" t="s">
        <v>22</v>
      </c>
      <c r="U1503" s="2"/>
      <c r="V1503" s="2"/>
      <c r="W1503" s="55"/>
      <c r="X1503" s="34">
        <v>995</v>
      </c>
      <c r="Y1503" s="161"/>
      <c r="Z1503" s="34">
        <v>0</v>
      </c>
      <c r="AA1503" s="51">
        <f>IFERROR(VLOOKUP(Таблица1[[#This Row],[Товар КОД6]],'Stock СВОД'!$A$5:$C$220,2,0),)</f>
        <v>0</v>
      </c>
      <c r="AB1503" s="51">
        <f>IFERROR(VLOOKUP(Таблица1[[#This Row],[Товар КОД6]],'Продажи Период СВОД'!$A$5:$C$410,2,0),)</f>
        <v>0</v>
      </c>
      <c r="AC1503" s="129">
        <f>IFERROR(VLOOKUP(Таблица1[[#This Row],[Товар КОД6]],'Stock СВОД'!$A$5:$C$220,3,0),)</f>
        <v>0</v>
      </c>
      <c r="AD1503" s="51">
        <f>IFERROR(VLOOKUP(Таблица1[[#This Row],[Товар КОД6]],'Продажи Период СВОД'!$A$5:$C$410,3,0),)</f>
        <v>0</v>
      </c>
      <c r="AE1503" s="119">
        <f>Таблица1[[#This Row],[СТОК 1001]]+Таблица1[[#This Row],[СТОК 1002,]]</f>
        <v>0</v>
      </c>
      <c r="AF1503" s="128"/>
      <c r="AG1503" s="129"/>
      <c r="AH1503" s="120">
        <f>Таблица1[[#This Row],[1002 заказ]]+Таблица1[[#This Row],[1001 заказ]]</f>
        <v>0</v>
      </c>
      <c r="AI1503" s="57"/>
      <c r="AJ1503" s="57"/>
      <c r="AK1503" s="57"/>
      <c r="AL1503" s="57">
        <f>Таблица1[[#This Row],[ФАКТ 1001]]+Таблица1[[#This Row],[ФАКТ 1002]]+Таблица1[[#This Row],[1001 заказ]]+Таблица1[[#This Row],[1002 заказ]]</f>
        <v>0</v>
      </c>
      <c r="AP1503" s="3">
        <f>Таблица1[[#This Row],[Возврат 1002]]+Таблица1[[#This Row],[Возврат 1001]]</f>
        <v>0</v>
      </c>
      <c r="AQ150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504" spans="1:44" s="3" customFormat="1" ht="15.75" hidden="1" customHeight="1" x14ac:dyDescent="0.2">
      <c r="A1504" s="25" t="s">
        <v>811</v>
      </c>
      <c r="B1504" s="2">
        <v>447776</v>
      </c>
      <c r="C1504" s="90">
        <v>31101</v>
      </c>
      <c r="D1504" s="25" t="s">
        <v>811</v>
      </c>
      <c r="E1504" s="2">
        <v>447776</v>
      </c>
      <c r="F1504" s="2"/>
      <c r="G1504" s="59"/>
      <c r="H1504" s="2"/>
      <c r="I1504" s="2">
        <v>4</v>
      </c>
      <c r="J1504" s="2">
        <v>100</v>
      </c>
      <c r="K1504" s="2">
        <v>13</v>
      </c>
      <c r="L1504" s="2">
        <v>49</v>
      </c>
      <c r="M1504" s="5">
        <v>56.6</v>
      </c>
      <c r="N1504" s="2">
        <v>5.5</v>
      </c>
      <c r="O1504" s="43" t="str">
        <f>CONCATENATE(Таблица1[[#This Row],[Отверстия]],"/",Таблица1[[#This Row],[PCD]])</f>
        <v>4/100</v>
      </c>
      <c r="P1504" s="7" t="s">
        <v>942</v>
      </c>
      <c r="Q1504" s="43" t="str">
        <f>CONCATENATE(Таблица1[[#This Row],[Отверстия]],"/",Таблица1[[#This Row],[PCD]],"/",Таблица1[[#This Row],[Диаметр]])</f>
        <v>4/100/13</v>
      </c>
      <c r="R150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4/100/13/49/56,6/5,5</v>
      </c>
      <c r="S1504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4-100-13-49-56,6-5,5</v>
      </c>
      <c r="T1504" s="2" t="s">
        <v>22</v>
      </c>
      <c r="U1504" s="2"/>
      <c r="V1504" s="2"/>
      <c r="W1504" s="55"/>
      <c r="X1504" s="34">
        <v>836.6</v>
      </c>
      <c r="Y1504" s="161"/>
      <c r="Z1504" s="34">
        <v>0</v>
      </c>
      <c r="AA1504" s="51">
        <f>IFERROR(VLOOKUP(Таблица1[[#This Row],[Товар КОД6]],'Stock СВОД'!$A$5:$C$220,2,0),)</f>
        <v>0</v>
      </c>
      <c r="AB1504" s="51">
        <f>IFERROR(VLOOKUP(Таблица1[[#This Row],[Товар КОД6]],'Продажи Период СВОД'!$A$5:$C$410,2,0),)</f>
        <v>0</v>
      </c>
      <c r="AC1504" s="129">
        <f>IFERROR(VLOOKUP(Таблица1[[#This Row],[Товар КОД6]],'Stock СВОД'!$A$5:$C$220,3,0),)</f>
        <v>0</v>
      </c>
      <c r="AD1504" s="51">
        <f>IFERROR(VLOOKUP(Таблица1[[#This Row],[Товар КОД6]],'Продажи Период СВОД'!$A$5:$C$410,3,0),)</f>
        <v>0</v>
      </c>
      <c r="AE1504" s="119">
        <f>Таблица1[[#This Row],[СТОК 1001]]+Таблица1[[#This Row],[СТОК 1002,]]</f>
        <v>0</v>
      </c>
      <c r="AF1504" s="128"/>
      <c r="AG1504" s="129"/>
      <c r="AH1504" s="120">
        <f>Таблица1[[#This Row],[1002 заказ]]+Таблица1[[#This Row],[1001 заказ]]</f>
        <v>0</v>
      </c>
      <c r="AI1504" s="57"/>
      <c r="AJ1504" s="57"/>
      <c r="AK1504" s="57"/>
      <c r="AL1504" s="57">
        <f>Таблица1[[#This Row],[ФАКТ 1001]]+Таблица1[[#This Row],[ФАКТ 1002]]+Таблица1[[#This Row],[1001 заказ]]+Таблица1[[#This Row],[1002 заказ]]</f>
        <v>0</v>
      </c>
      <c r="AP1504" s="3">
        <f>Таблица1[[#This Row],[Возврат 1002]]+Таблица1[[#This Row],[Возврат 1001]]</f>
        <v>0</v>
      </c>
      <c r="AQ150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505" spans="1:44" s="3" customFormat="1" ht="15.75" hidden="1" customHeight="1" x14ac:dyDescent="0.2">
      <c r="A1505" s="24" t="s">
        <v>811</v>
      </c>
      <c r="B1505" s="2">
        <v>2146073</v>
      </c>
      <c r="C1505" s="90">
        <v>14005</v>
      </c>
      <c r="D1505" s="24" t="s">
        <v>811</v>
      </c>
      <c r="E1505" s="7">
        <v>2146073</v>
      </c>
      <c r="F1505" s="7"/>
      <c r="G1505" s="8" t="s">
        <v>2692</v>
      </c>
      <c r="H1505" s="4" t="s">
        <v>2689</v>
      </c>
      <c r="I1505" s="5">
        <v>4</v>
      </c>
      <c r="J1505" s="5">
        <v>100</v>
      </c>
      <c r="K1505" s="5">
        <v>14</v>
      </c>
      <c r="L1505" s="5">
        <v>35</v>
      </c>
      <c r="M1505" s="5">
        <v>57.1</v>
      </c>
      <c r="N1505" s="5">
        <v>5.5</v>
      </c>
      <c r="O1505" s="43" t="str">
        <f>CONCATENATE(Таблица1[[#This Row],[Отверстия]],"/",Таблица1[[#This Row],[PCD]])</f>
        <v>4/100</v>
      </c>
      <c r="P1505" s="5" t="s">
        <v>2666</v>
      </c>
      <c r="Q1505" s="43" t="str">
        <f>CONCATENATE(Таблица1[[#This Row],[Отверстия]],"/",Таблица1[[#This Row],[PCD]],"/",Таблица1[[#This Row],[Диаметр]])</f>
        <v>4/100/14</v>
      </c>
      <c r="R150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4/100/14/35/57,1/5,5</v>
      </c>
      <c r="S1505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4-100-14-35-57,1-5,5</v>
      </c>
      <c r="T1505" s="58" t="s">
        <v>22</v>
      </c>
      <c r="U1505" s="4"/>
      <c r="V1505" s="35"/>
      <c r="W1505" s="55" t="s">
        <v>3052</v>
      </c>
      <c r="X1505" s="34">
        <v>1560</v>
      </c>
      <c r="Y1505" s="161"/>
      <c r="Z1505" s="37">
        <v>0</v>
      </c>
      <c r="AA1505" s="51">
        <f>IFERROR(VLOOKUP(Таблица1[[#This Row],[Товар КОД6]],'Stock СВОД'!$A$5:$C$220,2,0),)</f>
        <v>0</v>
      </c>
      <c r="AB1505" s="51">
        <f>IFERROR(VLOOKUP(Таблица1[[#This Row],[Товар КОД6]],'Продажи Период СВОД'!$A$5:$C$410,2,0),)</f>
        <v>0</v>
      </c>
      <c r="AC1505" s="129">
        <f>IFERROR(VLOOKUP(Таблица1[[#This Row],[Товар КОД6]],'Stock СВОД'!$A$5:$C$220,3,0),)</f>
        <v>0</v>
      </c>
      <c r="AD1505" s="51">
        <f>IFERROR(VLOOKUP(Таблица1[[#This Row],[Товар КОД6]],'Продажи Период СВОД'!$A$5:$C$410,3,0),)</f>
        <v>0</v>
      </c>
      <c r="AE1505" s="119">
        <f>Таблица1[[#This Row],[СТОК 1001]]+Таблица1[[#This Row],[СТОК 1002,]]</f>
        <v>0</v>
      </c>
      <c r="AF1505" s="128"/>
      <c r="AG1505" s="129"/>
      <c r="AH1505" s="120">
        <f>Таблица1[[#This Row],[1002 заказ]]+Таблица1[[#This Row],[1001 заказ]]</f>
        <v>0</v>
      </c>
      <c r="AI1505" s="57">
        <v>1</v>
      </c>
      <c r="AJ1505" s="57"/>
      <c r="AK1505" s="57"/>
      <c r="AL1505" s="57">
        <f>Таблица1[[#This Row],[ФАКТ 1001]]+Таблица1[[#This Row],[ФАКТ 1002]]+Таблица1[[#This Row],[1001 заказ]]+Таблица1[[#This Row],[1002 заказ]]</f>
        <v>0</v>
      </c>
      <c r="AP1505" s="3">
        <f>Таблица1[[#This Row],[Возврат 1002]]+Таблица1[[#This Row],[Возврат 1001]]</f>
        <v>0</v>
      </c>
      <c r="AQ150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506" spans="1:44" s="3" customFormat="1" ht="15.75" hidden="1" customHeight="1" x14ac:dyDescent="0.2">
      <c r="A1506" s="25" t="s">
        <v>811</v>
      </c>
      <c r="B1506" s="2">
        <v>447780</v>
      </c>
      <c r="C1506" s="90" t="s">
        <v>843</v>
      </c>
      <c r="D1506" s="25" t="s">
        <v>811</v>
      </c>
      <c r="E1506" s="2">
        <v>447780</v>
      </c>
      <c r="F1506" s="2"/>
      <c r="G1506" s="59"/>
      <c r="H1506" s="2"/>
      <c r="I1506" s="2">
        <v>4</v>
      </c>
      <c r="J1506" s="2">
        <v>100</v>
      </c>
      <c r="K1506" s="2">
        <v>14</v>
      </c>
      <c r="L1506" s="2">
        <v>36</v>
      </c>
      <c r="M1506" s="2">
        <v>60.1</v>
      </c>
      <c r="N1506" s="2">
        <v>5.5</v>
      </c>
      <c r="O1506" s="43" t="str">
        <f>CONCATENATE(Таблица1[[#This Row],[Отверстия]],"/",Таблица1[[#This Row],[PCD]])</f>
        <v>4/100</v>
      </c>
      <c r="P1506" s="7" t="s">
        <v>943</v>
      </c>
      <c r="Q1506" s="43" t="str">
        <f>CONCATENATE(Таблица1[[#This Row],[Отверстия]],"/",Таблица1[[#This Row],[PCD]],"/",Таблица1[[#This Row],[Диаметр]])</f>
        <v>4/100/14</v>
      </c>
      <c r="R150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4/100/14/36/60,1/5,5</v>
      </c>
      <c r="S1506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4-100-14-36-60,1-5,5</v>
      </c>
      <c r="T1506" s="2" t="s">
        <v>22</v>
      </c>
      <c r="U1506" s="2"/>
      <c r="V1506" s="2"/>
      <c r="W1506" s="55" t="s">
        <v>2745</v>
      </c>
      <c r="X1506" s="34">
        <v>940</v>
      </c>
      <c r="Y1506" s="161"/>
      <c r="Z1506" s="34">
        <v>0</v>
      </c>
      <c r="AA1506" s="51">
        <f>IFERROR(VLOOKUP(Таблица1[[#This Row],[Товар КОД6]],'Stock СВОД'!$A$5:$C$220,2,0),)</f>
        <v>0</v>
      </c>
      <c r="AB1506" s="51">
        <f>IFERROR(VLOOKUP(Таблица1[[#This Row],[Товар КОД6]],'Продажи Период СВОД'!$A$5:$C$410,2,0),)</f>
        <v>0</v>
      </c>
      <c r="AC1506" s="129">
        <f>IFERROR(VLOOKUP(Таблица1[[#This Row],[Товар КОД6]],'Stock СВОД'!$A$5:$C$220,3,0),)</f>
        <v>0</v>
      </c>
      <c r="AD1506" s="51">
        <f>IFERROR(VLOOKUP(Таблица1[[#This Row],[Товар КОД6]],'Продажи Период СВОД'!$A$5:$C$410,3,0),)</f>
        <v>0</v>
      </c>
      <c r="AE1506" s="119">
        <f>Таблица1[[#This Row],[СТОК 1001]]+Таблица1[[#This Row],[СТОК 1002,]]</f>
        <v>0</v>
      </c>
      <c r="AF1506" s="128"/>
      <c r="AG1506" s="129"/>
      <c r="AH1506" s="121">
        <f>Таблица1[[#This Row],[1002 заказ]]+Таблица1[[#This Row],[1001 заказ]]</f>
        <v>0</v>
      </c>
      <c r="AI1506" s="57">
        <v>1</v>
      </c>
      <c r="AJ1506" s="57"/>
      <c r="AK1506" s="57"/>
      <c r="AL1506" s="57">
        <f>Таблица1[[#This Row],[ФАКТ 1001]]+Таблица1[[#This Row],[ФАКТ 1002]]+Таблица1[[#This Row],[1001 заказ]]+Таблица1[[#This Row],[1002 заказ]]</f>
        <v>0</v>
      </c>
      <c r="AP1506" s="3">
        <f>Таблица1[[#This Row],[Возврат 1002]]+Таблица1[[#This Row],[Возврат 1001]]</f>
        <v>0</v>
      </c>
      <c r="AQ150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507" spans="1:44" s="3" customFormat="1" ht="15.75" hidden="1" customHeight="1" x14ac:dyDescent="0.2">
      <c r="A1507" s="25" t="s">
        <v>811</v>
      </c>
      <c r="B1507" s="2">
        <v>926897</v>
      </c>
      <c r="C1507" s="90" t="s">
        <v>844</v>
      </c>
      <c r="D1507" s="25" t="s">
        <v>811</v>
      </c>
      <c r="E1507" s="2">
        <v>926897</v>
      </c>
      <c r="F1507" s="2"/>
      <c r="G1507" s="59"/>
      <c r="H1507" s="2"/>
      <c r="I1507" s="2">
        <v>4</v>
      </c>
      <c r="J1507" s="2">
        <v>100</v>
      </c>
      <c r="K1507" s="2">
        <v>14</v>
      </c>
      <c r="L1507" s="2">
        <v>40</v>
      </c>
      <c r="M1507" s="2">
        <v>54.1</v>
      </c>
      <c r="N1507" s="2">
        <v>5.5</v>
      </c>
      <c r="O1507" s="43" t="str">
        <f>CONCATENATE(Таблица1[[#This Row],[Отверстия]],"/",Таблица1[[#This Row],[PCD]])</f>
        <v>4/100</v>
      </c>
      <c r="P1507" s="7" t="s">
        <v>944</v>
      </c>
      <c r="Q1507" s="43" t="str">
        <f>CONCATENATE(Таблица1[[#This Row],[Отверстия]],"/",Таблица1[[#This Row],[PCD]],"/",Таблица1[[#This Row],[Диаметр]])</f>
        <v>4/100/14</v>
      </c>
      <c r="R150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4/100/14/40/54,1/5,5</v>
      </c>
      <c r="S1507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4-100-14-40-54,1-5,5</v>
      </c>
      <c r="T1507" s="2" t="s">
        <v>22</v>
      </c>
      <c r="U1507" s="2"/>
      <c r="V1507" s="2"/>
      <c r="W1507" s="55" t="s">
        <v>2742</v>
      </c>
      <c r="X1507" s="34">
        <v>1449</v>
      </c>
      <c r="Y1507" s="161"/>
      <c r="Z1507" s="37">
        <v>0</v>
      </c>
      <c r="AA1507" s="51">
        <f>IFERROR(VLOOKUP(Таблица1[[#This Row],[Товар КОД6]],'Stock СВОД'!$A$5:$C$220,2,0),)</f>
        <v>0</v>
      </c>
      <c r="AB1507" s="51">
        <f>IFERROR(VLOOKUP(Таблица1[[#This Row],[Товар КОД6]],'Продажи Период СВОД'!$A$5:$C$410,2,0),)</f>
        <v>0</v>
      </c>
      <c r="AC1507" s="129">
        <f>IFERROR(VLOOKUP(Таблица1[[#This Row],[Товар КОД6]],'Stock СВОД'!$A$5:$C$220,3,0),)</f>
        <v>0</v>
      </c>
      <c r="AD1507" s="51">
        <f>IFERROR(VLOOKUP(Таблица1[[#This Row],[Товар КОД6]],'Продажи Период СВОД'!$A$5:$C$410,3,0),)</f>
        <v>0</v>
      </c>
      <c r="AE1507" s="119">
        <f>Таблица1[[#This Row],[СТОК 1001]]+Таблица1[[#This Row],[СТОК 1002,]]</f>
        <v>0</v>
      </c>
      <c r="AF1507" s="128"/>
      <c r="AG1507" s="129"/>
      <c r="AH1507" s="121">
        <f>Таблица1[[#This Row],[1002 заказ]]+Таблица1[[#This Row],[1001 заказ]]</f>
        <v>0</v>
      </c>
      <c r="AI1507" s="57">
        <v>1</v>
      </c>
      <c r="AJ1507" s="57"/>
      <c r="AK1507" s="57"/>
      <c r="AL1507" s="57">
        <f>Таблица1[[#This Row],[ФАКТ 1001]]+Таблица1[[#This Row],[ФАКТ 1002]]+Таблица1[[#This Row],[1001 заказ]]+Таблица1[[#This Row],[1002 заказ]]</f>
        <v>0</v>
      </c>
      <c r="AM1507" s="3">
        <v>1</v>
      </c>
      <c r="AP1507" s="3">
        <f>Таблица1[[#This Row],[Возврат 1002]]+Таблица1[[#This Row],[Возврат 1001]]</f>
        <v>0</v>
      </c>
      <c r="AQ150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508" spans="1:44" s="3" customFormat="1" ht="15.75" hidden="1" customHeight="1" x14ac:dyDescent="0.2">
      <c r="A1508" s="25" t="s">
        <v>811</v>
      </c>
      <c r="B1508" s="2">
        <v>895248</v>
      </c>
      <c r="C1508" s="90" t="s">
        <v>827</v>
      </c>
      <c r="D1508" s="25" t="s">
        <v>811</v>
      </c>
      <c r="E1508" s="2">
        <v>895248</v>
      </c>
      <c r="F1508" s="2" t="s">
        <v>2857</v>
      </c>
      <c r="G1508" s="59" t="s">
        <v>2855</v>
      </c>
      <c r="H1508" s="2" t="s">
        <v>2856</v>
      </c>
      <c r="I1508" s="2">
        <v>4</v>
      </c>
      <c r="J1508" s="2">
        <v>100</v>
      </c>
      <c r="K1508" s="2">
        <v>14</v>
      </c>
      <c r="L1508" s="2">
        <v>43</v>
      </c>
      <c r="M1508" s="2">
        <v>60.1</v>
      </c>
      <c r="N1508" s="2">
        <v>5.5</v>
      </c>
      <c r="O1508" s="43" t="str">
        <f>CONCATENATE(Таблица1[[#This Row],[Отверстия]],"/",Таблица1[[#This Row],[PCD]])</f>
        <v>4/100</v>
      </c>
      <c r="P1508" s="7" t="s">
        <v>902</v>
      </c>
      <c r="Q1508" s="43" t="str">
        <f>CONCATENATE(Таблица1[[#This Row],[Отверстия]],"/",Таблица1[[#This Row],[PCD]],"/",Таблица1[[#This Row],[Диаметр]])</f>
        <v>4/100/14</v>
      </c>
      <c r="R150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4/100/14/43/60,1/5,5</v>
      </c>
      <c r="S1508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4-100-14-43-60,1-5,5</v>
      </c>
      <c r="T1508" s="58" t="s">
        <v>28</v>
      </c>
      <c r="U1508" s="2">
        <v>8</v>
      </c>
      <c r="V1508" s="2">
        <v>8</v>
      </c>
      <c r="W1508" s="55" t="s">
        <v>2746</v>
      </c>
      <c r="X1508" s="34">
        <v>1060</v>
      </c>
      <c r="Y1508" s="161">
        <v>1060</v>
      </c>
      <c r="Z1508" s="37">
        <v>1060.2064</v>
      </c>
      <c r="AA1508" s="51">
        <f>IFERROR(VLOOKUP(Таблица1[[#This Row],[Товар КОД6]],'Stock СВОД'!$A$5:$C$220,2,0),)</f>
        <v>1</v>
      </c>
      <c r="AB1508" s="51">
        <f>IFERROR(VLOOKUP(Таблица1[[#This Row],[Товар КОД6]],'Продажи Период СВОД'!$A$5:$C$410,2,0),)</f>
        <v>0</v>
      </c>
      <c r="AC1508" s="129">
        <f>IFERROR(VLOOKUP(Таблица1[[#This Row],[Товар КОД6]],'Stock СВОД'!$A$5:$C$220,3,0),)</f>
        <v>0</v>
      </c>
      <c r="AD1508" s="51">
        <f>IFERROR(VLOOKUP(Таблица1[[#This Row],[Товар КОД6]],'Продажи Период СВОД'!$A$5:$C$410,3,0),)</f>
        <v>0</v>
      </c>
      <c r="AE1508" s="119">
        <f>Таблица1[[#This Row],[СТОК 1001]]+Таблица1[[#This Row],[СТОК 1002,]]</f>
        <v>1</v>
      </c>
      <c r="AF1508" s="128"/>
      <c r="AG1508" s="129"/>
      <c r="AH1508" s="121">
        <f>Таблица1[[#This Row],[1002 заказ]]+Таблица1[[#This Row],[1001 заказ]]</f>
        <v>0</v>
      </c>
      <c r="AI1508" s="57">
        <v>1</v>
      </c>
      <c r="AJ1508" s="57"/>
      <c r="AK1508" s="57"/>
      <c r="AL1508" s="57">
        <f>Таблица1[[#This Row],[ФАКТ 1001]]+Таблица1[[#This Row],[ФАКТ 1002]]+Таблица1[[#This Row],[1001 заказ]]+Таблица1[[#This Row],[1002 заказ]]</f>
        <v>0</v>
      </c>
      <c r="AP1508" s="3">
        <f>Таблица1[[#This Row],[Возврат 1002]]+Таблица1[[#This Row],[Возврат 1001]]</f>
        <v>0</v>
      </c>
      <c r="AQ150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1</v>
      </c>
    </row>
    <row r="1509" spans="1:44" s="3" customFormat="1" ht="15.75" hidden="1" customHeight="1" x14ac:dyDescent="0.25">
      <c r="A1509" s="25" t="s">
        <v>811</v>
      </c>
      <c r="B1509" s="2">
        <v>2039704</v>
      </c>
      <c r="C1509" s="90" t="s">
        <v>1044</v>
      </c>
      <c r="D1509" s="25" t="s">
        <v>811</v>
      </c>
      <c r="E1509" s="2">
        <v>2039704</v>
      </c>
      <c r="F1509" s="2">
        <v>14000</v>
      </c>
      <c r="G1509" s="59" t="s">
        <v>2858</v>
      </c>
      <c r="H1509" s="4" t="s">
        <v>2689</v>
      </c>
      <c r="I1509" s="2">
        <v>4</v>
      </c>
      <c r="J1509" s="2">
        <v>100</v>
      </c>
      <c r="K1509" s="2">
        <v>14</v>
      </c>
      <c r="L1509" s="2">
        <v>43</v>
      </c>
      <c r="M1509" s="2">
        <v>60.1</v>
      </c>
      <c r="N1509" s="2">
        <v>5.5</v>
      </c>
      <c r="O1509" s="43" t="str">
        <f>CONCATENATE(Таблица1[[#This Row],[Отверстия]],"/",Таблица1[[#This Row],[PCD]])</f>
        <v>4/100</v>
      </c>
      <c r="P1509" s="7" t="s">
        <v>1041</v>
      </c>
      <c r="Q1509" s="43" t="str">
        <f>CONCATENATE(Таблица1[[#This Row],[Отверстия]],"/",Таблица1[[#This Row],[PCD]],"/",Таблица1[[#This Row],[Диаметр]])</f>
        <v>4/100/14</v>
      </c>
      <c r="R150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4/100/14/43/60,1/5,5</v>
      </c>
      <c r="S1509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4-100-14-43-60,1-5,5</v>
      </c>
      <c r="T1509" s="58" t="s">
        <v>28</v>
      </c>
      <c r="U1509" s="2">
        <v>8</v>
      </c>
      <c r="V1509" s="2">
        <v>8</v>
      </c>
      <c r="W1509" s="55" t="s">
        <v>2746</v>
      </c>
      <c r="X1509" s="34">
        <v>1250</v>
      </c>
      <c r="Y1509" s="161">
        <v>1250</v>
      </c>
      <c r="Z1509" s="37">
        <v>1014.4873</v>
      </c>
      <c r="AA1509" s="51">
        <f>IFERROR(VLOOKUP(Таблица1[[#This Row],[Товар КОД6]],'Stock СВОД'!$A$5:$C$220,2,0),)</f>
        <v>0</v>
      </c>
      <c r="AB1509" s="51">
        <f>IFERROR(VLOOKUP(Таблица1[[#This Row],[Товар КОД6]],'Продажи Период СВОД'!$A$5:$C$410,2,0),)</f>
        <v>2</v>
      </c>
      <c r="AC1509" s="129">
        <f>IFERROR(VLOOKUP(Таблица1[[#This Row],[Товар КОД6]],'Stock СВОД'!$A$5:$C$220,3,0),)</f>
        <v>0</v>
      </c>
      <c r="AD1509" s="51">
        <f>IFERROR(VLOOKUP(Таблица1[[#This Row],[Товар КОД6]],'Продажи Период СВОД'!$A$5:$C$410,3,0),)</f>
        <v>0</v>
      </c>
      <c r="AE1509" s="119">
        <f>Таблица1[[#This Row],[СТОК 1001]]+Таблица1[[#This Row],[СТОК 1002,]]</f>
        <v>0</v>
      </c>
      <c r="AF1509" s="128"/>
      <c r="AG1509" s="129"/>
      <c r="AH1509" s="121">
        <f>Таблица1[[#This Row],[1002 заказ]]+Таблица1[[#This Row],[1001 заказ]]</f>
        <v>0</v>
      </c>
      <c r="AI1509" s="57">
        <v>1</v>
      </c>
      <c r="AJ1509" s="57"/>
      <c r="AK1509" s="57"/>
      <c r="AL1509" s="57">
        <f>Таблица1[[#This Row],[ФАКТ 1001]]+Таблица1[[#This Row],[ФАКТ 1002]]+Таблица1[[#This Row],[1001 заказ]]+Таблица1[[#This Row],[1002 заказ]]</f>
        <v>0</v>
      </c>
      <c r="AP1509" s="3">
        <f>Таблица1[[#This Row],[Возврат 1002]]+Таблица1[[#This Row],[Возврат 1001]]</f>
        <v>0</v>
      </c>
      <c r="AQ150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2</v>
      </c>
      <c r="AR1509" s="193" t="s">
        <v>3546</v>
      </c>
    </row>
    <row r="1510" spans="1:44" s="3" customFormat="1" ht="15.75" hidden="1" customHeight="1" x14ac:dyDescent="0.25">
      <c r="A1510" s="25" t="s">
        <v>811</v>
      </c>
      <c r="B1510" s="2">
        <v>661481</v>
      </c>
      <c r="C1510" s="90">
        <v>45258</v>
      </c>
      <c r="D1510" s="25" t="s">
        <v>811</v>
      </c>
      <c r="E1510" s="2">
        <v>661481</v>
      </c>
      <c r="F1510" s="2">
        <v>14000</v>
      </c>
      <c r="G1510" s="59" t="s">
        <v>2858</v>
      </c>
      <c r="H1510" s="4" t="s">
        <v>2689</v>
      </c>
      <c r="I1510" s="2">
        <v>4</v>
      </c>
      <c r="J1510" s="2">
        <v>100</v>
      </c>
      <c r="K1510" s="2">
        <v>14</v>
      </c>
      <c r="L1510" s="2">
        <v>43</v>
      </c>
      <c r="M1510" s="2">
        <v>60.1</v>
      </c>
      <c r="N1510" s="2">
        <v>5.5</v>
      </c>
      <c r="O1510" s="43" t="str">
        <f>CONCATENATE(Таблица1[[#This Row],[Отверстия]],"/",Таблица1[[#This Row],[PCD]])</f>
        <v>4/100</v>
      </c>
      <c r="P1510" s="7" t="s">
        <v>898</v>
      </c>
      <c r="Q1510" s="43" t="str">
        <f>CONCATENATE(Таблица1[[#This Row],[Отверстия]],"/",Таблица1[[#This Row],[PCD]],"/",Таблица1[[#This Row],[Диаметр]])</f>
        <v>4/100/14</v>
      </c>
      <c r="R151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4/100/14/43/60,1/5,5</v>
      </c>
      <c r="S1510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4-100-14-43-60,1-5,5</v>
      </c>
      <c r="T1510" s="58" t="s">
        <v>28</v>
      </c>
      <c r="U1510" s="2">
        <v>8</v>
      </c>
      <c r="V1510" s="2">
        <v>8</v>
      </c>
      <c r="W1510" s="55" t="s">
        <v>2746</v>
      </c>
      <c r="X1510" s="34">
        <v>1250</v>
      </c>
      <c r="Y1510" s="161">
        <v>1250</v>
      </c>
      <c r="Z1510" s="37">
        <v>1021.9153999999999</v>
      </c>
      <c r="AA1510" s="51">
        <f>IFERROR(VLOOKUP(Таблица1[[#This Row],[Товар КОД6]],'Stock СВОД'!$A$5:$C$220,2,0),)</f>
        <v>0</v>
      </c>
      <c r="AB1510" s="51">
        <f>IFERROR(VLOOKUP(Таблица1[[#This Row],[Товар КОД6]],'Продажи Период СВОД'!$A$5:$C$410,2,0),)</f>
        <v>0</v>
      </c>
      <c r="AC1510" s="129">
        <f>IFERROR(VLOOKUP(Таблица1[[#This Row],[Товар КОД6]],'Stock СВОД'!$A$5:$C$220,3,0),)</f>
        <v>1</v>
      </c>
      <c r="AD1510" s="51">
        <f>IFERROR(VLOOKUP(Таблица1[[#This Row],[Товар КОД6]],'Продажи Период СВОД'!$A$5:$C$410,3,0),)</f>
        <v>0</v>
      </c>
      <c r="AE1510" s="119">
        <f>Таблица1[[#This Row],[СТОК 1001]]+Таблица1[[#This Row],[СТОК 1002,]]</f>
        <v>1</v>
      </c>
      <c r="AF1510" s="128"/>
      <c r="AG1510" s="129"/>
      <c r="AH1510" s="121">
        <f>Таблица1[[#This Row],[1002 заказ]]+Таблица1[[#This Row],[1001 заказ]]</f>
        <v>0</v>
      </c>
      <c r="AI1510" s="57">
        <v>1</v>
      </c>
      <c r="AJ1510" s="57"/>
      <c r="AK1510" s="57"/>
      <c r="AL1510" s="57">
        <f>Таблица1[[#This Row],[ФАКТ 1001]]+Таблица1[[#This Row],[ФАКТ 1002]]+Таблица1[[#This Row],[1001 заказ]]+Таблица1[[#This Row],[1002 заказ]]</f>
        <v>0</v>
      </c>
      <c r="AP1510" s="3">
        <f>Таблица1[[#This Row],[Возврат 1002]]+Таблица1[[#This Row],[Возврат 1001]]</f>
        <v>0</v>
      </c>
      <c r="AQ151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1</v>
      </c>
      <c r="AR1510" s="193" t="s">
        <v>3546</v>
      </c>
    </row>
    <row r="1511" spans="1:44" s="3" customFormat="1" ht="15.75" hidden="1" customHeight="1" x14ac:dyDescent="0.25">
      <c r="A1511" s="24" t="s">
        <v>811</v>
      </c>
      <c r="B1511" s="2">
        <v>2146070</v>
      </c>
      <c r="C1511" s="90">
        <v>14000</v>
      </c>
      <c r="D1511" s="24" t="s">
        <v>811</v>
      </c>
      <c r="E1511" s="7">
        <v>2146070</v>
      </c>
      <c r="F1511" s="7"/>
      <c r="G1511" s="8" t="s">
        <v>2692</v>
      </c>
      <c r="H1511" s="4" t="s">
        <v>2689</v>
      </c>
      <c r="I1511" s="4">
        <v>4</v>
      </c>
      <c r="J1511" s="4">
        <v>100</v>
      </c>
      <c r="K1511" s="4">
        <v>14</v>
      </c>
      <c r="L1511" s="4">
        <v>43</v>
      </c>
      <c r="M1511" s="4">
        <v>60.1</v>
      </c>
      <c r="N1511" s="4">
        <v>5.5</v>
      </c>
      <c r="O1511" s="43" t="str">
        <f>CONCATENATE(Таблица1[[#This Row],[Отверстия]],"/",Таблица1[[#This Row],[PCD]])</f>
        <v>4/100</v>
      </c>
      <c r="P1511" s="5" t="s">
        <v>2664</v>
      </c>
      <c r="Q1511" s="43" t="str">
        <f>CONCATENATE(Таблица1[[#This Row],[Отверстия]],"/",Таблица1[[#This Row],[PCD]],"/",Таблица1[[#This Row],[Диаметр]])</f>
        <v>4/100/14</v>
      </c>
      <c r="R151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4/100/14/43/60,1/5,5</v>
      </c>
      <c r="S1511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4-100-14-43-60,1-5,5</v>
      </c>
      <c r="T1511" s="58" t="s">
        <v>28</v>
      </c>
      <c r="U1511" s="2">
        <v>8</v>
      </c>
      <c r="V1511" s="2">
        <v>8</v>
      </c>
      <c r="W1511" s="55" t="s">
        <v>2746</v>
      </c>
      <c r="X1511" s="34">
        <v>1250</v>
      </c>
      <c r="Y1511" s="161">
        <v>1250</v>
      </c>
      <c r="Z1511" s="34">
        <v>1267.4162389610387</v>
      </c>
      <c r="AA1511" s="51">
        <f>IFERROR(VLOOKUP(Таблица1[[#This Row],[Товар КОД6]],'Stock СВОД'!$A$5:$C$220,2,0),)</f>
        <v>4</v>
      </c>
      <c r="AB1511" s="51">
        <f>IFERROR(VLOOKUP(Таблица1[[#This Row],[Товар КОД6]],'Продажи Период СВОД'!$A$5:$C$410,2,0),)</f>
        <v>8</v>
      </c>
      <c r="AC1511" s="129">
        <f>IFERROR(VLOOKUP(Таблица1[[#This Row],[Товар КОД6]],'Stock СВОД'!$A$5:$C$220,3,0),)</f>
        <v>4</v>
      </c>
      <c r="AD1511" s="51">
        <f>IFERROR(VLOOKUP(Таблица1[[#This Row],[Товар КОД6]],'Продажи Период СВОД'!$A$5:$C$410,3,0),)</f>
        <v>4</v>
      </c>
      <c r="AE1511" s="119">
        <f>Таблица1[[#This Row],[СТОК 1001]]+Таблица1[[#This Row],[СТОК 1002,]]</f>
        <v>8</v>
      </c>
      <c r="AF1511" s="128"/>
      <c r="AG1511" s="129"/>
      <c r="AH1511" s="121">
        <f>Таблица1[[#This Row],[1002 заказ]]+Таблица1[[#This Row],[1001 заказ]]</f>
        <v>0</v>
      </c>
      <c r="AI1511" s="57">
        <v>1</v>
      </c>
      <c r="AJ1511" s="57"/>
      <c r="AK1511" s="57"/>
      <c r="AL1511" s="57">
        <f>Таблица1[[#This Row],[ФАКТ 1001]]+Таблица1[[#This Row],[ФАКТ 1002]]+Таблица1[[#This Row],[1001 заказ]]+Таблица1[[#This Row],[1002 заказ]]</f>
        <v>0</v>
      </c>
      <c r="AP1511" s="3">
        <f>Таблица1[[#This Row],[Возврат 1002]]+Таблица1[[#This Row],[Возврат 1001]]</f>
        <v>0</v>
      </c>
      <c r="AQ151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20</v>
      </c>
      <c r="AR1511" s="193" t="s">
        <v>3546</v>
      </c>
    </row>
    <row r="1512" spans="1:44" s="3" customFormat="1" ht="15.75" hidden="1" customHeight="1" x14ac:dyDescent="0.2">
      <c r="A1512" s="25" t="s">
        <v>811</v>
      </c>
      <c r="B1512" s="2">
        <v>447782</v>
      </c>
      <c r="C1512" s="90">
        <v>35620</v>
      </c>
      <c r="D1512" s="25" t="s">
        <v>811</v>
      </c>
      <c r="E1512" s="2">
        <v>447782</v>
      </c>
      <c r="F1512" s="2"/>
      <c r="G1512" s="59"/>
      <c r="H1512" s="2"/>
      <c r="I1512" s="2">
        <v>4</v>
      </c>
      <c r="J1512" s="2">
        <v>100</v>
      </c>
      <c r="K1512" s="2">
        <v>14</v>
      </c>
      <c r="L1512" s="2">
        <v>43</v>
      </c>
      <c r="M1512" s="2">
        <v>60.1</v>
      </c>
      <c r="N1512" s="2">
        <v>5.5</v>
      </c>
      <c r="O1512" s="43" t="str">
        <f>CONCATENATE(Таблица1[[#This Row],[Отверстия]],"/",Таблица1[[#This Row],[PCD]])</f>
        <v>4/100</v>
      </c>
      <c r="P1512" s="7" t="s">
        <v>900</v>
      </c>
      <c r="Q1512" s="43" t="str">
        <f>CONCATENATE(Таблица1[[#This Row],[Отверстия]],"/",Таблица1[[#This Row],[PCD]],"/",Таблица1[[#This Row],[Диаметр]])</f>
        <v>4/100/14</v>
      </c>
      <c r="R151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4/100/14/43/60,1/5,5</v>
      </c>
      <c r="S1512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4-100-14-43-60,1-5,5</v>
      </c>
      <c r="T1512" s="58" t="s">
        <v>28</v>
      </c>
      <c r="U1512" s="2">
        <v>8</v>
      </c>
      <c r="V1512" s="2">
        <v>8</v>
      </c>
      <c r="W1512" s="55" t="s">
        <v>2746</v>
      </c>
      <c r="X1512" s="34">
        <v>836</v>
      </c>
      <c r="Y1512" s="161"/>
      <c r="Z1512" s="37">
        <v>0</v>
      </c>
      <c r="AA1512" s="51">
        <f>IFERROR(VLOOKUP(Таблица1[[#This Row],[Товар КОД6]],'Stock СВОД'!$A$5:$C$220,2,0),)</f>
        <v>0</v>
      </c>
      <c r="AB1512" s="51">
        <f>IFERROR(VLOOKUP(Таблица1[[#This Row],[Товар КОД6]],'Продажи Период СВОД'!$A$5:$C$410,2,0),)</f>
        <v>0</v>
      </c>
      <c r="AC1512" s="129">
        <f>IFERROR(VLOOKUP(Таблица1[[#This Row],[Товар КОД6]],'Stock СВОД'!$A$5:$C$220,3,0),)</f>
        <v>0</v>
      </c>
      <c r="AD1512" s="51">
        <f>IFERROR(VLOOKUP(Таблица1[[#This Row],[Товар КОД6]],'Продажи Период СВОД'!$A$5:$C$410,3,0),)</f>
        <v>0</v>
      </c>
      <c r="AE1512" s="119">
        <f>Таблица1[[#This Row],[СТОК 1001]]+Таблица1[[#This Row],[СТОК 1002,]]</f>
        <v>0</v>
      </c>
      <c r="AF1512" s="128"/>
      <c r="AG1512" s="129"/>
      <c r="AH1512" s="121">
        <f>Таблица1[[#This Row],[1002 заказ]]+Таблица1[[#This Row],[1001 заказ]]</f>
        <v>0</v>
      </c>
      <c r="AI1512" s="57">
        <v>1</v>
      </c>
      <c r="AJ1512" s="57"/>
      <c r="AK1512" s="57"/>
      <c r="AL1512" s="57">
        <f>Таблица1[[#This Row],[ФАКТ 1001]]+Таблица1[[#This Row],[ФАКТ 1002]]+Таблица1[[#This Row],[1001 заказ]]+Таблица1[[#This Row],[1002 заказ]]</f>
        <v>0</v>
      </c>
      <c r="AP1512" s="3">
        <f>Таблица1[[#This Row],[Возврат 1002]]+Таблица1[[#This Row],[Возврат 1001]]</f>
        <v>0</v>
      </c>
      <c r="AQ151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513" spans="1:44" s="3" customFormat="1" ht="15.75" hidden="1" customHeight="1" x14ac:dyDescent="0.2">
      <c r="A1513" s="25" t="s">
        <v>811</v>
      </c>
      <c r="B1513" s="2">
        <v>887480</v>
      </c>
      <c r="C1513" s="90" t="s">
        <v>826</v>
      </c>
      <c r="D1513" s="25" t="s">
        <v>811</v>
      </c>
      <c r="E1513" s="2">
        <v>887480</v>
      </c>
      <c r="F1513" s="2"/>
      <c r="G1513" s="59"/>
      <c r="H1513" s="2"/>
      <c r="I1513" s="2">
        <v>4</v>
      </c>
      <c r="J1513" s="2">
        <v>100</v>
      </c>
      <c r="K1513" s="2">
        <v>14</v>
      </c>
      <c r="L1513" s="2">
        <v>43</v>
      </c>
      <c r="M1513" s="2">
        <v>60.1</v>
      </c>
      <c r="N1513" s="2">
        <v>5.5</v>
      </c>
      <c r="O1513" s="43" t="str">
        <f>CONCATENATE(Таблица1[[#This Row],[Отверстия]],"/",Таблица1[[#This Row],[PCD]])</f>
        <v>4/100</v>
      </c>
      <c r="P1513" s="7" t="s">
        <v>901</v>
      </c>
      <c r="Q1513" s="43" t="str">
        <f>CONCATENATE(Таблица1[[#This Row],[Отверстия]],"/",Таблица1[[#This Row],[PCD]],"/",Таблица1[[#This Row],[Диаметр]])</f>
        <v>4/100/14</v>
      </c>
      <c r="R151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4/100/14/43/60,1/5,5</v>
      </c>
      <c r="S1513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4-100-14-43-60,1-5,5</v>
      </c>
      <c r="T1513" s="58" t="s">
        <v>28</v>
      </c>
      <c r="U1513" s="2">
        <v>8</v>
      </c>
      <c r="V1513" s="2">
        <v>8</v>
      </c>
      <c r="W1513" s="55" t="s">
        <v>2746</v>
      </c>
      <c r="X1513" s="34">
        <v>900</v>
      </c>
      <c r="Y1513" s="161"/>
      <c r="Z1513" s="37">
        <v>0</v>
      </c>
      <c r="AA1513" s="51">
        <f>IFERROR(VLOOKUP(Таблица1[[#This Row],[Товар КОД6]],'Stock СВОД'!$A$5:$C$220,2,0),)</f>
        <v>0</v>
      </c>
      <c r="AB1513" s="51">
        <f>IFERROR(VLOOKUP(Таблица1[[#This Row],[Товар КОД6]],'Продажи Период СВОД'!$A$5:$C$410,2,0),)</f>
        <v>0</v>
      </c>
      <c r="AC1513" s="129">
        <f>IFERROR(VLOOKUP(Таблица1[[#This Row],[Товар КОД6]],'Stock СВОД'!$A$5:$C$220,3,0),)</f>
        <v>0</v>
      </c>
      <c r="AD1513" s="51">
        <f>IFERROR(VLOOKUP(Таблица1[[#This Row],[Товар КОД6]],'Продажи Период СВОД'!$A$5:$C$410,3,0),)</f>
        <v>0</v>
      </c>
      <c r="AE1513" s="119">
        <f>Таблица1[[#This Row],[СТОК 1001]]+Таблица1[[#This Row],[СТОК 1002,]]</f>
        <v>0</v>
      </c>
      <c r="AF1513" s="128"/>
      <c r="AG1513" s="129"/>
      <c r="AH1513" s="121">
        <f>Таблица1[[#This Row],[1002 заказ]]+Таблица1[[#This Row],[1001 заказ]]</f>
        <v>0</v>
      </c>
      <c r="AI1513" s="57">
        <v>1</v>
      </c>
      <c r="AJ1513" s="57"/>
      <c r="AK1513" s="57"/>
      <c r="AL1513" s="57">
        <f>Таблица1[[#This Row],[ФАКТ 1001]]+Таблица1[[#This Row],[ФАКТ 1002]]+Таблица1[[#This Row],[1001 заказ]]+Таблица1[[#This Row],[1002 заказ]]</f>
        <v>0</v>
      </c>
      <c r="AP1513" s="3">
        <f>Таблица1[[#This Row],[Возврат 1002]]+Таблица1[[#This Row],[Возврат 1001]]</f>
        <v>0</v>
      </c>
      <c r="AQ151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514" spans="1:44" s="3" customFormat="1" ht="15.75" hidden="1" customHeight="1" x14ac:dyDescent="0.2">
      <c r="A1514" s="25" t="s">
        <v>811</v>
      </c>
      <c r="B1514" s="2">
        <v>895249</v>
      </c>
      <c r="C1514" s="90" t="s">
        <v>828</v>
      </c>
      <c r="D1514" s="25" t="s">
        <v>811</v>
      </c>
      <c r="E1514" s="2">
        <v>895249</v>
      </c>
      <c r="F1514" s="2"/>
      <c r="G1514" s="59"/>
      <c r="H1514" s="2"/>
      <c r="I1514" s="2">
        <v>4</v>
      </c>
      <c r="J1514" s="2">
        <v>100</v>
      </c>
      <c r="K1514" s="2">
        <v>14</v>
      </c>
      <c r="L1514" s="2">
        <v>43</v>
      </c>
      <c r="M1514" s="2">
        <v>60.1</v>
      </c>
      <c r="N1514" s="2">
        <v>5.5</v>
      </c>
      <c r="O1514" s="43" t="str">
        <f>CONCATENATE(Таблица1[[#This Row],[Отверстия]],"/",Таблица1[[#This Row],[PCD]])</f>
        <v>4/100</v>
      </c>
      <c r="P1514" s="7" t="s">
        <v>901</v>
      </c>
      <c r="Q1514" s="43" t="str">
        <f>CONCATENATE(Таблица1[[#This Row],[Отверстия]],"/",Таблица1[[#This Row],[PCD]],"/",Таблица1[[#This Row],[Диаметр]])</f>
        <v>4/100/14</v>
      </c>
      <c r="R151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4/100/14/43/60,1/5,5</v>
      </c>
      <c r="S1514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4-100-14-43-60,1-5,5</v>
      </c>
      <c r="T1514" s="58" t="s">
        <v>28</v>
      </c>
      <c r="U1514" s="2">
        <v>8</v>
      </c>
      <c r="V1514" s="2">
        <v>8</v>
      </c>
      <c r="W1514" s="55" t="s">
        <v>2746</v>
      </c>
      <c r="X1514" s="34">
        <v>1135</v>
      </c>
      <c r="Y1514" s="161"/>
      <c r="Z1514" s="37">
        <v>0</v>
      </c>
      <c r="AA1514" s="51">
        <f>IFERROR(VLOOKUP(Таблица1[[#This Row],[Товар КОД6]],'Stock СВОД'!$A$5:$C$220,2,0),)</f>
        <v>0</v>
      </c>
      <c r="AB1514" s="51">
        <f>IFERROR(VLOOKUP(Таблица1[[#This Row],[Товар КОД6]],'Продажи Период СВОД'!$A$5:$C$410,2,0),)</f>
        <v>0</v>
      </c>
      <c r="AC1514" s="129">
        <f>IFERROR(VLOOKUP(Таблица1[[#This Row],[Товар КОД6]],'Stock СВОД'!$A$5:$C$220,3,0),)</f>
        <v>0</v>
      </c>
      <c r="AD1514" s="51">
        <f>IFERROR(VLOOKUP(Таблица1[[#This Row],[Товар КОД6]],'Продажи Период СВОД'!$A$5:$C$410,3,0),)</f>
        <v>0</v>
      </c>
      <c r="AE1514" s="119">
        <f>Таблица1[[#This Row],[СТОК 1001]]+Таблица1[[#This Row],[СТОК 1002,]]</f>
        <v>0</v>
      </c>
      <c r="AF1514" s="128"/>
      <c r="AG1514" s="129"/>
      <c r="AH1514" s="121">
        <f>Таблица1[[#This Row],[1002 заказ]]+Таблица1[[#This Row],[1001 заказ]]</f>
        <v>0</v>
      </c>
      <c r="AI1514" s="57">
        <v>1</v>
      </c>
      <c r="AJ1514" s="57"/>
      <c r="AK1514" s="57"/>
      <c r="AL1514" s="57">
        <f>Таблица1[[#This Row],[ФАКТ 1001]]+Таблица1[[#This Row],[ФАКТ 1002]]+Таблица1[[#This Row],[1001 заказ]]+Таблица1[[#This Row],[1002 заказ]]</f>
        <v>0</v>
      </c>
      <c r="AP1514" s="3">
        <f>Таблица1[[#This Row],[Возврат 1002]]+Таблица1[[#This Row],[Возврат 1001]]</f>
        <v>0</v>
      </c>
      <c r="AQ151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515" spans="1:44" s="3" customFormat="1" ht="15.75" hidden="1" customHeight="1" x14ac:dyDescent="0.2">
      <c r="A1515" s="25" t="s">
        <v>811</v>
      </c>
      <c r="B1515" s="2">
        <v>763942</v>
      </c>
      <c r="C1515" s="90"/>
      <c r="D1515" s="25" t="s">
        <v>811</v>
      </c>
      <c r="E1515" s="2">
        <v>763942</v>
      </c>
      <c r="F1515" s="2"/>
      <c r="G1515" s="59"/>
      <c r="H1515" s="2"/>
      <c r="I1515" s="2">
        <v>4</v>
      </c>
      <c r="J1515" s="2">
        <v>100</v>
      </c>
      <c r="K1515" s="2">
        <v>14</v>
      </c>
      <c r="L1515" s="2">
        <v>43</v>
      </c>
      <c r="M1515" s="2">
        <v>60.1</v>
      </c>
      <c r="N1515" s="2">
        <v>5.5</v>
      </c>
      <c r="O1515" s="43" t="str">
        <f>CONCATENATE(Таблица1[[#This Row],[Отверстия]],"/",Таблица1[[#This Row],[PCD]])</f>
        <v>4/100</v>
      </c>
      <c r="P1515" s="7" t="s">
        <v>901</v>
      </c>
      <c r="Q1515" s="43" t="str">
        <f>CONCATENATE(Таблица1[[#This Row],[Отверстия]],"/",Таблица1[[#This Row],[PCD]],"/",Таблица1[[#This Row],[Диаметр]])</f>
        <v>4/100/14</v>
      </c>
      <c r="R151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4/100/14/43/60,1/5,5</v>
      </c>
      <c r="S1515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4-100-14-43-60,1-5,5</v>
      </c>
      <c r="T1515" s="58" t="s">
        <v>28</v>
      </c>
      <c r="U1515" s="2">
        <v>8</v>
      </c>
      <c r="V1515" s="2">
        <v>8</v>
      </c>
      <c r="W1515" s="55" t="s">
        <v>2746</v>
      </c>
      <c r="X1515" s="34">
        <v>1220</v>
      </c>
      <c r="Y1515" s="161"/>
      <c r="Z1515" s="37">
        <v>0</v>
      </c>
      <c r="AA1515" s="51">
        <f>IFERROR(VLOOKUP(Таблица1[[#This Row],[Товар КОД6]],'Stock СВОД'!$A$5:$C$220,2,0),)</f>
        <v>0</v>
      </c>
      <c r="AB1515" s="51">
        <f>IFERROR(VLOOKUP(Таблица1[[#This Row],[Товар КОД6]],'Продажи Период СВОД'!$A$5:$C$410,2,0),)</f>
        <v>0</v>
      </c>
      <c r="AC1515" s="129">
        <f>IFERROR(VLOOKUP(Таблица1[[#This Row],[Товар КОД6]],'Stock СВОД'!$A$5:$C$220,3,0),)</f>
        <v>0</v>
      </c>
      <c r="AD1515" s="51">
        <f>IFERROR(VLOOKUP(Таблица1[[#This Row],[Товар КОД6]],'Продажи Период СВОД'!$A$5:$C$410,3,0),)</f>
        <v>0</v>
      </c>
      <c r="AE1515" s="119">
        <f>Таблица1[[#This Row],[СТОК 1001]]+Таблица1[[#This Row],[СТОК 1002,]]</f>
        <v>0</v>
      </c>
      <c r="AF1515" s="128"/>
      <c r="AG1515" s="129"/>
      <c r="AH1515" s="121">
        <f>Таблица1[[#This Row],[1002 заказ]]+Таблица1[[#This Row],[1001 заказ]]</f>
        <v>0</v>
      </c>
      <c r="AI1515" s="57">
        <v>1</v>
      </c>
      <c r="AJ1515" s="57"/>
      <c r="AK1515" s="57"/>
      <c r="AL1515" s="57">
        <f>Таблица1[[#This Row],[ФАКТ 1001]]+Таблица1[[#This Row],[ФАКТ 1002]]+Таблица1[[#This Row],[1001 заказ]]+Таблица1[[#This Row],[1002 заказ]]</f>
        <v>0</v>
      </c>
      <c r="AP1515" s="3">
        <f>Таблица1[[#This Row],[Возврат 1002]]+Таблица1[[#This Row],[Возврат 1001]]</f>
        <v>0</v>
      </c>
      <c r="AQ151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516" spans="1:44" s="3" customFormat="1" ht="15.75" hidden="1" customHeight="1" x14ac:dyDescent="0.25">
      <c r="A1516" s="25" t="s">
        <v>811</v>
      </c>
      <c r="B1516" s="2">
        <v>445813</v>
      </c>
      <c r="C1516" s="88"/>
      <c r="D1516" s="25" t="s">
        <v>811</v>
      </c>
      <c r="E1516" s="7">
        <v>445813</v>
      </c>
      <c r="F1516" s="7"/>
      <c r="G1516" s="8"/>
      <c r="H1516" s="5"/>
      <c r="I1516" s="5">
        <v>4</v>
      </c>
      <c r="J1516" s="5">
        <v>100</v>
      </c>
      <c r="K1516" s="5">
        <v>14</v>
      </c>
      <c r="L1516" s="5">
        <v>43</v>
      </c>
      <c r="M1516" s="5">
        <v>60</v>
      </c>
      <c r="N1516" s="5">
        <v>5.5</v>
      </c>
      <c r="O1516" s="43" t="str">
        <f>CONCATENATE(Таблица1[[#This Row],[Отверстия]],"/",Таблица1[[#This Row],[PCD]])</f>
        <v>4/100</v>
      </c>
      <c r="P1516" s="5" t="s">
        <v>900</v>
      </c>
      <c r="Q1516" s="43" t="str">
        <f>CONCATENATE(Таблица1[[#This Row],[Отверстия]],"/",Таблица1[[#This Row],[PCD]],"/",Таблица1[[#This Row],[Диаметр]])</f>
        <v>4/100/14</v>
      </c>
      <c r="R151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4/100/14/43/60/5,5</v>
      </c>
      <c r="S1516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4-100-14-43-60-5,5</v>
      </c>
      <c r="T1516" s="58" t="s">
        <v>22</v>
      </c>
      <c r="U1516" s="4"/>
      <c r="V1516" s="35"/>
      <c r="W1516" s="55"/>
      <c r="X1516" s="34">
        <v>1001</v>
      </c>
      <c r="Y1516" s="161"/>
      <c r="Z1516" s="34">
        <v>0</v>
      </c>
      <c r="AA1516" s="51">
        <f>IFERROR(VLOOKUP(Таблица1[[#This Row],[Товар КОД6]],'Stock СВОД'!$A$5:$C$220,2,0),)</f>
        <v>0</v>
      </c>
      <c r="AB1516" s="51">
        <f>IFERROR(VLOOKUP(Таблица1[[#This Row],[Товар КОД6]],'Продажи Период СВОД'!$A$5:$C$410,2,0),)</f>
        <v>0</v>
      </c>
      <c r="AC1516" s="129">
        <f>IFERROR(VLOOKUP(Таблица1[[#This Row],[Товар КОД6]],'Stock СВОД'!$A$5:$C$220,3,0),)</f>
        <v>0</v>
      </c>
      <c r="AD1516" s="51">
        <f>IFERROR(VLOOKUP(Таблица1[[#This Row],[Товар КОД6]],'Продажи Период СВОД'!$A$5:$C$410,3,0),)</f>
        <v>0</v>
      </c>
      <c r="AE1516" s="119">
        <f>Таблица1[[#This Row],[СТОК 1001]]+Таблица1[[#This Row],[СТОК 1002,]]</f>
        <v>0</v>
      </c>
      <c r="AF1516" s="128"/>
      <c r="AG1516" s="129"/>
      <c r="AH1516" s="120">
        <f>Таблица1[[#This Row],[1002 заказ]]+Таблица1[[#This Row],[1001 заказ]]</f>
        <v>0</v>
      </c>
      <c r="AI1516" s="57"/>
      <c r="AJ1516" s="57"/>
      <c r="AK1516" s="57"/>
      <c r="AL1516" s="57">
        <f>Таблица1[[#This Row],[ФАКТ 1001]]+Таблица1[[#This Row],[ФАКТ 1002]]+Таблица1[[#This Row],[1001 заказ]]+Таблица1[[#This Row],[1002 заказ]]</f>
        <v>0</v>
      </c>
      <c r="AM1516" s="30"/>
      <c r="AP1516" s="30">
        <f>Таблица1[[#This Row],[Возврат 1002]]+Таблица1[[#This Row],[Возврат 1001]]</f>
        <v>0</v>
      </c>
      <c r="AQ151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516" s="30"/>
    </row>
    <row r="1517" spans="1:44" s="3" customFormat="1" ht="15.75" hidden="1" customHeight="1" x14ac:dyDescent="0.25">
      <c r="A1517" s="25" t="s">
        <v>811</v>
      </c>
      <c r="B1517" s="2">
        <v>447778</v>
      </c>
      <c r="C1517" s="88"/>
      <c r="D1517" s="25" t="s">
        <v>811</v>
      </c>
      <c r="E1517" s="7">
        <v>447778</v>
      </c>
      <c r="F1517" s="7"/>
      <c r="G1517" s="8"/>
      <c r="H1517" s="5"/>
      <c r="I1517" s="5">
        <v>4</v>
      </c>
      <c r="J1517" s="5">
        <v>100</v>
      </c>
      <c r="K1517" s="5">
        <v>14</v>
      </c>
      <c r="L1517" s="5">
        <v>43</v>
      </c>
      <c r="M1517" s="5">
        <v>60</v>
      </c>
      <c r="N1517" s="5">
        <v>5.5</v>
      </c>
      <c r="O1517" s="43" t="str">
        <f>CONCATENATE(Таблица1[[#This Row],[Отверстия]],"/",Таблица1[[#This Row],[PCD]])</f>
        <v>4/100</v>
      </c>
      <c r="P1517" s="5" t="s">
        <v>900</v>
      </c>
      <c r="Q1517" s="43" t="str">
        <f>CONCATENATE(Таблица1[[#This Row],[Отверстия]],"/",Таблица1[[#This Row],[PCD]],"/",Таблица1[[#This Row],[Диаметр]])</f>
        <v>4/100/14</v>
      </c>
      <c r="R151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4/100/14/43/60/5,5</v>
      </c>
      <c r="S1517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4-100-14-43-60-5,5</v>
      </c>
      <c r="T1517" s="58" t="s">
        <v>22</v>
      </c>
      <c r="U1517" s="4"/>
      <c r="V1517" s="35"/>
      <c r="W1517" s="55"/>
      <c r="X1517" s="34">
        <v>875.2</v>
      </c>
      <c r="Y1517" s="161"/>
      <c r="Z1517" s="34">
        <v>0</v>
      </c>
      <c r="AA1517" s="51">
        <f>IFERROR(VLOOKUP(Таблица1[[#This Row],[Товар КОД6]],'Stock СВОД'!$A$5:$C$220,2,0),)</f>
        <v>0</v>
      </c>
      <c r="AB1517" s="51">
        <f>IFERROR(VLOOKUP(Таблица1[[#This Row],[Товар КОД6]],'Продажи Период СВОД'!$A$5:$C$410,2,0),)</f>
        <v>0</v>
      </c>
      <c r="AC1517" s="129">
        <f>IFERROR(VLOOKUP(Таблица1[[#This Row],[Товар КОД6]],'Stock СВОД'!$A$5:$C$220,3,0),)</f>
        <v>0</v>
      </c>
      <c r="AD1517" s="51">
        <f>IFERROR(VLOOKUP(Таблица1[[#This Row],[Товар КОД6]],'Продажи Период СВОД'!$A$5:$C$410,3,0),)</f>
        <v>0</v>
      </c>
      <c r="AE1517" s="119">
        <f>Таблица1[[#This Row],[СТОК 1001]]+Таблица1[[#This Row],[СТОК 1002,]]</f>
        <v>0</v>
      </c>
      <c r="AF1517" s="128"/>
      <c r="AG1517" s="129"/>
      <c r="AH1517" s="120">
        <f>Таблица1[[#This Row],[1002 заказ]]+Таблица1[[#This Row],[1001 заказ]]</f>
        <v>0</v>
      </c>
      <c r="AI1517" s="57"/>
      <c r="AJ1517" s="57"/>
      <c r="AK1517" s="57"/>
      <c r="AL1517" s="57">
        <f>Таблица1[[#This Row],[ФАКТ 1001]]+Таблица1[[#This Row],[ФАКТ 1002]]+Таблица1[[#This Row],[1001 заказ]]+Таблица1[[#This Row],[1002 заказ]]</f>
        <v>0</v>
      </c>
      <c r="AM1517" s="30"/>
      <c r="AP1517" s="30">
        <f>Таблица1[[#This Row],[Возврат 1002]]+Таблица1[[#This Row],[Возврат 1001]]</f>
        <v>0</v>
      </c>
      <c r="AQ151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517" s="30"/>
    </row>
    <row r="1518" spans="1:44" s="3" customFormat="1" ht="15.75" hidden="1" customHeight="1" x14ac:dyDescent="0.25">
      <c r="A1518" s="25" t="s">
        <v>811</v>
      </c>
      <c r="B1518" s="2">
        <v>447784</v>
      </c>
      <c r="C1518" s="88"/>
      <c r="D1518" s="25" t="s">
        <v>811</v>
      </c>
      <c r="E1518" s="7">
        <v>447784</v>
      </c>
      <c r="F1518" s="7"/>
      <c r="G1518" s="8"/>
      <c r="H1518" s="5"/>
      <c r="I1518" s="5">
        <v>4</v>
      </c>
      <c r="J1518" s="5">
        <v>100</v>
      </c>
      <c r="K1518" s="5">
        <v>14</v>
      </c>
      <c r="L1518" s="5">
        <v>45</v>
      </c>
      <c r="M1518" s="5">
        <v>54</v>
      </c>
      <c r="N1518" s="5">
        <v>5.5</v>
      </c>
      <c r="O1518" s="43" t="str">
        <f>CONCATENATE(Таблица1[[#This Row],[Отверстия]],"/",Таблица1[[#This Row],[PCD]])</f>
        <v>4/100</v>
      </c>
      <c r="P1518" s="5" t="s">
        <v>3114</v>
      </c>
      <c r="Q1518" s="43" t="str">
        <f>CONCATENATE(Таблица1[[#This Row],[Отверстия]],"/",Таблица1[[#This Row],[PCD]],"/",Таблица1[[#This Row],[Диаметр]])</f>
        <v>4/100/14</v>
      </c>
      <c r="R151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4/100/14/45/54/5,5</v>
      </c>
      <c r="S1518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4-100-14-45-54-5,5</v>
      </c>
      <c r="T1518" s="58" t="s">
        <v>22</v>
      </c>
      <c r="U1518" s="4"/>
      <c r="V1518" s="35"/>
      <c r="W1518" s="55"/>
      <c r="X1518" s="34">
        <v>786.5</v>
      </c>
      <c r="Y1518" s="161"/>
      <c r="Z1518" s="34">
        <v>0</v>
      </c>
      <c r="AA1518" s="51">
        <f>IFERROR(VLOOKUP(Таблица1[[#This Row],[Товар КОД6]],'Stock СВОД'!$A$5:$C$220,2,0),)</f>
        <v>0</v>
      </c>
      <c r="AB1518" s="51">
        <f>IFERROR(VLOOKUP(Таблица1[[#This Row],[Товар КОД6]],'Продажи Период СВОД'!$A$5:$C$410,2,0),)</f>
        <v>0</v>
      </c>
      <c r="AC1518" s="129">
        <f>IFERROR(VLOOKUP(Таблица1[[#This Row],[Товар КОД6]],'Stock СВОД'!$A$5:$C$220,3,0),)</f>
        <v>0</v>
      </c>
      <c r="AD1518" s="51">
        <f>IFERROR(VLOOKUP(Таблица1[[#This Row],[Товар КОД6]],'Продажи Период СВОД'!$A$5:$C$410,3,0),)</f>
        <v>0</v>
      </c>
      <c r="AE1518" s="119">
        <f>Таблица1[[#This Row],[СТОК 1001]]+Таблица1[[#This Row],[СТОК 1002,]]</f>
        <v>0</v>
      </c>
      <c r="AF1518" s="128"/>
      <c r="AG1518" s="129"/>
      <c r="AH1518" s="120">
        <f>Таблица1[[#This Row],[1002 заказ]]+Таблица1[[#This Row],[1001 заказ]]</f>
        <v>0</v>
      </c>
      <c r="AI1518" s="57"/>
      <c r="AJ1518" s="57"/>
      <c r="AK1518" s="57"/>
      <c r="AL1518" s="57">
        <f>Таблица1[[#This Row],[ФАКТ 1001]]+Таблица1[[#This Row],[ФАКТ 1002]]+Таблица1[[#This Row],[1001 заказ]]+Таблица1[[#This Row],[1002 заказ]]</f>
        <v>0</v>
      </c>
      <c r="AM1518" s="30"/>
      <c r="AP1518" s="30">
        <f>Таблица1[[#This Row],[Возврат 1002]]+Таблица1[[#This Row],[Возврат 1001]]</f>
        <v>0</v>
      </c>
      <c r="AQ151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518" s="30"/>
    </row>
    <row r="1519" spans="1:44" s="3" customFormat="1" ht="15.75" hidden="1" customHeight="1" x14ac:dyDescent="0.2">
      <c r="A1519" s="25" t="s">
        <v>811</v>
      </c>
      <c r="B1519" s="2">
        <v>858285</v>
      </c>
      <c r="C1519" s="90" t="s">
        <v>814</v>
      </c>
      <c r="D1519" s="25" t="s">
        <v>811</v>
      </c>
      <c r="E1519" s="2">
        <v>858285</v>
      </c>
      <c r="F1519" s="2"/>
      <c r="G1519" s="59"/>
      <c r="H1519" s="2"/>
      <c r="I1519" s="2">
        <v>4</v>
      </c>
      <c r="J1519" s="2">
        <v>100</v>
      </c>
      <c r="K1519" s="2">
        <v>14</v>
      </c>
      <c r="L1519" s="2">
        <v>45</v>
      </c>
      <c r="M1519" s="4">
        <v>56.6</v>
      </c>
      <c r="N1519" s="2">
        <v>5.5</v>
      </c>
      <c r="O1519" s="43" t="str">
        <f>CONCATENATE(Таблица1[[#This Row],[Отверстия]],"/",Таблица1[[#This Row],[PCD]])</f>
        <v>4/100</v>
      </c>
      <c r="P1519" s="7" t="s">
        <v>868</v>
      </c>
      <c r="Q1519" s="43" t="str">
        <f>CONCATENATE(Таблица1[[#This Row],[Отверстия]],"/",Таблица1[[#This Row],[PCD]],"/",Таблица1[[#This Row],[Диаметр]])</f>
        <v>4/100/14</v>
      </c>
      <c r="R151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4/100/14/45/56,6/5,5</v>
      </c>
      <c r="S1519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4-100-14-45-56,6-5,5</v>
      </c>
      <c r="T1519" s="58" t="s">
        <v>22</v>
      </c>
      <c r="U1519" s="4">
        <v>4</v>
      </c>
      <c r="V1519" s="35">
        <v>4</v>
      </c>
      <c r="W1519" s="55" t="s">
        <v>2728</v>
      </c>
      <c r="X1519" s="34">
        <v>1074</v>
      </c>
      <c r="Y1519" s="161"/>
      <c r="Z1519" s="34">
        <v>0</v>
      </c>
      <c r="AA1519" s="51">
        <f>IFERROR(VLOOKUP(Таблица1[[#This Row],[Товар КОД6]],'Stock СВОД'!$A$5:$C$220,2,0),)</f>
        <v>0</v>
      </c>
      <c r="AB1519" s="51">
        <f>IFERROR(VLOOKUP(Таблица1[[#This Row],[Товар КОД6]],'Продажи Период СВОД'!$A$5:$C$410,2,0),)</f>
        <v>0</v>
      </c>
      <c r="AC1519" s="129">
        <f>IFERROR(VLOOKUP(Таблица1[[#This Row],[Товар КОД6]],'Stock СВОД'!$A$5:$C$220,3,0),)</f>
        <v>0</v>
      </c>
      <c r="AD1519" s="51">
        <f>IFERROR(VLOOKUP(Таблица1[[#This Row],[Товар КОД6]],'Продажи Период СВОД'!$A$5:$C$410,3,0),)</f>
        <v>0</v>
      </c>
      <c r="AE1519" s="119">
        <f>Таблица1[[#This Row],[СТОК 1001]]+Таблица1[[#This Row],[СТОК 1002,]]</f>
        <v>0</v>
      </c>
      <c r="AF1519" s="128"/>
      <c r="AG1519" s="129"/>
      <c r="AH1519" s="121">
        <f>Таблица1[[#This Row],[1002 заказ]]+Таблица1[[#This Row],[1001 заказ]]</f>
        <v>0</v>
      </c>
      <c r="AI1519" s="57">
        <v>1</v>
      </c>
      <c r="AJ1519" s="57"/>
      <c r="AK1519" s="57"/>
      <c r="AL1519" s="57">
        <f>Таблица1[[#This Row],[ФАКТ 1001]]+Таблица1[[#This Row],[ФАКТ 1002]]+Таблица1[[#This Row],[1001 заказ]]+Таблица1[[#This Row],[1002 заказ]]</f>
        <v>0</v>
      </c>
      <c r="AP1519" s="3">
        <f>Таблица1[[#This Row],[Возврат 1002]]+Таблица1[[#This Row],[Возврат 1001]]</f>
        <v>0</v>
      </c>
      <c r="AQ151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520" spans="1:44" s="3" customFormat="1" ht="15.75" hidden="1" customHeight="1" x14ac:dyDescent="0.2">
      <c r="A1520" s="25" t="s">
        <v>811</v>
      </c>
      <c r="B1520" s="2">
        <v>2164756</v>
      </c>
      <c r="C1520" s="90" t="s">
        <v>2844</v>
      </c>
      <c r="D1520" s="25" t="s">
        <v>811</v>
      </c>
      <c r="E1520" s="2">
        <v>2164756</v>
      </c>
      <c r="F1520" s="2"/>
      <c r="G1520" s="59" t="s">
        <v>2843</v>
      </c>
      <c r="H1520" s="2" t="s">
        <v>2837</v>
      </c>
      <c r="I1520" s="2">
        <v>4</v>
      </c>
      <c r="J1520" s="2">
        <v>100</v>
      </c>
      <c r="K1520" s="2">
        <v>14</v>
      </c>
      <c r="L1520" s="2">
        <v>45</v>
      </c>
      <c r="M1520" s="2">
        <v>56.6</v>
      </c>
      <c r="N1520" s="2">
        <v>5.5</v>
      </c>
      <c r="O1520" s="43" t="str">
        <f>CONCATENATE(Таблица1[[#This Row],[Отверстия]],"/",Таблица1[[#This Row],[PCD]])</f>
        <v>4/100</v>
      </c>
      <c r="P1520" s="7" t="s">
        <v>2847</v>
      </c>
      <c r="Q1520" s="43" t="str">
        <f>CONCATENATE(Таблица1[[#This Row],[Отверстия]],"/",Таблица1[[#This Row],[PCD]],"/",Таблица1[[#This Row],[Диаметр]])</f>
        <v>4/100/14</v>
      </c>
      <c r="R152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4/100/14/45/56,6/5,5</v>
      </c>
      <c r="S1520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4-100-14-45-56,6-5,5</v>
      </c>
      <c r="T1520" s="58" t="s">
        <v>22</v>
      </c>
      <c r="U1520" s="4">
        <v>4</v>
      </c>
      <c r="V1520" s="35">
        <v>4</v>
      </c>
      <c r="W1520" s="55" t="s">
        <v>2728</v>
      </c>
      <c r="X1520" s="34">
        <v>1325</v>
      </c>
      <c r="Y1520" s="161"/>
      <c r="Z1520" s="37">
        <v>0</v>
      </c>
      <c r="AA1520" s="51">
        <f>IFERROR(VLOOKUP(Таблица1[[#This Row],[Товар КОД6]],'Stock СВОД'!$A$5:$C$220,2,0),)</f>
        <v>0</v>
      </c>
      <c r="AB1520" s="51">
        <f>IFERROR(VLOOKUP(Таблица1[[#This Row],[Товар КОД6]],'Продажи Период СВОД'!$A$5:$C$410,2,0),)</f>
        <v>0</v>
      </c>
      <c r="AC1520" s="129">
        <f>IFERROR(VLOOKUP(Таблица1[[#This Row],[Товар КОД6]],'Stock СВОД'!$A$5:$C$220,3,0),)</f>
        <v>0</v>
      </c>
      <c r="AD1520" s="51">
        <f>IFERROR(VLOOKUP(Таблица1[[#This Row],[Товар КОД6]],'Продажи Период СВОД'!$A$5:$C$410,3,0),)</f>
        <v>0</v>
      </c>
      <c r="AE1520" s="119">
        <f>Таблица1[[#This Row],[СТОК 1001]]+Таблица1[[#This Row],[СТОК 1002,]]</f>
        <v>0</v>
      </c>
      <c r="AF1520" s="128"/>
      <c r="AG1520" s="129"/>
      <c r="AH1520" s="121">
        <f>Таблица1[[#This Row],[1002 заказ]]+Таблица1[[#This Row],[1001 заказ]]</f>
        <v>0</v>
      </c>
      <c r="AI1520" s="57">
        <v>1</v>
      </c>
      <c r="AJ1520" s="57"/>
      <c r="AK1520" s="57"/>
      <c r="AL1520" s="57">
        <f>Таблица1[[#This Row],[ФАКТ 1001]]+Таблица1[[#This Row],[ФАКТ 1002]]+Таблица1[[#This Row],[1001 заказ]]+Таблица1[[#This Row],[1002 заказ]]</f>
        <v>0</v>
      </c>
      <c r="AP1520" s="3">
        <f>Таблица1[[#This Row],[Возврат 1002]]+Таблица1[[#This Row],[Возврат 1001]]</f>
        <v>0</v>
      </c>
      <c r="AQ152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521" spans="1:44" s="3" customFormat="1" ht="15.75" hidden="1" customHeight="1" x14ac:dyDescent="0.2">
      <c r="A1521" s="24" t="s">
        <v>811</v>
      </c>
      <c r="B1521" s="2">
        <v>2146074</v>
      </c>
      <c r="C1521" s="90">
        <v>14007</v>
      </c>
      <c r="D1521" s="24" t="s">
        <v>811</v>
      </c>
      <c r="E1521" s="7">
        <v>2146074</v>
      </c>
      <c r="F1521" s="7"/>
      <c r="G1521" s="8" t="s">
        <v>2692</v>
      </c>
      <c r="H1521" s="4" t="s">
        <v>2689</v>
      </c>
      <c r="I1521" s="5">
        <v>4</v>
      </c>
      <c r="J1521" s="5">
        <v>100</v>
      </c>
      <c r="K1521" s="5">
        <v>14</v>
      </c>
      <c r="L1521" s="5">
        <v>45</v>
      </c>
      <c r="M1521" s="5">
        <v>57.1</v>
      </c>
      <c r="N1521" s="5">
        <v>5.5</v>
      </c>
      <c r="O1521" s="43" t="str">
        <f>CONCATENATE(Таблица1[[#This Row],[Отверстия]],"/",Таблица1[[#This Row],[PCD]])</f>
        <v>4/100</v>
      </c>
      <c r="P1521" s="5" t="s">
        <v>2667</v>
      </c>
      <c r="Q1521" s="43" t="str">
        <f>CONCATENATE(Таблица1[[#This Row],[Отверстия]],"/",Таблица1[[#This Row],[PCD]],"/",Таблица1[[#This Row],[Диаметр]])</f>
        <v>4/100/14</v>
      </c>
      <c r="R152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4/100/14/45/57,1/5,5</v>
      </c>
      <c r="S1521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4-100-14-45-57,1-5,5</v>
      </c>
      <c r="T1521" s="58" t="s">
        <v>22</v>
      </c>
      <c r="U1521" s="4"/>
      <c r="V1521" s="35"/>
      <c r="W1521" s="55" t="s">
        <v>2810</v>
      </c>
      <c r="X1521" s="34">
        <v>1560</v>
      </c>
      <c r="Y1521" s="161"/>
      <c r="Z1521" s="37">
        <v>0</v>
      </c>
      <c r="AA1521" s="51">
        <f>IFERROR(VLOOKUP(Таблица1[[#This Row],[Товар КОД6]],'Stock СВОД'!$A$5:$C$220,2,0),)</f>
        <v>0</v>
      </c>
      <c r="AB1521" s="51">
        <f>IFERROR(VLOOKUP(Таблица1[[#This Row],[Товар КОД6]],'Продажи Период СВОД'!$A$5:$C$410,2,0),)</f>
        <v>0</v>
      </c>
      <c r="AC1521" s="129">
        <f>IFERROR(VLOOKUP(Таблица1[[#This Row],[Товар КОД6]],'Stock СВОД'!$A$5:$C$220,3,0),)</f>
        <v>0</v>
      </c>
      <c r="AD1521" s="51">
        <f>IFERROR(VLOOKUP(Таблица1[[#This Row],[Товар КОД6]],'Продажи Период СВОД'!$A$5:$C$410,3,0),)</f>
        <v>0</v>
      </c>
      <c r="AE1521" s="119">
        <f>Таблица1[[#This Row],[СТОК 1001]]+Таблица1[[#This Row],[СТОК 1002,]]</f>
        <v>0</v>
      </c>
      <c r="AF1521" s="128"/>
      <c r="AG1521" s="129"/>
      <c r="AH1521" s="120">
        <f>Таблица1[[#This Row],[1002 заказ]]+Таблица1[[#This Row],[1001 заказ]]</f>
        <v>0</v>
      </c>
      <c r="AI1521" s="57">
        <v>1</v>
      </c>
      <c r="AJ1521" s="57"/>
      <c r="AK1521" s="57"/>
      <c r="AL1521" s="57">
        <f>Таблица1[[#This Row],[ФАКТ 1001]]+Таблица1[[#This Row],[ФАКТ 1002]]+Таблица1[[#This Row],[1001 заказ]]+Таблица1[[#This Row],[1002 заказ]]</f>
        <v>0</v>
      </c>
      <c r="AP1521" s="3">
        <f>Таблица1[[#This Row],[Возврат 1002]]+Таблица1[[#This Row],[Возврат 1001]]</f>
        <v>0</v>
      </c>
      <c r="AQ152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522" spans="1:44" s="3" customFormat="1" ht="15.75" hidden="1" customHeight="1" x14ac:dyDescent="0.25">
      <c r="A1522" s="25" t="s">
        <v>811</v>
      </c>
      <c r="B1522" s="2">
        <v>2164755</v>
      </c>
      <c r="C1522" s="90" t="s">
        <v>2836</v>
      </c>
      <c r="D1522" s="25" t="s">
        <v>811</v>
      </c>
      <c r="E1522" s="2">
        <v>2164755</v>
      </c>
      <c r="F1522" s="2" t="s">
        <v>2836</v>
      </c>
      <c r="G1522" s="59" t="s">
        <v>2843</v>
      </c>
      <c r="H1522" s="2" t="s">
        <v>2837</v>
      </c>
      <c r="I1522" s="2">
        <v>4</v>
      </c>
      <c r="J1522" s="2">
        <v>100</v>
      </c>
      <c r="K1522" s="2">
        <v>14</v>
      </c>
      <c r="L1522" s="2">
        <v>46</v>
      </c>
      <c r="M1522" s="2">
        <v>54.1</v>
      </c>
      <c r="N1522" s="2">
        <v>5</v>
      </c>
      <c r="O1522" s="43" t="str">
        <f>CONCATENATE(Таблица1[[#This Row],[Отверстия]],"/",Таблица1[[#This Row],[PCD]])</f>
        <v>4/100</v>
      </c>
      <c r="P1522" s="7" t="s">
        <v>2846</v>
      </c>
      <c r="Q1522" s="43" t="str">
        <f>CONCATENATE(Таблица1[[#This Row],[Отверстия]],"/",Таблица1[[#This Row],[PCD]],"/",Таблица1[[#This Row],[Диаметр]])</f>
        <v>4/100/14</v>
      </c>
      <c r="R152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4/100/14/46/54,1/5</v>
      </c>
      <c r="S1522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4-100-14-46-54,1-5</v>
      </c>
      <c r="T1522" s="58" t="s">
        <v>28</v>
      </c>
      <c r="U1522" s="2">
        <v>4</v>
      </c>
      <c r="V1522" s="2">
        <v>4</v>
      </c>
      <c r="W1522" s="55" t="s">
        <v>2743</v>
      </c>
      <c r="X1522" s="34">
        <v>1331</v>
      </c>
      <c r="Y1522" s="161">
        <v>1331</v>
      </c>
      <c r="Z1522" s="37">
        <v>1293</v>
      </c>
      <c r="AA1522" s="51">
        <f>IFERROR(VLOOKUP(Таблица1[[#This Row],[Товар КОД6]],'Stock СВОД'!$A$5:$C$220,2,0),)</f>
        <v>0</v>
      </c>
      <c r="AB1522" s="51">
        <f>IFERROR(VLOOKUP(Таблица1[[#This Row],[Товар КОД6]],'Продажи Период СВОД'!$A$5:$C$410,2,0),)</f>
        <v>3</v>
      </c>
      <c r="AC1522" s="129">
        <f>IFERROR(VLOOKUP(Таблица1[[#This Row],[Товар КОД6]],'Stock СВОД'!$A$5:$C$220,3,0),)</f>
        <v>1</v>
      </c>
      <c r="AD1522" s="51">
        <f>IFERROR(VLOOKUP(Таблица1[[#This Row],[Товар КОД6]],'Продажи Период СВОД'!$A$5:$C$410,3,0),)</f>
        <v>0</v>
      </c>
      <c r="AE1522" s="119">
        <f>Таблица1[[#This Row],[СТОК 1001]]+Таблица1[[#This Row],[СТОК 1002,]]</f>
        <v>1</v>
      </c>
      <c r="AF1522" s="128"/>
      <c r="AG1522" s="129"/>
      <c r="AH1522" s="121">
        <f>Таблица1[[#This Row],[1002 заказ]]+Таблица1[[#This Row],[1001 заказ]]</f>
        <v>0</v>
      </c>
      <c r="AI1522" s="57">
        <v>1</v>
      </c>
      <c r="AJ1522" s="57"/>
      <c r="AK1522" s="57"/>
      <c r="AL1522" s="57">
        <f>Таблица1[[#This Row],[ФАКТ 1001]]+Таблица1[[#This Row],[ФАКТ 1002]]+Таблица1[[#This Row],[1001 заказ]]+Таблица1[[#This Row],[1002 заказ]]</f>
        <v>0</v>
      </c>
      <c r="AP1522" s="3">
        <f>Таблица1[[#This Row],[Возврат 1002]]+Таблица1[[#This Row],[Возврат 1001]]</f>
        <v>0</v>
      </c>
      <c r="AQ152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  <c r="AR1522" s="193" t="s">
        <v>3547</v>
      </c>
    </row>
    <row r="1523" spans="1:44" s="3" customFormat="1" ht="15.75" hidden="1" customHeight="1" x14ac:dyDescent="0.2">
      <c r="A1523" s="25" t="s">
        <v>811</v>
      </c>
      <c r="B1523" s="2">
        <v>452781</v>
      </c>
      <c r="C1523" s="90">
        <v>36857</v>
      </c>
      <c r="D1523" s="25" t="s">
        <v>811</v>
      </c>
      <c r="E1523" s="2">
        <v>452781</v>
      </c>
      <c r="F1523" s="2"/>
      <c r="G1523" s="59"/>
      <c r="H1523" s="2"/>
      <c r="I1523" s="2">
        <v>4</v>
      </c>
      <c r="J1523" s="2">
        <v>100</v>
      </c>
      <c r="K1523" s="2">
        <v>14</v>
      </c>
      <c r="L1523" s="2">
        <v>46</v>
      </c>
      <c r="M1523" s="2">
        <v>54.1</v>
      </c>
      <c r="N1523" s="2">
        <v>5</v>
      </c>
      <c r="O1523" s="43" t="str">
        <f>CONCATENATE(Таблица1[[#This Row],[Отверстия]],"/",Таблица1[[#This Row],[PCD]])</f>
        <v>4/100</v>
      </c>
      <c r="P1523" s="7" t="s">
        <v>884</v>
      </c>
      <c r="Q1523" s="43" t="str">
        <f>CONCATENATE(Таблица1[[#This Row],[Отверстия]],"/",Таблица1[[#This Row],[PCD]],"/",Таблица1[[#This Row],[Диаметр]])</f>
        <v>4/100/14</v>
      </c>
      <c r="R152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4/100/14/46/54,1/5</v>
      </c>
      <c r="S1523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4-100-14-46-54,1-5</v>
      </c>
      <c r="T1523" s="58" t="s">
        <v>28</v>
      </c>
      <c r="U1523" s="2">
        <v>4</v>
      </c>
      <c r="V1523" s="2">
        <v>4</v>
      </c>
      <c r="W1523" s="55" t="s">
        <v>2743</v>
      </c>
      <c r="X1523" s="34">
        <v>839.7</v>
      </c>
      <c r="Y1523" s="161"/>
      <c r="Z1523" s="37">
        <v>0</v>
      </c>
      <c r="AA1523" s="51">
        <f>IFERROR(VLOOKUP(Таблица1[[#This Row],[Товар КОД6]],'Stock СВОД'!$A$5:$C$220,2,0),)</f>
        <v>0</v>
      </c>
      <c r="AB1523" s="51">
        <f>IFERROR(VLOOKUP(Таблица1[[#This Row],[Товар КОД6]],'Продажи Период СВОД'!$A$5:$C$410,2,0),)</f>
        <v>0</v>
      </c>
      <c r="AC1523" s="129">
        <f>IFERROR(VLOOKUP(Таблица1[[#This Row],[Товар КОД6]],'Stock СВОД'!$A$5:$C$220,3,0),)</f>
        <v>0</v>
      </c>
      <c r="AD1523" s="51">
        <f>IFERROR(VLOOKUP(Таблица1[[#This Row],[Товар КОД6]],'Продажи Период СВОД'!$A$5:$C$410,3,0),)</f>
        <v>0</v>
      </c>
      <c r="AE1523" s="119">
        <f>Таблица1[[#This Row],[СТОК 1001]]+Таблица1[[#This Row],[СТОК 1002,]]</f>
        <v>0</v>
      </c>
      <c r="AF1523" s="128"/>
      <c r="AG1523" s="129"/>
      <c r="AH1523" s="121">
        <f>Таблица1[[#This Row],[1002 заказ]]+Таблица1[[#This Row],[1001 заказ]]</f>
        <v>0</v>
      </c>
      <c r="AI1523" s="57">
        <v>1</v>
      </c>
      <c r="AJ1523" s="57"/>
      <c r="AK1523" s="57"/>
      <c r="AL1523" s="57">
        <f>Таблица1[[#This Row],[ФАКТ 1001]]+Таблица1[[#This Row],[ФАКТ 1002]]+Таблица1[[#This Row],[1001 заказ]]+Таблица1[[#This Row],[1002 заказ]]</f>
        <v>0</v>
      </c>
      <c r="AP1523" s="3">
        <f>Таблица1[[#This Row],[Возврат 1002]]+Таблица1[[#This Row],[Возврат 1001]]</f>
        <v>0</v>
      </c>
      <c r="AQ152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524" spans="1:44" s="3" customFormat="1" ht="15.75" hidden="1" customHeight="1" x14ac:dyDescent="0.2">
      <c r="A1524" s="25" t="s">
        <v>811</v>
      </c>
      <c r="B1524" s="2">
        <v>650321</v>
      </c>
      <c r="C1524" s="90">
        <v>43998</v>
      </c>
      <c r="D1524" s="25" t="s">
        <v>811</v>
      </c>
      <c r="E1524" s="2">
        <v>650321</v>
      </c>
      <c r="F1524" s="2"/>
      <c r="G1524" s="59"/>
      <c r="H1524" s="2"/>
      <c r="I1524" s="2">
        <v>4</v>
      </c>
      <c r="J1524" s="2">
        <v>100</v>
      </c>
      <c r="K1524" s="2">
        <v>14</v>
      </c>
      <c r="L1524" s="2">
        <v>46</v>
      </c>
      <c r="M1524" s="2">
        <v>54.1</v>
      </c>
      <c r="N1524" s="2">
        <v>5</v>
      </c>
      <c r="O1524" s="43" t="str">
        <f>CONCATENATE(Таблица1[[#This Row],[Отверстия]],"/",Таблица1[[#This Row],[PCD]])</f>
        <v>4/100</v>
      </c>
      <c r="P1524" s="7" t="s">
        <v>884</v>
      </c>
      <c r="Q1524" s="43" t="str">
        <f>CONCATENATE(Таблица1[[#This Row],[Отверстия]],"/",Таблица1[[#This Row],[PCD]],"/",Таблица1[[#This Row],[Диаметр]])</f>
        <v>4/100/14</v>
      </c>
      <c r="R152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4/100/14/46/54,1/5</v>
      </c>
      <c r="S1524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4-100-14-46-54,1-5</v>
      </c>
      <c r="T1524" s="58" t="s">
        <v>28</v>
      </c>
      <c r="U1524" s="2">
        <v>4</v>
      </c>
      <c r="V1524" s="2">
        <v>4</v>
      </c>
      <c r="W1524" s="55" t="s">
        <v>2743</v>
      </c>
      <c r="X1524" s="34">
        <v>869</v>
      </c>
      <c r="Y1524" s="161"/>
      <c r="Z1524" s="37">
        <v>0</v>
      </c>
      <c r="AA1524" s="51">
        <f>IFERROR(VLOOKUP(Таблица1[[#This Row],[Товар КОД6]],'Stock СВОД'!$A$5:$C$220,2,0),)</f>
        <v>0</v>
      </c>
      <c r="AB1524" s="51">
        <f>IFERROR(VLOOKUP(Таблица1[[#This Row],[Товар КОД6]],'Продажи Период СВОД'!$A$5:$C$410,2,0),)</f>
        <v>0</v>
      </c>
      <c r="AC1524" s="129">
        <f>IFERROR(VLOOKUP(Таблица1[[#This Row],[Товар КОД6]],'Stock СВОД'!$A$5:$C$220,3,0),)</f>
        <v>0</v>
      </c>
      <c r="AD1524" s="51">
        <f>IFERROR(VLOOKUP(Таблица1[[#This Row],[Товар КОД6]],'Продажи Период СВОД'!$A$5:$C$410,3,0),)</f>
        <v>0</v>
      </c>
      <c r="AE1524" s="119">
        <f>Таблица1[[#This Row],[СТОК 1001]]+Таблица1[[#This Row],[СТОК 1002,]]</f>
        <v>0</v>
      </c>
      <c r="AF1524" s="128"/>
      <c r="AG1524" s="129"/>
      <c r="AH1524" s="121">
        <f>Таблица1[[#This Row],[1002 заказ]]+Таблица1[[#This Row],[1001 заказ]]</f>
        <v>0</v>
      </c>
      <c r="AI1524" s="57">
        <v>1</v>
      </c>
      <c r="AJ1524" s="57"/>
      <c r="AK1524" s="57"/>
      <c r="AL1524" s="57">
        <f>Таблица1[[#This Row],[ФАКТ 1001]]+Таблица1[[#This Row],[ФАКТ 1002]]+Таблица1[[#This Row],[1001 заказ]]+Таблица1[[#This Row],[1002 заказ]]</f>
        <v>0</v>
      </c>
      <c r="AP1524" s="3">
        <f>Таблица1[[#This Row],[Возврат 1002]]+Таблица1[[#This Row],[Возврат 1001]]</f>
        <v>0</v>
      </c>
      <c r="AQ152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525" spans="1:44" s="3" customFormat="1" ht="15.75" hidden="1" customHeight="1" x14ac:dyDescent="0.2">
      <c r="A1525" s="25" t="s">
        <v>811</v>
      </c>
      <c r="B1525" s="2">
        <v>876257</v>
      </c>
      <c r="C1525" s="90">
        <v>86153590268</v>
      </c>
      <c r="D1525" s="25" t="s">
        <v>811</v>
      </c>
      <c r="E1525" s="2">
        <v>876257</v>
      </c>
      <c r="F1525" s="2"/>
      <c r="G1525" s="59"/>
      <c r="H1525" s="2"/>
      <c r="I1525" s="2">
        <v>4</v>
      </c>
      <c r="J1525" s="2">
        <v>100</v>
      </c>
      <c r="K1525" s="2">
        <v>14</v>
      </c>
      <c r="L1525" s="2">
        <v>46</v>
      </c>
      <c r="M1525" s="2">
        <v>54.1</v>
      </c>
      <c r="N1525" s="2">
        <v>5</v>
      </c>
      <c r="O1525" s="43" t="str">
        <f>CONCATENATE(Таблица1[[#This Row],[Отверстия]],"/",Таблица1[[#This Row],[PCD]])</f>
        <v>4/100</v>
      </c>
      <c r="P1525" s="7" t="s">
        <v>885</v>
      </c>
      <c r="Q1525" s="43" t="str">
        <f>CONCATENATE(Таблица1[[#This Row],[Отверстия]],"/",Таблица1[[#This Row],[PCD]],"/",Таблица1[[#This Row],[Диаметр]])</f>
        <v>4/100/14</v>
      </c>
      <c r="R152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4/100/14/46/54,1/5</v>
      </c>
      <c r="S1525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4-100-14-46-54,1-5</v>
      </c>
      <c r="T1525" s="58" t="s">
        <v>28</v>
      </c>
      <c r="U1525" s="2">
        <v>4</v>
      </c>
      <c r="V1525" s="2">
        <v>4</v>
      </c>
      <c r="W1525" s="55" t="s">
        <v>2743</v>
      </c>
      <c r="X1525" s="34">
        <v>910</v>
      </c>
      <c r="Y1525" s="161"/>
      <c r="Z1525" s="34">
        <v>0</v>
      </c>
      <c r="AA1525" s="51">
        <f>IFERROR(VLOOKUP(Таблица1[[#This Row],[Товар КОД6]],'Stock СВОД'!$A$5:$C$220,2,0),)</f>
        <v>0</v>
      </c>
      <c r="AB1525" s="51">
        <f>IFERROR(VLOOKUP(Таблица1[[#This Row],[Товар КОД6]],'Продажи Период СВОД'!$A$5:$C$410,2,0),)</f>
        <v>0</v>
      </c>
      <c r="AC1525" s="129">
        <f>IFERROR(VLOOKUP(Таблица1[[#This Row],[Товар КОД6]],'Stock СВОД'!$A$5:$C$220,3,0),)</f>
        <v>0</v>
      </c>
      <c r="AD1525" s="51">
        <f>IFERROR(VLOOKUP(Таблица1[[#This Row],[Товар КОД6]],'Продажи Период СВОД'!$A$5:$C$410,3,0),)</f>
        <v>0</v>
      </c>
      <c r="AE1525" s="119">
        <f>Таблица1[[#This Row],[СТОК 1001]]+Таблица1[[#This Row],[СТОК 1002,]]</f>
        <v>0</v>
      </c>
      <c r="AF1525" s="128"/>
      <c r="AG1525" s="129"/>
      <c r="AH1525" s="121">
        <f>Таблица1[[#This Row],[1002 заказ]]+Таблица1[[#This Row],[1001 заказ]]</f>
        <v>0</v>
      </c>
      <c r="AI1525" s="57">
        <v>1</v>
      </c>
      <c r="AJ1525" s="57"/>
      <c r="AK1525" s="57"/>
      <c r="AL1525" s="57">
        <f>Таблица1[[#This Row],[ФАКТ 1001]]+Таблица1[[#This Row],[ФАКТ 1002]]+Таблица1[[#This Row],[1001 заказ]]+Таблица1[[#This Row],[1002 заказ]]</f>
        <v>0</v>
      </c>
      <c r="AP1525" s="3">
        <f>Таблица1[[#This Row],[Возврат 1002]]+Таблица1[[#This Row],[Возврат 1001]]</f>
        <v>0</v>
      </c>
      <c r="AQ152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526" spans="1:44" s="3" customFormat="1" ht="15.75" hidden="1" customHeight="1" x14ac:dyDescent="0.2">
      <c r="A1526" s="25" t="s">
        <v>811</v>
      </c>
      <c r="B1526" s="2">
        <v>895245</v>
      </c>
      <c r="C1526" s="90" t="s">
        <v>830</v>
      </c>
      <c r="D1526" s="25" t="s">
        <v>811</v>
      </c>
      <c r="E1526" s="2">
        <v>895245</v>
      </c>
      <c r="F1526" s="90" t="s">
        <v>830</v>
      </c>
      <c r="G1526" s="59" t="s">
        <v>2855</v>
      </c>
      <c r="H1526" s="2" t="s">
        <v>2859</v>
      </c>
      <c r="I1526" s="2">
        <v>4</v>
      </c>
      <c r="J1526" s="2">
        <v>100</v>
      </c>
      <c r="K1526" s="2">
        <v>14</v>
      </c>
      <c r="L1526" s="2">
        <v>49</v>
      </c>
      <c r="M1526" s="4">
        <v>56.6</v>
      </c>
      <c r="N1526" s="2">
        <v>5.5</v>
      </c>
      <c r="O1526" s="43" t="str">
        <f>CONCATENATE(Таблица1[[#This Row],[Отверстия]],"/",Таблица1[[#This Row],[PCD]])</f>
        <v>4/100</v>
      </c>
      <c r="P1526" s="7" t="s">
        <v>907</v>
      </c>
      <c r="Q1526" s="43" t="str">
        <f>CONCATENATE(Таблица1[[#This Row],[Отверстия]],"/",Таблица1[[#This Row],[PCD]],"/",Таблица1[[#This Row],[Диаметр]])</f>
        <v>4/100/14</v>
      </c>
      <c r="R152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4/100/14/49/56,6/5,5</v>
      </c>
      <c r="S1526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4-100-14-49-56,6-5,5</v>
      </c>
      <c r="T1526" s="58" t="s">
        <v>28</v>
      </c>
      <c r="U1526" s="2">
        <v>8</v>
      </c>
      <c r="V1526" s="2">
        <v>12</v>
      </c>
      <c r="W1526" s="55" t="s">
        <v>2744</v>
      </c>
      <c r="X1526" s="34">
        <v>883</v>
      </c>
      <c r="Y1526" s="161"/>
      <c r="Z1526" s="37">
        <v>0</v>
      </c>
      <c r="AA1526" s="51">
        <f>IFERROR(VLOOKUP(Таблица1[[#This Row],[Товар КОД6]],'Stock СВОД'!$A$5:$C$220,2,0),)</f>
        <v>0</v>
      </c>
      <c r="AB1526" s="51">
        <f>IFERROR(VLOOKUP(Таблица1[[#This Row],[Товар КОД6]],'Продажи Период СВОД'!$A$5:$C$410,2,0),)</f>
        <v>0</v>
      </c>
      <c r="AC1526" s="129">
        <f>IFERROR(VLOOKUP(Таблица1[[#This Row],[Товар КОД6]],'Stock СВОД'!$A$5:$C$220,3,0),)</f>
        <v>0</v>
      </c>
      <c r="AD1526" s="51">
        <f>IFERROR(VLOOKUP(Таблица1[[#This Row],[Товар КОД6]],'Продажи Период СВОД'!$A$5:$C$410,3,0),)</f>
        <v>0</v>
      </c>
      <c r="AE1526" s="119">
        <f>Таблица1[[#This Row],[СТОК 1001]]+Таблица1[[#This Row],[СТОК 1002,]]</f>
        <v>0</v>
      </c>
      <c r="AF1526" s="128"/>
      <c r="AG1526" s="129"/>
      <c r="AH1526" s="121">
        <f>Таблица1[[#This Row],[1002 заказ]]+Таблица1[[#This Row],[1001 заказ]]</f>
        <v>0</v>
      </c>
      <c r="AI1526" s="57">
        <v>1</v>
      </c>
      <c r="AJ1526" s="57"/>
      <c r="AK1526" s="57"/>
      <c r="AL1526" s="57">
        <f>Таблица1[[#This Row],[ФАКТ 1001]]+Таблица1[[#This Row],[ФАКТ 1002]]+Таблица1[[#This Row],[1001 заказ]]+Таблица1[[#This Row],[1002 заказ]]</f>
        <v>0</v>
      </c>
      <c r="AP1526" s="3">
        <f>Таблица1[[#This Row],[Возврат 1002]]+Таблица1[[#This Row],[Возврат 1001]]</f>
        <v>0</v>
      </c>
      <c r="AQ152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527" spans="1:44" s="3" customFormat="1" ht="15.75" hidden="1" customHeight="1" x14ac:dyDescent="0.2">
      <c r="A1527" s="25" t="s">
        <v>811</v>
      </c>
      <c r="B1527" s="2">
        <v>2039699</v>
      </c>
      <c r="C1527" s="90" t="s">
        <v>1034</v>
      </c>
      <c r="D1527" s="25" t="s">
        <v>811</v>
      </c>
      <c r="E1527" s="2">
        <v>2039699</v>
      </c>
      <c r="F1527" s="2">
        <v>14013</v>
      </c>
      <c r="G1527" s="59" t="s">
        <v>2858</v>
      </c>
      <c r="H1527" s="4" t="s">
        <v>2689</v>
      </c>
      <c r="I1527" s="2">
        <v>4</v>
      </c>
      <c r="J1527" s="2">
        <v>100</v>
      </c>
      <c r="K1527" s="2">
        <v>14</v>
      </c>
      <c r="L1527" s="2">
        <v>49</v>
      </c>
      <c r="M1527" s="4">
        <v>56.6</v>
      </c>
      <c r="N1527" s="2">
        <v>5.5</v>
      </c>
      <c r="O1527" s="43" t="str">
        <f>CONCATENATE(Таблица1[[#This Row],[Отверстия]],"/",Таблица1[[#This Row],[PCD]])</f>
        <v>4/100</v>
      </c>
      <c r="P1527" s="7" t="s">
        <v>1033</v>
      </c>
      <c r="Q1527" s="43" t="str">
        <f>CONCATENATE(Таблица1[[#This Row],[Отверстия]],"/",Таблица1[[#This Row],[PCD]],"/",Таблица1[[#This Row],[Диаметр]])</f>
        <v>4/100/14</v>
      </c>
      <c r="R152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4/100/14/49/56,6/5,5</v>
      </c>
      <c r="S1527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4-100-14-49-56,6-5,5</v>
      </c>
      <c r="T1527" s="58" t="s">
        <v>28</v>
      </c>
      <c r="U1527" s="2">
        <v>8</v>
      </c>
      <c r="V1527" s="2">
        <v>12</v>
      </c>
      <c r="W1527" s="55" t="s">
        <v>2744</v>
      </c>
      <c r="X1527" s="34">
        <v>1560</v>
      </c>
      <c r="Y1527" s="161"/>
      <c r="Z1527" s="34">
        <v>0</v>
      </c>
      <c r="AA1527" s="51">
        <f>IFERROR(VLOOKUP(Таблица1[[#This Row],[Товар КОД6]],'Stock СВОД'!$A$5:$C$220,2,0),)</f>
        <v>2</v>
      </c>
      <c r="AB1527" s="51">
        <f>IFERROR(VLOOKUP(Таблица1[[#This Row],[Товар КОД6]],'Продажи Период СВОД'!$A$5:$C$410,2,0),)</f>
        <v>2</v>
      </c>
      <c r="AC1527" s="129">
        <f>IFERROR(VLOOKUP(Таблица1[[#This Row],[Товар КОД6]],'Stock СВОД'!$A$5:$C$220,3,0),)</f>
        <v>0</v>
      </c>
      <c r="AD1527" s="51">
        <f>IFERROR(VLOOKUP(Таблица1[[#This Row],[Товар КОД6]],'Продажи Период СВОД'!$A$5:$C$410,3,0),)</f>
        <v>4</v>
      </c>
      <c r="AE1527" s="119">
        <f>Таблица1[[#This Row],[СТОК 1001]]+Таблица1[[#This Row],[СТОК 1002,]]</f>
        <v>2</v>
      </c>
      <c r="AF1527" s="128"/>
      <c r="AG1527" s="129"/>
      <c r="AH1527" s="121">
        <f>Таблица1[[#This Row],[1002 заказ]]+Таблица1[[#This Row],[1001 заказ]]</f>
        <v>0</v>
      </c>
      <c r="AI1527" s="57">
        <v>1</v>
      </c>
      <c r="AJ1527" s="57"/>
      <c r="AK1527" s="57"/>
      <c r="AL1527" s="57">
        <f>Таблица1[[#This Row],[ФАКТ 1001]]+Таблица1[[#This Row],[ФАКТ 1002]]+Таблица1[[#This Row],[1001 заказ]]+Таблица1[[#This Row],[1002 заказ]]</f>
        <v>0</v>
      </c>
      <c r="AP1527" s="3">
        <f>Таблица1[[#This Row],[Возврат 1002]]+Таблица1[[#This Row],[Возврат 1001]]</f>
        <v>0</v>
      </c>
      <c r="AQ152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8</v>
      </c>
    </row>
    <row r="1528" spans="1:44" s="3" customFormat="1" ht="15.75" hidden="1" customHeight="1" x14ac:dyDescent="0.25">
      <c r="A1528" s="25" t="s">
        <v>811</v>
      </c>
      <c r="B1528" s="2">
        <v>2164757</v>
      </c>
      <c r="C1528" s="90" t="s">
        <v>2845</v>
      </c>
      <c r="D1528" s="25" t="s">
        <v>811</v>
      </c>
      <c r="E1528" s="2">
        <v>2164757</v>
      </c>
      <c r="F1528" s="2" t="s">
        <v>2845</v>
      </c>
      <c r="G1528" s="59" t="s">
        <v>2843</v>
      </c>
      <c r="H1528" s="2" t="s">
        <v>2837</v>
      </c>
      <c r="I1528" s="2">
        <v>4</v>
      </c>
      <c r="J1528" s="2">
        <v>100</v>
      </c>
      <c r="K1528" s="2">
        <v>14</v>
      </c>
      <c r="L1528" s="2">
        <v>49</v>
      </c>
      <c r="M1528" s="2">
        <v>56.6</v>
      </c>
      <c r="N1528" s="2">
        <v>5.5</v>
      </c>
      <c r="O1528" s="43" t="str">
        <f>CONCATENATE(Таблица1[[#This Row],[Отверстия]],"/",Таблица1[[#This Row],[PCD]])</f>
        <v>4/100</v>
      </c>
      <c r="P1528" s="7" t="s">
        <v>2848</v>
      </c>
      <c r="Q1528" s="43" t="str">
        <f>CONCATENATE(Таблица1[[#This Row],[Отверстия]],"/",Таблица1[[#This Row],[PCD]],"/",Таблица1[[#This Row],[Диаметр]])</f>
        <v>4/100/14</v>
      </c>
      <c r="R152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4/100/14/49/56,6/5,5</v>
      </c>
      <c r="S1528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4-100-14-49-56,6-5,5</v>
      </c>
      <c r="T1528" s="58" t="s">
        <v>28</v>
      </c>
      <c r="U1528" s="2">
        <v>8</v>
      </c>
      <c r="V1528" s="2">
        <v>12</v>
      </c>
      <c r="W1528" s="55" t="s">
        <v>2744</v>
      </c>
      <c r="X1528" s="34">
        <v>1463</v>
      </c>
      <c r="Y1528" s="161">
        <v>1463</v>
      </c>
      <c r="Z1528" s="34">
        <v>1157.7864999999999</v>
      </c>
      <c r="AA1528" s="51">
        <f>IFERROR(VLOOKUP(Таблица1[[#This Row],[Товар КОД6]],'Stock СВОД'!$A$5:$C$220,2,0),)</f>
        <v>0</v>
      </c>
      <c r="AB1528" s="51">
        <f>IFERROR(VLOOKUP(Таблица1[[#This Row],[Товар КОД6]],'Продажи Период СВОД'!$A$5:$C$410,2,0),)</f>
        <v>0</v>
      </c>
      <c r="AC1528" s="129">
        <f>IFERROR(VLOOKUP(Таблица1[[#This Row],[Товар КОД6]],'Stock СВОД'!$A$5:$C$220,3,0),)</f>
        <v>0</v>
      </c>
      <c r="AD1528" s="51">
        <f>IFERROR(VLOOKUP(Таблица1[[#This Row],[Товар КОД6]],'Продажи Период СВОД'!$A$5:$C$410,3,0),)</f>
        <v>0</v>
      </c>
      <c r="AE1528" s="119">
        <f>Таблица1[[#This Row],[СТОК 1001]]+Таблица1[[#This Row],[СТОК 1002,]]</f>
        <v>0</v>
      </c>
      <c r="AF1528" s="128"/>
      <c r="AG1528" s="129"/>
      <c r="AH1528" s="121">
        <f>Таблица1[[#This Row],[1002 заказ]]+Таблица1[[#This Row],[1001 заказ]]</f>
        <v>0</v>
      </c>
      <c r="AI1528" s="57">
        <v>1</v>
      </c>
      <c r="AJ1528" s="57"/>
      <c r="AK1528" s="57"/>
      <c r="AL1528" s="57">
        <f>Таблица1[[#This Row],[ФАКТ 1001]]+Таблица1[[#This Row],[ФАКТ 1002]]+Таблица1[[#This Row],[1001 заказ]]+Таблица1[[#This Row],[1002 заказ]]</f>
        <v>0</v>
      </c>
      <c r="AP1528" s="3">
        <f>Таблица1[[#This Row],[Возврат 1002]]+Таблица1[[#This Row],[Возврат 1001]]</f>
        <v>0</v>
      </c>
      <c r="AQ152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528" s="193" t="s">
        <v>3548</v>
      </c>
    </row>
    <row r="1529" spans="1:44" s="3" customFormat="1" ht="15.75" hidden="1" customHeight="1" x14ac:dyDescent="0.2">
      <c r="A1529" s="25" t="s">
        <v>811</v>
      </c>
      <c r="B1529" s="2">
        <v>754174</v>
      </c>
      <c r="C1529" s="90">
        <v>44604</v>
      </c>
      <c r="D1529" s="25" t="s">
        <v>811</v>
      </c>
      <c r="E1529" s="2">
        <v>754174</v>
      </c>
      <c r="F1529" s="2"/>
      <c r="G1529" s="59"/>
      <c r="H1529" s="2"/>
      <c r="I1529" s="2">
        <v>4</v>
      </c>
      <c r="J1529" s="2">
        <v>100</v>
      </c>
      <c r="K1529" s="2">
        <v>14</v>
      </c>
      <c r="L1529" s="2">
        <v>49</v>
      </c>
      <c r="M1529" s="4">
        <v>56.6</v>
      </c>
      <c r="N1529" s="2">
        <v>5.5</v>
      </c>
      <c r="O1529" s="43" t="str">
        <f>CONCATENATE(Таблица1[[#This Row],[Отверстия]],"/",Таблица1[[#This Row],[PCD]])</f>
        <v>4/100</v>
      </c>
      <c r="P1529" s="7" t="s">
        <v>903</v>
      </c>
      <c r="Q1529" s="43" t="str">
        <f>CONCATENATE(Таблица1[[#This Row],[Отверстия]],"/",Таблица1[[#This Row],[PCD]],"/",Таблица1[[#This Row],[Диаметр]])</f>
        <v>4/100/14</v>
      </c>
      <c r="R152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4/100/14/49/56,6/5,5</v>
      </c>
      <c r="S1529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4-100-14-49-56,6-5,5</v>
      </c>
      <c r="T1529" s="58" t="s">
        <v>28</v>
      </c>
      <c r="U1529" s="2">
        <v>8</v>
      </c>
      <c r="V1529" s="2">
        <v>12</v>
      </c>
      <c r="W1529" s="55" t="s">
        <v>2744</v>
      </c>
      <c r="X1529" s="34">
        <v>1500</v>
      </c>
      <c r="Y1529" s="161"/>
      <c r="Z1529" s="37">
        <v>0</v>
      </c>
      <c r="AA1529" s="51">
        <f>IFERROR(VLOOKUP(Таблица1[[#This Row],[Товар КОД6]],'Stock СВОД'!$A$5:$C$220,2,0),)</f>
        <v>0</v>
      </c>
      <c r="AB1529" s="51">
        <f>IFERROR(VLOOKUP(Таблица1[[#This Row],[Товар КОД6]],'Продажи Период СВОД'!$A$5:$C$410,2,0),)</f>
        <v>0</v>
      </c>
      <c r="AC1529" s="129">
        <f>IFERROR(VLOOKUP(Таблица1[[#This Row],[Товар КОД6]],'Stock СВОД'!$A$5:$C$220,3,0),)</f>
        <v>0</v>
      </c>
      <c r="AD1529" s="51">
        <f>IFERROR(VLOOKUP(Таблица1[[#This Row],[Товар КОД6]],'Продажи Период СВОД'!$A$5:$C$410,3,0),)</f>
        <v>0</v>
      </c>
      <c r="AE1529" s="119">
        <f>Таблица1[[#This Row],[СТОК 1001]]+Таблица1[[#This Row],[СТОК 1002,]]</f>
        <v>0</v>
      </c>
      <c r="AF1529" s="128"/>
      <c r="AG1529" s="129"/>
      <c r="AH1529" s="121">
        <f>Таблица1[[#This Row],[1002 заказ]]+Таблица1[[#This Row],[1001 заказ]]</f>
        <v>0</v>
      </c>
      <c r="AI1529" s="57">
        <v>1</v>
      </c>
      <c r="AJ1529" s="57"/>
      <c r="AK1529" s="57"/>
      <c r="AL1529" s="57">
        <f>Таблица1[[#This Row],[ФАКТ 1001]]+Таблица1[[#This Row],[ФАКТ 1002]]+Таблица1[[#This Row],[1001 заказ]]+Таблица1[[#This Row],[1002 заказ]]</f>
        <v>0</v>
      </c>
      <c r="AP1529" s="3">
        <f>Таблица1[[#This Row],[Возврат 1002]]+Таблица1[[#This Row],[Возврат 1001]]</f>
        <v>0</v>
      </c>
      <c r="AQ152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530" spans="1:44" s="3" customFormat="1" ht="15.75" hidden="1" customHeight="1" x14ac:dyDescent="0.2">
      <c r="A1530" s="25" t="s">
        <v>811</v>
      </c>
      <c r="B1530" s="2">
        <v>876255</v>
      </c>
      <c r="C1530" s="90" t="s">
        <v>829</v>
      </c>
      <c r="D1530" s="25" t="s">
        <v>811</v>
      </c>
      <c r="E1530" s="2">
        <v>876255</v>
      </c>
      <c r="F1530" s="2"/>
      <c r="G1530" s="59"/>
      <c r="H1530" s="2"/>
      <c r="I1530" s="2">
        <v>4</v>
      </c>
      <c r="J1530" s="2">
        <v>100</v>
      </c>
      <c r="K1530" s="2">
        <v>14</v>
      </c>
      <c r="L1530" s="2">
        <v>49</v>
      </c>
      <c r="M1530" s="4">
        <v>56.6</v>
      </c>
      <c r="N1530" s="2">
        <v>5.5</v>
      </c>
      <c r="O1530" s="43" t="str">
        <f>CONCATENATE(Таблица1[[#This Row],[Отверстия]],"/",Таблица1[[#This Row],[PCD]])</f>
        <v>4/100</v>
      </c>
      <c r="P1530" s="7" t="s">
        <v>905</v>
      </c>
      <c r="Q1530" s="43" t="str">
        <f>CONCATENATE(Таблица1[[#This Row],[Отверстия]],"/",Таблица1[[#This Row],[PCD]],"/",Таблица1[[#This Row],[Диаметр]])</f>
        <v>4/100/14</v>
      </c>
      <c r="R153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4/100/14/49/56,6/5,5</v>
      </c>
      <c r="S1530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4-100-14-49-56,6-5,5</v>
      </c>
      <c r="T1530" s="58" t="s">
        <v>28</v>
      </c>
      <c r="U1530" s="2">
        <v>8</v>
      </c>
      <c r="V1530" s="2">
        <v>12</v>
      </c>
      <c r="W1530" s="55" t="s">
        <v>2744</v>
      </c>
      <c r="X1530" s="34">
        <v>910</v>
      </c>
      <c r="Y1530" s="161"/>
      <c r="Z1530" s="37">
        <v>0</v>
      </c>
      <c r="AA1530" s="51">
        <f>IFERROR(VLOOKUP(Таблица1[[#This Row],[Товар КОД6]],'Stock СВОД'!$A$5:$C$220,2,0),)</f>
        <v>0</v>
      </c>
      <c r="AB1530" s="51">
        <f>IFERROR(VLOOKUP(Таблица1[[#This Row],[Товар КОД6]],'Продажи Период СВОД'!$A$5:$C$410,2,0),)</f>
        <v>0</v>
      </c>
      <c r="AC1530" s="129">
        <f>IFERROR(VLOOKUP(Таблица1[[#This Row],[Товар КОД6]],'Stock СВОД'!$A$5:$C$220,3,0),)</f>
        <v>0</v>
      </c>
      <c r="AD1530" s="51">
        <f>IFERROR(VLOOKUP(Таблица1[[#This Row],[Товар КОД6]],'Продажи Период СВОД'!$A$5:$C$410,3,0),)</f>
        <v>0</v>
      </c>
      <c r="AE1530" s="119">
        <f>Таблица1[[#This Row],[СТОК 1001]]+Таблица1[[#This Row],[СТОК 1002,]]</f>
        <v>0</v>
      </c>
      <c r="AF1530" s="128"/>
      <c r="AG1530" s="129"/>
      <c r="AH1530" s="121">
        <f>Таблица1[[#This Row],[1002 заказ]]+Таблица1[[#This Row],[1001 заказ]]</f>
        <v>0</v>
      </c>
      <c r="AI1530" s="57">
        <v>1</v>
      </c>
      <c r="AJ1530" s="57"/>
      <c r="AK1530" s="57"/>
      <c r="AL1530" s="57">
        <f>Таблица1[[#This Row],[ФАКТ 1001]]+Таблица1[[#This Row],[ФАКТ 1002]]+Таблица1[[#This Row],[1001 заказ]]+Таблица1[[#This Row],[1002 заказ]]</f>
        <v>0</v>
      </c>
      <c r="AP1530" s="3">
        <f>Таблица1[[#This Row],[Возврат 1002]]+Таблица1[[#This Row],[Возврат 1001]]</f>
        <v>0</v>
      </c>
      <c r="AQ153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531" spans="1:44" s="3" customFormat="1" ht="15.75" hidden="1" customHeight="1" x14ac:dyDescent="0.2">
      <c r="A1531" s="25" t="s">
        <v>811</v>
      </c>
      <c r="B1531" s="2">
        <v>858289</v>
      </c>
      <c r="C1531" s="90" t="s">
        <v>830</v>
      </c>
      <c r="D1531" s="25" t="s">
        <v>811</v>
      </c>
      <c r="E1531" s="2">
        <v>858289</v>
      </c>
      <c r="F1531" s="2"/>
      <c r="G1531" s="59"/>
      <c r="H1531" s="2"/>
      <c r="I1531" s="2">
        <v>4</v>
      </c>
      <c r="J1531" s="2">
        <v>100</v>
      </c>
      <c r="K1531" s="2">
        <v>14</v>
      </c>
      <c r="L1531" s="2">
        <v>49</v>
      </c>
      <c r="M1531" s="4">
        <v>56.6</v>
      </c>
      <c r="N1531" s="2">
        <v>5.5</v>
      </c>
      <c r="O1531" s="43" t="str">
        <f>CONCATENATE(Таблица1[[#This Row],[Отверстия]],"/",Таблица1[[#This Row],[PCD]])</f>
        <v>4/100</v>
      </c>
      <c r="P1531" s="7" t="s">
        <v>906</v>
      </c>
      <c r="Q1531" s="43" t="str">
        <f>CONCATENATE(Таблица1[[#This Row],[Отверстия]],"/",Таблица1[[#This Row],[PCD]],"/",Таблица1[[#This Row],[Диаметр]])</f>
        <v>4/100/14</v>
      </c>
      <c r="R153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4/100/14/49/56,6/5,5</v>
      </c>
      <c r="S1531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4-100-14-49-56,6-5,5</v>
      </c>
      <c r="T1531" s="58" t="s">
        <v>28</v>
      </c>
      <c r="U1531" s="2">
        <v>8</v>
      </c>
      <c r="V1531" s="2">
        <v>12</v>
      </c>
      <c r="W1531" s="55" t="s">
        <v>2744</v>
      </c>
      <c r="X1531" s="34">
        <v>1234</v>
      </c>
      <c r="Y1531" s="161"/>
      <c r="Z1531" s="37">
        <v>0</v>
      </c>
      <c r="AA1531" s="51">
        <f>IFERROR(VLOOKUP(Таблица1[[#This Row],[Товар КОД6]],'Stock СВОД'!$A$5:$C$220,2,0),)</f>
        <v>0</v>
      </c>
      <c r="AB1531" s="51">
        <f>IFERROR(VLOOKUP(Таблица1[[#This Row],[Товар КОД6]],'Продажи Период СВОД'!$A$5:$C$410,2,0),)</f>
        <v>0</v>
      </c>
      <c r="AC1531" s="129">
        <f>IFERROR(VLOOKUP(Таблица1[[#This Row],[Товар КОД6]],'Stock СВОД'!$A$5:$C$220,3,0),)</f>
        <v>0</v>
      </c>
      <c r="AD1531" s="51">
        <f>IFERROR(VLOOKUP(Таблица1[[#This Row],[Товар КОД6]],'Продажи Период СВОД'!$A$5:$C$410,3,0),)</f>
        <v>0</v>
      </c>
      <c r="AE1531" s="119">
        <f>Таблица1[[#This Row],[СТОК 1001]]+Таблица1[[#This Row],[СТОК 1002,]]</f>
        <v>0</v>
      </c>
      <c r="AF1531" s="128"/>
      <c r="AG1531" s="129"/>
      <c r="AH1531" s="121">
        <f>Таблица1[[#This Row],[1002 заказ]]+Таблица1[[#This Row],[1001 заказ]]</f>
        <v>0</v>
      </c>
      <c r="AI1531" s="57">
        <v>1</v>
      </c>
      <c r="AJ1531" s="57"/>
      <c r="AK1531" s="57"/>
      <c r="AL1531" s="57">
        <f>Таблица1[[#This Row],[ФАКТ 1001]]+Таблица1[[#This Row],[ФАКТ 1002]]+Таблица1[[#This Row],[1001 заказ]]+Таблица1[[#This Row],[1002 заказ]]</f>
        <v>0</v>
      </c>
      <c r="AP1531" s="3">
        <f>Таблица1[[#This Row],[Возврат 1002]]+Таблица1[[#This Row],[Возврат 1001]]</f>
        <v>0</v>
      </c>
      <c r="AQ153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532" spans="1:44" s="3" customFormat="1" ht="15.75" hidden="1" customHeight="1" x14ac:dyDescent="0.2">
      <c r="A1532" s="24" t="s">
        <v>811</v>
      </c>
      <c r="B1532" s="2">
        <v>2146075</v>
      </c>
      <c r="C1532" s="90">
        <v>14013</v>
      </c>
      <c r="D1532" s="24" t="s">
        <v>811</v>
      </c>
      <c r="E1532" s="7">
        <v>2146075</v>
      </c>
      <c r="F1532" s="7"/>
      <c r="G1532" s="8" t="s">
        <v>2692</v>
      </c>
      <c r="H1532" s="4" t="s">
        <v>2689</v>
      </c>
      <c r="I1532" s="4">
        <v>4</v>
      </c>
      <c r="J1532" s="4">
        <v>100</v>
      </c>
      <c r="K1532" s="4">
        <v>14</v>
      </c>
      <c r="L1532" s="4">
        <v>49</v>
      </c>
      <c r="M1532" s="4">
        <v>56.6</v>
      </c>
      <c r="N1532" s="4">
        <v>5.5</v>
      </c>
      <c r="O1532" s="43" t="str">
        <f>CONCATENATE(Таблица1[[#This Row],[Отверстия]],"/",Таблица1[[#This Row],[PCD]])</f>
        <v>4/100</v>
      </c>
      <c r="P1532" s="5" t="s">
        <v>2668</v>
      </c>
      <c r="Q1532" s="43" t="str">
        <f>CONCATENATE(Таблица1[[#This Row],[Отверстия]],"/",Таблица1[[#This Row],[PCD]],"/",Таблица1[[#This Row],[Диаметр]])</f>
        <v>4/100/14</v>
      </c>
      <c r="R153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4/100/14/49/56,6/5,5</v>
      </c>
      <c r="S1532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4-100-14-49-56,6-5,5</v>
      </c>
      <c r="T1532" s="58" t="s">
        <v>28</v>
      </c>
      <c r="U1532" s="2">
        <v>8</v>
      </c>
      <c r="V1532" s="2">
        <v>12</v>
      </c>
      <c r="W1532" s="55" t="s">
        <v>2744</v>
      </c>
      <c r="X1532" s="34">
        <v>1190</v>
      </c>
      <c r="Y1532" s="161"/>
      <c r="Z1532" s="37">
        <v>0</v>
      </c>
      <c r="AA1532" s="51">
        <f>IFERROR(VLOOKUP(Таблица1[[#This Row],[Товар КОД6]],'Stock СВОД'!$A$5:$C$220,2,0),)</f>
        <v>0</v>
      </c>
      <c r="AB1532" s="51">
        <f>IFERROR(VLOOKUP(Таблица1[[#This Row],[Товар КОД6]],'Продажи Период СВОД'!$A$5:$C$410,2,0),)</f>
        <v>0</v>
      </c>
      <c r="AC1532" s="129">
        <f>IFERROR(VLOOKUP(Таблица1[[#This Row],[Товар КОД6]],'Stock СВОД'!$A$5:$C$220,3,0),)</f>
        <v>0</v>
      </c>
      <c r="AD1532" s="51">
        <f>IFERROR(VLOOKUP(Таблица1[[#This Row],[Товар КОД6]],'Продажи Период СВОД'!$A$5:$C$410,3,0),)</f>
        <v>0</v>
      </c>
      <c r="AE1532" s="119">
        <f>Таблица1[[#This Row],[СТОК 1001]]+Таблица1[[#This Row],[СТОК 1002,]]</f>
        <v>0</v>
      </c>
      <c r="AF1532" s="128"/>
      <c r="AG1532" s="129"/>
      <c r="AH1532" s="121">
        <f>Таблица1[[#This Row],[1002 заказ]]+Таблица1[[#This Row],[1001 заказ]]</f>
        <v>0</v>
      </c>
      <c r="AI1532" s="57">
        <v>1</v>
      </c>
      <c r="AJ1532" s="57"/>
      <c r="AK1532" s="57"/>
      <c r="AL1532" s="57">
        <f>Таблица1[[#This Row],[ФАКТ 1001]]+Таблица1[[#This Row],[ФАКТ 1002]]+Таблица1[[#This Row],[1001 заказ]]+Таблица1[[#This Row],[1002 заказ]]</f>
        <v>0</v>
      </c>
      <c r="AP1532" s="3">
        <f>Таблица1[[#This Row],[Возврат 1002]]+Таблица1[[#This Row],[Возврат 1001]]</f>
        <v>0</v>
      </c>
      <c r="AQ153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533" spans="1:44" s="3" customFormat="1" ht="15.75" hidden="1" customHeight="1" x14ac:dyDescent="0.25">
      <c r="A1533" s="25" t="s">
        <v>811</v>
      </c>
      <c r="B1533" s="2">
        <v>447779</v>
      </c>
      <c r="C1533" s="88"/>
      <c r="D1533" s="25" t="s">
        <v>811</v>
      </c>
      <c r="E1533" s="7">
        <v>447779</v>
      </c>
      <c r="F1533" s="7"/>
      <c r="G1533" s="8"/>
      <c r="H1533" s="5"/>
      <c r="I1533" s="5">
        <v>4</v>
      </c>
      <c r="J1533" s="5">
        <v>100</v>
      </c>
      <c r="K1533" s="5">
        <v>14</v>
      </c>
      <c r="L1533" s="5">
        <v>49</v>
      </c>
      <c r="M1533" s="5">
        <v>56.6</v>
      </c>
      <c r="N1533" s="5">
        <v>5.5</v>
      </c>
      <c r="O1533" s="43" t="str">
        <f>CONCATENATE(Таблица1[[#This Row],[Отверстия]],"/",Таблица1[[#This Row],[PCD]])</f>
        <v>4/100</v>
      </c>
      <c r="P1533" s="5" t="s">
        <v>3113</v>
      </c>
      <c r="Q1533" s="43" t="str">
        <f>CONCATENATE(Таблица1[[#This Row],[Отверстия]],"/",Таблица1[[#This Row],[PCD]],"/",Таблица1[[#This Row],[Диаметр]])</f>
        <v>4/100/14</v>
      </c>
      <c r="R153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4/100/14/49/56,6/5,5</v>
      </c>
      <c r="S1533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4-100-14-49-56,6-5,5</v>
      </c>
      <c r="T1533" s="58" t="s">
        <v>28</v>
      </c>
      <c r="U1533" s="2">
        <v>8</v>
      </c>
      <c r="V1533" s="2">
        <v>12</v>
      </c>
      <c r="W1533" s="55"/>
      <c r="X1533" s="34">
        <v>875.2</v>
      </c>
      <c r="Y1533" s="161"/>
      <c r="Z1533" s="34">
        <v>0</v>
      </c>
      <c r="AA1533" s="51">
        <f>IFERROR(VLOOKUP(Таблица1[[#This Row],[Товар КОД6]],'Stock СВОД'!$A$5:$C$220,2,0),)</f>
        <v>0</v>
      </c>
      <c r="AB1533" s="51">
        <f>IFERROR(VLOOKUP(Таблица1[[#This Row],[Товар КОД6]],'Продажи Период СВОД'!$A$5:$C$410,2,0),)</f>
        <v>0</v>
      </c>
      <c r="AC1533" s="129">
        <f>IFERROR(VLOOKUP(Таблица1[[#This Row],[Товар КОД6]],'Stock СВОД'!$A$5:$C$220,3,0),)</f>
        <v>0</v>
      </c>
      <c r="AD1533" s="51">
        <f>IFERROR(VLOOKUP(Таблица1[[#This Row],[Товар КОД6]],'Продажи Период СВОД'!$A$5:$C$410,3,0),)</f>
        <v>0</v>
      </c>
      <c r="AE1533" s="119">
        <f>Таблица1[[#This Row],[СТОК 1001]]+Таблица1[[#This Row],[СТОК 1002,]]</f>
        <v>0</v>
      </c>
      <c r="AF1533" s="128"/>
      <c r="AG1533" s="129"/>
      <c r="AH1533" s="120">
        <f>Таблица1[[#This Row],[1002 заказ]]+Таблица1[[#This Row],[1001 заказ]]</f>
        <v>0</v>
      </c>
      <c r="AI1533" s="57"/>
      <c r="AJ1533" s="57"/>
      <c r="AK1533" s="57"/>
      <c r="AL1533" s="57">
        <f>Таблица1[[#This Row],[ФАКТ 1001]]+Таблица1[[#This Row],[ФАКТ 1002]]+Таблица1[[#This Row],[1001 заказ]]+Таблица1[[#This Row],[1002 заказ]]</f>
        <v>0</v>
      </c>
      <c r="AM1533" s="30"/>
      <c r="AP1533" s="30">
        <f>Таблица1[[#This Row],[Возврат 1002]]+Таблица1[[#This Row],[Возврат 1001]]</f>
        <v>0</v>
      </c>
      <c r="AQ153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533" s="30"/>
    </row>
    <row r="1534" spans="1:44" s="3" customFormat="1" ht="15.75" hidden="1" customHeight="1" x14ac:dyDescent="0.25">
      <c r="A1534" s="25" t="s">
        <v>811</v>
      </c>
      <c r="B1534" s="2">
        <v>2039700</v>
      </c>
      <c r="C1534" s="90" t="s">
        <v>1036</v>
      </c>
      <c r="D1534" s="25" t="s">
        <v>811</v>
      </c>
      <c r="E1534" s="2">
        <v>2039700</v>
      </c>
      <c r="F1534" s="90">
        <v>15002</v>
      </c>
      <c r="G1534" s="59" t="s">
        <v>2855</v>
      </c>
      <c r="H1534" s="4" t="s">
        <v>2689</v>
      </c>
      <c r="I1534" s="2">
        <v>4</v>
      </c>
      <c r="J1534" s="2">
        <v>100</v>
      </c>
      <c r="K1534" s="2">
        <v>15</v>
      </c>
      <c r="L1534" s="2">
        <v>40</v>
      </c>
      <c r="M1534" s="2">
        <v>60.1</v>
      </c>
      <c r="N1534" s="2">
        <v>6</v>
      </c>
      <c r="O1534" s="43" t="str">
        <f>CONCATENATE(Таблица1[[#This Row],[Отверстия]],"/",Таблица1[[#This Row],[PCD]])</f>
        <v>4/100</v>
      </c>
      <c r="P1534" s="7" t="s">
        <v>1035</v>
      </c>
      <c r="Q1534" s="43" t="str">
        <f>CONCATENATE(Таблица1[[#This Row],[Отверстия]],"/",Таблица1[[#This Row],[PCD]],"/",Таблица1[[#This Row],[Диаметр]])</f>
        <v>4/100/15</v>
      </c>
      <c r="R153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4/100/15/40/60,1/6</v>
      </c>
      <c r="S1534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4-100-15-40-60,1-6</v>
      </c>
      <c r="T1534" s="58" t="s">
        <v>28</v>
      </c>
      <c r="U1534" s="2">
        <v>12</v>
      </c>
      <c r="V1534" s="2">
        <v>20</v>
      </c>
      <c r="W1534" s="55" t="s">
        <v>2756</v>
      </c>
      <c r="X1534" s="34">
        <v>1279</v>
      </c>
      <c r="Y1534" s="161">
        <v>1279</v>
      </c>
      <c r="Z1534" s="37">
        <v>1165.8813</v>
      </c>
      <c r="AA1534" s="51">
        <f>IFERROR(VLOOKUP(Таблица1[[#This Row],[Товар КОД6]],'Stock СВОД'!$A$5:$C$220,2,0),)</f>
        <v>2</v>
      </c>
      <c r="AB1534" s="51">
        <f>IFERROR(VLOOKUP(Таблица1[[#This Row],[Товар КОД6]],'Продажи Период СВОД'!$A$5:$C$410,2,0),)</f>
        <v>8</v>
      </c>
      <c r="AC1534" s="129">
        <f>IFERROR(VLOOKUP(Таблица1[[#This Row],[Товар КОД6]],'Stock СВОД'!$A$5:$C$220,3,0),)</f>
        <v>4</v>
      </c>
      <c r="AD1534" s="51">
        <f>IFERROR(VLOOKUP(Таблица1[[#This Row],[Товар КОД6]],'Продажи Период СВОД'!$A$5:$C$410,3,0),)</f>
        <v>12</v>
      </c>
      <c r="AE1534" s="119">
        <f>Таблица1[[#This Row],[СТОК 1001]]+Таблица1[[#This Row],[СТОК 1002,]]</f>
        <v>6</v>
      </c>
      <c r="AF1534" s="128"/>
      <c r="AG1534" s="129"/>
      <c r="AH1534" s="121">
        <f>Таблица1[[#This Row],[1002 заказ]]+Таблица1[[#This Row],[1001 заказ]]</f>
        <v>0</v>
      </c>
      <c r="AI1534" s="57">
        <v>1</v>
      </c>
      <c r="AJ1534" s="57"/>
      <c r="AK1534" s="57"/>
      <c r="AL1534" s="57">
        <f>Таблица1[[#This Row],[ФАКТ 1001]]+Таблица1[[#This Row],[ФАКТ 1002]]+Таблица1[[#This Row],[1001 заказ]]+Таблица1[[#This Row],[1002 заказ]]</f>
        <v>0</v>
      </c>
      <c r="AP1534" s="3">
        <f>Таблица1[[#This Row],[Возврат 1002]]+Таблица1[[#This Row],[Возврат 1001]]</f>
        <v>0</v>
      </c>
      <c r="AQ153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26</v>
      </c>
      <c r="AR1534" s="193" t="s">
        <v>3549</v>
      </c>
    </row>
    <row r="1535" spans="1:44" s="3" customFormat="1" ht="15.75" hidden="1" customHeight="1" x14ac:dyDescent="0.2">
      <c r="A1535" s="25" t="s">
        <v>811</v>
      </c>
      <c r="B1535" s="2">
        <v>2019860</v>
      </c>
      <c r="C1535" s="90" t="s">
        <v>1144</v>
      </c>
      <c r="D1535" s="25" t="s">
        <v>811</v>
      </c>
      <c r="E1535" s="2">
        <v>2019860</v>
      </c>
      <c r="F1535" s="2"/>
      <c r="G1535" s="59"/>
      <c r="H1535" s="2"/>
      <c r="I1535" s="2">
        <v>4</v>
      </c>
      <c r="J1535" s="2">
        <v>100</v>
      </c>
      <c r="K1535" s="2">
        <v>15</v>
      </c>
      <c r="L1535" s="2">
        <v>40</v>
      </c>
      <c r="M1535" s="2">
        <v>60.1</v>
      </c>
      <c r="N1535" s="2">
        <v>6</v>
      </c>
      <c r="O1535" s="43" t="str">
        <f>CONCATENATE(Таблица1[[#This Row],[Отверстия]],"/",Таблица1[[#This Row],[PCD]])</f>
        <v>4/100</v>
      </c>
      <c r="P1535" s="7" t="s">
        <v>1143</v>
      </c>
      <c r="Q1535" s="43" t="str">
        <f>CONCATENATE(Таблица1[[#This Row],[Отверстия]],"/",Таблица1[[#This Row],[PCD]],"/",Таблица1[[#This Row],[Диаметр]])</f>
        <v>4/100/15</v>
      </c>
      <c r="R153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4/100/15/40/60,1/6</v>
      </c>
      <c r="S1535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4-100-15-40-60,1-6</v>
      </c>
      <c r="T1535" s="58" t="s">
        <v>28</v>
      </c>
      <c r="U1535" s="2">
        <v>12</v>
      </c>
      <c r="V1535" s="2">
        <v>20</v>
      </c>
      <c r="W1535" s="55" t="s">
        <v>2756</v>
      </c>
      <c r="X1535" s="34">
        <v>1552</v>
      </c>
      <c r="Y1535" s="161"/>
      <c r="Z1535" s="34">
        <v>0</v>
      </c>
      <c r="AA1535" s="51">
        <f>IFERROR(VLOOKUP(Таблица1[[#This Row],[Товар КОД6]],'Stock СВОД'!$A$5:$C$220,2,0),)</f>
        <v>0</v>
      </c>
      <c r="AB1535" s="51">
        <f>IFERROR(VLOOKUP(Таблица1[[#This Row],[Товар КОД6]],'Продажи Период СВОД'!$A$5:$C$410,2,0),)</f>
        <v>0</v>
      </c>
      <c r="AC1535" s="129">
        <f>IFERROR(VLOOKUP(Таблица1[[#This Row],[Товар КОД6]],'Stock СВОД'!$A$5:$C$220,3,0),)</f>
        <v>0</v>
      </c>
      <c r="AD1535" s="51">
        <f>IFERROR(VLOOKUP(Таблица1[[#This Row],[Товар КОД6]],'Продажи Период СВОД'!$A$5:$C$410,3,0),)</f>
        <v>0</v>
      </c>
      <c r="AE1535" s="119">
        <f>Таблица1[[#This Row],[СТОК 1001]]+Таблица1[[#This Row],[СТОК 1002,]]</f>
        <v>0</v>
      </c>
      <c r="AF1535" s="128"/>
      <c r="AG1535" s="129"/>
      <c r="AH1535" s="121">
        <f>Таблица1[[#This Row],[1002 заказ]]+Таблица1[[#This Row],[1001 заказ]]</f>
        <v>0</v>
      </c>
      <c r="AI1535" s="57">
        <v>1</v>
      </c>
      <c r="AJ1535" s="57"/>
      <c r="AK1535" s="57"/>
      <c r="AL1535" s="57">
        <f>Таблица1[[#This Row],[ФАКТ 1001]]+Таблица1[[#This Row],[ФАКТ 1002]]+Таблица1[[#This Row],[1001 заказ]]+Таблица1[[#This Row],[1002 заказ]]</f>
        <v>0</v>
      </c>
      <c r="AP1535" s="3">
        <f>Таблица1[[#This Row],[Возврат 1002]]+Таблица1[[#This Row],[Возврат 1001]]</f>
        <v>0</v>
      </c>
      <c r="AQ153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536" spans="1:44" s="3" customFormat="1" ht="15.75" hidden="1" customHeight="1" x14ac:dyDescent="0.2">
      <c r="A1536" s="25" t="s">
        <v>811</v>
      </c>
      <c r="B1536" s="2">
        <v>34477</v>
      </c>
      <c r="C1536" s="90">
        <v>86497277369</v>
      </c>
      <c r="D1536" s="25" t="s">
        <v>811</v>
      </c>
      <c r="E1536" s="2">
        <v>34477</v>
      </c>
      <c r="F1536" s="2"/>
      <c r="G1536" s="59"/>
      <c r="H1536" s="2"/>
      <c r="I1536" s="2">
        <v>4</v>
      </c>
      <c r="J1536" s="2">
        <v>100</v>
      </c>
      <c r="K1536" s="2">
        <v>15</v>
      </c>
      <c r="L1536" s="2">
        <v>40</v>
      </c>
      <c r="M1536" s="2">
        <v>60.1</v>
      </c>
      <c r="N1536" s="2">
        <v>6</v>
      </c>
      <c r="O1536" s="43" t="str">
        <f>CONCATENATE(Таблица1[[#This Row],[Отверстия]],"/",Таблица1[[#This Row],[PCD]])</f>
        <v>4/100</v>
      </c>
      <c r="P1536" s="7" t="s">
        <v>920</v>
      </c>
      <c r="Q1536" s="43" t="str">
        <f>CONCATENATE(Таблица1[[#This Row],[Отверстия]],"/",Таблица1[[#This Row],[PCD]],"/",Таблица1[[#This Row],[Диаметр]])</f>
        <v>4/100/15</v>
      </c>
      <c r="R153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4/100/15/40/60,1/6</v>
      </c>
      <c r="S1536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4-100-15-40-60,1-6</v>
      </c>
      <c r="T1536" s="58" t="s">
        <v>28</v>
      </c>
      <c r="U1536" s="2">
        <v>12</v>
      </c>
      <c r="V1536" s="2">
        <v>20</v>
      </c>
      <c r="W1536" s="55" t="s">
        <v>2756</v>
      </c>
      <c r="X1536" s="34">
        <v>1347</v>
      </c>
      <c r="Y1536" s="161"/>
      <c r="Z1536" s="37">
        <v>0</v>
      </c>
      <c r="AA1536" s="51">
        <f>IFERROR(VLOOKUP(Таблица1[[#This Row],[Товар КОД6]],'Stock СВОД'!$A$5:$C$220,2,0),)</f>
        <v>0</v>
      </c>
      <c r="AB1536" s="51">
        <f>IFERROR(VLOOKUP(Таблица1[[#This Row],[Товар КОД6]],'Продажи Период СВОД'!$A$5:$C$410,2,0),)</f>
        <v>0</v>
      </c>
      <c r="AC1536" s="129">
        <f>IFERROR(VLOOKUP(Таблица1[[#This Row],[Товар КОД6]],'Stock СВОД'!$A$5:$C$220,3,0),)</f>
        <v>0</v>
      </c>
      <c r="AD1536" s="51">
        <f>IFERROR(VLOOKUP(Таблица1[[#This Row],[Товар КОД6]],'Продажи Период СВОД'!$A$5:$C$410,3,0),)</f>
        <v>0</v>
      </c>
      <c r="AE1536" s="119">
        <f>Таблица1[[#This Row],[СТОК 1001]]+Таблица1[[#This Row],[СТОК 1002,]]</f>
        <v>0</v>
      </c>
      <c r="AF1536" s="128"/>
      <c r="AG1536" s="129"/>
      <c r="AH1536" s="121">
        <f>Таблица1[[#This Row],[1002 заказ]]+Таблица1[[#This Row],[1001 заказ]]</f>
        <v>0</v>
      </c>
      <c r="AI1536" s="57">
        <v>1</v>
      </c>
      <c r="AJ1536" s="57"/>
      <c r="AK1536" s="57"/>
      <c r="AL1536" s="57">
        <f>Таблица1[[#This Row],[ФАКТ 1001]]+Таблица1[[#This Row],[ФАКТ 1002]]+Таблица1[[#This Row],[1001 заказ]]+Таблица1[[#This Row],[1002 заказ]]</f>
        <v>0</v>
      </c>
      <c r="AP1536" s="3">
        <f>Таблица1[[#This Row],[Возврат 1002]]+Таблица1[[#This Row],[Возврат 1001]]</f>
        <v>0</v>
      </c>
      <c r="AQ153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537" spans="1:44" s="3" customFormat="1" ht="15.75" hidden="1" customHeight="1" x14ac:dyDescent="0.2">
      <c r="A1537" s="24" t="s">
        <v>811</v>
      </c>
      <c r="B1537" s="2">
        <v>2146079</v>
      </c>
      <c r="C1537" s="90">
        <v>15002</v>
      </c>
      <c r="D1537" s="24" t="s">
        <v>811</v>
      </c>
      <c r="E1537" s="7">
        <v>2146079</v>
      </c>
      <c r="F1537" s="7"/>
      <c r="G1537" s="8" t="s">
        <v>2693</v>
      </c>
      <c r="H1537" s="4" t="s">
        <v>2689</v>
      </c>
      <c r="I1537" s="4">
        <v>4</v>
      </c>
      <c r="J1537" s="4">
        <v>100</v>
      </c>
      <c r="K1537" s="4">
        <v>15</v>
      </c>
      <c r="L1537" s="4">
        <v>40</v>
      </c>
      <c r="M1537" s="4">
        <v>60.1</v>
      </c>
      <c r="N1537" s="4">
        <v>6</v>
      </c>
      <c r="O1537" s="43" t="str">
        <f>CONCATENATE(Таблица1[[#This Row],[Отверстия]],"/",Таблица1[[#This Row],[PCD]])</f>
        <v>4/100</v>
      </c>
      <c r="P1537" s="5" t="s">
        <v>2672</v>
      </c>
      <c r="Q1537" s="43" t="str">
        <f>CONCATENATE(Таблица1[[#This Row],[Отверстия]],"/",Таблица1[[#This Row],[PCD]],"/",Таблица1[[#This Row],[Диаметр]])</f>
        <v>4/100/15</v>
      </c>
      <c r="R153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4/100/15/40/60,1/6</v>
      </c>
      <c r="S1537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4-100-15-40-60,1-6</v>
      </c>
      <c r="T1537" s="58" t="s">
        <v>28</v>
      </c>
      <c r="U1537" s="2">
        <v>12</v>
      </c>
      <c r="V1537" s="2">
        <v>20</v>
      </c>
      <c r="W1537" s="55" t="s">
        <v>2756</v>
      </c>
      <c r="X1537" s="34">
        <v>1420</v>
      </c>
      <c r="Y1537" s="161"/>
      <c r="Z1537" s="37">
        <v>0</v>
      </c>
      <c r="AA1537" s="51">
        <f>IFERROR(VLOOKUP(Таблица1[[#This Row],[Товар КОД6]],'Stock СВОД'!$A$5:$C$220,2,0),)</f>
        <v>0</v>
      </c>
      <c r="AB1537" s="51">
        <f>IFERROR(VLOOKUP(Таблица1[[#This Row],[Товар КОД6]],'Продажи Период СВОД'!$A$5:$C$410,2,0),)</f>
        <v>0</v>
      </c>
      <c r="AC1537" s="129">
        <f>IFERROR(VLOOKUP(Таблица1[[#This Row],[Товар КОД6]],'Stock СВОД'!$A$5:$C$220,3,0),)</f>
        <v>0</v>
      </c>
      <c r="AD1537" s="51">
        <f>IFERROR(VLOOKUP(Таблица1[[#This Row],[Товар КОД6]],'Продажи Период СВОД'!$A$5:$C$410,3,0),)</f>
        <v>0</v>
      </c>
      <c r="AE1537" s="119">
        <f>Таблица1[[#This Row],[СТОК 1001]]+Таблица1[[#This Row],[СТОК 1002,]]</f>
        <v>0</v>
      </c>
      <c r="AF1537" s="128"/>
      <c r="AG1537" s="129"/>
      <c r="AH1537" s="121">
        <f>Таблица1[[#This Row],[1002 заказ]]+Таблица1[[#This Row],[1001 заказ]]</f>
        <v>0</v>
      </c>
      <c r="AI1537" s="57">
        <v>1</v>
      </c>
      <c r="AJ1537" s="57"/>
      <c r="AK1537" s="57"/>
      <c r="AL1537" s="57">
        <f>Таблица1[[#This Row],[ФАКТ 1001]]+Таблица1[[#This Row],[ФАКТ 1002]]+Таблица1[[#This Row],[1001 заказ]]+Таблица1[[#This Row],[1002 заказ]]</f>
        <v>0</v>
      </c>
      <c r="AP1537" s="3">
        <f>Таблица1[[#This Row],[Возврат 1002]]+Таблица1[[#This Row],[Возврат 1001]]</f>
        <v>0</v>
      </c>
      <c r="AQ153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538" spans="1:44" s="3" customFormat="1" ht="15.75" hidden="1" customHeight="1" x14ac:dyDescent="0.2">
      <c r="A1538" s="25" t="s">
        <v>811</v>
      </c>
      <c r="B1538" s="2">
        <v>760732</v>
      </c>
      <c r="C1538" s="90">
        <v>36202</v>
      </c>
      <c r="D1538" s="25" t="s">
        <v>811</v>
      </c>
      <c r="E1538" s="2">
        <v>760732</v>
      </c>
      <c r="F1538" s="2"/>
      <c r="G1538" s="59"/>
      <c r="H1538" s="2"/>
      <c r="I1538" s="2">
        <v>4</v>
      </c>
      <c r="J1538" s="2">
        <v>100</v>
      </c>
      <c r="K1538" s="2">
        <v>15</v>
      </c>
      <c r="L1538" s="2">
        <v>45</v>
      </c>
      <c r="M1538" s="2">
        <v>56.1</v>
      </c>
      <c r="N1538" s="2">
        <v>6</v>
      </c>
      <c r="O1538" s="43" t="str">
        <f>CONCATENATE(Таблица1[[#This Row],[Отверстия]],"/",Таблица1[[#This Row],[PCD]])</f>
        <v>4/100</v>
      </c>
      <c r="P1538" s="7" t="s">
        <v>886</v>
      </c>
      <c r="Q1538" s="43" t="str">
        <f>CONCATENATE(Таблица1[[#This Row],[Отверстия]],"/",Таблица1[[#This Row],[PCD]],"/",Таблица1[[#This Row],[Диаметр]])</f>
        <v>4/100/15</v>
      </c>
      <c r="R153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4/100/15/45/56,1/6</v>
      </c>
      <c r="S1538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4-100-15-45-56,1-6</v>
      </c>
      <c r="T1538" s="2" t="s">
        <v>22</v>
      </c>
      <c r="U1538" s="2"/>
      <c r="V1538" s="2"/>
      <c r="W1538" s="55" t="s">
        <v>2818</v>
      </c>
      <c r="X1538" s="34">
        <v>1251</v>
      </c>
      <c r="Y1538" s="161"/>
      <c r="Z1538" s="34">
        <v>0</v>
      </c>
      <c r="AA1538" s="51">
        <f>IFERROR(VLOOKUP(Таблица1[[#This Row],[Товар КОД6]],'Stock СВОД'!$A$5:$C$220,2,0),)</f>
        <v>0</v>
      </c>
      <c r="AB1538" s="51">
        <f>IFERROR(VLOOKUP(Таблица1[[#This Row],[Товар КОД6]],'Продажи Период СВОД'!$A$5:$C$410,2,0),)</f>
        <v>0</v>
      </c>
      <c r="AC1538" s="129">
        <f>IFERROR(VLOOKUP(Таблица1[[#This Row],[Товар КОД6]],'Stock СВОД'!$A$5:$C$220,3,0),)</f>
        <v>0</v>
      </c>
      <c r="AD1538" s="51">
        <f>IFERROR(VLOOKUP(Таблица1[[#This Row],[Товар КОД6]],'Продажи Период СВОД'!$A$5:$C$410,3,0),)</f>
        <v>0</v>
      </c>
      <c r="AE1538" s="119">
        <f>Таблица1[[#This Row],[СТОК 1001]]+Таблица1[[#This Row],[СТОК 1002,]]</f>
        <v>0</v>
      </c>
      <c r="AF1538" s="128"/>
      <c r="AG1538" s="129"/>
      <c r="AH1538" s="120">
        <f>Таблица1[[#This Row],[1002 заказ]]+Таблица1[[#This Row],[1001 заказ]]</f>
        <v>0</v>
      </c>
      <c r="AI1538" s="57">
        <v>1</v>
      </c>
      <c r="AJ1538" s="57"/>
      <c r="AK1538" s="57"/>
      <c r="AL1538" s="57">
        <f>Таблица1[[#This Row],[ФАКТ 1001]]+Таблица1[[#This Row],[ФАКТ 1002]]+Таблица1[[#This Row],[1001 заказ]]+Таблица1[[#This Row],[1002 заказ]]</f>
        <v>0</v>
      </c>
      <c r="AP1538" s="3">
        <f>Таблица1[[#This Row],[Возврат 1002]]+Таблица1[[#This Row],[Возврат 1001]]</f>
        <v>0</v>
      </c>
      <c r="AQ153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539" spans="1:44" s="3" customFormat="1" ht="15.75" hidden="1" customHeight="1" x14ac:dyDescent="0.2">
      <c r="A1539" s="25" t="s">
        <v>811</v>
      </c>
      <c r="B1539" s="2">
        <v>940253</v>
      </c>
      <c r="C1539" s="90">
        <v>15003</v>
      </c>
      <c r="D1539" s="25" t="s">
        <v>811</v>
      </c>
      <c r="E1539" s="2">
        <v>940253</v>
      </c>
      <c r="F1539" s="2" t="s">
        <v>4182</v>
      </c>
      <c r="G1539" s="59" t="s">
        <v>2692</v>
      </c>
      <c r="H1539" s="4" t="s">
        <v>2689</v>
      </c>
      <c r="I1539" s="2">
        <v>4</v>
      </c>
      <c r="J1539" s="2">
        <v>100</v>
      </c>
      <c r="K1539" s="2">
        <v>15</v>
      </c>
      <c r="L1539" s="2">
        <v>48</v>
      </c>
      <c r="M1539" s="2">
        <v>54.1</v>
      </c>
      <c r="N1539" s="2">
        <v>6</v>
      </c>
      <c r="O1539" s="43" t="str">
        <f>CONCATENATE(Таблица1[[#This Row],[Отверстия]],"/",Таблица1[[#This Row],[PCD]])</f>
        <v>4/100</v>
      </c>
      <c r="P1539" s="7" t="s">
        <v>888</v>
      </c>
      <c r="Q1539" s="43" t="str">
        <f>CONCATENATE(Таблица1[[#This Row],[Отверстия]],"/",Таблица1[[#This Row],[PCD]],"/",Таблица1[[#This Row],[Диаметр]])</f>
        <v>4/100/15</v>
      </c>
      <c r="R153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</v>
      </c>
      <c r="S1539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4-100-15-48-54,1-6</v>
      </c>
      <c r="T1539" s="58" t="s">
        <v>28</v>
      </c>
      <c r="U1539" s="2">
        <v>16</v>
      </c>
      <c r="V1539" s="2">
        <v>16</v>
      </c>
      <c r="W1539" s="55" t="s">
        <v>2753</v>
      </c>
      <c r="X1539" s="34">
        <v>1555</v>
      </c>
      <c r="Y1539" s="161"/>
      <c r="Z1539" s="34">
        <v>0</v>
      </c>
      <c r="AA1539" s="51">
        <f>IFERROR(VLOOKUP(Таблица1[[#This Row],[Товар КОД6]],'Stock СВОД'!$A$5:$C$220,2,0),)</f>
        <v>0</v>
      </c>
      <c r="AB1539" s="51">
        <f>IFERROR(VLOOKUP(Таблица1[[#This Row],[Товар КОД6]],'Продажи Период СВОД'!$A$5:$C$410,2,0),)</f>
        <v>0</v>
      </c>
      <c r="AC1539" s="129">
        <f>IFERROR(VLOOKUP(Таблица1[[#This Row],[Товар КОД6]],'Stock СВОД'!$A$5:$C$220,3,0),)</f>
        <v>0</v>
      </c>
      <c r="AD1539" s="51">
        <f>IFERROR(VLOOKUP(Таблица1[[#This Row],[Товар КОД6]],'Продажи Период СВОД'!$A$5:$C$410,3,0),)</f>
        <v>0</v>
      </c>
      <c r="AE1539" s="119">
        <f>Таблица1[[#This Row],[СТОК 1001]]+Таблица1[[#This Row],[СТОК 1002,]]</f>
        <v>0</v>
      </c>
      <c r="AF1539" s="128"/>
      <c r="AG1539" s="129"/>
      <c r="AH1539" s="121">
        <f>Таблица1[[#This Row],[1002 заказ]]+Таблица1[[#This Row],[1001 заказ]]</f>
        <v>0</v>
      </c>
      <c r="AI1539" s="57">
        <v>1</v>
      </c>
      <c r="AJ1539" s="57"/>
      <c r="AK1539" s="57"/>
      <c r="AL1539" s="57">
        <f>Таблица1[[#This Row],[ФАКТ 1001]]+Таблица1[[#This Row],[ФАКТ 1002]]+Таблица1[[#This Row],[1001 заказ]]+Таблица1[[#This Row],[1002 заказ]]</f>
        <v>0</v>
      </c>
      <c r="AP1539" s="3">
        <f>Таблица1[[#This Row],[Возврат 1002]]+Таблица1[[#This Row],[Возврат 1001]]</f>
        <v>0</v>
      </c>
      <c r="AQ153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540" spans="1:44" s="3" customFormat="1" ht="15.75" hidden="1" customHeight="1" x14ac:dyDescent="0.2">
      <c r="A1540" s="25" t="s">
        <v>811</v>
      </c>
      <c r="B1540" s="2">
        <v>876259</v>
      </c>
      <c r="C1540" s="90" t="s">
        <v>819</v>
      </c>
      <c r="D1540" s="25" t="s">
        <v>811</v>
      </c>
      <c r="E1540" s="2">
        <v>876259</v>
      </c>
      <c r="F1540" s="2"/>
      <c r="G1540" s="59"/>
      <c r="H1540" s="2"/>
      <c r="I1540" s="2">
        <v>4</v>
      </c>
      <c r="J1540" s="2">
        <v>100</v>
      </c>
      <c r="K1540" s="2">
        <v>15</v>
      </c>
      <c r="L1540" s="2">
        <v>48</v>
      </c>
      <c r="M1540" s="2">
        <v>54.1</v>
      </c>
      <c r="N1540" s="2">
        <v>6</v>
      </c>
      <c r="O1540" s="43" t="str">
        <f>CONCATENATE(Таблица1[[#This Row],[Отверстия]],"/",Таблица1[[#This Row],[PCD]])</f>
        <v>4/100</v>
      </c>
      <c r="P1540" s="7" t="s">
        <v>887</v>
      </c>
      <c r="Q1540" s="43" t="str">
        <f>CONCATENATE(Таблица1[[#This Row],[Отверстия]],"/",Таблица1[[#This Row],[PCD]],"/",Таблица1[[#This Row],[Диаметр]])</f>
        <v>4/100/15</v>
      </c>
      <c r="R154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</v>
      </c>
      <c r="S1540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4-100-15-48-54,1-6</v>
      </c>
      <c r="T1540" s="58" t="s">
        <v>28</v>
      </c>
      <c r="U1540" s="2">
        <v>16</v>
      </c>
      <c r="V1540" s="2">
        <v>16</v>
      </c>
      <c r="W1540" s="55" t="s">
        <v>2753</v>
      </c>
      <c r="X1540" s="34">
        <v>990</v>
      </c>
      <c r="Y1540" s="161">
        <v>990</v>
      </c>
      <c r="Z1540" s="37">
        <v>1189.3219999999999</v>
      </c>
      <c r="AA1540" s="51">
        <f>IFERROR(VLOOKUP(Таблица1[[#This Row],[Товар КОД6]],'Stock СВОД'!$A$5:$C$220,2,0),)</f>
        <v>0</v>
      </c>
      <c r="AB1540" s="51">
        <f>IFERROR(VLOOKUP(Таблица1[[#This Row],[Товар КОД6]],'Продажи Период СВОД'!$A$5:$C$410,2,0),)</f>
        <v>3</v>
      </c>
      <c r="AC1540" s="129">
        <f>IFERROR(VLOOKUP(Таблица1[[#This Row],[Товар КОД6]],'Stock СВОД'!$A$5:$C$220,3,0),)</f>
        <v>0</v>
      </c>
      <c r="AD1540" s="51">
        <f>IFERROR(VLOOKUP(Таблица1[[#This Row],[Товар КОД6]],'Продажи Период СВОД'!$A$5:$C$410,3,0),)</f>
        <v>0</v>
      </c>
      <c r="AE1540" s="119">
        <f>Таблица1[[#This Row],[СТОК 1001]]+Таблица1[[#This Row],[СТОК 1002,]]</f>
        <v>0</v>
      </c>
      <c r="AF1540" s="128"/>
      <c r="AG1540" s="129"/>
      <c r="AH1540" s="121">
        <f>Таблица1[[#This Row],[1002 заказ]]+Таблица1[[#This Row],[1001 заказ]]</f>
        <v>0</v>
      </c>
      <c r="AI1540" s="57">
        <v>1</v>
      </c>
      <c r="AJ1540" s="57"/>
      <c r="AK1540" s="57"/>
      <c r="AL1540" s="57">
        <f>Таблица1[[#This Row],[ФАКТ 1001]]+Таблица1[[#This Row],[ФАКТ 1002]]+Таблица1[[#This Row],[1001 заказ]]+Таблица1[[#This Row],[1002 заказ]]</f>
        <v>0</v>
      </c>
      <c r="AP1540" s="3">
        <f>Таблица1[[#This Row],[Возврат 1002]]+Таблица1[[#This Row],[Возврат 1001]]</f>
        <v>0</v>
      </c>
      <c r="AQ154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3</v>
      </c>
    </row>
    <row r="1541" spans="1:44" s="3" customFormat="1" ht="15.75" hidden="1" customHeight="1" x14ac:dyDescent="0.25">
      <c r="A1541" s="24" t="s">
        <v>811</v>
      </c>
      <c r="B1541" s="2">
        <v>2146080</v>
      </c>
      <c r="C1541" s="90">
        <v>15003</v>
      </c>
      <c r="D1541" s="24" t="s">
        <v>811</v>
      </c>
      <c r="E1541" s="7">
        <v>2146080</v>
      </c>
      <c r="F1541" s="2" t="s">
        <v>4181</v>
      </c>
      <c r="G1541" s="8" t="s">
        <v>2693</v>
      </c>
      <c r="H1541" s="4" t="s">
        <v>2689</v>
      </c>
      <c r="I1541" s="4">
        <v>4</v>
      </c>
      <c r="J1541" s="4">
        <v>100</v>
      </c>
      <c r="K1541" s="4">
        <v>15</v>
      </c>
      <c r="L1541" s="4">
        <v>48</v>
      </c>
      <c r="M1541" s="4">
        <v>54.1</v>
      </c>
      <c r="N1541" s="4">
        <v>6</v>
      </c>
      <c r="O1541" s="43" t="str">
        <f>CONCATENATE(Таблица1[[#This Row],[Отверстия]],"/",Таблица1[[#This Row],[PCD]])</f>
        <v>4/100</v>
      </c>
      <c r="P1541" s="5" t="s">
        <v>2673</v>
      </c>
      <c r="Q1541" s="43" t="str">
        <f>CONCATENATE(Таблица1[[#This Row],[Отверстия]],"/",Таблица1[[#This Row],[PCD]],"/",Таблица1[[#This Row],[Диаметр]])</f>
        <v>4/100/15</v>
      </c>
      <c r="R154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4/100/15/48/54,1/6</v>
      </c>
      <c r="S1541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4-100-15-48-54,1-6</v>
      </c>
      <c r="T1541" s="58" t="s">
        <v>28</v>
      </c>
      <c r="U1541" s="2">
        <v>16</v>
      </c>
      <c r="V1541" s="2">
        <v>16</v>
      </c>
      <c r="W1541" s="55" t="s">
        <v>2753</v>
      </c>
      <c r="X1541" s="34">
        <v>1390</v>
      </c>
      <c r="Y1541" s="161">
        <v>1390</v>
      </c>
      <c r="Z1541" s="37">
        <v>1262.6319961538461</v>
      </c>
      <c r="AA1541" s="51">
        <f>IFERROR(VLOOKUP(Таблица1[[#This Row],[Товар КОД6]],'Stock СВОД'!$A$5:$C$220,2,0),)</f>
        <v>0</v>
      </c>
      <c r="AB1541" s="51">
        <f>IFERROR(VLOOKUP(Таблица1[[#This Row],[Товар КОД6]],'Продажи Период СВОД'!$A$5:$C$410,2,0),)</f>
        <v>25</v>
      </c>
      <c r="AC1541" s="129">
        <f>IFERROR(VLOOKUP(Таблица1[[#This Row],[Товар КОД6]],'Stock СВОД'!$A$5:$C$220,3,0),)</f>
        <v>6</v>
      </c>
      <c r="AD1541" s="51">
        <f>IFERROR(VLOOKUP(Таблица1[[#This Row],[Товар КОД6]],'Продажи Период СВОД'!$A$5:$C$410,3,0),)</f>
        <v>26</v>
      </c>
      <c r="AE1541" s="119">
        <f>Таблица1[[#This Row],[СТОК 1001]]+Таблица1[[#This Row],[СТОК 1002,]]</f>
        <v>6</v>
      </c>
      <c r="AF1541" s="128"/>
      <c r="AG1541" s="129"/>
      <c r="AH1541" s="121">
        <f>Таблица1[[#This Row],[1002 заказ]]+Таблица1[[#This Row],[1001 заказ]]</f>
        <v>0</v>
      </c>
      <c r="AI1541" s="57">
        <v>1</v>
      </c>
      <c r="AJ1541" s="57"/>
      <c r="AK1541" s="57"/>
      <c r="AL1541" s="57">
        <f>Таблица1[[#This Row],[ФАКТ 1001]]+Таблица1[[#This Row],[ФАКТ 1002]]+Таблица1[[#This Row],[1001 заказ]]+Таблица1[[#This Row],[1002 заказ]]</f>
        <v>0</v>
      </c>
      <c r="AP1541" s="3">
        <f>Таблица1[[#This Row],[Возврат 1002]]+Таблица1[[#This Row],[Возврат 1001]]</f>
        <v>0</v>
      </c>
      <c r="AQ154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57</v>
      </c>
      <c r="AR1541" s="193" t="s">
        <v>3551</v>
      </c>
    </row>
    <row r="1542" spans="1:44" s="3" customFormat="1" ht="15.75" hidden="1" customHeight="1" x14ac:dyDescent="0.2">
      <c r="A1542" s="25" t="s">
        <v>811</v>
      </c>
      <c r="B1542" s="2">
        <v>447794</v>
      </c>
      <c r="C1542" s="90">
        <v>35670</v>
      </c>
      <c r="D1542" s="25" t="s">
        <v>811</v>
      </c>
      <c r="E1542" s="2">
        <v>447794</v>
      </c>
      <c r="F1542" s="2"/>
      <c r="G1542" s="59"/>
      <c r="H1542" s="2"/>
      <c r="I1542" s="2">
        <v>4</v>
      </c>
      <c r="J1542" s="2">
        <v>100</v>
      </c>
      <c r="K1542" s="2">
        <v>15</v>
      </c>
      <c r="L1542" s="2">
        <v>49</v>
      </c>
      <c r="M1542" s="4">
        <v>56.6</v>
      </c>
      <c r="N1542" s="2">
        <v>6</v>
      </c>
      <c r="O1542" s="43" t="str">
        <f>CONCATENATE(Таблица1[[#This Row],[Отверстия]],"/",Таблица1[[#This Row],[PCD]])</f>
        <v>4/100</v>
      </c>
      <c r="P1542" s="7" t="s">
        <v>874</v>
      </c>
      <c r="Q1542" s="43" t="str">
        <f>CONCATENATE(Таблица1[[#This Row],[Отверстия]],"/",Таблица1[[#This Row],[PCD]],"/",Таблица1[[#This Row],[Диаметр]])</f>
        <v>4/100/15</v>
      </c>
      <c r="R154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4/100/15/49/56,6/6</v>
      </c>
      <c r="S1542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4-100-15-49-56,6-6</v>
      </c>
      <c r="T1542" s="2" t="s">
        <v>22</v>
      </c>
      <c r="U1542" s="2"/>
      <c r="V1542" s="2"/>
      <c r="W1542" s="55" t="s">
        <v>2755</v>
      </c>
      <c r="X1542" s="34">
        <v>1056</v>
      </c>
      <c r="Y1542" s="161"/>
      <c r="Z1542" s="37">
        <v>0</v>
      </c>
      <c r="AA1542" s="51">
        <f>IFERROR(VLOOKUP(Таблица1[[#This Row],[Товар КОД6]],'Stock СВОД'!$A$5:$C$220,2,0),)</f>
        <v>0</v>
      </c>
      <c r="AB1542" s="51">
        <f>IFERROR(VLOOKUP(Таблица1[[#This Row],[Товар КОД6]],'Продажи Период СВОД'!$A$5:$C$410,2,0),)</f>
        <v>0</v>
      </c>
      <c r="AC1542" s="129">
        <f>IFERROR(VLOOKUP(Таблица1[[#This Row],[Товар КОД6]],'Stock СВОД'!$A$5:$C$220,3,0),)</f>
        <v>0</v>
      </c>
      <c r="AD1542" s="51">
        <f>IFERROR(VLOOKUP(Таблица1[[#This Row],[Товар КОД6]],'Продажи Период СВОД'!$A$5:$C$410,3,0),)</f>
        <v>0</v>
      </c>
      <c r="AE1542" s="119">
        <f>Таблица1[[#This Row],[СТОК 1001]]+Таблица1[[#This Row],[СТОК 1002,]]</f>
        <v>0</v>
      </c>
      <c r="AF1542" s="128"/>
      <c r="AG1542" s="129"/>
      <c r="AH1542" s="121">
        <f>Таблица1[[#This Row],[1002 заказ]]+Таблица1[[#This Row],[1001 заказ]]</f>
        <v>0</v>
      </c>
      <c r="AI1542" s="57">
        <v>1</v>
      </c>
      <c r="AJ1542" s="57"/>
      <c r="AK1542" s="57"/>
      <c r="AL1542" s="57">
        <f>Таблица1[[#This Row],[ФАКТ 1001]]+Таблица1[[#This Row],[ФАКТ 1002]]+Таблица1[[#This Row],[1001 заказ]]+Таблица1[[#This Row],[1002 заказ]]</f>
        <v>0</v>
      </c>
      <c r="AP1542" s="3">
        <f>Таблица1[[#This Row],[Возврат 1002]]+Таблица1[[#This Row],[Возврат 1001]]</f>
        <v>0</v>
      </c>
      <c r="AQ154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543" spans="1:44" s="3" customFormat="1" ht="15.75" hidden="1" customHeight="1" x14ac:dyDescent="0.2">
      <c r="A1543" s="25" t="s">
        <v>811</v>
      </c>
      <c r="B1543" s="2">
        <v>667750</v>
      </c>
      <c r="C1543" s="90">
        <v>46785</v>
      </c>
      <c r="D1543" s="25" t="s">
        <v>811</v>
      </c>
      <c r="E1543" s="2">
        <v>667750</v>
      </c>
      <c r="F1543" s="2"/>
      <c r="G1543" s="59"/>
      <c r="H1543" s="2"/>
      <c r="I1543" s="2">
        <v>4</v>
      </c>
      <c r="J1543" s="2">
        <v>100</v>
      </c>
      <c r="K1543" s="2">
        <v>15</v>
      </c>
      <c r="L1543" s="2">
        <v>49</v>
      </c>
      <c r="M1543" s="4">
        <v>56.6</v>
      </c>
      <c r="N1543" s="2">
        <v>6</v>
      </c>
      <c r="O1543" s="43" t="str">
        <f>CONCATENATE(Таблица1[[#This Row],[Отверстия]],"/",Таблица1[[#This Row],[PCD]])</f>
        <v>4/100</v>
      </c>
      <c r="P1543" s="7" t="s">
        <v>875</v>
      </c>
      <c r="Q1543" s="43" t="str">
        <f>CONCATENATE(Таблица1[[#This Row],[Отверстия]],"/",Таблица1[[#This Row],[PCD]],"/",Таблица1[[#This Row],[Диаметр]])</f>
        <v>4/100/15</v>
      </c>
      <c r="R154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4/100/15/49/56,6/6</v>
      </c>
      <c r="S1543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4-100-15-49-56,6-6</v>
      </c>
      <c r="T1543" s="2" t="s">
        <v>22</v>
      </c>
      <c r="U1543" s="2"/>
      <c r="V1543" s="2"/>
      <c r="W1543" s="55" t="s">
        <v>2755</v>
      </c>
      <c r="X1543" s="34">
        <v>1245</v>
      </c>
      <c r="Y1543" s="161"/>
      <c r="Z1543" s="37">
        <v>0</v>
      </c>
      <c r="AA1543" s="51">
        <f>IFERROR(VLOOKUP(Таблица1[[#This Row],[Товар КОД6]],'Stock СВОД'!$A$5:$C$220,2,0),)</f>
        <v>0</v>
      </c>
      <c r="AB1543" s="51">
        <f>IFERROR(VLOOKUP(Таблица1[[#This Row],[Товар КОД6]],'Продажи Период СВОД'!$A$5:$C$410,2,0),)</f>
        <v>0</v>
      </c>
      <c r="AC1543" s="129">
        <f>IFERROR(VLOOKUP(Таблица1[[#This Row],[Товар КОД6]],'Stock СВОД'!$A$5:$C$220,3,0),)</f>
        <v>0</v>
      </c>
      <c r="AD1543" s="51">
        <f>IFERROR(VLOOKUP(Таблица1[[#This Row],[Товар КОД6]],'Продажи Период СВОД'!$A$5:$C$410,3,0),)</f>
        <v>0</v>
      </c>
      <c r="AE1543" s="119">
        <f>Таблица1[[#This Row],[СТОК 1001]]+Таблица1[[#This Row],[СТОК 1002,]]</f>
        <v>0</v>
      </c>
      <c r="AF1543" s="128"/>
      <c r="AG1543" s="129"/>
      <c r="AH1543" s="121">
        <f>Таблица1[[#This Row],[1002 заказ]]+Таблица1[[#This Row],[1001 заказ]]</f>
        <v>0</v>
      </c>
      <c r="AI1543" s="57">
        <v>1</v>
      </c>
      <c r="AJ1543" s="57"/>
      <c r="AK1543" s="57"/>
      <c r="AL1543" s="57">
        <f>Таблица1[[#This Row],[ФАКТ 1001]]+Таблица1[[#This Row],[ФАКТ 1002]]+Таблица1[[#This Row],[1001 заказ]]+Таблица1[[#This Row],[1002 заказ]]</f>
        <v>0</v>
      </c>
      <c r="AP1543" s="3">
        <f>Таблица1[[#This Row],[Возврат 1002]]+Таблица1[[#This Row],[Возврат 1001]]</f>
        <v>0</v>
      </c>
      <c r="AQ154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544" spans="1:44" s="3" customFormat="1" ht="15.75" hidden="1" customHeight="1" x14ac:dyDescent="0.2">
      <c r="A1544" s="25" t="s">
        <v>811</v>
      </c>
      <c r="B1544" s="2">
        <v>447789</v>
      </c>
      <c r="C1544" s="90"/>
      <c r="D1544" s="25" t="s">
        <v>811</v>
      </c>
      <c r="E1544" s="2">
        <v>447789</v>
      </c>
      <c r="F1544" s="2"/>
      <c r="G1544" s="59"/>
      <c r="H1544" s="2"/>
      <c r="I1544" s="2">
        <v>4</v>
      </c>
      <c r="J1544" s="2">
        <v>100</v>
      </c>
      <c r="K1544" s="2">
        <v>15</v>
      </c>
      <c r="L1544" s="2">
        <v>49</v>
      </c>
      <c r="M1544" s="4">
        <v>56.6</v>
      </c>
      <c r="N1544" s="2">
        <v>6</v>
      </c>
      <c r="O1544" s="43" t="str">
        <f>CONCATENATE(Таблица1[[#This Row],[Отверстия]],"/",Таблица1[[#This Row],[PCD]])</f>
        <v>4/100</v>
      </c>
      <c r="P1544" s="7" t="s">
        <v>874</v>
      </c>
      <c r="Q1544" s="43" t="str">
        <f>CONCATENATE(Таблица1[[#This Row],[Отверстия]],"/",Таблица1[[#This Row],[PCD]],"/",Таблица1[[#This Row],[Диаметр]])</f>
        <v>4/100/15</v>
      </c>
      <c r="R154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4/100/15/49/56,6/6</v>
      </c>
      <c r="S1544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4-100-15-49-56,6-6</v>
      </c>
      <c r="T1544" s="2" t="s">
        <v>22</v>
      </c>
      <c r="U1544" s="2"/>
      <c r="V1544" s="2"/>
      <c r="W1544" s="55" t="s">
        <v>2755</v>
      </c>
      <c r="X1544" s="34">
        <v>1358.5</v>
      </c>
      <c r="Y1544" s="161"/>
      <c r="Z1544" s="37">
        <v>0</v>
      </c>
      <c r="AA1544" s="51">
        <f>IFERROR(VLOOKUP(Таблица1[[#This Row],[Товар КОД6]],'Stock СВОД'!$A$5:$C$220,2,0),)</f>
        <v>0</v>
      </c>
      <c r="AB1544" s="51">
        <f>IFERROR(VLOOKUP(Таблица1[[#This Row],[Товар КОД6]],'Продажи Период СВОД'!$A$5:$C$410,2,0),)</f>
        <v>0</v>
      </c>
      <c r="AC1544" s="129">
        <f>IFERROR(VLOOKUP(Таблица1[[#This Row],[Товар КОД6]],'Stock СВОД'!$A$5:$C$220,3,0),)</f>
        <v>0</v>
      </c>
      <c r="AD1544" s="51">
        <f>IFERROR(VLOOKUP(Таблица1[[#This Row],[Товар КОД6]],'Продажи Период СВОД'!$A$5:$C$410,3,0),)</f>
        <v>0</v>
      </c>
      <c r="AE1544" s="119">
        <f>Таблица1[[#This Row],[СТОК 1001]]+Таблица1[[#This Row],[СТОК 1002,]]</f>
        <v>0</v>
      </c>
      <c r="AF1544" s="128"/>
      <c r="AG1544" s="129"/>
      <c r="AH1544" s="121">
        <f>Таблица1[[#This Row],[1002 заказ]]+Таблица1[[#This Row],[1001 заказ]]</f>
        <v>0</v>
      </c>
      <c r="AI1544" s="57">
        <v>1</v>
      </c>
      <c r="AJ1544" s="57"/>
      <c r="AK1544" s="57"/>
      <c r="AL1544" s="57">
        <f>Таблица1[[#This Row],[ФАКТ 1001]]+Таблица1[[#This Row],[ФАКТ 1002]]+Таблица1[[#This Row],[1001 заказ]]+Таблица1[[#This Row],[1002 заказ]]</f>
        <v>0</v>
      </c>
      <c r="AP1544" s="3">
        <f>Таблица1[[#This Row],[Возврат 1002]]+Таблица1[[#This Row],[Возврат 1001]]</f>
        <v>0</v>
      </c>
      <c r="AQ154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545" spans="1:44" s="3" customFormat="1" ht="15.75" hidden="1" customHeight="1" x14ac:dyDescent="0.2">
      <c r="A1545" s="25" t="s">
        <v>811</v>
      </c>
      <c r="B1545" s="2">
        <v>887481</v>
      </c>
      <c r="C1545" s="90" t="s">
        <v>4502</v>
      </c>
      <c r="D1545" s="25" t="s">
        <v>811</v>
      </c>
      <c r="E1545" s="2">
        <v>887481</v>
      </c>
      <c r="F1545" s="2"/>
      <c r="G1545" s="59" t="s">
        <v>2855</v>
      </c>
      <c r="H1545" s="2" t="s">
        <v>4501</v>
      </c>
      <c r="I1545" s="2">
        <v>4</v>
      </c>
      <c r="J1545" s="2">
        <v>100</v>
      </c>
      <c r="K1545" s="2">
        <v>15</v>
      </c>
      <c r="L1545" s="2">
        <v>50</v>
      </c>
      <c r="M1545" s="2">
        <v>60.1</v>
      </c>
      <c r="N1545" s="2">
        <v>6</v>
      </c>
      <c r="O1545" s="43" t="str">
        <f>CONCATENATE(Таблица1[[#This Row],[Отверстия]],"/",Таблица1[[#This Row],[PCD]])</f>
        <v>4/100</v>
      </c>
      <c r="P1545" s="2" t="s">
        <v>4500</v>
      </c>
      <c r="Q1545" s="43" t="str">
        <f>CONCATENATE(Таблица1[[#This Row],[Отверстия]],"/",Таблица1[[#This Row],[PCD]],"/",Таблица1[[#This Row],[Диаметр]])</f>
        <v>4/100/15</v>
      </c>
      <c r="R1545" s="63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4/100/15/50/60,1/6</v>
      </c>
      <c r="S1545" s="247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4-100-15-50-60,1-6</v>
      </c>
      <c r="T1545" s="58" t="s">
        <v>28</v>
      </c>
      <c r="U1545" s="2">
        <v>8</v>
      </c>
      <c r="V1545" s="2">
        <v>28</v>
      </c>
      <c r="W1545" s="58" t="s">
        <v>2757</v>
      </c>
      <c r="X1545" s="34">
        <v>1153</v>
      </c>
      <c r="Y1545" s="161"/>
      <c r="Z1545" s="37">
        <v>0</v>
      </c>
      <c r="AA1545" s="51">
        <f>IFERROR(VLOOKUP(Таблица1[[#This Row],[Товар КОД6]],'Stock СВОД'!$A$5:$C$220,2,0),)</f>
        <v>0</v>
      </c>
      <c r="AB1545" s="51">
        <f>IFERROR(VLOOKUP(Таблица1[[#This Row],[Товар КОД6]],'Продажи Период СВОД'!$A$5:$C$410,2,0),)</f>
        <v>0</v>
      </c>
      <c r="AC1545" s="129">
        <f>IFERROR(VLOOKUP(Таблица1[[#This Row],[Товар КОД6]],'Stock СВОД'!$A$5:$C$220,3,0),)</f>
        <v>0</v>
      </c>
      <c r="AD1545" s="51">
        <f>IFERROR(VLOOKUP(Таблица1[[#This Row],[Товар КОД6]],'Продажи Период СВОД'!$A$5:$C$410,3,0),)</f>
        <v>0</v>
      </c>
      <c r="AE1545" s="119">
        <f>Таблица1[[#This Row],[СТОК 1001]]+Таблица1[[#This Row],[СТОК 1002,]]</f>
        <v>0</v>
      </c>
      <c r="AF1545" s="128"/>
      <c r="AG1545" s="129"/>
      <c r="AH1545" s="121">
        <f>Таблица1[[#This Row],[1002 заказ]]+Таблица1[[#This Row],[1001 заказ]]</f>
        <v>0</v>
      </c>
      <c r="AI1545" s="57">
        <v>1</v>
      </c>
      <c r="AJ1545" s="57"/>
      <c r="AK1545" s="57"/>
      <c r="AL1545" s="57">
        <f>Таблица1[[#This Row],[ФАКТ 1001]]+Таблица1[[#This Row],[ФАКТ 1002]]+Таблица1[[#This Row],[1001 заказ]]+Таблица1[[#This Row],[1002 заказ]]</f>
        <v>0</v>
      </c>
      <c r="AP1545" s="3">
        <f>Таблица1[[#This Row],[Возврат 1002]]+Таблица1[[#This Row],[Возврат 1001]]</f>
        <v>0</v>
      </c>
      <c r="AQ154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546" spans="1:44" s="3" customFormat="1" ht="15.75" hidden="1" customHeight="1" x14ac:dyDescent="0.2">
      <c r="A1546" s="24" t="s">
        <v>811</v>
      </c>
      <c r="B1546" s="2">
        <v>2146078</v>
      </c>
      <c r="C1546" s="90">
        <v>15001</v>
      </c>
      <c r="D1546" s="24" t="s">
        <v>811</v>
      </c>
      <c r="E1546" s="2">
        <v>2146078</v>
      </c>
      <c r="F1546" s="2"/>
      <c r="G1546" s="59" t="s">
        <v>2855</v>
      </c>
      <c r="H1546" s="4" t="s">
        <v>2689</v>
      </c>
      <c r="I1546" s="4">
        <v>4</v>
      </c>
      <c r="J1546" s="4">
        <v>100</v>
      </c>
      <c r="K1546" s="4">
        <v>15</v>
      </c>
      <c r="L1546" s="4">
        <v>50</v>
      </c>
      <c r="M1546" s="4">
        <v>60.1</v>
      </c>
      <c r="N1546" s="4">
        <v>6</v>
      </c>
      <c r="O1546" s="43" t="str">
        <f>CONCATENATE(Таблица1[[#This Row],[Отверстия]],"/",Таблица1[[#This Row],[PCD]])</f>
        <v>4/100</v>
      </c>
      <c r="P1546" s="4" t="s">
        <v>2671</v>
      </c>
      <c r="Q1546" s="43" t="str">
        <f>CONCATENATE(Таблица1[[#This Row],[Отверстия]],"/",Таблица1[[#This Row],[PCD]],"/",Таблица1[[#This Row],[Диаметр]])</f>
        <v>4/100/15</v>
      </c>
      <c r="R1546" s="63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4/100/15/50/60,1/6</v>
      </c>
      <c r="S1546" s="247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4-100-15-50-60,1-6</v>
      </c>
      <c r="T1546" s="58" t="s">
        <v>28</v>
      </c>
      <c r="U1546" s="2">
        <v>8</v>
      </c>
      <c r="V1546" s="2">
        <v>28</v>
      </c>
      <c r="W1546" s="58" t="s">
        <v>2757</v>
      </c>
      <c r="X1546" s="34">
        <v>1510</v>
      </c>
      <c r="Y1546" s="161"/>
      <c r="Z1546" s="37">
        <v>0</v>
      </c>
      <c r="AA1546" s="51">
        <f>IFERROR(VLOOKUP(Таблица1[[#This Row],[Товар КОД6]],'Stock СВОД'!$A$5:$C$220,2,0),)</f>
        <v>0</v>
      </c>
      <c r="AB1546" s="51">
        <f>IFERROR(VLOOKUP(Таблица1[[#This Row],[Товар КОД6]],'Продажи Период СВОД'!$A$5:$C$410,2,0),)</f>
        <v>0</v>
      </c>
      <c r="AC1546" s="129">
        <f>IFERROR(VLOOKUP(Таблица1[[#This Row],[Товар КОД6]],'Stock СВОД'!$A$5:$C$220,3,0),)</f>
        <v>0</v>
      </c>
      <c r="AD1546" s="51">
        <f>IFERROR(VLOOKUP(Таблица1[[#This Row],[Товар КОД6]],'Продажи Период СВОД'!$A$5:$C$410,3,0),)</f>
        <v>0</v>
      </c>
      <c r="AE1546" s="119">
        <f>Таблица1[[#This Row],[СТОК 1001]]+Таблица1[[#This Row],[СТОК 1002,]]</f>
        <v>0</v>
      </c>
      <c r="AF1546" s="128"/>
      <c r="AG1546" s="129"/>
      <c r="AH1546" s="121">
        <f>Таблица1[[#This Row],[1002 заказ]]+Таблица1[[#This Row],[1001 заказ]]</f>
        <v>0</v>
      </c>
      <c r="AI1546" s="57">
        <v>1</v>
      </c>
      <c r="AJ1546" s="57"/>
      <c r="AK1546" s="57"/>
      <c r="AL1546" s="57">
        <f>Таблица1[[#This Row],[ФАКТ 1001]]+Таблица1[[#This Row],[ФАКТ 1002]]+Таблица1[[#This Row],[1001 заказ]]+Таблица1[[#This Row],[1002 заказ]]</f>
        <v>0</v>
      </c>
      <c r="AP1546" s="3">
        <f>Таблица1[[#This Row],[Возврат 1002]]+Таблица1[[#This Row],[Возврат 1001]]</f>
        <v>0</v>
      </c>
      <c r="AQ154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547" spans="1:44" s="3" customFormat="1" ht="15.75" hidden="1" customHeight="1" x14ac:dyDescent="0.2">
      <c r="A1547" s="25" t="s">
        <v>811</v>
      </c>
      <c r="B1547" s="2">
        <v>763853</v>
      </c>
      <c r="C1547" s="90">
        <v>86013420972</v>
      </c>
      <c r="D1547" s="25" t="s">
        <v>811</v>
      </c>
      <c r="E1547" s="2">
        <v>763853</v>
      </c>
      <c r="F1547" s="2" t="s">
        <v>2883</v>
      </c>
      <c r="G1547" s="59" t="s">
        <v>2858</v>
      </c>
      <c r="H1547" s="2" t="s">
        <v>2859</v>
      </c>
      <c r="I1547" s="2">
        <v>4</v>
      </c>
      <c r="J1547" s="2">
        <v>100</v>
      </c>
      <c r="K1547" s="2">
        <v>15</v>
      </c>
      <c r="L1547" s="2">
        <v>50</v>
      </c>
      <c r="M1547" s="2">
        <v>60.1</v>
      </c>
      <c r="N1547" s="2">
        <v>6</v>
      </c>
      <c r="O1547" s="43" t="str">
        <f>CONCATENATE(Таблица1[[#This Row],[Отверстия]],"/",Таблица1[[#This Row],[PCD]])</f>
        <v>4/100</v>
      </c>
      <c r="P1547" s="2" t="s">
        <v>863</v>
      </c>
      <c r="Q1547" s="43" t="str">
        <f>CONCATENATE(Таблица1[[#This Row],[Отверстия]],"/",Таблица1[[#This Row],[PCD]],"/",Таблица1[[#This Row],[Диаметр]])</f>
        <v>4/100/15</v>
      </c>
      <c r="R1547" s="63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4/100/15/50/60,1/6</v>
      </c>
      <c r="S1547" s="247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4-100-15-50-60,1-6</v>
      </c>
      <c r="T1547" s="58" t="s">
        <v>28</v>
      </c>
      <c r="U1547" s="2">
        <v>8</v>
      </c>
      <c r="V1547" s="2">
        <v>28</v>
      </c>
      <c r="W1547" s="58" t="s">
        <v>2757</v>
      </c>
      <c r="X1547" s="34">
        <v>1230</v>
      </c>
      <c r="Y1547" s="161"/>
      <c r="Z1547" s="37">
        <v>0</v>
      </c>
      <c r="AA1547" s="51">
        <f>IFERROR(VLOOKUP(Таблица1[[#This Row],[Товар КОД6]],'Stock СВОД'!$A$5:$C$220,2,0),)</f>
        <v>0</v>
      </c>
      <c r="AB1547" s="51">
        <f>IFERROR(VLOOKUP(Таблица1[[#This Row],[Товар КОД6]],'Продажи Период СВОД'!$A$5:$C$410,2,0),)</f>
        <v>0</v>
      </c>
      <c r="AC1547" s="129">
        <f>IFERROR(VLOOKUP(Таблица1[[#This Row],[Товар КОД6]],'Stock СВОД'!$A$5:$C$220,3,0),)</f>
        <v>0</v>
      </c>
      <c r="AD1547" s="51">
        <f>IFERROR(VLOOKUP(Таблица1[[#This Row],[Товар КОД6]],'Продажи Период СВОД'!$A$5:$C$410,3,0),)</f>
        <v>0</v>
      </c>
      <c r="AE1547" s="119">
        <f>Таблица1[[#This Row],[СТОК 1001]]+Таблица1[[#This Row],[СТОК 1002,]]</f>
        <v>0</v>
      </c>
      <c r="AF1547" s="128"/>
      <c r="AG1547" s="129"/>
      <c r="AH1547" s="121">
        <f>Таблица1[[#This Row],[1002 заказ]]+Таблица1[[#This Row],[1001 заказ]]</f>
        <v>0</v>
      </c>
      <c r="AI1547" s="57">
        <v>1</v>
      </c>
      <c r="AJ1547" s="57"/>
      <c r="AK1547" s="57"/>
      <c r="AL1547" s="57">
        <f>Таблица1[[#This Row],[ФАКТ 1001]]+Таблица1[[#This Row],[ФАКТ 1002]]+Таблица1[[#This Row],[1001 заказ]]+Таблица1[[#This Row],[1002 заказ]]</f>
        <v>0</v>
      </c>
      <c r="AP1547" s="3">
        <f>Таблица1[[#This Row],[Возврат 1002]]+Таблица1[[#This Row],[Возврат 1001]]</f>
        <v>0</v>
      </c>
      <c r="AQ154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548" spans="1:44" s="3" customFormat="1" ht="15.75" hidden="1" customHeight="1" x14ac:dyDescent="0.2">
      <c r="A1548" s="25" t="s">
        <v>811</v>
      </c>
      <c r="B1548" s="99">
        <v>447788</v>
      </c>
      <c r="C1548" s="100">
        <v>29097</v>
      </c>
      <c r="D1548" s="25" t="s">
        <v>811</v>
      </c>
      <c r="E1548" s="99">
        <v>447788</v>
      </c>
      <c r="F1548" s="99">
        <v>15001</v>
      </c>
      <c r="G1548" s="101" t="s">
        <v>2858</v>
      </c>
      <c r="H1548" s="4" t="s">
        <v>2689</v>
      </c>
      <c r="I1548" s="2">
        <v>4</v>
      </c>
      <c r="J1548" s="2">
        <v>100</v>
      </c>
      <c r="K1548" s="2">
        <v>15</v>
      </c>
      <c r="L1548" s="2">
        <v>50</v>
      </c>
      <c r="M1548" s="2">
        <v>60.1</v>
      </c>
      <c r="N1548" s="2">
        <v>6</v>
      </c>
      <c r="O1548" s="43" t="str">
        <f>CONCATENATE(Таблица1[[#This Row],[Отверстия]],"/",Таблица1[[#This Row],[PCD]])</f>
        <v>4/100</v>
      </c>
      <c r="P1548" s="2" t="s">
        <v>863</v>
      </c>
      <c r="Q1548" s="43" t="str">
        <f>CONCATENATE(Таблица1[[#This Row],[Отверстия]],"/",Таблица1[[#This Row],[PCD]],"/",Таблица1[[#This Row],[Диаметр]])</f>
        <v>4/100/15</v>
      </c>
      <c r="R1548" s="63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4/100/15/50/60,1/6</v>
      </c>
      <c r="S1548" s="247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4-100-15-50-60,1-6</v>
      </c>
      <c r="T1548" s="58" t="s">
        <v>28</v>
      </c>
      <c r="U1548" s="2">
        <v>8</v>
      </c>
      <c r="V1548" s="2">
        <v>28</v>
      </c>
      <c r="W1548" s="58" t="s">
        <v>2757</v>
      </c>
      <c r="X1548" s="34">
        <v>1457</v>
      </c>
      <c r="Y1548" s="161"/>
      <c r="Z1548" s="34">
        <v>0</v>
      </c>
      <c r="AA1548" s="51">
        <f>IFERROR(VLOOKUP(Таблица1[[#This Row],[Товар КОД6]],'Stock СВОД'!$A$5:$C$220,2,0),)</f>
        <v>0</v>
      </c>
      <c r="AB1548" s="51">
        <f>IFERROR(VLOOKUP(Таблица1[[#This Row],[Товар КОД6]],'Продажи Период СВОД'!$A$5:$C$410,2,0),)</f>
        <v>0</v>
      </c>
      <c r="AC1548" s="129">
        <f>IFERROR(VLOOKUP(Таблица1[[#This Row],[Товар КОД6]],'Stock СВОД'!$A$5:$C$220,3,0),)</f>
        <v>0</v>
      </c>
      <c r="AD1548" s="51">
        <f>IFERROR(VLOOKUP(Таблица1[[#This Row],[Товар КОД6]],'Продажи Период СВОД'!$A$5:$C$410,3,0),)</f>
        <v>0</v>
      </c>
      <c r="AE1548" s="119">
        <f>Таблица1[[#This Row],[СТОК 1001]]+Таблица1[[#This Row],[СТОК 1002,]]</f>
        <v>0</v>
      </c>
      <c r="AF1548" s="128"/>
      <c r="AG1548" s="129"/>
      <c r="AH1548" s="121">
        <f>Таблица1[[#This Row],[1002 заказ]]+Таблица1[[#This Row],[1001 заказ]]</f>
        <v>0</v>
      </c>
      <c r="AI1548" s="57">
        <v>1</v>
      </c>
      <c r="AJ1548" s="57"/>
      <c r="AK1548" s="57"/>
      <c r="AL1548" s="57">
        <f>Таблица1[[#This Row],[ФАКТ 1001]]+Таблица1[[#This Row],[ФАКТ 1002]]+Таблица1[[#This Row],[1001 заказ]]+Таблица1[[#This Row],[1002 заказ]]</f>
        <v>0</v>
      </c>
      <c r="AP1548" s="3">
        <f>Таблица1[[#This Row],[Возврат 1002]]+Таблица1[[#This Row],[Возврат 1001]]</f>
        <v>0</v>
      </c>
      <c r="AQ154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549" spans="1:44" s="3" customFormat="1" ht="15.75" hidden="1" customHeight="1" x14ac:dyDescent="0.2">
      <c r="A1549" s="241" t="s">
        <v>811</v>
      </c>
      <c r="B1549" s="242" t="s">
        <v>3054</v>
      </c>
      <c r="C1549" s="243" t="s">
        <v>1025</v>
      </c>
      <c r="D1549" s="241" t="s">
        <v>811</v>
      </c>
      <c r="E1549" s="2">
        <v>2039150</v>
      </c>
      <c r="F1549" s="242" t="s">
        <v>2880</v>
      </c>
      <c r="G1549" s="244" t="s">
        <v>2855</v>
      </c>
      <c r="H1549" s="4" t="s">
        <v>2856</v>
      </c>
      <c r="I1549" s="245">
        <v>4</v>
      </c>
      <c r="J1549" s="245">
        <v>100</v>
      </c>
      <c r="K1549" s="245">
        <v>15</v>
      </c>
      <c r="L1549" s="245">
        <v>50</v>
      </c>
      <c r="M1549" s="4">
        <v>60.1</v>
      </c>
      <c r="N1549" s="245">
        <v>6</v>
      </c>
      <c r="O1549" s="207" t="str">
        <f>CONCATENATE(Таблица1[[#This Row],[Отверстия]],"/",Таблица1[[#This Row],[PCD]])</f>
        <v>4/100</v>
      </c>
      <c r="P1549" s="245" t="s">
        <v>864</v>
      </c>
      <c r="Q1549" s="245" t="str">
        <f>CONCATENATE(Таблица1[[#This Row],[Отверстия]],"/",Таблица1[[#This Row],[PCD]],"/",Таблица1[[#This Row],[Диаметр]])</f>
        <v>4/100/15</v>
      </c>
      <c r="R1549" s="248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4/100/15/50/60,1/6</v>
      </c>
      <c r="S1549" s="245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4-100-15-50-60,1-6</v>
      </c>
      <c r="T1549" s="245" t="s">
        <v>28</v>
      </c>
      <c r="U1549" s="2">
        <v>8</v>
      </c>
      <c r="V1549" s="35">
        <v>28</v>
      </c>
      <c r="W1549" s="58" t="s">
        <v>2757</v>
      </c>
      <c r="X1549" s="34"/>
      <c r="Y1549" s="161"/>
      <c r="Z1549" s="37">
        <v>0</v>
      </c>
      <c r="AA1549" s="51">
        <f>IFERROR(VLOOKUP(Таблица1[[#This Row],[Товар КОД6]],'Stock СВОД'!$A$5:$C$220,2,0),)</f>
        <v>0</v>
      </c>
      <c r="AB1549" s="51">
        <f>IFERROR(VLOOKUP(Таблица1[[#This Row],[Товар КОД6]],'Продажи Период СВОД'!$A$5:$C$410,2,0),)</f>
        <v>0</v>
      </c>
      <c r="AC1549" s="129">
        <f>IFERROR(VLOOKUP(Таблица1[[#This Row],[Товар КОД6]],'Stock СВОД'!$A$5:$C$220,3,0),)</f>
        <v>0</v>
      </c>
      <c r="AD1549" s="51">
        <f>IFERROR(VLOOKUP(Таблица1[[#This Row],[Товар КОД6]],'Продажи Период СВОД'!$A$5:$C$410,3,0),)</f>
        <v>0</v>
      </c>
      <c r="AE1549" s="119">
        <f>Таблица1[[#This Row],[СТОК 1001]]+Таблица1[[#This Row],[СТОК 1002,]]</f>
        <v>0</v>
      </c>
      <c r="AF1549" s="128"/>
      <c r="AG1549" s="129"/>
      <c r="AH1549" s="122">
        <f>Таблица1[[#This Row],[1002 заказ]]+Таблица1[[#This Row],[1001 заказ]]</f>
        <v>0</v>
      </c>
      <c r="AI1549" s="57">
        <v>1</v>
      </c>
      <c r="AJ1549" s="57"/>
      <c r="AK1549" s="57"/>
      <c r="AL1549" s="57">
        <f>Таблица1[[#This Row],[ФАКТ 1001]]+Таблица1[[#This Row],[ФАКТ 1002]]+Таблица1[[#This Row],[1001 заказ]]+Таблица1[[#This Row],[1002 заказ]]</f>
        <v>0</v>
      </c>
      <c r="AP1549" s="3">
        <f>Таблица1[[#This Row],[Возврат 1002]]+Таблица1[[#This Row],[Возврат 1001]]</f>
        <v>0</v>
      </c>
      <c r="AQ154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550" spans="1:44" s="3" customFormat="1" ht="15.75" hidden="1" customHeight="1" x14ac:dyDescent="0.2">
      <c r="A1550" s="25" t="s">
        <v>811</v>
      </c>
      <c r="B1550" s="96">
        <v>765120</v>
      </c>
      <c r="C1550" s="97">
        <v>45259</v>
      </c>
      <c r="D1550" s="25" t="s">
        <v>811</v>
      </c>
      <c r="E1550" s="96">
        <v>765120</v>
      </c>
      <c r="F1550" s="246"/>
      <c r="G1550" s="98" t="s">
        <v>2858</v>
      </c>
      <c r="H1550" s="96" t="s">
        <v>2885</v>
      </c>
      <c r="I1550" s="2">
        <v>4</v>
      </c>
      <c r="J1550" s="2">
        <v>100</v>
      </c>
      <c r="K1550" s="2">
        <v>15</v>
      </c>
      <c r="L1550" s="2">
        <v>50</v>
      </c>
      <c r="M1550" s="2">
        <v>60.1</v>
      </c>
      <c r="N1550" s="2">
        <v>6</v>
      </c>
      <c r="O1550" s="43" t="str">
        <f>CONCATENATE(Таблица1[[#This Row],[Отверстия]],"/",Таблица1[[#This Row],[PCD]])</f>
        <v>4/100</v>
      </c>
      <c r="P1550" s="2" t="s">
        <v>863</v>
      </c>
      <c r="Q1550" s="43" t="str">
        <f>CONCATENATE(Таблица1[[#This Row],[Отверстия]],"/",Таблица1[[#This Row],[PCD]],"/",Таблица1[[#This Row],[Диаметр]])</f>
        <v>4/100/15</v>
      </c>
      <c r="R1550" s="63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4/100/15/50/60,1/6</v>
      </c>
      <c r="S1550" s="247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4-100-15-50-60,1-6</v>
      </c>
      <c r="T1550" s="58" t="s">
        <v>28</v>
      </c>
      <c r="U1550" s="2">
        <v>8</v>
      </c>
      <c r="V1550" s="2">
        <v>28</v>
      </c>
      <c r="W1550" s="58" t="s">
        <v>2757</v>
      </c>
      <c r="X1550" s="34">
        <v>990</v>
      </c>
      <c r="Y1550" s="161">
        <v>990</v>
      </c>
      <c r="Z1550" s="37">
        <v>1086.0011999999999</v>
      </c>
      <c r="AA1550" s="51">
        <f>IFERROR(VLOOKUP(Таблица1[[#This Row],[Товар КОД6]],'Stock СВОД'!$A$5:$C$220,2,0),)</f>
        <v>0</v>
      </c>
      <c r="AB1550" s="51">
        <f>IFERROR(VLOOKUP(Таблица1[[#This Row],[Товар КОД6]],'Продажи Период СВОД'!$A$5:$C$410,2,0),)</f>
        <v>1</v>
      </c>
      <c r="AC1550" s="129">
        <f>IFERROR(VLOOKUP(Таблица1[[#This Row],[Товар КОД6]],'Stock СВОД'!$A$5:$C$220,3,0),)</f>
        <v>1</v>
      </c>
      <c r="AD1550" s="51">
        <f>IFERROR(VLOOKUP(Таблица1[[#This Row],[Товар КОД6]],'Продажи Период СВОД'!$A$5:$C$410,3,0),)</f>
        <v>0</v>
      </c>
      <c r="AE1550" s="119">
        <f>Таблица1[[#This Row],[СТОК 1001]]+Таблица1[[#This Row],[СТОК 1002,]]</f>
        <v>1</v>
      </c>
      <c r="AF1550" s="128"/>
      <c r="AG1550" s="129"/>
      <c r="AH1550" s="121">
        <f>Таблица1[[#This Row],[1002 заказ]]+Таблица1[[#This Row],[1001 заказ]]</f>
        <v>0</v>
      </c>
      <c r="AI1550" s="57">
        <v>1</v>
      </c>
      <c r="AJ1550" s="57"/>
      <c r="AK1550" s="57"/>
      <c r="AL1550" s="57">
        <f>Таблица1[[#This Row],[ФАКТ 1001]]+Таблица1[[#This Row],[ФАКТ 1002]]+Таблица1[[#This Row],[1001 заказ]]+Таблица1[[#This Row],[1002 заказ]]</f>
        <v>0</v>
      </c>
      <c r="AP1550" s="3">
        <f>Таблица1[[#This Row],[Возврат 1002]]+Таблица1[[#This Row],[Возврат 1001]]</f>
        <v>0</v>
      </c>
      <c r="AQ155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2</v>
      </c>
    </row>
    <row r="1551" spans="1:44" s="3" customFormat="1" ht="15.75" hidden="1" customHeight="1" x14ac:dyDescent="0.25">
      <c r="A1551" s="25" t="s">
        <v>811</v>
      </c>
      <c r="B1551" s="106">
        <v>2039150</v>
      </c>
      <c r="C1551" s="107" t="s">
        <v>1025</v>
      </c>
      <c r="D1551" s="25" t="s">
        <v>811</v>
      </c>
      <c r="E1551" s="106">
        <v>2039150</v>
      </c>
      <c r="F1551" s="106">
        <v>15001</v>
      </c>
      <c r="G1551" s="108" t="s">
        <v>2858</v>
      </c>
      <c r="H1551" s="4" t="s">
        <v>2689</v>
      </c>
      <c r="I1551" s="2">
        <v>4</v>
      </c>
      <c r="J1551" s="2">
        <v>100</v>
      </c>
      <c r="K1551" s="2">
        <v>15</v>
      </c>
      <c r="L1551" s="2">
        <v>50</v>
      </c>
      <c r="M1551" s="2">
        <v>60.1</v>
      </c>
      <c r="N1551" s="2">
        <v>6</v>
      </c>
      <c r="O1551" s="43" t="str">
        <f>CONCATENATE(Таблица1[[#This Row],[Отверстия]],"/",Таблица1[[#This Row],[PCD]])</f>
        <v>4/100</v>
      </c>
      <c r="P1551" s="2" t="s">
        <v>864</v>
      </c>
      <c r="Q1551" s="43" t="str">
        <f>CONCATENATE(Таблица1[[#This Row],[Отверстия]],"/",Таблица1[[#This Row],[PCD]],"/",Таблица1[[#This Row],[Диаметр]])</f>
        <v>4/100/15</v>
      </c>
      <c r="R1551" s="63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4/100/15/50/60,1/6</v>
      </c>
      <c r="S1551" s="247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4-100-15-50-60,1-6</v>
      </c>
      <c r="T1551" s="58" t="s">
        <v>28</v>
      </c>
      <c r="U1551" s="2">
        <v>8</v>
      </c>
      <c r="V1551" s="2">
        <v>28</v>
      </c>
      <c r="W1551" s="58" t="s">
        <v>2757</v>
      </c>
      <c r="X1551" s="34">
        <v>1250</v>
      </c>
      <c r="Y1551" s="161">
        <v>1277</v>
      </c>
      <c r="Z1551" s="37">
        <v>1142.4458444444442</v>
      </c>
      <c r="AA1551" s="51">
        <f>IFERROR(VLOOKUP(Таблица1[[#This Row],[Товар КОД6]],'Stock СВОД'!$A$5:$C$220,2,0),)</f>
        <v>2</v>
      </c>
      <c r="AB1551" s="51">
        <f>IFERROR(VLOOKUP(Таблица1[[#This Row],[Товар КОД6]],'Продажи Период СВОД'!$A$5:$C$410,2,0),)</f>
        <v>12</v>
      </c>
      <c r="AC1551" s="129">
        <f>IFERROR(VLOOKUP(Таблица1[[#This Row],[Товар КОД6]],'Stock СВОД'!$A$5:$C$220,3,0),)</f>
        <v>8</v>
      </c>
      <c r="AD1551" s="51">
        <f>IFERROR(VLOOKUP(Таблица1[[#This Row],[Товар КОД6]],'Продажи Период СВОД'!$A$5:$C$410,3,0),)</f>
        <v>16</v>
      </c>
      <c r="AE1551" s="119">
        <f>Таблица1[[#This Row],[СТОК 1001]]+Таблица1[[#This Row],[СТОК 1002,]]</f>
        <v>10</v>
      </c>
      <c r="AF1551" s="128"/>
      <c r="AG1551" s="129"/>
      <c r="AH1551" s="121">
        <f>Таблица1[[#This Row],[1002 заказ]]+Таблица1[[#This Row],[1001 заказ]]</f>
        <v>0</v>
      </c>
      <c r="AI1551" s="57">
        <v>1</v>
      </c>
      <c r="AJ1551" s="57"/>
      <c r="AK1551" s="57"/>
      <c r="AL1551" s="57">
        <f>Таблица1[[#This Row],[ФАКТ 1001]]+Таблица1[[#This Row],[ФАКТ 1002]]+Таблица1[[#This Row],[1001 заказ]]+Таблица1[[#This Row],[1002 заказ]]</f>
        <v>0</v>
      </c>
      <c r="AP1551" s="3">
        <f>Таблица1[[#This Row],[Возврат 1002]]+Таблица1[[#This Row],[Возврат 1001]]</f>
        <v>0</v>
      </c>
      <c r="AQ155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38</v>
      </c>
      <c r="AR1551" s="193" t="s">
        <v>3550</v>
      </c>
    </row>
    <row r="1552" spans="1:44" s="3" customFormat="1" ht="15.75" hidden="1" customHeight="1" x14ac:dyDescent="0.2">
      <c r="A1552" s="25" t="s">
        <v>811</v>
      </c>
      <c r="B1552" s="96">
        <v>36225</v>
      </c>
      <c r="C1552" s="97"/>
      <c r="D1552" s="25" t="s">
        <v>811</v>
      </c>
      <c r="E1552" s="96">
        <v>36225</v>
      </c>
      <c r="F1552" s="96" t="s">
        <v>2861</v>
      </c>
      <c r="G1552" s="98" t="s">
        <v>2858</v>
      </c>
      <c r="H1552" s="96" t="s">
        <v>2859</v>
      </c>
      <c r="I1552" s="2">
        <v>4</v>
      </c>
      <c r="J1552" s="2">
        <v>100</v>
      </c>
      <c r="K1552" s="2">
        <v>15</v>
      </c>
      <c r="L1552" s="2">
        <v>50</v>
      </c>
      <c r="M1552" s="2">
        <v>60.1</v>
      </c>
      <c r="N1552" s="2">
        <v>6</v>
      </c>
      <c r="O1552" s="43" t="str">
        <f>CONCATENATE(Таблица1[[#This Row],[Отверстия]],"/",Таблица1[[#This Row],[PCD]])</f>
        <v>4/100</v>
      </c>
      <c r="P1552" s="2" t="s">
        <v>945</v>
      </c>
      <c r="Q1552" s="43" t="str">
        <f>CONCATENATE(Таблица1[[#This Row],[Отверстия]],"/",Таблица1[[#This Row],[PCD]],"/",Таблица1[[#This Row],[Диаметр]])</f>
        <v>4/100/15</v>
      </c>
      <c r="R1552" s="63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4/100/15/50/60,1/6</v>
      </c>
      <c r="S1552" s="247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4-100-15-50-60,1-6</v>
      </c>
      <c r="T1552" s="58" t="s">
        <v>28</v>
      </c>
      <c r="U1552" s="2">
        <v>8</v>
      </c>
      <c r="V1552" s="2">
        <v>28</v>
      </c>
      <c r="W1552" s="58" t="s">
        <v>2757</v>
      </c>
      <c r="X1552" s="34">
        <v>1170</v>
      </c>
      <c r="Y1552" s="161">
        <v>1170</v>
      </c>
      <c r="Z1552" s="34">
        <v>1161.9755</v>
      </c>
      <c r="AA1552" s="51">
        <f>IFERROR(VLOOKUP(Таблица1[[#This Row],[Товар КОД6]],'Stock СВОД'!$A$5:$C$220,2,0),)</f>
        <v>0</v>
      </c>
      <c r="AB1552" s="51">
        <f>IFERROR(VLOOKUP(Таблица1[[#This Row],[Товар КОД6]],'Продажи Период СВОД'!$A$5:$C$410,2,0),)</f>
        <v>0</v>
      </c>
      <c r="AC1552" s="129">
        <f>IFERROR(VLOOKUP(Таблица1[[#This Row],[Товар КОД6]],'Stock СВОД'!$A$5:$C$220,3,0),)</f>
        <v>0</v>
      </c>
      <c r="AD1552" s="51">
        <f>IFERROR(VLOOKUP(Таблица1[[#This Row],[Товар КОД6]],'Продажи Период СВОД'!$A$5:$C$410,3,0),)</f>
        <v>0</v>
      </c>
      <c r="AE1552" s="119">
        <f>Таблица1[[#This Row],[СТОК 1001]]+Таблица1[[#This Row],[СТОК 1002,]]</f>
        <v>0</v>
      </c>
      <c r="AF1552" s="128"/>
      <c r="AG1552" s="129"/>
      <c r="AH1552" s="121">
        <f>Таблица1[[#This Row],[1002 заказ]]+Таблица1[[#This Row],[1001 заказ]]</f>
        <v>0</v>
      </c>
      <c r="AI1552" s="57">
        <v>1</v>
      </c>
      <c r="AJ1552" s="57"/>
      <c r="AK1552" s="57"/>
      <c r="AL1552" s="57">
        <f>Таблица1[[#This Row],[ФАКТ 1001]]+Таблица1[[#This Row],[ФАКТ 1002]]+Таблица1[[#This Row],[1001 заказ]]+Таблица1[[#This Row],[1002 заказ]]</f>
        <v>0</v>
      </c>
      <c r="AP1552" s="3">
        <f>Таблица1[[#This Row],[Возврат 1002]]+Таблица1[[#This Row],[Возврат 1001]]</f>
        <v>0</v>
      </c>
      <c r="AQ155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553" spans="1:44" s="3" customFormat="1" ht="15.75" hidden="1" customHeight="1" x14ac:dyDescent="0.2">
      <c r="A1553" s="25" t="s">
        <v>811</v>
      </c>
      <c r="B1553" s="2">
        <v>765118</v>
      </c>
      <c r="C1553" s="90" t="s">
        <v>820</v>
      </c>
      <c r="D1553" s="25" t="s">
        <v>811</v>
      </c>
      <c r="E1553" s="2">
        <v>765118</v>
      </c>
      <c r="F1553" s="2"/>
      <c r="G1553" s="59"/>
      <c r="H1553" s="2"/>
      <c r="I1553" s="2">
        <v>4</v>
      </c>
      <c r="J1553" s="2">
        <v>100</v>
      </c>
      <c r="K1553" s="2">
        <v>15</v>
      </c>
      <c r="L1553" s="2">
        <v>51</v>
      </c>
      <c r="M1553" s="2">
        <v>54.1</v>
      </c>
      <c r="N1553" s="2">
        <v>5.5</v>
      </c>
      <c r="O1553" s="43" t="str">
        <f>CONCATENATE(Таблица1[[#This Row],[Отверстия]],"/",Таблица1[[#This Row],[PCD]])</f>
        <v>4/100</v>
      </c>
      <c r="P1553" s="7" t="s">
        <v>889</v>
      </c>
      <c r="Q1553" s="43" t="str">
        <f>CONCATENATE(Таблица1[[#This Row],[Отверстия]],"/",Таблица1[[#This Row],[PCD]],"/",Таблица1[[#This Row],[Диаметр]])</f>
        <v>4/100/15</v>
      </c>
      <c r="R155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4/100/15/51/54,1/5,5</v>
      </c>
      <c r="S1553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4-100-15-51-54,1-5,5</v>
      </c>
      <c r="T1553" s="2" t="s">
        <v>22</v>
      </c>
      <c r="U1553" s="2"/>
      <c r="V1553" s="2"/>
      <c r="W1553" s="55" t="s">
        <v>2806</v>
      </c>
      <c r="X1553" s="34">
        <v>1693</v>
      </c>
      <c r="Y1553" s="161"/>
      <c r="Z1553" s="34">
        <v>0</v>
      </c>
      <c r="AA1553" s="51">
        <f>IFERROR(VLOOKUP(Таблица1[[#This Row],[Товар КОД6]],'Stock СВОД'!$A$5:$C$220,2,0),)</f>
        <v>0</v>
      </c>
      <c r="AB1553" s="51">
        <f>IFERROR(VLOOKUP(Таблица1[[#This Row],[Товар КОД6]],'Продажи Период СВОД'!$A$5:$C$410,2,0),)</f>
        <v>0</v>
      </c>
      <c r="AC1553" s="129">
        <f>IFERROR(VLOOKUP(Таблица1[[#This Row],[Товар КОД6]],'Stock СВОД'!$A$5:$C$220,3,0),)</f>
        <v>0</v>
      </c>
      <c r="AD1553" s="51">
        <f>IFERROR(VLOOKUP(Таблица1[[#This Row],[Товар КОД6]],'Продажи Период СВОД'!$A$5:$C$410,3,0),)</f>
        <v>0</v>
      </c>
      <c r="AE1553" s="119">
        <f>Таблица1[[#This Row],[СТОК 1001]]+Таблица1[[#This Row],[СТОК 1002,]]</f>
        <v>0</v>
      </c>
      <c r="AF1553" s="128"/>
      <c r="AG1553" s="129"/>
      <c r="AH1553" s="121">
        <f>Таблица1[[#This Row],[1002 заказ]]+Таблица1[[#This Row],[1001 заказ]]</f>
        <v>0</v>
      </c>
      <c r="AI1553" s="57">
        <v>1</v>
      </c>
      <c r="AJ1553" s="57"/>
      <c r="AK1553" s="57"/>
      <c r="AL1553" s="57">
        <f>Таблица1[[#This Row],[ФАКТ 1001]]+Таблица1[[#This Row],[ФАКТ 1002]]+Таблица1[[#This Row],[1001 заказ]]+Таблица1[[#This Row],[1002 заказ]]</f>
        <v>0</v>
      </c>
      <c r="AM1553" s="83" t="s">
        <v>2754</v>
      </c>
      <c r="AP1553" s="3">
        <f>Таблица1[[#This Row],[Возврат 1002]]+Таблица1[[#This Row],[Возврат 1001]]</f>
        <v>0</v>
      </c>
      <c r="AQ155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554" spans="1:44" s="3" customFormat="1" ht="15.75" hidden="1" customHeight="1" x14ac:dyDescent="0.2">
      <c r="A1554" s="25" t="s">
        <v>811</v>
      </c>
      <c r="B1554" s="2">
        <v>764517</v>
      </c>
      <c r="C1554" s="90">
        <v>81356</v>
      </c>
      <c r="D1554" s="25" t="s">
        <v>811</v>
      </c>
      <c r="E1554" s="2">
        <v>764517</v>
      </c>
      <c r="F1554" s="2"/>
      <c r="G1554" s="59"/>
      <c r="H1554" s="2"/>
      <c r="I1554" s="2">
        <v>4</v>
      </c>
      <c r="J1554" s="2">
        <v>100</v>
      </c>
      <c r="K1554" s="2">
        <v>16</v>
      </c>
      <c r="L1554" s="2">
        <v>52</v>
      </c>
      <c r="M1554" s="2">
        <v>54.1</v>
      </c>
      <c r="N1554" s="2">
        <v>6</v>
      </c>
      <c r="O1554" s="43" t="str">
        <f>CONCATENATE(Таблица1[[#This Row],[Отверстия]],"/",Таблица1[[#This Row],[PCD]])</f>
        <v>4/100</v>
      </c>
      <c r="P1554" s="7" t="s">
        <v>946</v>
      </c>
      <c r="Q1554" s="43" t="str">
        <f>CONCATENATE(Таблица1[[#This Row],[Отверстия]],"/",Таблица1[[#This Row],[PCD]],"/",Таблица1[[#This Row],[Диаметр]])</f>
        <v>4/100/16</v>
      </c>
      <c r="R155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4/100/16/52/54,1/6</v>
      </c>
      <c r="S1554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4-100-16-52-54,1-6</v>
      </c>
      <c r="T1554" s="58" t="s">
        <v>22</v>
      </c>
      <c r="U1554" s="2"/>
      <c r="V1554" s="2"/>
      <c r="W1554" s="55" t="s">
        <v>2778</v>
      </c>
      <c r="X1554" s="34">
        <v>1365</v>
      </c>
      <c r="Y1554" s="161"/>
      <c r="Z1554" s="37">
        <v>0</v>
      </c>
      <c r="AA1554" s="51">
        <f>IFERROR(VLOOKUP(Таблица1[[#This Row],[Товар КОД6]],'Stock СВОД'!$A$5:$C$220,2,0),)</f>
        <v>0</v>
      </c>
      <c r="AB1554" s="51">
        <f>IFERROR(VLOOKUP(Таблица1[[#This Row],[Товар КОД6]],'Продажи Период СВОД'!$A$5:$C$410,2,0),)</f>
        <v>0</v>
      </c>
      <c r="AC1554" s="129">
        <f>IFERROR(VLOOKUP(Таблица1[[#This Row],[Товар КОД6]],'Stock СВОД'!$A$5:$C$220,3,0),)</f>
        <v>0</v>
      </c>
      <c r="AD1554" s="51">
        <f>IFERROR(VLOOKUP(Таблица1[[#This Row],[Товар КОД6]],'Продажи Период СВОД'!$A$5:$C$410,3,0),)</f>
        <v>0</v>
      </c>
      <c r="AE1554" s="119">
        <f>Таблица1[[#This Row],[СТОК 1001]]+Таблица1[[#This Row],[СТОК 1002,]]</f>
        <v>0</v>
      </c>
      <c r="AF1554" s="128"/>
      <c r="AG1554" s="129"/>
      <c r="AH1554" s="121">
        <f>Таблица1[[#This Row],[1002 заказ]]+Таблица1[[#This Row],[1001 заказ]]</f>
        <v>0</v>
      </c>
      <c r="AI1554" s="57">
        <v>1</v>
      </c>
      <c r="AJ1554" s="57"/>
      <c r="AK1554" s="57"/>
      <c r="AL1554" s="57">
        <f>Таблица1[[#This Row],[ФАКТ 1001]]+Таблица1[[#This Row],[ФАКТ 1002]]+Таблица1[[#This Row],[1001 заказ]]+Таблица1[[#This Row],[1002 заказ]]</f>
        <v>0</v>
      </c>
      <c r="AP1554" s="3">
        <f>Таблица1[[#This Row],[Возврат 1002]]+Таблица1[[#This Row],[Возврат 1001]]</f>
        <v>0</v>
      </c>
      <c r="AQ155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555" spans="1:44" s="3" customFormat="1" ht="15.75" hidden="1" customHeight="1" x14ac:dyDescent="0.25">
      <c r="A1555" s="25" t="s">
        <v>811</v>
      </c>
      <c r="B1555" s="2">
        <v>447795</v>
      </c>
      <c r="C1555" s="88"/>
      <c r="D1555" s="25" t="s">
        <v>811</v>
      </c>
      <c r="E1555" s="7">
        <v>447795</v>
      </c>
      <c r="F1555" s="7"/>
      <c r="G1555" s="8"/>
      <c r="H1555" s="5"/>
      <c r="I1555" s="5">
        <v>4</v>
      </c>
      <c r="J1555" s="5">
        <v>108</v>
      </c>
      <c r="K1555" s="5">
        <v>14</v>
      </c>
      <c r="L1555" s="5">
        <v>25</v>
      </c>
      <c r="M1555" s="5">
        <v>65</v>
      </c>
      <c r="N1555" s="5">
        <v>5.5</v>
      </c>
      <c r="O1555" s="43" t="str">
        <f>CONCATENATE(Таблица1[[#This Row],[Отверстия]],"/",Таблица1[[#This Row],[PCD]])</f>
        <v>4/108</v>
      </c>
      <c r="P1555" s="5" t="s">
        <v>3115</v>
      </c>
      <c r="Q1555" s="43" t="str">
        <f>CONCATENATE(Таблица1[[#This Row],[Отверстия]],"/",Таблица1[[#This Row],[PCD]],"/",Таблица1[[#This Row],[Диаметр]])</f>
        <v>4/108/14</v>
      </c>
      <c r="R155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4/108/14/25/65/5,5</v>
      </c>
      <c r="S1555" s="54"/>
      <c r="T1555" s="58"/>
      <c r="U1555" s="4"/>
      <c r="V1555" s="35"/>
      <c r="W1555" s="55"/>
      <c r="X1555" s="34">
        <v>886.6</v>
      </c>
      <c r="Y1555" s="161"/>
      <c r="Z1555" s="34">
        <v>0</v>
      </c>
      <c r="AA1555" s="51">
        <f>IFERROR(VLOOKUP(Таблица1[[#This Row],[Товар КОД6]],'Stock СВОД'!$A$5:$C$220,2,0),)</f>
        <v>0</v>
      </c>
      <c r="AB1555" s="51">
        <f>IFERROR(VLOOKUP(Таблица1[[#This Row],[Товар КОД6]],'Продажи Период СВОД'!$A$5:$C$410,2,0),)</f>
        <v>0</v>
      </c>
      <c r="AC1555" s="129">
        <f>IFERROR(VLOOKUP(Таблица1[[#This Row],[Товар КОД6]],'Stock СВОД'!$A$5:$C$220,3,0),)</f>
        <v>0</v>
      </c>
      <c r="AD1555" s="51">
        <f>IFERROR(VLOOKUP(Таблица1[[#This Row],[Товар КОД6]],'Продажи Период СВОД'!$A$5:$C$410,3,0),)</f>
        <v>0</v>
      </c>
      <c r="AE1555" s="119">
        <f>Таблица1[[#This Row],[СТОК 1001]]+Таблица1[[#This Row],[СТОК 1002,]]</f>
        <v>0</v>
      </c>
      <c r="AF1555" s="128"/>
      <c r="AG1555" s="129"/>
      <c r="AH1555" s="120">
        <f>Таблица1[[#This Row],[1002 заказ]]+Таблица1[[#This Row],[1001 заказ]]</f>
        <v>0</v>
      </c>
      <c r="AI1555" s="57"/>
      <c r="AJ1555" s="57"/>
      <c r="AK1555" s="57"/>
      <c r="AL1555" s="57">
        <f>Таблица1[[#This Row],[ФАКТ 1001]]+Таблица1[[#This Row],[ФАКТ 1002]]+Таблица1[[#This Row],[1001 заказ]]+Таблица1[[#This Row],[1002 заказ]]</f>
        <v>0</v>
      </c>
      <c r="AM1555" s="30"/>
      <c r="AP1555" s="30">
        <f>Таблица1[[#This Row],[Возврат 1002]]+Таблица1[[#This Row],[Возврат 1001]]</f>
        <v>0</v>
      </c>
      <c r="AQ155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555" s="30"/>
    </row>
    <row r="1556" spans="1:44" s="3" customFormat="1" ht="15.75" hidden="1" customHeight="1" x14ac:dyDescent="0.2">
      <c r="A1556" s="25" t="s">
        <v>811</v>
      </c>
      <c r="B1556" s="2">
        <v>447785</v>
      </c>
      <c r="C1556" s="90">
        <v>35665</v>
      </c>
      <c r="D1556" s="25" t="s">
        <v>811</v>
      </c>
      <c r="E1556" s="2">
        <v>447785</v>
      </c>
      <c r="F1556" s="2"/>
      <c r="G1556" s="59" t="s">
        <v>2858</v>
      </c>
      <c r="H1556" s="2" t="s">
        <v>2859</v>
      </c>
      <c r="I1556" s="2">
        <v>4</v>
      </c>
      <c r="J1556" s="2">
        <v>108</v>
      </c>
      <c r="K1556" s="2">
        <v>14</v>
      </c>
      <c r="L1556" s="2">
        <v>41</v>
      </c>
      <c r="M1556" s="4">
        <v>63.4</v>
      </c>
      <c r="N1556" s="2">
        <v>5.5</v>
      </c>
      <c r="O1556" s="43" t="str">
        <f>CONCATENATE(Таблица1[[#This Row],[Отверстия]],"/",Таблица1[[#This Row],[PCD]])</f>
        <v>4/108</v>
      </c>
      <c r="P1556" s="7" t="s">
        <v>882</v>
      </c>
      <c r="Q1556" s="43" t="str">
        <f>CONCATENATE(Таблица1[[#This Row],[Отверстия]],"/",Таблица1[[#This Row],[PCD]],"/",Таблица1[[#This Row],[Диаметр]])</f>
        <v>4/108/14</v>
      </c>
      <c r="R155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4/108/14/41/63,4/5,5</v>
      </c>
      <c r="S1556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4-108-14-41-63,4-5,5</v>
      </c>
      <c r="T1556" s="2" t="s">
        <v>22</v>
      </c>
      <c r="U1556" s="2"/>
      <c r="V1556" s="2"/>
      <c r="W1556" s="55" t="s">
        <v>2747</v>
      </c>
      <c r="X1556" s="34">
        <v>860</v>
      </c>
      <c r="Y1556" s="161"/>
      <c r="Z1556" s="34">
        <v>0</v>
      </c>
      <c r="AA1556" s="51">
        <f>IFERROR(VLOOKUP(Таблица1[[#This Row],[Товар КОД6]],'Stock СВОД'!$A$5:$C$220,2,0),)</f>
        <v>0</v>
      </c>
      <c r="AB1556" s="51">
        <f>IFERROR(VLOOKUP(Таблица1[[#This Row],[Товар КОД6]],'Продажи Период СВОД'!$A$5:$C$410,2,0),)</f>
        <v>0</v>
      </c>
      <c r="AC1556" s="129">
        <f>IFERROR(VLOOKUP(Таблица1[[#This Row],[Товар КОД6]],'Stock СВОД'!$A$5:$C$220,3,0),)</f>
        <v>0</v>
      </c>
      <c r="AD1556" s="51">
        <f>IFERROR(VLOOKUP(Таблица1[[#This Row],[Товар КОД6]],'Продажи Период СВОД'!$A$5:$C$410,3,0),)</f>
        <v>0</v>
      </c>
      <c r="AE1556" s="119">
        <f>Таблица1[[#This Row],[СТОК 1001]]+Таблица1[[#This Row],[СТОК 1002,]]</f>
        <v>0</v>
      </c>
      <c r="AF1556" s="128"/>
      <c r="AG1556" s="129"/>
      <c r="AH1556" s="121">
        <f>Таблица1[[#This Row],[1002 заказ]]+Таблица1[[#This Row],[1001 заказ]]</f>
        <v>0</v>
      </c>
      <c r="AI1556" s="57">
        <v>1</v>
      </c>
      <c r="AJ1556" s="57"/>
      <c r="AK1556" s="57"/>
      <c r="AL1556" s="57">
        <f>Таблица1[[#This Row],[ФАКТ 1001]]+Таблица1[[#This Row],[ФАКТ 1002]]+Таблица1[[#This Row],[1001 заказ]]+Таблица1[[#This Row],[1002 заказ]]</f>
        <v>0</v>
      </c>
      <c r="AP1556" s="3">
        <f>Таблица1[[#This Row],[Возврат 1002]]+Таблица1[[#This Row],[Возврат 1001]]</f>
        <v>0</v>
      </c>
      <c r="AQ155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557" spans="1:44" s="3" customFormat="1" ht="15.75" hidden="1" customHeight="1" x14ac:dyDescent="0.2">
      <c r="A1557" s="25" t="s">
        <v>811</v>
      </c>
      <c r="B1557" s="2">
        <v>455527</v>
      </c>
      <c r="C1557" s="90">
        <v>36205</v>
      </c>
      <c r="D1557" s="25" t="s">
        <v>811</v>
      </c>
      <c r="E1557" s="2">
        <v>455527</v>
      </c>
      <c r="F1557" s="2" t="s">
        <v>2886</v>
      </c>
      <c r="G1557" s="59" t="s">
        <v>2858</v>
      </c>
      <c r="H1557" s="2" t="s">
        <v>2859</v>
      </c>
      <c r="I1557" s="2">
        <v>4</v>
      </c>
      <c r="J1557" s="2">
        <v>108</v>
      </c>
      <c r="K1557" s="2">
        <v>15</v>
      </c>
      <c r="L1557" s="2">
        <v>52.5</v>
      </c>
      <c r="M1557" s="4">
        <v>63.4</v>
      </c>
      <c r="N1557" s="2">
        <v>6</v>
      </c>
      <c r="O1557" s="43" t="str">
        <f>CONCATENATE(Таблица1[[#This Row],[Отверстия]],"/",Таблица1[[#This Row],[PCD]])</f>
        <v>4/108</v>
      </c>
      <c r="P1557" s="7" t="s">
        <v>883</v>
      </c>
      <c r="Q1557" s="43" t="str">
        <f>CONCATENATE(Таблица1[[#This Row],[Отверстия]],"/",Таблица1[[#This Row],[PCD]],"/",Таблица1[[#This Row],[Диаметр]])</f>
        <v>4/108/15</v>
      </c>
      <c r="R155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4/108/15/52,5/63,4/6</v>
      </c>
      <c r="S1557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4-108-15-52,5-63,4-6</v>
      </c>
      <c r="T1557" s="58" t="s">
        <v>22</v>
      </c>
      <c r="U1557" s="2">
        <v>4</v>
      </c>
      <c r="V1557" s="2">
        <v>4</v>
      </c>
      <c r="W1557" s="55" t="s">
        <v>2758</v>
      </c>
      <c r="X1557" s="34">
        <v>990</v>
      </c>
      <c r="Y1557" s="161">
        <v>990</v>
      </c>
      <c r="Z1557" s="37">
        <v>1443.0101999999999</v>
      </c>
      <c r="AA1557" s="51">
        <f>IFERROR(VLOOKUP(Таблица1[[#This Row],[Товар КОД6]],'Stock СВОД'!$A$5:$C$220,2,0),)</f>
        <v>0</v>
      </c>
      <c r="AB1557" s="51">
        <f>IFERROR(VLOOKUP(Таблица1[[#This Row],[Товар КОД6]],'Продажи Период СВОД'!$A$5:$C$410,2,0),)</f>
        <v>0</v>
      </c>
      <c r="AC1557" s="129">
        <f>IFERROR(VLOOKUP(Таблица1[[#This Row],[Товар КОД6]],'Stock СВОД'!$A$5:$C$220,3,0),)</f>
        <v>0</v>
      </c>
      <c r="AD1557" s="51">
        <f>IFERROR(VLOOKUP(Таблица1[[#This Row],[Товар КОД6]],'Продажи Период СВОД'!$A$5:$C$410,3,0),)</f>
        <v>0</v>
      </c>
      <c r="AE1557" s="119">
        <f>Таблица1[[#This Row],[СТОК 1001]]+Таблица1[[#This Row],[СТОК 1002,]]</f>
        <v>0</v>
      </c>
      <c r="AF1557" s="128"/>
      <c r="AG1557" s="129"/>
      <c r="AH1557" s="121">
        <f>Таблица1[[#This Row],[1002 заказ]]+Таблица1[[#This Row],[1001 заказ]]</f>
        <v>0</v>
      </c>
      <c r="AI1557" s="57">
        <v>1</v>
      </c>
      <c r="AJ1557" s="57"/>
      <c r="AK1557" s="57"/>
      <c r="AL1557" s="57">
        <f>Таблица1[[#This Row],[ФАКТ 1001]]+Таблица1[[#This Row],[ФАКТ 1002]]+Таблица1[[#This Row],[1001 заказ]]+Таблица1[[#This Row],[1002 заказ]]</f>
        <v>0</v>
      </c>
      <c r="AP1557" s="3">
        <f>Таблица1[[#This Row],[Возврат 1002]]+Таблица1[[#This Row],[Возврат 1001]]</f>
        <v>0</v>
      </c>
      <c r="AQ155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558" spans="1:44" s="3" customFormat="1" ht="15.75" hidden="1" customHeight="1" x14ac:dyDescent="0.25">
      <c r="A1558" s="24" t="s">
        <v>811</v>
      </c>
      <c r="B1558" s="2">
        <v>2146085</v>
      </c>
      <c r="C1558" s="90">
        <v>16000</v>
      </c>
      <c r="D1558" s="24" t="s">
        <v>811</v>
      </c>
      <c r="E1558" s="7">
        <v>2146085</v>
      </c>
      <c r="F1558" s="7"/>
      <c r="G1558" s="8" t="s">
        <v>2693</v>
      </c>
      <c r="H1558" s="4" t="s">
        <v>2689</v>
      </c>
      <c r="I1558" s="4">
        <v>4</v>
      </c>
      <c r="J1558" s="4">
        <v>108</v>
      </c>
      <c r="K1558" s="4">
        <v>16</v>
      </c>
      <c r="L1558" s="4">
        <v>32</v>
      </c>
      <c r="M1558" s="4">
        <v>65.099999999999994</v>
      </c>
      <c r="N1558" s="4">
        <v>7</v>
      </c>
      <c r="O1558" s="43" t="str">
        <f>CONCATENATE(Таблица1[[#This Row],[Отверстия]],"/",Таблица1[[#This Row],[PCD]])</f>
        <v>4/108</v>
      </c>
      <c r="P1558" s="5" t="s">
        <v>2678</v>
      </c>
      <c r="Q1558" s="43" t="str">
        <f>CONCATENATE(Таблица1[[#This Row],[Отверстия]],"/",Таблица1[[#This Row],[PCD]],"/",Таблица1[[#This Row],[Диаметр]])</f>
        <v>4/108/16</v>
      </c>
      <c r="R155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4/108/16/32/65,1/7</v>
      </c>
      <c r="S1558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4-108-16-32-65,1-7</v>
      </c>
      <c r="T1558" s="58" t="s">
        <v>28</v>
      </c>
      <c r="U1558" s="4">
        <v>4</v>
      </c>
      <c r="V1558" s="35">
        <v>4</v>
      </c>
      <c r="W1558" s="55" t="s">
        <v>2780</v>
      </c>
      <c r="X1558" s="34">
        <v>1620</v>
      </c>
      <c r="Y1558" s="161">
        <v>1600</v>
      </c>
      <c r="Z1558" s="37">
        <v>1449.5031499999998</v>
      </c>
      <c r="AA1558" s="51">
        <f>IFERROR(VLOOKUP(Таблица1[[#This Row],[Товар КОД6]],'Stock СВОД'!$A$5:$C$220,2,0),)</f>
        <v>4</v>
      </c>
      <c r="AB1558" s="51">
        <f>IFERROR(VLOOKUP(Таблица1[[#This Row],[Товар КОД6]],'Продажи Период СВОД'!$A$5:$C$410,2,0),)</f>
        <v>0</v>
      </c>
      <c r="AC1558" s="129">
        <f>IFERROR(VLOOKUP(Таблица1[[#This Row],[Товар КОД6]],'Stock СВОД'!$A$5:$C$220,3,0),)</f>
        <v>4</v>
      </c>
      <c r="AD1558" s="51">
        <f>IFERROR(VLOOKUP(Таблица1[[#This Row],[Товар КОД6]],'Продажи Период СВОД'!$A$5:$C$410,3,0),)</f>
        <v>0</v>
      </c>
      <c r="AE1558" s="119">
        <f>Таблица1[[#This Row],[СТОК 1001]]+Таблица1[[#This Row],[СТОК 1002,]]</f>
        <v>8</v>
      </c>
      <c r="AF1558" s="128"/>
      <c r="AG1558" s="129"/>
      <c r="AH1558" s="121">
        <f>Таблица1[[#This Row],[1002 заказ]]+Таблица1[[#This Row],[1001 заказ]]</f>
        <v>0</v>
      </c>
      <c r="AI1558" s="57">
        <v>1</v>
      </c>
      <c r="AJ1558" s="57"/>
      <c r="AK1558" s="57"/>
      <c r="AL1558" s="57">
        <f>Таблица1[[#This Row],[ФАКТ 1001]]+Таблица1[[#This Row],[ФАКТ 1002]]+Таблица1[[#This Row],[1001 заказ]]+Таблица1[[#This Row],[1002 заказ]]</f>
        <v>0</v>
      </c>
      <c r="AP1558" s="3">
        <f>Таблица1[[#This Row],[Возврат 1002]]+Таблица1[[#This Row],[Возврат 1001]]</f>
        <v>0</v>
      </c>
      <c r="AQ155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8</v>
      </c>
      <c r="AR1558" s="193" t="s">
        <v>3552</v>
      </c>
    </row>
    <row r="1559" spans="1:44" s="3" customFormat="1" ht="15.75" hidden="1" customHeight="1" x14ac:dyDescent="0.2">
      <c r="A1559" s="24" t="s">
        <v>811</v>
      </c>
      <c r="B1559" s="2">
        <v>2146090</v>
      </c>
      <c r="C1559" s="90">
        <v>16008</v>
      </c>
      <c r="D1559" s="24" t="s">
        <v>811</v>
      </c>
      <c r="E1559" s="7">
        <v>2146090</v>
      </c>
      <c r="F1559" s="7"/>
      <c r="G1559" s="8" t="s">
        <v>2693</v>
      </c>
      <c r="H1559" s="4" t="s">
        <v>2689</v>
      </c>
      <c r="I1559" s="4">
        <v>4</v>
      </c>
      <c r="J1559" s="4">
        <v>108</v>
      </c>
      <c r="K1559" s="4">
        <v>16</v>
      </c>
      <c r="L1559" s="4">
        <v>37.5</v>
      </c>
      <c r="M1559" s="4">
        <v>63.4</v>
      </c>
      <c r="N1559" s="4">
        <v>6</v>
      </c>
      <c r="O1559" s="43" t="str">
        <f>CONCATENATE(Таблица1[[#This Row],[Отверстия]],"/",Таблица1[[#This Row],[PCD]])</f>
        <v>4/108</v>
      </c>
      <c r="P1559" s="5" t="s">
        <v>2683</v>
      </c>
      <c r="Q1559" s="43" t="str">
        <f>CONCATENATE(Таблица1[[#This Row],[Отверстия]],"/",Таблица1[[#This Row],[PCD]],"/",Таблица1[[#This Row],[Диаметр]])</f>
        <v>4/108/16</v>
      </c>
      <c r="R155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4/108/16/37,5/63,4/6</v>
      </c>
      <c r="S1559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4-108-16-37,5-63,4-6</v>
      </c>
      <c r="T1559" s="58" t="s">
        <v>22</v>
      </c>
      <c r="U1559" s="4"/>
      <c r="V1559" s="35"/>
      <c r="W1559" s="55" t="s">
        <v>2779</v>
      </c>
      <c r="X1559" s="34">
        <v>1790</v>
      </c>
      <c r="Y1559" s="161"/>
      <c r="Z1559" s="34">
        <v>0</v>
      </c>
      <c r="AA1559" s="51">
        <f>IFERROR(VLOOKUP(Таблица1[[#This Row],[Товар КОД6]],'Stock СВОД'!$A$5:$C$220,2,0),)</f>
        <v>0</v>
      </c>
      <c r="AB1559" s="51">
        <f>IFERROR(VLOOKUP(Таблица1[[#This Row],[Товар КОД6]],'Продажи Период СВОД'!$A$5:$C$410,2,0),)</f>
        <v>0</v>
      </c>
      <c r="AC1559" s="129">
        <f>IFERROR(VLOOKUP(Таблица1[[#This Row],[Товар КОД6]],'Stock СВОД'!$A$5:$C$220,3,0),)</f>
        <v>0</v>
      </c>
      <c r="AD1559" s="51">
        <f>IFERROR(VLOOKUP(Таблица1[[#This Row],[Товар КОД6]],'Продажи Период СВОД'!$A$5:$C$410,3,0),)</f>
        <v>0</v>
      </c>
      <c r="AE1559" s="119">
        <f>Таблица1[[#This Row],[СТОК 1001]]+Таблица1[[#This Row],[СТОК 1002,]]</f>
        <v>0</v>
      </c>
      <c r="AF1559" s="128"/>
      <c r="AG1559" s="129"/>
      <c r="AH1559" s="121">
        <f>Таблица1[[#This Row],[1002 заказ]]+Таблица1[[#This Row],[1001 заказ]]</f>
        <v>0</v>
      </c>
      <c r="AI1559" s="57">
        <v>1</v>
      </c>
      <c r="AJ1559" s="57"/>
      <c r="AK1559" s="57"/>
      <c r="AL1559" s="57">
        <f>Таблица1[[#This Row],[ФАКТ 1001]]+Таблица1[[#This Row],[ФАКТ 1002]]+Таблица1[[#This Row],[1001 заказ]]+Таблица1[[#This Row],[1002 заказ]]</f>
        <v>0</v>
      </c>
      <c r="AP1559" s="3">
        <f>Таблица1[[#This Row],[Возврат 1002]]+Таблица1[[#This Row],[Возврат 1001]]</f>
        <v>0</v>
      </c>
      <c r="AQ155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560" spans="1:44" s="3" customFormat="1" ht="15.75" hidden="1" customHeight="1" x14ac:dyDescent="0.2">
      <c r="A1560" s="45" t="s">
        <v>811</v>
      </c>
      <c r="B1560" s="95" t="s">
        <v>3054</v>
      </c>
      <c r="C1560" s="89" t="s">
        <v>812</v>
      </c>
      <c r="D1560" s="45" t="s">
        <v>811</v>
      </c>
      <c r="E1560" s="2">
        <v>447805</v>
      </c>
      <c r="F1560" s="73" t="s">
        <v>2882</v>
      </c>
      <c r="G1560" s="110" t="s">
        <v>2858</v>
      </c>
      <c r="H1560" s="5" t="s">
        <v>2873</v>
      </c>
      <c r="I1560" s="73">
        <v>4</v>
      </c>
      <c r="J1560" s="73">
        <v>114.3</v>
      </c>
      <c r="K1560" s="73">
        <v>14</v>
      </c>
      <c r="L1560" s="73">
        <v>40</v>
      </c>
      <c r="M1560" s="5">
        <v>66.099999999999994</v>
      </c>
      <c r="N1560" s="73">
        <v>5.5</v>
      </c>
      <c r="O1560" s="207" t="str">
        <f>CONCATENATE(Таблица1[[#This Row],[Отверстия]],"/",Таблица1[[#This Row],[PCD]])</f>
        <v>4/114,3</v>
      </c>
      <c r="P1560" s="73" t="s">
        <v>866</v>
      </c>
      <c r="Q1560" s="95" t="str">
        <f>CONCATENATE(Таблица1[[#This Row],[Отверстия]],"/",Таблица1[[#This Row],[PCD]],"/",Таблица1[[#This Row],[Диаметр]])</f>
        <v>4/114,3/14</v>
      </c>
      <c r="R1560" s="85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4/114,3/14/40/66,1/5,5</v>
      </c>
      <c r="S1560" s="111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4-114,3-14-40-66,1-5,5</v>
      </c>
      <c r="T1560" s="95" t="s">
        <v>22</v>
      </c>
      <c r="U1560" s="2"/>
      <c r="V1560" s="35"/>
      <c r="W1560" s="55" t="s">
        <v>2749</v>
      </c>
      <c r="X1560" s="34"/>
      <c r="Y1560" s="161"/>
      <c r="Z1560" s="37">
        <v>0</v>
      </c>
      <c r="AA1560" s="51">
        <f>IFERROR(VLOOKUP(Таблица1[[#This Row],[Товар КОД6]],'Stock СВОД'!$A$5:$C$220,2,0),)</f>
        <v>0</v>
      </c>
      <c r="AB1560" s="51">
        <f>IFERROR(VLOOKUP(Таблица1[[#This Row],[Товар КОД6]],'Продажи Период СВОД'!$A$5:$C$410,2,0),)</f>
        <v>0</v>
      </c>
      <c r="AC1560" s="129">
        <f>IFERROR(VLOOKUP(Таблица1[[#This Row],[Товар КОД6]],'Stock СВОД'!$A$5:$C$220,3,0),)</f>
        <v>0</v>
      </c>
      <c r="AD1560" s="51">
        <f>IFERROR(VLOOKUP(Таблица1[[#This Row],[Товар КОД6]],'Продажи Период СВОД'!$A$5:$C$410,3,0),)</f>
        <v>0</v>
      </c>
      <c r="AE1560" s="119">
        <f>Таблица1[[#This Row],[СТОК 1001]]+Таблица1[[#This Row],[СТОК 1002,]]</f>
        <v>0</v>
      </c>
      <c r="AF1560" s="128"/>
      <c r="AG1560" s="129"/>
      <c r="AH1560" s="122">
        <f>Таблица1[[#This Row],[1002 заказ]]+Таблица1[[#This Row],[1001 заказ]]</f>
        <v>0</v>
      </c>
      <c r="AI1560" s="102">
        <v>1</v>
      </c>
      <c r="AJ1560" s="102"/>
      <c r="AK1560" s="102"/>
      <c r="AL1560" s="102">
        <f>Таблица1[[#This Row],[ФАКТ 1001]]+Таблица1[[#This Row],[ФАКТ 1002]]+Таблица1[[#This Row],[1001 заказ]]+Таблица1[[#This Row],[1002 заказ]]</f>
        <v>0</v>
      </c>
      <c r="AM1560" s="103"/>
      <c r="AP1560" s="3">
        <f>Таблица1[[#This Row],[Возврат 1002]]+Таблица1[[#This Row],[Возврат 1001]]</f>
        <v>0</v>
      </c>
      <c r="AQ156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561" spans="1:44" s="3" customFormat="1" ht="15.75" hidden="1" customHeight="1" x14ac:dyDescent="0.2">
      <c r="A1561" s="25" t="s">
        <v>811</v>
      </c>
      <c r="B1561" s="2">
        <v>2068170</v>
      </c>
      <c r="C1561" s="90"/>
      <c r="D1561" s="25" t="s">
        <v>811</v>
      </c>
      <c r="E1561" s="2">
        <v>2068170</v>
      </c>
      <c r="F1561" s="2" t="s">
        <v>2862</v>
      </c>
      <c r="G1561" s="59" t="s">
        <v>2855</v>
      </c>
      <c r="H1561" s="2" t="s">
        <v>1051</v>
      </c>
      <c r="I1561" s="2">
        <v>4</v>
      </c>
      <c r="J1561" s="2">
        <v>114.3</v>
      </c>
      <c r="K1561" s="2">
        <v>14</v>
      </c>
      <c r="L1561" s="2">
        <v>40</v>
      </c>
      <c r="M1561" s="2">
        <v>66.099999999999994</v>
      </c>
      <c r="N1561" s="2">
        <v>5.5</v>
      </c>
      <c r="O1561" s="43" t="str">
        <f>CONCATENATE(Таблица1[[#This Row],[Отверстия]],"/",Таблица1[[#This Row],[PCD]])</f>
        <v>4/114,3</v>
      </c>
      <c r="P1561" s="7" t="s">
        <v>1115</v>
      </c>
      <c r="Q1561" s="43" t="str">
        <f>CONCATENATE(Таблица1[[#This Row],[Отверстия]],"/",Таблица1[[#This Row],[PCD]],"/",Таблица1[[#This Row],[Диаметр]])</f>
        <v>4/114,3/14</v>
      </c>
      <c r="R156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4/114,3/14/40/66,1/5,5</v>
      </c>
      <c r="S1561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4-114,3-14-40-66,1-5,5</v>
      </c>
      <c r="T1561" s="2" t="s">
        <v>22</v>
      </c>
      <c r="U1561" s="2"/>
      <c r="V1561" s="2"/>
      <c r="W1561" s="55" t="s">
        <v>2749</v>
      </c>
      <c r="X1561" s="34">
        <v>1070</v>
      </c>
      <c r="Y1561" s="161">
        <v>1070</v>
      </c>
      <c r="Z1561" s="34">
        <v>1051.47676</v>
      </c>
      <c r="AA1561" s="51">
        <f>IFERROR(VLOOKUP(Таблица1[[#This Row],[Товар КОД6]],'Stock СВОД'!$A$5:$C$220,2,0),)</f>
        <v>0</v>
      </c>
      <c r="AB1561" s="51">
        <f>IFERROR(VLOOKUP(Таблица1[[#This Row],[Товар КОД6]],'Продажи Период СВОД'!$A$5:$C$410,2,0),)</f>
        <v>0</v>
      </c>
      <c r="AC1561" s="129">
        <f>IFERROR(VLOOKUP(Таблица1[[#This Row],[Товар КОД6]],'Stock СВОД'!$A$5:$C$220,3,0),)</f>
        <v>5</v>
      </c>
      <c r="AD1561" s="51">
        <f>IFERROR(VLOOKUP(Таблица1[[#This Row],[Товар КОД6]],'Продажи Период СВОД'!$A$5:$C$410,3,0),)</f>
        <v>0</v>
      </c>
      <c r="AE1561" s="119">
        <f>Таблица1[[#This Row],[СТОК 1001]]+Таблица1[[#This Row],[СТОК 1002,]]</f>
        <v>5</v>
      </c>
      <c r="AF1561" s="128"/>
      <c r="AG1561" s="129"/>
      <c r="AH1561" s="121">
        <f>Таблица1[[#This Row],[1002 заказ]]+Таблица1[[#This Row],[1001 заказ]]</f>
        <v>0</v>
      </c>
      <c r="AI1561" s="57">
        <v>1</v>
      </c>
      <c r="AJ1561" s="57"/>
      <c r="AK1561" s="57"/>
      <c r="AL1561" s="57">
        <f>Таблица1[[#This Row],[ФАКТ 1001]]+Таблица1[[#This Row],[ФАКТ 1002]]+Таблица1[[#This Row],[1001 заказ]]+Таблица1[[#This Row],[1002 заказ]]</f>
        <v>0</v>
      </c>
      <c r="AP1561" s="3">
        <f>Таблица1[[#This Row],[Возврат 1002]]+Таблица1[[#This Row],[Возврат 1001]]</f>
        <v>0</v>
      </c>
      <c r="AQ156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5</v>
      </c>
    </row>
    <row r="1562" spans="1:44" s="3" customFormat="1" ht="15.75" hidden="1" customHeight="1" x14ac:dyDescent="0.2">
      <c r="A1562" s="25" t="s">
        <v>811</v>
      </c>
      <c r="B1562" s="2">
        <v>447805</v>
      </c>
      <c r="C1562" s="90" t="s">
        <v>812</v>
      </c>
      <c r="D1562" s="25" t="s">
        <v>811</v>
      </c>
      <c r="E1562" s="2">
        <v>447805</v>
      </c>
      <c r="F1562" s="2" t="s">
        <v>2860</v>
      </c>
      <c r="G1562" s="59" t="s">
        <v>2858</v>
      </c>
      <c r="H1562" s="2" t="s">
        <v>2859</v>
      </c>
      <c r="I1562" s="2">
        <v>4</v>
      </c>
      <c r="J1562" s="2">
        <v>114.3</v>
      </c>
      <c r="K1562" s="2">
        <v>14</v>
      </c>
      <c r="L1562" s="2">
        <v>40</v>
      </c>
      <c r="M1562" s="2">
        <v>66.099999999999994</v>
      </c>
      <c r="N1562" s="2">
        <v>5.5</v>
      </c>
      <c r="O1562" s="43" t="str">
        <f>CONCATENATE(Таблица1[[#This Row],[Отверстия]],"/",Таблица1[[#This Row],[PCD]])</f>
        <v>4/114,3</v>
      </c>
      <c r="P1562" s="7" t="s">
        <v>866</v>
      </c>
      <c r="Q1562" s="43" t="str">
        <f>CONCATENATE(Таблица1[[#This Row],[Отверстия]],"/",Таблица1[[#This Row],[PCD]],"/",Таблица1[[#This Row],[Диаметр]])</f>
        <v>4/114,3/14</v>
      </c>
      <c r="R156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4/114,3/14/40/66,1/5,5</v>
      </c>
      <c r="S1562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4-114,3-14-40-66,1-5,5</v>
      </c>
      <c r="T1562" s="2" t="s">
        <v>22</v>
      </c>
      <c r="U1562" s="2"/>
      <c r="V1562" s="2"/>
      <c r="W1562" s="55" t="s">
        <v>2749</v>
      </c>
      <c r="X1562" s="34">
        <v>1070</v>
      </c>
      <c r="Y1562" s="161">
        <v>1070</v>
      </c>
      <c r="Z1562" s="37">
        <v>1071.3062666666665</v>
      </c>
      <c r="AA1562" s="51">
        <f>IFERROR(VLOOKUP(Таблица1[[#This Row],[Товар КОД6]],'Stock СВОД'!$A$5:$C$220,2,0),)</f>
        <v>4</v>
      </c>
      <c r="AB1562" s="51">
        <f>IFERROR(VLOOKUP(Таблица1[[#This Row],[Товар КОД6]],'Продажи Период СВОД'!$A$5:$C$410,2,0),)</f>
        <v>0</v>
      </c>
      <c r="AC1562" s="129">
        <f>IFERROR(VLOOKUP(Таблица1[[#This Row],[Товар КОД6]],'Stock СВОД'!$A$5:$C$220,3,0),)</f>
        <v>2</v>
      </c>
      <c r="AD1562" s="51">
        <f>IFERROR(VLOOKUP(Таблица1[[#This Row],[Товар КОД6]],'Продажи Период СВОД'!$A$5:$C$410,3,0),)</f>
        <v>0</v>
      </c>
      <c r="AE1562" s="119">
        <f>Таблица1[[#This Row],[СТОК 1001]]+Таблица1[[#This Row],[СТОК 1002,]]</f>
        <v>6</v>
      </c>
      <c r="AF1562" s="128"/>
      <c r="AG1562" s="129"/>
      <c r="AH1562" s="121">
        <f>Таблица1[[#This Row],[1002 заказ]]+Таблица1[[#This Row],[1001 заказ]]</f>
        <v>0</v>
      </c>
      <c r="AI1562" s="57">
        <v>1</v>
      </c>
      <c r="AJ1562" s="57"/>
      <c r="AK1562" s="57"/>
      <c r="AL1562" s="57">
        <f>Таблица1[[#This Row],[ФАКТ 1001]]+Таблица1[[#This Row],[ФАКТ 1002]]+Таблица1[[#This Row],[1001 заказ]]+Таблица1[[#This Row],[1002 заказ]]</f>
        <v>0</v>
      </c>
      <c r="AP1562" s="3">
        <f>Таблица1[[#This Row],[Возврат 1002]]+Таблица1[[#This Row],[Возврат 1001]]</f>
        <v>0</v>
      </c>
      <c r="AQ156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6</v>
      </c>
    </row>
    <row r="1563" spans="1:44" s="3" customFormat="1" ht="15.75" hidden="1" customHeight="1" x14ac:dyDescent="0.2">
      <c r="A1563" s="25" t="s">
        <v>811</v>
      </c>
      <c r="B1563" s="2">
        <v>818797</v>
      </c>
      <c r="C1563" s="90">
        <v>81353</v>
      </c>
      <c r="D1563" s="25" t="s">
        <v>811</v>
      </c>
      <c r="E1563" s="2">
        <v>818797</v>
      </c>
      <c r="F1563" s="2"/>
      <c r="G1563" s="59"/>
      <c r="H1563" s="2"/>
      <c r="I1563" s="2">
        <v>4</v>
      </c>
      <c r="J1563" s="2">
        <v>114.3</v>
      </c>
      <c r="K1563" s="2">
        <v>14</v>
      </c>
      <c r="L1563" s="2">
        <v>44</v>
      </c>
      <c r="M1563" s="4">
        <v>56.6</v>
      </c>
      <c r="N1563" s="2">
        <v>5.5</v>
      </c>
      <c r="O1563" s="43" t="str">
        <f>CONCATENATE(Таблица1[[#This Row],[Отверстия]],"/",Таблица1[[#This Row],[PCD]])</f>
        <v>4/114,3</v>
      </c>
      <c r="P1563" s="7" t="s">
        <v>871</v>
      </c>
      <c r="Q1563" s="43" t="str">
        <f>CONCATENATE(Таблица1[[#This Row],[Отверстия]],"/",Таблица1[[#This Row],[PCD]],"/",Таблица1[[#This Row],[Диаметр]])</f>
        <v>4/114,3/14</v>
      </c>
      <c r="R156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4/114,3/14/44/56,6/5,5</v>
      </c>
      <c r="S1563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4-114,3-14-44-56,6-5,5</v>
      </c>
      <c r="T1563" s="2" t="s">
        <v>22</v>
      </c>
      <c r="U1563" s="2"/>
      <c r="V1563" s="2"/>
      <c r="W1563" s="55" t="s">
        <v>2748</v>
      </c>
      <c r="X1563" s="34">
        <v>1140</v>
      </c>
      <c r="Y1563" s="161"/>
      <c r="Z1563" s="37">
        <v>0</v>
      </c>
      <c r="AA1563" s="51">
        <f>IFERROR(VLOOKUP(Таблица1[[#This Row],[Товар КОД6]],'Stock СВОД'!$A$5:$C$220,2,0),)</f>
        <v>0</v>
      </c>
      <c r="AB1563" s="51">
        <f>IFERROR(VLOOKUP(Таблица1[[#This Row],[Товар КОД6]],'Продажи Период СВОД'!$A$5:$C$410,2,0),)</f>
        <v>0</v>
      </c>
      <c r="AC1563" s="129">
        <f>IFERROR(VLOOKUP(Таблица1[[#This Row],[Товар КОД6]],'Stock СВОД'!$A$5:$C$220,3,0),)</f>
        <v>0</v>
      </c>
      <c r="AD1563" s="51">
        <f>IFERROR(VLOOKUP(Таблица1[[#This Row],[Товар КОД6]],'Продажи Период СВОД'!$A$5:$C$410,3,0),)</f>
        <v>0</v>
      </c>
      <c r="AE1563" s="119">
        <f>Таблица1[[#This Row],[СТОК 1001]]+Таблица1[[#This Row],[СТОК 1002,]]</f>
        <v>0</v>
      </c>
      <c r="AF1563" s="128"/>
      <c r="AG1563" s="129"/>
      <c r="AH1563" s="121">
        <f>Таблица1[[#This Row],[1002 заказ]]+Таблица1[[#This Row],[1001 заказ]]</f>
        <v>0</v>
      </c>
      <c r="AI1563" s="57">
        <v>1</v>
      </c>
      <c r="AJ1563" s="57"/>
      <c r="AK1563" s="57"/>
      <c r="AL1563" s="57">
        <f>Таблица1[[#This Row],[ФАКТ 1001]]+Таблица1[[#This Row],[ФАКТ 1002]]+Таблица1[[#This Row],[1001 заказ]]+Таблица1[[#This Row],[1002 заказ]]</f>
        <v>0</v>
      </c>
      <c r="AP1563" s="3">
        <f>Таблица1[[#This Row],[Возврат 1002]]+Таблица1[[#This Row],[Возврат 1001]]</f>
        <v>0</v>
      </c>
      <c r="AQ156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564" spans="1:44" s="3" customFormat="1" ht="15.75" hidden="1" customHeight="1" x14ac:dyDescent="0.2">
      <c r="A1564" s="25" t="s">
        <v>811</v>
      </c>
      <c r="B1564" s="2">
        <v>754181</v>
      </c>
      <c r="C1564" s="90">
        <v>39967</v>
      </c>
      <c r="D1564" s="25" t="s">
        <v>811</v>
      </c>
      <c r="E1564" s="2">
        <v>754181</v>
      </c>
      <c r="F1564" s="2">
        <v>7730</v>
      </c>
      <c r="G1564" s="59" t="s">
        <v>2855</v>
      </c>
      <c r="H1564" s="2" t="s">
        <v>2859</v>
      </c>
      <c r="I1564" s="2">
        <v>4</v>
      </c>
      <c r="J1564" s="2">
        <v>114.3</v>
      </c>
      <c r="K1564" s="2">
        <v>15</v>
      </c>
      <c r="L1564" s="2">
        <v>40</v>
      </c>
      <c r="M1564" s="2">
        <v>66.099999999999994</v>
      </c>
      <c r="N1564" s="2">
        <v>5.5</v>
      </c>
      <c r="O1564" s="43" t="str">
        <f>CONCATENATE(Таблица1[[#This Row],[Отверстия]],"/",Таблица1[[#This Row],[PCD]])</f>
        <v>4/114,3</v>
      </c>
      <c r="P1564" s="7" t="s">
        <v>867</v>
      </c>
      <c r="Q1564" s="43" t="str">
        <f>CONCATENATE(Таблица1[[#This Row],[Отверстия]],"/",Таблица1[[#This Row],[PCD]],"/",Таблица1[[#This Row],[Диаметр]])</f>
        <v>4/114,3/15</v>
      </c>
      <c r="R156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4/114,3/15/40/66,1/5,5</v>
      </c>
      <c r="S1564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4-114,3-15-40-66,1-5,5</v>
      </c>
      <c r="T1564" s="58" t="s">
        <v>28</v>
      </c>
      <c r="U1564" s="2">
        <v>4</v>
      </c>
      <c r="V1564" s="2">
        <v>4</v>
      </c>
      <c r="W1564" s="55" t="s">
        <v>2760</v>
      </c>
      <c r="X1564" s="34">
        <v>950</v>
      </c>
      <c r="Y1564" s="161">
        <v>950</v>
      </c>
      <c r="Z1564" s="37">
        <v>926.99620000000004</v>
      </c>
      <c r="AA1564" s="51">
        <f>IFERROR(VLOOKUP(Таблица1[[#This Row],[Товар КОД6]],'Stock СВОД'!$A$5:$C$220,2,0),)</f>
        <v>2</v>
      </c>
      <c r="AB1564" s="51">
        <f>IFERROR(VLOOKUP(Таблица1[[#This Row],[Товар КОД6]],'Продажи Период СВОД'!$A$5:$C$410,2,0),)</f>
        <v>0</v>
      </c>
      <c r="AC1564" s="129">
        <f>IFERROR(VLOOKUP(Таблица1[[#This Row],[Товар КОД6]],'Stock СВОД'!$A$5:$C$220,3,0),)</f>
        <v>0</v>
      </c>
      <c r="AD1564" s="51">
        <f>IFERROR(VLOOKUP(Таблица1[[#This Row],[Товар КОД6]],'Продажи Период СВОД'!$A$5:$C$410,3,0),)</f>
        <v>0</v>
      </c>
      <c r="AE1564" s="119">
        <f>Таблица1[[#This Row],[СТОК 1001]]+Таблица1[[#This Row],[СТОК 1002,]]</f>
        <v>2</v>
      </c>
      <c r="AF1564" s="128"/>
      <c r="AG1564" s="129"/>
      <c r="AH1564" s="121">
        <f>Таблица1[[#This Row],[1002 заказ]]+Таблица1[[#This Row],[1001 заказ]]</f>
        <v>0</v>
      </c>
      <c r="AI1564" s="57">
        <v>1</v>
      </c>
      <c r="AJ1564" s="57"/>
      <c r="AK1564" s="57"/>
      <c r="AL1564" s="57">
        <f>Таблица1[[#This Row],[ФАКТ 1001]]+Таблица1[[#This Row],[ФАКТ 1002]]+Таблица1[[#This Row],[1001 заказ]]+Таблица1[[#This Row],[1002 заказ]]</f>
        <v>0</v>
      </c>
      <c r="AP1564" s="3">
        <f>Таблица1[[#This Row],[Возврат 1002]]+Таблица1[[#This Row],[Возврат 1001]]</f>
        <v>0</v>
      </c>
      <c r="AQ156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2</v>
      </c>
    </row>
    <row r="1565" spans="1:44" s="3" customFormat="1" ht="15.75" hidden="1" customHeight="1" x14ac:dyDescent="0.25">
      <c r="A1565" s="25" t="s">
        <v>811</v>
      </c>
      <c r="B1565" s="2">
        <v>2039119</v>
      </c>
      <c r="C1565" s="90" t="s">
        <v>1024</v>
      </c>
      <c r="D1565" s="25" t="s">
        <v>811</v>
      </c>
      <c r="E1565" s="2">
        <v>2039119</v>
      </c>
      <c r="F1565" s="2"/>
      <c r="G1565" s="59"/>
      <c r="H1565" s="2"/>
      <c r="I1565" s="2">
        <v>4</v>
      </c>
      <c r="J1565" s="2">
        <v>114.3</v>
      </c>
      <c r="K1565" s="2">
        <v>15</v>
      </c>
      <c r="L1565" s="2">
        <v>40</v>
      </c>
      <c r="M1565" s="2">
        <v>66.099999999999994</v>
      </c>
      <c r="N1565" s="2">
        <v>5.5</v>
      </c>
      <c r="O1565" s="43" t="str">
        <f>CONCATENATE(Таблица1[[#This Row],[Отверстия]],"/",Таблица1[[#This Row],[PCD]])</f>
        <v>4/114,3</v>
      </c>
      <c r="P1565" s="7" t="s">
        <v>867</v>
      </c>
      <c r="Q1565" s="43" t="str">
        <f>CONCATENATE(Таблица1[[#This Row],[Отверстия]],"/",Таблица1[[#This Row],[PCD]],"/",Таблица1[[#This Row],[Диаметр]])</f>
        <v>4/114,3/15</v>
      </c>
      <c r="R156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4/114,3/15/40/66,1/5,5</v>
      </c>
      <c r="S1565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4-114,3-15-40-66,1-5,5</v>
      </c>
      <c r="T1565" s="58" t="s">
        <v>28</v>
      </c>
      <c r="U1565" s="2">
        <v>4</v>
      </c>
      <c r="V1565" s="2">
        <v>4</v>
      </c>
      <c r="W1565" s="55" t="s">
        <v>2760</v>
      </c>
      <c r="X1565" s="34">
        <v>1556</v>
      </c>
      <c r="Y1565" s="161">
        <v>1556</v>
      </c>
      <c r="Z1565" s="37">
        <v>1240.0029999999999</v>
      </c>
      <c r="AA1565" s="51">
        <f>IFERROR(VLOOKUP(Таблица1[[#This Row],[Товар КОД6]],'Stock СВОД'!$A$5:$C$220,2,0),)</f>
        <v>2</v>
      </c>
      <c r="AB1565" s="51">
        <f>IFERROR(VLOOKUP(Таблица1[[#This Row],[Товар КОД6]],'Продажи Период СВОД'!$A$5:$C$410,2,0),)</f>
        <v>0</v>
      </c>
      <c r="AC1565" s="129">
        <f>IFERROR(VLOOKUP(Таблица1[[#This Row],[Товар КОД6]],'Stock СВОД'!$A$5:$C$220,3,0),)</f>
        <v>0</v>
      </c>
      <c r="AD1565" s="51">
        <f>IFERROR(VLOOKUP(Таблица1[[#This Row],[Товар КОД6]],'Продажи Период СВОД'!$A$5:$C$410,3,0),)</f>
        <v>0</v>
      </c>
      <c r="AE1565" s="119">
        <f>Таблица1[[#This Row],[СТОК 1001]]+Таблица1[[#This Row],[СТОК 1002,]]</f>
        <v>2</v>
      </c>
      <c r="AF1565" s="128"/>
      <c r="AG1565" s="129"/>
      <c r="AH1565" s="121">
        <f>Таблица1[[#This Row],[1002 заказ]]+Таблица1[[#This Row],[1001 заказ]]</f>
        <v>0</v>
      </c>
      <c r="AI1565" s="57">
        <v>1</v>
      </c>
      <c r="AJ1565" s="57"/>
      <c r="AK1565" s="57"/>
      <c r="AL1565" s="57">
        <f>Таблица1[[#This Row],[ФАКТ 1001]]+Таблица1[[#This Row],[ФАКТ 1002]]+Таблица1[[#This Row],[1001 заказ]]+Таблица1[[#This Row],[1002 заказ]]</f>
        <v>0</v>
      </c>
      <c r="AP1565" s="3">
        <f>Таблица1[[#This Row],[Возврат 1002]]+Таблица1[[#This Row],[Возврат 1001]]</f>
        <v>0</v>
      </c>
      <c r="AQ156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2</v>
      </c>
      <c r="AR1565" s="193" t="s">
        <v>3553</v>
      </c>
    </row>
    <row r="1566" spans="1:44" s="3" customFormat="1" ht="15.75" hidden="1" customHeight="1" x14ac:dyDescent="0.25">
      <c r="A1566" s="25" t="s">
        <v>811</v>
      </c>
      <c r="B1566" s="2">
        <v>2039694</v>
      </c>
      <c r="C1566" s="90" t="s">
        <v>1024</v>
      </c>
      <c r="D1566" s="25" t="s">
        <v>811</v>
      </c>
      <c r="E1566" s="2">
        <v>2039694</v>
      </c>
      <c r="F1566" s="90" t="s">
        <v>1024</v>
      </c>
      <c r="G1566" s="59" t="s">
        <v>2855</v>
      </c>
      <c r="H1566" s="2" t="s">
        <v>1051</v>
      </c>
      <c r="I1566" s="2">
        <v>4</v>
      </c>
      <c r="J1566" s="2">
        <v>114.3</v>
      </c>
      <c r="K1566" s="2">
        <v>15</v>
      </c>
      <c r="L1566" s="2">
        <v>40</v>
      </c>
      <c r="M1566" s="2">
        <v>66.099999999999994</v>
      </c>
      <c r="N1566" s="2">
        <v>5.5</v>
      </c>
      <c r="O1566" s="43" t="str">
        <f>CONCATENATE(Таблица1[[#This Row],[Отверстия]],"/",Таблица1[[#This Row],[PCD]])</f>
        <v>4/114,3</v>
      </c>
      <c r="P1566" s="7" t="s">
        <v>867</v>
      </c>
      <c r="Q1566" s="43" t="str">
        <f>CONCATENATE(Таблица1[[#This Row],[Отверстия]],"/",Таблица1[[#This Row],[PCD]],"/",Таблица1[[#This Row],[Диаметр]])</f>
        <v>4/114,3/15</v>
      </c>
      <c r="R156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4/114,3/15/40/66,1/5,5</v>
      </c>
      <c r="S1566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4-114,3-15-40-66,1-5,5</v>
      </c>
      <c r="T1566" s="58" t="s">
        <v>28</v>
      </c>
      <c r="U1566" s="2">
        <v>4</v>
      </c>
      <c r="V1566" s="2">
        <v>4</v>
      </c>
      <c r="W1566" s="55" t="s">
        <v>2760</v>
      </c>
      <c r="X1566" s="34">
        <v>1556</v>
      </c>
      <c r="Y1566" s="161">
        <v>1556</v>
      </c>
      <c r="Z1566" s="34">
        <v>1742.0103999999999</v>
      </c>
      <c r="AA1566" s="51">
        <f>IFERROR(VLOOKUP(Таблица1[[#This Row],[Товар КОД6]],'Stock СВОД'!$A$5:$C$220,2,0),)</f>
        <v>4</v>
      </c>
      <c r="AB1566" s="51">
        <f>IFERROR(VLOOKUP(Таблица1[[#This Row],[Товар КОД6]],'Продажи Период СВОД'!$A$5:$C$410,2,0),)</f>
        <v>0</v>
      </c>
      <c r="AC1566" s="129">
        <f>IFERROR(VLOOKUP(Таблица1[[#This Row],[Товар КОД6]],'Stock СВОД'!$A$5:$C$220,3,0),)</f>
        <v>0</v>
      </c>
      <c r="AD1566" s="51">
        <f>IFERROR(VLOOKUP(Таблица1[[#This Row],[Товар КОД6]],'Продажи Период СВОД'!$A$5:$C$410,3,0),)</f>
        <v>0</v>
      </c>
      <c r="AE1566" s="119">
        <f>Таблица1[[#This Row],[СТОК 1001]]+Таблица1[[#This Row],[СТОК 1002,]]</f>
        <v>4</v>
      </c>
      <c r="AF1566" s="128"/>
      <c r="AG1566" s="129"/>
      <c r="AH1566" s="121">
        <f>Таблица1[[#This Row],[1002 заказ]]+Таблица1[[#This Row],[1001 заказ]]</f>
        <v>0</v>
      </c>
      <c r="AI1566" s="57">
        <v>1</v>
      </c>
      <c r="AJ1566" s="57"/>
      <c r="AK1566" s="57"/>
      <c r="AL1566" s="57">
        <f>Таблица1[[#This Row],[ФАКТ 1001]]+Таблица1[[#This Row],[ФАКТ 1002]]+Таблица1[[#This Row],[1001 заказ]]+Таблица1[[#This Row],[1002 заказ]]</f>
        <v>0</v>
      </c>
      <c r="AP1566" s="3">
        <f>Таблица1[[#This Row],[Возврат 1002]]+Таблица1[[#This Row],[Возврат 1001]]</f>
        <v>0</v>
      </c>
      <c r="AQ156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  <c r="AR1566" s="193" t="s">
        <v>3553</v>
      </c>
    </row>
    <row r="1567" spans="1:44" s="3" customFormat="1" ht="15.75" hidden="1" customHeight="1" x14ac:dyDescent="0.2">
      <c r="A1567" s="25" t="s">
        <v>811</v>
      </c>
      <c r="B1567" s="2">
        <v>895246</v>
      </c>
      <c r="C1567" s="90" t="s">
        <v>813</v>
      </c>
      <c r="D1567" s="25" t="s">
        <v>811</v>
      </c>
      <c r="E1567" s="2">
        <v>895246</v>
      </c>
      <c r="F1567" s="2"/>
      <c r="G1567" s="59"/>
      <c r="H1567" s="2"/>
      <c r="I1567" s="2">
        <v>4</v>
      </c>
      <c r="J1567" s="2">
        <v>114.3</v>
      </c>
      <c r="K1567" s="2">
        <v>15</v>
      </c>
      <c r="L1567" s="2">
        <v>40</v>
      </c>
      <c r="M1567" s="2">
        <v>66.099999999999994</v>
      </c>
      <c r="N1567" s="2">
        <v>5.5</v>
      </c>
      <c r="O1567" s="43" t="str">
        <f>CONCATENATE(Таблица1[[#This Row],[Отверстия]],"/",Таблица1[[#This Row],[PCD]])</f>
        <v>4/114,3</v>
      </c>
      <c r="P1567" s="7" t="s">
        <v>867</v>
      </c>
      <c r="Q1567" s="43" t="str">
        <f>CONCATENATE(Таблица1[[#This Row],[Отверстия]],"/",Таблица1[[#This Row],[PCD]],"/",Таблица1[[#This Row],[Диаметр]])</f>
        <v>4/114,3/15</v>
      </c>
      <c r="R156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4/114,3/15/40/66,1/5,5</v>
      </c>
      <c r="S1567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4-114,3-15-40-66,1-5,5</v>
      </c>
      <c r="T1567" s="58" t="s">
        <v>28</v>
      </c>
      <c r="U1567" s="2">
        <v>4</v>
      </c>
      <c r="V1567" s="2">
        <v>4</v>
      </c>
      <c r="W1567" s="55" t="s">
        <v>2760</v>
      </c>
      <c r="X1567" s="34">
        <v>1260</v>
      </c>
      <c r="Y1567" s="161"/>
      <c r="Z1567" s="37">
        <v>0</v>
      </c>
      <c r="AA1567" s="51">
        <f>IFERROR(VLOOKUP(Таблица1[[#This Row],[Товар КОД6]],'Stock СВОД'!$A$5:$C$220,2,0),)</f>
        <v>0</v>
      </c>
      <c r="AB1567" s="51">
        <f>IFERROR(VLOOKUP(Таблица1[[#This Row],[Товар КОД6]],'Продажи Период СВОД'!$A$5:$C$410,2,0),)</f>
        <v>0</v>
      </c>
      <c r="AC1567" s="129">
        <f>IFERROR(VLOOKUP(Таблица1[[#This Row],[Товар КОД6]],'Stock СВОД'!$A$5:$C$220,3,0),)</f>
        <v>0</v>
      </c>
      <c r="AD1567" s="51">
        <f>IFERROR(VLOOKUP(Таблица1[[#This Row],[Товар КОД6]],'Продажи Период СВОД'!$A$5:$C$410,3,0),)</f>
        <v>0</v>
      </c>
      <c r="AE1567" s="119">
        <f>Таблица1[[#This Row],[СТОК 1001]]+Таблица1[[#This Row],[СТОК 1002,]]</f>
        <v>0</v>
      </c>
      <c r="AF1567" s="128"/>
      <c r="AG1567" s="129"/>
      <c r="AH1567" s="121">
        <f>Таблица1[[#This Row],[1002 заказ]]+Таблица1[[#This Row],[1001 заказ]]</f>
        <v>0</v>
      </c>
      <c r="AI1567" s="57">
        <v>1</v>
      </c>
      <c r="AJ1567" s="57"/>
      <c r="AK1567" s="57"/>
      <c r="AL1567" s="57">
        <f>Таблица1[[#This Row],[ФАКТ 1001]]+Таблица1[[#This Row],[ФАКТ 1002]]+Таблица1[[#This Row],[1001 заказ]]+Таблица1[[#This Row],[1002 заказ]]</f>
        <v>0</v>
      </c>
      <c r="AP1567" s="3">
        <f>Таблица1[[#This Row],[Возврат 1002]]+Таблица1[[#This Row],[Возврат 1001]]</f>
        <v>0</v>
      </c>
      <c r="AQ156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568" spans="1:44" s="3" customFormat="1" ht="15.75" hidden="1" customHeight="1" x14ac:dyDescent="0.2">
      <c r="A1568" s="25" t="s">
        <v>811</v>
      </c>
      <c r="B1568" s="2">
        <v>2039695</v>
      </c>
      <c r="C1568" s="90" t="s">
        <v>1026</v>
      </c>
      <c r="D1568" s="25" t="s">
        <v>811</v>
      </c>
      <c r="E1568" s="2">
        <v>2039695</v>
      </c>
      <c r="F1568" s="90" t="s">
        <v>1026</v>
      </c>
      <c r="G1568" s="59" t="s">
        <v>2855</v>
      </c>
      <c r="H1568" s="2" t="s">
        <v>1051</v>
      </c>
      <c r="I1568" s="2">
        <v>4</v>
      </c>
      <c r="J1568" s="2">
        <v>114.3</v>
      </c>
      <c r="K1568" s="2">
        <v>15</v>
      </c>
      <c r="L1568" s="2">
        <v>40</v>
      </c>
      <c r="M1568" s="2">
        <v>66.099999999999994</v>
      </c>
      <c r="N1568" s="2">
        <v>6</v>
      </c>
      <c r="O1568" s="43" t="str">
        <f>CONCATENATE(Таблица1[[#This Row],[Отверстия]],"/",Таблица1[[#This Row],[PCD]])</f>
        <v>4/114,3</v>
      </c>
      <c r="P1568" s="7" t="s">
        <v>867</v>
      </c>
      <c r="Q1568" s="43" t="str">
        <f>CONCATENATE(Таблица1[[#This Row],[Отверстия]],"/",Таблица1[[#This Row],[PCD]],"/",Таблица1[[#This Row],[Диаметр]])</f>
        <v>4/114,3/15</v>
      </c>
      <c r="R156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4/114,3/15/40/66,1/6</v>
      </c>
      <c r="S1568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4-114,3-15-40-66,1-6</v>
      </c>
      <c r="T1568" s="58" t="s">
        <v>22</v>
      </c>
      <c r="U1568" s="2"/>
      <c r="V1568" s="2"/>
      <c r="W1568" s="55" t="s">
        <v>2735</v>
      </c>
      <c r="X1568" s="34">
        <v>1620</v>
      </c>
      <c r="Y1568" s="161">
        <v>1620</v>
      </c>
      <c r="Z1568" s="37">
        <v>1611.0067999999999</v>
      </c>
      <c r="AA1568" s="51">
        <f>IFERROR(VLOOKUP(Таблица1[[#This Row],[Товар КОД6]],'Stock СВОД'!$A$5:$C$220,2,0),)</f>
        <v>1</v>
      </c>
      <c r="AB1568" s="51">
        <f>IFERROR(VLOOKUP(Таблица1[[#This Row],[Товар КОД6]],'Продажи Период СВОД'!$A$5:$C$410,2,0),)</f>
        <v>0</v>
      </c>
      <c r="AC1568" s="129">
        <f>IFERROR(VLOOKUP(Таблица1[[#This Row],[Товар КОД6]],'Stock СВОД'!$A$5:$C$220,3,0),)</f>
        <v>3</v>
      </c>
      <c r="AD1568" s="51">
        <f>IFERROR(VLOOKUP(Таблица1[[#This Row],[Товар КОД6]],'Продажи Период СВОД'!$A$5:$C$410,3,0),)</f>
        <v>0</v>
      </c>
      <c r="AE1568" s="119">
        <f>Таблица1[[#This Row],[СТОК 1001]]+Таблица1[[#This Row],[СТОК 1002,]]</f>
        <v>4</v>
      </c>
      <c r="AF1568" s="128"/>
      <c r="AG1568" s="129"/>
      <c r="AH1568" s="121">
        <f>Таблица1[[#This Row],[1002 заказ]]+Таблица1[[#This Row],[1001 заказ]]</f>
        <v>0</v>
      </c>
      <c r="AI1568" s="57">
        <v>1</v>
      </c>
      <c r="AJ1568" s="57"/>
      <c r="AK1568" s="57"/>
      <c r="AL1568" s="57">
        <f>Таблица1[[#This Row],[ФАКТ 1001]]+Таблица1[[#This Row],[ФАКТ 1002]]+Таблица1[[#This Row],[1001 заказ]]+Таблица1[[#This Row],[1002 заказ]]</f>
        <v>0</v>
      </c>
      <c r="AP1568" s="3">
        <f>Таблица1[[#This Row],[Возврат 1002]]+Таблица1[[#This Row],[Возврат 1001]]</f>
        <v>0</v>
      </c>
      <c r="AQ156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</row>
    <row r="1569" spans="1:44" s="3" customFormat="1" ht="15.75" hidden="1" customHeight="1" x14ac:dyDescent="0.25">
      <c r="A1569" s="25" t="s">
        <v>811</v>
      </c>
      <c r="B1569" s="2">
        <v>447838</v>
      </c>
      <c r="C1569" s="88"/>
      <c r="D1569" s="25" t="s">
        <v>811</v>
      </c>
      <c r="E1569" s="7">
        <v>447838</v>
      </c>
      <c r="F1569" s="7"/>
      <c r="G1569" s="8"/>
      <c r="H1569" s="5"/>
      <c r="I1569" s="5">
        <v>4</v>
      </c>
      <c r="J1569" s="5">
        <v>114.3</v>
      </c>
      <c r="K1569" s="5">
        <v>15</v>
      </c>
      <c r="L1569" s="5">
        <v>40</v>
      </c>
      <c r="M1569" s="5">
        <v>67.099999999999994</v>
      </c>
      <c r="N1569" s="5">
        <v>6</v>
      </c>
      <c r="O1569" s="43" t="str">
        <f>CONCATENATE(Таблица1[[#This Row],[Отверстия]],"/",Таблица1[[#This Row],[PCD]])</f>
        <v>4/114,3</v>
      </c>
      <c r="P1569" s="5" t="s">
        <v>3118</v>
      </c>
      <c r="Q1569" s="43" t="str">
        <f>CONCATENATE(Таблица1[[#This Row],[Отверстия]],"/",Таблица1[[#This Row],[PCD]],"/",Таблица1[[#This Row],[Диаметр]])</f>
        <v>4/114,3/15</v>
      </c>
      <c r="R156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4/114,3/15/40/67,1/6</v>
      </c>
      <c r="S1569" s="54"/>
      <c r="T1569" s="58"/>
      <c r="U1569" s="4"/>
      <c r="V1569" s="35"/>
      <c r="W1569" s="55"/>
      <c r="X1569" s="34">
        <v>1101.0999999999999</v>
      </c>
      <c r="Y1569" s="161"/>
      <c r="Z1569" s="34">
        <v>0</v>
      </c>
      <c r="AA1569" s="51">
        <f>IFERROR(VLOOKUP(Таблица1[[#This Row],[Товар КОД6]],'Stock СВОД'!$A$5:$C$220,2,0),)</f>
        <v>0</v>
      </c>
      <c r="AB1569" s="51">
        <f>IFERROR(VLOOKUP(Таблица1[[#This Row],[Товар КОД6]],'Продажи Период СВОД'!$A$5:$C$410,2,0),)</f>
        <v>0</v>
      </c>
      <c r="AC1569" s="129">
        <f>IFERROR(VLOOKUP(Таблица1[[#This Row],[Товар КОД6]],'Stock СВОД'!$A$5:$C$220,3,0),)</f>
        <v>0</v>
      </c>
      <c r="AD1569" s="51">
        <f>IFERROR(VLOOKUP(Таблица1[[#This Row],[Товар КОД6]],'Продажи Период СВОД'!$A$5:$C$410,3,0),)</f>
        <v>0</v>
      </c>
      <c r="AE1569" s="119">
        <f>Таблица1[[#This Row],[СТОК 1001]]+Таблица1[[#This Row],[СТОК 1002,]]</f>
        <v>0</v>
      </c>
      <c r="AF1569" s="128"/>
      <c r="AG1569" s="129"/>
      <c r="AH1569" s="120">
        <f>Таблица1[[#This Row],[1002 заказ]]+Таблица1[[#This Row],[1001 заказ]]</f>
        <v>0</v>
      </c>
      <c r="AI1569" s="57"/>
      <c r="AJ1569" s="57"/>
      <c r="AK1569" s="57"/>
      <c r="AL1569" s="57">
        <f>Таблица1[[#This Row],[ФАКТ 1001]]+Таблица1[[#This Row],[ФАКТ 1002]]+Таблица1[[#This Row],[1001 заказ]]+Таблица1[[#This Row],[1002 заказ]]</f>
        <v>0</v>
      </c>
      <c r="AM1569" s="30"/>
      <c r="AP1569" s="30">
        <f>Таблица1[[#This Row],[Возврат 1002]]+Таблица1[[#This Row],[Возврат 1001]]</f>
        <v>0</v>
      </c>
      <c r="AQ156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569" s="30"/>
    </row>
    <row r="1570" spans="1:44" s="3" customFormat="1" ht="15.75" hidden="1" customHeight="1" x14ac:dyDescent="0.2">
      <c r="A1570" s="25" t="s">
        <v>811</v>
      </c>
      <c r="B1570" s="2">
        <v>876262</v>
      </c>
      <c r="C1570" s="90" t="s">
        <v>845</v>
      </c>
      <c r="D1570" s="25" t="s">
        <v>811</v>
      </c>
      <c r="E1570" s="2">
        <v>876262</v>
      </c>
      <c r="F1570" s="2" t="s">
        <v>2864</v>
      </c>
      <c r="G1570" s="59" t="s">
        <v>2858</v>
      </c>
      <c r="H1570" s="2" t="s">
        <v>2863</v>
      </c>
      <c r="I1570" s="2">
        <v>4</v>
      </c>
      <c r="J1570" s="2">
        <v>114.3</v>
      </c>
      <c r="K1570" s="2">
        <v>15</v>
      </c>
      <c r="L1570" s="2">
        <v>43</v>
      </c>
      <c r="M1570" s="2">
        <v>67.099999999999994</v>
      </c>
      <c r="N1570" s="2">
        <v>6</v>
      </c>
      <c r="O1570" s="43" t="str">
        <f>CONCATENATE(Таблица1[[#This Row],[Отверстия]],"/",Таблица1[[#This Row],[PCD]])</f>
        <v>4/114,3</v>
      </c>
      <c r="P1570" s="7" t="s">
        <v>947</v>
      </c>
      <c r="Q1570" s="43" t="str">
        <f>CONCATENATE(Таблица1[[#This Row],[Отверстия]],"/",Таблица1[[#This Row],[PCD]],"/",Таблица1[[#This Row],[Диаметр]])</f>
        <v>4/114,3/15</v>
      </c>
      <c r="R157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4/114,3/15/43/67,1/6</v>
      </c>
      <c r="S1570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4-114,3-15-43-67,1-6</v>
      </c>
      <c r="T1570" s="2" t="s">
        <v>22</v>
      </c>
      <c r="U1570" s="2"/>
      <c r="V1570" s="2"/>
      <c r="W1570" s="55" t="s">
        <v>2761</v>
      </c>
      <c r="X1570" s="34">
        <v>1200</v>
      </c>
      <c r="Y1570" s="161">
        <v>1200</v>
      </c>
      <c r="Z1570" s="34">
        <v>1195.5051999999998</v>
      </c>
      <c r="AA1570" s="51">
        <f>IFERROR(VLOOKUP(Таблица1[[#This Row],[Товар КОД6]],'Stock СВОД'!$A$5:$C$220,2,0),)</f>
        <v>3</v>
      </c>
      <c r="AB1570" s="51">
        <f>IFERROR(VLOOKUP(Таблица1[[#This Row],[Товар КОД6]],'Продажи Период СВОД'!$A$5:$C$410,2,0),)</f>
        <v>0</v>
      </c>
      <c r="AC1570" s="129">
        <f>IFERROR(VLOOKUP(Таблица1[[#This Row],[Товар КОД6]],'Stock СВОД'!$A$5:$C$220,3,0),)</f>
        <v>0</v>
      </c>
      <c r="AD1570" s="51">
        <f>IFERROR(VLOOKUP(Таблица1[[#This Row],[Товар КОД6]],'Продажи Период СВОД'!$A$5:$C$410,3,0),)</f>
        <v>0</v>
      </c>
      <c r="AE1570" s="119">
        <f>Таблица1[[#This Row],[СТОК 1001]]+Таблица1[[#This Row],[СТОК 1002,]]</f>
        <v>3</v>
      </c>
      <c r="AF1570" s="128"/>
      <c r="AG1570" s="129"/>
      <c r="AH1570" s="121">
        <f>Таблица1[[#This Row],[1002 заказ]]+Таблица1[[#This Row],[1001 заказ]]</f>
        <v>0</v>
      </c>
      <c r="AI1570" s="57">
        <v>1</v>
      </c>
      <c r="AJ1570" s="57"/>
      <c r="AK1570" s="57"/>
      <c r="AL1570" s="57">
        <f>Таблица1[[#This Row],[ФАКТ 1001]]+Таблица1[[#This Row],[ФАКТ 1002]]+Таблица1[[#This Row],[1001 заказ]]+Таблица1[[#This Row],[1002 заказ]]</f>
        <v>0</v>
      </c>
      <c r="AP1570" s="3">
        <f>Таблица1[[#This Row],[Возврат 1002]]+Таблица1[[#This Row],[Возврат 1001]]</f>
        <v>0</v>
      </c>
      <c r="AQ157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3</v>
      </c>
    </row>
    <row r="1571" spans="1:44" s="3" customFormat="1" ht="15.75" hidden="1" customHeight="1" x14ac:dyDescent="0.2">
      <c r="A1571" s="25" t="s">
        <v>811</v>
      </c>
      <c r="B1571" s="2">
        <v>2164758</v>
      </c>
      <c r="C1571" s="90" t="s">
        <v>2838</v>
      </c>
      <c r="D1571" s="25" t="s">
        <v>811</v>
      </c>
      <c r="E1571" s="2">
        <v>2164758</v>
      </c>
      <c r="F1571" s="2" t="s">
        <v>2838</v>
      </c>
      <c r="G1571" s="59" t="s">
        <v>2843</v>
      </c>
      <c r="H1571" s="2" t="s">
        <v>2837</v>
      </c>
      <c r="I1571" s="2">
        <v>4</v>
      </c>
      <c r="J1571" s="2">
        <v>114.3</v>
      </c>
      <c r="K1571" s="2">
        <v>15</v>
      </c>
      <c r="L1571" s="2">
        <v>44</v>
      </c>
      <c r="M1571" s="2">
        <v>56.6</v>
      </c>
      <c r="N1571" s="2">
        <v>6</v>
      </c>
      <c r="O1571" s="43" t="str">
        <f>CONCATENATE(Таблица1[[#This Row],[Отверстия]],"/",Таблица1[[#This Row],[PCD]])</f>
        <v>4/114,3</v>
      </c>
      <c r="P1571" s="7" t="s">
        <v>2849</v>
      </c>
      <c r="Q1571" s="43" t="str">
        <f>CONCATENATE(Таблица1[[#This Row],[Отверстия]],"/",Таблица1[[#This Row],[PCD]],"/",Таблица1[[#This Row],[Диаметр]])</f>
        <v>4/114,3/15</v>
      </c>
      <c r="R157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4/114,3/15/44/56,6/6</v>
      </c>
      <c r="S1571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4-114,3-15-44-56,6-6</v>
      </c>
      <c r="T1571" s="58" t="s">
        <v>22</v>
      </c>
      <c r="U1571" s="2">
        <v>4</v>
      </c>
      <c r="V1571" s="2">
        <v>4</v>
      </c>
      <c r="W1571" s="55" t="s">
        <v>2733</v>
      </c>
      <c r="X1571" s="34">
        <v>1320</v>
      </c>
      <c r="Y1571" s="161">
        <v>1320</v>
      </c>
      <c r="Z1571" s="37">
        <v>1310.7085999999999</v>
      </c>
      <c r="AA1571" s="51">
        <f>IFERROR(VLOOKUP(Таблица1[[#This Row],[Товар КОД6]],'Stock СВОД'!$A$5:$C$220,2,0),)</f>
        <v>0</v>
      </c>
      <c r="AB1571" s="51">
        <f>IFERROR(VLOOKUP(Таблица1[[#This Row],[Товар КОД6]],'Продажи Период СВОД'!$A$5:$C$410,2,0),)</f>
        <v>0</v>
      </c>
      <c r="AC1571" s="129">
        <f>IFERROR(VLOOKUP(Таблица1[[#This Row],[Товар КОД6]],'Stock СВОД'!$A$5:$C$220,3,0),)</f>
        <v>1</v>
      </c>
      <c r="AD1571" s="51">
        <f>IFERROR(VLOOKUP(Таблица1[[#This Row],[Товар КОД6]],'Продажи Период СВОД'!$A$5:$C$410,3,0),)</f>
        <v>0</v>
      </c>
      <c r="AE1571" s="119">
        <f>Таблица1[[#This Row],[СТОК 1001]]+Таблица1[[#This Row],[СТОК 1002,]]</f>
        <v>1</v>
      </c>
      <c r="AF1571" s="128"/>
      <c r="AG1571" s="129"/>
      <c r="AH1571" s="121">
        <f>Таблица1[[#This Row],[1002 заказ]]+Таблица1[[#This Row],[1001 заказ]]</f>
        <v>0</v>
      </c>
      <c r="AI1571" s="57">
        <v>1</v>
      </c>
      <c r="AJ1571" s="57"/>
      <c r="AK1571" s="57"/>
      <c r="AL1571" s="57">
        <f>Таблица1[[#This Row],[ФАКТ 1001]]+Таблица1[[#This Row],[ФАКТ 1002]]+Таблица1[[#This Row],[1001 заказ]]+Таблица1[[#This Row],[1002 заказ]]</f>
        <v>0</v>
      </c>
      <c r="AP1571" s="3">
        <f>Таблица1[[#This Row],[Возврат 1002]]+Таблица1[[#This Row],[Возврат 1001]]</f>
        <v>0</v>
      </c>
      <c r="AQ157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1</v>
      </c>
    </row>
    <row r="1572" spans="1:44" s="3" customFormat="1" ht="15.75" hidden="1" customHeight="1" x14ac:dyDescent="0.2">
      <c r="A1572" s="25" t="s">
        <v>811</v>
      </c>
      <c r="B1572" s="2">
        <v>447809</v>
      </c>
      <c r="C1572" s="90"/>
      <c r="D1572" s="25" t="s">
        <v>811</v>
      </c>
      <c r="E1572" s="2">
        <v>447809</v>
      </c>
      <c r="F1572" s="2"/>
      <c r="G1572" s="59"/>
      <c r="H1572" s="2"/>
      <c r="I1572" s="2">
        <v>4</v>
      </c>
      <c r="J1572" s="2">
        <v>114.3</v>
      </c>
      <c r="K1572" s="2">
        <v>15</v>
      </c>
      <c r="L1572" s="2">
        <v>44</v>
      </c>
      <c r="M1572" s="4">
        <v>56.6</v>
      </c>
      <c r="N1572" s="2">
        <v>6</v>
      </c>
      <c r="O1572" s="43" t="str">
        <f>CONCATENATE(Таблица1[[#This Row],[Отверстия]],"/",Таблица1[[#This Row],[PCD]])</f>
        <v>4/114,3</v>
      </c>
      <c r="P1572" s="7" t="s">
        <v>873</v>
      </c>
      <c r="Q1572" s="43" t="str">
        <f>CONCATENATE(Таблица1[[#This Row],[Отверстия]],"/",Таблица1[[#This Row],[PCD]],"/",Таблица1[[#This Row],[Диаметр]])</f>
        <v>4/114,3/15</v>
      </c>
      <c r="R157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4/114,3/15/44/56,6/6</v>
      </c>
      <c r="S1572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4-114,3-15-44-56,6-6</v>
      </c>
      <c r="T1572" s="58" t="s">
        <v>22</v>
      </c>
      <c r="U1572" s="2">
        <v>4</v>
      </c>
      <c r="V1572" s="2">
        <v>4</v>
      </c>
      <c r="W1572" s="55" t="s">
        <v>2759</v>
      </c>
      <c r="X1572" s="34">
        <v>1807</v>
      </c>
      <c r="Y1572" s="161"/>
      <c r="Z1572" s="37">
        <v>0</v>
      </c>
      <c r="AA1572" s="51">
        <f>IFERROR(VLOOKUP(Таблица1[[#This Row],[Товар КОД6]],'Stock СВОД'!$A$5:$C$220,2,0),)</f>
        <v>0</v>
      </c>
      <c r="AB1572" s="51">
        <f>IFERROR(VLOOKUP(Таблица1[[#This Row],[Товар КОД6]],'Продажи Период СВОД'!$A$5:$C$410,2,0),)</f>
        <v>0</v>
      </c>
      <c r="AC1572" s="129">
        <f>IFERROR(VLOOKUP(Таблица1[[#This Row],[Товар КОД6]],'Stock СВОД'!$A$5:$C$220,3,0),)</f>
        <v>0</v>
      </c>
      <c r="AD1572" s="51">
        <f>IFERROR(VLOOKUP(Таблица1[[#This Row],[Товар КОД6]],'Продажи Период СВОД'!$A$5:$C$410,3,0),)</f>
        <v>0</v>
      </c>
      <c r="AE1572" s="119">
        <f>Таблица1[[#This Row],[СТОК 1001]]+Таблица1[[#This Row],[СТОК 1002,]]</f>
        <v>0</v>
      </c>
      <c r="AF1572" s="128"/>
      <c r="AG1572" s="129"/>
      <c r="AH1572" s="121">
        <f>Таблица1[[#This Row],[1002 заказ]]+Таблица1[[#This Row],[1001 заказ]]</f>
        <v>0</v>
      </c>
      <c r="AI1572" s="57">
        <v>1</v>
      </c>
      <c r="AJ1572" s="57"/>
      <c r="AK1572" s="57"/>
      <c r="AL1572" s="57">
        <f>Таблица1[[#This Row],[ФАКТ 1001]]+Таблица1[[#This Row],[ФАКТ 1002]]+Таблица1[[#This Row],[1001 заказ]]+Таблица1[[#This Row],[1002 заказ]]</f>
        <v>0</v>
      </c>
      <c r="AP1572" s="3">
        <f>Таблица1[[#This Row],[Возврат 1002]]+Таблица1[[#This Row],[Возврат 1001]]</f>
        <v>0</v>
      </c>
      <c r="AQ157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573" spans="1:44" s="3" customFormat="1" ht="15.75" hidden="1" customHeight="1" x14ac:dyDescent="0.2">
      <c r="A1573" s="25" t="s">
        <v>811</v>
      </c>
      <c r="B1573" s="2">
        <v>685041</v>
      </c>
      <c r="C1573" s="90">
        <v>47647</v>
      </c>
      <c r="D1573" s="25" t="s">
        <v>811</v>
      </c>
      <c r="E1573" s="2">
        <v>685041</v>
      </c>
      <c r="F1573" s="2"/>
      <c r="G1573" s="59"/>
      <c r="H1573" s="2"/>
      <c r="I1573" s="2">
        <v>4</v>
      </c>
      <c r="J1573" s="2">
        <v>114.3</v>
      </c>
      <c r="K1573" s="2">
        <v>15</v>
      </c>
      <c r="L1573" s="2">
        <v>44</v>
      </c>
      <c r="M1573" s="4">
        <v>56.6</v>
      </c>
      <c r="N1573" s="2">
        <v>6</v>
      </c>
      <c r="O1573" s="43" t="str">
        <f>CONCATENATE(Таблица1[[#This Row],[Отверстия]],"/",Таблица1[[#This Row],[PCD]])</f>
        <v>4/114,3</v>
      </c>
      <c r="P1573" s="7" t="s">
        <v>873</v>
      </c>
      <c r="Q1573" s="43" t="str">
        <f>CONCATENATE(Таблица1[[#This Row],[Отверстия]],"/",Таблица1[[#This Row],[PCD]],"/",Таблица1[[#This Row],[Диаметр]])</f>
        <v>4/114,3/15</v>
      </c>
      <c r="R157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4/114,3/15/44/56,6/6</v>
      </c>
      <c r="S1573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4-114,3-15-44-56,6-6</v>
      </c>
      <c r="T1573" s="58" t="s">
        <v>22</v>
      </c>
      <c r="U1573" s="2">
        <v>4</v>
      </c>
      <c r="V1573" s="2">
        <v>4</v>
      </c>
      <c r="W1573" s="55" t="s">
        <v>2759</v>
      </c>
      <c r="X1573" s="34">
        <v>1216</v>
      </c>
      <c r="Y1573" s="161"/>
      <c r="Z1573" s="37">
        <v>0</v>
      </c>
      <c r="AA1573" s="51">
        <f>IFERROR(VLOOKUP(Таблица1[[#This Row],[Товар КОД6]],'Stock СВОД'!$A$5:$C$220,2,0),)</f>
        <v>0</v>
      </c>
      <c r="AB1573" s="51">
        <f>IFERROR(VLOOKUP(Таблица1[[#This Row],[Товар КОД6]],'Продажи Период СВОД'!$A$5:$C$410,2,0),)</f>
        <v>0</v>
      </c>
      <c r="AC1573" s="129">
        <f>IFERROR(VLOOKUP(Таблица1[[#This Row],[Товар КОД6]],'Stock СВОД'!$A$5:$C$220,3,0),)</f>
        <v>0</v>
      </c>
      <c r="AD1573" s="51">
        <f>IFERROR(VLOOKUP(Таблица1[[#This Row],[Товар КОД6]],'Продажи Период СВОД'!$A$5:$C$410,3,0),)</f>
        <v>0</v>
      </c>
      <c r="AE1573" s="119">
        <f>Таблица1[[#This Row],[СТОК 1001]]+Таблица1[[#This Row],[СТОК 1002,]]</f>
        <v>0</v>
      </c>
      <c r="AF1573" s="128"/>
      <c r="AG1573" s="129"/>
      <c r="AH1573" s="121">
        <f>Таблица1[[#This Row],[1002 заказ]]+Таблица1[[#This Row],[1001 заказ]]</f>
        <v>0</v>
      </c>
      <c r="AI1573" s="57">
        <v>1</v>
      </c>
      <c r="AJ1573" s="57"/>
      <c r="AK1573" s="57"/>
      <c r="AL1573" s="57">
        <f>Таблица1[[#This Row],[ФАКТ 1001]]+Таблица1[[#This Row],[ФАКТ 1002]]+Таблица1[[#This Row],[1001 заказ]]+Таблица1[[#This Row],[1002 заказ]]</f>
        <v>0</v>
      </c>
      <c r="AP1573" s="3">
        <f>Таблица1[[#This Row],[Возврат 1002]]+Таблица1[[#This Row],[Возврат 1001]]</f>
        <v>0</v>
      </c>
      <c r="AQ157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574" spans="1:44" s="3" customFormat="1" ht="15.75" hidden="1" customHeight="1" x14ac:dyDescent="0.2">
      <c r="A1574" s="25" t="s">
        <v>811</v>
      </c>
      <c r="B1574" s="2">
        <v>875713</v>
      </c>
      <c r="C1574" s="90" t="s">
        <v>815</v>
      </c>
      <c r="D1574" s="25" t="s">
        <v>811</v>
      </c>
      <c r="E1574" s="2">
        <v>875713</v>
      </c>
      <c r="F1574" s="2"/>
      <c r="G1574" s="59"/>
      <c r="H1574" s="2"/>
      <c r="I1574" s="2">
        <v>4</v>
      </c>
      <c r="J1574" s="2">
        <v>114.3</v>
      </c>
      <c r="K1574" s="2">
        <v>15</v>
      </c>
      <c r="L1574" s="2">
        <v>44</v>
      </c>
      <c r="M1574" s="4">
        <v>56.6</v>
      </c>
      <c r="N1574" s="2">
        <v>6</v>
      </c>
      <c r="O1574" s="43" t="str">
        <f>CONCATENATE(Таблица1[[#This Row],[Отверстия]],"/",Таблица1[[#This Row],[PCD]])</f>
        <v>4/114,3</v>
      </c>
      <c r="P1574" s="7" t="s">
        <v>873</v>
      </c>
      <c r="Q1574" s="43" t="str">
        <f>CONCATENATE(Таблица1[[#This Row],[Отверстия]],"/",Таблица1[[#This Row],[PCD]],"/",Таблица1[[#This Row],[Диаметр]])</f>
        <v>4/114,3/15</v>
      </c>
      <c r="R157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4/114,3/15/44/56,6/6</v>
      </c>
      <c r="S1574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4-114,3-15-44-56,6-6</v>
      </c>
      <c r="T1574" s="58" t="s">
        <v>22</v>
      </c>
      <c r="U1574" s="2">
        <v>4</v>
      </c>
      <c r="V1574" s="2">
        <v>4</v>
      </c>
      <c r="W1574" s="55" t="s">
        <v>2759</v>
      </c>
      <c r="X1574" s="34">
        <v>1140</v>
      </c>
      <c r="Y1574" s="161"/>
      <c r="Z1574" s="34">
        <v>0</v>
      </c>
      <c r="AA1574" s="51">
        <f>IFERROR(VLOOKUP(Таблица1[[#This Row],[Товар КОД6]],'Stock СВОД'!$A$5:$C$220,2,0),)</f>
        <v>0</v>
      </c>
      <c r="AB1574" s="51">
        <f>IFERROR(VLOOKUP(Таблица1[[#This Row],[Товар КОД6]],'Продажи Период СВОД'!$A$5:$C$410,2,0),)</f>
        <v>0</v>
      </c>
      <c r="AC1574" s="129">
        <f>IFERROR(VLOOKUP(Таблица1[[#This Row],[Товар КОД6]],'Stock СВОД'!$A$5:$C$220,3,0),)</f>
        <v>0</v>
      </c>
      <c r="AD1574" s="51">
        <f>IFERROR(VLOOKUP(Таблица1[[#This Row],[Товар КОД6]],'Продажи Период СВОД'!$A$5:$C$410,3,0),)</f>
        <v>0</v>
      </c>
      <c r="AE1574" s="119">
        <f>Таблица1[[#This Row],[СТОК 1001]]+Таблица1[[#This Row],[СТОК 1002,]]</f>
        <v>0</v>
      </c>
      <c r="AF1574" s="128"/>
      <c r="AG1574" s="129"/>
      <c r="AH1574" s="121">
        <f>Таблица1[[#This Row],[1002 заказ]]+Таблица1[[#This Row],[1001 заказ]]</f>
        <v>0</v>
      </c>
      <c r="AI1574" s="57">
        <v>1</v>
      </c>
      <c r="AJ1574" s="57"/>
      <c r="AK1574" s="57"/>
      <c r="AL1574" s="57">
        <f>Таблица1[[#This Row],[ФАКТ 1001]]+Таблица1[[#This Row],[ФАКТ 1002]]+Таблица1[[#This Row],[1001 заказ]]+Таблица1[[#This Row],[1002 заказ]]</f>
        <v>0</v>
      </c>
      <c r="AP1574" s="3">
        <f>Таблица1[[#This Row],[Возврат 1002]]+Таблица1[[#This Row],[Возврат 1001]]</f>
        <v>0</v>
      </c>
      <c r="AQ157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575" spans="1:44" s="3" customFormat="1" ht="15.75" hidden="1" customHeight="1" x14ac:dyDescent="0.25">
      <c r="A1575" s="25" t="s">
        <v>811</v>
      </c>
      <c r="B1575" s="2">
        <v>447810</v>
      </c>
      <c r="C1575" s="88"/>
      <c r="D1575" s="25" t="s">
        <v>811</v>
      </c>
      <c r="E1575" s="7">
        <v>447810</v>
      </c>
      <c r="F1575" s="7"/>
      <c r="G1575" s="8"/>
      <c r="H1575" s="5"/>
      <c r="I1575" s="5">
        <v>4</v>
      </c>
      <c r="J1575" s="5">
        <v>114.3</v>
      </c>
      <c r="K1575" s="5">
        <v>15</v>
      </c>
      <c r="L1575" s="5">
        <v>45</v>
      </c>
      <c r="M1575" s="5">
        <v>56.6</v>
      </c>
      <c r="N1575" s="5">
        <v>6</v>
      </c>
      <c r="O1575" s="43" t="str">
        <f>CONCATENATE(Таблица1[[#This Row],[Отверстия]],"/",Таблица1[[#This Row],[PCD]])</f>
        <v>4/114,3</v>
      </c>
      <c r="P1575" s="5" t="s">
        <v>3116</v>
      </c>
      <c r="Q1575" s="43" t="str">
        <f>CONCATENATE(Таблица1[[#This Row],[Отверстия]],"/",Таблица1[[#This Row],[PCD]],"/",Таблица1[[#This Row],[Диаметр]])</f>
        <v>4/114,3/15</v>
      </c>
      <c r="R157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4/114,3/15/45/56,6/6</v>
      </c>
      <c r="S1575" s="54"/>
      <c r="T1575" s="58"/>
      <c r="U1575" s="4"/>
      <c r="V1575" s="35"/>
      <c r="W1575" s="55"/>
      <c r="X1575" s="34">
        <v>1058.2</v>
      </c>
      <c r="Y1575" s="161"/>
      <c r="Z1575" s="34">
        <v>0</v>
      </c>
      <c r="AA1575" s="51">
        <f>IFERROR(VLOOKUP(Таблица1[[#This Row],[Товар КОД6]],'Stock СВОД'!$A$5:$C$220,2,0),)</f>
        <v>0</v>
      </c>
      <c r="AB1575" s="51">
        <f>IFERROR(VLOOKUP(Таблица1[[#This Row],[Товар КОД6]],'Продажи Период СВОД'!$A$5:$C$410,2,0),)</f>
        <v>0</v>
      </c>
      <c r="AC1575" s="129">
        <f>IFERROR(VLOOKUP(Таблица1[[#This Row],[Товар КОД6]],'Stock СВОД'!$A$5:$C$220,3,0),)</f>
        <v>0</v>
      </c>
      <c r="AD1575" s="51">
        <f>IFERROR(VLOOKUP(Таблица1[[#This Row],[Товар КОД6]],'Продажи Период СВОД'!$A$5:$C$410,3,0),)</f>
        <v>0</v>
      </c>
      <c r="AE1575" s="119">
        <f>Таблица1[[#This Row],[СТОК 1001]]+Таблица1[[#This Row],[СТОК 1002,]]</f>
        <v>0</v>
      </c>
      <c r="AF1575" s="128"/>
      <c r="AG1575" s="129"/>
      <c r="AH1575" s="120">
        <f>Таблица1[[#This Row],[1002 заказ]]+Таблица1[[#This Row],[1001 заказ]]</f>
        <v>0</v>
      </c>
      <c r="AI1575" s="57"/>
      <c r="AJ1575" s="57"/>
      <c r="AK1575" s="57"/>
      <c r="AL1575" s="57">
        <f>Таблица1[[#This Row],[ФАКТ 1001]]+Таблица1[[#This Row],[ФАКТ 1002]]+Таблица1[[#This Row],[1001 заказ]]+Таблица1[[#This Row],[1002 заказ]]</f>
        <v>0</v>
      </c>
      <c r="AM1575" s="30"/>
      <c r="AP1575" s="30">
        <f>Таблица1[[#This Row],[Возврат 1002]]+Таблица1[[#This Row],[Возврат 1001]]</f>
        <v>0</v>
      </c>
      <c r="AQ157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575" s="30"/>
    </row>
    <row r="1576" spans="1:44" s="3" customFormat="1" ht="15.75" hidden="1" customHeight="1" x14ac:dyDescent="0.25">
      <c r="A1576" s="25" t="s">
        <v>811</v>
      </c>
      <c r="B1576" s="2">
        <v>447817</v>
      </c>
      <c r="C1576" s="88"/>
      <c r="D1576" s="25" t="s">
        <v>811</v>
      </c>
      <c r="E1576" s="7">
        <v>447817</v>
      </c>
      <c r="F1576" s="7"/>
      <c r="G1576" s="8"/>
      <c r="H1576" s="5"/>
      <c r="I1576" s="5">
        <v>4</v>
      </c>
      <c r="J1576" s="5">
        <v>114.3</v>
      </c>
      <c r="K1576" s="5">
        <v>15</v>
      </c>
      <c r="L1576" s="5">
        <v>45</v>
      </c>
      <c r="M1576" s="5">
        <v>56.6</v>
      </c>
      <c r="N1576" s="5">
        <v>6</v>
      </c>
      <c r="O1576" s="43" t="str">
        <f>CONCATENATE(Таблица1[[#This Row],[Отверстия]],"/",Таблица1[[#This Row],[PCD]])</f>
        <v>4/114,3</v>
      </c>
      <c r="P1576" s="5" t="s">
        <v>3117</v>
      </c>
      <c r="Q1576" s="43" t="str">
        <f>CONCATENATE(Таблица1[[#This Row],[Отверстия]],"/",Таблица1[[#This Row],[PCD]],"/",Таблица1[[#This Row],[Диаметр]])</f>
        <v>4/114,3/15</v>
      </c>
      <c r="R157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4/114,3/15/45/56,6/6</v>
      </c>
      <c r="S1576" s="54"/>
      <c r="T1576" s="58"/>
      <c r="U1576" s="4"/>
      <c r="V1576" s="35"/>
      <c r="W1576" s="55"/>
      <c r="X1576" s="34">
        <v>1072.5</v>
      </c>
      <c r="Y1576" s="161"/>
      <c r="Z1576" s="34">
        <v>0</v>
      </c>
      <c r="AA1576" s="51">
        <f>IFERROR(VLOOKUP(Таблица1[[#This Row],[Товар КОД6]],'Stock СВОД'!$A$5:$C$220,2,0),)</f>
        <v>0</v>
      </c>
      <c r="AB1576" s="51">
        <f>IFERROR(VLOOKUP(Таблица1[[#This Row],[Товар КОД6]],'Продажи Период СВОД'!$A$5:$C$410,2,0),)</f>
        <v>0</v>
      </c>
      <c r="AC1576" s="129">
        <f>IFERROR(VLOOKUP(Таблица1[[#This Row],[Товар КОД6]],'Stock СВОД'!$A$5:$C$220,3,0),)</f>
        <v>0</v>
      </c>
      <c r="AD1576" s="51">
        <f>IFERROR(VLOOKUP(Таблица1[[#This Row],[Товар КОД6]],'Продажи Период СВОД'!$A$5:$C$410,3,0),)</f>
        <v>0</v>
      </c>
      <c r="AE1576" s="119">
        <f>Таблица1[[#This Row],[СТОК 1001]]+Таблица1[[#This Row],[СТОК 1002,]]</f>
        <v>0</v>
      </c>
      <c r="AF1576" s="128"/>
      <c r="AG1576" s="129"/>
      <c r="AH1576" s="120">
        <f>Таблица1[[#This Row],[1002 заказ]]+Таблица1[[#This Row],[1001 заказ]]</f>
        <v>0</v>
      </c>
      <c r="AI1576" s="57"/>
      <c r="AJ1576" s="57"/>
      <c r="AK1576" s="57"/>
      <c r="AL1576" s="57">
        <f>Таблица1[[#This Row],[ФАКТ 1001]]+Таблица1[[#This Row],[ФАКТ 1002]]+Таблица1[[#This Row],[1001 заказ]]+Таблица1[[#This Row],[1002 заказ]]</f>
        <v>0</v>
      </c>
      <c r="AM1576" s="30"/>
      <c r="AP1576" s="30">
        <f>Таблица1[[#This Row],[Возврат 1002]]+Таблица1[[#This Row],[Возврат 1001]]</f>
        <v>0</v>
      </c>
      <c r="AQ157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576" s="30"/>
    </row>
    <row r="1577" spans="1:44" s="3" customFormat="1" ht="15.75" hidden="1" customHeight="1" x14ac:dyDescent="0.2">
      <c r="A1577" s="24" t="s">
        <v>811</v>
      </c>
      <c r="B1577" s="75">
        <v>447811</v>
      </c>
      <c r="C1577" s="91"/>
      <c r="D1577" s="24" t="s">
        <v>811</v>
      </c>
      <c r="E1577" s="68">
        <v>447811</v>
      </c>
      <c r="F1577" s="68"/>
      <c r="G1577" s="74"/>
      <c r="H1577" s="5"/>
      <c r="I1577" s="68">
        <v>4</v>
      </c>
      <c r="J1577" s="68">
        <v>114.3</v>
      </c>
      <c r="K1577" s="68">
        <v>15</v>
      </c>
      <c r="L1577" s="68">
        <v>45</v>
      </c>
      <c r="M1577" s="5">
        <v>66.099999999999994</v>
      </c>
      <c r="N1577" s="68">
        <v>6</v>
      </c>
      <c r="O1577" s="206" t="str">
        <f>CONCATENATE(Таблица1[[#This Row],[Отверстия]],"/",Таблица1[[#This Row],[PCD]])</f>
        <v>4/114,3</v>
      </c>
      <c r="P1577" s="68" t="s">
        <v>2720</v>
      </c>
      <c r="Q1577" s="75" t="str">
        <f>CONCATENATE(Таблица1[[#This Row],[Отверстия]],"/",Таблица1[[#This Row],[PCD]],"/",Таблица1[[#This Row],[Диаметр]])</f>
        <v>4/114,3/15</v>
      </c>
      <c r="R1577" s="33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4/114,3/15/45/66,1/6</v>
      </c>
      <c r="S1577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4-114,3-15-45-66,1-6</v>
      </c>
      <c r="T1577" s="58" t="s">
        <v>22</v>
      </c>
      <c r="U1577" s="75"/>
      <c r="V1577" s="35"/>
      <c r="W1577" s="55" t="s">
        <v>2734</v>
      </c>
      <c r="X1577" s="34">
        <v>1101.0999999999999</v>
      </c>
      <c r="Y1577" s="161"/>
      <c r="Z1577" s="34">
        <v>0</v>
      </c>
      <c r="AA1577" s="51">
        <f>IFERROR(VLOOKUP(Таблица1[[#This Row],[Товар КОД6]],'Stock СВОД'!$A$5:$C$220,2,0),)</f>
        <v>0</v>
      </c>
      <c r="AB1577" s="51">
        <f>IFERROR(VLOOKUP(Таблица1[[#This Row],[Товар КОД6]],'Продажи Период СВОД'!$A$5:$C$410,2,0),)</f>
        <v>0</v>
      </c>
      <c r="AC1577" s="129">
        <f>IFERROR(VLOOKUP(Таблица1[[#This Row],[Товар КОД6]],'Stock СВОД'!$A$5:$C$220,3,0),)</f>
        <v>0</v>
      </c>
      <c r="AD1577" s="51">
        <f>IFERROR(VLOOKUP(Таблица1[[#This Row],[Товар КОД6]],'Продажи Период СВОД'!$A$5:$C$410,3,0),)</f>
        <v>0</v>
      </c>
      <c r="AE1577" s="119">
        <f>Таблица1[[#This Row],[СТОК 1001]]+Таблица1[[#This Row],[СТОК 1002,]]</f>
        <v>0</v>
      </c>
      <c r="AF1577" s="128"/>
      <c r="AG1577" s="129"/>
      <c r="AH1577" s="120">
        <f>Таблица1[[#This Row],[1002 заказ]]+Таблица1[[#This Row],[1001 заказ]]</f>
        <v>0</v>
      </c>
      <c r="AI1577" s="57">
        <v>1</v>
      </c>
      <c r="AJ1577" s="57"/>
      <c r="AK1577" s="57"/>
      <c r="AL1577" s="57">
        <f>Таблица1[[#This Row],[ФАКТ 1001]]+Таблица1[[#This Row],[ФАКТ 1002]]+Таблица1[[#This Row],[1001 заказ]]+Таблица1[[#This Row],[1002 заказ]]</f>
        <v>0</v>
      </c>
      <c r="AP1577" s="3">
        <f>Таблица1[[#This Row],[Возврат 1002]]+Таблица1[[#This Row],[Возврат 1001]]</f>
        <v>0</v>
      </c>
      <c r="AQ157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578" spans="1:44" s="3" customFormat="1" ht="15.75" hidden="1" customHeight="1" x14ac:dyDescent="0.2">
      <c r="A1578" s="25" t="s">
        <v>811</v>
      </c>
      <c r="B1578" s="2">
        <v>447814</v>
      </c>
      <c r="C1578" s="90">
        <v>35671</v>
      </c>
      <c r="D1578" s="25" t="s">
        <v>811</v>
      </c>
      <c r="E1578" s="2">
        <v>447814</v>
      </c>
      <c r="F1578" s="2"/>
      <c r="G1578" s="59"/>
      <c r="H1578" s="2"/>
      <c r="I1578" s="2">
        <v>4</v>
      </c>
      <c r="J1578" s="2">
        <v>114.3</v>
      </c>
      <c r="K1578" s="2">
        <v>15</v>
      </c>
      <c r="L1578" s="2">
        <v>45</v>
      </c>
      <c r="M1578" s="2">
        <v>67.099999999999994</v>
      </c>
      <c r="N1578" s="2">
        <v>6</v>
      </c>
      <c r="O1578" s="43" t="str">
        <f>CONCATENATE(Таблица1[[#This Row],[Отверстия]],"/",Таблица1[[#This Row],[PCD]])</f>
        <v>4/114,3</v>
      </c>
      <c r="P1578" s="7" t="s">
        <v>948</v>
      </c>
      <c r="Q1578" s="43" t="str">
        <f>CONCATENATE(Таблица1[[#This Row],[Отверстия]],"/",Таблица1[[#This Row],[PCD]],"/",Таблица1[[#This Row],[Диаметр]])</f>
        <v>4/114,3/15</v>
      </c>
      <c r="R157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4/114,3/15/45/67,1/6</v>
      </c>
      <c r="S1578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4-114,3-15-45-67,1-6</v>
      </c>
      <c r="T1578" s="2" t="s">
        <v>22</v>
      </c>
      <c r="U1578" s="2"/>
      <c r="V1578" s="2"/>
      <c r="W1578" s="55" t="s">
        <v>2762</v>
      </c>
      <c r="X1578" s="34">
        <v>1158</v>
      </c>
      <c r="Y1578" s="161"/>
      <c r="Z1578" s="37">
        <v>0</v>
      </c>
      <c r="AA1578" s="51">
        <f>IFERROR(VLOOKUP(Таблица1[[#This Row],[Товар КОД6]],'Stock СВОД'!$A$5:$C$220,2,0),)</f>
        <v>0</v>
      </c>
      <c r="AB1578" s="51">
        <f>IFERROR(VLOOKUP(Таблица1[[#This Row],[Товар КОД6]],'Продажи Период СВОД'!$A$5:$C$410,2,0),)</f>
        <v>0</v>
      </c>
      <c r="AC1578" s="129">
        <f>IFERROR(VLOOKUP(Таблица1[[#This Row],[Товар КОД6]],'Stock СВОД'!$A$5:$C$220,3,0),)</f>
        <v>0</v>
      </c>
      <c r="AD1578" s="51">
        <f>IFERROR(VLOOKUP(Таблица1[[#This Row],[Товар КОД6]],'Продажи Период СВОД'!$A$5:$C$410,3,0),)</f>
        <v>0</v>
      </c>
      <c r="AE1578" s="119">
        <f>Таблица1[[#This Row],[СТОК 1001]]+Таблица1[[#This Row],[СТОК 1002,]]</f>
        <v>0</v>
      </c>
      <c r="AF1578" s="128"/>
      <c r="AG1578" s="129"/>
      <c r="AH1578" s="121">
        <f>Таблица1[[#This Row],[1002 заказ]]+Таблица1[[#This Row],[1001 заказ]]</f>
        <v>0</v>
      </c>
      <c r="AI1578" s="57">
        <v>1</v>
      </c>
      <c r="AJ1578" s="57"/>
      <c r="AK1578" s="57"/>
      <c r="AL1578" s="57">
        <f>Таблица1[[#This Row],[ФАКТ 1001]]+Таблица1[[#This Row],[ФАКТ 1002]]+Таблица1[[#This Row],[1001 заказ]]+Таблица1[[#This Row],[1002 заказ]]</f>
        <v>0</v>
      </c>
      <c r="AP1578" s="3">
        <f>Таблица1[[#This Row],[Возврат 1002]]+Таблица1[[#This Row],[Возврат 1001]]</f>
        <v>0</v>
      </c>
      <c r="AQ157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579" spans="1:44" s="3" customFormat="1" ht="15.75" hidden="1" customHeight="1" x14ac:dyDescent="0.2">
      <c r="A1579" s="25" t="s">
        <v>811</v>
      </c>
      <c r="B1579" s="2">
        <v>887479</v>
      </c>
      <c r="C1579" s="90" t="s">
        <v>846</v>
      </c>
      <c r="D1579" s="25" t="s">
        <v>811</v>
      </c>
      <c r="E1579" s="2">
        <v>887479</v>
      </c>
      <c r="F1579" s="2"/>
      <c r="G1579" s="59"/>
      <c r="H1579" s="2"/>
      <c r="I1579" s="2">
        <v>4</v>
      </c>
      <c r="J1579" s="2">
        <v>114.3</v>
      </c>
      <c r="K1579" s="2">
        <v>15</v>
      </c>
      <c r="L1579" s="2">
        <v>45</v>
      </c>
      <c r="M1579" s="2">
        <v>67.099999999999994</v>
      </c>
      <c r="N1579" s="2">
        <v>6</v>
      </c>
      <c r="O1579" s="43" t="str">
        <f>CONCATENATE(Таблица1[[#This Row],[Отверстия]],"/",Таблица1[[#This Row],[PCD]])</f>
        <v>4/114,3</v>
      </c>
      <c r="P1579" s="7" t="s">
        <v>949</v>
      </c>
      <c r="Q1579" s="43" t="str">
        <f>CONCATENATE(Таблица1[[#This Row],[Отверстия]],"/",Таблица1[[#This Row],[PCD]],"/",Таблица1[[#This Row],[Диаметр]])</f>
        <v>4/114,3/15</v>
      </c>
      <c r="R157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4/114,3/15/45/67,1/6</v>
      </c>
      <c r="S1579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4-114,3-15-45-67,1-6</v>
      </c>
      <c r="T1579" s="2" t="s">
        <v>22</v>
      </c>
      <c r="U1579" s="2"/>
      <c r="V1579" s="2"/>
      <c r="W1579" s="55" t="s">
        <v>2762</v>
      </c>
      <c r="X1579" s="34">
        <v>1130</v>
      </c>
      <c r="Y1579" s="161"/>
      <c r="Z1579" s="34">
        <v>0</v>
      </c>
      <c r="AA1579" s="51">
        <f>IFERROR(VLOOKUP(Таблица1[[#This Row],[Товар КОД6]],'Stock СВОД'!$A$5:$C$220,2,0),)</f>
        <v>0</v>
      </c>
      <c r="AB1579" s="51">
        <f>IFERROR(VLOOKUP(Таблица1[[#This Row],[Товар КОД6]],'Продажи Период СВОД'!$A$5:$C$410,2,0),)</f>
        <v>0</v>
      </c>
      <c r="AC1579" s="129">
        <f>IFERROR(VLOOKUP(Таблица1[[#This Row],[Товар КОД6]],'Stock СВОД'!$A$5:$C$220,3,0),)</f>
        <v>0</v>
      </c>
      <c r="AD1579" s="51">
        <f>IFERROR(VLOOKUP(Таблица1[[#This Row],[Товар КОД6]],'Продажи Период СВОД'!$A$5:$C$410,3,0),)</f>
        <v>0</v>
      </c>
      <c r="AE1579" s="119">
        <f>Таблица1[[#This Row],[СТОК 1001]]+Таблица1[[#This Row],[СТОК 1002,]]</f>
        <v>0</v>
      </c>
      <c r="AF1579" s="128"/>
      <c r="AG1579" s="129"/>
      <c r="AH1579" s="121">
        <f>Таблица1[[#This Row],[1002 заказ]]+Таблица1[[#This Row],[1001 заказ]]</f>
        <v>0</v>
      </c>
      <c r="AI1579" s="57">
        <v>1</v>
      </c>
      <c r="AJ1579" s="57"/>
      <c r="AK1579" s="57"/>
      <c r="AL1579" s="57">
        <f>Таблица1[[#This Row],[ФАКТ 1001]]+Таблица1[[#This Row],[ФАКТ 1002]]+Таблица1[[#This Row],[1001 заказ]]+Таблица1[[#This Row],[1002 заказ]]</f>
        <v>0</v>
      </c>
      <c r="AP1579" s="3">
        <f>Таблица1[[#This Row],[Возврат 1002]]+Таблица1[[#This Row],[Возврат 1001]]</f>
        <v>0</v>
      </c>
      <c r="AQ157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580" spans="1:44" s="3" customFormat="1" ht="15.75" hidden="1" customHeight="1" x14ac:dyDescent="0.25">
      <c r="A1580" s="25" t="s">
        <v>811</v>
      </c>
      <c r="B1580" s="2">
        <v>455513</v>
      </c>
      <c r="C1580" s="88"/>
      <c r="D1580" s="25" t="s">
        <v>811</v>
      </c>
      <c r="E1580" s="7">
        <v>455513</v>
      </c>
      <c r="F1580" s="7"/>
      <c r="G1580" s="8"/>
      <c r="H1580" s="5"/>
      <c r="I1580" s="5">
        <v>4</v>
      </c>
      <c r="J1580" s="44">
        <v>114.3</v>
      </c>
      <c r="K1580" s="5">
        <v>15</v>
      </c>
      <c r="L1580" s="5">
        <v>45</v>
      </c>
      <c r="M1580" s="5">
        <v>67.099999999999994</v>
      </c>
      <c r="N1580" s="5">
        <v>6</v>
      </c>
      <c r="O1580" s="43" t="str">
        <f>CONCATENATE(Таблица1[[#This Row],[Отверстия]],"/",Таблица1[[#This Row],[PCD]])</f>
        <v>4/114,3</v>
      </c>
      <c r="P1580" s="5" t="s">
        <v>948</v>
      </c>
      <c r="Q1580" s="43" t="str">
        <f>CONCATENATE(Таблица1[[#This Row],[Отверстия]],"/",Таблица1[[#This Row],[PCD]],"/",Таблица1[[#This Row],[Диаметр]])</f>
        <v>4/114,3/15</v>
      </c>
      <c r="R158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4/114,3/15/45/67,1/6</v>
      </c>
      <c r="S1580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4-114,3-15-45-67,1-6</v>
      </c>
      <c r="T1580" s="2" t="s">
        <v>22</v>
      </c>
      <c r="U1580" s="4"/>
      <c r="V1580" s="35"/>
      <c r="W1580" s="55"/>
      <c r="X1580" s="34">
        <v>1093</v>
      </c>
      <c r="Y1580" s="161"/>
      <c r="Z1580" s="34">
        <v>0</v>
      </c>
      <c r="AA1580" s="51">
        <f>IFERROR(VLOOKUP(Таблица1[[#This Row],[Товар КОД6]],'Stock СВОД'!$A$5:$C$220,2,0),)</f>
        <v>0</v>
      </c>
      <c r="AB1580" s="51">
        <f>IFERROR(VLOOKUP(Таблица1[[#This Row],[Товар КОД6]],'Продажи Период СВОД'!$A$5:$C$410,2,0),)</f>
        <v>0</v>
      </c>
      <c r="AC1580" s="129">
        <f>IFERROR(VLOOKUP(Таблица1[[#This Row],[Товар КОД6]],'Stock СВОД'!$A$5:$C$220,3,0),)</f>
        <v>0</v>
      </c>
      <c r="AD1580" s="51">
        <f>IFERROR(VLOOKUP(Таблица1[[#This Row],[Товар КОД6]],'Продажи Период СВОД'!$A$5:$C$410,3,0),)</f>
        <v>0</v>
      </c>
      <c r="AE1580" s="119">
        <f>Таблица1[[#This Row],[СТОК 1001]]+Таблица1[[#This Row],[СТОК 1002,]]</f>
        <v>0</v>
      </c>
      <c r="AF1580" s="128"/>
      <c r="AG1580" s="129"/>
      <c r="AH1580" s="120">
        <f>Таблица1[[#This Row],[1002 заказ]]+Таблица1[[#This Row],[1001 заказ]]</f>
        <v>0</v>
      </c>
      <c r="AI1580" s="57"/>
      <c r="AJ1580" s="57"/>
      <c r="AK1580" s="57"/>
      <c r="AL1580" s="57">
        <f>Таблица1[[#This Row],[ФАКТ 1001]]+Таблица1[[#This Row],[ФАКТ 1002]]+Таблица1[[#This Row],[1001 заказ]]+Таблица1[[#This Row],[1002 заказ]]</f>
        <v>0</v>
      </c>
      <c r="AM1580" s="30"/>
      <c r="AP1580" s="30">
        <f>Таблица1[[#This Row],[Возврат 1002]]+Таблица1[[#This Row],[Возврат 1001]]</f>
        <v>0</v>
      </c>
      <c r="AQ158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580" s="30"/>
    </row>
    <row r="1581" spans="1:44" s="3" customFormat="1" ht="15.75" hidden="1" customHeight="1" x14ac:dyDescent="0.2">
      <c r="A1581" s="25" t="s">
        <v>811</v>
      </c>
      <c r="B1581" s="2">
        <v>2164759</v>
      </c>
      <c r="C1581" s="90" t="s">
        <v>2839</v>
      </c>
      <c r="D1581" s="25" t="s">
        <v>811</v>
      </c>
      <c r="E1581" s="2">
        <v>2164759</v>
      </c>
      <c r="F1581" s="2" t="s">
        <v>2839</v>
      </c>
      <c r="G1581" s="59" t="s">
        <v>2843</v>
      </c>
      <c r="H1581" s="2" t="s">
        <v>2837</v>
      </c>
      <c r="I1581" s="2">
        <v>4</v>
      </c>
      <c r="J1581" s="2">
        <v>114.3</v>
      </c>
      <c r="K1581" s="2">
        <v>15</v>
      </c>
      <c r="L1581" s="2">
        <v>46</v>
      </c>
      <c r="M1581" s="2">
        <v>67.099999999999994</v>
      </c>
      <c r="N1581" s="2">
        <v>6</v>
      </c>
      <c r="O1581" s="43" t="str">
        <f>CONCATENATE(Таблица1[[#This Row],[Отверстия]],"/",Таблица1[[#This Row],[PCD]])</f>
        <v>4/114,3</v>
      </c>
      <c r="P1581" s="7" t="s">
        <v>2850</v>
      </c>
      <c r="Q1581" s="43" t="str">
        <f>CONCATENATE(Таблица1[[#This Row],[Отверстия]],"/",Таблица1[[#This Row],[PCD]],"/",Таблица1[[#This Row],[Диаметр]])</f>
        <v>4/114,3/15</v>
      </c>
      <c r="R158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4/114,3/15/46/67,1/6</v>
      </c>
      <c r="S1581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4-114,3-15-46-67,1-6</v>
      </c>
      <c r="T1581" s="58" t="s">
        <v>28</v>
      </c>
      <c r="U1581" s="2">
        <v>4</v>
      </c>
      <c r="V1581" s="2">
        <v>4</v>
      </c>
      <c r="W1581" s="55" t="s">
        <v>2763</v>
      </c>
      <c r="X1581" s="34">
        <v>1530</v>
      </c>
      <c r="Y1581" s="161">
        <v>1530</v>
      </c>
      <c r="Z1581" s="34">
        <v>1244.2667333333334</v>
      </c>
      <c r="AA1581" s="51">
        <f>IFERROR(VLOOKUP(Таблица1[[#This Row],[Товар КОД6]],'Stock СВОД'!$A$5:$C$220,2,0),)</f>
        <v>4</v>
      </c>
      <c r="AB1581" s="51">
        <f>IFERROR(VLOOKUP(Таблица1[[#This Row],[Товар КОД6]],'Продажи Период СВОД'!$A$5:$C$410,2,0),)</f>
        <v>0</v>
      </c>
      <c r="AC1581" s="129">
        <f>IFERROR(VLOOKUP(Таблица1[[#This Row],[Товар КОД6]],'Stock СВОД'!$A$5:$C$220,3,0),)</f>
        <v>2</v>
      </c>
      <c r="AD1581" s="51">
        <f>IFERROR(VLOOKUP(Таблица1[[#This Row],[Товар КОД6]],'Продажи Период СВОД'!$A$5:$C$410,3,0),)</f>
        <v>2</v>
      </c>
      <c r="AE1581" s="119">
        <f>Таблица1[[#This Row],[СТОК 1001]]+Таблица1[[#This Row],[СТОК 1002,]]</f>
        <v>6</v>
      </c>
      <c r="AF1581" s="128"/>
      <c r="AG1581" s="129"/>
      <c r="AH1581" s="121">
        <f>Таблица1[[#This Row],[1002 заказ]]+Таблица1[[#This Row],[1001 заказ]]</f>
        <v>0</v>
      </c>
      <c r="AI1581" s="57">
        <v>1</v>
      </c>
      <c r="AJ1581" s="57"/>
      <c r="AK1581" s="57"/>
      <c r="AL1581" s="57">
        <f>Таблица1[[#This Row],[ФАКТ 1001]]+Таблица1[[#This Row],[ФАКТ 1002]]+Таблица1[[#This Row],[1001 заказ]]+Таблица1[[#This Row],[1002 заказ]]</f>
        <v>0</v>
      </c>
      <c r="AP1581" s="3">
        <f>Таблица1[[#This Row],[Возврат 1002]]+Таблица1[[#This Row],[Возврат 1001]]</f>
        <v>0</v>
      </c>
      <c r="AQ158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8</v>
      </c>
    </row>
    <row r="1582" spans="1:44" s="3" customFormat="1" ht="15.75" hidden="1" customHeight="1" x14ac:dyDescent="0.2">
      <c r="A1582" s="25" t="s">
        <v>811</v>
      </c>
      <c r="B1582" s="2">
        <v>685043</v>
      </c>
      <c r="C1582" s="90">
        <v>36201</v>
      </c>
      <c r="D1582" s="25" t="s">
        <v>811</v>
      </c>
      <c r="E1582" s="2">
        <v>685043</v>
      </c>
      <c r="F1582" s="2"/>
      <c r="G1582" s="59"/>
      <c r="H1582" s="2"/>
      <c r="I1582" s="2">
        <v>4</v>
      </c>
      <c r="J1582" s="2">
        <v>114.3</v>
      </c>
      <c r="K1582" s="2">
        <v>15</v>
      </c>
      <c r="L1582" s="2">
        <v>46</v>
      </c>
      <c r="M1582" s="2">
        <v>67.099999999999994</v>
      </c>
      <c r="N1582" s="2">
        <v>6</v>
      </c>
      <c r="O1582" s="43" t="str">
        <f>CONCATENATE(Таблица1[[#This Row],[Отверстия]],"/",Таблица1[[#This Row],[PCD]])</f>
        <v>4/114,3</v>
      </c>
      <c r="P1582" s="7" t="s">
        <v>950</v>
      </c>
      <c r="Q1582" s="43" t="str">
        <f>CONCATENATE(Таблица1[[#This Row],[Отверстия]],"/",Таблица1[[#This Row],[PCD]],"/",Таблица1[[#This Row],[Диаметр]])</f>
        <v>4/114,3/15</v>
      </c>
      <c r="R158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4/114,3/15/46/67,1/6</v>
      </c>
      <c r="S1582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4-114,3-15-46-67,1-6</v>
      </c>
      <c r="T1582" s="58" t="s">
        <v>28</v>
      </c>
      <c r="U1582" s="2">
        <v>4</v>
      </c>
      <c r="V1582" s="2">
        <v>4</v>
      </c>
      <c r="W1582" s="55" t="s">
        <v>2763</v>
      </c>
      <c r="X1582" s="34">
        <v>1086</v>
      </c>
      <c r="Y1582" s="161"/>
      <c r="Z1582" s="37">
        <v>0</v>
      </c>
      <c r="AA1582" s="51">
        <f>IFERROR(VLOOKUP(Таблица1[[#This Row],[Товар КОД6]],'Stock СВОД'!$A$5:$C$220,2,0),)</f>
        <v>0</v>
      </c>
      <c r="AB1582" s="51">
        <f>IFERROR(VLOOKUP(Таблица1[[#This Row],[Товар КОД6]],'Продажи Период СВОД'!$A$5:$C$410,2,0),)</f>
        <v>0</v>
      </c>
      <c r="AC1582" s="129">
        <f>IFERROR(VLOOKUP(Таблица1[[#This Row],[Товар КОД6]],'Stock СВОД'!$A$5:$C$220,3,0),)</f>
        <v>0</v>
      </c>
      <c r="AD1582" s="51">
        <f>IFERROR(VLOOKUP(Таблица1[[#This Row],[Товар КОД6]],'Продажи Период СВОД'!$A$5:$C$410,3,0),)</f>
        <v>0</v>
      </c>
      <c r="AE1582" s="119">
        <f>Таблица1[[#This Row],[СТОК 1001]]+Таблица1[[#This Row],[СТОК 1002,]]</f>
        <v>0</v>
      </c>
      <c r="AF1582" s="128"/>
      <c r="AG1582" s="129"/>
      <c r="AH1582" s="121">
        <f>Таблица1[[#This Row],[1002 заказ]]+Таблица1[[#This Row],[1001 заказ]]</f>
        <v>0</v>
      </c>
      <c r="AI1582" s="57">
        <v>1</v>
      </c>
      <c r="AJ1582" s="57"/>
      <c r="AK1582" s="57"/>
      <c r="AL1582" s="57">
        <f>Таблица1[[#This Row],[ФАКТ 1001]]+Таблица1[[#This Row],[ФАКТ 1002]]+Таблица1[[#This Row],[1001 заказ]]+Таблица1[[#This Row],[1002 заказ]]</f>
        <v>0</v>
      </c>
      <c r="AP1582" s="3">
        <f>Таблица1[[#This Row],[Возврат 1002]]+Таблица1[[#This Row],[Возврат 1001]]</f>
        <v>0</v>
      </c>
      <c r="AQ158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583" spans="1:44" s="3" customFormat="1" ht="15.75" hidden="1" customHeight="1" x14ac:dyDescent="0.2">
      <c r="A1583" s="25" t="s">
        <v>811</v>
      </c>
      <c r="B1583" s="2">
        <v>905773</v>
      </c>
      <c r="C1583" s="90" t="s">
        <v>847</v>
      </c>
      <c r="D1583" s="25" t="s">
        <v>811</v>
      </c>
      <c r="E1583" s="2">
        <v>905773</v>
      </c>
      <c r="F1583" s="2"/>
      <c r="G1583" s="59"/>
      <c r="H1583" s="2"/>
      <c r="I1583" s="2">
        <v>4</v>
      </c>
      <c r="J1583" s="2">
        <v>114.3</v>
      </c>
      <c r="K1583" s="2">
        <v>15</v>
      </c>
      <c r="L1583" s="2">
        <v>46</v>
      </c>
      <c r="M1583" s="2">
        <v>67.099999999999994</v>
      </c>
      <c r="N1583" s="2">
        <v>6</v>
      </c>
      <c r="O1583" s="43" t="str">
        <f>CONCATENATE(Таблица1[[#This Row],[Отверстия]],"/",Таблица1[[#This Row],[PCD]])</f>
        <v>4/114,3</v>
      </c>
      <c r="P1583" s="7" t="s">
        <v>951</v>
      </c>
      <c r="Q1583" s="43" t="str">
        <f>CONCATENATE(Таблица1[[#This Row],[Отверстия]],"/",Таблица1[[#This Row],[PCD]],"/",Таблица1[[#This Row],[Диаметр]])</f>
        <v>4/114,3/15</v>
      </c>
      <c r="R158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4/114,3/15/46/67,1/6</v>
      </c>
      <c r="S1583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4-114,3-15-46-67,1-6</v>
      </c>
      <c r="T1583" s="58" t="s">
        <v>28</v>
      </c>
      <c r="U1583" s="2">
        <v>4</v>
      </c>
      <c r="V1583" s="2">
        <v>4</v>
      </c>
      <c r="W1583" s="55" t="s">
        <v>2763</v>
      </c>
      <c r="X1583" s="34">
        <v>1156</v>
      </c>
      <c r="Y1583" s="161"/>
      <c r="Z1583" s="34">
        <v>0</v>
      </c>
      <c r="AA1583" s="51">
        <f>IFERROR(VLOOKUP(Таблица1[[#This Row],[Товар КОД6]],'Stock СВОД'!$A$5:$C$220,2,0),)</f>
        <v>0</v>
      </c>
      <c r="AB1583" s="51">
        <f>IFERROR(VLOOKUP(Таблица1[[#This Row],[Товар КОД6]],'Продажи Период СВОД'!$A$5:$C$410,2,0),)</f>
        <v>0</v>
      </c>
      <c r="AC1583" s="129">
        <f>IFERROR(VLOOKUP(Таблица1[[#This Row],[Товар КОД6]],'Stock СВОД'!$A$5:$C$220,3,0),)</f>
        <v>0</v>
      </c>
      <c r="AD1583" s="51">
        <f>IFERROR(VLOOKUP(Таблица1[[#This Row],[Товар КОД6]],'Продажи Период СВОД'!$A$5:$C$410,3,0),)</f>
        <v>0</v>
      </c>
      <c r="AE1583" s="119">
        <f>Таблица1[[#This Row],[СТОК 1001]]+Таблица1[[#This Row],[СТОК 1002,]]</f>
        <v>0</v>
      </c>
      <c r="AF1583" s="128"/>
      <c r="AG1583" s="129"/>
      <c r="AH1583" s="121">
        <f>Таблица1[[#This Row],[1002 заказ]]+Таблица1[[#This Row],[1001 заказ]]</f>
        <v>0</v>
      </c>
      <c r="AI1583" s="57">
        <v>1</v>
      </c>
      <c r="AJ1583" s="57"/>
      <c r="AK1583" s="57"/>
      <c r="AL1583" s="57">
        <f>Таблица1[[#This Row],[ФАКТ 1001]]+Таблица1[[#This Row],[ФАКТ 1002]]+Таблица1[[#This Row],[1001 заказ]]+Таблица1[[#This Row],[1002 заказ]]</f>
        <v>0</v>
      </c>
      <c r="AP1583" s="3">
        <f>Таблица1[[#This Row],[Возврат 1002]]+Таблица1[[#This Row],[Возврат 1001]]</f>
        <v>0</v>
      </c>
      <c r="AQ158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584" spans="1:44" s="3" customFormat="1" ht="15.75" hidden="1" customHeight="1" x14ac:dyDescent="0.2">
      <c r="A1584" s="25" t="s">
        <v>811</v>
      </c>
      <c r="B1584" s="2">
        <v>487232</v>
      </c>
      <c r="C1584" s="90">
        <v>31779</v>
      </c>
      <c r="D1584" s="25" t="s">
        <v>811</v>
      </c>
      <c r="E1584" s="2">
        <v>487232</v>
      </c>
      <c r="F1584" s="2"/>
      <c r="G1584" s="59" t="s">
        <v>2858</v>
      </c>
      <c r="H1584" s="2" t="s">
        <v>2866</v>
      </c>
      <c r="I1584" s="2">
        <v>4</v>
      </c>
      <c r="J1584" s="2">
        <v>98</v>
      </c>
      <c r="K1584" s="2">
        <v>13</v>
      </c>
      <c r="L1584" s="2">
        <v>29</v>
      </c>
      <c r="M1584" s="4">
        <v>58.6</v>
      </c>
      <c r="N1584" s="2">
        <v>5</v>
      </c>
      <c r="O1584" s="43" t="str">
        <f>CONCATENATE(Таблица1[[#This Row],[Отверстия]],"/",Таблица1[[#This Row],[PCD]])</f>
        <v>4/98</v>
      </c>
      <c r="P1584" s="7" t="s">
        <v>921</v>
      </c>
      <c r="Q1584" s="43" t="str">
        <f>CONCATENATE(Таблица1[[#This Row],[Отверстия]],"/",Таблица1[[#This Row],[PCD]],"/",Таблица1[[#This Row],[Диаметр]])</f>
        <v>4/98/13</v>
      </c>
      <c r="R158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4/98/13/29/58,6/5</v>
      </c>
      <c r="S1584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4-98-13-29-58,6-5</v>
      </c>
      <c r="T1584" s="58" t="s">
        <v>28</v>
      </c>
      <c r="U1584" s="2">
        <v>20</v>
      </c>
      <c r="V1584" s="2">
        <v>40</v>
      </c>
      <c r="W1584" s="55" t="s">
        <v>2741</v>
      </c>
      <c r="X1584" s="34">
        <v>660</v>
      </c>
      <c r="Y1584" s="161">
        <v>660</v>
      </c>
      <c r="Z1584" s="37">
        <v>620.41744999999992</v>
      </c>
      <c r="AA1584" s="51">
        <f>IFERROR(VLOOKUP(Таблица1[[#This Row],[Товар КОД6]],'Stock СВОД'!$A$5:$C$220,2,0),)</f>
        <v>1</v>
      </c>
      <c r="AB1584" s="51">
        <f>IFERROR(VLOOKUP(Таблица1[[#This Row],[Товар КОД6]],'Продажи Период СВОД'!$A$5:$C$410,2,0),)</f>
        <v>1</v>
      </c>
      <c r="AC1584" s="129">
        <f>IFERROR(VLOOKUP(Таблица1[[#This Row],[Товар КОД6]],'Stock СВОД'!$A$5:$C$220,3,0),)</f>
        <v>7</v>
      </c>
      <c r="AD1584" s="51">
        <f>IFERROR(VLOOKUP(Таблица1[[#This Row],[Товар КОД6]],'Продажи Период СВОД'!$A$5:$C$410,3,0),)</f>
        <v>0</v>
      </c>
      <c r="AE1584" s="119">
        <f>Таблица1[[#This Row],[СТОК 1001]]+Таблица1[[#This Row],[СТОК 1002,]]</f>
        <v>8</v>
      </c>
      <c r="AF1584" s="128"/>
      <c r="AG1584" s="129"/>
      <c r="AH1584" s="121">
        <f>Таблица1[[#This Row],[1002 заказ]]+Таблица1[[#This Row],[1001 заказ]]</f>
        <v>0</v>
      </c>
      <c r="AI1584" s="57">
        <v>1</v>
      </c>
      <c r="AJ1584" s="57"/>
      <c r="AK1584" s="57"/>
      <c r="AL1584" s="57">
        <f>Таблица1[[#This Row],[ФАКТ 1001]]+Таблица1[[#This Row],[ФАКТ 1002]]+Таблица1[[#This Row],[1001 заказ]]+Таблица1[[#This Row],[1002 заказ]]</f>
        <v>0</v>
      </c>
      <c r="AP1584" s="3">
        <f>Таблица1[[#This Row],[Возврат 1002]]+Таблица1[[#This Row],[Возврат 1001]]</f>
        <v>0</v>
      </c>
      <c r="AQ158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9</v>
      </c>
    </row>
    <row r="1585" spans="1:44" s="3" customFormat="1" ht="15.75" hidden="1" customHeight="1" x14ac:dyDescent="0.2">
      <c r="A1585" s="25" t="s">
        <v>811</v>
      </c>
      <c r="B1585" s="2">
        <v>445811</v>
      </c>
      <c r="C1585" s="90">
        <v>112105</v>
      </c>
      <c r="D1585" s="25" t="s">
        <v>811</v>
      </c>
      <c r="E1585" s="2">
        <v>445811</v>
      </c>
      <c r="F1585" s="2"/>
      <c r="G1585" s="59" t="s">
        <v>2858</v>
      </c>
      <c r="H1585" s="2" t="s">
        <v>2866</v>
      </c>
      <c r="I1585" s="2">
        <v>4</v>
      </c>
      <c r="J1585" s="2">
        <v>98</v>
      </c>
      <c r="K1585" s="2">
        <v>13</v>
      </c>
      <c r="L1585" s="2">
        <v>29</v>
      </c>
      <c r="M1585" s="4">
        <v>58.6</v>
      </c>
      <c r="N1585" s="2">
        <v>5</v>
      </c>
      <c r="O1585" s="43" t="str">
        <f>CONCATENATE(Таблица1[[#This Row],[Отверстия]],"/",Таблица1[[#This Row],[PCD]])</f>
        <v>4/98</v>
      </c>
      <c r="P1585" s="7" t="s">
        <v>921</v>
      </c>
      <c r="Q1585" s="43" t="str">
        <f>CONCATENATE(Таблица1[[#This Row],[Отверстия]],"/",Таблица1[[#This Row],[PCD]],"/",Таблица1[[#This Row],[Диаметр]])</f>
        <v>4/98/13</v>
      </c>
      <c r="R158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4/98/13/29/58,6/5</v>
      </c>
      <c r="S1585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4-98-13-29-58,6-5</v>
      </c>
      <c r="T1585" s="58" t="s">
        <v>28</v>
      </c>
      <c r="U1585" s="2">
        <v>20</v>
      </c>
      <c r="V1585" s="2">
        <v>40</v>
      </c>
      <c r="W1585" s="55" t="s">
        <v>2741</v>
      </c>
      <c r="X1585" s="34">
        <v>780</v>
      </c>
      <c r="Y1585" s="161">
        <v>660</v>
      </c>
      <c r="Z1585" s="37">
        <v>591.74148333333324</v>
      </c>
      <c r="AA1585" s="51">
        <f>IFERROR(VLOOKUP(Таблица1[[#This Row],[Товар КОД6]],'Stock СВОД'!$A$5:$C$220,2,0),)</f>
        <v>3</v>
      </c>
      <c r="AB1585" s="51">
        <f>IFERROR(VLOOKUP(Таблица1[[#This Row],[Товар КОД6]],'Продажи Период СВОД'!$A$5:$C$410,2,0),)</f>
        <v>0</v>
      </c>
      <c r="AC1585" s="129">
        <f>IFERROR(VLOOKUP(Таблица1[[#This Row],[Товар КОД6]],'Stock СВОД'!$A$5:$C$220,3,0),)</f>
        <v>14</v>
      </c>
      <c r="AD1585" s="51">
        <f>IFERROR(VLOOKUP(Таблица1[[#This Row],[Товар КОД6]],'Продажи Период СВОД'!$A$5:$C$410,3,0),)</f>
        <v>1</v>
      </c>
      <c r="AE1585" s="119">
        <f>Таблица1[[#This Row],[СТОК 1001]]+Таблица1[[#This Row],[СТОК 1002,]]</f>
        <v>17</v>
      </c>
      <c r="AF1585" s="128"/>
      <c r="AG1585" s="129"/>
      <c r="AH1585" s="121">
        <f>Таблица1[[#This Row],[1002 заказ]]+Таблица1[[#This Row],[1001 заказ]]</f>
        <v>0</v>
      </c>
      <c r="AI1585" s="57">
        <v>1</v>
      </c>
      <c r="AJ1585" s="57"/>
      <c r="AK1585" s="57"/>
      <c r="AL1585" s="57">
        <f>Таблица1[[#This Row],[ФАКТ 1001]]+Таблица1[[#This Row],[ФАКТ 1002]]+Таблица1[[#This Row],[1001 заказ]]+Таблица1[[#This Row],[1002 заказ]]</f>
        <v>0</v>
      </c>
      <c r="AP1585" s="3">
        <f>Таблица1[[#This Row],[Возврат 1002]]+Таблица1[[#This Row],[Возврат 1001]]</f>
        <v>0</v>
      </c>
      <c r="AQ158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18</v>
      </c>
    </row>
    <row r="1586" spans="1:44" s="3" customFormat="1" ht="15.75" hidden="1" customHeight="1" x14ac:dyDescent="0.2">
      <c r="A1586" s="25" t="s">
        <v>811</v>
      </c>
      <c r="B1586" s="2">
        <v>2039701</v>
      </c>
      <c r="C1586" s="90" t="s">
        <v>1038</v>
      </c>
      <c r="D1586" s="25" t="s">
        <v>811</v>
      </c>
      <c r="E1586" s="2">
        <v>2039701</v>
      </c>
      <c r="F1586" s="2"/>
      <c r="G1586" s="59"/>
      <c r="H1586" s="2"/>
      <c r="I1586" s="2">
        <v>4</v>
      </c>
      <c r="J1586" s="2">
        <v>98</v>
      </c>
      <c r="K1586" s="2">
        <v>13</v>
      </c>
      <c r="L1586" s="2">
        <v>29</v>
      </c>
      <c r="M1586" s="4">
        <v>58.6</v>
      </c>
      <c r="N1586" s="2">
        <v>5</v>
      </c>
      <c r="O1586" s="43" t="str">
        <f>CONCATENATE(Таблица1[[#This Row],[Отверстия]],"/",Таблица1[[#This Row],[PCD]])</f>
        <v>4/98</v>
      </c>
      <c r="P1586" s="7" t="s">
        <v>1037</v>
      </c>
      <c r="Q1586" s="43" t="str">
        <f>CONCATENATE(Таблица1[[#This Row],[Отверстия]],"/",Таблица1[[#This Row],[PCD]],"/",Таблица1[[#This Row],[Диаметр]])</f>
        <v>4/98/13</v>
      </c>
      <c r="R158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4/98/13/29/58,6/5</v>
      </c>
      <c r="S1586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4-98-13-29-58,6-5</v>
      </c>
      <c r="T1586" s="58" t="s">
        <v>28</v>
      </c>
      <c r="U1586" s="2">
        <v>20</v>
      </c>
      <c r="V1586" s="2">
        <v>40</v>
      </c>
      <c r="W1586" s="55" t="s">
        <v>2741</v>
      </c>
      <c r="X1586" s="34">
        <v>660</v>
      </c>
      <c r="Y1586" s="161">
        <v>660</v>
      </c>
      <c r="Z1586" s="34">
        <v>598.63169999999991</v>
      </c>
      <c r="AA1586" s="51">
        <f>IFERROR(VLOOKUP(Таблица1[[#This Row],[Товар КОД6]],'Stock СВОД'!$A$5:$C$220,2,0),)</f>
        <v>0</v>
      </c>
      <c r="AB1586" s="51">
        <f>IFERROR(VLOOKUP(Таблица1[[#This Row],[Товар КОД6]],'Продажи Период СВОД'!$A$5:$C$410,2,0),)</f>
        <v>0</v>
      </c>
      <c r="AC1586" s="129">
        <f>IFERROR(VLOOKUP(Таблица1[[#This Row],[Товар КОД6]],'Stock СВОД'!$A$5:$C$220,3,0),)</f>
        <v>5</v>
      </c>
      <c r="AD1586" s="51">
        <f>IFERROR(VLOOKUP(Таблица1[[#This Row],[Товар КОД6]],'Продажи Период СВОД'!$A$5:$C$410,3,0),)</f>
        <v>0</v>
      </c>
      <c r="AE1586" s="119">
        <f>Таблица1[[#This Row],[СТОК 1001]]+Таблица1[[#This Row],[СТОК 1002,]]</f>
        <v>5</v>
      </c>
      <c r="AF1586" s="128"/>
      <c r="AG1586" s="129"/>
      <c r="AH1586" s="121">
        <f>Таблица1[[#This Row],[1002 заказ]]+Таблица1[[#This Row],[1001 заказ]]</f>
        <v>0</v>
      </c>
      <c r="AI1586" s="57">
        <v>1</v>
      </c>
      <c r="AJ1586" s="57"/>
      <c r="AK1586" s="57"/>
      <c r="AL1586" s="57">
        <f>Таблица1[[#This Row],[ФАКТ 1001]]+Таблица1[[#This Row],[ФАКТ 1002]]+Таблица1[[#This Row],[1001 заказ]]+Таблица1[[#This Row],[1002 заказ]]</f>
        <v>0</v>
      </c>
      <c r="AP1586" s="3">
        <f>Таблица1[[#This Row],[Возврат 1002]]+Таблица1[[#This Row],[Возврат 1001]]</f>
        <v>0</v>
      </c>
      <c r="AQ158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5</v>
      </c>
    </row>
    <row r="1587" spans="1:44" s="3" customFormat="1" ht="15.75" hidden="1" customHeight="1" x14ac:dyDescent="0.2">
      <c r="A1587" s="25" t="s">
        <v>811</v>
      </c>
      <c r="B1587" s="2">
        <v>876269</v>
      </c>
      <c r="C1587" s="90" t="s">
        <v>839</v>
      </c>
      <c r="D1587" s="25" t="s">
        <v>811</v>
      </c>
      <c r="E1587" s="2">
        <v>876269</v>
      </c>
      <c r="F1587" s="2"/>
      <c r="G1587" s="59"/>
      <c r="H1587" s="2"/>
      <c r="I1587" s="2">
        <v>4</v>
      </c>
      <c r="J1587" s="2">
        <v>98</v>
      </c>
      <c r="K1587" s="2">
        <v>13</v>
      </c>
      <c r="L1587" s="2">
        <v>29</v>
      </c>
      <c r="M1587" s="4">
        <v>58.6</v>
      </c>
      <c r="N1587" s="2">
        <v>5</v>
      </c>
      <c r="O1587" s="43" t="str">
        <f>CONCATENATE(Таблица1[[#This Row],[Отверстия]],"/",Таблица1[[#This Row],[PCD]])</f>
        <v>4/98</v>
      </c>
      <c r="P1587" s="7" t="s">
        <v>922</v>
      </c>
      <c r="Q1587" s="43" t="str">
        <f>CONCATENATE(Таблица1[[#This Row],[Отверстия]],"/",Таблица1[[#This Row],[PCD]],"/",Таблица1[[#This Row],[Диаметр]])</f>
        <v>4/98/13</v>
      </c>
      <c r="R158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4/98/13/29/58,6/5</v>
      </c>
      <c r="S1587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4-98-13-29-58,6-5</v>
      </c>
      <c r="T1587" s="58" t="s">
        <v>28</v>
      </c>
      <c r="U1587" s="2">
        <v>20</v>
      </c>
      <c r="V1587" s="2">
        <v>40</v>
      </c>
      <c r="W1587" s="55" t="s">
        <v>2741</v>
      </c>
      <c r="X1587" s="34">
        <v>660</v>
      </c>
      <c r="Y1587" s="161">
        <v>660</v>
      </c>
      <c r="Z1587" s="34">
        <v>452.69519999999994</v>
      </c>
      <c r="AA1587" s="51">
        <f>IFERROR(VLOOKUP(Таблица1[[#This Row],[Товар КОД6]],'Stock СВОД'!$A$5:$C$220,2,0),)</f>
        <v>0</v>
      </c>
      <c r="AB1587" s="51">
        <f>IFERROR(VLOOKUP(Таблица1[[#This Row],[Товар КОД6]],'Продажи Период СВОД'!$A$5:$C$410,2,0),)</f>
        <v>0</v>
      </c>
      <c r="AC1587" s="129">
        <f>IFERROR(VLOOKUP(Таблица1[[#This Row],[Товар КОД6]],'Stock СВОД'!$A$5:$C$220,3,0),)</f>
        <v>1</v>
      </c>
      <c r="AD1587" s="51">
        <f>IFERROR(VLOOKUP(Таблица1[[#This Row],[Товар КОД6]],'Продажи Период СВОД'!$A$5:$C$410,3,0),)</f>
        <v>0</v>
      </c>
      <c r="AE1587" s="119">
        <f>Таблица1[[#This Row],[СТОК 1001]]+Таблица1[[#This Row],[СТОК 1002,]]</f>
        <v>1</v>
      </c>
      <c r="AF1587" s="128"/>
      <c r="AG1587" s="129"/>
      <c r="AH1587" s="121">
        <f>Таблица1[[#This Row],[1002 заказ]]+Таблица1[[#This Row],[1001 заказ]]</f>
        <v>0</v>
      </c>
      <c r="AI1587" s="57">
        <v>1</v>
      </c>
      <c r="AJ1587" s="57"/>
      <c r="AK1587" s="57"/>
      <c r="AL1587" s="57">
        <f>Таблица1[[#This Row],[ФАКТ 1001]]+Таблица1[[#This Row],[ФАКТ 1002]]+Таблица1[[#This Row],[1001 заказ]]+Таблица1[[#This Row],[1002 заказ]]</f>
        <v>0</v>
      </c>
      <c r="AP1587" s="3">
        <f>Таблица1[[#This Row],[Возврат 1002]]+Таблица1[[#This Row],[Возврат 1001]]</f>
        <v>0</v>
      </c>
      <c r="AQ158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1</v>
      </c>
    </row>
    <row r="1588" spans="1:44" s="3" customFormat="1" ht="15.75" hidden="1" customHeight="1" x14ac:dyDescent="0.2">
      <c r="A1588" s="25" t="s">
        <v>811</v>
      </c>
      <c r="B1588" s="2">
        <v>941464</v>
      </c>
      <c r="C1588" s="90" t="s">
        <v>840</v>
      </c>
      <c r="D1588" s="25" t="s">
        <v>811</v>
      </c>
      <c r="E1588" s="2">
        <v>941464</v>
      </c>
      <c r="F1588" s="2" t="s">
        <v>2866</v>
      </c>
      <c r="G1588" s="59" t="s">
        <v>2887</v>
      </c>
      <c r="H1588" s="2" t="s">
        <v>2865</v>
      </c>
      <c r="I1588" s="2">
        <v>4</v>
      </c>
      <c r="J1588" s="2">
        <v>98</v>
      </c>
      <c r="K1588" s="2">
        <v>13</v>
      </c>
      <c r="L1588" s="2">
        <v>29</v>
      </c>
      <c r="M1588" s="4">
        <v>58.6</v>
      </c>
      <c r="N1588" s="2">
        <v>5</v>
      </c>
      <c r="O1588" s="43" t="str">
        <f>CONCATENATE(Таблица1[[#This Row],[Отверстия]],"/",Таблица1[[#This Row],[PCD]])</f>
        <v>4/98</v>
      </c>
      <c r="P1588" s="7" t="s">
        <v>923</v>
      </c>
      <c r="Q1588" s="43" t="str">
        <f>CONCATENATE(Таблица1[[#This Row],[Отверстия]],"/",Таблица1[[#This Row],[PCD]],"/",Таблица1[[#This Row],[Диаметр]])</f>
        <v>4/98/13</v>
      </c>
      <c r="R158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4/98/13/29/58,6/5</v>
      </c>
      <c r="S1588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4-98-13-29-58,6-5</v>
      </c>
      <c r="T1588" s="58" t="s">
        <v>28</v>
      </c>
      <c r="U1588" s="2">
        <v>20</v>
      </c>
      <c r="V1588" s="2">
        <v>40</v>
      </c>
      <c r="W1588" s="55" t="s">
        <v>2741</v>
      </c>
      <c r="X1588" s="34">
        <v>660</v>
      </c>
      <c r="Y1588" s="161">
        <v>660</v>
      </c>
      <c r="Z1588" s="37">
        <v>615.98949999999991</v>
      </c>
      <c r="AA1588" s="51">
        <f>IFERROR(VLOOKUP(Таблица1[[#This Row],[Товар КОД6]],'Stock СВОД'!$A$5:$C$220,2,0),)</f>
        <v>0</v>
      </c>
      <c r="AB1588" s="51">
        <f>IFERROR(VLOOKUP(Таблица1[[#This Row],[Товар КОД6]],'Продажи Период СВОД'!$A$5:$C$410,2,0),)</f>
        <v>0</v>
      </c>
      <c r="AC1588" s="129">
        <f>IFERROR(VLOOKUP(Таблица1[[#This Row],[Товар КОД6]],'Stock СВОД'!$A$5:$C$220,3,0),)</f>
        <v>6</v>
      </c>
      <c r="AD1588" s="51">
        <f>IFERROR(VLOOKUP(Таблица1[[#This Row],[Товар КОД6]],'Продажи Период СВОД'!$A$5:$C$410,3,0),)</f>
        <v>4</v>
      </c>
      <c r="AE1588" s="119">
        <f>Таблица1[[#This Row],[СТОК 1001]]+Таблица1[[#This Row],[СТОК 1002,]]</f>
        <v>6</v>
      </c>
      <c r="AF1588" s="128"/>
      <c r="AG1588" s="129"/>
      <c r="AH1588" s="121">
        <f>Таблица1[[#This Row],[1002 заказ]]+Таблица1[[#This Row],[1001 заказ]]</f>
        <v>0</v>
      </c>
      <c r="AI1588" s="57">
        <v>1</v>
      </c>
      <c r="AJ1588" s="57"/>
      <c r="AK1588" s="57"/>
      <c r="AL1588" s="57">
        <f>Таблица1[[#This Row],[ФАКТ 1001]]+Таблица1[[#This Row],[ФАКТ 1002]]+Таблица1[[#This Row],[1001 заказ]]+Таблица1[[#This Row],[1002 заказ]]</f>
        <v>0</v>
      </c>
      <c r="AP1588" s="3">
        <f>Таблица1[[#This Row],[Возврат 1002]]+Таблица1[[#This Row],[Возврат 1001]]</f>
        <v>0</v>
      </c>
      <c r="AQ158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10</v>
      </c>
    </row>
    <row r="1589" spans="1:44" s="3" customFormat="1" ht="15.75" hidden="1" customHeight="1" x14ac:dyDescent="0.2">
      <c r="A1589" s="24" t="s">
        <v>811</v>
      </c>
      <c r="B1589" s="2">
        <v>2146048</v>
      </c>
      <c r="C1589" s="90">
        <v>13000</v>
      </c>
      <c r="D1589" s="24" t="s">
        <v>811</v>
      </c>
      <c r="E1589" s="7">
        <v>2146048</v>
      </c>
      <c r="F1589" s="2">
        <v>13000</v>
      </c>
      <c r="G1589" s="59" t="s">
        <v>2858</v>
      </c>
      <c r="H1589" s="4" t="s">
        <v>2689</v>
      </c>
      <c r="I1589" s="4">
        <v>4</v>
      </c>
      <c r="J1589" s="4">
        <v>98</v>
      </c>
      <c r="K1589" s="4">
        <v>13</v>
      </c>
      <c r="L1589" s="4">
        <v>29</v>
      </c>
      <c r="M1589" s="4">
        <v>60.1</v>
      </c>
      <c r="N1589" s="4">
        <v>5</v>
      </c>
      <c r="O1589" s="43" t="str">
        <f>CONCATENATE(Таблица1[[#This Row],[Отверстия]],"/",Таблица1[[#This Row],[PCD]])</f>
        <v>4/98</v>
      </c>
      <c r="P1589" s="5" t="s">
        <v>2663</v>
      </c>
      <c r="Q1589" s="43" t="str">
        <f>CONCATENATE(Таблица1[[#This Row],[Отверстия]],"/",Таблица1[[#This Row],[PCD]],"/",Таблица1[[#This Row],[Диаметр]])</f>
        <v>4/98/13</v>
      </c>
      <c r="R158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4/98/13/29/60,1/5</v>
      </c>
      <c r="S1589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4-98-13-29-60,1-5</v>
      </c>
      <c r="T1589" s="58" t="s">
        <v>28</v>
      </c>
      <c r="U1589" s="2">
        <v>20</v>
      </c>
      <c r="V1589" s="2">
        <v>40</v>
      </c>
      <c r="W1589" s="55" t="s">
        <v>2741</v>
      </c>
      <c r="X1589" s="34">
        <v>780</v>
      </c>
      <c r="Y1589" s="161">
        <v>780</v>
      </c>
      <c r="Z1589" s="37">
        <v>699.79327352941175</v>
      </c>
      <c r="AA1589" s="51">
        <f>IFERROR(VLOOKUP(Таблица1[[#This Row],[Товар КОД6]],'Stock СВОД'!$A$5:$C$220,2,0),)</f>
        <v>72</v>
      </c>
      <c r="AB1589" s="51">
        <f>IFERROR(VLOOKUP(Таблица1[[#This Row],[Товар КОД6]],'Продажи Период СВОД'!$A$5:$C$410,2,0),)</f>
        <v>0</v>
      </c>
      <c r="AC1589" s="129">
        <f>IFERROR(VLOOKUP(Таблица1[[#This Row],[Товар КОД6]],'Stock СВОД'!$A$5:$C$220,3,0),)</f>
        <v>86</v>
      </c>
      <c r="AD1589" s="51">
        <f>IFERROR(VLOOKUP(Таблица1[[#This Row],[Товар КОД6]],'Продажи Период СВОД'!$A$5:$C$410,3,0),)</f>
        <v>10</v>
      </c>
      <c r="AE1589" s="119">
        <f>Таблица1[[#This Row],[СТОК 1001]]+Таблица1[[#This Row],[СТОК 1002,]]</f>
        <v>158</v>
      </c>
      <c r="AF1589" s="128"/>
      <c r="AG1589" s="129"/>
      <c r="AH1589" s="121">
        <f>Таблица1[[#This Row],[1002 заказ]]+Таблица1[[#This Row],[1001 заказ]]</f>
        <v>0</v>
      </c>
      <c r="AI1589" s="57">
        <v>1</v>
      </c>
      <c r="AJ1589" s="57"/>
      <c r="AK1589" s="57"/>
      <c r="AL1589" s="57">
        <f>Таблица1[[#This Row],[ФАКТ 1001]]+Таблица1[[#This Row],[ФАКТ 1002]]+Таблица1[[#This Row],[1001 заказ]]+Таблица1[[#This Row],[1002 заказ]]</f>
        <v>0</v>
      </c>
      <c r="AP1589" s="3">
        <f>Таблица1[[#This Row],[Возврат 1002]]+Таблица1[[#This Row],[Возврат 1001]]</f>
        <v>0</v>
      </c>
      <c r="AQ158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168</v>
      </c>
    </row>
    <row r="1590" spans="1:44" s="3" customFormat="1" ht="15.75" hidden="1" customHeight="1" x14ac:dyDescent="0.2">
      <c r="A1590" s="25" t="s">
        <v>811</v>
      </c>
      <c r="B1590" s="2">
        <v>498828</v>
      </c>
      <c r="C1590" s="90">
        <v>44082</v>
      </c>
      <c r="D1590" s="25" t="s">
        <v>811</v>
      </c>
      <c r="E1590" s="2">
        <v>498828</v>
      </c>
      <c r="F1590" s="2"/>
      <c r="G1590" s="59" t="s">
        <v>2888</v>
      </c>
      <c r="H1590" s="2" t="s">
        <v>2866</v>
      </c>
      <c r="I1590" s="2">
        <v>4</v>
      </c>
      <c r="J1590" s="2">
        <v>98</v>
      </c>
      <c r="K1590" s="2">
        <v>13</v>
      </c>
      <c r="L1590" s="2">
        <v>29</v>
      </c>
      <c r="M1590" s="2">
        <v>60.5</v>
      </c>
      <c r="N1590" s="2">
        <v>5</v>
      </c>
      <c r="O1590" s="43" t="str">
        <f>CONCATENATE(Таблица1[[#This Row],[Отверстия]],"/",Таблица1[[#This Row],[PCD]])</f>
        <v>4/98</v>
      </c>
      <c r="P1590" s="7" t="s">
        <v>924</v>
      </c>
      <c r="Q1590" s="43" t="str">
        <f>CONCATENATE(Таблица1[[#This Row],[Отверстия]],"/",Таблица1[[#This Row],[PCD]],"/",Таблица1[[#This Row],[Диаметр]])</f>
        <v>4/98/13</v>
      </c>
      <c r="R159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4/98/13/29/60,5/5</v>
      </c>
      <c r="S1590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4-98-13-29-60,5-5</v>
      </c>
      <c r="T1590" s="58" t="s">
        <v>28</v>
      </c>
      <c r="U1590" s="2">
        <v>20</v>
      </c>
      <c r="V1590" s="2">
        <v>40</v>
      </c>
      <c r="W1590" s="55" t="s">
        <v>2741</v>
      </c>
      <c r="X1590" s="34">
        <v>880</v>
      </c>
      <c r="Y1590" s="161"/>
      <c r="Z1590" s="37">
        <v>0</v>
      </c>
      <c r="AA1590" s="51">
        <f>IFERROR(VLOOKUP(Таблица1[[#This Row],[Товар КОД6]],'Stock СВОД'!$A$5:$C$220,2,0),)</f>
        <v>0</v>
      </c>
      <c r="AB1590" s="51">
        <f>IFERROR(VLOOKUP(Таблица1[[#This Row],[Товар КОД6]],'Продажи Период СВОД'!$A$5:$C$410,2,0),)</f>
        <v>0</v>
      </c>
      <c r="AC1590" s="129">
        <f>IFERROR(VLOOKUP(Таблица1[[#This Row],[Товар КОД6]],'Stock СВОД'!$A$5:$C$220,3,0),)</f>
        <v>0</v>
      </c>
      <c r="AD1590" s="51">
        <f>IFERROR(VLOOKUP(Таблица1[[#This Row],[Товар КОД6]],'Продажи Период СВОД'!$A$5:$C$410,3,0),)</f>
        <v>0</v>
      </c>
      <c r="AE1590" s="119">
        <f>Таблица1[[#This Row],[СТОК 1001]]+Таблица1[[#This Row],[СТОК 1002,]]</f>
        <v>0</v>
      </c>
      <c r="AF1590" s="128"/>
      <c r="AG1590" s="129"/>
      <c r="AH1590" s="121">
        <f>Таблица1[[#This Row],[1002 заказ]]+Таблица1[[#This Row],[1001 заказ]]</f>
        <v>0</v>
      </c>
      <c r="AI1590" s="57">
        <v>1</v>
      </c>
      <c r="AJ1590" s="57"/>
      <c r="AK1590" s="57"/>
      <c r="AL1590" s="57">
        <f>Таблица1[[#This Row],[ФАКТ 1001]]+Таблица1[[#This Row],[ФАКТ 1002]]+Таблица1[[#This Row],[1001 заказ]]+Таблица1[[#This Row],[1002 заказ]]</f>
        <v>0</v>
      </c>
      <c r="AP1590" s="3">
        <f>Таблица1[[#This Row],[Возврат 1002]]+Таблица1[[#This Row],[Возврат 1001]]</f>
        <v>0</v>
      </c>
      <c r="AQ159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591" spans="1:44" s="3" customFormat="1" ht="15.75" hidden="1" customHeight="1" x14ac:dyDescent="0.25">
      <c r="A1591" s="25" t="s">
        <v>811</v>
      </c>
      <c r="B1591" s="2">
        <v>445807</v>
      </c>
      <c r="C1591" s="90"/>
      <c r="D1591" s="25" t="s">
        <v>811</v>
      </c>
      <c r="E1591" s="7">
        <v>445807</v>
      </c>
      <c r="F1591" s="7"/>
      <c r="G1591" s="8"/>
      <c r="H1591" s="5"/>
      <c r="I1591" s="5">
        <v>4</v>
      </c>
      <c r="J1591" s="5">
        <v>98</v>
      </c>
      <c r="K1591" s="5">
        <v>13</v>
      </c>
      <c r="L1591" s="5">
        <v>30</v>
      </c>
      <c r="M1591" s="5">
        <v>58.6</v>
      </c>
      <c r="N1591" s="5">
        <v>5</v>
      </c>
      <c r="O1591" s="43" t="str">
        <f>CONCATENATE(Таблица1[[#This Row],[Отверстия]],"/",Таблица1[[#This Row],[PCD]])</f>
        <v>4/98</v>
      </c>
      <c r="P1591" s="5" t="s">
        <v>3112</v>
      </c>
      <c r="Q1591" s="43" t="str">
        <f>CONCATENATE(Таблица1[[#This Row],[Отверстия]],"/",Таблица1[[#This Row],[PCD]],"/",Таблица1[[#This Row],[Диаметр]])</f>
        <v>4/98/13</v>
      </c>
      <c r="R159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4/98/13/30/58,6/5</v>
      </c>
      <c r="S1591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4-98-13-30-58,6-5</v>
      </c>
      <c r="T1591" s="58" t="s">
        <v>28</v>
      </c>
      <c r="U1591" s="2">
        <v>20</v>
      </c>
      <c r="V1591" s="2">
        <v>40</v>
      </c>
      <c r="W1591" s="55" t="s">
        <v>2741</v>
      </c>
      <c r="X1591" s="34">
        <v>704.4</v>
      </c>
      <c r="Y1591" s="161"/>
      <c r="Z1591" s="34">
        <v>0</v>
      </c>
      <c r="AA1591" s="51">
        <f>IFERROR(VLOOKUP(Таблица1[[#This Row],[Товар КОД6]],'Stock СВОД'!$A$5:$C$220,2,0),)</f>
        <v>0</v>
      </c>
      <c r="AB1591" s="51">
        <f>IFERROR(VLOOKUP(Таблица1[[#This Row],[Товар КОД6]],'Продажи Период СВОД'!$A$5:$C$410,2,0),)</f>
        <v>0</v>
      </c>
      <c r="AC1591" s="129">
        <f>IFERROR(VLOOKUP(Таблица1[[#This Row],[Товар КОД6]],'Stock СВОД'!$A$5:$C$220,3,0),)</f>
        <v>0</v>
      </c>
      <c r="AD1591" s="51">
        <f>IFERROR(VLOOKUP(Таблица1[[#This Row],[Товар КОД6]],'Продажи Период СВОД'!$A$5:$C$410,3,0),)</f>
        <v>0</v>
      </c>
      <c r="AE1591" s="119">
        <f>Таблица1[[#This Row],[СТОК 1001]]+Таблица1[[#This Row],[СТОК 1002,]]</f>
        <v>0</v>
      </c>
      <c r="AF1591" s="128"/>
      <c r="AG1591" s="129"/>
      <c r="AH1591" s="120">
        <f>Таблица1[[#This Row],[1002 заказ]]+Таблица1[[#This Row],[1001 заказ]]</f>
        <v>0</v>
      </c>
      <c r="AI1591" s="57"/>
      <c r="AJ1591" s="57"/>
      <c r="AK1591" s="57"/>
      <c r="AL1591" s="57">
        <f>Таблица1[[#This Row],[ФАКТ 1001]]+Таблица1[[#This Row],[ФАКТ 1002]]+Таблица1[[#This Row],[1001 заказ]]+Таблица1[[#This Row],[1002 заказ]]</f>
        <v>0</v>
      </c>
      <c r="AM1591" s="30"/>
      <c r="AP1591" s="30">
        <f>Таблица1[[#This Row],[Возврат 1002]]+Таблица1[[#This Row],[Возврат 1001]]</f>
        <v>0</v>
      </c>
      <c r="AQ159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591" s="30"/>
    </row>
    <row r="1592" spans="1:44" s="3" customFormat="1" ht="15.75" hidden="1" customHeight="1" x14ac:dyDescent="0.2">
      <c r="A1592" s="25" t="s">
        <v>811</v>
      </c>
      <c r="B1592" s="2">
        <v>445816</v>
      </c>
      <c r="C1592" s="90">
        <v>29869</v>
      </c>
      <c r="D1592" s="25" t="s">
        <v>811</v>
      </c>
      <c r="E1592" s="2">
        <v>445816</v>
      </c>
      <c r="F1592" s="2"/>
      <c r="G1592" s="59"/>
      <c r="H1592" s="2"/>
      <c r="I1592" s="2">
        <v>4</v>
      </c>
      <c r="J1592" s="2">
        <v>98</v>
      </c>
      <c r="K1592" s="2">
        <v>13</v>
      </c>
      <c r="L1592" s="2">
        <v>35</v>
      </c>
      <c r="M1592" s="4">
        <v>58.6</v>
      </c>
      <c r="N1592" s="2">
        <v>5</v>
      </c>
      <c r="O1592" s="43" t="str">
        <f>CONCATENATE(Таблица1[[#This Row],[Отверстия]],"/",Таблица1[[#This Row],[PCD]])</f>
        <v>4/98</v>
      </c>
      <c r="P1592" s="7" t="s">
        <v>934</v>
      </c>
      <c r="Q1592" s="43" t="str">
        <f>CONCATENATE(Таблица1[[#This Row],[Отверстия]],"/",Таблица1[[#This Row],[PCD]],"/",Таблица1[[#This Row],[Диаметр]])</f>
        <v>4/98/13</v>
      </c>
      <c r="R159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4/98/13/35/58,6/5</v>
      </c>
      <c r="S1592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4-98-13-35-58,6-5</v>
      </c>
      <c r="T1592" s="58" t="s">
        <v>28</v>
      </c>
      <c r="U1592" s="2">
        <v>20</v>
      </c>
      <c r="V1592" s="2">
        <v>40</v>
      </c>
      <c r="W1592" s="55" t="s">
        <v>2690</v>
      </c>
      <c r="X1592" s="34">
        <v>880</v>
      </c>
      <c r="Y1592" s="161"/>
      <c r="Z1592" s="37">
        <v>0</v>
      </c>
      <c r="AA1592" s="51">
        <f>IFERROR(VLOOKUP(Таблица1[[#This Row],[Товар КОД6]],'Stock СВОД'!$A$5:$C$220,2,0),)</f>
        <v>0</v>
      </c>
      <c r="AB1592" s="51">
        <f>IFERROR(VLOOKUP(Таблица1[[#This Row],[Товар КОД6]],'Продажи Период СВОД'!$A$5:$C$410,2,0),)</f>
        <v>0</v>
      </c>
      <c r="AC1592" s="129">
        <f>IFERROR(VLOOKUP(Таблица1[[#This Row],[Товар КОД6]],'Stock СВОД'!$A$5:$C$220,3,0),)</f>
        <v>0</v>
      </c>
      <c r="AD1592" s="51">
        <f>IFERROR(VLOOKUP(Таблица1[[#This Row],[Товар КОД6]],'Продажи Период СВОД'!$A$5:$C$410,3,0),)</f>
        <v>0</v>
      </c>
      <c r="AE1592" s="119">
        <f>Таблица1[[#This Row],[СТОК 1001]]+Таблица1[[#This Row],[СТОК 1002,]]</f>
        <v>0</v>
      </c>
      <c r="AF1592" s="128"/>
      <c r="AG1592" s="129"/>
      <c r="AH1592" s="123">
        <f>Таблица1[[#This Row],[1002 заказ]]+Таблица1[[#This Row],[1001 заказ]]</f>
        <v>0</v>
      </c>
      <c r="AI1592" s="15">
        <v>1</v>
      </c>
      <c r="AJ1592" s="15"/>
      <c r="AK1592" s="15"/>
      <c r="AL1592" s="15">
        <f>Таблица1[[#This Row],[ФАКТ 1001]]+Таблица1[[#This Row],[ФАКТ 1002]]+Таблица1[[#This Row],[1001 заказ]]+Таблица1[[#This Row],[1002 заказ]]</f>
        <v>0</v>
      </c>
      <c r="AP1592" s="3">
        <f>Таблица1[[#This Row],[Возврат 1002]]+Таблица1[[#This Row],[Возврат 1001]]</f>
        <v>0</v>
      </c>
      <c r="AQ159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593" spans="1:44" s="3" customFormat="1" ht="15.75" hidden="1" customHeight="1" x14ac:dyDescent="0.2">
      <c r="A1593" s="25" t="s">
        <v>811</v>
      </c>
      <c r="B1593" s="2">
        <v>876270</v>
      </c>
      <c r="C1593" s="90" t="s">
        <v>841</v>
      </c>
      <c r="D1593" s="25" t="s">
        <v>811</v>
      </c>
      <c r="E1593" s="2">
        <v>876270</v>
      </c>
      <c r="F1593" s="2"/>
      <c r="G1593" s="59"/>
      <c r="H1593" s="2"/>
      <c r="I1593" s="2">
        <v>4</v>
      </c>
      <c r="J1593" s="2">
        <v>98</v>
      </c>
      <c r="K1593" s="2">
        <v>13</v>
      </c>
      <c r="L1593" s="2">
        <v>35</v>
      </c>
      <c r="M1593" s="4">
        <v>58.6</v>
      </c>
      <c r="N1593" s="2">
        <v>5</v>
      </c>
      <c r="O1593" s="43" t="str">
        <f>CONCATENATE(Таблица1[[#This Row],[Отверстия]],"/",Таблица1[[#This Row],[PCD]])</f>
        <v>4/98</v>
      </c>
      <c r="P1593" s="7" t="s">
        <v>935</v>
      </c>
      <c r="Q1593" s="43" t="str">
        <f>CONCATENATE(Таблица1[[#This Row],[Отверстия]],"/",Таблица1[[#This Row],[PCD]],"/",Таблица1[[#This Row],[Диаметр]])</f>
        <v>4/98/13</v>
      </c>
      <c r="R159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4/98/13/35/58,6/5</v>
      </c>
      <c r="S1593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4-98-13-35-58,6-5</v>
      </c>
      <c r="T1593" s="58" t="s">
        <v>28</v>
      </c>
      <c r="U1593" s="2">
        <v>20</v>
      </c>
      <c r="V1593" s="2">
        <v>40</v>
      </c>
      <c r="W1593" s="55" t="s">
        <v>2690</v>
      </c>
      <c r="X1593" s="34">
        <v>880</v>
      </c>
      <c r="Y1593" s="161"/>
      <c r="Z1593" s="37">
        <v>0</v>
      </c>
      <c r="AA1593" s="51">
        <f>IFERROR(VLOOKUP(Таблица1[[#This Row],[Товар КОД6]],'Stock СВОД'!$A$5:$C$220,2,0),)</f>
        <v>0</v>
      </c>
      <c r="AB1593" s="51">
        <f>IFERROR(VLOOKUP(Таблица1[[#This Row],[Товар КОД6]],'Продажи Период СВОД'!$A$5:$C$410,2,0),)</f>
        <v>0</v>
      </c>
      <c r="AC1593" s="129">
        <f>IFERROR(VLOOKUP(Таблица1[[#This Row],[Товар КОД6]],'Stock СВОД'!$A$5:$C$220,3,0),)</f>
        <v>0</v>
      </c>
      <c r="AD1593" s="51">
        <f>IFERROR(VLOOKUP(Таблица1[[#This Row],[Товар КОД6]],'Продажи Период СВОД'!$A$5:$C$410,3,0),)</f>
        <v>0</v>
      </c>
      <c r="AE1593" s="119">
        <f>Таблица1[[#This Row],[СТОК 1001]]+Таблица1[[#This Row],[СТОК 1002,]]</f>
        <v>0</v>
      </c>
      <c r="AF1593" s="128"/>
      <c r="AG1593" s="129"/>
      <c r="AH1593" s="123">
        <f>Таблица1[[#This Row],[1002 заказ]]+Таблица1[[#This Row],[1001 заказ]]</f>
        <v>0</v>
      </c>
      <c r="AI1593" s="15">
        <v>1</v>
      </c>
      <c r="AJ1593" s="15"/>
      <c r="AK1593" s="15"/>
      <c r="AL1593" s="15">
        <f>Таблица1[[#This Row],[ФАКТ 1001]]+Таблица1[[#This Row],[ФАКТ 1002]]+Таблица1[[#This Row],[1001 заказ]]+Таблица1[[#This Row],[1002 заказ]]</f>
        <v>0</v>
      </c>
      <c r="AP1593" s="3">
        <f>Таблица1[[#This Row],[Возврат 1002]]+Таблица1[[#This Row],[Возврат 1001]]</f>
        <v>0</v>
      </c>
      <c r="AQ159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594" spans="1:44" s="3" customFormat="1" ht="15.75" hidden="1" customHeight="1" x14ac:dyDescent="0.2">
      <c r="A1594" s="25" t="s">
        <v>811</v>
      </c>
      <c r="B1594" s="2">
        <v>445812</v>
      </c>
      <c r="C1594" s="90">
        <v>24041</v>
      </c>
      <c r="D1594" s="25" t="s">
        <v>811</v>
      </c>
      <c r="E1594" s="2">
        <v>445812</v>
      </c>
      <c r="F1594" s="2"/>
      <c r="G1594" s="59"/>
      <c r="H1594" s="2"/>
      <c r="I1594" s="2">
        <v>4</v>
      </c>
      <c r="J1594" s="2">
        <v>98</v>
      </c>
      <c r="K1594" s="2">
        <v>13</v>
      </c>
      <c r="L1594" s="2">
        <v>35</v>
      </c>
      <c r="M1594" s="4">
        <v>58.6</v>
      </c>
      <c r="N1594" s="2">
        <v>5</v>
      </c>
      <c r="O1594" s="43" t="str">
        <f>CONCATENATE(Таблица1[[#This Row],[Отверстия]],"/",Таблица1[[#This Row],[PCD]])</f>
        <v>4/98</v>
      </c>
      <c r="P1594" s="7" t="s">
        <v>933</v>
      </c>
      <c r="Q1594" s="43" t="str">
        <f>CONCATENATE(Таблица1[[#This Row],[Отверстия]],"/",Таблица1[[#This Row],[PCD]],"/",Таблица1[[#This Row],[Диаметр]])</f>
        <v>4/98/13</v>
      </c>
      <c r="R159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4/98/13/35/58,6/5</v>
      </c>
      <c r="S1594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4-98-13-35-58,6-5</v>
      </c>
      <c r="T1594" s="58" t="s">
        <v>28</v>
      </c>
      <c r="U1594" s="2">
        <v>20</v>
      </c>
      <c r="V1594" s="2">
        <v>40</v>
      </c>
      <c r="W1594" s="55" t="s">
        <v>2690</v>
      </c>
      <c r="X1594" s="34">
        <v>880</v>
      </c>
      <c r="Y1594" s="161"/>
      <c r="Z1594" s="34">
        <v>0</v>
      </c>
      <c r="AA1594" s="51">
        <f>IFERROR(VLOOKUP(Таблица1[[#This Row],[Товар КОД6]],'Stock СВОД'!$A$5:$C$220,2,0),)</f>
        <v>0</v>
      </c>
      <c r="AB1594" s="51">
        <f>IFERROR(VLOOKUP(Таблица1[[#This Row],[Товар КОД6]],'Продажи Период СВОД'!$A$5:$C$410,2,0),)</f>
        <v>0</v>
      </c>
      <c r="AC1594" s="129">
        <f>IFERROR(VLOOKUP(Таблица1[[#This Row],[Товар КОД6]],'Stock СВОД'!$A$5:$C$220,3,0),)</f>
        <v>0</v>
      </c>
      <c r="AD1594" s="51">
        <f>IFERROR(VLOOKUP(Таблица1[[#This Row],[Товар КОД6]],'Продажи Период СВОД'!$A$5:$C$410,3,0),)</f>
        <v>0</v>
      </c>
      <c r="AE1594" s="119">
        <f>Таблица1[[#This Row],[СТОК 1001]]+Таблица1[[#This Row],[СТОК 1002,]]</f>
        <v>0</v>
      </c>
      <c r="AF1594" s="128"/>
      <c r="AG1594" s="129"/>
      <c r="AH1594" s="123">
        <f>Таблица1[[#This Row],[1002 заказ]]+Таблица1[[#This Row],[1001 заказ]]</f>
        <v>0</v>
      </c>
      <c r="AI1594" s="15">
        <v>1</v>
      </c>
      <c r="AJ1594" s="15"/>
      <c r="AK1594" s="15"/>
      <c r="AL1594" s="15">
        <f>Таблица1[[#This Row],[ФАКТ 1001]]+Таблица1[[#This Row],[ФАКТ 1002]]+Таблица1[[#This Row],[1001 заказ]]+Таблица1[[#This Row],[1002 заказ]]</f>
        <v>0</v>
      </c>
      <c r="AP1594" s="3">
        <f>Таблица1[[#This Row],[Возврат 1002]]+Таблица1[[#This Row],[Возврат 1001]]</f>
        <v>0</v>
      </c>
      <c r="AQ159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595" spans="1:44" s="3" customFormat="1" ht="15.75" hidden="1" customHeight="1" x14ac:dyDescent="0.25">
      <c r="A1595" s="24" t="s">
        <v>811</v>
      </c>
      <c r="B1595" s="2">
        <v>2146049</v>
      </c>
      <c r="C1595" s="90">
        <v>13001</v>
      </c>
      <c r="D1595" s="24" t="s">
        <v>811</v>
      </c>
      <c r="E1595" s="2">
        <v>2146049</v>
      </c>
      <c r="F1595" s="2">
        <v>13001</v>
      </c>
      <c r="G1595" s="59" t="s">
        <v>2858</v>
      </c>
      <c r="H1595" s="4" t="s">
        <v>2689</v>
      </c>
      <c r="I1595" s="4">
        <v>4</v>
      </c>
      <c r="J1595" s="4">
        <v>98</v>
      </c>
      <c r="K1595" s="4">
        <v>13</v>
      </c>
      <c r="L1595" s="4">
        <v>35</v>
      </c>
      <c r="M1595" s="4">
        <v>58.6</v>
      </c>
      <c r="N1595" s="4">
        <v>5</v>
      </c>
      <c r="O1595" s="43" t="str">
        <f>CONCATENATE(Таблица1[[#This Row],[Отверстия]],"/",Таблица1[[#This Row],[PCD]])</f>
        <v>4/98</v>
      </c>
      <c r="P1595" s="5" t="s">
        <v>2710</v>
      </c>
      <c r="Q1595" s="43" t="str">
        <f>CONCATENATE(Таблица1[[#This Row],[Отверстия]],"/",Таблица1[[#This Row],[PCD]],"/",Таблица1[[#This Row],[Диаметр]])</f>
        <v>4/98/13</v>
      </c>
      <c r="R159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4/98/13/35/58,6/5</v>
      </c>
      <c r="S1595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4-98-13-35-58,6-5</v>
      </c>
      <c r="T1595" s="58" t="s">
        <v>28</v>
      </c>
      <c r="U1595" s="2">
        <v>20</v>
      </c>
      <c r="V1595" s="2">
        <v>40</v>
      </c>
      <c r="W1595" s="55" t="s">
        <v>2690</v>
      </c>
      <c r="X1595" s="34">
        <v>780</v>
      </c>
      <c r="Y1595" s="161">
        <v>780</v>
      </c>
      <c r="Z1595" s="37">
        <v>721.01069262032081</v>
      </c>
      <c r="AA1595" s="51">
        <f>IFERROR(VLOOKUP(Таблица1[[#This Row],[Товар КОД6]],'Stock СВОД'!$A$5:$C$220,2,0),)</f>
        <v>78</v>
      </c>
      <c r="AB1595" s="51">
        <f>IFERROR(VLOOKUP(Таблица1[[#This Row],[Товар КОД6]],'Продажи Период СВОД'!$A$5:$C$410,2,0),)</f>
        <v>18</v>
      </c>
      <c r="AC1595" s="129">
        <f>IFERROR(VLOOKUP(Таблица1[[#This Row],[Товар КОД6]],'Stock СВОД'!$A$5:$C$220,3,0),)</f>
        <v>65</v>
      </c>
      <c r="AD1595" s="51">
        <f>IFERROR(VLOOKUP(Таблица1[[#This Row],[Товар КОД6]],'Продажи Период СВОД'!$A$5:$C$410,3,0),)</f>
        <v>33</v>
      </c>
      <c r="AE1595" s="119">
        <f>Таблица1[[#This Row],[СТОК 1001]]+Таблица1[[#This Row],[СТОК 1002,]]</f>
        <v>143</v>
      </c>
      <c r="AF1595" s="128"/>
      <c r="AG1595" s="129"/>
      <c r="AH1595" s="123">
        <f>Таблица1[[#This Row],[1002 заказ]]+Таблица1[[#This Row],[1001 заказ]]</f>
        <v>0</v>
      </c>
      <c r="AI1595" s="15">
        <v>1</v>
      </c>
      <c r="AJ1595" s="15"/>
      <c r="AK1595" s="15"/>
      <c r="AL1595" s="15">
        <f>Таблица1[[#This Row],[ФАКТ 1001]]+Таблица1[[#This Row],[ФАКТ 1002]]+Таблица1[[#This Row],[1001 заказ]]+Таблица1[[#This Row],[1002 заказ]]</f>
        <v>0</v>
      </c>
      <c r="AP1595" s="3">
        <f>Таблица1[[#This Row],[Возврат 1002]]+Таблица1[[#This Row],[Возврат 1001]]</f>
        <v>0</v>
      </c>
      <c r="AQ159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194</v>
      </c>
      <c r="AR1595" s="193" t="s">
        <v>3554</v>
      </c>
    </row>
    <row r="1596" spans="1:44" s="3" customFormat="1" ht="15.75" hidden="1" customHeight="1" x14ac:dyDescent="0.2">
      <c r="A1596" s="25" t="s">
        <v>811</v>
      </c>
      <c r="B1596" s="2">
        <v>2039702</v>
      </c>
      <c r="C1596" s="90" t="s">
        <v>1040</v>
      </c>
      <c r="D1596" s="25" t="s">
        <v>811</v>
      </c>
      <c r="E1596" s="2">
        <v>2039702</v>
      </c>
      <c r="F1596" s="2"/>
      <c r="G1596" s="59"/>
      <c r="H1596" s="2"/>
      <c r="I1596" s="2">
        <v>4</v>
      </c>
      <c r="J1596" s="2">
        <v>98</v>
      </c>
      <c r="K1596" s="2">
        <v>13</v>
      </c>
      <c r="L1596" s="2">
        <v>35</v>
      </c>
      <c r="M1596" s="4">
        <v>58.6</v>
      </c>
      <c r="N1596" s="2">
        <v>5</v>
      </c>
      <c r="O1596" s="43" t="str">
        <f>CONCATENATE(Таблица1[[#This Row],[Отверстия]],"/",Таблица1[[#This Row],[PCD]])</f>
        <v>4/98</v>
      </c>
      <c r="P1596" s="7" t="s">
        <v>1039</v>
      </c>
      <c r="Q1596" s="43" t="str">
        <f>CONCATENATE(Таблица1[[#This Row],[Отверстия]],"/",Таблица1[[#This Row],[PCD]],"/",Таблица1[[#This Row],[Диаметр]])</f>
        <v>4/98/13</v>
      </c>
      <c r="R159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4/98/13/35/58,6/5</v>
      </c>
      <c r="S1596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4-98-13-35-58,6-5</v>
      </c>
      <c r="T1596" s="58" t="s">
        <v>28</v>
      </c>
      <c r="U1596" s="2">
        <v>20</v>
      </c>
      <c r="V1596" s="2">
        <v>40</v>
      </c>
      <c r="W1596" s="55" t="s">
        <v>2690</v>
      </c>
      <c r="X1596" s="34">
        <v>660</v>
      </c>
      <c r="Y1596" s="161">
        <v>660</v>
      </c>
      <c r="Z1596" s="37">
        <v>621.24639999999999</v>
      </c>
      <c r="AA1596" s="51">
        <f>IFERROR(VLOOKUP(Таблица1[[#This Row],[Товар КОД6]],'Stock СВОД'!$A$5:$C$220,2,0),)</f>
        <v>2</v>
      </c>
      <c r="AB1596" s="51">
        <f>IFERROR(VLOOKUP(Таблица1[[#This Row],[Товар КОД6]],'Продажи Период СВОД'!$A$5:$C$410,2,0),)</f>
        <v>0</v>
      </c>
      <c r="AC1596" s="129">
        <f>IFERROR(VLOOKUP(Таблица1[[#This Row],[Товар КОД6]],'Stock СВОД'!$A$5:$C$220,3,0),)</f>
        <v>0</v>
      </c>
      <c r="AD1596" s="51">
        <f>IFERROR(VLOOKUP(Таблица1[[#This Row],[Товар КОД6]],'Продажи Период СВОД'!$A$5:$C$410,3,0),)</f>
        <v>0</v>
      </c>
      <c r="AE1596" s="119">
        <f>Таблица1[[#This Row],[СТОК 1001]]+Таблица1[[#This Row],[СТОК 1002,]]</f>
        <v>2</v>
      </c>
      <c r="AF1596" s="128"/>
      <c r="AG1596" s="129"/>
      <c r="AH1596" s="123">
        <f>Таблица1[[#This Row],[1002 заказ]]+Таблица1[[#This Row],[1001 заказ]]</f>
        <v>0</v>
      </c>
      <c r="AI1596" s="15">
        <v>1</v>
      </c>
      <c r="AJ1596" s="15"/>
      <c r="AK1596" s="15"/>
      <c r="AL1596" s="15">
        <f>Таблица1[[#This Row],[ФАКТ 1001]]+Таблица1[[#This Row],[ФАКТ 1002]]+Таблица1[[#This Row],[1001 заказ]]+Таблица1[[#This Row],[1002 заказ]]</f>
        <v>0</v>
      </c>
      <c r="AP1596" s="3">
        <f>Таблица1[[#This Row],[Возврат 1002]]+Таблица1[[#This Row],[Возврат 1001]]</f>
        <v>0</v>
      </c>
      <c r="AQ159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2</v>
      </c>
    </row>
    <row r="1597" spans="1:44" s="3" customFormat="1" ht="15.75" hidden="1" customHeight="1" x14ac:dyDescent="0.2">
      <c r="A1597" s="25" t="s">
        <v>811</v>
      </c>
      <c r="B1597" s="2">
        <v>661482</v>
      </c>
      <c r="C1597" s="90">
        <v>45256</v>
      </c>
      <c r="D1597" s="25" t="s">
        <v>811</v>
      </c>
      <c r="E1597" s="2">
        <v>661482</v>
      </c>
      <c r="F1597" s="2"/>
      <c r="G1597" s="59"/>
      <c r="H1597" s="2"/>
      <c r="I1597" s="2">
        <v>4</v>
      </c>
      <c r="J1597" s="2">
        <v>98</v>
      </c>
      <c r="K1597" s="2">
        <v>13</v>
      </c>
      <c r="L1597" s="2">
        <v>40</v>
      </c>
      <c r="M1597" s="4">
        <v>58.6</v>
      </c>
      <c r="N1597" s="2">
        <v>5</v>
      </c>
      <c r="O1597" s="43" t="str">
        <f>CONCATENATE(Таблица1[[#This Row],[Отверстия]],"/",Таблица1[[#This Row],[PCD]])</f>
        <v>4/98</v>
      </c>
      <c r="P1597" s="7" t="s">
        <v>936</v>
      </c>
      <c r="Q1597" s="43" t="str">
        <f>CONCATENATE(Таблица1[[#This Row],[Отверстия]],"/",Таблица1[[#This Row],[PCD]],"/",Таблица1[[#This Row],[Диаметр]])</f>
        <v>4/98/13</v>
      </c>
      <c r="R159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4/98/13/40/58,6/5</v>
      </c>
      <c r="S1597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4-98-13-40-58,6-5</v>
      </c>
      <c r="T1597" s="58" t="s">
        <v>28</v>
      </c>
      <c r="U1597" s="2">
        <v>20</v>
      </c>
      <c r="V1597" s="2">
        <v>40</v>
      </c>
      <c r="W1597" s="55" t="s">
        <v>2690</v>
      </c>
      <c r="X1597" s="34">
        <v>880</v>
      </c>
      <c r="Y1597" s="161"/>
      <c r="Z1597" s="37">
        <v>0</v>
      </c>
      <c r="AA1597" s="51">
        <f>IFERROR(VLOOKUP(Таблица1[[#This Row],[Товар КОД6]],'Stock СВОД'!$A$5:$C$220,2,0),)</f>
        <v>0</v>
      </c>
      <c r="AB1597" s="51">
        <f>IFERROR(VLOOKUP(Таблица1[[#This Row],[Товар КОД6]],'Продажи Период СВОД'!$A$5:$C$410,2,0),)</f>
        <v>0</v>
      </c>
      <c r="AC1597" s="129">
        <f>IFERROR(VLOOKUP(Таблица1[[#This Row],[Товар КОД6]],'Stock СВОД'!$A$5:$C$220,3,0),)</f>
        <v>0</v>
      </c>
      <c r="AD1597" s="51">
        <f>IFERROR(VLOOKUP(Таблица1[[#This Row],[Товар КОД6]],'Продажи Период СВОД'!$A$5:$C$410,3,0),)</f>
        <v>0</v>
      </c>
      <c r="AE1597" s="119">
        <f>Таблица1[[#This Row],[СТОК 1001]]+Таблица1[[#This Row],[СТОК 1002,]]</f>
        <v>0</v>
      </c>
      <c r="AF1597" s="128"/>
      <c r="AG1597" s="129"/>
      <c r="AH1597" s="123">
        <f>Таблица1[[#This Row],[1002 заказ]]+Таблица1[[#This Row],[1001 заказ]]</f>
        <v>0</v>
      </c>
      <c r="AI1597" s="15">
        <v>1</v>
      </c>
      <c r="AJ1597" s="15"/>
      <c r="AK1597" s="15"/>
      <c r="AL1597" s="15">
        <f>Таблица1[[#This Row],[ФАКТ 1001]]+Таблица1[[#This Row],[ФАКТ 1002]]+Таблица1[[#This Row],[1001 заказ]]+Таблица1[[#This Row],[1002 заказ]]</f>
        <v>0</v>
      </c>
      <c r="AP1597" s="3">
        <f>Таблица1[[#This Row],[Возврат 1002]]+Таблица1[[#This Row],[Возврат 1001]]</f>
        <v>0</v>
      </c>
      <c r="AQ159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598" spans="1:44" s="3" customFormat="1" ht="15.75" hidden="1" customHeight="1" x14ac:dyDescent="0.2">
      <c r="A1598" s="25" t="s">
        <v>811</v>
      </c>
      <c r="B1598" s="2">
        <v>445808</v>
      </c>
      <c r="C1598" s="90">
        <v>29094</v>
      </c>
      <c r="D1598" s="25" t="s">
        <v>811</v>
      </c>
      <c r="E1598" s="2">
        <v>445808</v>
      </c>
      <c r="F1598" s="2"/>
      <c r="G1598" s="59"/>
      <c r="H1598" s="2"/>
      <c r="I1598" s="2">
        <v>4</v>
      </c>
      <c r="J1598" s="2">
        <v>98</v>
      </c>
      <c r="K1598" s="2">
        <v>13</v>
      </c>
      <c r="L1598" s="2">
        <v>40</v>
      </c>
      <c r="M1598" s="4">
        <v>58.6</v>
      </c>
      <c r="N1598" s="2">
        <v>5</v>
      </c>
      <c r="O1598" s="43" t="str">
        <f>CONCATENATE(Таблица1[[#This Row],[Отверстия]],"/",Таблица1[[#This Row],[PCD]])</f>
        <v>4/98</v>
      </c>
      <c r="P1598" s="7" t="s">
        <v>937</v>
      </c>
      <c r="Q1598" s="43" t="str">
        <f>CONCATENATE(Таблица1[[#This Row],[Отверстия]],"/",Таблица1[[#This Row],[PCD]],"/",Таблица1[[#This Row],[Диаметр]])</f>
        <v>4/98/13</v>
      </c>
      <c r="R159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4/98/13/40/58,6/5</v>
      </c>
      <c r="S1598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4-98-13-40-58,6-5</v>
      </c>
      <c r="T1598" s="58" t="s">
        <v>28</v>
      </c>
      <c r="U1598" s="2">
        <v>20</v>
      </c>
      <c r="V1598" s="2">
        <v>40</v>
      </c>
      <c r="W1598" s="55" t="s">
        <v>2690</v>
      </c>
      <c r="X1598" s="34">
        <v>880</v>
      </c>
      <c r="Y1598" s="161"/>
      <c r="Z1598" s="37">
        <v>0</v>
      </c>
      <c r="AA1598" s="51">
        <f>IFERROR(VLOOKUP(Таблица1[[#This Row],[Товар КОД6]],'Stock СВОД'!$A$5:$C$220,2,0),)</f>
        <v>0</v>
      </c>
      <c r="AB1598" s="51">
        <f>IFERROR(VLOOKUP(Таблица1[[#This Row],[Товар КОД6]],'Продажи Период СВОД'!$A$5:$C$410,2,0),)</f>
        <v>0</v>
      </c>
      <c r="AC1598" s="129">
        <f>IFERROR(VLOOKUP(Таблица1[[#This Row],[Товар КОД6]],'Stock СВОД'!$A$5:$C$220,3,0),)</f>
        <v>0</v>
      </c>
      <c r="AD1598" s="51">
        <f>IFERROR(VLOOKUP(Таблица1[[#This Row],[Товар КОД6]],'Продажи Период СВОД'!$A$5:$C$410,3,0),)</f>
        <v>0</v>
      </c>
      <c r="AE1598" s="119">
        <f>Таблица1[[#This Row],[СТОК 1001]]+Таблица1[[#This Row],[СТОК 1002,]]</f>
        <v>0</v>
      </c>
      <c r="AF1598" s="128"/>
      <c r="AG1598" s="129"/>
      <c r="AH1598" s="123">
        <f>Таблица1[[#This Row],[1002 заказ]]+Таблица1[[#This Row],[1001 заказ]]</f>
        <v>0</v>
      </c>
      <c r="AI1598" s="15">
        <v>1</v>
      </c>
      <c r="AJ1598" s="15"/>
      <c r="AK1598" s="15"/>
      <c r="AL1598" s="15">
        <f>Таблица1[[#This Row],[ФАКТ 1001]]+Таблица1[[#This Row],[ФАКТ 1002]]+Таблица1[[#This Row],[1001 заказ]]+Таблица1[[#This Row],[1002 заказ]]</f>
        <v>0</v>
      </c>
      <c r="AP1598" s="3">
        <f>Таблица1[[#This Row],[Возврат 1002]]+Таблица1[[#This Row],[Возврат 1001]]</f>
        <v>0</v>
      </c>
      <c r="AQ159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599" spans="1:44" s="3" customFormat="1" ht="15.75" hidden="1" customHeight="1" x14ac:dyDescent="0.2">
      <c r="A1599" s="25" t="s">
        <v>811</v>
      </c>
      <c r="B1599" s="2">
        <v>941466</v>
      </c>
      <c r="C1599" s="90" t="s">
        <v>842</v>
      </c>
      <c r="D1599" s="25" t="s">
        <v>811</v>
      </c>
      <c r="E1599" s="2">
        <v>941466</v>
      </c>
      <c r="F1599" s="2" t="s">
        <v>842</v>
      </c>
      <c r="G1599" s="59" t="s">
        <v>2858</v>
      </c>
      <c r="H1599" s="2" t="s">
        <v>2859</v>
      </c>
      <c r="I1599" s="2">
        <v>4</v>
      </c>
      <c r="J1599" s="2">
        <v>98</v>
      </c>
      <c r="K1599" s="2">
        <v>13</v>
      </c>
      <c r="L1599" s="2">
        <v>40</v>
      </c>
      <c r="M1599" s="4">
        <v>58.6</v>
      </c>
      <c r="N1599" s="2">
        <v>5</v>
      </c>
      <c r="O1599" s="43" t="str">
        <f>CONCATENATE(Таблица1[[#This Row],[Отверстия]],"/",Таблица1[[#This Row],[PCD]])</f>
        <v>4/98</v>
      </c>
      <c r="P1599" s="7" t="s">
        <v>938</v>
      </c>
      <c r="Q1599" s="43" t="str">
        <f>CONCATENATE(Таблица1[[#This Row],[Отверстия]],"/",Таблица1[[#This Row],[PCD]],"/",Таблица1[[#This Row],[Диаметр]])</f>
        <v>4/98/13</v>
      </c>
      <c r="R159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4/98/13/40/58,6/5</v>
      </c>
      <c r="S1599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4-98-13-40-58,6-5</v>
      </c>
      <c r="T1599" s="58" t="s">
        <v>28</v>
      </c>
      <c r="U1599" s="2">
        <v>20</v>
      </c>
      <c r="V1599" s="2">
        <v>40</v>
      </c>
      <c r="W1599" s="55" t="s">
        <v>2690</v>
      </c>
      <c r="X1599" s="34">
        <v>880</v>
      </c>
      <c r="Y1599" s="161"/>
      <c r="Z1599" s="37">
        <v>0</v>
      </c>
      <c r="AA1599" s="51">
        <f>IFERROR(VLOOKUP(Таблица1[[#This Row],[Товар КОД6]],'Stock СВОД'!$A$5:$C$220,2,0),)</f>
        <v>0</v>
      </c>
      <c r="AB1599" s="51">
        <f>IFERROR(VLOOKUP(Таблица1[[#This Row],[Товар КОД6]],'Продажи Период СВОД'!$A$5:$C$410,2,0),)</f>
        <v>0</v>
      </c>
      <c r="AC1599" s="129">
        <f>IFERROR(VLOOKUP(Таблица1[[#This Row],[Товар КОД6]],'Stock СВОД'!$A$5:$C$220,3,0),)</f>
        <v>0</v>
      </c>
      <c r="AD1599" s="51">
        <f>IFERROR(VLOOKUP(Таблица1[[#This Row],[Товар КОД6]],'Продажи Период СВОД'!$A$5:$C$410,3,0),)</f>
        <v>0</v>
      </c>
      <c r="AE1599" s="119">
        <f>Таблица1[[#This Row],[СТОК 1001]]+Таблица1[[#This Row],[СТОК 1002,]]</f>
        <v>0</v>
      </c>
      <c r="AF1599" s="128"/>
      <c r="AG1599" s="129"/>
      <c r="AH1599" s="123">
        <f>Таблица1[[#This Row],[1002 заказ]]+Таблица1[[#This Row],[1001 заказ]]</f>
        <v>0</v>
      </c>
      <c r="AI1599" s="15">
        <v>1</v>
      </c>
      <c r="AJ1599" s="15"/>
      <c r="AK1599" s="15"/>
      <c r="AL1599" s="15">
        <f>Таблица1[[#This Row],[ФАКТ 1001]]+Таблица1[[#This Row],[ФАКТ 1002]]+Таблица1[[#This Row],[1001 заказ]]+Таблица1[[#This Row],[1002 заказ]]</f>
        <v>0</v>
      </c>
      <c r="AP1599" s="3">
        <f>Таблица1[[#This Row],[Возврат 1002]]+Таблица1[[#This Row],[Возврат 1001]]</f>
        <v>0</v>
      </c>
      <c r="AQ159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600" spans="1:44" s="3" customFormat="1" ht="15.75" hidden="1" customHeight="1" x14ac:dyDescent="0.2">
      <c r="A1600" s="25" t="s">
        <v>811</v>
      </c>
      <c r="B1600" s="2">
        <v>964285</v>
      </c>
      <c r="C1600" s="90"/>
      <c r="D1600" s="25" t="s">
        <v>811</v>
      </c>
      <c r="E1600" s="2">
        <v>964285</v>
      </c>
      <c r="F1600" s="2"/>
      <c r="G1600" s="59" t="s">
        <v>2855</v>
      </c>
      <c r="H1600" s="2" t="s">
        <v>2865</v>
      </c>
      <c r="I1600" s="2">
        <v>4</v>
      </c>
      <c r="J1600" s="2">
        <v>98</v>
      </c>
      <c r="K1600" s="2">
        <v>13</v>
      </c>
      <c r="L1600" s="2">
        <v>40</v>
      </c>
      <c r="M1600" s="4">
        <v>58.6</v>
      </c>
      <c r="N1600" s="2">
        <v>5</v>
      </c>
      <c r="O1600" s="43" t="str">
        <f>CONCATENATE(Таблица1[[#This Row],[Отверстия]],"/",Таблица1[[#This Row],[PCD]])</f>
        <v>4/98</v>
      </c>
      <c r="P1600" s="7" t="s">
        <v>939</v>
      </c>
      <c r="Q1600" s="43" t="str">
        <f>CONCATENATE(Таблица1[[#This Row],[Отверстия]],"/",Таблица1[[#This Row],[PCD]],"/",Таблица1[[#This Row],[Диаметр]])</f>
        <v>4/98/13</v>
      </c>
      <c r="R160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4/98/13/40/58,6/5</v>
      </c>
      <c r="S1600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4-98-13-40-58,6-5</v>
      </c>
      <c r="T1600" s="58" t="s">
        <v>28</v>
      </c>
      <c r="U1600" s="2">
        <v>20</v>
      </c>
      <c r="V1600" s="2">
        <v>40</v>
      </c>
      <c r="W1600" s="55" t="s">
        <v>2690</v>
      </c>
      <c r="X1600" s="34">
        <v>660</v>
      </c>
      <c r="Y1600" s="161">
        <v>660</v>
      </c>
      <c r="Z1600" s="37">
        <v>606.2485999999999</v>
      </c>
      <c r="AA1600" s="51">
        <f>IFERROR(VLOOKUP(Таблица1[[#This Row],[Товар КОД6]],'Stock СВОД'!$A$5:$C$220,2,0),)</f>
        <v>0</v>
      </c>
      <c r="AB1600" s="51">
        <f>IFERROR(VLOOKUP(Таблица1[[#This Row],[Товар КОД6]],'Продажи Период СВОД'!$A$5:$C$410,2,0),)</f>
        <v>1</v>
      </c>
      <c r="AC1600" s="129">
        <f>IFERROR(VLOOKUP(Таблица1[[#This Row],[Товар КОД6]],'Stock СВОД'!$A$5:$C$220,3,0),)</f>
        <v>0</v>
      </c>
      <c r="AD1600" s="51">
        <f>IFERROR(VLOOKUP(Таблица1[[#This Row],[Товар КОД6]],'Продажи Период СВОД'!$A$5:$C$410,3,0),)</f>
        <v>0</v>
      </c>
      <c r="AE1600" s="119">
        <f>Таблица1[[#This Row],[СТОК 1001]]+Таблица1[[#This Row],[СТОК 1002,]]</f>
        <v>0</v>
      </c>
      <c r="AF1600" s="128"/>
      <c r="AG1600" s="129"/>
      <c r="AH1600" s="123">
        <f>Таблица1[[#This Row],[1002 заказ]]+Таблица1[[#This Row],[1001 заказ]]</f>
        <v>0</v>
      </c>
      <c r="AI1600" s="15">
        <v>1</v>
      </c>
      <c r="AJ1600" s="15"/>
      <c r="AK1600" s="15"/>
      <c r="AL1600" s="15">
        <f>Таблица1[[#This Row],[ФАКТ 1001]]+Таблица1[[#This Row],[ФАКТ 1002]]+Таблица1[[#This Row],[1001 заказ]]+Таблица1[[#This Row],[1002 заказ]]</f>
        <v>0</v>
      </c>
      <c r="AP1600" s="3">
        <f>Таблица1[[#This Row],[Возврат 1002]]+Таблица1[[#This Row],[Возврат 1001]]</f>
        <v>0</v>
      </c>
      <c r="AQ160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1</v>
      </c>
    </row>
    <row r="1601" spans="1:44" s="3" customFormat="1" ht="15.75" hidden="1" customHeight="1" x14ac:dyDescent="0.25">
      <c r="A1601" s="25" t="s">
        <v>811</v>
      </c>
      <c r="B1601" s="2">
        <v>494129</v>
      </c>
      <c r="C1601" s="90"/>
      <c r="D1601" s="25" t="s">
        <v>811</v>
      </c>
      <c r="E1601" s="7">
        <v>494129</v>
      </c>
      <c r="F1601" s="7"/>
      <c r="G1601" s="8"/>
      <c r="H1601" s="5"/>
      <c r="I1601" s="5">
        <v>4</v>
      </c>
      <c r="J1601" s="5">
        <v>98</v>
      </c>
      <c r="K1601" s="5">
        <v>13</v>
      </c>
      <c r="L1601" s="5">
        <v>40</v>
      </c>
      <c r="M1601" s="5">
        <v>60.5</v>
      </c>
      <c r="N1601" s="5">
        <v>5</v>
      </c>
      <c r="O1601" s="43" t="str">
        <f>CONCATENATE(Таблица1[[#This Row],[Отверстия]],"/",Таблица1[[#This Row],[PCD]])</f>
        <v>4/98</v>
      </c>
      <c r="P1601" s="5" t="s">
        <v>3125</v>
      </c>
      <c r="Q1601" s="43" t="str">
        <f>CONCATENATE(Таблица1[[#This Row],[Отверстия]],"/",Таблица1[[#This Row],[PCD]],"/",Таблица1[[#This Row],[Диаметр]])</f>
        <v>4/98/13</v>
      </c>
      <c r="R160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4/98/13/40/60,5/5</v>
      </c>
      <c r="S1601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4-98-13-40-60,5-5</v>
      </c>
      <c r="T1601" s="58" t="s">
        <v>28</v>
      </c>
      <c r="U1601" s="2">
        <v>20</v>
      </c>
      <c r="V1601" s="2">
        <v>40</v>
      </c>
      <c r="W1601" s="55" t="s">
        <v>2690</v>
      </c>
      <c r="X1601" s="34">
        <v>660</v>
      </c>
      <c r="Y1601" s="161"/>
      <c r="Z1601" s="34">
        <v>0</v>
      </c>
      <c r="AA1601" s="51">
        <f>IFERROR(VLOOKUP(Таблица1[[#This Row],[Товар КОД6]],'Stock СВОД'!$A$5:$C$220,2,0),)</f>
        <v>0</v>
      </c>
      <c r="AB1601" s="51">
        <f>IFERROR(VLOOKUP(Таблица1[[#This Row],[Товар КОД6]],'Продажи Период СВОД'!$A$5:$C$410,2,0),)</f>
        <v>0</v>
      </c>
      <c r="AC1601" s="129">
        <f>IFERROR(VLOOKUP(Таблица1[[#This Row],[Товар КОД6]],'Stock СВОД'!$A$5:$C$220,3,0),)</f>
        <v>0</v>
      </c>
      <c r="AD1601" s="51">
        <f>IFERROR(VLOOKUP(Таблица1[[#This Row],[Товар КОД6]],'Продажи Период СВОД'!$A$5:$C$410,3,0),)</f>
        <v>0</v>
      </c>
      <c r="AE1601" s="119">
        <f>Таблица1[[#This Row],[СТОК 1001]]+Таблица1[[#This Row],[СТОК 1002,]]</f>
        <v>0</v>
      </c>
      <c r="AF1601" s="128"/>
      <c r="AG1601" s="129"/>
      <c r="AH1601" s="120">
        <f>Таблица1[[#This Row],[1002 заказ]]+Таблица1[[#This Row],[1001 заказ]]</f>
        <v>0</v>
      </c>
      <c r="AI1601" s="57"/>
      <c r="AJ1601" s="57"/>
      <c r="AK1601" s="57"/>
      <c r="AL1601" s="57">
        <f>Таблица1[[#This Row],[ФАКТ 1001]]+Таблица1[[#This Row],[ФАКТ 1002]]+Таблица1[[#This Row],[1001 заказ]]+Таблица1[[#This Row],[1002 заказ]]</f>
        <v>0</v>
      </c>
      <c r="AM1601" s="30"/>
      <c r="AP1601" s="30">
        <f>Таблица1[[#This Row],[Возврат 1002]]+Таблица1[[#This Row],[Возврат 1001]]</f>
        <v>0</v>
      </c>
      <c r="AQ160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601" s="30"/>
    </row>
    <row r="1602" spans="1:44" s="3" customFormat="1" ht="15.75" hidden="1" customHeight="1" x14ac:dyDescent="0.2">
      <c r="A1602" s="25" t="s">
        <v>811</v>
      </c>
      <c r="B1602" s="2">
        <v>799520</v>
      </c>
      <c r="C1602" s="90">
        <v>97979</v>
      </c>
      <c r="D1602" s="25" t="s">
        <v>811</v>
      </c>
      <c r="E1602" s="2">
        <v>799520</v>
      </c>
      <c r="F1602" s="2"/>
      <c r="G1602" s="59"/>
      <c r="H1602" s="2"/>
      <c r="I1602" s="2">
        <v>4</v>
      </c>
      <c r="J1602" s="2">
        <v>98</v>
      </c>
      <c r="K1602" s="2">
        <v>14</v>
      </c>
      <c r="L1602" s="2">
        <v>35</v>
      </c>
      <c r="M1602" s="4">
        <v>58.6</v>
      </c>
      <c r="N1602" s="2">
        <v>5</v>
      </c>
      <c r="O1602" s="43" t="str">
        <f>CONCATENATE(Таблица1[[#This Row],[Отверстия]],"/",Таблица1[[#This Row],[PCD]])</f>
        <v>4/98</v>
      </c>
      <c r="P1602" s="7" t="s">
        <v>925</v>
      </c>
      <c r="Q1602" s="43" t="str">
        <f>CONCATENATE(Таблица1[[#This Row],[Отверстия]],"/",Таблица1[[#This Row],[PCD]],"/",Таблица1[[#This Row],[Диаметр]])</f>
        <v>4/98/14</v>
      </c>
      <c r="R160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4/98/14/35/58,6/5</v>
      </c>
      <c r="S1602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4-98-14-35-58,6-5</v>
      </c>
      <c r="T1602" s="58" t="s">
        <v>28</v>
      </c>
      <c r="U1602" s="2">
        <v>12</v>
      </c>
      <c r="V1602" s="2">
        <v>52</v>
      </c>
      <c r="W1602" s="55" t="s">
        <v>2691</v>
      </c>
      <c r="X1602" s="34">
        <v>894</v>
      </c>
      <c r="Y1602" s="161">
        <v>720</v>
      </c>
      <c r="Z1602" s="37">
        <v>705.82879999999989</v>
      </c>
      <c r="AA1602" s="51">
        <f>IFERROR(VLOOKUP(Таблица1[[#This Row],[Товар КОД6]],'Stock СВОД'!$A$5:$C$220,2,0),)</f>
        <v>0</v>
      </c>
      <c r="AB1602" s="51">
        <f>IFERROR(VLOOKUP(Таблица1[[#This Row],[Товар КОД6]],'Продажи Период СВОД'!$A$5:$C$410,2,0),)</f>
        <v>0</v>
      </c>
      <c r="AC1602" s="129">
        <f>IFERROR(VLOOKUP(Таблица1[[#This Row],[Товар КОД6]],'Stock СВОД'!$A$5:$C$220,3,0),)</f>
        <v>1</v>
      </c>
      <c r="AD1602" s="51">
        <f>IFERROR(VLOOKUP(Таблица1[[#This Row],[Товар КОД6]],'Продажи Период СВОД'!$A$5:$C$410,3,0),)</f>
        <v>0</v>
      </c>
      <c r="AE1602" s="119">
        <f>Таблица1[[#This Row],[СТОК 1001]]+Таблица1[[#This Row],[СТОК 1002,]]</f>
        <v>1</v>
      </c>
      <c r="AF1602" s="128"/>
      <c r="AG1602" s="129"/>
      <c r="AH1602" s="121">
        <f>Таблица1[[#This Row],[1002 заказ]]+Таблица1[[#This Row],[1001 заказ]]</f>
        <v>0</v>
      </c>
      <c r="AI1602" s="57">
        <v>1</v>
      </c>
      <c r="AJ1602" s="57"/>
      <c r="AK1602" s="57"/>
      <c r="AL1602" s="57">
        <f>Таблица1[[#This Row],[ФАКТ 1001]]+Таблица1[[#This Row],[ФАКТ 1002]]+Таблица1[[#This Row],[1001 заказ]]+Таблица1[[#This Row],[1002 заказ]]</f>
        <v>0</v>
      </c>
      <c r="AP1602" s="3">
        <f>Таблица1[[#This Row],[Возврат 1002]]+Таблица1[[#This Row],[Возврат 1001]]</f>
        <v>0</v>
      </c>
      <c r="AQ160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1</v>
      </c>
    </row>
    <row r="1603" spans="1:44" ht="15.75" hidden="1" customHeight="1" x14ac:dyDescent="0.25">
      <c r="A1603" s="25" t="s">
        <v>811</v>
      </c>
      <c r="B1603" s="72">
        <v>20185</v>
      </c>
      <c r="C1603" s="94"/>
      <c r="D1603" s="25" t="s">
        <v>811</v>
      </c>
      <c r="E1603" s="72">
        <v>20185</v>
      </c>
      <c r="F1603" s="72"/>
      <c r="G1603" s="72"/>
      <c r="H1603" s="72"/>
      <c r="I1603" s="72">
        <v>4</v>
      </c>
      <c r="J1603" s="72">
        <v>98</v>
      </c>
      <c r="K1603" s="72">
        <v>14</v>
      </c>
      <c r="L1603" s="72">
        <v>35</v>
      </c>
      <c r="M1603" s="204">
        <v>58.6</v>
      </c>
      <c r="N1603" s="72">
        <v>5</v>
      </c>
      <c r="O1603" s="76" t="str">
        <f>CONCATENATE(Таблица1[[#This Row],[Отверстия]],"/",Таблица1[[#This Row],[PCD]])</f>
        <v>4/98</v>
      </c>
      <c r="P1603" s="67" t="s">
        <v>931</v>
      </c>
      <c r="Q1603" s="76" t="str">
        <f>CONCATENATE(Таблица1[[#This Row],[Отверстия]],"/",Таблица1[[#This Row],[PCD]],"/",Таблица1[[#This Row],[Диаметр]])</f>
        <v>4/98/14</v>
      </c>
      <c r="R1603" s="77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4/98/14/35/58,6/5</v>
      </c>
      <c r="S1603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4-98-14-35-58,6-5</v>
      </c>
      <c r="T1603" s="58" t="s">
        <v>28</v>
      </c>
      <c r="U1603" s="2">
        <v>12</v>
      </c>
      <c r="V1603" s="2">
        <v>52</v>
      </c>
      <c r="W1603" s="55" t="s">
        <v>2691</v>
      </c>
      <c r="X1603" s="34">
        <v>720</v>
      </c>
      <c r="Y1603" s="161">
        <v>720</v>
      </c>
      <c r="Z1603" s="34">
        <v>799.83939999999996</v>
      </c>
      <c r="AA1603" s="51">
        <f>IFERROR(VLOOKUP(Таблица1[[#This Row],[Товар КОД6]],'Stock СВОД'!$A$5:$C$220,2,0),)</f>
        <v>0</v>
      </c>
      <c r="AB1603" s="51">
        <f>IFERROR(VLOOKUP(Таблица1[[#This Row],[Товар КОД6]],'Продажи Период СВОД'!$A$5:$C$410,2,0),)</f>
        <v>1</v>
      </c>
      <c r="AC1603" s="129">
        <f>IFERROR(VLOOKUP(Таблица1[[#This Row],[Товар КОД6]],'Stock СВОД'!$A$5:$C$220,3,0),)</f>
        <v>0</v>
      </c>
      <c r="AD1603" s="51">
        <f>IFERROR(VLOOKUP(Таблица1[[#This Row],[Товар КОД6]],'Продажи Период СВОД'!$A$5:$C$410,3,0),)</f>
        <v>0</v>
      </c>
      <c r="AE1603" s="52">
        <f>Таблица1[[#This Row],[СТОК 1001]]+Таблица1[[#This Row],[СТОК 1002,]]</f>
        <v>0</v>
      </c>
      <c r="AF1603" s="128"/>
      <c r="AG1603" s="129"/>
      <c r="AH1603" s="121">
        <f>Таблица1[[#This Row],[1002 заказ]]+Таблица1[[#This Row],[1001 заказ]]</f>
        <v>0</v>
      </c>
      <c r="AI1603" s="57">
        <v>1</v>
      </c>
      <c r="AJ1603" s="57"/>
      <c r="AK1603" s="57"/>
      <c r="AL1603" s="57">
        <f>Таблица1[[#This Row],[ФАКТ 1001]]+Таблица1[[#This Row],[ФАКТ 1002]]+Таблица1[[#This Row],[1001 заказ]]+Таблица1[[#This Row],[1002 заказ]]</f>
        <v>0</v>
      </c>
      <c r="AM1603" s="3"/>
      <c r="AN1603" s="3"/>
      <c r="AO1603" s="3"/>
      <c r="AP1603" s="3">
        <f>Таблица1[[#This Row],[Возврат 1002]]+Таблица1[[#This Row],[Возврат 1001]]</f>
        <v>0</v>
      </c>
      <c r="AQ160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1</v>
      </c>
      <c r="AR1603" s="3"/>
    </row>
    <row r="1604" spans="1:44" ht="15.75" hidden="1" customHeight="1" x14ac:dyDescent="0.25">
      <c r="A1604" s="25" t="s">
        <v>811</v>
      </c>
      <c r="B1604" s="72">
        <v>447821</v>
      </c>
      <c r="C1604" s="94">
        <v>11330</v>
      </c>
      <c r="D1604" s="25" t="s">
        <v>811</v>
      </c>
      <c r="E1604" s="72">
        <v>447821</v>
      </c>
      <c r="F1604" s="72"/>
      <c r="G1604" s="72"/>
      <c r="H1604" s="72"/>
      <c r="I1604" s="72">
        <v>4</v>
      </c>
      <c r="J1604" s="72">
        <v>98</v>
      </c>
      <c r="K1604" s="72">
        <v>14</v>
      </c>
      <c r="L1604" s="72">
        <v>35</v>
      </c>
      <c r="M1604" s="204">
        <v>58.6</v>
      </c>
      <c r="N1604" s="72">
        <v>5.5</v>
      </c>
      <c r="O1604" s="76" t="str">
        <f>CONCATENATE(Таблица1[[#This Row],[Отверстия]],"/",Таблица1[[#This Row],[PCD]])</f>
        <v>4/98</v>
      </c>
      <c r="P1604" s="67" t="s">
        <v>926</v>
      </c>
      <c r="Q1604" s="76" t="str">
        <f>CONCATENATE(Таблица1[[#This Row],[Отверстия]],"/",Таблица1[[#This Row],[PCD]],"/",Таблица1[[#This Row],[Диаметр]])</f>
        <v>4/98/14</v>
      </c>
      <c r="R1604" s="77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4/98/14/35/58,6/5,5</v>
      </c>
      <c r="S1604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4-98-14-35-58,6-5,5</v>
      </c>
      <c r="T1604" s="58" t="s">
        <v>28</v>
      </c>
      <c r="U1604" s="2">
        <v>12</v>
      </c>
      <c r="V1604" s="2">
        <v>52</v>
      </c>
      <c r="W1604" s="55" t="s">
        <v>2691</v>
      </c>
      <c r="X1604" s="34">
        <v>960</v>
      </c>
      <c r="Y1604" s="161"/>
      <c r="Z1604" s="37">
        <v>0</v>
      </c>
      <c r="AA1604" s="51">
        <f>IFERROR(VLOOKUP(Таблица1[[#This Row],[Товар КОД6]],'Stock СВОД'!$A$5:$C$220,2,0),)</f>
        <v>0</v>
      </c>
      <c r="AB1604" s="51">
        <f>IFERROR(VLOOKUP(Таблица1[[#This Row],[Товар КОД6]],'Продажи Период СВОД'!$A$5:$C$410,2,0),)</f>
        <v>0</v>
      </c>
      <c r="AC1604" s="129">
        <f>IFERROR(VLOOKUP(Таблица1[[#This Row],[Товар КОД6]],'Stock СВОД'!$A$5:$C$220,3,0),)</f>
        <v>0</v>
      </c>
      <c r="AD1604" s="51">
        <f>IFERROR(VLOOKUP(Таблица1[[#This Row],[Товар КОД6]],'Продажи Период СВОД'!$A$5:$C$410,3,0),)</f>
        <v>0</v>
      </c>
      <c r="AE1604" s="52">
        <f>Таблица1[[#This Row],[СТОК 1001]]+Таблица1[[#This Row],[СТОК 1002,]]</f>
        <v>0</v>
      </c>
      <c r="AF1604" s="128"/>
      <c r="AG1604" s="129"/>
      <c r="AH1604" s="121">
        <f>Таблица1[[#This Row],[1002 заказ]]+Таблица1[[#This Row],[1001 заказ]]</f>
        <v>0</v>
      </c>
      <c r="AI1604" s="57">
        <v>1</v>
      </c>
      <c r="AJ1604" s="57"/>
      <c r="AK1604" s="57"/>
      <c r="AL1604" s="57">
        <f>Таблица1[[#This Row],[ФАКТ 1001]]+Таблица1[[#This Row],[ФАКТ 1002]]+Таблица1[[#This Row],[1001 заказ]]+Таблица1[[#This Row],[1002 заказ]]</f>
        <v>0</v>
      </c>
      <c r="AM1604" s="3"/>
      <c r="AN1604" s="3"/>
      <c r="AO1604" s="3"/>
      <c r="AP1604" s="3">
        <f>Таблица1[[#This Row],[Возврат 1002]]+Таблица1[[#This Row],[Возврат 1001]]</f>
        <v>0</v>
      </c>
      <c r="AQ160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604" s="3"/>
    </row>
    <row r="1605" spans="1:44" ht="15.75" hidden="1" customHeight="1" x14ac:dyDescent="0.25">
      <c r="A1605" s="25" t="s">
        <v>811</v>
      </c>
      <c r="B1605" s="72">
        <v>941465</v>
      </c>
      <c r="C1605" s="94">
        <v>12345</v>
      </c>
      <c r="D1605" s="25" t="s">
        <v>811</v>
      </c>
      <c r="E1605" s="72">
        <v>941465</v>
      </c>
      <c r="F1605" s="72"/>
      <c r="G1605" s="59"/>
      <c r="H1605" s="72"/>
      <c r="I1605" s="72">
        <v>4</v>
      </c>
      <c r="J1605" s="72">
        <v>98</v>
      </c>
      <c r="K1605" s="72">
        <v>14</v>
      </c>
      <c r="L1605" s="72">
        <v>35</v>
      </c>
      <c r="M1605" s="204">
        <v>58.6</v>
      </c>
      <c r="N1605" s="72">
        <v>5.5</v>
      </c>
      <c r="O1605" s="76" t="str">
        <f>CONCATENATE(Таблица1[[#This Row],[Отверстия]],"/",Таблица1[[#This Row],[PCD]])</f>
        <v>4/98</v>
      </c>
      <c r="P1605" s="67" t="s">
        <v>930</v>
      </c>
      <c r="Q1605" s="76" t="str">
        <f>CONCATENATE(Таблица1[[#This Row],[Отверстия]],"/",Таблица1[[#This Row],[PCD]],"/",Таблица1[[#This Row],[Диаметр]])</f>
        <v>4/98/14</v>
      </c>
      <c r="R1605" s="77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4/98/14/35/58,6/5,5</v>
      </c>
      <c r="S1605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4-98-14-35-58,6-5,5</v>
      </c>
      <c r="T1605" s="58" t="s">
        <v>28</v>
      </c>
      <c r="U1605" s="80">
        <v>12</v>
      </c>
      <c r="V1605" s="72">
        <v>52</v>
      </c>
      <c r="W1605" s="55" t="s">
        <v>2691</v>
      </c>
      <c r="X1605" s="34">
        <v>960</v>
      </c>
      <c r="Y1605" s="161"/>
      <c r="Z1605" s="37">
        <v>0</v>
      </c>
      <c r="AA1605" s="51">
        <f>IFERROR(VLOOKUP(Таблица1[[#This Row],[Товар КОД6]],'Stock СВОД'!$A$5:$C$220,2,0),)</f>
        <v>0</v>
      </c>
      <c r="AB1605" s="51">
        <f>IFERROR(VLOOKUP(Таблица1[[#This Row],[Товар КОД6]],'Продажи Период СВОД'!$A$5:$C$410,2,0),)</f>
        <v>0</v>
      </c>
      <c r="AC1605" s="129">
        <f>IFERROR(VLOOKUP(Таблица1[[#This Row],[Товар КОД6]],'Stock СВОД'!$A$5:$C$220,3,0),)</f>
        <v>0</v>
      </c>
      <c r="AD1605" s="51">
        <f>IFERROR(VLOOKUP(Таблица1[[#This Row],[Товар КОД6]],'Продажи Период СВОД'!$A$5:$C$410,3,0),)</f>
        <v>0</v>
      </c>
      <c r="AE1605" s="52">
        <f>Таблица1[[#This Row],[СТОК 1001]]+Таблица1[[#This Row],[СТОК 1002,]]</f>
        <v>0</v>
      </c>
      <c r="AF1605" s="128"/>
      <c r="AG1605" s="129"/>
      <c r="AH1605" s="121">
        <f>Таблица1[[#This Row],[1002 заказ]]+Таблица1[[#This Row],[1001 заказ]]</f>
        <v>0</v>
      </c>
      <c r="AI1605" s="57">
        <v>1</v>
      </c>
      <c r="AJ1605" s="57"/>
      <c r="AK1605" s="57"/>
      <c r="AL1605" s="57">
        <f>Таблица1[[#This Row],[ФАКТ 1001]]+Таблица1[[#This Row],[ФАКТ 1002]]+Таблица1[[#This Row],[1001 заказ]]+Таблица1[[#This Row],[1002 заказ]]</f>
        <v>0</v>
      </c>
      <c r="AM1605" s="3"/>
      <c r="AN1605" s="3"/>
      <c r="AO1605" s="3"/>
      <c r="AP1605" s="3">
        <f>Таблица1[[#This Row],[Возврат 1002]]+Таблица1[[#This Row],[Возврат 1001]]</f>
        <v>0</v>
      </c>
      <c r="AQ160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605" s="3"/>
    </row>
    <row r="1606" spans="1:44" s="30" customFormat="1" ht="15.75" hidden="1" customHeight="1" x14ac:dyDescent="0.25">
      <c r="A1606" s="25" t="s">
        <v>811</v>
      </c>
      <c r="B1606" s="72">
        <v>445810</v>
      </c>
      <c r="C1606" s="94">
        <v>29099</v>
      </c>
      <c r="D1606" s="25" t="s">
        <v>811</v>
      </c>
      <c r="E1606" s="72">
        <v>445810</v>
      </c>
      <c r="F1606" s="72"/>
      <c r="G1606" s="72"/>
      <c r="H1606" s="72"/>
      <c r="I1606" s="72">
        <v>4</v>
      </c>
      <c r="J1606" s="72">
        <v>98</v>
      </c>
      <c r="K1606" s="72">
        <v>14</v>
      </c>
      <c r="L1606" s="72">
        <v>35</v>
      </c>
      <c r="M1606" s="204">
        <v>58.6</v>
      </c>
      <c r="N1606" s="72">
        <v>5.5</v>
      </c>
      <c r="O1606" s="76" t="str">
        <f>CONCATENATE(Таблица1[[#This Row],[Отверстия]],"/",Таблица1[[#This Row],[PCD]])</f>
        <v>4/98</v>
      </c>
      <c r="P1606" s="67" t="s">
        <v>929</v>
      </c>
      <c r="Q1606" s="76" t="str">
        <f>CONCATENATE(Таблица1[[#This Row],[Отверстия]],"/",Таблица1[[#This Row],[PCD]],"/",Таблица1[[#This Row],[Диаметр]])</f>
        <v>4/98/14</v>
      </c>
      <c r="R1606" s="77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4/98/14/35/58,6/5,5</v>
      </c>
      <c r="S1606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4-98-14-35-58,6-5,5</v>
      </c>
      <c r="T1606" s="58" t="s">
        <v>28</v>
      </c>
      <c r="U1606" s="80">
        <v>12</v>
      </c>
      <c r="V1606" s="72">
        <v>52</v>
      </c>
      <c r="W1606" s="55" t="s">
        <v>2691</v>
      </c>
      <c r="X1606" s="34">
        <v>960</v>
      </c>
      <c r="Y1606" s="161"/>
      <c r="Z1606" s="37">
        <v>0</v>
      </c>
      <c r="AA1606" s="51">
        <f>IFERROR(VLOOKUP(Таблица1[[#This Row],[Товар КОД6]],'Stock СВОД'!$A$5:$C$220,2,0),)</f>
        <v>0</v>
      </c>
      <c r="AB1606" s="51">
        <f>IFERROR(VLOOKUP(Таблица1[[#This Row],[Товар КОД6]],'Продажи Период СВОД'!$A$5:$C$410,2,0),)</f>
        <v>0</v>
      </c>
      <c r="AC1606" s="129">
        <f>IFERROR(VLOOKUP(Таблица1[[#This Row],[Товар КОД6]],'Stock СВОД'!$A$5:$C$220,3,0),)</f>
        <v>0</v>
      </c>
      <c r="AD1606" s="51">
        <f>IFERROR(VLOOKUP(Таблица1[[#This Row],[Товар КОД6]],'Продажи Период СВОД'!$A$5:$C$410,3,0),)</f>
        <v>0</v>
      </c>
      <c r="AE1606" s="52">
        <f>Таблица1[[#This Row],[СТОК 1001]]+Таблица1[[#This Row],[СТОК 1002,]]</f>
        <v>0</v>
      </c>
      <c r="AF1606" s="128"/>
      <c r="AG1606" s="129"/>
      <c r="AH1606" s="121">
        <f>Таблица1[[#This Row],[1002 заказ]]+Таблица1[[#This Row],[1001 заказ]]</f>
        <v>0</v>
      </c>
      <c r="AI1606" s="57">
        <v>1</v>
      </c>
      <c r="AJ1606" s="57"/>
      <c r="AK1606" s="57"/>
      <c r="AL1606" s="57">
        <f>Таблица1[[#This Row],[ФАКТ 1001]]+Таблица1[[#This Row],[ФАКТ 1002]]+Таблица1[[#This Row],[1001 заказ]]+Таблица1[[#This Row],[1002 заказ]]</f>
        <v>0</v>
      </c>
      <c r="AM1606" s="3"/>
      <c r="AN1606" s="3"/>
      <c r="AO1606" s="3"/>
      <c r="AP1606" s="3">
        <f>Таблица1[[#This Row],[Возврат 1002]]+Таблица1[[#This Row],[Возврат 1001]]</f>
        <v>0</v>
      </c>
      <c r="AQ160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606" s="3"/>
    </row>
    <row r="1607" spans="1:44" ht="15.75" hidden="1" customHeight="1" x14ac:dyDescent="0.25">
      <c r="A1607" s="25" t="s">
        <v>811</v>
      </c>
      <c r="B1607" s="72">
        <v>447822</v>
      </c>
      <c r="C1607" s="90">
        <v>32711</v>
      </c>
      <c r="D1607" s="25" t="s">
        <v>811</v>
      </c>
      <c r="E1607" s="72">
        <v>447822</v>
      </c>
      <c r="F1607" s="2"/>
      <c r="G1607" s="59" t="s">
        <v>2855</v>
      </c>
      <c r="H1607" s="2" t="s">
        <v>2865</v>
      </c>
      <c r="I1607" s="2">
        <v>4</v>
      </c>
      <c r="J1607" s="2">
        <v>98</v>
      </c>
      <c r="K1607" s="2">
        <v>14</v>
      </c>
      <c r="L1607" s="2">
        <v>35</v>
      </c>
      <c r="M1607" s="4">
        <v>58.6</v>
      </c>
      <c r="N1607" s="2">
        <v>5.5</v>
      </c>
      <c r="O1607" s="43" t="str">
        <f>CONCATENATE(Таблица1[[#This Row],[Отверстия]],"/",Таблица1[[#This Row],[PCD]])</f>
        <v>4/98</v>
      </c>
      <c r="P1607" s="7" t="s">
        <v>926</v>
      </c>
      <c r="Q1607" s="43" t="str">
        <f>CONCATENATE(Таблица1[[#This Row],[Отверстия]],"/",Таблица1[[#This Row],[PCD]],"/",Таблица1[[#This Row],[Диаметр]])</f>
        <v>4/98/14</v>
      </c>
      <c r="R160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4/98/14/35/58,6/5,5</v>
      </c>
      <c r="S1607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4-98-14-35-58,6-5,5</v>
      </c>
      <c r="T1607" s="58" t="s">
        <v>28</v>
      </c>
      <c r="U1607" s="2">
        <v>12</v>
      </c>
      <c r="V1607" s="2">
        <v>52</v>
      </c>
      <c r="W1607" s="55" t="s">
        <v>2691</v>
      </c>
      <c r="X1607" s="34">
        <v>960</v>
      </c>
      <c r="Y1607" s="161"/>
      <c r="Z1607" s="37">
        <v>0</v>
      </c>
      <c r="AA1607" s="51">
        <f>IFERROR(VLOOKUP(Таблица1[[#This Row],[Товар КОД6]],'Stock СВОД'!$A$5:$C$220,2,0),)</f>
        <v>0</v>
      </c>
      <c r="AB1607" s="51">
        <f>IFERROR(VLOOKUP(Таблица1[[#This Row],[Товар КОД6]],'Продажи Период СВОД'!$A$5:$C$410,2,0),)</f>
        <v>0</v>
      </c>
      <c r="AC1607" s="129">
        <f>IFERROR(VLOOKUP(Таблица1[[#This Row],[Товар КОД6]],'Stock СВОД'!$A$5:$C$220,3,0),)</f>
        <v>0</v>
      </c>
      <c r="AD1607" s="51">
        <f>IFERROR(VLOOKUP(Таблица1[[#This Row],[Товар КОД6]],'Продажи Период СВОД'!$A$5:$C$410,3,0),)</f>
        <v>0</v>
      </c>
      <c r="AE1607" s="52">
        <f>Таблица1[[#This Row],[СТОК 1001]]+Таблица1[[#This Row],[СТОК 1002,]]</f>
        <v>0</v>
      </c>
      <c r="AF1607" s="128"/>
      <c r="AG1607" s="129"/>
      <c r="AH1607" s="121">
        <f>Таблица1[[#This Row],[1002 заказ]]+Таблица1[[#This Row],[1001 заказ]]</f>
        <v>0</v>
      </c>
      <c r="AI1607" s="57">
        <v>1</v>
      </c>
      <c r="AJ1607" s="57"/>
      <c r="AK1607" s="57"/>
      <c r="AL1607" s="57">
        <f>Таблица1[[#This Row],[ФАКТ 1001]]+Таблица1[[#This Row],[ФАКТ 1002]]+Таблица1[[#This Row],[1001 заказ]]+Таблица1[[#This Row],[1002 заказ]]</f>
        <v>0</v>
      </c>
      <c r="AM1607" s="3"/>
      <c r="AN1607" s="3"/>
      <c r="AO1607" s="3"/>
      <c r="AP1607" s="3">
        <f>Таблица1[[#This Row],[Возврат 1002]]+Таблица1[[#This Row],[Возврат 1001]]</f>
        <v>0</v>
      </c>
      <c r="AQ160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607" s="3"/>
    </row>
    <row r="1608" spans="1:44" ht="15.75" hidden="1" customHeight="1" x14ac:dyDescent="0.25">
      <c r="A1608" s="24" t="s">
        <v>811</v>
      </c>
      <c r="B1608" s="72">
        <v>2146071</v>
      </c>
      <c r="C1608" s="94" t="s">
        <v>2661</v>
      </c>
      <c r="D1608" s="24" t="s">
        <v>811</v>
      </c>
      <c r="E1608" s="67">
        <v>2146071</v>
      </c>
      <c r="F1608" s="2">
        <v>14003</v>
      </c>
      <c r="G1608" s="59" t="s">
        <v>2855</v>
      </c>
      <c r="H1608" s="4" t="s">
        <v>2689</v>
      </c>
      <c r="I1608" s="4">
        <v>4</v>
      </c>
      <c r="J1608" s="4">
        <v>98</v>
      </c>
      <c r="K1608" s="4">
        <v>14</v>
      </c>
      <c r="L1608" s="4">
        <v>35</v>
      </c>
      <c r="M1608" s="4">
        <v>58.6</v>
      </c>
      <c r="N1608" s="4">
        <v>5.5</v>
      </c>
      <c r="O1608" s="43" t="str">
        <f>CONCATENATE(Таблица1[[#This Row],[Отверстия]],"/",Таблица1[[#This Row],[PCD]])</f>
        <v>4/98</v>
      </c>
      <c r="P1608" s="5" t="s">
        <v>2665</v>
      </c>
      <c r="Q1608" s="43" t="str">
        <f>CONCATENATE(Таблица1[[#This Row],[Отверстия]],"/",Таблица1[[#This Row],[PCD]],"/",Таблица1[[#This Row],[Диаметр]])</f>
        <v>4/98/14</v>
      </c>
      <c r="R160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4/98/14/35/58,6/5,5</v>
      </c>
      <c r="S1608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4-98-14-35-58,6-5,5</v>
      </c>
      <c r="T1608" s="58" t="s">
        <v>28</v>
      </c>
      <c r="U1608" s="80">
        <v>12</v>
      </c>
      <c r="V1608" s="72">
        <v>52</v>
      </c>
      <c r="W1608" s="55" t="s">
        <v>2691</v>
      </c>
      <c r="X1608" s="34">
        <v>860</v>
      </c>
      <c r="Y1608" s="161">
        <v>860</v>
      </c>
      <c r="Z1608" s="34">
        <v>787.68323666666652</v>
      </c>
      <c r="AA1608" s="51">
        <f>IFERROR(VLOOKUP(Таблица1[[#This Row],[Товар КОД6]],'Stock СВОД'!$A$5:$C$220,2,0),)</f>
        <v>105</v>
      </c>
      <c r="AB1608" s="51">
        <f>IFERROR(VLOOKUP(Таблица1[[#This Row],[Товар КОД6]],'Продажи Период СВОД'!$A$5:$C$410,2,0),)</f>
        <v>32</v>
      </c>
      <c r="AC1608" s="129">
        <f>IFERROR(VLOOKUP(Таблица1[[#This Row],[Товар КОД6]],'Stock СВОД'!$A$5:$C$220,3,0),)</f>
        <v>78</v>
      </c>
      <c r="AD1608" s="51">
        <f>IFERROR(VLOOKUP(Таблица1[[#This Row],[Товар КОД6]],'Продажи Период СВОД'!$A$5:$C$410,3,0),)</f>
        <v>72</v>
      </c>
      <c r="AE1608" s="52">
        <f>Таблица1[[#This Row],[СТОК 1001]]+Таблица1[[#This Row],[СТОК 1002,]]</f>
        <v>183</v>
      </c>
      <c r="AF1608" s="128"/>
      <c r="AG1608" s="129"/>
      <c r="AH1608" s="121">
        <f>Таблица1[[#This Row],[1002 заказ]]+Таблица1[[#This Row],[1001 заказ]]</f>
        <v>0</v>
      </c>
      <c r="AI1608" s="57">
        <v>1</v>
      </c>
      <c r="AJ1608" s="57"/>
      <c r="AK1608" s="57"/>
      <c r="AL1608" s="57">
        <f>Таблица1[[#This Row],[ФАКТ 1001]]+Таблица1[[#This Row],[ФАКТ 1002]]+Таблица1[[#This Row],[1001 заказ]]+Таблица1[[#This Row],[1002 заказ]]</f>
        <v>0</v>
      </c>
      <c r="AM1608" s="3"/>
      <c r="AN1608" s="3"/>
      <c r="AO1608" s="3"/>
      <c r="AP1608" s="3">
        <f>Таблица1[[#This Row],[Возврат 1002]]+Таблица1[[#This Row],[Возврат 1001]]</f>
        <v>0</v>
      </c>
      <c r="AQ160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287</v>
      </c>
      <c r="AR1608" s="3"/>
    </row>
    <row r="1609" spans="1:44" ht="15.75" hidden="1" customHeight="1" x14ac:dyDescent="0.25">
      <c r="A1609" s="24" t="s">
        <v>811</v>
      </c>
      <c r="B1609" s="72">
        <v>2146072</v>
      </c>
      <c r="C1609" s="94" t="s">
        <v>2662</v>
      </c>
      <c r="D1609" s="24" t="s">
        <v>811</v>
      </c>
      <c r="E1609" s="67">
        <v>2146072</v>
      </c>
      <c r="F1609" s="67"/>
      <c r="G1609" s="67" t="s">
        <v>2692</v>
      </c>
      <c r="H1609" s="204" t="s">
        <v>2689</v>
      </c>
      <c r="I1609" s="204">
        <v>4</v>
      </c>
      <c r="J1609" s="204">
        <v>98</v>
      </c>
      <c r="K1609" s="204">
        <v>14</v>
      </c>
      <c r="L1609" s="204">
        <v>35</v>
      </c>
      <c r="M1609" s="204">
        <v>58.6</v>
      </c>
      <c r="N1609" s="204">
        <v>5.5</v>
      </c>
      <c r="O1609" s="76" t="str">
        <f>CONCATENATE(Таблица1[[#This Row],[Отверстия]],"/",Таблица1[[#This Row],[PCD]])</f>
        <v>4/98</v>
      </c>
      <c r="P1609" s="36" t="s">
        <v>2665</v>
      </c>
      <c r="Q1609" s="76" t="str">
        <f>CONCATENATE(Таблица1[[#This Row],[Отверстия]],"/",Таблица1[[#This Row],[PCD]],"/",Таблица1[[#This Row],[Диаметр]])</f>
        <v>4/98/14</v>
      </c>
      <c r="R1609" s="77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4/98/14/35/58,6/5,5</v>
      </c>
      <c r="S1609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4-98-14-35-58,6-5,5</v>
      </c>
      <c r="T1609" s="58" t="s">
        <v>28</v>
      </c>
      <c r="U1609" s="80">
        <v>12</v>
      </c>
      <c r="V1609" s="72">
        <v>52</v>
      </c>
      <c r="W1609" s="55" t="s">
        <v>2691</v>
      </c>
      <c r="X1609" s="34">
        <v>860</v>
      </c>
      <c r="Y1609" s="161">
        <v>860</v>
      </c>
      <c r="Z1609" s="37">
        <v>775.51362507936506</v>
      </c>
      <c r="AA1609" s="51">
        <f>IFERROR(VLOOKUP(Таблица1[[#This Row],[Товар КОД6]],'Stock СВОД'!$A$5:$C$220,2,0),)</f>
        <v>11</v>
      </c>
      <c r="AB1609" s="51">
        <f>IFERROR(VLOOKUP(Таблица1[[#This Row],[Товар КОД6]],'Продажи Период СВОД'!$A$5:$C$410,2,0),)</f>
        <v>2</v>
      </c>
      <c r="AC1609" s="129">
        <f>IFERROR(VLOOKUP(Таблица1[[#This Row],[Товар КОД6]],'Stock СВОД'!$A$5:$C$220,3,0),)</f>
        <v>2</v>
      </c>
      <c r="AD1609" s="51">
        <f>IFERROR(VLOOKUP(Таблица1[[#This Row],[Товар КОД6]],'Продажи Период СВОД'!$A$5:$C$410,3,0),)</f>
        <v>0</v>
      </c>
      <c r="AE1609" s="52">
        <f>Таблица1[[#This Row],[СТОК 1001]]+Таблица1[[#This Row],[СТОК 1002,]]</f>
        <v>13</v>
      </c>
      <c r="AF1609" s="128"/>
      <c r="AG1609" s="129"/>
      <c r="AH1609" s="121">
        <f>Таблица1[[#This Row],[1002 заказ]]+Таблица1[[#This Row],[1001 заказ]]</f>
        <v>0</v>
      </c>
      <c r="AI1609" s="57">
        <v>1</v>
      </c>
      <c r="AJ1609" s="57"/>
      <c r="AK1609" s="57"/>
      <c r="AL1609" s="57">
        <f>Таблица1[[#This Row],[ФАКТ 1001]]+Таблица1[[#This Row],[ФАКТ 1002]]+Таблица1[[#This Row],[1001 заказ]]+Таблица1[[#This Row],[1002 заказ]]</f>
        <v>0</v>
      </c>
      <c r="AM1609" s="3"/>
      <c r="AN1609" s="3"/>
      <c r="AO1609" s="3"/>
      <c r="AP1609" s="3">
        <f>Таблица1[[#This Row],[Возврат 1002]]+Таблица1[[#This Row],[Возврат 1001]]</f>
        <v>0</v>
      </c>
      <c r="AQ160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15</v>
      </c>
      <c r="AR1609" s="193" t="s">
        <v>3555</v>
      </c>
    </row>
    <row r="1610" spans="1:44" ht="15.75" hidden="1" customHeight="1" x14ac:dyDescent="0.25">
      <c r="A1610" s="25" t="s">
        <v>811</v>
      </c>
      <c r="B1610" s="72">
        <v>876268</v>
      </c>
      <c r="C1610" s="94">
        <v>86028509596</v>
      </c>
      <c r="D1610" s="25" t="s">
        <v>811</v>
      </c>
      <c r="E1610" s="72">
        <v>876268</v>
      </c>
      <c r="F1610" s="2" t="s">
        <v>2889</v>
      </c>
      <c r="G1610" s="72" t="s">
        <v>2858</v>
      </c>
      <c r="H1610" s="2" t="s">
        <v>2782</v>
      </c>
      <c r="I1610" s="72">
        <v>4</v>
      </c>
      <c r="J1610" s="72">
        <v>98</v>
      </c>
      <c r="K1610" s="72">
        <v>14</v>
      </c>
      <c r="L1610" s="72">
        <v>35</v>
      </c>
      <c r="M1610" s="4">
        <v>58.6</v>
      </c>
      <c r="N1610" s="72">
        <v>5.5</v>
      </c>
      <c r="O1610" s="76" t="str">
        <f>CONCATENATE(Таблица1[[#This Row],[Отверстия]],"/",Таблица1[[#This Row],[PCD]])</f>
        <v>4/98</v>
      </c>
      <c r="P1610" s="7" t="s">
        <v>928</v>
      </c>
      <c r="Q1610" s="76" t="str">
        <f>CONCATENATE(Таблица1[[#This Row],[Отверстия]],"/",Таблица1[[#This Row],[PCD]],"/",Таблица1[[#This Row],[Диаметр]])</f>
        <v>4/98/14</v>
      </c>
      <c r="R1610" s="77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4/98/14/35/58,6/5,5</v>
      </c>
      <c r="S1610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4-98-14-35-58,6-5,5</v>
      </c>
      <c r="T1610" s="58" t="s">
        <v>28</v>
      </c>
      <c r="U1610" s="80">
        <v>12</v>
      </c>
      <c r="V1610" s="72">
        <v>52</v>
      </c>
      <c r="W1610" s="55" t="s">
        <v>2691</v>
      </c>
      <c r="X1610" s="34">
        <v>720</v>
      </c>
      <c r="Y1610" s="161">
        <v>720</v>
      </c>
      <c r="Z1610" s="37">
        <v>609.46999999999991</v>
      </c>
      <c r="AA1610" s="51">
        <f>IFERROR(VLOOKUP(Таблица1[[#This Row],[Товар КОД6]],'Stock СВОД'!$A$5:$C$220,2,0),)</f>
        <v>0</v>
      </c>
      <c r="AB1610" s="51">
        <f>IFERROR(VLOOKUP(Таблица1[[#This Row],[Товар КОД6]],'Продажи Период СВОД'!$A$5:$C$410,2,0),)</f>
        <v>0</v>
      </c>
      <c r="AC1610" s="129">
        <f>IFERROR(VLOOKUP(Таблица1[[#This Row],[Товар КОД6]],'Stock СВОД'!$A$5:$C$220,3,0),)</f>
        <v>1</v>
      </c>
      <c r="AD1610" s="51">
        <f>IFERROR(VLOOKUP(Таблица1[[#This Row],[Товар КОД6]],'Продажи Период СВОД'!$A$5:$C$410,3,0),)</f>
        <v>0</v>
      </c>
      <c r="AE1610" s="52">
        <f>Таблица1[[#This Row],[СТОК 1001]]+Таблица1[[#This Row],[СТОК 1002,]]</f>
        <v>1</v>
      </c>
      <c r="AF1610" s="128"/>
      <c r="AG1610" s="129"/>
      <c r="AH1610" s="121">
        <f>Таблица1[[#This Row],[1002 заказ]]+Таблица1[[#This Row],[1001 заказ]]</f>
        <v>0</v>
      </c>
      <c r="AI1610" s="57">
        <v>1</v>
      </c>
      <c r="AJ1610" s="57"/>
      <c r="AK1610" s="57"/>
      <c r="AL1610" s="57">
        <f>Таблица1[[#This Row],[ФАКТ 1001]]+Таблица1[[#This Row],[ФАКТ 1002]]+Таблица1[[#This Row],[1001 заказ]]+Таблица1[[#This Row],[1002 заказ]]</f>
        <v>0</v>
      </c>
      <c r="AM1610" s="3"/>
      <c r="AN1610" s="3"/>
      <c r="AO1610" s="3"/>
      <c r="AP1610" s="3">
        <f>Таблица1[[#This Row],[Возврат 1002]]+Таблица1[[#This Row],[Возврат 1001]]</f>
        <v>0</v>
      </c>
      <c r="AQ161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1</v>
      </c>
      <c r="AR1610" s="193" t="s">
        <v>3555</v>
      </c>
    </row>
    <row r="1611" spans="1:44" ht="15.75" hidden="1" customHeight="1" x14ac:dyDescent="0.25">
      <c r="A1611" s="25" t="s">
        <v>811</v>
      </c>
      <c r="B1611" s="72">
        <v>2039703</v>
      </c>
      <c r="C1611" s="94" t="s">
        <v>1043</v>
      </c>
      <c r="D1611" s="25" t="s">
        <v>811</v>
      </c>
      <c r="E1611" s="72">
        <v>2039703</v>
      </c>
      <c r="F1611" s="72"/>
      <c r="G1611" s="72" t="s">
        <v>2858</v>
      </c>
      <c r="H1611" s="2" t="s">
        <v>2866</v>
      </c>
      <c r="I1611" s="72">
        <v>4</v>
      </c>
      <c r="J1611" s="72">
        <v>98</v>
      </c>
      <c r="K1611" s="72">
        <v>14</v>
      </c>
      <c r="L1611" s="72">
        <v>35</v>
      </c>
      <c r="M1611" s="4">
        <v>58.6</v>
      </c>
      <c r="N1611" s="72">
        <v>5.5</v>
      </c>
      <c r="O1611" s="76" t="str">
        <f>CONCATENATE(Таблица1[[#This Row],[Отверстия]],"/",Таблица1[[#This Row],[PCD]])</f>
        <v>4/98</v>
      </c>
      <c r="P1611" s="7" t="s">
        <v>1042</v>
      </c>
      <c r="Q1611" s="76" t="str">
        <f>CONCATENATE(Таблица1[[#This Row],[Отверстия]],"/",Таблица1[[#This Row],[PCD]],"/",Таблица1[[#This Row],[Диаметр]])</f>
        <v>4/98/14</v>
      </c>
      <c r="R1611" s="77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4/98/14/35/58,6/5,5</v>
      </c>
      <c r="S1611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4-98-14-35-58,6-5,5</v>
      </c>
      <c r="T1611" s="58" t="s">
        <v>28</v>
      </c>
      <c r="U1611" s="80">
        <v>12</v>
      </c>
      <c r="V1611" s="72">
        <v>52</v>
      </c>
      <c r="W1611" s="55" t="s">
        <v>2691</v>
      </c>
      <c r="X1611" s="34">
        <v>720</v>
      </c>
      <c r="Y1611" s="161">
        <v>720</v>
      </c>
      <c r="Z1611" s="37">
        <v>741.70079999999984</v>
      </c>
      <c r="AA1611" s="51">
        <f>IFERROR(VLOOKUP(Таблица1[[#This Row],[Товар КОД6]],'Stock СВОД'!$A$5:$C$220,2,0),)</f>
        <v>0</v>
      </c>
      <c r="AB1611" s="51">
        <f>IFERROR(VLOOKUP(Таблица1[[#This Row],[Товар КОД6]],'Продажи Период СВОД'!$A$5:$C$410,2,0),)</f>
        <v>0</v>
      </c>
      <c r="AC1611" s="129">
        <f>IFERROR(VLOOKUP(Таблица1[[#This Row],[Товар КОД6]],'Stock СВОД'!$A$5:$C$220,3,0),)</f>
        <v>1</v>
      </c>
      <c r="AD1611" s="51">
        <f>IFERROR(VLOOKUP(Таблица1[[#This Row],[Товар КОД6]],'Продажи Период СВОД'!$A$5:$C$410,3,0),)</f>
        <v>0</v>
      </c>
      <c r="AE1611" s="52">
        <f>Таблица1[[#This Row],[СТОК 1001]]+Таблица1[[#This Row],[СТОК 1002,]]</f>
        <v>1</v>
      </c>
      <c r="AF1611" s="128"/>
      <c r="AG1611" s="129"/>
      <c r="AH1611" s="121">
        <f>Таблица1[[#This Row],[1002 заказ]]+Таблица1[[#This Row],[1001 заказ]]</f>
        <v>0</v>
      </c>
      <c r="AI1611" s="57">
        <v>1</v>
      </c>
      <c r="AJ1611" s="57"/>
      <c r="AK1611" s="57"/>
      <c r="AL1611" s="57">
        <f>Таблица1[[#This Row],[ФАКТ 1001]]+Таблица1[[#This Row],[ФАКТ 1002]]+Таблица1[[#This Row],[1001 заказ]]+Таблица1[[#This Row],[1002 заказ]]</f>
        <v>0</v>
      </c>
      <c r="AM1611" s="3"/>
      <c r="AN1611" s="3"/>
      <c r="AO1611" s="3"/>
      <c r="AP1611" s="3">
        <f>Таблица1[[#This Row],[Возврат 1002]]+Таблица1[[#This Row],[Возврат 1001]]</f>
        <v>0</v>
      </c>
      <c r="AQ161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1</v>
      </c>
      <c r="AR1611" s="3"/>
    </row>
    <row r="1612" spans="1:44" ht="15.75" hidden="1" customHeight="1" x14ac:dyDescent="0.25">
      <c r="A1612" s="25" t="s">
        <v>811</v>
      </c>
      <c r="B1612" s="72">
        <v>650323</v>
      </c>
      <c r="C1612" s="94">
        <v>44084</v>
      </c>
      <c r="D1612" s="25" t="s">
        <v>811</v>
      </c>
      <c r="E1612" s="72">
        <v>650323</v>
      </c>
      <c r="F1612" s="2"/>
      <c r="G1612" s="72"/>
      <c r="H1612" s="2"/>
      <c r="I1612" s="2">
        <v>4</v>
      </c>
      <c r="J1612" s="2">
        <v>98</v>
      </c>
      <c r="K1612" s="2">
        <v>14</v>
      </c>
      <c r="L1612" s="2">
        <v>35</v>
      </c>
      <c r="M1612" s="2">
        <v>60.5</v>
      </c>
      <c r="N1612" s="2">
        <v>5</v>
      </c>
      <c r="O1612" s="43" t="str">
        <f>CONCATENATE(Таблица1[[#This Row],[Отверстия]],"/",Таблица1[[#This Row],[PCD]])</f>
        <v>4/98</v>
      </c>
      <c r="P1612" s="7" t="s">
        <v>932</v>
      </c>
      <c r="Q1612" s="76" t="str">
        <f>CONCATENATE(Таблица1[[#This Row],[Отверстия]],"/",Таблица1[[#This Row],[PCD]],"/",Таблица1[[#This Row],[Диаметр]])</f>
        <v>4/98/14</v>
      </c>
      <c r="R1612" s="77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4/98/14/35/60,5/5</v>
      </c>
      <c r="S1612" s="78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4-98-14-35-60,5-5</v>
      </c>
      <c r="T1612" s="58" t="s">
        <v>28</v>
      </c>
      <c r="U1612" s="80">
        <v>12</v>
      </c>
      <c r="V1612" s="72">
        <v>52</v>
      </c>
      <c r="W1612" s="55" t="s">
        <v>2691</v>
      </c>
      <c r="X1612" s="34">
        <v>960</v>
      </c>
      <c r="Y1612" s="161"/>
      <c r="Z1612" s="37">
        <v>0</v>
      </c>
      <c r="AA1612" s="51">
        <f>IFERROR(VLOOKUP(Таблица1[[#This Row],[Товар КОД6]],'Stock СВОД'!$A$5:$C$220,2,0),)</f>
        <v>0</v>
      </c>
      <c r="AB1612" s="51">
        <f>IFERROR(VLOOKUP(Таблица1[[#This Row],[Товар КОД6]],'Продажи Период СВОД'!$A$5:$C$410,2,0),)</f>
        <v>0</v>
      </c>
      <c r="AC1612" s="129">
        <f>IFERROR(VLOOKUP(Таблица1[[#This Row],[Товар КОД6]],'Stock СВОД'!$A$5:$C$220,3,0),)</f>
        <v>0</v>
      </c>
      <c r="AD1612" s="51">
        <f>IFERROR(VLOOKUP(Таблица1[[#This Row],[Товар КОД6]],'Продажи Период СВОД'!$A$5:$C$410,3,0),)</f>
        <v>0</v>
      </c>
      <c r="AE1612" s="52">
        <f>Таблица1[[#This Row],[СТОК 1001]]+Таблица1[[#This Row],[СТОК 1002,]]</f>
        <v>0</v>
      </c>
      <c r="AF1612" s="128"/>
      <c r="AG1612" s="129"/>
      <c r="AH1612" s="121">
        <f>Таблица1[[#This Row],[1002 заказ]]+Таблица1[[#This Row],[1001 заказ]]</f>
        <v>0</v>
      </c>
      <c r="AI1612" s="57">
        <v>1</v>
      </c>
      <c r="AJ1612" s="57"/>
      <c r="AK1612" s="57"/>
      <c r="AL1612" s="57">
        <f>Таблица1[[#This Row],[ФАКТ 1001]]+Таблица1[[#This Row],[ФАКТ 1002]]+Таблица1[[#This Row],[1001 заказ]]+Таблица1[[#This Row],[1002 заказ]]</f>
        <v>0</v>
      </c>
      <c r="AM1612" s="3"/>
      <c r="AN1612" s="3"/>
      <c r="AO1612" s="3"/>
      <c r="AP1612" s="3">
        <f>Таблица1[[#This Row],[Возврат 1002]]+Таблица1[[#This Row],[Возврат 1001]]</f>
        <v>0</v>
      </c>
      <c r="AQ161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612" s="3"/>
    </row>
    <row r="1613" spans="1:44" ht="15.75" hidden="1" customHeight="1" x14ac:dyDescent="0.25">
      <c r="A1613" s="25" t="s">
        <v>811</v>
      </c>
      <c r="B1613" s="71">
        <v>445814</v>
      </c>
      <c r="C1613" s="93">
        <v>24038</v>
      </c>
      <c r="D1613" s="25" t="s">
        <v>811</v>
      </c>
      <c r="E1613" s="71">
        <v>445814</v>
      </c>
      <c r="F1613" s="2" t="s">
        <v>2890</v>
      </c>
      <c r="G1613" s="71" t="s">
        <v>2858</v>
      </c>
      <c r="H1613" s="71" t="s">
        <v>2856</v>
      </c>
      <c r="I1613" s="2">
        <v>4</v>
      </c>
      <c r="J1613" s="2">
        <v>98</v>
      </c>
      <c r="K1613" s="2">
        <v>14</v>
      </c>
      <c r="L1613" s="2">
        <v>37</v>
      </c>
      <c r="M1613" s="4">
        <v>58.6</v>
      </c>
      <c r="N1613" s="2">
        <v>5</v>
      </c>
      <c r="O1613" s="43" t="str">
        <f>CONCATENATE(Таблица1[[#This Row],[Отверстия]],"/",Таблица1[[#This Row],[PCD]])</f>
        <v>4/98</v>
      </c>
      <c r="P1613" s="7" t="s">
        <v>1141</v>
      </c>
      <c r="Q1613" s="43" t="str">
        <f>CONCATENATE(Таблица1[[#This Row],[Отверстия]],"/",Таблица1[[#This Row],[PCD]],"/",Таблица1[[#This Row],[Диаметр]])</f>
        <v>4/98/14</v>
      </c>
      <c r="R161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4/98/14/37/58,6/5</v>
      </c>
      <c r="S1613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4-98-14-37-58,6-5</v>
      </c>
      <c r="T1613" s="58" t="s">
        <v>28</v>
      </c>
      <c r="U1613" s="2">
        <v>12</v>
      </c>
      <c r="V1613" s="2">
        <v>52</v>
      </c>
      <c r="W1613" s="55" t="s">
        <v>2691</v>
      </c>
      <c r="X1613" s="34">
        <v>720</v>
      </c>
      <c r="Y1613" s="161">
        <v>720</v>
      </c>
      <c r="Z1613" s="37">
        <v>871.81939999999997</v>
      </c>
      <c r="AA1613" s="51">
        <f>IFERROR(VLOOKUP(Таблица1[[#This Row],[Товар КОД6]],'Stock СВОД'!$A$5:$C$220,2,0),)</f>
        <v>0</v>
      </c>
      <c r="AB1613" s="51">
        <f>IFERROR(VLOOKUP(Таблица1[[#This Row],[Товар КОД6]],'Продажи Период СВОД'!$A$5:$C$410,2,0),)</f>
        <v>0</v>
      </c>
      <c r="AC1613" s="129">
        <f>IFERROR(VLOOKUP(Таблица1[[#This Row],[Товар КОД6]],'Stock СВОД'!$A$5:$C$220,3,0),)</f>
        <v>2</v>
      </c>
      <c r="AD1613" s="51">
        <f>IFERROR(VLOOKUP(Таблица1[[#This Row],[Товар КОД6]],'Продажи Период СВОД'!$A$5:$C$410,3,0),)</f>
        <v>0</v>
      </c>
      <c r="AE1613" s="119">
        <f>Таблица1[[#This Row],[СТОК 1001]]+Таблица1[[#This Row],[СТОК 1002,]]</f>
        <v>2</v>
      </c>
      <c r="AF1613" s="128"/>
      <c r="AG1613" s="129"/>
      <c r="AH1613" s="121">
        <f>Таблица1[[#This Row],[1002 заказ]]+Таблица1[[#This Row],[1001 заказ]]</f>
        <v>0</v>
      </c>
      <c r="AI1613" s="57">
        <v>1</v>
      </c>
      <c r="AJ1613" s="57"/>
      <c r="AK1613" s="57"/>
      <c r="AL1613" s="57">
        <f>Таблица1[[#This Row],[ФАКТ 1001]]+Таблица1[[#This Row],[ФАКТ 1002]]+Таблица1[[#This Row],[1001 заказ]]+Таблица1[[#This Row],[1002 заказ]]</f>
        <v>0</v>
      </c>
      <c r="AM1613" s="3"/>
      <c r="AN1613" s="3"/>
      <c r="AO1613" s="3"/>
      <c r="AP1613" s="3">
        <f>Таблица1[[#This Row],[Возврат 1002]]+Таблица1[[#This Row],[Возврат 1001]]</f>
        <v>0</v>
      </c>
      <c r="AQ161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2</v>
      </c>
      <c r="AR1613" s="3"/>
    </row>
    <row r="1614" spans="1:44" ht="15.75" hidden="1" customHeight="1" x14ac:dyDescent="0.25">
      <c r="A1614" s="24" t="s">
        <v>811</v>
      </c>
      <c r="B1614" s="71">
        <v>2146076</v>
      </c>
      <c r="C1614" s="93">
        <v>14016</v>
      </c>
      <c r="D1614" s="24" t="s">
        <v>811</v>
      </c>
      <c r="E1614" s="69">
        <v>2146076</v>
      </c>
      <c r="F1614" s="69"/>
      <c r="G1614" s="69" t="s">
        <v>2693</v>
      </c>
      <c r="H1614" s="60" t="s">
        <v>2689</v>
      </c>
      <c r="I1614" s="204">
        <v>5</v>
      </c>
      <c r="J1614" s="204">
        <v>100</v>
      </c>
      <c r="K1614" s="204">
        <v>14</v>
      </c>
      <c r="L1614" s="204">
        <v>35</v>
      </c>
      <c r="M1614" s="60">
        <v>57.1</v>
      </c>
      <c r="N1614" s="204">
        <v>5</v>
      </c>
      <c r="O1614" s="76" t="str">
        <f>CONCATENATE(Таблица1[[#This Row],[Отверстия]],"/",Таблица1[[#This Row],[PCD]])</f>
        <v>5/100</v>
      </c>
      <c r="P1614" s="46" t="s">
        <v>2669</v>
      </c>
      <c r="Q1614" s="43" t="str">
        <f>CONCATENATE(Таблица1[[#This Row],[Отверстия]],"/",Таблица1[[#This Row],[PCD]],"/",Таблица1[[#This Row],[Диаметр]])</f>
        <v>5/100/14</v>
      </c>
      <c r="R161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5/100/14/35/57,1/5</v>
      </c>
      <c r="S1614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5-100-14-35-57,1-5</v>
      </c>
      <c r="T1614" s="58" t="s">
        <v>22</v>
      </c>
      <c r="U1614" s="4">
        <v>4</v>
      </c>
      <c r="V1614" s="35">
        <v>8</v>
      </c>
      <c r="W1614" s="55" t="s">
        <v>2751</v>
      </c>
      <c r="X1614" s="34">
        <v>1526</v>
      </c>
      <c r="Y1614" s="161">
        <v>1526</v>
      </c>
      <c r="Z1614" s="82">
        <v>1360.1053666666667</v>
      </c>
      <c r="AA1614" s="51">
        <f>IFERROR(VLOOKUP(Таблица1[[#This Row],[Товар КОД6]],'Stock СВОД'!$A$5:$C$220,2,0),)</f>
        <v>4</v>
      </c>
      <c r="AB1614" s="51">
        <f>IFERROR(VLOOKUP(Таблица1[[#This Row],[Товар КОД6]],'Продажи Период СВОД'!$A$5:$C$410,2,0),)</f>
        <v>0</v>
      </c>
      <c r="AC1614" s="129">
        <f>IFERROR(VLOOKUP(Таблица1[[#This Row],[Товар КОД6]],'Stock СВОД'!$A$5:$C$220,3,0),)</f>
        <v>5</v>
      </c>
      <c r="AD1614" s="51">
        <f>IFERROR(VLOOKUP(Таблица1[[#This Row],[Товар КОД6]],'Продажи Период СВОД'!$A$5:$C$410,3,0),)</f>
        <v>0</v>
      </c>
      <c r="AE1614" s="119">
        <f>Таблица1[[#This Row],[СТОК 1001]]+Таблица1[[#This Row],[СТОК 1002,]]</f>
        <v>9</v>
      </c>
      <c r="AF1614" s="128"/>
      <c r="AG1614" s="129"/>
      <c r="AH1614" s="121">
        <f>Таблица1[[#This Row],[1002 заказ]]+Таблица1[[#This Row],[1001 заказ]]</f>
        <v>0</v>
      </c>
      <c r="AI1614" s="57">
        <v>1</v>
      </c>
      <c r="AJ1614" s="57"/>
      <c r="AK1614" s="57"/>
      <c r="AL1614" s="57">
        <f>Таблица1[[#This Row],[ФАКТ 1001]]+Таблица1[[#This Row],[ФАКТ 1002]]+Таблица1[[#This Row],[1001 заказ]]+Таблица1[[#This Row],[1002 заказ]]</f>
        <v>0</v>
      </c>
      <c r="AM1614" s="3"/>
      <c r="AN1614" s="3"/>
      <c r="AO1614" s="3"/>
      <c r="AP1614" s="3">
        <f>Таблица1[[#This Row],[Возврат 1002]]+Таблица1[[#This Row],[Возврат 1001]]</f>
        <v>0</v>
      </c>
      <c r="AQ161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9</v>
      </c>
      <c r="AR1614" s="193" t="s">
        <v>3556</v>
      </c>
    </row>
    <row r="1615" spans="1:44" ht="15.75" hidden="1" customHeight="1" x14ac:dyDescent="0.25">
      <c r="A1615" s="25" t="s">
        <v>811</v>
      </c>
      <c r="B1615" s="72">
        <v>754175</v>
      </c>
      <c r="C1615" s="94">
        <v>36070</v>
      </c>
      <c r="D1615" s="25" t="s">
        <v>811</v>
      </c>
      <c r="E1615" s="72">
        <v>754175</v>
      </c>
      <c r="F1615" s="72" t="s">
        <v>2867</v>
      </c>
      <c r="G1615" s="72" t="s">
        <v>2855</v>
      </c>
      <c r="H1615" s="72" t="s">
        <v>2856</v>
      </c>
      <c r="I1615" s="72">
        <v>5</v>
      </c>
      <c r="J1615" s="72">
        <v>100</v>
      </c>
      <c r="K1615" s="72">
        <v>14</v>
      </c>
      <c r="L1615" s="72">
        <v>35</v>
      </c>
      <c r="M1615" s="72">
        <v>57.1</v>
      </c>
      <c r="N1615" s="72">
        <v>6</v>
      </c>
      <c r="O1615" s="76" t="str">
        <f>CONCATENATE(Таблица1[[#This Row],[Отверстия]],"/",Таблица1[[#This Row],[PCD]])</f>
        <v>5/100</v>
      </c>
      <c r="P1615" s="67" t="s">
        <v>2721</v>
      </c>
      <c r="Q1615" s="76" t="str">
        <f>CONCATENATE(Таблица1[[#This Row],[Отверстия]],"/",Таблица1[[#This Row],[PCD]],"/",Таблица1[[#This Row],[Диаметр]])</f>
        <v>5/100/14</v>
      </c>
      <c r="R1615" s="77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5/100/14/35/57,1/6</v>
      </c>
      <c r="S1615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5-100-14-35-57,1-6</v>
      </c>
      <c r="T1615" s="2" t="s">
        <v>22</v>
      </c>
      <c r="U1615" s="80"/>
      <c r="V1615" s="72"/>
      <c r="W1615" s="55" t="s">
        <v>2752</v>
      </c>
      <c r="X1615" s="34">
        <v>990</v>
      </c>
      <c r="Y1615" s="162">
        <v>990</v>
      </c>
      <c r="Z1615" s="37">
        <v>1015.1068</v>
      </c>
      <c r="AA1615" s="51">
        <f>IFERROR(VLOOKUP(Таблица1[[#This Row],[Товар КОД6]],'Stock СВОД'!$A$5:$C$220,2,0),)</f>
        <v>3</v>
      </c>
      <c r="AB1615" s="51">
        <f>IFERROR(VLOOKUP(Таблица1[[#This Row],[Товар КОД6]],'Продажи Период СВОД'!$A$5:$C$410,2,0),)</f>
        <v>0</v>
      </c>
      <c r="AC1615" s="129">
        <f>IFERROR(VLOOKUP(Таблица1[[#This Row],[Товар КОД6]],'Stock СВОД'!$A$5:$C$220,3,0),)</f>
        <v>0</v>
      </c>
      <c r="AD1615" s="51">
        <f>IFERROR(VLOOKUP(Таблица1[[#This Row],[Товар КОД6]],'Продажи Период СВОД'!$A$5:$C$410,3,0),)</f>
        <v>0</v>
      </c>
      <c r="AE1615" s="52">
        <f>Таблица1[[#This Row],[СТОК 1001]]+Таблица1[[#This Row],[СТОК 1002,]]</f>
        <v>3</v>
      </c>
      <c r="AF1615" s="128"/>
      <c r="AG1615" s="129"/>
      <c r="AH1615" s="121">
        <f>Таблица1[[#This Row],[1002 заказ]]+Таблица1[[#This Row],[1001 заказ]]</f>
        <v>0</v>
      </c>
      <c r="AI1615" s="57">
        <v>1</v>
      </c>
      <c r="AJ1615" s="57"/>
      <c r="AK1615" s="57"/>
      <c r="AL1615" s="57">
        <f>Таблица1[[#This Row],[ФАКТ 1001]]+Таблица1[[#This Row],[ФАКТ 1002]]+Таблица1[[#This Row],[1001 заказ]]+Таблица1[[#This Row],[1002 заказ]]</f>
        <v>0</v>
      </c>
      <c r="AM1615" s="3"/>
      <c r="AN1615" s="3"/>
      <c r="AO1615" s="3"/>
      <c r="AP1615" s="3">
        <f>Таблица1[[#This Row],[Возврат 1002]]+Таблица1[[#This Row],[Возврат 1001]]</f>
        <v>0</v>
      </c>
      <c r="AQ161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3</v>
      </c>
      <c r="AR1615" s="3"/>
    </row>
    <row r="1616" spans="1:44" s="3" customFormat="1" ht="15.75" hidden="1" customHeight="1" x14ac:dyDescent="0.2">
      <c r="A1616" s="25" t="s">
        <v>811</v>
      </c>
      <c r="B1616" s="2">
        <v>447825</v>
      </c>
      <c r="C1616" s="90">
        <v>35676</v>
      </c>
      <c r="D1616" s="25" t="s">
        <v>811</v>
      </c>
      <c r="E1616" s="2">
        <v>447825</v>
      </c>
      <c r="F1616" s="2"/>
      <c r="G1616" s="2" t="s">
        <v>2855</v>
      </c>
      <c r="H1616" s="2"/>
      <c r="I1616" s="2">
        <v>5</v>
      </c>
      <c r="J1616" s="2">
        <v>100</v>
      </c>
      <c r="K1616" s="2">
        <v>15</v>
      </c>
      <c r="L1616" s="2">
        <v>38</v>
      </c>
      <c r="M1616" s="2">
        <v>57.1</v>
      </c>
      <c r="N1616" s="2">
        <v>6</v>
      </c>
      <c r="O1616" s="43" t="str">
        <f>CONCATENATE(Таблица1[[#This Row],[Отверстия]],"/",Таблица1[[#This Row],[PCD]])</f>
        <v>5/100</v>
      </c>
      <c r="P1616" s="7" t="s">
        <v>915</v>
      </c>
      <c r="Q1616" s="43" t="str">
        <f>CONCATENATE(Таблица1[[#This Row],[Отверстия]],"/",Таблица1[[#This Row],[PCD]],"/",Таблица1[[#This Row],[Диаметр]])</f>
        <v>5/100/15</v>
      </c>
      <c r="R161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5/100/15/38/57,1/6</v>
      </c>
      <c r="S1616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5-100-15-38-57,1-6</v>
      </c>
      <c r="T1616" s="58" t="s">
        <v>28</v>
      </c>
      <c r="U1616" s="2">
        <v>8</v>
      </c>
      <c r="V1616" s="2">
        <v>12</v>
      </c>
      <c r="W1616" s="55" t="s">
        <v>2764</v>
      </c>
      <c r="X1616" s="34">
        <v>2101</v>
      </c>
      <c r="Y1616" s="161"/>
      <c r="Z1616" s="37">
        <v>0</v>
      </c>
      <c r="AA1616" s="51">
        <f>IFERROR(VLOOKUP(Таблица1[[#This Row],[Товар КОД6]],'Stock СВОД'!$A$5:$C$220,2,0),)</f>
        <v>0</v>
      </c>
      <c r="AB1616" s="51">
        <f>IFERROR(VLOOKUP(Таблица1[[#This Row],[Товар КОД6]],'Продажи Период СВОД'!$A$5:$C$410,2,0),)</f>
        <v>0</v>
      </c>
      <c r="AC1616" s="129">
        <f>IFERROR(VLOOKUP(Таблица1[[#This Row],[Товар КОД6]],'Stock СВОД'!$A$5:$C$220,3,0),)</f>
        <v>0</v>
      </c>
      <c r="AD1616" s="51">
        <f>IFERROR(VLOOKUP(Таблица1[[#This Row],[Товар КОД6]],'Продажи Период СВОД'!$A$5:$C$410,3,0),)</f>
        <v>0</v>
      </c>
      <c r="AE1616" s="119">
        <f>Таблица1[[#This Row],[СТОК 1001]]+Таблица1[[#This Row],[СТОК 1002,]]</f>
        <v>0</v>
      </c>
      <c r="AF1616" s="128"/>
      <c r="AG1616" s="129"/>
      <c r="AH1616" s="121">
        <f>Таблица1[[#This Row],[1002 заказ]]+Таблица1[[#This Row],[1001 заказ]]</f>
        <v>0</v>
      </c>
      <c r="AI1616" s="57">
        <v>1</v>
      </c>
      <c r="AJ1616" s="57"/>
      <c r="AK1616" s="57"/>
      <c r="AL1616" s="57">
        <f>Таблица1[[#This Row],[ФАКТ 1001]]+Таблица1[[#This Row],[ФАКТ 1002]]+Таблица1[[#This Row],[1001 заказ]]+Таблица1[[#This Row],[1002 заказ]]</f>
        <v>0</v>
      </c>
      <c r="AP1616" s="3">
        <f>Таблица1[[#This Row],[Возврат 1002]]+Таблица1[[#This Row],[Возврат 1001]]</f>
        <v>0</v>
      </c>
      <c r="AQ161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617" spans="1:44" s="3" customFormat="1" ht="15.75" hidden="1" customHeight="1" x14ac:dyDescent="0.2">
      <c r="A1617" s="25" t="s">
        <v>811</v>
      </c>
      <c r="B1617" s="2">
        <v>2039696</v>
      </c>
      <c r="C1617" s="90" t="s">
        <v>1027</v>
      </c>
      <c r="D1617" s="25" t="s">
        <v>811</v>
      </c>
      <c r="E1617" s="2">
        <v>2039696</v>
      </c>
      <c r="F1617" s="2" t="s">
        <v>1027</v>
      </c>
      <c r="G1617" s="59" t="s">
        <v>2855</v>
      </c>
      <c r="H1617" s="2" t="s">
        <v>2856</v>
      </c>
      <c r="I1617" s="2">
        <v>5</v>
      </c>
      <c r="J1617" s="2">
        <v>100</v>
      </c>
      <c r="K1617" s="2">
        <v>15</v>
      </c>
      <c r="L1617" s="2">
        <v>38</v>
      </c>
      <c r="M1617" s="2">
        <v>57.1</v>
      </c>
      <c r="N1617" s="2">
        <v>6</v>
      </c>
      <c r="O1617" s="43" t="str">
        <f>CONCATENATE(Таблица1[[#This Row],[Отверстия]],"/",Таблица1[[#This Row],[PCD]])</f>
        <v>5/100</v>
      </c>
      <c r="P1617" s="7" t="s">
        <v>1028</v>
      </c>
      <c r="Q1617" s="43" t="str">
        <f>CONCATENATE(Таблица1[[#This Row],[Отверстия]],"/",Таблица1[[#This Row],[PCD]],"/",Таблица1[[#This Row],[Диаметр]])</f>
        <v>5/100/15</v>
      </c>
      <c r="R161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5/100/15/38/57,1/6</v>
      </c>
      <c r="S1617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5-100-15-38-57,1-6</v>
      </c>
      <c r="T1617" s="58" t="s">
        <v>28</v>
      </c>
      <c r="U1617" s="2">
        <v>8</v>
      </c>
      <c r="V1617" s="2">
        <v>12</v>
      </c>
      <c r="W1617" s="55" t="s">
        <v>2764</v>
      </c>
      <c r="X1617" s="34">
        <v>1173</v>
      </c>
      <c r="Y1617" s="161"/>
      <c r="Z1617" s="34">
        <v>0</v>
      </c>
      <c r="AA1617" s="51">
        <f>IFERROR(VLOOKUP(Таблица1[[#This Row],[Товар КОД6]],'Stock СВОД'!$A$5:$C$220,2,0),)</f>
        <v>0</v>
      </c>
      <c r="AB1617" s="51">
        <f>IFERROR(VLOOKUP(Таблица1[[#This Row],[Товар КОД6]],'Продажи Период СВОД'!$A$5:$C$410,2,0),)</f>
        <v>0</v>
      </c>
      <c r="AC1617" s="129">
        <f>IFERROR(VLOOKUP(Таблица1[[#This Row],[Товар КОД6]],'Stock СВОД'!$A$5:$C$220,3,0),)</f>
        <v>0</v>
      </c>
      <c r="AD1617" s="51">
        <f>IFERROR(VLOOKUP(Таблица1[[#This Row],[Товар КОД6]],'Продажи Период СВОД'!$A$5:$C$410,3,0),)</f>
        <v>0</v>
      </c>
      <c r="AE1617" s="119">
        <f>Таблица1[[#This Row],[СТОК 1001]]+Таблица1[[#This Row],[СТОК 1002,]]</f>
        <v>0</v>
      </c>
      <c r="AF1617" s="128"/>
      <c r="AG1617" s="129"/>
      <c r="AH1617" s="121">
        <f>Таблица1[[#This Row],[1002 заказ]]+Таблица1[[#This Row],[1001 заказ]]</f>
        <v>0</v>
      </c>
      <c r="AI1617" s="57">
        <v>1</v>
      </c>
      <c r="AJ1617" s="57"/>
      <c r="AK1617" s="57"/>
      <c r="AL1617" s="57">
        <f>Таблица1[[#This Row],[ФАКТ 1001]]+Таблица1[[#This Row],[ФАКТ 1002]]+Таблица1[[#This Row],[1001 заказ]]+Таблица1[[#This Row],[1002 заказ]]</f>
        <v>0</v>
      </c>
      <c r="AP1617" s="3">
        <f>Таблица1[[#This Row],[Возврат 1002]]+Таблица1[[#This Row],[Возврат 1001]]</f>
        <v>0</v>
      </c>
      <c r="AQ161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618" spans="1:44" s="3" customFormat="1" ht="15.75" hidden="1" customHeight="1" x14ac:dyDescent="0.25">
      <c r="A1618" s="24" t="s">
        <v>811</v>
      </c>
      <c r="B1618" s="2">
        <v>2146084</v>
      </c>
      <c r="C1618" s="90">
        <v>15007</v>
      </c>
      <c r="D1618" s="24" t="s">
        <v>811</v>
      </c>
      <c r="E1618" s="7">
        <v>2146084</v>
      </c>
      <c r="F1618" s="7"/>
      <c r="G1618" s="8" t="s">
        <v>2693</v>
      </c>
      <c r="H1618" s="4" t="s">
        <v>2689</v>
      </c>
      <c r="I1618" s="4">
        <v>5</v>
      </c>
      <c r="J1618" s="4">
        <v>100</v>
      </c>
      <c r="K1618" s="4">
        <v>15</v>
      </c>
      <c r="L1618" s="4">
        <v>38</v>
      </c>
      <c r="M1618" s="4">
        <v>57.1</v>
      </c>
      <c r="N1618" s="4">
        <v>6</v>
      </c>
      <c r="O1618" s="43" t="str">
        <f>CONCATENATE(Таблица1[[#This Row],[Отверстия]],"/",Таблица1[[#This Row],[PCD]])</f>
        <v>5/100</v>
      </c>
      <c r="P1618" s="5" t="s">
        <v>2677</v>
      </c>
      <c r="Q1618" s="43" t="str">
        <f>CONCATENATE(Таблица1[[#This Row],[Отверстия]],"/",Таблица1[[#This Row],[PCD]],"/",Таблица1[[#This Row],[Диаметр]])</f>
        <v>5/100/15</v>
      </c>
      <c r="R161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5/100/15/38/57,1/6</v>
      </c>
      <c r="S1618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5-100-15-38-57,1-6</v>
      </c>
      <c r="T1618" s="58" t="s">
        <v>28</v>
      </c>
      <c r="U1618" s="2">
        <v>8</v>
      </c>
      <c r="V1618" s="2">
        <v>12</v>
      </c>
      <c r="W1618" s="55" t="s">
        <v>2764</v>
      </c>
      <c r="X1618" s="34">
        <v>1790</v>
      </c>
      <c r="Y1618" s="161">
        <v>1790</v>
      </c>
      <c r="Z1618" s="37">
        <v>1587.0016666666668</v>
      </c>
      <c r="AA1618" s="51">
        <f>IFERROR(VLOOKUP(Таблица1[[#This Row],[Товар КОД6]],'Stock СВОД'!$A$5:$C$220,2,0),)</f>
        <v>7</v>
      </c>
      <c r="AB1618" s="51">
        <f>IFERROR(VLOOKUP(Таблица1[[#This Row],[Товар КОД6]],'Продажи Период СВОД'!$A$5:$C$410,2,0),)</f>
        <v>5</v>
      </c>
      <c r="AC1618" s="129">
        <f>IFERROR(VLOOKUP(Таблица1[[#This Row],[Товар КОД6]],'Stock СВОД'!$A$5:$C$220,3,0),)</f>
        <v>8</v>
      </c>
      <c r="AD1618" s="51">
        <f>IFERROR(VLOOKUP(Таблица1[[#This Row],[Товар КОД6]],'Продажи Период СВОД'!$A$5:$C$410,3,0),)</f>
        <v>4</v>
      </c>
      <c r="AE1618" s="119">
        <f>Таблица1[[#This Row],[СТОК 1001]]+Таблица1[[#This Row],[СТОК 1002,]]</f>
        <v>15</v>
      </c>
      <c r="AF1618" s="128"/>
      <c r="AG1618" s="129"/>
      <c r="AH1618" s="121">
        <f>Таблица1[[#This Row],[1002 заказ]]+Таблица1[[#This Row],[1001 заказ]]</f>
        <v>0</v>
      </c>
      <c r="AI1618" s="57">
        <v>1</v>
      </c>
      <c r="AJ1618" s="57"/>
      <c r="AK1618" s="57"/>
      <c r="AL1618" s="57">
        <f>Таблица1[[#This Row],[ФАКТ 1001]]+Таблица1[[#This Row],[ФАКТ 1002]]+Таблица1[[#This Row],[1001 заказ]]+Таблица1[[#This Row],[1002 заказ]]</f>
        <v>0</v>
      </c>
      <c r="AP1618" s="3">
        <f>Таблица1[[#This Row],[Возврат 1002]]+Таблица1[[#This Row],[Возврат 1001]]</f>
        <v>0</v>
      </c>
      <c r="AQ161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24</v>
      </c>
      <c r="AR1618" s="193" t="s">
        <v>3557</v>
      </c>
    </row>
    <row r="1619" spans="1:44" s="3" customFormat="1" ht="15.75" hidden="1" customHeight="1" x14ac:dyDescent="0.2">
      <c r="A1619" s="25" t="s">
        <v>811</v>
      </c>
      <c r="B1619" s="2">
        <v>885346</v>
      </c>
      <c r="C1619" s="90" t="s">
        <v>837</v>
      </c>
      <c r="D1619" s="25" t="s">
        <v>811</v>
      </c>
      <c r="E1619" s="2">
        <v>885346</v>
      </c>
      <c r="F1619" s="2"/>
      <c r="G1619" s="59"/>
      <c r="H1619" s="2"/>
      <c r="I1619" s="2">
        <v>5</v>
      </c>
      <c r="J1619" s="2">
        <v>100</v>
      </c>
      <c r="K1619" s="2">
        <v>15</v>
      </c>
      <c r="L1619" s="2">
        <v>38</v>
      </c>
      <c r="M1619" s="2">
        <v>57.1</v>
      </c>
      <c r="N1619" s="2">
        <v>6</v>
      </c>
      <c r="O1619" s="43" t="str">
        <f>CONCATENATE(Таблица1[[#This Row],[Отверстия]],"/",Таблица1[[#This Row],[PCD]])</f>
        <v>5/100</v>
      </c>
      <c r="P1619" s="7" t="s">
        <v>916</v>
      </c>
      <c r="Q1619" s="43" t="str">
        <f>CONCATENATE(Таблица1[[#This Row],[Отверстия]],"/",Таблица1[[#This Row],[PCD]],"/",Таблица1[[#This Row],[Диаметр]])</f>
        <v>5/100/15</v>
      </c>
      <c r="R161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5/100/15/38/57,1/6</v>
      </c>
      <c r="S1619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5-100-15-38-57,1-6</v>
      </c>
      <c r="T1619" s="58" t="s">
        <v>28</v>
      </c>
      <c r="U1619" s="2">
        <v>8</v>
      </c>
      <c r="V1619" s="2">
        <v>12</v>
      </c>
      <c r="W1619" s="55" t="s">
        <v>2764</v>
      </c>
      <c r="X1619" s="34">
        <v>1393</v>
      </c>
      <c r="Y1619" s="161"/>
      <c r="Z1619" s="37">
        <v>0</v>
      </c>
      <c r="AA1619" s="51">
        <f>IFERROR(VLOOKUP(Таблица1[[#This Row],[Товар КОД6]],'Stock СВОД'!$A$5:$C$220,2,0),)</f>
        <v>0</v>
      </c>
      <c r="AB1619" s="51">
        <f>IFERROR(VLOOKUP(Таблица1[[#This Row],[Товар КОД6]],'Продажи Период СВОД'!$A$5:$C$410,2,0),)</f>
        <v>0</v>
      </c>
      <c r="AC1619" s="129">
        <f>IFERROR(VLOOKUP(Таблица1[[#This Row],[Товар КОД6]],'Stock СВОД'!$A$5:$C$220,3,0),)</f>
        <v>0</v>
      </c>
      <c r="AD1619" s="51">
        <f>IFERROR(VLOOKUP(Таблица1[[#This Row],[Товар КОД6]],'Продажи Период СВОД'!$A$5:$C$410,3,0),)</f>
        <v>0</v>
      </c>
      <c r="AE1619" s="119">
        <f>Таблица1[[#This Row],[СТОК 1001]]+Таблица1[[#This Row],[СТОК 1002,]]</f>
        <v>0</v>
      </c>
      <c r="AF1619" s="128"/>
      <c r="AG1619" s="129"/>
      <c r="AH1619" s="121">
        <f>Таблица1[[#This Row],[1002 заказ]]+Таблица1[[#This Row],[1001 заказ]]</f>
        <v>0</v>
      </c>
      <c r="AI1619" s="57">
        <v>1</v>
      </c>
      <c r="AJ1619" s="57"/>
      <c r="AK1619" s="57"/>
      <c r="AL1619" s="57">
        <f>Таблица1[[#This Row],[ФАКТ 1001]]+Таблица1[[#This Row],[ФАКТ 1002]]+Таблица1[[#This Row],[1001 заказ]]+Таблица1[[#This Row],[1002 заказ]]</f>
        <v>0</v>
      </c>
      <c r="AP1619" s="3">
        <f>Таблица1[[#This Row],[Возврат 1002]]+Таблица1[[#This Row],[Возврат 1001]]</f>
        <v>0</v>
      </c>
      <c r="AQ161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620" spans="1:44" s="3" customFormat="1" ht="15.75" hidden="1" customHeight="1" x14ac:dyDescent="0.2">
      <c r="A1620" s="24" t="s">
        <v>811</v>
      </c>
      <c r="B1620" s="75">
        <v>496767</v>
      </c>
      <c r="C1620" s="91"/>
      <c r="D1620" s="24" t="s">
        <v>811</v>
      </c>
      <c r="E1620" s="68">
        <v>496767</v>
      </c>
      <c r="F1620" s="68"/>
      <c r="G1620" s="74"/>
      <c r="H1620" s="5"/>
      <c r="I1620" s="75">
        <v>5</v>
      </c>
      <c r="J1620" s="75">
        <v>100</v>
      </c>
      <c r="K1620" s="75">
        <v>15</v>
      </c>
      <c r="L1620" s="75">
        <v>38</v>
      </c>
      <c r="M1620" s="4">
        <v>57.1</v>
      </c>
      <c r="N1620" s="75">
        <v>6</v>
      </c>
      <c r="O1620" s="206" t="str">
        <f>CONCATENATE(Таблица1[[#This Row],[Отверстия]],"/",Таблица1[[#This Row],[PCD]])</f>
        <v>5/100</v>
      </c>
      <c r="P1620" s="68" t="s">
        <v>2719</v>
      </c>
      <c r="Q1620" s="43" t="str">
        <f>CONCATENATE(Таблица1[[#This Row],[Отверстия]],"/",Таблица1[[#This Row],[PCD]],"/",Таблица1[[#This Row],[Диаметр]])</f>
        <v>5/100/15</v>
      </c>
      <c r="R162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5/100/15/38/57,1/6</v>
      </c>
      <c r="S1620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5-100-15-38-57,1-6</v>
      </c>
      <c r="T1620" s="58" t="s">
        <v>28</v>
      </c>
      <c r="U1620" s="2">
        <v>8</v>
      </c>
      <c r="V1620" s="2">
        <v>12</v>
      </c>
      <c r="W1620" s="55" t="s">
        <v>2764</v>
      </c>
      <c r="X1620" s="34">
        <v>1010</v>
      </c>
      <c r="Y1620" s="161"/>
      <c r="Z1620" s="34">
        <v>0</v>
      </c>
      <c r="AA1620" s="51">
        <f>IFERROR(VLOOKUP(Таблица1[[#This Row],[Товар КОД6]],'Stock СВОД'!$A$5:$C$220,2,0),)</f>
        <v>0</v>
      </c>
      <c r="AB1620" s="51">
        <f>IFERROR(VLOOKUP(Таблица1[[#This Row],[Товар КОД6]],'Продажи Период СВОД'!$A$5:$C$410,2,0),)</f>
        <v>0</v>
      </c>
      <c r="AC1620" s="129">
        <f>IFERROR(VLOOKUP(Таблица1[[#This Row],[Товар КОД6]],'Stock СВОД'!$A$5:$C$220,3,0),)</f>
        <v>0</v>
      </c>
      <c r="AD1620" s="51">
        <f>IFERROR(VLOOKUP(Таблица1[[#This Row],[Товар КОД6]],'Продажи Период СВОД'!$A$5:$C$410,3,0),)</f>
        <v>0</v>
      </c>
      <c r="AE1620" s="119">
        <f>Таблица1[[#This Row],[СТОК 1001]]+Таблица1[[#This Row],[СТОК 1002,]]</f>
        <v>0</v>
      </c>
      <c r="AF1620" s="128"/>
      <c r="AG1620" s="129"/>
      <c r="AH1620" s="121">
        <f>Таблица1[[#This Row],[1002 заказ]]+Таблица1[[#This Row],[1001 заказ]]</f>
        <v>0</v>
      </c>
      <c r="AI1620" s="57">
        <v>1</v>
      </c>
      <c r="AJ1620" s="57"/>
      <c r="AK1620" s="57"/>
      <c r="AL1620" s="57">
        <f>Таблица1[[#This Row],[ФАКТ 1001]]+Таблица1[[#This Row],[ФАКТ 1002]]+Таблица1[[#This Row],[1001 заказ]]+Таблица1[[#This Row],[1002 заказ]]</f>
        <v>0</v>
      </c>
      <c r="AP1620" s="3">
        <f>Таблица1[[#This Row],[Возврат 1002]]+Таблица1[[#This Row],[Возврат 1001]]</f>
        <v>0</v>
      </c>
      <c r="AQ162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621" spans="1:44" s="3" customFormat="1" ht="15.75" hidden="1" customHeight="1" x14ac:dyDescent="0.2">
      <c r="A1621" s="25" t="s">
        <v>811</v>
      </c>
      <c r="B1621" s="2">
        <v>2116378</v>
      </c>
      <c r="C1621" s="90" t="s">
        <v>1147</v>
      </c>
      <c r="D1621" s="25" t="s">
        <v>811</v>
      </c>
      <c r="E1621" s="2">
        <v>2116378</v>
      </c>
      <c r="F1621" s="90" t="s">
        <v>1147</v>
      </c>
      <c r="G1621" s="59" t="s">
        <v>2855</v>
      </c>
      <c r="H1621" s="2" t="s">
        <v>1051</v>
      </c>
      <c r="I1621" s="2">
        <v>5</v>
      </c>
      <c r="J1621" s="2">
        <v>105</v>
      </c>
      <c r="K1621" s="2">
        <v>15</v>
      </c>
      <c r="L1621" s="2">
        <v>39</v>
      </c>
      <c r="M1621" s="4">
        <v>56.6</v>
      </c>
      <c r="N1621" s="2">
        <v>6</v>
      </c>
      <c r="O1621" s="43" t="str">
        <f>CONCATENATE(Таблица1[[#This Row],[Отверстия]],"/",Таблица1[[#This Row],[PCD]])</f>
        <v>5/105</v>
      </c>
      <c r="P1621" s="7" t="s">
        <v>1148</v>
      </c>
      <c r="Q1621" s="43" t="str">
        <f>CONCATENATE(Таблица1[[#This Row],[Отверстия]],"/",Таблица1[[#This Row],[PCD]],"/",Таблица1[[#This Row],[Диаметр]])</f>
        <v>5/105/15</v>
      </c>
      <c r="R162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5/105/15/39/56,6/6</v>
      </c>
      <c r="S1621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5-105-15-39-56,6-6</v>
      </c>
      <c r="T1621" s="58" t="s">
        <v>22</v>
      </c>
      <c r="U1621" s="2"/>
      <c r="V1621" s="2"/>
      <c r="W1621" s="55" t="s">
        <v>2765</v>
      </c>
      <c r="X1621" s="34">
        <v>850</v>
      </c>
      <c r="Y1621" s="161">
        <v>850</v>
      </c>
      <c r="Z1621" s="37">
        <v>830.07942857142848</v>
      </c>
      <c r="AA1621" s="51">
        <f>IFERROR(VLOOKUP(Таблица1[[#This Row],[Товар КОД6]],'Stock СВОД'!$A$5:$C$220,2,0),)</f>
        <v>0</v>
      </c>
      <c r="AB1621" s="51">
        <f>IFERROR(VLOOKUP(Таблица1[[#This Row],[Товар КОД6]],'Продажи Период СВОД'!$A$5:$C$410,2,0),)</f>
        <v>0</v>
      </c>
      <c r="AC1621" s="129">
        <f>IFERROR(VLOOKUP(Таблица1[[#This Row],[Товар КОД6]],'Stock СВОД'!$A$5:$C$220,3,0),)</f>
        <v>3</v>
      </c>
      <c r="AD1621" s="51">
        <f>IFERROR(VLOOKUP(Таблица1[[#This Row],[Товар КОД6]],'Продажи Период СВОД'!$A$5:$C$410,3,0),)</f>
        <v>4</v>
      </c>
      <c r="AE1621" s="119">
        <f>Таблица1[[#This Row],[СТОК 1001]]+Таблица1[[#This Row],[СТОК 1002,]]</f>
        <v>3</v>
      </c>
      <c r="AF1621" s="128"/>
      <c r="AG1621" s="129"/>
      <c r="AH1621" s="121">
        <f>Таблица1[[#This Row],[1002 заказ]]+Таблица1[[#This Row],[1001 заказ]]</f>
        <v>0</v>
      </c>
      <c r="AI1621" s="57">
        <v>1</v>
      </c>
      <c r="AJ1621" s="57"/>
      <c r="AK1621" s="57"/>
      <c r="AL1621" s="57">
        <f>Таблица1[[#This Row],[ФАКТ 1001]]+Таблица1[[#This Row],[ФАКТ 1002]]+Таблица1[[#This Row],[1001 заказ]]+Таблица1[[#This Row],[1002 заказ]]</f>
        <v>0</v>
      </c>
      <c r="AP1621" s="3">
        <f>Таблица1[[#This Row],[Возврат 1002]]+Таблица1[[#This Row],[Возврат 1001]]</f>
        <v>0</v>
      </c>
      <c r="AQ162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7</v>
      </c>
    </row>
    <row r="1622" spans="1:44" s="3" customFormat="1" ht="15.75" hidden="1" customHeight="1" x14ac:dyDescent="0.2">
      <c r="A1622" s="25" t="s">
        <v>811</v>
      </c>
      <c r="B1622" s="104">
        <v>895247</v>
      </c>
      <c r="C1622" s="105" t="s">
        <v>838</v>
      </c>
      <c r="D1622" s="25" t="s">
        <v>811</v>
      </c>
      <c r="E1622" s="104">
        <v>895247</v>
      </c>
      <c r="F1622" s="104" t="s">
        <v>2869</v>
      </c>
      <c r="G1622" s="266" t="s">
        <v>2855</v>
      </c>
      <c r="H1622" s="104" t="s">
        <v>2868</v>
      </c>
      <c r="I1622" s="2">
        <v>5</v>
      </c>
      <c r="J1622" s="2">
        <v>105</v>
      </c>
      <c r="K1622" s="2">
        <v>16</v>
      </c>
      <c r="L1622" s="2">
        <v>39</v>
      </c>
      <c r="M1622" s="4">
        <v>56.6</v>
      </c>
      <c r="N1622" s="2">
        <v>6.5</v>
      </c>
      <c r="O1622" s="43" t="str">
        <f>CONCATENATE(Таблица1[[#This Row],[Отверстия]],"/",Таблица1[[#This Row],[PCD]])</f>
        <v>5/105</v>
      </c>
      <c r="P1622" s="7" t="s">
        <v>917</v>
      </c>
      <c r="Q1622" s="43" t="str">
        <f>CONCATENATE(Таблица1[[#This Row],[Отверстия]],"/",Таблица1[[#This Row],[PCD]],"/",Таблица1[[#This Row],[Диаметр]])</f>
        <v>5/105/16</v>
      </c>
      <c r="R162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5/105/16/39/56,6/6,5</v>
      </c>
      <c r="S1622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5-105-16-39-56,6-6,5</v>
      </c>
      <c r="T1622" s="58" t="s">
        <v>22</v>
      </c>
      <c r="U1622" s="2"/>
      <c r="V1622" s="2"/>
      <c r="W1622" s="55" t="s">
        <v>2781</v>
      </c>
      <c r="X1622" s="34">
        <v>1690</v>
      </c>
      <c r="Y1622" s="161">
        <v>1690</v>
      </c>
      <c r="Z1622" s="34">
        <v>1689.7603933333332</v>
      </c>
      <c r="AA1622" s="51">
        <f>IFERROR(VLOOKUP(Таблица1[[#This Row],[Товар КОД6]],'Stock СВОД'!$A$5:$C$220,2,0),)</f>
        <v>2</v>
      </c>
      <c r="AB1622" s="51">
        <f>IFERROR(VLOOKUP(Таблица1[[#This Row],[Товар КОД6]],'Продажи Период СВОД'!$A$5:$C$410,2,0),)</f>
        <v>0</v>
      </c>
      <c r="AC1622" s="129">
        <f>IFERROR(VLOOKUP(Таблица1[[#This Row],[Товар КОД6]],'Stock СВОД'!$A$5:$C$220,3,0),)</f>
        <v>1</v>
      </c>
      <c r="AD1622" s="51">
        <f>IFERROR(VLOOKUP(Таблица1[[#This Row],[Товар КОД6]],'Продажи Период СВОД'!$A$5:$C$410,3,0),)</f>
        <v>4</v>
      </c>
      <c r="AE1622" s="119">
        <f>Таблица1[[#This Row],[СТОК 1001]]+Таблица1[[#This Row],[СТОК 1002,]]</f>
        <v>3</v>
      </c>
      <c r="AF1622" s="128"/>
      <c r="AG1622" s="129"/>
      <c r="AH1622" s="121">
        <f>Таблица1[[#This Row],[1002 заказ]]+Таблица1[[#This Row],[1001 заказ]]</f>
        <v>0</v>
      </c>
      <c r="AI1622" s="57">
        <v>1</v>
      </c>
      <c r="AJ1622" s="57"/>
      <c r="AK1622" s="57"/>
      <c r="AL1622" s="57">
        <f>Таблица1[[#This Row],[ФАКТ 1001]]+Таблица1[[#This Row],[ФАКТ 1002]]+Таблица1[[#This Row],[1001 заказ]]+Таблица1[[#This Row],[1002 заказ]]</f>
        <v>0</v>
      </c>
      <c r="AP1622" s="3">
        <f>Таблица1[[#This Row],[Возврат 1002]]+Таблица1[[#This Row],[Возврат 1001]]</f>
        <v>0</v>
      </c>
      <c r="AQ162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7</v>
      </c>
    </row>
    <row r="1623" spans="1:44" s="3" customFormat="1" ht="15.75" hidden="1" customHeight="1" x14ac:dyDescent="0.2">
      <c r="A1623" s="25" t="s">
        <v>811</v>
      </c>
      <c r="B1623" s="2">
        <v>35263</v>
      </c>
      <c r="C1623" s="90">
        <v>131594</v>
      </c>
      <c r="D1623" s="25" t="s">
        <v>811</v>
      </c>
      <c r="E1623" s="2">
        <v>35263</v>
      </c>
      <c r="F1623" s="2"/>
      <c r="G1623" s="59"/>
      <c r="H1623" s="2"/>
      <c r="I1623" s="2">
        <v>5</v>
      </c>
      <c r="J1623" s="2">
        <v>105</v>
      </c>
      <c r="K1623" s="2">
        <v>16</v>
      </c>
      <c r="L1623" s="2">
        <v>39</v>
      </c>
      <c r="M1623" s="4">
        <v>56.6</v>
      </c>
      <c r="N1623" s="2">
        <v>6.5</v>
      </c>
      <c r="O1623" s="43" t="str">
        <f>CONCATENATE(Таблица1[[#This Row],[Отверстия]],"/",Таблица1[[#This Row],[PCD]])</f>
        <v>5/105</v>
      </c>
      <c r="P1623" s="7" t="s">
        <v>919</v>
      </c>
      <c r="Q1623" s="43" t="str">
        <f>CONCATENATE(Таблица1[[#This Row],[Отверстия]],"/",Таблица1[[#This Row],[PCD]],"/",Таблица1[[#This Row],[Диаметр]])</f>
        <v>5/105/16</v>
      </c>
      <c r="R162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5/105/16/39/56,6/6,5</v>
      </c>
      <c r="S1623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5-105-16-39-56,6-6,5</v>
      </c>
      <c r="T1623" s="58" t="s">
        <v>22</v>
      </c>
      <c r="U1623" s="2"/>
      <c r="V1623" s="2"/>
      <c r="W1623" s="55" t="s">
        <v>2781</v>
      </c>
      <c r="X1623" s="34">
        <v>1187</v>
      </c>
      <c r="Y1623" s="161"/>
      <c r="Z1623" s="37">
        <v>0</v>
      </c>
      <c r="AA1623" s="51">
        <f>IFERROR(VLOOKUP(Таблица1[[#This Row],[Товар КОД6]],'Stock СВОД'!$A$5:$C$220,2,0),)</f>
        <v>0</v>
      </c>
      <c r="AB1623" s="51">
        <f>IFERROR(VLOOKUP(Таблица1[[#This Row],[Товар КОД6]],'Продажи Период СВОД'!$A$5:$C$410,2,0),)</f>
        <v>0</v>
      </c>
      <c r="AC1623" s="129">
        <f>IFERROR(VLOOKUP(Таблица1[[#This Row],[Товар КОД6]],'Stock СВОД'!$A$5:$C$220,3,0),)</f>
        <v>0</v>
      </c>
      <c r="AD1623" s="51">
        <f>IFERROR(VLOOKUP(Таблица1[[#This Row],[Товар КОД6]],'Продажи Период СВОД'!$A$5:$C$410,3,0),)</f>
        <v>0</v>
      </c>
      <c r="AE1623" s="119">
        <f>Таблица1[[#This Row],[СТОК 1001]]+Таблица1[[#This Row],[СТОК 1002,]]</f>
        <v>0</v>
      </c>
      <c r="AF1623" s="128"/>
      <c r="AG1623" s="129"/>
      <c r="AH1623" s="121">
        <f>Таблица1[[#This Row],[1002 заказ]]+Таблица1[[#This Row],[1001 заказ]]</f>
        <v>0</v>
      </c>
      <c r="AI1623" s="57">
        <v>1</v>
      </c>
      <c r="AJ1623" s="57"/>
      <c r="AK1623" s="57"/>
      <c r="AL1623" s="57">
        <f>Таблица1[[#This Row],[ФАКТ 1001]]+Таблица1[[#This Row],[ФАКТ 1002]]+Таблица1[[#This Row],[1001 заказ]]+Таблица1[[#This Row],[1002 заказ]]</f>
        <v>0</v>
      </c>
      <c r="AP1623" s="3">
        <f>Таблица1[[#This Row],[Возврат 1002]]+Таблица1[[#This Row],[Возврат 1001]]</f>
        <v>0</v>
      </c>
      <c r="AQ162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624" spans="1:44" s="3" customFormat="1" ht="15.75" hidden="1" customHeight="1" x14ac:dyDescent="0.2">
      <c r="A1624" s="25" t="s">
        <v>811</v>
      </c>
      <c r="B1624" s="106" t="s">
        <v>3054</v>
      </c>
      <c r="C1624" s="107" t="s">
        <v>838</v>
      </c>
      <c r="D1624" s="25" t="s">
        <v>811</v>
      </c>
      <c r="E1624" s="106">
        <v>895247</v>
      </c>
      <c r="F1624" s="106" t="s">
        <v>2869</v>
      </c>
      <c r="G1624" s="108" t="s">
        <v>2855</v>
      </c>
      <c r="H1624" s="106" t="s">
        <v>2782</v>
      </c>
      <c r="I1624" s="2">
        <v>5</v>
      </c>
      <c r="J1624" s="2">
        <v>105</v>
      </c>
      <c r="K1624" s="2">
        <v>16</v>
      </c>
      <c r="L1624" s="2">
        <v>39</v>
      </c>
      <c r="M1624" s="2">
        <v>56.6</v>
      </c>
      <c r="N1624" s="2">
        <v>6.5</v>
      </c>
      <c r="O1624" s="43" t="str">
        <f>CONCATENATE(Таблица1[[#This Row],[Отверстия]],"/",Таблица1[[#This Row],[PCD]])</f>
        <v>5/105</v>
      </c>
      <c r="P1624" s="7" t="s">
        <v>917</v>
      </c>
      <c r="Q1624" s="43" t="str">
        <f>CONCATENATE(Таблица1[[#This Row],[Отверстия]],"/",Таблица1[[#This Row],[PCD]],"/",Таблица1[[#This Row],[Диаметр]])</f>
        <v>5/105/16</v>
      </c>
      <c r="R162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5/105/16/39/56,6/6,5</v>
      </c>
      <c r="S1624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5-105-16-39-56,6-6,5</v>
      </c>
      <c r="T1624" s="58" t="s">
        <v>22</v>
      </c>
      <c r="U1624" s="2"/>
      <c r="V1624" s="2"/>
      <c r="W1624" s="55"/>
      <c r="X1624" s="34"/>
      <c r="Y1624" s="161"/>
      <c r="Z1624" s="37">
        <v>0</v>
      </c>
      <c r="AA1624" s="51">
        <f>IFERROR(VLOOKUP(Таблица1[[#This Row],[Товар КОД6]],'Stock СВОД'!$A$5:$C$220,2,0),)</f>
        <v>0</v>
      </c>
      <c r="AB1624" s="51">
        <f>IFERROR(VLOOKUP(Таблица1[[#This Row],[Товар КОД6]],'Продажи Период СВОД'!$A$5:$C$410,2,0),)</f>
        <v>0</v>
      </c>
      <c r="AC1624" s="129">
        <f>IFERROR(VLOOKUP(Таблица1[[#This Row],[Товар КОД6]],'Stock СВОД'!$A$5:$C$220,3,0),)</f>
        <v>0</v>
      </c>
      <c r="AD1624" s="51">
        <f>IFERROR(VLOOKUP(Таблица1[[#This Row],[Товар КОД6]],'Продажи Период СВОД'!$A$5:$C$410,3,0),)</f>
        <v>0</v>
      </c>
      <c r="AE1624" s="119">
        <f>Таблица1[[#This Row],[СТОК 1001]]+Таблица1[[#This Row],[СТОК 1002,]]</f>
        <v>0</v>
      </c>
      <c r="AF1624" s="128"/>
      <c r="AG1624" s="129"/>
      <c r="AH1624" s="121">
        <f>Таблица1[[#This Row],[1002 заказ]]+Таблица1[[#This Row],[1001 заказ]]</f>
        <v>0</v>
      </c>
      <c r="AI1624" s="57"/>
      <c r="AJ1624" s="57"/>
      <c r="AK1624" s="57"/>
      <c r="AL1624" s="57">
        <f>Таблица1[[#This Row],[ФАКТ 1001]]+Таблица1[[#This Row],[ФАКТ 1002]]+Таблица1[[#This Row],[1001 заказ]]+Таблица1[[#This Row],[1002 заказ]]</f>
        <v>0</v>
      </c>
      <c r="AP1624" s="3">
        <f>Таблица1[[#This Row],[Возврат 1002]]+Таблица1[[#This Row],[Возврат 1001]]</f>
        <v>0</v>
      </c>
      <c r="AQ162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625" spans="1:44" s="3" customFormat="1" ht="15.75" hidden="1" customHeight="1" x14ac:dyDescent="0.2">
      <c r="A1625" s="25" t="s">
        <v>811</v>
      </c>
      <c r="B1625" s="2">
        <v>675284</v>
      </c>
      <c r="C1625" s="90">
        <v>44086</v>
      </c>
      <c r="D1625" s="25" t="s">
        <v>811</v>
      </c>
      <c r="E1625" s="2">
        <v>675284</v>
      </c>
      <c r="F1625" s="2"/>
      <c r="G1625" s="59"/>
      <c r="H1625" s="2"/>
      <c r="I1625" s="2">
        <v>5</v>
      </c>
      <c r="J1625" s="2">
        <v>108</v>
      </c>
      <c r="K1625" s="2">
        <v>15</v>
      </c>
      <c r="L1625" s="2">
        <v>45</v>
      </c>
      <c r="M1625" s="4">
        <v>58.1</v>
      </c>
      <c r="N1625" s="2">
        <v>6.5</v>
      </c>
      <c r="O1625" s="43" t="str">
        <f>CONCATENATE(Таблица1[[#This Row],[Отверстия]],"/",Таблица1[[#This Row],[PCD]])</f>
        <v>5/108</v>
      </c>
      <c r="P1625" s="7" t="s">
        <v>940</v>
      </c>
      <c r="Q1625" s="43" t="str">
        <f>CONCATENATE(Таблица1[[#This Row],[Отверстия]],"/",Таблица1[[#This Row],[PCD]],"/",Таблица1[[#This Row],[Диаметр]])</f>
        <v>5/108/15</v>
      </c>
      <c r="R162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5/108/15/45/58,1/6,5</v>
      </c>
      <c r="S1625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5-108-15-45-58,1-6,5</v>
      </c>
      <c r="T1625" s="2" t="s">
        <v>22</v>
      </c>
      <c r="U1625" s="2"/>
      <c r="V1625" s="2"/>
      <c r="W1625" s="55" t="s">
        <v>2766</v>
      </c>
      <c r="X1625" s="34">
        <v>1121</v>
      </c>
      <c r="Y1625" s="161"/>
      <c r="Z1625" s="112">
        <v>0</v>
      </c>
      <c r="AA1625" s="51">
        <f>IFERROR(VLOOKUP(Таблица1[[#This Row],[Товар КОД6]],'Stock СВОД'!$A$5:$C$220,2,0),)</f>
        <v>0</v>
      </c>
      <c r="AB1625" s="51">
        <f>IFERROR(VLOOKUP(Таблица1[[#This Row],[Товар КОД6]],'Продажи Период СВОД'!$A$5:$C$410,2,0),)</f>
        <v>0</v>
      </c>
      <c r="AC1625" s="129">
        <f>IFERROR(VLOOKUP(Таблица1[[#This Row],[Товар КОД6]],'Stock СВОД'!$A$5:$C$220,3,0),)</f>
        <v>0</v>
      </c>
      <c r="AD1625" s="51">
        <f>IFERROR(VLOOKUP(Таблица1[[#This Row],[Товар КОД6]],'Продажи Период СВОД'!$A$5:$C$410,3,0),)</f>
        <v>0</v>
      </c>
      <c r="AE1625" s="119">
        <f>Таблица1[[#This Row],[СТОК 1001]]+Таблица1[[#This Row],[СТОК 1002,]]</f>
        <v>0</v>
      </c>
      <c r="AF1625" s="128"/>
      <c r="AG1625" s="129"/>
      <c r="AH1625" s="121">
        <f>Таблица1[[#This Row],[1002 заказ]]+Таблица1[[#This Row],[1001 заказ]]</f>
        <v>0</v>
      </c>
      <c r="AI1625" s="57">
        <v>1</v>
      </c>
      <c r="AJ1625" s="57"/>
      <c r="AK1625" s="57"/>
      <c r="AL1625" s="57">
        <f>Таблица1[[#This Row],[ФАКТ 1001]]+Таблица1[[#This Row],[ФАКТ 1002]]+Таблица1[[#This Row],[1001 заказ]]+Таблица1[[#This Row],[1002 заказ]]</f>
        <v>0</v>
      </c>
      <c r="AP1625" s="3">
        <f>Таблица1[[#This Row],[Возврат 1002]]+Таблица1[[#This Row],[Возврат 1001]]</f>
        <v>0</v>
      </c>
      <c r="AQ162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626" spans="1:44" s="3" customFormat="1" ht="15.75" hidden="1" customHeight="1" x14ac:dyDescent="0.2">
      <c r="A1626" s="25" t="s">
        <v>811</v>
      </c>
      <c r="B1626" s="71">
        <v>455515</v>
      </c>
      <c r="C1626" s="93">
        <v>35607</v>
      </c>
      <c r="D1626" s="25" t="s">
        <v>811</v>
      </c>
      <c r="E1626" s="2">
        <v>455515</v>
      </c>
      <c r="F1626" s="71"/>
      <c r="G1626" s="71"/>
      <c r="H1626" s="2"/>
      <c r="I1626" s="71">
        <v>5</v>
      </c>
      <c r="J1626" s="71">
        <v>108</v>
      </c>
      <c r="K1626" s="71">
        <v>15</v>
      </c>
      <c r="L1626" s="71">
        <v>52.5</v>
      </c>
      <c r="M1626" s="71">
        <v>63.4</v>
      </c>
      <c r="N1626" s="71">
        <v>6</v>
      </c>
      <c r="O1626" s="63" t="str">
        <f>CONCATENATE(Таблица1[[#This Row],[Отверстия]],"/",Таблица1[[#This Row],[PCD]])</f>
        <v>5/108</v>
      </c>
      <c r="P1626" s="69" t="s">
        <v>1142</v>
      </c>
      <c r="Q1626" s="63" t="str">
        <f>CONCATENATE(Таблица1[[#This Row],[Отверстия]],"/",Таблица1[[#This Row],[PCD]],"/",Таблица1[[#This Row],[Диаметр]])</f>
        <v>5/108/15</v>
      </c>
      <c r="R162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5/108/15/52,5/63,4/6</v>
      </c>
      <c r="S1626" s="86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5-108-15-52,5-63,4-6</v>
      </c>
      <c r="T1626" s="37" t="s">
        <v>28</v>
      </c>
      <c r="U1626" s="2">
        <v>4</v>
      </c>
      <c r="V1626" s="71">
        <v>4</v>
      </c>
      <c r="W1626" s="56" t="s">
        <v>2767</v>
      </c>
      <c r="X1626" s="34">
        <v>990</v>
      </c>
      <c r="Y1626" s="163">
        <v>990</v>
      </c>
      <c r="Z1626" s="153">
        <v>1493.7147999999997</v>
      </c>
      <c r="AA1626" s="51">
        <f>IFERROR(VLOOKUP(Таблица1[[#This Row],[Товар КОД6]],'Stock СВОД'!$A$5:$C$220,2,0),)</f>
        <v>0</v>
      </c>
      <c r="AB1626" s="51">
        <f>IFERROR(VLOOKUP(Таблица1[[#This Row],[Товар КОД6]],'Продажи Период СВОД'!$A$5:$C$410,2,0),)</f>
        <v>0</v>
      </c>
      <c r="AC1626" s="129">
        <f>IFERROR(VLOOKUP(Таблица1[[#This Row],[Товар КОД6]],'Stock СВОД'!$A$5:$C$220,3,0),)</f>
        <v>0</v>
      </c>
      <c r="AD1626" s="51">
        <f>IFERROR(VLOOKUP(Таблица1[[#This Row],[Товар КОД6]],'Продажи Период СВОД'!$A$5:$C$410,3,0),)</f>
        <v>0</v>
      </c>
      <c r="AE1626" s="116">
        <f>Таблица1[[#This Row],[СТОК 1001]]+Таблица1[[#This Row],[СТОК 1002,]]</f>
        <v>0</v>
      </c>
      <c r="AF1626" s="128"/>
      <c r="AG1626" s="129"/>
      <c r="AH1626" s="121">
        <f>Таблица1[[#This Row],[1002 заказ]]+Таблица1[[#This Row],[1001 заказ]]</f>
        <v>0</v>
      </c>
      <c r="AI1626" s="57">
        <v>1</v>
      </c>
      <c r="AJ1626" s="57"/>
      <c r="AK1626" s="57"/>
      <c r="AL1626" s="57">
        <f>Таблица1[[#This Row],[ФАКТ 1001]]+Таблица1[[#This Row],[ФАКТ 1002]]+Таблица1[[#This Row],[1001 заказ]]+Таблица1[[#This Row],[1002 заказ]]</f>
        <v>0</v>
      </c>
      <c r="AP1626" s="3">
        <f>Таблица1[[#This Row],[Возврат 1002]]+Таблица1[[#This Row],[Возврат 1001]]</f>
        <v>0</v>
      </c>
      <c r="AQ162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627" spans="1:44" s="3" customFormat="1" ht="15.75" hidden="1" customHeight="1" x14ac:dyDescent="0.2">
      <c r="A1627" s="109" t="s">
        <v>811</v>
      </c>
      <c r="B1627" s="72">
        <v>941660</v>
      </c>
      <c r="C1627" s="94" t="s">
        <v>848</v>
      </c>
      <c r="D1627" s="109" t="s">
        <v>811</v>
      </c>
      <c r="E1627" s="72">
        <v>941660</v>
      </c>
      <c r="F1627" s="72"/>
      <c r="G1627" s="72"/>
      <c r="H1627" s="72"/>
      <c r="I1627" s="72">
        <v>5</v>
      </c>
      <c r="J1627" s="72">
        <v>108</v>
      </c>
      <c r="K1627" s="72">
        <v>15</v>
      </c>
      <c r="L1627" s="72">
        <v>52.5</v>
      </c>
      <c r="M1627" s="204">
        <v>63.4</v>
      </c>
      <c r="N1627" s="72">
        <v>6</v>
      </c>
      <c r="O1627" s="76" t="str">
        <f>CONCATENATE(Таблица1[[#This Row],[Отверстия]],"/",Таблица1[[#This Row],[PCD]])</f>
        <v>5/108</v>
      </c>
      <c r="P1627" s="67" t="s">
        <v>952</v>
      </c>
      <c r="Q1627" s="76" t="str">
        <f>CONCATENATE(Таблица1[[#This Row],[Отверстия]],"/",Таблица1[[#This Row],[PCD]],"/",Таблица1[[#This Row],[Диаметр]])</f>
        <v>5/108/15</v>
      </c>
      <c r="R1627" s="77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5/108/15/52,5/63,4/6</v>
      </c>
      <c r="S1627" s="78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5-108-15-52,5-63,4-6</v>
      </c>
      <c r="T1627" s="82" t="s">
        <v>28</v>
      </c>
      <c r="U1627" s="72">
        <v>4</v>
      </c>
      <c r="V1627" s="72">
        <v>4</v>
      </c>
      <c r="W1627" s="84" t="s">
        <v>2767</v>
      </c>
      <c r="X1627" s="34">
        <v>1480</v>
      </c>
      <c r="Y1627" s="164"/>
      <c r="Z1627" s="37">
        <v>0</v>
      </c>
      <c r="AA1627" s="51">
        <f>IFERROR(VLOOKUP(Таблица1[[#This Row],[Товар КОД6]],'Stock СВОД'!$A$5:$C$220,2,0),)</f>
        <v>0</v>
      </c>
      <c r="AB1627" s="51">
        <f>IFERROR(VLOOKUP(Таблица1[[#This Row],[Товар КОД6]],'Продажи Период СВОД'!$A$5:$C$410,2,0),)</f>
        <v>0</v>
      </c>
      <c r="AC1627" s="129">
        <f>IFERROR(VLOOKUP(Таблица1[[#This Row],[Товар КОД6]],'Stock СВОД'!$A$5:$C$220,3,0),)</f>
        <v>0</v>
      </c>
      <c r="AD1627" s="51">
        <f>IFERROR(VLOOKUP(Таблица1[[#This Row],[Товар КОД6]],'Продажи Период СВОД'!$A$5:$C$410,3,0),)</f>
        <v>0</v>
      </c>
      <c r="AE1627" s="117">
        <f>Таблица1[[#This Row],[СТОК 1001]]+Таблица1[[#This Row],[СТОК 1002,]]</f>
        <v>0</v>
      </c>
      <c r="AF1627" s="128"/>
      <c r="AG1627" s="129"/>
      <c r="AH1627" s="121">
        <f>Таблица1[[#This Row],[1002 заказ]]+Таблица1[[#This Row],[1001 заказ]]</f>
        <v>0</v>
      </c>
      <c r="AI1627" s="57">
        <v>1</v>
      </c>
      <c r="AJ1627" s="57"/>
      <c r="AK1627" s="57"/>
      <c r="AL1627" s="57">
        <f>Таблица1[[#This Row],[ФАКТ 1001]]+Таблица1[[#This Row],[ФАКТ 1002]]+Таблица1[[#This Row],[1001 заказ]]+Таблица1[[#This Row],[1002 заказ]]</f>
        <v>0</v>
      </c>
      <c r="AP1627" s="3">
        <f>Таблица1[[#This Row],[Возврат 1002]]+Таблица1[[#This Row],[Возврат 1001]]</f>
        <v>0</v>
      </c>
      <c r="AQ162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628" spans="1:44" s="30" customFormat="1" ht="15.75" hidden="1" customHeight="1" x14ac:dyDescent="0.25">
      <c r="A1628" s="25" t="s">
        <v>811</v>
      </c>
      <c r="B1628" s="71">
        <v>760733</v>
      </c>
      <c r="C1628" s="93">
        <v>95746</v>
      </c>
      <c r="D1628" s="25" t="s">
        <v>811</v>
      </c>
      <c r="E1628" s="71">
        <v>760733</v>
      </c>
      <c r="F1628" s="71" t="s">
        <v>2870</v>
      </c>
      <c r="G1628" s="71" t="s">
        <v>2855</v>
      </c>
      <c r="H1628" s="71" t="s">
        <v>2856</v>
      </c>
      <c r="I1628" s="2">
        <v>5</v>
      </c>
      <c r="J1628" s="2">
        <v>108</v>
      </c>
      <c r="K1628" s="2">
        <v>15</v>
      </c>
      <c r="L1628" s="2">
        <v>52.5</v>
      </c>
      <c r="M1628" s="4">
        <v>63.4</v>
      </c>
      <c r="N1628" s="2">
        <v>6</v>
      </c>
      <c r="O1628" s="43" t="str">
        <f>CONCATENATE(Таблица1[[#This Row],[Отверстия]],"/",Таблица1[[#This Row],[PCD]])</f>
        <v>5/108</v>
      </c>
      <c r="P1628" s="7" t="s">
        <v>879</v>
      </c>
      <c r="Q1628" s="43" t="str">
        <f>CONCATENATE(Таблица1[[#This Row],[Отверстия]],"/",Таблица1[[#This Row],[PCD]],"/",Таблица1[[#This Row],[Диаметр]])</f>
        <v>5/108/15</v>
      </c>
      <c r="R162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5/108/15/52,5/63,4/6</v>
      </c>
      <c r="S1628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5-108-15-52,5-63,4-6</v>
      </c>
      <c r="T1628" s="58" t="s">
        <v>28</v>
      </c>
      <c r="U1628" s="2">
        <v>4</v>
      </c>
      <c r="V1628" s="2">
        <v>4</v>
      </c>
      <c r="W1628" s="55" t="s">
        <v>2767</v>
      </c>
      <c r="X1628" s="34">
        <v>1523</v>
      </c>
      <c r="Y1628" s="161"/>
      <c r="Z1628" s="34">
        <v>0</v>
      </c>
      <c r="AA1628" s="51">
        <f>IFERROR(VLOOKUP(Таблица1[[#This Row],[Товар КОД6]],'Stock СВОД'!$A$5:$C$220,2,0),)</f>
        <v>0</v>
      </c>
      <c r="AB1628" s="51">
        <f>IFERROR(VLOOKUP(Таблица1[[#This Row],[Товар КОД6]],'Продажи Период СВОД'!$A$5:$C$410,2,0),)</f>
        <v>0</v>
      </c>
      <c r="AC1628" s="129">
        <f>IFERROR(VLOOKUP(Таблица1[[#This Row],[Товар КОД6]],'Stock СВОД'!$A$5:$C$220,3,0),)</f>
        <v>0</v>
      </c>
      <c r="AD1628" s="51">
        <f>IFERROR(VLOOKUP(Таблица1[[#This Row],[Товар КОД6]],'Продажи Период СВОД'!$A$5:$C$410,3,0),)</f>
        <v>0</v>
      </c>
      <c r="AE1628" s="119">
        <f>Таблица1[[#This Row],[СТОК 1001]]+Таблица1[[#This Row],[СТОК 1002,]]</f>
        <v>0</v>
      </c>
      <c r="AF1628" s="128"/>
      <c r="AG1628" s="129"/>
      <c r="AH1628" s="121">
        <f>Таблица1[[#This Row],[1002 заказ]]+Таблица1[[#This Row],[1001 заказ]]</f>
        <v>0</v>
      </c>
      <c r="AI1628" s="57">
        <v>1</v>
      </c>
      <c r="AJ1628" s="57"/>
      <c r="AK1628" s="57"/>
      <c r="AL1628" s="57">
        <f>Таблица1[[#This Row],[ФАКТ 1001]]+Таблица1[[#This Row],[ФАКТ 1002]]+Таблица1[[#This Row],[1001 заказ]]+Таблица1[[#This Row],[1002 заказ]]</f>
        <v>0</v>
      </c>
      <c r="AM1628" s="3"/>
      <c r="AN1628" s="3"/>
      <c r="AO1628" s="3"/>
      <c r="AP1628" s="3">
        <f>Таблица1[[#This Row],[Возврат 1002]]+Таблица1[[#This Row],[Возврат 1001]]</f>
        <v>0</v>
      </c>
      <c r="AQ162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628" s="3"/>
    </row>
    <row r="1629" spans="1:44" s="30" customFormat="1" ht="15.75" hidden="1" customHeight="1" x14ac:dyDescent="0.25">
      <c r="A1629" s="24" t="s">
        <v>811</v>
      </c>
      <c r="B1629" s="71">
        <v>2146077</v>
      </c>
      <c r="C1629" s="93">
        <v>15000</v>
      </c>
      <c r="D1629" s="24" t="s">
        <v>811</v>
      </c>
      <c r="E1629" s="69">
        <v>2146077</v>
      </c>
      <c r="F1629" s="69"/>
      <c r="G1629" s="69" t="s">
        <v>2855</v>
      </c>
      <c r="H1629" s="60" t="s">
        <v>2689</v>
      </c>
      <c r="I1629" s="4">
        <v>5</v>
      </c>
      <c r="J1629" s="4">
        <v>108</v>
      </c>
      <c r="K1629" s="4">
        <v>15</v>
      </c>
      <c r="L1629" s="4">
        <v>52.5</v>
      </c>
      <c r="M1629" s="4">
        <v>63.4</v>
      </c>
      <c r="N1629" s="4">
        <v>6</v>
      </c>
      <c r="O1629" s="43" t="str">
        <f>CONCATENATE(Таблица1[[#This Row],[Отверстия]],"/",Таблица1[[#This Row],[PCD]])</f>
        <v>5/108</v>
      </c>
      <c r="P1629" s="5" t="s">
        <v>2670</v>
      </c>
      <c r="Q1629" s="43" t="str">
        <f>CONCATENATE(Таблица1[[#This Row],[Отверстия]],"/",Таблица1[[#This Row],[PCD]],"/",Таблица1[[#This Row],[Диаметр]])</f>
        <v>5/108/15</v>
      </c>
      <c r="R162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5/108/15/52,5/63,4/6</v>
      </c>
      <c r="S1629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5-108-15-52,5-63,4-6</v>
      </c>
      <c r="T1629" s="58" t="s">
        <v>28</v>
      </c>
      <c r="U1629" s="2">
        <v>4</v>
      </c>
      <c r="V1629" s="2">
        <v>4</v>
      </c>
      <c r="W1629" s="55" t="s">
        <v>2767</v>
      </c>
      <c r="X1629" s="34">
        <v>1250</v>
      </c>
      <c r="Y1629" s="161">
        <v>1260</v>
      </c>
      <c r="Z1629" s="37">
        <v>1119.9999499999999</v>
      </c>
      <c r="AA1629" s="51">
        <f>IFERROR(VLOOKUP(Таблица1[[#This Row],[Товар КОД6]],'Stock СВОД'!$A$5:$C$220,2,0),)</f>
        <v>4</v>
      </c>
      <c r="AB1629" s="51">
        <f>IFERROR(VLOOKUP(Таблица1[[#This Row],[Товар КОД6]],'Продажи Период СВОД'!$A$5:$C$410,2,0),)</f>
        <v>4</v>
      </c>
      <c r="AC1629" s="129">
        <f>IFERROR(VLOOKUP(Таблица1[[#This Row],[Товар КОД6]],'Stock СВОД'!$A$5:$C$220,3,0),)</f>
        <v>0</v>
      </c>
      <c r="AD1629" s="51">
        <f>IFERROR(VLOOKUP(Таблица1[[#This Row],[Товар КОД6]],'Продажи Период СВОД'!$A$5:$C$410,3,0),)</f>
        <v>8</v>
      </c>
      <c r="AE1629" s="119">
        <f>Таблица1[[#This Row],[СТОК 1001]]+Таблица1[[#This Row],[СТОК 1002,]]</f>
        <v>4</v>
      </c>
      <c r="AF1629" s="128"/>
      <c r="AG1629" s="129"/>
      <c r="AH1629" s="121">
        <f>Таблица1[[#This Row],[1002 заказ]]+Таблица1[[#This Row],[1001 заказ]]</f>
        <v>0</v>
      </c>
      <c r="AI1629" s="57">
        <v>1</v>
      </c>
      <c r="AJ1629" s="57"/>
      <c r="AK1629" s="57"/>
      <c r="AL1629" s="57">
        <f>Таблица1[[#This Row],[ФАКТ 1001]]+Таблица1[[#This Row],[ФАКТ 1002]]+Таблица1[[#This Row],[1001 заказ]]+Таблица1[[#This Row],[1002 заказ]]</f>
        <v>0</v>
      </c>
      <c r="AM1629" s="3"/>
      <c r="AN1629" s="3"/>
      <c r="AO1629" s="3"/>
      <c r="AP1629" s="3">
        <f>Таблица1[[#This Row],[Возврат 1002]]+Таблица1[[#This Row],[Возврат 1001]]</f>
        <v>0</v>
      </c>
      <c r="AQ162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16</v>
      </c>
      <c r="AR1629" s="193" t="s">
        <v>3558</v>
      </c>
    </row>
    <row r="1630" spans="1:44" s="30" customFormat="1" ht="15.75" hidden="1" customHeight="1" x14ac:dyDescent="0.25">
      <c r="A1630" s="25" t="s">
        <v>811</v>
      </c>
      <c r="B1630" s="71">
        <v>496768</v>
      </c>
      <c r="C1630" s="93">
        <v>44226</v>
      </c>
      <c r="D1630" s="25" t="s">
        <v>811</v>
      </c>
      <c r="E1630" s="71">
        <v>496768</v>
      </c>
      <c r="F1630" s="71"/>
      <c r="G1630" s="71"/>
      <c r="H1630" s="71"/>
      <c r="I1630" s="2">
        <v>5</v>
      </c>
      <c r="J1630" s="2">
        <v>108</v>
      </c>
      <c r="K1630" s="2">
        <v>15</v>
      </c>
      <c r="L1630" s="2">
        <v>52.5</v>
      </c>
      <c r="M1630" s="4">
        <v>63.4</v>
      </c>
      <c r="N1630" s="2">
        <v>6.5</v>
      </c>
      <c r="O1630" s="43" t="str">
        <f>CONCATENATE(Таблица1[[#This Row],[Отверстия]],"/",Таблица1[[#This Row],[PCD]])</f>
        <v>5/108</v>
      </c>
      <c r="P1630" s="7" t="s">
        <v>880</v>
      </c>
      <c r="Q1630" s="43" t="str">
        <f>CONCATENATE(Таблица1[[#This Row],[Отверстия]],"/",Таблица1[[#This Row],[PCD]],"/",Таблица1[[#This Row],[Диаметр]])</f>
        <v>5/108/15</v>
      </c>
      <c r="R163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5/108/15/52,5/63,4/6,5</v>
      </c>
      <c r="S1630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5-108-15-52,5-63,4-6,5</v>
      </c>
      <c r="T1630" s="58" t="s">
        <v>22</v>
      </c>
      <c r="U1630" s="2">
        <v>4</v>
      </c>
      <c r="V1630" s="2">
        <v>4</v>
      </c>
      <c r="W1630" s="55" t="s">
        <v>2768</v>
      </c>
      <c r="X1630" s="34">
        <v>1621</v>
      </c>
      <c r="Y1630" s="161"/>
      <c r="Z1630" s="37">
        <v>0</v>
      </c>
      <c r="AA1630" s="51">
        <f>IFERROR(VLOOKUP(Таблица1[[#This Row],[Товар КОД6]],'Stock СВОД'!$A$5:$C$220,2,0),)</f>
        <v>0</v>
      </c>
      <c r="AB1630" s="51">
        <f>IFERROR(VLOOKUP(Таблица1[[#This Row],[Товар КОД6]],'Продажи Период СВОД'!$A$5:$C$410,2,0),)</f>
        <v>0</v>
      </c>
      <c r="AC1630" s="129">
        <f>IFERROR(VLOOKUP(Таблица1[[#This Row],[Товар КОД6]],'Stock СВОД'!$A$5:$C$220,3,0),)</f>
        <v>0</v>
      </c>
      <c r="AD1630" s="51">
        <f>IFERROR(VLOOKUP(Таблица1[[#This Row],[Товар КОД6]],'Продажи Период СВОД'!$A$5:$C$410,3,0),)</f>
        <v>0</v>
      </c>
      <c r="AE1630" s="119">
        <f>Таблица1[[#This Row],[СТОК 1001]]+Таблица1[[#This Row],[СТОК 1002,]]</f>
        <v>0</v>
      </c>
      <c r="AF1630" s="128"/>
      <c r="AG1630" s="129"/>
      <c r="AH1630" s="121">
        <f>Таблица1[[#This Row],[1002 заказ]]+Таблица1[[#This Row],[1001 заказ]]</f>
        <v>0</v>
      </c>
      <c r="AI1630" s="57">
        <v>1</v>
      </c>
      <c r="AJ1630" s="57"/>
      <c r="AK1630" s="57"/>
      <c r="AL1630" s="57">
        <f>Таблица1[[#This Row],[ФАКТ 1001]]+Таблица1[[#This Row],[ФАКТ 1002]]+Таблица1[[#This Row],[1001 заказ]]+Таблица1[[#This Row],[1002 заказ]]</f>
        <v>0</v>
      </c>
      <c r="AM1630" s="3"/>
      <c r="AN1630" s="3"/>
      <c r="AO1630" s="3"/>
      <c r="AP1630" s="3">
        <f>Таблица1[[#This Row],[Возврат 1002]]+Таблица1[[#This Row],[Возврат 1001]]</f>
        <v>0</v>
      </c>
      <c r="AQ163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630" s="3"/>
    </row>
    <row r="1631" spans="1:44" s="30" customFormat="1" ht="15.75" hidden="1" customHeight="1" x14ac:dyDescent="0.25">
      <c r="A1631" s="25" t="s">
        <v>811</v>
      </c>
      <c r="B1631" s="71">
        <v>895826</v>
      </c>
      <c r="C1631" s="93" t="s">
        <v>849</v>
      </c>
      <c r="D1631" s="25" t="s">
        <v>811</v>
      </c>
      <c r="E1631" s="71">
        <v>895826</v>
      </c>
      <c r="F1631" s="71"/>
      <c r="G1631" s="71" t="s">
        <v>2858</v>
      </c>
      <c r="H1631" s="71" t="s">
        <v>2798</v>
      </c>
      <c r="I1631" s="2">
        <v>5</v>
      </c>
      <c r="J1631" s="2">
        <v>108</v>
      </c>
      <c r="K1631" s="2">
        <v>16</v>
      </c>
      <c r="L1631" s="2">
        <v>50</v>
      </c>
      <c r="M1631" s="4">
        <v>63.4</v>
      </c>
      <c r="N1631" s="2">
        <v>6.5</v>
      </c>
      <c r="O1631" s="43" t="str">
        <f>CONCATENATE(Таблица1[[#This Row],[Отверстия]],"/",Таблица1[[#This Row],[PCD]])</f>
        <v>5/108</v>
      </c>
      <c r="P1631" s="7" t="s">
        <v>954</v>
      </c>
      <c r="Q1631" s="43" t="str">
        <f>CONCATENATE(Таблица1[[#This Row],[Отверстия]],"/",Таблица1[[#This Row],[PCD]],"/",Таблица1[[#This Row],[Диаметр]])</f>
        <v>5/108/16</v>
      </c>
      <c r="R163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5/108/16/50/63,4/6,5</v>
      </c>
      <c r="S1631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5-108-16-50-63,4-6,5</v>
      </c>
      <c r="T1631" s="58" t="s">
        <v>28</v>
      </c>
      <c r="U1631" s="2">
        <v>4</v>
      </c>
      <c r="V1631" s="2">
        <v>8</v>
      </c>
      <c r="W1631" s="55" t="s">
        <v>2783</v>
      </c>
      <c r="X1631" s="34">
        <v>990</v>
      </c>
      <c r="Y1631" s="161">
        <v>990</v>
      </c>
      <c r="Z1631" s="37">
        <v>1416.9911999999999</v>
      </c>
      <c r="AA1631" s="51">
        <f>IFERROR(VLOOKUP(Таблица1[[#This Row],[Товар КОД6]],'Stock СВОД'!$A$5:$C$220,2,0),)</f>
        <v>0</v>
      </c>
      <c r="AB1631" s="51">
        <f>IFERROR(VLOOKUP(Таблица1[[#This Row],[Товар КОД6]],'Продажи Период СВОД'!$A$5:$C$410,2,0),)</f>
        <v>0</v>
      </c>
      <c r="AC1631" s="129">
        <f>IFERROR(VLOOKUP(Таблица1[[#This Row],[Товар КОД6]],'Stock СВОД'!$A$5:$C$220,3,0),)</f>
        <v>0</v>
      </c>
      <c r="AD1631" s="51">
        <f>IFERROR(VLOOKUP(Таблица1[[#This Row],[Товар КОД6]],'Продажи Период СВОД'!$A$5:$C$410,3,0),)</f>
        <v>0</v>
      </c>
      <c r="AE1631" s="119">
        <f>Таблица1[[#This Row],[СТОК 1001]]+Таблица1[[#This Row],[СТОК 1002,]]</f>
        <v>0</v>
      </c>
      <c r="AF1631" s="128"/>
      <c r="AG1631" s="129"/>
      <c r="AH1631" s="121">
        <f>Таблица1[[#This Row],[1002 заказ]]+Таблица1[[#This Row],[1001 заказ]]</f>
        <v>0</v>
      </c>
      <c r="AI1631" s="57">
        <v>1</v>
      </c>
      <c r="AJ1631" s="57"/>
      <c r="AK1631" s="57"/>
      <c r="AL1631" s="57">
        <f>Таблица1[[#This Row],[ФАКТ 1001]]+Таблица1[[#This Row],[ФАКТ 1002]]+Таблица1[[#This Row],[1001 заказ]]+Таблица1[[#This Row],[1002 заказ]]</f>
        <v>0</v>
      </c>
      <c r="AM1631" s="3"/>
      <c r="AN1631" s="3"/>
      <c r="AO1631" s="3"/>
      <c r="AP1631" s="3">
        <f>Таблица1[[#This Row],[Возврат 1002]]+Таблица1[[#This Row],[Возврат 1001]]</f>
        <v>0</v>
      </c>
      <c r="AQ163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631" s="3"/>
    </row>
    <row r="1632" spans="1:44" s="30" customFormat="1" ht="15.75" hidden="1" customHeight="1" x14ac:dyDescent="0.25">
      <c r="A1632" s="25" t="s">
        <v>811</v>
      </c>
      <c r="B1632" s="71">
        <v>487234</v>
      </c>
      <c r="C1632" s="93">
        <v>39968</v>
      </c>
      <c r="D1632" s="25" t="s">
        <v>811</v>
      </c>
      <c r="E1632" s="71">
        <v>487234</v>
      </c>
      <c r="F1632" s="71" t="s">
        <v>2871</v>
      </c>
      <c r="G1632" s="59" t="s">
        <v>2855</v>
      </c>
      <c r="H1632" s="71" t="s">
        <v>1051</v>
      </c>
      <c r="I1632" s="2">
        <v>5</v>
      </c>
      <c r="J1632" s="2">
        <v>108</v>
      </c>
      <c r="K1632" s="2">
        <v>16</v>
      </c>
      <c r="L1632" s="2">
        <v>50</v>
      </c>
      <c r="M1632" s="4">
        <v>63.4</v>
      </c>
      <c r="N1632" s="2">
        <v>6.5</v>
      </c>
      <c r="O1632" s="43" t="str">
        <f>CONCATENATE(Таблица1[[#This Row],[Отверстия]],"/",Таблица1[[#This Row],[PCD]])</f>
        <v>5/108</v>
      </c>
      <c r="P1632" s="7" t="s">
        <v>953</v>
      </c>
      <c r="Q1632" s="43" t="str">
        <f>CONCATENATE(Таблица1[[#This Row],[Отверстия]],"/",Таблица1[[#This Row],[PCD]],"/",Таблица1[[#This Row],[Диаметр]])</f>
        <v>5/108/16</v>
      </c>
      <c r="R163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5/108/16/50/63,4/6,5</v>
      </c>
      <c r="S1632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5-108-16-50-63,4-6,5</v>
      </c>
      <c r="T1632" s="58" t="s">
        <v>28</v>
      </c>
      <c r="U1632" s="2">
        <v>4</v>
      </c>
      <c r="V1632" s="2">
        <v>8</v>
      </c>
      <c r="W1632" s="55" t="s">
        <v>2783</v>
      </c>
      <c r="X1632" s="34">
        <v>1417</v>
      </c>
      <c r="Y1632" s="161"/>
      <c r="Z1632" s="37">
        <v>0</v>
      </c>
      <c r="AA1632" s="51">
        <f>IFERROR(VLOOKUP(Таблица1[[#This Row],[Товар КОД6]],'Stock СВОД'!$A$5:$C$220,2,0),)</f>
        <v>0</v>
      </c>
      <c r="AB1632" s="51">
        <f>IFERROR(VLOOKUP(Таблица1[[#This Row],[Товар КОД6]],'Продажи Период СВОД'!$A$5:$C$410,2,0),)</f>
        <v>0</v>
      </c>
      <c r="AC1632" s="129">
        <f>IFERROR(VLOOKUP(Таблица1[[#This Row],[Товар КОД6]],'Stock СВОД'!$A$5:$C$220,3,0),)</f>
        <v>0</v>
      </c>
      <c r="AD1632" s="51">
        <f>IFERROR(VLOOKUP(Таблица1[[#This Row],[Товар КОД6]],'Продажи Период СВОД'!$A$5:$C$410,3,0),)</f>
        <v>0</v>
      </c>
      <c r="AE1632" s="119">
        <f>Таблица1[[#This Row],[СТОК 1001]]+Таблица1[[#This Row],[СТОК 1002,]]</f>
        <v>0</v>
      </c>
      <c r="AF1632" s="128"/>
      <c r="AG1632" s="129"/>
      <c r="AH1632" s="121">
        <f>Таблица1[[#This Row],[1002 заказ]]+Таблица1[[#This Row],[1001 заказ]]</f>
        <v>0</v>
      </c>
      <c r="AI1632" s="57">
        <v>1</v>
      </c>
      <c r="AJ1632" s="57"/>
      <c r="AK1632" s="57"/>
      <c r="AL1632" s="57">
        <f>Таблица1[[#This Row],[ФАКТ 1001]]+Таблица1[[#This Row],[ФАКТ 1002]]+Таблица1[[#This Row],[1001 заказ]]+Таблица1[[#This Row],[1002 заказ]]</f>
        <v>0</v>
      </c>
      <c r="AM1632" s="3"/>
      <c r="AN1632" s="3"/>
      <c r="AO1632" s="3"/>
      <c r="AP1632" s="3">
        <f>Таблица1[[#This Row],[Возврат 1002]]+Таблица1[[#This Row],[Возврат 1001]]</f>
        <v>0</v>
      </c>
      <c r="AQ163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632" s="3"/>
    </row>
    <row r="1633" spans="1:44" s="30" customFormat="1" ht="15.75" hidden="1" customHeight="1" x14ac:dyDescent="0.25">
      <c r="A1633" s="25" t="s">
        <v>811</v>
      </c>
      <c r="B1633" s="71">
        <v>903309</v>
      </c>
      <c r="C1633" s="93" t="s">
        <v>818</v>
      </c>
      <c r="D1633" s="25" t="s">
        <v>811</v>
      </c>
      <c r="E1633" s="71">
        <v>903309</v>
      </c>
      <c r="F1633" s="71" t="s">
        <v>2891</v>
      </c>
      <c r="G1633" s="71" t="s">
        <v>2855</v>
      </c>
      <c r="H1633" s="71" t="s">
        <v>2782</v>
      </c>
      <c r="I1633" s="2">
        <v>5</v>
      </c>
      <c r="J1633" s="2">
        <v>108</v>
      </c>
      <c r="K1633" s="2">
        <v>16</v>
      </c>
      <c r="L1633" s="2">
        <v>50</v>
      </c>
      <c r="M1633" s="4">
        <v>63.4</v>
      </c>
      <c r="N1633" s="2">
        <v>6.5</v>
      </c>
      <c r="O1633" s="43" t="str">
        <f>CONCATENATE(Таблица1[[#This Row],[Отверстия]],"/",Таблица1[[#This Row],[PCD]])</f>
        <v>5/108</v>
      </c>
      <c r="P1633" s="7" t="s">
        <v>881</v>
      </c>
      <c r="Q1633" s="43" t="str">
        <f>CONCATENATE(Таблица1[[#This Row],[Отверстия]],"/",Таблица1[[#This Row],[PCD]],"/",Таблица1[[#This Row],[Диаметр]])</f>
        <v>5/108/16</v>
      </c>
      <c r="R163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5/108/16/50/63,4/6,5</v>
      </c>
      <c r="S1633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5-108-16-50-63,4-6,5</v>
      </c>
      <c r="T1633" s="58" t="s">
        <v>28</v>
      </c>
      <c r="U1633" s="2">
        <v>4</v>
      </c>
      <c r="V1633" s="2">
        <v>8</v>
      </c>
      <c r="W1633" s="55" t="s">
        <v>2783</v>
      </c>
      <c r="X1633" s="34">
        <v>990</v>
      </c>
      <c r="Y1633" s="161">
        <v>990</v>
      </c>
      <c r="Z1633" s="37">
        <v>1042.4828</v>
      </c>
      <c r="AA1633" s="51">
        <f>IFERROR(VLOOKUP(Таблица1[[#This Row],[Товар КОД6]],'Stock СВОД'!$A$5:$C$220,2,0),)</f>
        <v>0</v>
      </c>
      <c r="AB1633" s="51">
        <f>IFERROR(VLOOKUP(Таблица1[[#This Row],[Товар КОД6]],'Продажи Период СВОД'!$A$5:$C$410,2,0),)</f>
        <v>0</v>
      </c>
      <c r="AC1633" s="129">
        <f>IFERROR(VLOOKUP(Таблица1[[#This Row],[Товар КОД6]],'Stock СВОД'!$A$5:$C$220,3,0),)</f>
        <v>0</v>
      </c>
      <c r="AD1633" s="51">
        <f>IFERROR(VLOOKUP(Таблица1[[#This Row],[Товар КОД6]],'Продажи Период СВОД'!$A$5:$C$410,3,0),)</f>
        <v>0</v>
      </c>
      <c r="AE1633" s="119">
        <f>Таблица1[[#This Row],[СТОК 1001]]+Таблица1[[#This Row],[СТОК 1002,]]</f>
        <v>0</v>
      </c>
      <c r="AF1633" s="128"/>
      <c r="AG1633" s="129"/>
      <c r="AH1633" s="121">
        <f>Таблица1[[#This Row],[1002 заказ]]+Таблица1[[#This Row],[1001 заказ]]</f>
        <v>0</v>
      </c>
      <c r="AI1633" s="57">
        <v>1</v>
      </c>
      <c r="AJ1633" s="57"/>
      <c r="AK1633" s="57"/>
      <c r="AL1633" s="57">
        <f>Таблица1[[#This Row],[ФАКТ 1001]]+Таблица1[[#This Row],[ФАКТ 1002]]+Таблица1[[#This Row],[1001 заказ]]+Таблица1[[#This Row],[1002 заказ]]</f>
        <v>0</v>
      </c>
      <c r="AM1633" s="3"/>
      <c r="AN1633" s="3"/>
      <c r="AO1633" s="3"/>
      <c r="AP1633" s="3">
        <f>Таблица1[[#This Row],[Возврат 1002]]+Таблица1[[#This Row],[Возврат 1001]]</f>
        <v>0</v>
      </c>
      <c r="AQ163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633" s="3"/>
    </row>
    <row r="1634" spans="1:44" s="30" customFormat="1" ht="15.75" hidden="1" customHeight="1" x14ac:dyDescent="0.25">
      <c r="A1634" s="24" t="s">
        <v>811</v>
      </c>
      <c r="B1634" s="71">
        <v>2146091</v>
      </c>
      <c r="C1634" s="93">
        <v>16009</v>
      </c>
      <c r="D1634" s="24" t="s">
        <v>811</v>
      </c>
      <c r="E1634" s="69">
        <v>2146091</v>
      </c>
      <c r="F1634" s="71">
        <v>16009</v>
      </c>
      <c r="G1634" s="8" t="s">
        <v>2855</v>
      </c>
      <c r="H1634" s="60" t="s">
        <v>2689</v>
      </c>
      <c r="I1634" s="4">
        <v>5</v>
      </c>
      <c r="J1634" s="4">
        <v>108</v>
      </c>
      <c r="K1634" s="4">
        <v>16</v>
      </c>
      <c r="L1634" s="4">
        <v>50</v>
      </c>
      <c r="M1634" s="4">
        <v>63.4</v>
      </c>
      <c r="N1634" s="4">
        <v>6.5</v>
      </c>
      <c r="O1634" s="43" t="str">
        <f>CONCATENATE(Таблица1[[#This Row],[Отверстия]],"/",Таблица1[[#This Row],[PCD]])</f>
        <v>5/108</v>
      </c>
      <c r="P1634" s="5" t="s">
        <v>2684</v>
      </c>
      <c r="Q1634" s="43" t="str">
        <f>CONCATENATE(Таблица1[[#This Row],[Отверстия]],"/",Таблица1[[#This Row],[PCD]],"/",Таблица1[[#This Row],[Диаметр]])</f>
        <v>5/108/16</v>
      </c>
      <c r="R163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5/108/16/50/63,4/6,5</v>
      </c>
      <c r="S1634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5-108-16-50-63,4-6,5</v>
      </c>
      <c r="T1634" s="58" t="s">
        <v>28</v>
      </c>
      <c r="U1634" s="2">
        <v>4</v>
      </c>
      <c r="V1634" s="2">
        <v>8</v>
      </c>
      <c r="W1634" s="55" t="s">
        <v>2783</v>
      </c>
      <c r="X1634" s="34">
        <v>1408</v>
      </c>
      <c r="Y1634" s="161">
        <v>1420</v>
      </c>
      <c r="Z1634" s="37">
        <v>1300.4496799999999</v>
      </c>
      <c r="AA1634" s="51">
        <f>IFERROR(VLOOKUP(Таблица1[[#This Row],[Товар КОД6]],'Stock СВОД'!$A$5:$C$220,2,0),)</f>
        <v>0</v>
      </c>
      <c r="AB1634" s="51">
        <f>IFERROR(VLOOKUP(Таблица1[[#This Row],[Товар КОД6]],'Продажи Период СВОД'!$A$5:$C$410,2,0),)</f>
        <v>7</v>
      </c>
      <c r="AC1634" s="129">
        <f>IFERROR(VLOOKUP(Таблица1[[#This Row],[Товар КОД6]],'Stock СВОД'!$A$5:$C$220,3,0),)</f>
        <v>0</v>
      </c>
      <c r="AD1634" s="51">
        <f>IFERROR(VLOOKUP(Таблица1[[#This Row],[Товар КОД6]],'Продажи Период СВОД'!$A$5:$C$410,3,0),)</f>
        <v>9</v>
      </c>
      <c r="AE1634" s="119">
        <f>Таблица1[[#This Row],[СТОК 1001]]+Таблица1[[#This Row],[СТОК 1002,]]</f>
        <v>0</v>
      </c>
      <c r="AF1634" s="128"/>
      <c r="AG1634" s="129"/>
      <c r="AH1634" s="121">
        <f>Таблица1[[#This Row],[1002 заказ]]+Таблица1[[#This Row],[1001 заказ]]</f>
        <v>0</v>
      </c>
      <c r="AI1634" s="57">
        <v>1</v>
      </c>
      <c r="AJ1634" s="57"/>
      <c r="AK1634" s="57"/>
      <c r="AL1634" s="57">
        <f>Таблица1[[#This Row],[ФАКТ 1001]]+Таблица1[[#This Row],[ФАКТ 1002]]+Таблица1[[#This Row],[1001 заказ]]+Таблица1[[#This Row],[1002 заказ]]</f>
        <v>0</v>
      </c>
      <c r="AM1634" s="3"/>
      <c r="AN1634" s="3"/>
      <c r="AO1634" s="3"/>
      <c r="AP1634" s="3">
        <f>Таблица1[[#This Row],[Возврат 1002]]+Таблица1[[#This Row],[Возврат 1001]]</f>
        <v>0</v>
      </c>
      <c r="AQ163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16</v>
      </c>
      <c r="AR1634" s="193" t="s">
        <v>3559</v>
      </c>
    </row>
    <row r="1635" spans="1:44" s="30" customFormat="1" ht="15.75" hidden="1" customHeight="1" x14ac:dyDescent="0.25">
      <c r="A1635" s="25" t="s">
        <v>811</v>
      </c>
      <c r="B1635" s="71">
        <v>499298</v>
      </c>
      <c r="C1635" s="93">
        <v>44607</v>
      </c>
      <c r="D1635" s="25" t="s">
        <v>811</v>
      </c>
      <c r="E1635" s="71">
        <v>499298</v>
      </c>
      <c r="F1635" s="71"/>
      <c r="G1635" s="71"/>
      <c r="H1635" s="71"/>
      <c r="I1635" s="2">
        <v>5</v>
      </c>
      <c r="J1635" s="2">
        <v>108</v>
      </c>
      <c r="K1635" s="2">
        <v>16</v>
      </c>
      <c r="L1635" s="2">
        <v>52.5</v>
      </c>
      <c r="M1635" s="4">
        <v>63.4</v>
      </c>
      <c r="N1635" s="2">
        <v>6.5</v>
      </c>
      <c r="O1635" s="43" t="str">
        <f>CONCATENATE(Таблица1[[#This Row],[Отверстия]],"/",Таблица1[[#This Row],[PCD]])</f>
        <v>5/108</v>
      </c>
      <c r="P1635" s="7" t="s">
        <v>955</v>
      </c>
      <c r="Q1635" s="43" t="str">
        <f>CONCATENATE(Таблица1[[#This Row],[Отверстия]],"/",Таблица1[[#This Row],[PCD]],"/",Таблица1[[#This Row],[Диаметр]])</f>
        <v>5/108/16</v>
      </c>
      <c r="R163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5/108/16/52,5/63,4/6,5</v>
      </c>
      <c r="S1635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5-108-16-52,5-63,4-6,5</v>
      </c>
      <c r="T1635" s="58" t="s">
        <v>22</v>
      </c>
      <c r="U1635" s="2"/>
      <c r="V1635" s="2"/>
      <c r="W1635" s="55" t="s">
        <v>2784</v>
      </c>
      <c r="X1635" s="34">
        <v>1254</v>
      </c>
      <c r="Y1635" s="161"/>
      <c r="Z1635" s="34">
        <v>0</v>
      </c>
      <c r="AA1635" s="51">
        <f>IFERROR(VLOOKUP(Таблица1[[#This Row],[Товар КОД6]],'Stock СВОД'!$A$5:$C$220,2,0),)</f>
        <v>0</v>
      </c>
      <c r="AB1635" s="51">
        <f>IFERROR(VLOOKUP(Таблица1[[#This Row],[Товар КОД6]],'Продажи Период СВОД'!$A$5:$C$410,2,0),)</f>
        <v>0</v>
      </c>
      <c r="AC1635" s="129">
        <f>IFERROR(VLOOKUP(Таблица1[[#This Row],[Товар КОД6]],'Stock СВОД'!$A$5:$C$220,3,0),)</f>
        <v>0</v>
      </c>
      <c r="AD1635" s="51">
        <f>IFERROR(VLOOKUP(Таблица1[[#This Row],[Товар КОД6]],'Продажи Период СВОД'!$A$5:$C$410,3,0),)</f>
        <v>0</v>
      </c>
      <c r="AE1635" s="119">
        <f>Таблица1[[#This Row],[СТОК 1001]]+Таблица1[[#This Row],[СТОК 1002,]]</f>
        <v>0</v>
      </c>
      <c r="AF1635" s="128"/>
      <c r="AG1635" s="129"/>
      <c r="AH1635" s="121">
        <f>Таблица1[[#This Row],[1002 заказ]]+Таблица1[[#This Row],[1001 заказ]]</f>
        <v>0</v>
      </c>
      <c r="AI1635" s="57">
        <v>1</v>
      </c>
      <c r="AJ1635" s="57"/>
      <c r="AK1635" s="57"/>
      <c r="AL1635" s="57">
        <f>Таблица1[[#This Row],[ФАКТ 1001]]+Таблица1[[#This Row],[ФАКТ 1002]]+Таблица1[[#This Row],[1001 заказ]]+Таблица1[[#This Row],[1002 заказ]]</f>
        <v>0</v>
      </c>
      <c r="AM1635" s="3"/>
      <c r="AN1635" s="3"/>
      <c r="AO1635" s="3"/>
      <c r="AP1635" s="3">
        <f>Таблица1[[#This Row],[Возврат 1002]]+Таблица1[[#This Row],[Возврат 1001]]</f>
        <v>0</v>
      </c>
      <c r="AQ163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635" s="3"/>
    </row>
    <row r="1636" spans="1:44" s="30" customFormat="1" ht="15.75" hidden="1" customHeight="1" x14ac:dyDescent="0.25">
      <c r="A1636" s="24" t="s">
        <v>811</v>
      </c>
      <c r="B1636" s="71">
        <v>2146095</v>
      </c>
      <c r="C1636" s="93">
        <v>17001</v>
      </c>
      <c r="D1636" s="24" t="s">
        <v>811</v>
      </c>
      <c r="E1636" s="69">
        <v>2146095</v>
      </c>
      <c r="F1636" s="69"/>
      <c r="G1636" s="69" t="s">
        <v>2693</v>
      </c>
      <c r="H1636" s="60" t="s">
        <v>2689</v>
      </c>
      <c r="I1636" s="4">
        <v>5</v>
      </c>
      <c r="J1636" s="4">
        <v>108</v>
      </c>
      <c r="K1636" s="4">
        <v>17</v>
      </c>
      <c r="L1636" s="4">
        <v>45</v>
      </c>
      <c r="M1636" s="4">
        <v>63.4</v>
      </c>
      <c r="N1636" s="4">
        <v>7</v>
      </c>
      <c r="O1636" s="43" t="str">
        <f>CONCATENATE(Таблица1[[#This Row],[Отверстия]],"/",Таблица1[[#This Row],[PCD]])</f>
        <v>5/108</v>
      </c>
      <c r="P1636" s="5" t="s">
        <v>2688</v>
      </c>
      <c r="Q1636" s="43" t="str">
        <f>CONCATENATE(Таблица1[[#This Row],[Отверстия]],"/",Таблица1[[#This Row],[PCD]],"/",Таблица1[[#This Row],[Диаметр]])</f>
        <v>5/108/17</v>
      </c>
      <c r="R163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5/108/17/45/63,4/7</v>
      </c>
      <c r="S1636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5-108-17-45-63,4-7</v>
      </c>
      <c r="T1636" s="58" t="s">
        <v>28</v>
      </c>
      <c r="U1636" s="4">
        <v>4</v>
      </c>
      <c r="V1636" s="35">
        <v>4</v>
      </c>
      <c r="W1636" s="55"/>
      <c r="X1636" s="34">
        <v>2080</v>
      </c>
      <c r="Y1636" s="161">
        <v>2080</v>
      </c>
      <c r="Z1636" s="34">
        <v>1878.9921749999999</v>
      </c>
      <c r="AA1636" s="51">
        <f>IFERROR(VLOOKUP(Таблица1[[#This Row],[Товар КОД6]],'Stock СВОД'!$A$5:$C$220,2,0),)</f>
        <v>4</v>
      </c>
      <c r="AB1636" s="51">
        <f>IFERROR(VLOOKUP(Таблица1[[#This Row],[Товар КОД6]],'Продажи Период СВОД'!$A$5:$C$410,2,0),)</f>
        <v>0</v>
      </c>
      <c r="AC1636" s="129">
        <f>IFERROR(VLOOKUP(Таблица1[[#This Row],[Товар КОД6]],'Stock СВОД'!$A$5:$C$220,3,0),)</f>
        <v>4</v>
      </c>
      <c r="AD1636" s="51">
        <f>IFERROR(VLOOKUP(Таблица1[[#This Row],[Товар КОД6]],'Продажи Период СВОД'!$A$5:$C$410,3,0),)</f>
        <v>0</v>
      </c>
      <c r="AE1636" s="119">
        <f>Таблица1[[#This Row],[СТОК 1001]]+Таблица1[[#This Row],[СТОК 1002,]]</f>
        <v>8</v>
      </c>
      <c r="AF1636" s="128"/>
      <c r="AG1636" s="129"/>
      <c r="AH1636" s="121">
        <f>Таблица1[[#This Row],[1002 заказ]]+Таблица1[[#This Row],[1001 заказ]]</f>
        <v>0</v>
      </c>
      <c r="AI1636" s="57"/>
      <c r="AJ1636" s="57"/>
      <c r="AK1636" s="57"/>
      <c r="AL1636" s="57">
        <f>Таблица1[[#This Row],[ФАКТ 1001]]+Таблица1[[#This Row],[ФАКТ 1002]]+Таблица1[[#This Row],[1001 заказ]]+Таблица1[[#This Row],[1002 заказ]]</f>
        <v>0</v>
      </c>
      <c r="AM1636" s="3"/>
      <c r="AN1636" s="3"/>
      <c r="AO1636" s="3"/>
      <c r="AP1636" s="3">
        <f>Таблица1[[#This Row],[Возврат 1002]]+Таблица1[[#This Row],[Возврат 1001]]</f>
        <v>0</v>
      </c>
      <c r="AQ163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8</v>
      </c>
      <c r="AR1636" s="193" t="s">
        <v>3560</v>
      </c>
    </row>
    <row r="1637" spans="1:44" s="30" customFormat="1" ht="15.75" hidden="1" customHeight="1" x14ac:dyDescent="0.25">
      <c r="A1637" s="24" t="s">
        <v>811</v>
      </c>
      <c r="B1637" s="71">
        <v>2146081</v>
      </c>
      <c r="C1637" s="93">
        <v>15004</v>
      </c>
      <c r="D1637" s="24" t="s">
        <v>811</v>
      </c>
      <c r="E1637" s="69">
        <v>2146081</v>
      </c>
      <c r="F1637" s="71">
        <v>15004</v>
      </c>
      <c r="G1637" s="69" t="s">
        <v>2855</v>
      </c>
      <c r="H1637" s="60" t="s">
        <v>2689</v>
      </c>
      <c r="I1637" s="4">
        <v>5</v>
      </c>
      <c r="J1637" s="4">
        <v>112</v>
      </c>
      <c r="K1637" s="4">
        <v>15</v>
      </c>
      <c r="L1637" s="4">
        <v>43</v>
      </c>
      <c r="M1637" s="4">
        <v>57.1</v>
      </c>
      <c r="N1637" s="4">
        <v>6</v>
      </c>
      <c r="O1637" s="43" t="str">
        <f>CONCATENATE(Таблица1[[#This Row],[Отверстия]],"/",Таблица1[[#This Row],[PCD]])</f>
        <v>5/112</v>
      </c>
      <c r="P1637" s="5" t="s">
        <v>2674</v>
      </c>
      <c r="Q1637" s="43" t="str">
        <f>CONCATENATE(Таблица1[[#This Row],[Отверстия]],"/",Таблица1[[#This Row],[PCD]],"/",Таблица1[[#This Row],[Диаметр]])</f>
        <v>5/112/15</v>
      </c>
      <c r="R163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5/112/15/43/57,1/6</v>
      </c>
      <c r="S1637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5-112-15-43-57,1-6</v>
      </c>
      <c r="T1637" s="58" t="s">
        <v>28</v>
      </c>
      <c r="U1637" s="4">
        <v>4</v>
      </c>
      <c r="V1637" s="35">
        <v>4</v>
      </c>
      <c r="W1637" s="55" t="s">
        <v>2769</v>
      </c>
      <c r="X1637" s="34">
        <v>1390</v>
      </c>
      <c r="Y1637" s="161">
        <v>1390</v>
      </c>
      <c r="Z1637" s="37">
        <v>1312.4992499999998</v>
      </c>
      <c r="AA1637" s="51">
        <f>IFERROR(VLOOKUP(Таблица1[[#This Row],[Товар КОД6]],'Stock СВОД'!$A$5:$C$220,2,0),)</f>
        <v>4</v>
      </c>
      <c r="AB1637" s="51">
        <f>IFERROR(VLOOKUP(Таблица1[[#This Row],[Товар КОД6]],'Продажи Период СВОД'!$A$5:$C$410,2,0),)</f>
        <v>0</v>
      </c>
      <c r="AC1637" s="129">
        <f>IFERROR(VLOOKUP(Таблица1[[#This Row],[Товар КОД6]],'Stock СВОД'!$A$5:$C$220,3,0),)</f>
        <v>4</v>
      </c>
      <c r="AD1637" s="51">
        <f>IFERROR(VLOOKUP(Таблица1[[#This Row],[Товар КОД6]],'Продажи Период СВОД'!$A$5:$C$410,3,0),)</f>
        <v>0</v>
      </c>
      <c r="AE1637" s="119">
        <f>Таблица1[[#This Row],[СТОК 1001]]+Таблица1[[#This Row],[СТОК 1002,]]</f>
        <v>8</v>
      </c>
      <c r="AF1637" s="128"/>
      <c r="AG1637" s="129"/>
      <c r="AH1637" s="121">
        <f>Таблица1[[#This Row],[1002 заказ]]+Таблица1[[#This Row],[1001 заказ]]</f>
        <v>0</v>
      </c>
      <c r="AI1637" s="57">
        <v>1</v>
      </c>
      <c r="AJ1637" s="57"/>
      <c r="AK1637" s="57"/>
      <c r="AL1637" s="57">
        <f>Таблица1[[#This Row],[ФАКТ 1001]]+Таблица1[[#This Row],[ФАКТ 1002]]+Таблица1[[#This Row],[1001 заказ]]+Таблица1[[#This Row],[1002 заказ]]</f>
        <v>0</v>
      </c>
      <c r="AM1637" s="3"/>
      <c r="AN1637" s="3"/>
      <c r="AO1637" s="3"/>
      <c r="AP1637" s="3">
        <f>Таблица1[[#This Row],[Возврат 1002]]+Таблица1[[#This Row],[Возврат 1001]]</f>
        <v>0</v>
      </c>
      <c r="AQ163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8</v>
      </c>
      <c r="AR1637" s="193" t="s">
        <v>3561</v>
      </c>
    </row>
    <row r="1638" spans="1:44" s="30" customFormat="1" ht="15.75" hidden="1" customHeight="1" x14ac:dyDescent="0.25">
      <c r="A1638" s="25" t="s">
        <v>811</v>
      </c>
      <c r="B1638" s="71">
        <v>496769</v>
      </c>
      <c r="C1638" s="93">
        <v>37086</v>
      </c>
      <c r="D1638" s="25" t="s">
        <v>811</v>
      </c>
      <c r="E1638" s="71">
        <v>496769</v>
      </c>
      <c r="F1638" s="71"/>
      <c r="G1638" s="71"/>
      <c r="H1638" s="71"/>
      <c r="I1638" s="2">
        <v>5</v>
      </c>
      <c r="J1638" s="2">
        <v>112</v>
      </c>
      <c r="K1638" s="2">
        <v>15</v>
      </c>
      <c r="L1638" s="2">
        <v>45</v>
      </c>
      <c r="M1638" s="2">
        <v>57.1</v>
      </c>
      <c r="N1638" s="2">
        <v>6</v>
      </c>
      <c r="O1638" s="43" t="str">
        <f>CONCATENATE(Таблица1[[#This Row],[Отверстия]],"/",Таблица1[[#This Row],[PCD]])</f>
        <v>5/112</v>
      </c>
      <c r="P1638" s="7" t="s">
        <v>956</v>
      </c>
      <c r="Q1638" s="43" t="str">
        <f>CONCATENATE(Таблица1[[#This Row],[Отверстия]],"/",Таблица1[[#This Row],[PCD]],"/",Таблица1[[#This Row],[Диаметр]])</f>
        <v>5/112/15</v>
      </c>
      <c r="R163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5/112/15/45/57,1/6</v>
      </c>
      <c r="S1638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5-112-15-45-57,1-6</v>
      </c>
      <c r="T1638" s="2" t="s">
        <v>22</v>
      </c>
      <c r="U1638" s="2"/>
      <c r="V1638" s="2"/>
      <c r="W1638" s="55" t="s">
        <v>2770</v>
      </c>
      <c r="X1638" s="34">
        <v>1141</v>
      </c>
      <c r="Y1638" s="161"/>
      <c r="Z1638" s="34">
        <v>0</v>
      </c>
      <c r="AA1638" s="51">
        <f>IFERROR(VLOOKUP(Таблица1[[#This Row],[Товар КОД6]],'Stock СВОД'!$A$5:$C$220,2,0),)</f>
        <v>0</v>
      </c>
      <c r="AB1638" s="51">
        <f>IFERROR(VLOOKUP(Таблица1[[#This Row],[Товар КОД6]],'Продажи Период СВОД'!$A$5:$C$410,2,0),)</f>
        <v>0</v>
      </c>
      <c r="AC1638" s="129">
        <f>IFERROR(VLOOKUP(Таблица1[[#This Row],[Товар КОД6]],'Stock СВОД'!$A$5:$C$220,3,0),)</f>
        <v>0</v>
      </c>
      <c r="AD1638" s="51">
        <f>IFERROR(VLOOKUP(Таблица1[[#This Row],[Товар КОД6]],'Продажи Период СВОД'!$A$5:$C$410,3,0),)</f>
        <v>0</v>
      </c>
      <c r="AE1638" s="119">
        <f>Таблица1[[#This Row],[СТОК 1001]]+Таблица1[[#This Row],[СТОК 1002,]]</f>
        <v>0</v>
      </c>
      <c r="AF1638" s="128"/>
      <c r="AG1638" s="129"/>
      <c r="AH1638" s="121">
        <f>Таблица1[[#This Row],[1002 заказ]]+Таблица1[[#This Row],[1001 заказ]]</f>
        <v>0</v>
      </c>
      <c r="AI1638" s="57">
        <v>1</v>
      </c>
      <c r="AJ1638" s="57"/>
      <c r="AK1638" s="57"/>
      <c r="AL1638" s="57">
        <f>Таблица1[[#This Row],[ФАКТ 1001]]+Таблица1[[#This Row],[ФАКТ 1002]]+Таблица1[[#This Row],[1001 заказ]]+Таблица1[[#This Row],[1002 заказ]]</f>
        <v>0</v>
      </c>
      <c r="AM1638" s="3"/>
      <c r="AN1638" s="3"/>
      <c r="AO1638" s="3"/>
      <c r="AP1638" s="3">
        <f>Таблица1[[#This Row],[Возврат 1002]]+Таблица1[[#This Row],[Возврат 1001]]</f>
        <v>0</v>
      </c>
      <c r="AQ163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638" s="3"/>
    </row>
    <row r="1639" spans="1:44" s="30" customFormat="1" ht="15.75" hidden="1" customHeight="1" x14ac:dyDescent="0.25">
      <c r="A1639" s="25" t="s">
        <v>811</v>
      </c>
      <c r="B1639" s="71">
        <v>754177</v>
      </c>
      <c r="C1639" s="93">
        <v>48440</v>
      </c>
      <c r="D1639" s="25" t="s">
        <v>811</v>
      </c>
      <c r="E1639" s="71">
        <v>754177</v>
      </c>
      <c r="F1639" s="71"/>
      <c r="G1639" s="71"/>
      <c r="H1639" s="71"/>
      <c r="I1639" s="2">
        <v>5</v>
      </c>
      <c r="J1639" s="2">
        <v>112</v>
      </c>
      <c r="K1639" s="2">
        <v>15</v>
      </c>
      <c r="L1639" s="2">
        <v>47</v>
      </c>
      <c r="M1639" s="2">
        <v>57.1</v>
      </c>
      <c r="N1639" s="2">
        <v>6</v>
      </c>
      <c r="O1639" s="43" t="str">
        <f>CONCATENATE(Таблица1[[#This Row],[Отверстия]],"/",Таблица1[[#This Row],[PCD]])</f>
        <v>5/112</v>
      </c>
      <c r="P1639" s="7" t="s">
        <v>909</v>
      </c>
      <c r="Q1639" s="43" t="str">
        <f>CONCATENATE(Таблица1[[#This Row],[Отверстия]],"/",Таблица1[[#This Row],[PCD]],"/",Таблица1[[#This Row],[Диаметр]])</f>
        <v>5/112/15</v>
      </c>
      <c r="R163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5/112/15/47/57,1/6</v>
      </c>
      <c r="S1639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5-112-15-47-57,1-6</v>
      </c>
      <c r="T1639" s="58" t="s">
        <v>28</v>
      </c>
      <c r="U1639" s="2">
        <v>4</v>
      </c>
      <c r="V1639" s="2">
        <v>8</v>
      </c>
      <c r="W1639" s="55" t="s">
        <v>2771</v>
      </c>
      <c r="X1639" s="34">
        <v>1171</v>
      </c>
      <c r="Y1639" s="161"/>
      <c r="Z1639" s="37">
        <v>0</v>
      </c>
      <c r="AA1639" s="51">
        <f>IFERROR(VLOOKUP(Таблица1[[#This Row],[Товар КОД6]],'Stock СВОД'!$A$5:$C$220,2,0),)</f>
        <v>0</v>
      </c>
      <c r="AB1639" s="51">
        <f>IFERROR(VLOOKUP(Таблица1[[#This Row],[Товар КОД6]],'Продажи Период СВОД'!$A$5:$C$410,2,0),)</f>
        <v>0</v>
      </c>
      <c r="AC1639" s="129">
        <f>IFERROR(VLOOKUP(Таблица1[[#This Row],[Товар КОД6]],'Stock СВОД'!$A$5:$C$220,3,0),)</f>
        <v>0</v>
      </c>
      <c r="AD1639" s="51">
        <f>IFERROR(VLOOKUP(Таблица1[[#This Row],[Товар КОД6]],'Продажи Период СВОД'!$A$5:$C$410,3,0),)</f>
        <v>0</v>
      </c>
      <c r="AE1639" s="119">
        <f>Таблица1[[#This Row],[СТОК 1001]]+Таблица1[[#This Row],[СТОК 1002,]]</f>
        <v>0</v>
      </c>
      <c r="AF1639" s="128"/>
      <c r="AG1639" s="129"/>
      <c r="AH1639" s="121">
        <f>Таблица1[[#This Row],[1002 заказ]]+Таблица1[[#This Row],[1001 заказ]]</f>
        <v>0</v>
      </c>
      <c r="AI1639" s="57">
        <v>1</v>
      </c>
      <c r="AJ1639" s="57"/>
      <c r="AK1639" s="57"/>
      <c r="AL1639" s="57">
        <f>Таблица1[[#This Row],[ФАКТ 1001]]+Таблица1[[#This Row],[ФАКТ 1002]]+Таблица1[[#This Row],[1001 заказ]]+Таблица1[[#This Row],[1002 заказ]]</f>
        <v>0</v>
      </c>
      <c r="AM1639" s="3"/>
      <c r="AN1639" s="3"/>
      <c r="AO1639" s="3"/>
      <c r="AP1639" s="3">
        <f>Таблица1[[#This Row],[Возврат 1002]]+Таблица1[[#This Row],[Возврат 1001]]</f>
        <v>0</v>
      </c>
      <c r="AQ163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639" s="3"/>
    </row>
    <row r="1640" spans="1:44" s="30" customFormat="1" ht="15.75" hidden="1" customHeight="1" x14ac:dyDescent="0.25">
      <c r="A1640" s="25" t="s">
        <v>811</v>
      </c>
      <c r="B1640" s="71">
        <v>858294</v>
      </c>
      <c r="C1640" s="93" t="s">
        <v>832</v>
      </c>
      <c r="D1640" s="25" t="s">
        <v>811</v>
      </c>
      <c r="E1640" s="71">
        <v>858294</v>
      </c>
      <c r="F1640" s="71"/>
      <c r="G1640" s="59"/>
      <c r="H1640" s="71"/>
      <c r="I1640" s="2">
        <v>5</v>
      </c>
      <c r="J1640" s="2">
        <v>112</v>
      </c>
      <c r="K1640" s="2">
        <v>15</v>
      </c>
      <c r="L1640" s="2">
        <v>47</v>
      </c>
      <c r="M1640" s="2">
        <v>57.1</v>
      </c>
      <c r="N1640" s="2">
        <v>6</v>
      </c>
      <c r="O1640" s="43" t="str">
        <f>CONCATENATE(Таблица1[[#This Row],[Отверстия]],"/",Таблица1[[#This Row],[PCD]])</f>
        <v>5/112</v>
      </c>
      <c r="P1640" s="7" t="s">
        <v>910</v>
      </c>
      <c r="Q1640" s="43" t="str">
        <f>CONCATENATE(Таблица1[[#This Row],[Отверстия]],"/",Таблица1[[#This Row],[PCD]],"/",Таблица1[[#This Row],[Диаметр]])</f>
        <v>5/112/15</v>
      </c>
      <c r="R164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5/112/15/47/57,1/6</v>
      </c>
      <c r="S1640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5-112-15-47-57,1-6</v>
      </c>
      <c r="T1640" s="58" t="s">
        <v>28</v>
      </c>
      <c r="U1640" s="2">
        <v>4</v>
      </c>
      <c r="V1640" s="2">
        <v>8</v>
      </c>
      <c r="W1640" s="55" t="s">
        <v>2771</v>
      </c>
      <c r="X1640" s="34">
        <v>1431</v>
      </c>
      <c r="Y1640" s="161"/>
      <c r="Z1640" s="37">
        <v>0</v>
      </c>
      <c r="AA1640" s="51">
        <f>IFERROR(VLOOKUP(Таблица1[[#This Row],[Товар КОД6]],'Stock СВОД'!$A$5:$C$220,2,0),)</f>
        <v>0</v>
      </c>
      <c r="AB1640" s="51">
        <f>IFERROR(VLOOKUP(Таблица1[[#This Row],[Товар КОД6]],'Продажи Период СВОД'!$A$5:$C$410,2,0),)</f>
        <v>0</v>
      </c>
      <c r="AC1640" s="129">
        <f>IFERROR(VLOOKUP(Таблица1[[#This Row],[Товар КОД6]],'Stock СВОД'!$A$5:$C$220,3,0),)</f>
        <v>0</v>
      </c>
      <c r="AD1640" s="51">
        <f>IFERROR(VLOOKUP(Таблица1[[#This Row],[Товар КОД6]],'Продажи Период СВОД'!$A$5:$C$410,3,0),)</f>
        <v>0</v>
      </c>
      <c r="AE1640" s="119">
        <f>Таблица1[[#This Row],[СТОК 1001]]+Таблица1[[#This Row],[СТОК 1002,]]</f>
        <v>0</v>
      </c>
      <c r="AF1640" s="128"/>
      <c r="AG1640" s="129"/>
      <c r="AH1640" s="121">
        <f>Таблица1[[#This Row],[1002 заказ]]+Таблица1[[#This Row],[1001 заказ]]</f>
        <v>0</v>
      </c>
      <c r="AI1640" s="57">
        <v>1</v>
      </c>
      <c r="AJ1640" s="57"/>
      <c r="AK1640" s="57"/>
      <c r="AL1640" s="57">
        <f>Таблица1[[#This Row],[ФАКТ 1001]]+Таблица1[[#This Row],[ФАКТ 1002]]+Таблица1[[#This Row],[1001 заказ]]+Таблица1[[#This Row],[1002 заказ]]</f>
        <v>0</v>
      </c>
      <c r="AM1640" s="3"/>
      <c r="AN1640" s="3"/>
      <c r="AO1640" s="3"/>
      <c r="AP1640" s="3">
        <f>Таблица1[[#This Row],[Возврат 1002]]+Таблица1[[#This Row],[Возврат 1001]]</f>
        <v>0</v>
      </c>
      <c r="AQ164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640" s="3"/>
    </row>
    <row r="1641" spans="1:44" s="30" customFormat="1" ht="15.75" hidden="1" customHeight="1" x14ac:dyDescent="0.25">
      <c r="A1641" s="24" t="s">
        <v>811</v>
      </c>
      <c r="B1641" s="71">
        <v>2146082</v>
      </c>
      <c r="C1641" s="93">
        <v>15005</v>
      </c>
      <c r="D1641" s="24" t="s">
        <v>811</v>
      </c>
      <c r="E1641" s="69">
        <v>2146082</v>
      </c>
      <c r="F1641" s="69"/>
      <c r="G1641" s="69" t="s">
        <v>2693</v>
      </c>
      <c r="H1641" s="60" t="s">
        <v>2689</v>
      </c>
      <c r="I1641" s="4">
        <v>5</v>
      </c>
      <c r="J1641" s="4">
        <v>112</v>
      </c>
      <c r="K1641" s="4">
        <v>15</v>
      </c>
      <c r="L1641" s="4">
        <v>47</v>
      </c>
      <c r="M1641" s="4">
        <v>57.1</v>
      </c>
      <c r="N1641" s="4">
        <v>6</v>
      </c>
      <c r="O1641" s="43" t="str">
        <f>CONCATENATE(Таблица1[[#This Row],[Отверстия]],"/",Таблица1[[#This Row],[PCD]])</f>
        <v>5/112</v>
      </c>
      <c r="P1641" s="5" t="s">
        <v>2675</v>
      </c>
      <c r="Q1641" s="43" t="str">
        <f>CONCATENATE(Таблица1[[#This Row],[Отверстия]],"/",Таблица1[[#This Row],[PCD]],"/",Таблица1[[#This Row],[Диаметр]])</f>
        <v>5/112/15</v>
      </c>
      <c r="R164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5/112/15/47/57,1/6</v>
      </c>
      <c r="S1641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5-112-15-47-57,1-6</v>
      </c>
      <c r="T1641" s="58" t="s">
        <v>28</v>
      </c>
      <c r="U1641" s="2">
        <v>4</v>
      </c>
      <c r="V1641" s="2">
        <v>8</v>
      </c>
      <c r="W1641" s="55" t="s">
        <v>2771</v>
      </c>
      <c r="X1641" s="34">
        <v>1370</v>
      </c>
      <c r="Y1641" s="161">
        <v>1379</v>
      </c>
      <c r="Z1641" s="34">
        <v>1245.0061999999998</v>
      </c>
      <c r="AA1641" s="51">
        <f>IFERROR(VLOOKUP(Таблица1[[#This Row],[Товар КОД6]],'Stock СВОД'!$A$5:$C$220,2,0),)</f>
        <v>4</v>
      </c>
      <c r="AB1641" s="51">
        <f>IFERROR(VLOOKUP(Таблица1[[#This Row],[Товар КОД6]],'Продажи Период СВОД'!$A$5:$C$410,2,0),)</f>
        <v>4</v>
      </c>
      <c r="AC1641" s="129">
        <f>IFERROR(VLOOKUP(Таблица1[[#This Row],[Товар КОД6]],'Stock СВОД'!$A$5:$C$220,3,0),)</f>
        <v>1</v>
      </c>
      <c r="AD1641" s="51">
        <f>IFERROR(VLOOKUP(Таблица1[[#This Row],[Товар КОД6]],'Продажи Период СВОД'!$A$5:$C$410,3,0),)</f>
        <v>8</v>
      </c>
      <c r="AE1641" s="119">
        <f>Таблица1[[#This Row],[СТОК 1001]]+Таблица1[[#This Row],[СТОК 1002,]]</f>
        <v>5</v>
      </c>
      <c r="AF1641" s="128"/>
      <c r="AG1641" s="129"/>
      <c r="AH1641" s="121">
        <f>Таблица1[[#This Row],[1002 заказ]]+Таблица1[[#This Row],[1001 заказ]]</f>
        <v>0</v>
      </c>
      <c r="AI1641" s="57">
        <v>1</v>
      </c>
      <c r="AJ1641" s="57"/>
      <c r="AK1641" s="57"/>
      <c r="AL1641" s="57">
        <f>Таблица1[[#This Row],[ФАКТ 1001]]+Таблица1[[#This Row],[ФАКТ 1002]]+Таблица1[[#This Row],[1001 заказ]]+Таблица1[[#This Row],[1002 заказ]]</f>
        <v>0</v>
      </c>
      <c r="AM1641" s="3"/>
      <c r="AN1641" s="3"/>
      <c r="AO1641" s="3"/>
      <c r="AP1641" s="3">
        <f>Таблица1[[#This Row],[Возврат 1002]]+Таблица1[[#This Row],[Возврат 1001]]</f>
        <v>0</v>
      </c>
      <c r="AQ164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17</v>
      </c>
      <c r="AR1641" s="193" t="s">
        <v>3562</v>
      </c>
    </row>
    <row r="1642" spans="1:44" s="30" customFormat="1" ht="15.75" hidden="1" customHeight="1" x14ac:dyDescent="0.25">
      <c r="A1642" s="25" t="s">
        <v>811</v>
      </c>
      <c r="B1642" s="71">
        <v>455514</v>
      </c>
      <c r="C1642" s="93" t="s">
        <v>834</v>
      </c>
      <c r="D1642" s="25" t="s">
        <v>811</v>
      </c>
      <c r="E1642" s="71">
        <v>455514</v>
      </c>
      <c r="F1642" s="71">
        <v>15005</v>
      </c>
      <c r="G1642" s="59" t="s">
        <v>2855</v>
      </c>
      <c r="H1642" s="60" t="s">
        <v>2689</v>
      </c>
      <c r="I1642" s="2">
        <v>5</v>
      </c>
      <c r="J1642" s="2">
        <v>112</v>
      </c>
      <c r="K1642" s="2">
        <v>15</v>
      </c>
      <c r="L1642" s="2">
        <v>47</v>
      </c>
      <c r="M1642" s="2">
        <v>57.1</v>
      </c>
      <c r="N1642" s="2">
        <v>6</v>
      </c>
      <c r="O1642" s="43" t="str">
        <f>CONCATENATE(Таблица1[[#This Row],[Отверстия]],"/",Таблица1[[#This Row],[PCD]])</f>
        <v>5/112</v>
      </c>
      <c r="P1642" s="7" t="s">
        <v>912</v>
      </c>
      <c r="Q1642" s="43" t="str">
        <f>CONCATENATE(Таблица1[[#This Row],[Отверстия]],"/",Таблица1[[#This Row],[PCD]],"/",Таблица1[[#This Row],[Диаметр]])</f>
        <v>5/112/15</v>
      </c>
      <c r="R164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5/112/15/47/57,1/6</v>
      </c>
      <c r="S1642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5-112-15-47-57,1-6</v>
      </c>
      <c r="T1642" s="58" t="s">
        <v>28</v>
      </c>
      <c r="U1642" s="2">
        <v>4</v>
      </c>
      <c r="V1642" s="2">
        <v>8</v>
      </c>
      <c r="W1642" s="55" t="s">
        <v>2771</v>
      </c>
      <c r="X1642" s="34">
        <v>1379</v>
      </c>
      <c r="Y1642" s="161">
        <v>1379</v>
      </c>
      <c r="Z1642" s="37">
        <v>1208.3907999999999</v>
      </c>
      <c r="AA1642" s="51">
        <f>IFERROR(VLOOKUP(Таблица1[[#This Row],[Товар КОД6]],'Stock СВОД'!$A$5:$C$220,2,0),)</f>
        <v>0</v>
      </c>
      <c r="AB1642" s="51">
        <f>IFERROR(VLOOKUP(Таблица1[[#This Row],[Товар КОД6]],'Продажи Период СВОД'!$A$5:$C$410,2,0),)</f>
        <v>0</v>
      </c>
      <c r="AC1642" s="129">
        <f>IFERROR(VLOOKUP(Таблица1[[#This Row],[Товар КОД6]],'Stock СВОД'!$A$5:$C$220,3,0),)</f>
        <v>2</v>
      </c>
      <c r="AD1642" s="51">
        <f>IFERROR(VLOOKUP(Таблица1[[#This Row],[Товар КОД6]],'Продажи Период СВОД'!$A$5:$C$410,3,0),)</f>
        <v>0</v>
      </c>
      <c r="AE1642" s="119">
        <f>Таблица1[[#This Row],[СТОК 1001]]+Таблица1[[#This Row],[СТОК 1002,]]</f>
        <v>2</v>
      </c>
      <c r="AF1642" s="128"/>
      <c r="AG1642" s="129"/>
      <c r="AH1642" s="121">
        <f>Таблица1[[#This Row],[1002 заказ]]+Таблица1[[#This Row],[1001 заказ]]</f>
        <v>0</v>
      </c>
      <c r="AI1642" s="57">
        <v>1</v>
      </c>
      <c r="AJ1642" s="57"/>
      <c r="AK1642" s="57"/>
      <c r="AL1642" s="57">
        <f>Таблица1[[#This Row],[ФАКТ 1001]]+Таблица1[[#This Row],[ФАКТ 1002]]+Таблица1[[#This Row],[1001 заказ]]+Таблица1[[#This Row],[1002 заказ]]</f>
        <v>0</v>
      </c>
      <c r="AM1642" s="3"/>
      <c r="AN1642" s="3"/>
      <c r="AO1642" s="3"/>
      <c r="AP1642" s="3">
        <f>Таблица1[[#This Row],[Возврат 1002]]+Таблица1[[#This Row],[Возврат 1001]]</f>
        <v>0</v>
      </c>
      <c r="AQ164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2</v>
      </c>
      <c r="AR1642" s="193" t="s">
        <v>3562</v>
      </c>
    </row>
    <row r="1643" spans="1:44" s="30" customFormat="1" ht="15.75" hidden="1" customHeight="1" x14ac:dyDescent="0.25">
      <c r="A1643" s="25" t="s">
        <v>811</v>
      </c>
      <c r="B1643" s="71">
        <v>876266</v>
      </c>
      <c r="C1643" s="93" t="s">
        <v>833</v>
      </c>
      <c r="D1643" s="25" t="s">
        <v>811</v>
      </c>
      <c r="E1643" s="71">
        <v>876266</v>
      </c>
      <c r="F1643" s="71" t="s">
        <v>2872</v>
      </c>
      <c r="G1643" s="71" t="s">
        <v>2855</v>
      </c>
      <c r="H1643" s="71" t="s">
        <v>2856</v>
      </c>
      <c r="I1643" s="2">
        <v>5</v>
      </c>
      <c r="J1643" s="2">
        <v>112</v>
      </c>
      <c r="K1643" s="2">
        <v>15</v>
      </c>
      <c r="L1643" s="2">
        <v>47</v>
      </c>
      <c r="M1643" s="2">
        <v>57.1</v>
      </c>
      <c r="N1643" s="2">
        <v>6</v>
      </c>
      <c r="O1643" s="43" t="str">
        <f>CONCATENATE(Таблица1[[#This Row],[Отверстия]],"/",Таблица1[[#This Row],[PCD]])</f>
        <v>5/112</v>
      </c>
      <c r="P1643" s="7" t="s">
        <v>911</v>
      </c>
      <c r="Q1643" s="43" t="str">
        <f>CONCATENATE(Таблица1[[#This Row],[Отверстия]],"/",Таблица1[[#This Row],[PCD]],"/",Таблица1[[#This Row],[Диаметр]])</f>
        <v>5/112/15</v>
      </c>
      <c r="R164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5/112/15/47/57,1/6</v>
      </c>
      <c r="S1643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5-112-15-47-57,1-6</v>
      </c>
      <c r="T1643" s="58" t="s">
        <v>28</v>
      </c>
      <c r="U1643" s="2">
        <v>4</v>
      </c>
      <c r="V1643" s="2">
        <v>8</v>
      </c>
      <c r="W1643" s="55" t="s">
        <v>2771</v>
      </c>
      <c r="X1643" s="34">
        <v>990</v>
      </c>
      <c r="Y1643" s="161">
        <v>990</v>
      </c>
      <c r="Z1643" s="37">
        <v>1193.9594</v>
      </c>
      <c r="AA1643" s="51">
        <f>IFERROR(VLOOKUP(Таблица1[[#This Row],[Товар КОД6]],'Stock СВОД'!$A$5:$C$220,2,0),)</f>
        <v>1</v>
      </c>
      <c r="AB1643" s="51">
        <f>IFERROR(VLOOKUP(Таблица1[[#This Row],[Товар КОД6]],'Продажи Период СВОД'!$A$5:$C$410,2,0),)</f>
        <v>0</v>
      </c>
      <c r="AC1643" s="129">
        <f>IFERROR(VLOOKUP(Таблица1[[#This Row],[Товар КОД6]],'Stock СВОД'!$A$5:$C$220,3,0),)</f>
        <v>0</v>
      </c>
      <c r="AD1643" s="51">
        <f>IFERROR(VLOOKUP(Таблица1[[#This Row],[Товар КОД6]],'Продажи Период СВОД'!$A$5:$C$410,3,0),)</f>
        <v>0</v>
      </c>
      <c r="AE1643" s="119">
        <f>Таблица1[[#This Row],[СТОК 1001]]+Таблица1[[#This Row],[СТОК 1002,]]</f>
        <v>1</v>
      </c>
      <c r="AF1643" s="128"/>
      <c r="AG1643" s="129"/>
      <c r="AH1643" s="121">
        <f>Таблица1[[#This Row],[1002 заказ]]+Таблица1[[#This Row],[1001 заказ]]</f>
        <v>0</v>
      </c>
      <c r="AI1643" s="57">
        <v>1</v>
      </c>
      <c r="AJ1643" s="57"/>
      <c r="AK1643" s="57"/>
      <c r="AL1643" s="57">
        <f>Таблица1[[#This Row],[ФАКТ 1001]]+Таблица1[[#This Row],[ФАКТ 1002]]+Таблица1[[#This Row],[1001 заказ]]+Таблица1[[#This Row],[1002 заказ]]</f>
        <v>0</v>
      </c>
      <c r="AM1643" s="3"/>
      <c r="AN1643" s="3"/>
      <c r="AO1643" s="3"/>
      <c r="AP1643" s="3">
        <f>Таблица1[[#This Row],[Возврат 1002]]+Таблица1[[#This Row],[Возврат 1001]]</f>
        <v>0</v>
      </c>
      <c r="AQ164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1</v>
      </c>
      <c r="AR1643" s="3"/>
    </row>
    <row r="1644" spans="1:44" s="30" customFormat="1" ht="15.75" hidden="1" customHeight="1" x14ac:dyDescent="0.25">
      <c r="A1644" s="25" t="s">
        <v>811</v>
      </c>
      <c r="B1644" s="71">
        <v>926899</v>
      </c>
      <c r="C1644" s="93" t="s">
        <v>850</v>
      </c>
      <c r="D1644" s="25" t="s">
        <v>811</v>
      </c>
      <c r="E1644" s="71">
        <v>926899</v>
      </c>
      <c r="F1644" s="71"/>
      <c r="G1644" s="71"/>
      <c r="H1644" s="71"/>
      <c r="I1644" s="2">
        <v>5</v>
      </c>
      <c r="J1644" s="2">
        <v>112</v>
      </c>
      <c r="K1644" s="2">
        <v>16</v>
      </c>
      <c r="L1644" s="2">
        <v>42</v>
      </c>
      <c r="M1644" s="2">
        <v>57.1</v>
      </c>
      <c r="N1644" s="2">
        <v>6.5</v>
      </c>
      <c r="O1644" s="43" t="str">
        <f>CONCATENATE(Таблица1[[#This Row],[Отверстия]],"/",Таблица1[[#This Row],[PCD]])</f>
        <v>5/112</v>
      </c>
      <c r="P1644" s="7" t="s">
        <v>957</v>
      </c>
      <c r="Q1644" s="43" t="str">
        <f>CONCATENATE(Таблица1[[#This Row],[Отверстия]],"/",Таблица1[[#This Row],[PCD]],"/",Таблица1[[#This Row],[Диаметр]])</f>
        <v>5/112/16</v>
      </c>
      <c r="R164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5/112/16/42/57,1/6,5</v>
      </c>
      <c r="S1644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5-112-16-42-57,1-6,5</v>
      </c>
      <c r="T1644" s="58" t="s">
        <v>22</v>
      </c>
      <c r="U1644" s="2"/>
      <c r="V1644" s="2"/>
      <c r="W1644" s="55" t="s">
        <v>2785</v>
      </c>
      <c r="X1644" s="34">
        <v>2070</v>
      </c>
      <c r="Y1644" s="161"/>
      <c r="Z1644" s="37">
        <v>0</v>
      </c>
      <c r="AA1644" s="51">
        <f>IFERROR(VLOOKUP(Таблица1[[#This Row],[Товар КОД6]],'Stock СВОД'!$A$5:$C$220,2,0),)</f>
        <v>0</v>
      </c>
      <c r="AB1644" s="51">
        <f>IFERROR(VLOOKUP(Таблица1[[#This Row],[Товар КОД6]],'Продажи Период СВОД'!$A$5:$C$410,2,0),)</f>
        <v>0</v>
      </c>
      <c r="AC1644" s="129">
        <f>IFERROR(VLOOKUP(Таблица1[[#This Row],[Товар КОД6]],'Stock СВОД'!$A$5:$C$220,3,0),)</f>
        <v>0</v>
      </c>
      <c r="AD1644" s="51">
        <f>IFERROR(VLOOKUP(Таблица1[[#This Row],[Товар КОД6]],'Продажи Период СВОД'!$A$5:$C$410,3,0),)</f>
        <v>0</v>
      </c>
      <c r="AE1644" s="119">
        <f>Таблица1[[#This Row],[СТОК 1001]]+Таблица1[[#This Row],[СТОК 1002,]]</f>
        <v>0</v>
      </c>
      <c r="AF1644" s="128"/>
      <c r="AG1644" s="129"/>
      <c r="AH1644" s="121">
        <f>Таблица1[[#This Row],[1002 заказ]]+Таблица1[[#This Row],[1001 заказ]]</f>
        <v>0</v>
      </c>
      <c r="AI1644" s="57">
        <v>1</v>
      </c>
      <c r="AJ1644" s="57"/>
      <c r="AK1644" s="57"/>
      <c r="AL1644" s="57">
        <f>Таблица1[[#This Row],[ФАКТ 1001]]+Таблица1[[#This Row],[ФАКТ 1002]]+Таблица1[[#This Row],[1001 заказ]]+Таблица1[[#This Row],[1002 заказ]]</f>
        <v>0</v>
      </c>
      <c r="AM1644" s="3"/>
      <c r="AN1644" s="3"/>
      <c r="AO1644" s="3"/>
      <c r="AP1644" s="3">
        <f>Таблица1[[#This Row],[Возврат 1002]]+Таблица1[[#This Row],[Возврат 1001]]</f>
        <v>0</v>
      </c>
      <c r="AQ164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644" s="3"/>
    </row>
    <row r="1645" spans="1:44" s="30" customFormat="1" ht="15.75" hidden="1" customHeight="1" x14ac:dyDescent="0.25">
      <c r="A1645" s="25" t="s">
        <v>811</v>
      </c>
      <c r="B1645" s="71">
        <v>2164790</v>
      </c>
      <c r="C1645" s="93" t="s">
        <v>2840</v>
      </c>
      <c r="D1645" s="25" t="s">
        <v>811</v>
      </c>
      <c r="E1645" s="71">
        <v>2164790</v>
      </c>
      <c r="F1645" s="71"/>
      <c r="G1645" s="71" t="s">
        <v>2843</v>
      </c>
      <c r="H1645" s="71" t="s">
        <v>2837</v>
      </c>
      <c r="I1645" s="2">
        <v>5</v>
      </c>
      <c r="J1645" s="2">
        <v>112</v>
      </c>
      <c r="K1645" s="2">
        <v>16</v>
      </c>
      <c r="L1645" s="2">
        <v>42</v>
      </c>
      <c r="M1645" s="2">
        <v>57.1</v>
      </c>
      <c r="N1645" s="2">
        <v>6.5</v>
      </c>
      <c r="O1645" s="43" t="str">
        <f>CONCATENATE(Таблица1[[#This Row],[Отверстия]],"/",Таблица1[[#This Row],[PCD]])</f>
        <v>5/112</v>
      </c>
      <c r="P1645" s="7" t="s">
        <v>2851</v>
      </c>
      <c r="Q1645" s="43" t="str">
        <f>CONCATENATE(Таблица1[[#This Row],[Отверстия]],"/",Таблица1[[#This Row],[PCD]],"/",Таблица1[[#This Row],[Диаметр]])</f>
        <v>5/112/16</v>
      </c>
      <c r="R164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5/112/16/42/57,1/6,5</v>
      </c>
      <c r="S1645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5-112-16-42-57,1-6,5</v>
      </c>
      <c r="T1645" s="58" t="s">
        <v>22</v>
      </c>
      <c r="U1645" s="2"/>
      <c r="V1645" s="2"/>
      <c r="W1645" s="55" t="s">
        <v>2785</v>
      </c>
      <c r="X1645" s="34">
        <v>1830</v>
      </c>
      <c r="Y1645" s="161"/>
      <c r="Z1645" s="37">
        <v>0</v>
      </c>
      <c r="AA1645" s="51">
        <f>IFERROR(VLOOKUP(Таблица1[[#This Row],[Товар КОД6]],'Stock СВОД'!$A$5:$C$220,2,0),)</f>
        <v>0</v>
      </c>
      <c r="AB1645" s="51">
        <f>IFERROR(VLOOKUP(Таблица1[[#This Row],[Товар КОД6]],'Продажи Период СВОД'!$A$5:$C$410,2,0),)</f>
        <v>0</v>
      </c>
      <c r="AC1645" s="129">
        <f>IFERROR(VLOOKUP(Таблица1[[#This Row],[Товар КОД6]],'Stock СВОД'!$A$5:$C$220,3,0),)</f>
        <v>0</v>
      </c>
      <c r="AD1645" s="51">
        <f>IFERROR(VLOOKUP(Таблица1[[#This Row],[Товар КОД6]],'Продажи Период СВОД'!$A$5:$C$410,3,0),)</f>
        <v>0</v>
      </c>
      <c r="AE1645" s="119">
        <f>Таблица1[[#This Row],[СТОК 1001]]+Таблица1[[#This Row],[СТОК 1002,]]</f>
        <v>0</v>
      </c>
      <c r="AF1645" s="128"/>
      <c r="AG1645" s="129"/>
      <c r="AH1645" s="121">
        <f>Таблица1[[#This Row],[1002 заказ]]+Таблица1[[#This Row],[1001 заказ]]</f>
        <v>0</v>
      </c>
      <c r="AI1645" s="57">
        <v>1</v>
      </c>
      <c r="AJ1645" s="57"/>
      <c r="AK1645" s="57"/>
      <c r="AL1645" s="57">
        <f>Таблица1[[#This Row],[ФАКТ 1001]]+Таблица1[[#This Row],[ФАКТ 1002]]+Таблица1[[#This Row],[1001 заказ]]+Таблица1[[#This Row],[1002 заказ]]</f>
        <v>0</v>
      </c>
      <c r="AM1645" s="3"/>
      <c r="AN1645" s="3"/>
      <c r="AO1645" s="3"/>
      <c r="AP1645" s="3">
        <f>Таблица1[[#This Row],[Возврат 1002]]+Таблица1[[#This Row],[Возврат 1001]]</f>
        <v>0</v>
      </c>
      <c r="AQ164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645" s="3"/>
    </row>
    <row r="1646" spans="1:44" s="30" customFormat="1" ht="15.75" hidden="1" customHeight="1" x14ac:dyDescent="0.25">
      <c r="A1646" s="24" t="s">
        <v>811</v>
      </c>
      <c r="B1646" s="71">
        <v>2146087</v>
      </c>
      <c r="C1646" s="93">
        <v>16005</v>
      </c>
      <c r="D1646" s="24" t="s">
        <v>811</v>
      </c>
      <c r="E1646" s="69">
        <v>2146087</v>
      </c>
      <c r="F1646" s="69"/>
      <c r="G1646" s="69" t="s">
        <v>2855</v>
      </c>
      <c r="H1646" s="60" t="s">
        <v>2689</v>
      </c>
      <c r="I1646" s="4">
        <v>5</v>
      </c>
      <c r="J1646" s="4">
        <v>112</v>
      </c>
      <c r="K1646" s="4">
        <v>16</v>
      </c>
      <c r="L1646" s="4">
        <v>46</v>
      </c>
      <c r="M1646" s="4">
        <v>57.1</v>
      </c>
      <c r="N1646" s="4">
        <v>6.5</v>
      </c>
      <c r="O1646" s="43" t="str">
        <f>CONCATENATE(Таблица1[[#This Row],[Отверстия]],"/",Таблица1[[#This Row],[PCD]])</f>
        <v>5/112</v>
      </c>
      <c r="P1646" s="5" t="s">
        <v>2680</v>
      </c>
      <c r="Q1646" s="43" t="str">
        <f>CONCATENATE(Таблица1[[#This Row],[Отверстия]],"/",Таблица1[[#This Row],[PCD]],"/",Таблица1[[#This Row],[Диаметр]])</f>
        <v>5/112/16</v>
      </c>
      <c r="R164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5/112/16/46/57,1/6,5</v>
      </c>
      <c r="S1646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5-112-16-46-57,1-6,5</v>
      </c>
      <c r="T1646" s="58" t="s">
        <v>28</v>
      </c>
      <c r="U1646" s="4">
        <v>4</v>
      </c>
      <c r="V1646" s="35">
        <v>4</v>
      </c>
      <c r="W1646" s="55" t="s">
        <v>2786</v>
      </c>
      <c r="X1646" s="34">
        <v>1890</v>
      </c>
      <c r="Y1646" s="161">
        <v>1754</v>
      </c>
      <c r="Z1646" s="37">
        <v>1619.5027999999998</v>
      </c>
      <c r="AA1646" s="51">
        <f>IFERROR(VLOOKUP(Таблица1[[#This Row],[Товар КОД6]],'Stock СВОД'!$A$5:$C$220,2,0),)</f>
        <v>4</v>
      </c>
      <c r="AB1646" s="51">
        <f>IFERROR(VLOOKUP(Таблица1[[#This Row],[Товар КОД6]],'Продажи Период СВОД'!$A$5:$C$410,2,0),)</f>
        <v>0</v>
      </c>
      <c r="AC1646" s="129">
        <f>IFERROR(VLOOKUP(Таблица1[[#This Row],[Товар КОД6]],'Stock СВОД'!$A$5:$C$220,3,0),)</f>
        <v>4</v>
      </c>
      <c r="AD1646" s="51">
        <f>IFERROR(VLOOKUP(Таблица1[[#This Row],[Товар КОД6]],'Продажи Период СВОД'!$A$5:$C$410,3,0),)</f>
        <v>4</v>
      </c>
      <c r="AE1646" s="119">
        <f>Таблица1[[#This Row],[СТОК 1001]]+Таблица1[[#This Row],[СТОК 1002,]]</f>
        <v>8</v>
      </c>
      <c r="AF1646" s="128"/>
      <c r="AG1646" s="129"/>
      <c r="AH1646" s="121">
        <f>Таблица1[[#This Row],[1002 заказ]]+Таблица1[[#This Row],[1001 заказ]]</f>
        <v>0</v>
      </c>
      <c r="AI1646" s="57">
        <v>1</v>
      </c>
      <c r="AJ1646" s="57"/>
      <c r="AK1646" s="57"/>
      <c r="AL1646" s="57">
        <f>Таблица1[[#This Row],[ФАКТ 1001]]+Таблица1[[#This Row],[ФАКТ 1002]]+Таблица1[[#This Row],[1001 заказ]]+Таблица1[[#This Row],[1002 заказ]]</f>
        <v>0</v>
      </c>
      <c r="AM1646" s="3"/>
      <c r="AN1646" s="3"/>
      <c r="AO1646" s="3"/>
      <c r="AP1646" s="3">
        <f>Таблица1[[#This Row],[Возврат 1002]]+Таблица1[[#This Row],[Возврат 1001]]</f>
        <v>0</v>
      </c>
      <c r="AQ164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12</v>
      </c>
      <c r="AR1646" s="193" t="s">
        <v>3563</v>
      </c>
    </row>
    <row r="1647" spans="1:44" s="30" customFormat="1" ht="15.75" hidden="1" customHeight="1" x14ac:dyDescent="0.25">
      <c r="A1647" s="24" t="s">
        <v>811</v>
      </c>
      <c r="B1647" s="71">
        <v>2146088</v>
      </c>
      <c r="C1647" s="93">
        <v>16006</v>
      </c>
      <c r="D1647" s="24" t="s">
        <v>811</v>
      </c>
      <c r="E1647" s="69">
        <v>2146088</v>
      </c>
      <c r="F1647" s="69"/>
      <c r="G1647" s="69" t="s">
        <v>2693</v>
      </c>
      <c r="H1647" s="60" t="s">
        <v>2689</v>
      </c>
      <c r="I1647" s="4">
        <v>5</v>
      </c>
      <c r="J1647" s="4">
        <v>112</v>
      </c>
      <c r="K1647" s="4">
        <v>16</v>
      </c>
      <c r="L1647" s="4">
        <v>50</v>
      </c>
      <c r="M1647" s="4">
        <v>57.1</v>
      </c>
      <c r="N1647" s="4">
        <v>6.5</v>
      </c>
      <c r="O1647" s="43" t="str">
        <f>CONCATENATE(Таблица1[[#This Row],[Отверстия]],"/",Таблица1[[#This Row],[PCD]])</f>
        <v>5/112</v>
      </c>
      <c r="P1647" s="5" t="s">
        <v>2681</v>
      </c>
      <c r="Q1647" s="43" t="str">
        <f>CONCATENATE(Таблица1[[#This Row],[Отверстия]],"/",Таблица1[[#This Row],[PCD]],"/",Таблица1[[#This Row],[Диаметр]])</f>
        <v>5/112/16</v>
      </c>
      <c r="R164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5/112/16/50/57,1/6,5</v>
      </c>
      <c r="S1647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5-112-16-50-57,1-6,5</v>
      </c>
      <c r="T1647" s="58" t="s">
        <v>28</v>
      </c>
      <c r="U1647" s="2">
        <v>4</v>
      </c>
      <c r="V1647" s="2">
        <v>4</v>
      </c>
      <c r="W1647" s="55" t="s">
        <v>2787</v>
      </c>
      <c r="X1647" s="34">
        <v>1850</v>
      </c>
      <c r="Y1647" s="161">
        <v>1817</v>
      </c>
      <c r="Z1647" s="37">
        <v>1702.5010499999999</v>
      </c>
      <c r="AA1647" s="51">
        <f>IFERROR(VLOOKUP(Таблица1[[#This Row],[Товар КОД6]],'Stock СВОД'!$A$5:$C$220,2,0),)</f>
        <v>4</v>
      </c>
      <c r="AB1647" s="51">
        <f>IFERROR(VLOOKUP(Таблица1[[#This Row],[Товар КОД6]],'Продажи Период СВОД'!$A$5:$C$410,2,0),)</f>
        <v>0</v>
      </c>
      <c r="AC1647" s="129">
        <f>IFERROR(VLOOKUP(Таблица1[[#This Row],[Товар КОД6]],'Stock СВОД'!$A$5:$C$220,3,0),)</f>
        <v>4</v>
      </c>
      <c r="AD1647" s="51">
        <f>IFERROR(VLOOKUP(Таблица1[[#This Row],[Товар КОД6]],'Продажи Период СВОД'!$A$5:$C$410,3,0),)</f>
        <v>0</v>
      </c>
      <c r="AE1647" s="119">
        <f>Таблица1[[#This Row],[СТОК 1001]]+Таблица1[[#This Row],[СТОК 1002,]]</f>
        <v>8</v>
      </c>
      <c r="AF1647" s="128"/>
      <c r="AG1647" s="129"/>
      <c r="AH1647" s="121">
        <f>Таблица1[[#This Row],[1002 заказ]]+Таблица1[[#This Row],[1001 заказ]]</f>
        <v>0</v>
      </c>
      <c r="AI1647" s="57">
        <v>1</v>
      </c>
      <c r="AJ1647" s="57"/>
      <c r="AK1647" s="57"/>
      <c r="AL1647" s="57">
        <f>Таблица1[[#This Row],[ФАКТ 1001]]+Таблица1[[#This Row],[ФАКТ 1002]]+Таблица1[[#This Row],[1001 заказ]]+Таблица1[[#This Row],[1002 заказ]]</f>
        <v>0</v>
      </c>
      <c r="AM1647" s="3"/>
      <c r="AN1647" s="3"/>
      <c r="AO1647" s="3"/>
      <c r="AP1647" s="3">
        <f>Таблица1[[#This Row],[Возврат 1002]]+Таблица1[[#This Row],[Возврат 1001]]</f>
        <v>0</v>
      </c>
      <c r="AQ164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8</v>
      </c>
      <c r="AR1647" s="193" t="s">
        <v>3564</v>
      </c>
    </row>
    <row r="1648" spans="1:44" s="30" customFormat="1" ht="15.75" hidden="1" customHeight="1" x14ac:dyDescent="0.25">
      <c r="A1648" s="25" t="s">
        <v>811</v>
      </c>
      <c r="B1648" s="71">
        <v>756286</v>
      </c>
      <c r="C1648" s="93">
        <v>47330</v>
      </c>
      <c r="D1648" s="25" t="s">
        <v>811</v>
      </c>
      <c r="E1648" s="71">
        <v>756286</v>
      </c>
      <c r="F1648" s="71" t="s">
        <v>1032</v>
      </c>
      <c r="G1648" s="71" t="s">
        <v>2855</v>
      </c>
      <c r="H1648" s="71" t="s">
        <v>2856</v>
      </c>
      <c r="I1648" s="2">
        <v>5</v>
      </c>
      <c r="J1648" s="2">
        <v>112</v>
      </c>
      <c r="K1648" s="2">
        <v>16</v>
      </c>
      <c r="L1648" s="2">
        <v>50</v>
      </c>
      <c r="M1648" s="2">
        <v>57.1</v>
      </c>
      <c r="N1648" s="2">
        <v>6.5</v>
      </c>
      <c r="O1648" s="43" t="str">
        <f>CONCATENATE(Таблица1[[#This Row],[Отверстия]],"/",Таблица1[[#This Row],[PCD]])</f>
        <v>5/112</v>
      </c>
      <c r="P1648" s="7" t="s">
        <v>913</v>
      </c>
      <c r="Q1648" s="43" t="str">
        <f>CONCATENATE(Таблица1[[#This Row],[Отверстия]],"/",Таблица1[[#This Row],[PCD]],"/",Таблица1[[#This Row],[Диаметр]])</f>
        <v>5/112/16</v>
      </c>
      <c r="R164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5/112/16/50/57,1/6,5</v>
      </c>
      <c r="S1648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5-112-16-50-57,1-6,5</v>
      </c>
      <c r="T1648" s="58" t="s">
        <v>28</v>
      </c>
      <c r="U1648" s="2">
        <v>4</v>
      </c>
      <c r="V1648" s="2">
        <v>4</v>
      </c>
      <c r="W1648" s="55" t="s">
        <v>2787</v>
      </c>
      <c r="X1648" s="34">
        <v>1510</v>
      </c>
      <c r="Y1648" s="161">
        <v>1510</v>
      </c>
      <c r="Z1648" s="37">
        <v>1510.1993999999997</v>
      </c>
      <c r="AA1648" s="51">
        <f>IFERROR(VLOOKUP(Таблица1[[#This Row],[Товар КОД6]],'Stock СВОД'!$A$5:$C$220,2,0),)</f>
        <v>0</v>
      </c>
      <c r="AB1648" s="51">
        <f>IFERROR(VLOOKUP(Таблица1[[#This Row],[Товар КОД6]],'Продажи Период СВОД'!$A$5:$C$410,2,0),)</f>
        <v>0</v>
      </c>
      <c r="AC1648" s="129">
        <f>IFERROR(VLOOKUP(Таблица1[[#This Row],[Товар КОД6]],'Stock СВОД'!$A$5:$C$220,3,0),)</f>
        <v>2</v>
      </c>
      <c r="AD1648" s="51">
        <f>IFERROR(VLOOKUP(Таблица1[[#This Row],[Товар КОД6]],'Продажи Период СВОД'!$A$5:$C$410,3,0),)</f>
        <v>0</v>
      </c>
      <c r="AE1648" s="119">
        <f>Таблица1[[#This Row],[СТОК 1001]]+Таблица1[[#This Row],[СТОК 1002,]]</f>
        <v>2</v>
      </c>
      <c r="AF1648" s="128"/>
      <c r="AG1648" s="129"/>
      <c r="AH1648" s="121">
        <f>Таблица1[[#This Row],[1002 заказ]]+Таблица1[[#This Row],[1001 заказ]]</f>
        <v>0</v>
      </c>
      <c r="AI1648" s="57">
        <v>1</v>
      </c>
      <c r="AJ1648" s="57"/>
      <c r="AK1648" s="57"/>
      <c r="AL1648" s="57">
        <f>Таблица1[[#This Row],[ФАКТ 1001]]+Таблица1[[#This Row],[ФАКТ 1002]]+Таблица1[[#This Row],[1001 заказ]]+Таблица1[[#This Row],[1002 заказ]]</f>
        <v>0</v>
      </c>
      <c r="AM1648" s="3"/>
      <c r="AN1648" s="3"/>
      <c r="AO1648" s="3"/>
      <c r="AP1648" s="3">
        <f>Таблица1[[#This Row],[Возврат 1002]]+Таблица1[[#This Row],[Возврат 1001]]</f>
        <v>0</v>
      </c>
      <c r="AQ164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2</v>
      </c>
      <c r="AR1648" s="3"/>
    </row>
    <row r="1649" spans="1:44" s="30" customFormat="1" ht="15.75" hidden="1" customHeight="1" x14ac:dyDescent="0.25">
      <c r="A1649" s="25" t="s">
        <v>811</v>
      </c>
      <c r="B1649" s="71">
        <v>858291</v>
      </c>
      <c r="C1649" s="93" t="s">
        <v>835</v>
      </c>
      <c r="D1649" s="25" t="s">
        <v>811</v>
      </c>
      <c r="E1649" s="71">
        <v>858291</v>
      </c>
      <c r="F1649" s="71"/>
      <c r="G1649" s="71"/>
      <c r="H1649" s="71"/>
      <c r="I1649" s="2">
        <v>5</v>
      </c>
      <c r="J1649" s="2">
        <v>112</v>
      </c>
      <c r="K1649" s="2">
        <v>16</v>
      </c>
      <c r="L1649" s="2">
        <v>50</v>
      </c>
      <c r="M1649" s="2">
        <v>57.1</v>
      </c>
      <c r="N1649" s="2">
        <v>6.5</v>
      </c>
      <c r="O1649" s="43" t="str">
        <f>CONCATENATE(Таблица1[[#This Row],[Отверстия]],"/",Таблица1[[#This Row],[PCD]])</f>
        <v>5/112</v>
      </c>
      <c r="P1649" s="7" t="s">
        <v>914</v>
      </c>
      <c r="Q1649" s="43" t="str">
        <f>CONCATENATE(Таблица1[[#This Row],[Отверстия]],"/",Таблица1[[#This Row],[PCD]],"/",Таблица1[[#This Row],[Диаметр]])</f>
        <v>5/112/16</v>
      </c>
      <c r="R164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5/112/16/50/57,1/6,5</v>
      </c>
      <c r="S1649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5-112-16-50-57,1-6,5</v>
      </c>
      <c r="T1649" s="58" t="s">
        <v>28</v>
      </c>
      <c r="U1649" s="2">
        <v>4</v>
      </c>
      <c r="V1649" s="2">
        <v>4</v>
      </c>
      <c r="W1649" s="55" t="s">
        <v>2787</v>
      </c>
      <c r="X1649" s="34">
        <v>1824</v>
      </c>
      <c r="Y1649" s="161"/>
      <c r="Z1649" s="37">
        <v>0</v>
      </c>
      <c r="AA1649" s="51">
        <f>IFERROR(VLOOKUP(Таблица1[[#This Row],[Товар КОД6]],'Stock СВОД'!$A$5:$C$220,2,0),)</f>
        <v>0</v>
      </c>
      <c r="AB1649" s="51">
        <f>IFERROR(VLOOKUP(Таблица1[[#This Row],[Товар КОД6]],'Продажи Период СВОД'!$A$5:$C$410,2,0),)</f>
        <v>0</v>
      </c>
      <c r="AC1649" s="129">
        <f>IFERROR(VLOOKUP(Таблица1[[#This Row],[Товар КОД6]],'Stock СВОД'!$A$5:$C$220,3,0),)</f>
        <v>0</v>
      </c>
      <c r="AD1649" s="51">
        <f>IFERROR(VLOOKUP(Таблица1[[#This Row],[Товар КОД6]],'Продажи Период СВОД'!$A$5:$C$410,3,0),)</f>
        <v>0</v>
      </c>
      <c r="AE1649" s="119">
        <f>Таблица1[[#This Row],[СТОК 1001]]+Таблица1[[#This Row],[СТОК 1002,]]</f>
        <v>0</v>
      </c>
      <c r="AF1649" s="128"/>
      <c r="AG1649" s="129"/>
      <c r="AH1649" s="121">
        <f>Таблица1[[#This Row],[1002 заказ]]+Таблица1[[#This Row],[1001 заказ]]</f>
        <v>0</v>
      </c>
      <c r="AI1649" s="57">
        <v>1</v>
      </c>
      <c r="AJ1649" s="57"/>
      <c r="AK1649" s="57"/>
      <c r="AL1649" s="57">
        <f>Таблица1[[#This Row],[ФАКТ 1001]]+Таблица1[[#This Row],[ФАКТ 1002]]+Таблица1[[#This Row],[1001 заказ]]+Таблица1[[#This Row],[1002 заказ]]</f>
        <v>0</v>
      </c>
      <c r="AM1649" s="3"/>
      <c r="AN1649" s="3"/>
      <c r="AO1649" s="3"/>
      <c r="AP1649" s="3">
        <f>Таблица1[[#This Row],[Возврат 1002]]+Таблица1[[#This Row],[Возврат 1001]]</f>
        <v>0</v>
      </c>
      <c r="AQ164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649" s="3"/>
    </row>
    <row r="1650" spans="1:44" s="30" customFormat="1" ht="15.75" hidden="1" customHeight="1" x14ac:dyDescent="0.25">
      <c r="A1650" s="25" t="s">
        <v>811</v>
      </c>
      <c r="B1650" s="71">
        <v>876265</v>
      </c>
      <c r="C1650" s="93" t="s">
        <v>836</v>
      </c>
      <c r="D1650" s="25" t="s">
        <v>811</v>
      </c>
      <c r="E1650" s="71">
        <v>876265</v>
      </c>
      <c r="F1650" s="71"/>
      <c r="G1650" s="71"/>
      <c r="H1650" s="71"/>
      <c r="I1650" s="2">
        <v>5</v>
      </c>
      <c r="J1650" s="2">
        <v>112</v>
      </c>
      <c r="K1650" s="2">
        <v>16</v>
      </c>
      <c r="L1650" s="2">
        <v>50</v>
      </c>
      <c r="M1650" s="2">
        <v>57.1</v>
      </c>
      <c r="N1650" s="2">
        <v>6.5</v>
      </c>
      <c r="O1650" s="43" t="str">
        <f>CONCATENATE(Таблица1[[#This Row],[Отверстия]],"/",Таблица1[[#This Row],[PCD]])</f>
        <v>5/112</v>
      </c>
      <c r="P1650" s="7" t="s">
        <v>914</v>
      </c>
      <c r="Q1650" s="43" t="str">
        <f>CONCATENATE(Таблица1[[#This Row],[Отверстия]],"/",Таблица1[[#This Row],[PCD]],"/",Таблица1[[#This Row],[Диаметр]])</f>
        <v>5/112/16</v>
      </c>
      <c r="R165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5/112/16/50/57,1/6,5</v>
      </c>
      <c r="S1650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5-112-16-50-57,1-6,5</v>
      </c>
      <c r="T1650" s="58" t="s">
        <v>28</v>
      </c>
      <c r="U1650" s="2">
        <v>4</v>
      </c>
      <c r="V1650" s="2">
        <v>4</v>
      </c>
      <c r="W1650" s="55" t="s">
        <v>2787</v>
      </c>
      <c r="X1650" s="34">
        <v>1460</v>
      </c>
      <c r="Y1650" s="161"/>
      <c r="Z1650" s="37">
        <v>0</v>
      </c>
      <c r="AA1650" s="51">
        <f>IFERROR(VLOOKUP(Таблица1[[#This Row],[Товар КОД6]],'Stock СВОД'!$A$5:$C$220,2,0),)</f>
        <v>0</v>
      </c>
      <c r="AB1650" s="51">
        <f>IFERROR(VLOOKUP(Таблица1[[#This Row],[Товар КОД6]],'Продажи Период СВОД'!$A$5:$C$410,2,0),)</f>
        <v>0</v>
      </c>
      <c r="AC1650" s="129">
        <f>IFERROR(VLOOKUP(Таблица1[[#This Row],[Товар КОД6]],'Stock СВОД'!$A$5:$C$220,3,0),)</f>
        <v>0</v>
      </c>
      <c r="AD1650" s="51">
        <f>IFERROR(VLOOKUP(Таблица1[[#This Row],[Товар КОД6]],'Продажи Период СВОД'!$A$5:$C$410,3,0),)</f>
        <v>0</v>
      </c>
      <c r="AE1650" s="119">
        <f>Таблица1[[#This Row],[СТОК 1001]]+Таблица1[[#This Row],[СТОК 1002,]]</f>
        <v>0</v>
      </c>
      <c r="AF1650" s="128"/>
      <c r="AG1650" s="129"/>
      <c r="AH1650" s="121">
        <f>Таблица1[[#This Row],[1002 заказ]]+Таблица1[[#This Row],[1001 заказ]]</f>
        <v>0</v>
      </c>
      <c r="AI1650" s="57">
        <v>1</v>
      </c>
      <c r="AJ1650" s="57"/>
      <c r="AK1650" s="57"/>
      <c r="AL1650" s="57">
        <f>Таблица1[[#This Row],[ФАКТ 1001]]+Таблица1[[#This Row],[ФАКТ 1002]]+Таблица1[[#This Row],[1001 заказ]]+Таблица1[[#This Row],[1002 заказ]]</f>
        <v>0</v>
      </c>
      <c r="AM1650" s="3"/>
      <c r="AN1650" s="3"/>
      <c r="AO1650" s="3"/>
      <c r="AP1650" s="3">
        <f>Таблица1[[#This Row],[Возврат 1002]]+Таблица1[[#This Row],[Возврат 1001]]</f>
        <v>0</v>
      </c>
      <c r="AQ165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650" s="3"/>
    </row>
    <row r="1651" spans="1:44" s="30" customFormat="1" ht="15.75" hidden="1" customHeight="1" x14ac:dyDescent="0.25">
      <c r="A1651" s="25" t="s">
        <v>811</v>
      </c>
      <c r="B1651" s="71">
        <v>2039698</v>
      </c>
      <c r="C1651" s="93" t="s">
        <v>1032</v>
      </c>
      <c r="D1651" s="25" t="s">
        <v>811</v>
      </c>
      <c r="E1651" s="71">
        <v>2039698</v>
      </c>
      <c r="F1651" s="71"/>
      <c r="G1651" s="71"/>
      <c r="H1651" s="71"/>
      <c r="I1651" s="2">
        <v>5</v>
      </c>
      <c r="J1651" s="2">
        <v>112</v>
      </c>
      <c r="K1651" s="2">
        <v>16</v>
      </c>
      <c r="L1651" s="2">
        <v>50</v>
      </c>
      <c r="M1651" s="2">
        <v>57.1</v>
      </c>
      <c r="N1651" s="2">
        <v>6.5</v>
      </c>
      <c r="O1651" s="43" t="str">
        <f>CONCATENATE(Таблица1[[#This Row],[Отверстия]],"/",Таблица1[[#This Row],[PCD]])</f>
        <v>5/112</v>
      </c>
      <c r="P1651" s="7" t="s">
        <v>1031</v>
      </c>
      <c r="Q1651" s="43" t="str">
        <f>CONCATENATE(Таблица1[[#This Row],[Отверстия]],"/",Таблица1[[#This Row],[PCD]],"/",Таблица1[[#This Row],[Диаметр]])</f>
        <v>5/112/16</v>
      </c>
      <c r="R165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5/112/16/50/57,1/6,5</v>
      </c>
      <c r="S1651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5-112-16-50-57,1-6,5</v>
      </c>
      <c r="T1651" s="58" t="s">
        <v>28</v>
      </c>
      <c r="U1651" s="2">
        <v>4</v>
      </c>
      <c r="V1651" s="2">
        <v>4</v>
      </c>
      <c r="W1651" s="55" t="s">
        <v>2787</v>
      </c>
      <c r="X1651" s="34">
        <v>1887</v>
      </c>
      <c r="Y1651" s="161"/>
      <c r="Z1651" s="37">
        <v>0</v>
      </c>
      <c r="AA1651" s="51">
        <f>IFERROR(VLOOKUP(Таблица1[[#This Row],[Товар КОД6]],'Stock СВОД'!$A$5:$C$220,2,0),)</f>
        <v>0</v>
      </c>
      <c r="AB1651" s="51">
        <f>IFERROR(VLOOKUP(Таблица1[[#This Row],[Товар КОД6]],'Продажи Период СВОД'!$A$5:$C$410,2,0),)</f>
        <v>0</v>
      </c>
      <c r="AC1651" s="129">
        <f>IFERROR(VLOOKUP(Таблица1[[#This Row],[Товар КОД6]],'Stock СВОД'!$A$5:$C$220,3,0),)</f>
        <v>0</v>
      </c>
      <c r="AD1651" s="51">
        <f>IFERROR(VLOOKUP(Таблица1[[#This Row],[Товар КОД6]],'Продажи Период СВОД'!$A$5:$C$410,3,0),)</f>
        <v>0</v>
      </c>
      <c r="AE1651" s="119">
        <f>Таблица1[[#This Row],[СТОК 1001]]+Таблица1[[#This Row],[СТОК 1002,]]</f>
        <v>0</v>
      </c>
      <c r="AF1651" s="128"/>
      <c r="AG1651" s="129"/>
      <c r="AH1651" s="121">
        <f>Таблица1[[#This Row],[1002 заказ]]+Таблица1[[#This Row],[1001 заказ]]</f>
        <v>0</v>
      </c>
      <c r="AI1651" s="57">
        <v>1</v>
      </c>
      <c r="AJ1651" s="57"/>
      <c r="AK1651" s="57"/>
      <c r="AL1651" s="57">
        <f>Таблица1[[#This Row],[ФАКТ 1001]]+Таблица1[[#This Row],[ФАКТ 1002]]+Таблица1[[#This Row],[1001 заказ]]+Таблица1[[#This Row],[1002 заказ]]</f>
        <v>0</v>
      </c>
      <c r="AM1651" s="3"/>
      <c r="AN1651" s="3"/>
      <c r="AO1651" s="3"/>
      <c r="AP1651" s="3">
        <f>Таблица1[[#This Row],[Возврат 1002]]+Таблица1[[#This Row],[Возврат 1001]]</f>
        <v>0</v>
      </c>
      <c r="AQ165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651" s="3"/>
    </row>
    <row r="1652" spans="1:44" s="30" customFormat="1" ht="15.75" hidden="1" customHeight="1" x14ac:dyDescent="0.25">
      <c r="A1652" s="25" t="s">
        <v>811</v>
      </c>
      <c r="B1652" s="71">
        <v>876263</v>
      </c>
      <c r="C1652" s="93" t="s">
        <v>831</v>
      </c>
      <c r="D1652" s="25" t="s">
        <v>811</v>
      </c>
      <c r="E1652" s="71">
        <v>876263</v>
      </c>
      <c r="F1652" s="71" t="s">
        <v>856</v>
      </c>
      <c r="G1652" s="71" t="s">
        <v>2855</v>
      </c>
      <c r="H1652" s="71" t="s">
        <v>2782</v>
      </c>
      <c r="I1652" s="2">
        <v>5</v>
      </c>
      <c r="J1652" s="2">
        <v>114.3</v>
      </c>
      <c r="K1652" s="2">
        <v>15</v>
      </c>
      <c r="L1652" s="2">
        <v>40</v>
      </c>
      <c r="M1652" s="2">
        <v>66.099999999999994</v>
      </c>
      <c r="N1652" s="2">
        <v>6</v>
      </c>
      <c r="O1652" s="43" t="str">
        <f>CONCATENATE(Таблица1[[#This Row],[Отверстия]],"/",Таблица1[[#This Row],[PCD]])</f>
        <v>5/114,3</v>
      </c>
      <c r="P1652" s="7" t="s">
        <v>908</v>
      </c>
      <c r="Q1652" s="43" t="str">
        <f>CONCATENATE(Таблица1[[#This Row],[Отверстия]],"/",Таблица1[[#This Row],[PCD]],"/",Таблица1[[#This Row],[Диаметр]])</f>
        <v>5/114,3/15</v>
      </c>
      <c r="R165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5/114,3/15/40/66,1/6</v>
      </c>
      <c r="S1652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5-114,3-15-40-66,1-6</v>
      </c>
      <c r="T1652" s="2" t="s">
        <v>22</v>
      </c>
      <c r="U1652" s="2"/>
      <c r="V1652" s="2"/>
      <c r="W1652" s="55" t="s">
        <v>2772</v>
      </c>
      <c r="X1652" s="34">
        <v>915</v>
      </c>
      <c r="Y1652" s="161">
        <v>915</v>
      </c>
      <c r="Z1652" s="37">
        <v>911.62079999999992</v>
      </c>
      <c r="AA1652" s="51">
        <f>IFERROR(VLOOKUP(Таблица1[[#This Row],[Товар КОД6]],'Stock СВОД'!$A$5:$C$220,2,0),)</f>
        <v>0</v>
      </c>
      <c r="AB1652" s="51">
        <f>IFERROR(VLOOKUP(Таблица1[[#This Row],[Товар КОД6]],'Продажи Период СВОД'!$A$5:$C$410,2,0),)</f>
        <v>0</v>
      </c>
      <c r="AC1652" s="129">
        <f>IFERROR(VLOOKUP(Таблица1[[#This Row],[Товар КОД6]],'Stock СВОД'!$A$5:$C$220,3,0),)</f>
        <v>0</v>
      </c>
      <c r="AD1652" s="51">
        <f>IFERROR(VLOOKUP(Таблица1[[#This Row],[Товар КОД6]],'Продажи Период СВОД'!$A$5:$C$410,3,0),)</f>
        <v>0</v>
      </c>
      <c r="AE1652" s="119">
        <f>Таблица1[[#This Row],[СТОК 1001]]+Таблица1[[#This Row],[СТОК 1002,]]</f>
        <v>0</v>
      </c>
      <c r="AF1652" s="128"/>
      <c r="AG1652" s="129"/>
      <c r="AH1652" s="121">
        <f>Таблица1[[#This Row],[1002 заказ]]+Таблица1[[#This Row],[1001 заказ]]</f>
        <v>0</v>
      </c>
      <c r="AI1652" s="57">
        <v>1</v>
      </c>
      <c r="AJ1652" s="57"/>
      <c r="AK1652" s="57"/>
      <c r="AL1652" s="57">
        <f>Таблица1[[#This Row],[ФАКТ 1001]]+Таблица1[[#This Row],[ФАКТ 1002]]+Таблица1[[#This Row],[1001 заказ]]+Таблица1[[#This Row],[1002 заказ]]</f>
        <v>0</v>
      </c>
      <c r="AM1652" s="3"/>
      <c r="AN1652" s="3"/>
      <c r="AO1652" s="3"/>
      <c r="AP1652" s="3">
        <f>Таблица1[[#This Row],[Возврат 1002]]+Таблица1[[#This Row],[Возврат 1001]]</f>
        <v>0</v>
      </c>
      <c r="AQ165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652" s="3"/>
    </row>
    <row r="1653" spans="1:44" s="30" customFormat="1" ht="15.75" hidden="1" customHeight="1" x14ac:dyDescent="0.25">
      <c r="A1653" s="25" t="s">
        <v>811</v>
      </c>
      <c r="B1653" s="71">
        <v>451716</v>
      </c>
      <c r="C1653" s="93">
        <v>36326</v>
      </c>
      <c r="D1653" s="25" t="s">
        <v>811</v>
      </c>
      <c r="E1653" s="71">
        <v>451716</v>
      </c>
      <c r="F1653" s="71"/>
      <c r="G1653" s="71"/>
      <c r="H1653" s="71"/>
      <c r="I1653" s="2">
        <v>5</v>
      </c>
      <c r="J1653" s="2">
        <v>114.3</v>
      </c>
      <c r="K1653" s="2">
        <v>15</v>
      </c>
      <c r="L1653" s="2">
        <v>40</v>
      </c>
      <c r="M1653" s="2">
        <v>67.099999999999994</v>
      </c>
      <c r="N1653" s="2">
        <v>6</v>
      </c>
      <c r="O1653" s="43" t="str">
        <f>CONCATENATE(Таблица1[[#This Row],[Отверстия]],"/",Таблица1[[#This Row],[PCD]])</f>
        <v>5/114,3</v>
      </c>
      <c r="P1653" s="7" t="s">
        <v>958</v>
      </c>
      <c r="Q1653" s="43" t="str">
        <f>CONCATENATE(Таблица1[[#This Row],[Отверстия]],"/",Таблица1[[#This Row],[PCD]],"/",Таблица1[[#This Row],[Диаметр]])</f>
        <v>5/114,3/15</v>
      </c>
      <c r="R165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5/114,3/15/40/67,1/6</v>
      </c>
      <c r="S1653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5-114,3-15-40-67,1-6</v>
      </c>
      <c r="T1653" s="2" t="s">
        <v>22</v>
      </c>
      <c r="U1653" s="2"/>
      <c r="V1653" s="2"/>
      <c r="W1653" s="55" t="s">
        <v>2773</v>
      </c>
      <c r="X1653" s="34">
        <v>1122.5</v>
      </c>
      <c r="Y1653" s="161"/>
      <c r="Z1653" s="37">
        <v>0</v>
      </c>
      <c r="AA1653" s="51">
        <f>IFERROR(VLOOKUP(Таблица1[[#This Row],[Товар КОД6]],'Stock СВОД'!$A$5:$C$220,2,0),)</f>
        <v>0</v>
      </c>
      <c r="AB1653" s="51">
        <f>IFERROR(VLOOKUP(Таблица1[[#This Row],[Товар КОД6]],'Продажи Период СВОД'!$A$5:$C$410,2,0),)</f>
        <v>0</v>
      </c>
      <c r="AC1653" s="129">
        <f>IFERROR(VLOOKUP(Таблица1[[#This Row],[Товар КОД6]],'Stock СВОД'!$A$5:$C$220,3,0),)</f>
        <v>0</v>
      </c>
      <c r="AD1653" s="51">
        <f>IFERROR(VLOOKUP(Таблица1[[#This Row],[Товар КОД6]],'Продажи Период СВОД'!$A$5:$C$410,3,0),)</f>
        <v>0</v>
      </c>
      <c r="AE1653" s="119">
        <f>Таблица1[[#This Row],[СТОК 1001]]+Таблица1[[#This Row],[СТОК 1002,]]</f>
        <v>0</v>
      </c>
      <c r="AF1653" s="128"/>
      <c r="AG1653" s="129"/>
      <c r="AH1653" s="121">
        <f>Таблица1[[#This Row],[1002 заказ]]+Таблица1[[#This Row],[1001 заказ]]</f>
        <v>0</v>
      </c>
      <c r="AI1653" s="57">
        <v>1</v>
      </c>
      <c r="AJ1653" s="57"/>
      <c r="AK1653" s="57"/>
      <c r="AL1653" s="57">
        <f>Таблица1[[#This Row],[ФАКТ 1001]]+Таблица1[[#This Row],[ФАКТ 1002]]+Таблица1[[#This Row],[1001 заказ]]+Таблица1[[#This Row],[1002 заказ]]</f>
        <v>0</v>
      </c>
      <c r="AM1653" s="3"/>
      <c r="AN1653" s="3"/>
      <c r="AO1653" s="3"/>
      <c r="AP1653" s="3">
        <f>Таблица1[[#This Row],[Возврат 1002]]+Таблица1[[#This Row],[Возврат 1001]]</f>
        <v>0</v>
      </c>
      <c r="AQ165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653" s="3"/>
    </row>
    <row r="1654" spans="1:44" s="30" customFormat="1" ht="15.75" hidden="1" customHeight="1" x14ac:dyDescent="0.25">
      <c r="A1654" s="25" t="s">
        <v>811</v>
      </c>
      <c r="B1654" s="71">
        <v>941661</v>
      </c>
      <c r="C1654" s="93" t="s">
        <v>856</v>
      </c>
      <c r="D1654" s="25" t="s">
        <v>811</v>
      </c>
      <c r="E1654" s="71">
        <v>941661</v>
      </c>
      <c r="F1654" s="71" t="s">
        <v>856</v>
      </c>
      <c r="G1654" s="71" t="s">
        <v>2855</v>
      </c>
      <c r="H1654" s="71" t="s">
        <v>2782</v>
      </c>
      <c r="I1654" s="2">
        <v>5</v>
      </c>
      <c r="J1654" s="2">
        <v>114.3</v>
      </c>
      <c r="K1654" s="2">
        <v>15</v>
      </c>
      <c r="L1654" s="2">
        <v>40</v>
      </c>
      <c r="M1654" s="2">
        <v>67.099999999999994</v>
      </c>
      <c r="N1654" s="2">
        <v>6</v>
      </c>
      <c r="O1654" s="43" t="str">
        <f>CONCATENATE(Таблица1[[#This Row],[Отверстия]],"/",Таблица1[[#This Row],[PCD]])</f>
        <v>5/114,3</v>
      </c>
      <c r="P1654" s="7" t="s">
        <v>972</v>
      </c>
      <c r="Q1654" s="43" t="str">
        <f>CONCATENATE(Таблица1[[#This Row],[Отверстия]],"/",Таблица1[[#This Row],[PCD]],"/",Таблица1[[#This Row],[Диаметр]])</f>
        <v>5/114,3/15</v>
      </c>
      <c r="R165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5/114,3/15/40/67,1/6</v>
      </c>
      <c r="S1654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5-114,3-15-40-67,1-6</v>
      </c>
      <c r="T1654" s="2" t="s">
        <v>22</v>
      </c>
      <c r="U1654" s="2"/>
      <c r="V1654" s="2"/>
      <c r="W1654" s="55" t="s">
        <v>2773</v>
      </c>
      <c r="X1654" s="34">
        <v>1420</v>
      </c>
      <c r="Y1654" s="161">
        <v>1420</v>
      </c>
      <c r="Z1654" s="37">
        <v>1411.1974</v>
      </c>
      <c r="AA1654" s="51">
        <f>IFERROR(VLOOKUP(Таблица1[[#This Row],[Товар КОД6]],'Stock СВОД'!$A$5:$C$220,2,0),)</f>
        <v>2</v>
      </c>
      <c r="AB1654" s="51">
        <f>IFERROR(VLOOKUP(Таблица1[[#This Row],[Товар КОД6]],'Продажи Период СВОД'!$A$5:$C$410,2,0),)</f>
        <v>0</v>
      </c>
      <c r="AC1654" s="129">
        <f>IFERROR(VLOOKUP(Таблица1[[#This Row],[Товар КОД6]],'Stock СВОД'!$A$5:$C$220,3,0),)</f>
        <v>1</v>
      </c>
      <c r="AD1654" s="51">
        <f>IFERROR(VLOOKUP(Таблица1[[#This Row],[Товар КОД6]],'Продажи Период СВОД'!$A$5:$C$410,3,0),)</f>
        <v>0</v>
      </c>
      <c r="AE1654" s="119">
        <f>Таблица1[[#This Row],[СТОК 1001]]+Таблица1[[#This Row],[СТОК 1002,]]</f>
        <v>3</v>
      </c>
      <c r="AF1654" s="128"/>
      <c r="AG1654" s="129"/>
      <c r="AH1654" s="121">
        <f>Таблица1[[#This Row],[1002 заказ]]+Таблица1[[#This Row],[1001 заказ]]</f>
        <v>0</v>
      </c>
      <c r="AI1654" s="57">
        <v>1</v>
      </c>
      <c r="AJ1654" s="57"/>
      <c r="AK1654" s="57"/>
      <c r="AL1654" s="57">
        <f>Таблица1[[#This Row],[ФАКТ 1001]]+Таблица1[[#This Row],[ФАКТ 1002]]+Таблица1[[#This Row],[1001 заказ]]+Таблица1[[#This Row],[1002 заказ]]</f>
        <v>0</v>
      </c>
      <c r="AM1654" s="3"/>
      <c r="AN1654" s="3"/>
      <c r="AO1654" s="3"/>
      <c r="AP1654" s="3">
        <f>Таблица1[[#This Row],[Возврат 1002]]+Таблица1[[#This Row],[Возврат 1001]]</f>
        <v>0</v>
      </c>
      <c r="AQ165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3</v>
      </c>
      <c r="AR1654" s="3"/>
    </row>
    <row r="1655" spans="1:44" s="30" customFormat="1" ht="15.75" hidden="1" customHeight="1" x14ac:dyDescent="0.25">
      <c r="A1655" s="25" t="s">
        <v>811</v>
      </c>
      <c r="B1655" s="71">
        <v>754178</v>
      </c>
      <c r="C1655" s="93">
        <v>37016</v>
      </c>
      <c r="D1655" s="25" t="s">
        <v>811</v>
      </c>
      <c r="E1655" s="71">
        <v>754178</v>
      </c>
      <c r="F1655" s="71"/>
      <c r="G1655" s="71"/>
      <c r="H1655" s="71"/>
      <c r="I1655" s="2">
        <v>5</v>
      </c>
      <c r="J1655" s="2">
        <v>114.3</v>
      </c>
      <c r="K1655" s="2">
        <v>15</v>
      </c>
      <c r="L1655" s="2">
        <v>45</v>
      </c>
      <c r="M1655" s="2">
        <v>67.099999999999994</v>
      </c>
      <c r="N1655" s="2">
        <v>6</v>
      </c>
      <c r="O1655" s="43" t="str">
        <f>CONCATENATE(Таблица1[[#This Row],[Отверстия]],"/",Таблица1[[#This Row],[PCD]])</f>
        <v>5/114,3</v>
      </c>
      <c r="P1655" s="7" t="s">
        <v>869</v>
      </c>
      <c r="Q1655" s="43" t="str">
        <f>CONCATENATE(Таблица1[[#This Row],[Отверстия]],"/",Таблица1[[#This Row],[PCD]],"/",Таблица1[[#This Row],[Диаметр]])</f>
        <v>5/114,3/15</v>
      </c>
      <c r="R165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5/114,3/15/45/67,1/6</v>
      </c>
      <c r="S1655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5-114,3-15-45-67,1-6</v>
      </c>
      <c r="T1655" s="2" t="s">
        <v>22</v>
      </c>
      <c r="U1655" s="2"/>
      <c r="V1655" s="2"/>
      <c r="W1655" s="55" t="s">
        <v>2774</v>
      </c>
      <c r="X1655" s="34">
        <v>1093</v>
      </c>
      <c r="Y1655" s="161"/>
      <c r="Z1655" s="34">
        <v>0</v>
      </c>
      <c r="AA1655" s="51">
        <f>IFERROR(VLOOKUP(Таблица1[[#This Row],[Товар КОД6]],'Stock СВОД'!$A$5:$C$220,2,0),)</f>
        <v>0</v>
      </c>
      <c r="AB1655" s="51">
        <f>IFERROR(VLOOKUP(Таблица1[[#This Row],[Товар КОД6]],'Продажи Период СВОД'!$A$5:$C$410,2,0),)</f>
        <v>0</v>
      </c>
      <c r="AC1655" s="129">
        <f>IFERROR(VLOOKUP(Таблица1[[#This Row],[Товар КОД6]],'Stock СВОД'!$A$5:$C$220,3,0),)</f>
        <v>0</v>
      </c>
      <c r="AD1655" s="51">
        <f>IFERROR(VLOOKUP(Таблица1[[#This Row],[Товар КОД6]],'Продажи Период СВОД'!$A$5:$C$410,3,0),)</f>
        <v>0</v>
      </c>
      <c r="AE1655" s="119">
        <f>Таблица1[[#This Row],[СТОК 1001]]+Таблица1[[#This Row],[СТОК 1002,]]</f>
        <v>0</v>
      </c>
      <c r="AF1655" s="128"/>
      <c r="AG1655" s="129"/>
      <c r="AH1655" s="121">
        <f>Таблица1[[#This Row],[1002 заказ]]+Таблица1[[#This Row],[1001 заказ]]</f>
        <v>0</v>
      </c>
      <c r="AI1655" s="57">
        <v>1</v>
      </c>
      <c r="AJ1655" s="57"/>
      <c r="AK1655" s="57"/>
      <c r="AL1655" s="57">
        <f>Таблица1[[#This Row],[ФАКТ 1001]]+Таблица1[[#This Row],[ФАКТ 1002]]+Таблица1[[#This Row],[1001 заказ]]+Таблица1[[#This Row],[1002 заказ]]</f>
        <v>0</v>
      </c>
      <c r="AM1655" s="3"/>
      <c r="AN1655" s="3"/>
      <c r="AO1655" s="3"/>
      <c r="AP1655" s="3">
        <f>Таблица1[[#This Row],[Возврат 1002]]+Таблица1[[#This Row],[Возврат 1001]]</f>
        <v>0</v>
      </c>
      <c r="AQ165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655" s="3"/>
    </row>
    <row r="1656" spans="1:44" s="30" customFormat="1" ht="15.75" hidden="1" customHeight="1" x14ac:dyDescent="0.25">
      <c r="A1656" s="25" t="s">
        <v>811</v>
      </c>
      <c r="B1656" s="71">
        <v>764515</v>
      </c>
      <c r="C1656" s="93">
        <v>91793</v>
      </c>
      <c r="D1656" s="25" t="s">
        <v>811</v>
      </c>
      <c r="E1656" s="71">
        <v>764515</v>
      </c>
      <c r="F1656" s="71"/>
      <c r="G1656" s="71"/>
      <c r="H1656" s="71"/>
      <c r="I1656" s="2">
        <v>5</v>
      </c>
      <c r="J1656" s="2">
        <v>114.3</v>
      </c>
      <c r="K1656" s="2">
        <v>15</v>
      </c>
      <c r="L1656" s="2">
        <v>46</v>
      </c>
      <c r="M1656" s="2">
        <v>67.099999999999994</v>
      </c>
      <c r="N1656" s="2">
        <v>6</v>
      </c>
      <c r="O1656" s="43" t="str">
        <f>CONCATENATE(Таблица1[[#This Row],[Отверстия]],"/",Таблица1[[#This Row],[PCD]])</f>
        <v>5/114,3</v>
      </c>
      <c r="P1656" s="7" t="s">
        <v>870</v>
      </c>
      <c r="Q1656" s="43" t="str">
        <f>CONCATENATE(Таблица1[[#This Row],[Отверстия]],"/",Таблица1[[#This Row],[PCD]],"/",Таблица1[[#This Row],[Диаметр]])</f>
        <v>5/114,3/15</v>
      </c>
      <c r="R165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5/114,3/15/46/67,1/6</v>
      </c>
      <c r="S1656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5-114,3-15-46-67,1-6</v>
      </c>
      <c r="T1656" s="58" t="s">
        <v>22</v>
      </c>
      <c r="U1656" s="2"/>
      <c r="V1656" s="2"/>
      <c r="W1656" s="55" t="s">
        <v>2775</v>
      </c>
      <c r="X1656" s="34">
        <v>859</v>
      </c>
      <c r="Y1656" s="161"/>
      <c r="Z1656" s="34">
        <v>0</v>
      </c>
      <c r="AA1656" s="51">
        <f>IFERROR(VLOOKUP(Таблица1[[#This Row],[Товар КОД6]],'Stock СВОД'!$A$5:$C$220,2,0),)</f>
        <v>0</v>
      </c>
      <c r="AB1656" s="51">
        <f>IFERROR(VLOOKUP(Таблица1[[#This Row],[Товар КОД6]],'Продажи Период СВОД'!$A$5:$C$410,2,0),)</f>
        <v>0</v>
      </c>
      <c r="AC1656" s="129">
        <f>IFERROR(VLOOKUP(Таблица1[[#This Row],[Товар КОД6]],'Stock СВОД'!$A$5:$C$220,3,0),)</f>
        <v>0</v>
      </c>
      <c r="AD1656" s="51">
        <f>IFERROR(VLOOKUP(Таблица1[[#This Row],[Товар КОД6]],'Продажи Период СВОД'!$A$5:$C$410,3,0),)</f>
        <v>0</v>
      </c>
      <c r="AE1656" s="119">
        <f>Таблица1[[#This Row],[СТОК 1001]]+Таблица1[[#This Row],[СТОК 1002,]]</f>
        <v>0</v>
      </c>
      <c r="AF1656" s="128"/>
      <c r="AG1656" s="129"/>
      <c r="AH1656" s="121">
        <f>Таблица1[[#This Row],[1002 заказ]]+Таблица1[[#This Row],[1001 заказ]]</f>
        <v>0</v>
      </c>
      <c r="AI1656" s="57">
        <v>1</v>
      </c>
      <c r="AJ1656" s="57"/>
      <c r="AK1656" s="57"/>
      <c r="AL1656" s="57">
        <f>Таблица1[[#This Row],[ФАКТ 1001]]+Таблица1[[#This Row],[ФАКТ 1002]]+Таблица1[[#This Row],[1001 заказ]]+Таблица1[[#This Row],[1002 заказ]]</f>
        <v>0</v>
      </c>
      <c r="AM1656" s="3"/>
      <c r="AN1656" s="3"/>
      <c r="AO1656" s="3"/>
      <c r="AP1656" s="3">
        <f>Таблица1[[#This Row],[Возврат 1002]]+Таблица1[[#This Row],[Возврат 1001]]</f>
        <v>0</v>
      </c>
      <c r="AQ165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656" s="3"/>
    </row>
    <row r="1657" spans="1:44" s="30" customFormat="1" ht="15.75" hidden="1" customHeight="1" x14ac:dyDescent="0.25">
      <c r="A1657" s="25" t="s">
        <v>811</v>
      </c>
      <c r="B1657" s="71">
        <v>447840</v>
      </c>
      <c r="C1657" s="93">
        <v>35632</v>
      </c>
      <c r="D1657" s="25" t="s">
        <v>811</v>
      </c>
      <c r="E1657" s="71">
        <v>447840</v>
      </c>
      <c r="F1657" s="71">
        <v>7475</v>
      </c>
      <c r="G1657" s="71" t="s">
        <v>2855</v>
      </c>
      <c r="H1657" s="71" t="s">
        <v>2873</v>
      </c>
      <c r="I1657" s="2">
        <v>5</v>
      </c>
      <c r="J1657" s="2">
        <v>114.3</v>
      </c>
      <c r="K1657" s="2">
        <v>15</v>
      </c>
      <c r="L1657" s="2">
        <v>47</v>
      </c>
      <c r="M1657" s="2">
        <v>67.099999999999994</v>
      </c>
      <c r="N1657" s="2">
        <v>5.5</v>
      </c>
      <c r="O1657" s="43" t="str">
        <f>CONCATENATE(Таблица1[[#This Row],[Отверстия]],"/",Таблица1[[#This Row],[PCD]])</f>
        <v>5/114,3</v>
      </c>
      <c r="P1657" s="7" t="s">
        <v>959</v>
      </c>
      <c r="Q1657" s="43" t="str">
        <f>CONCATENATE(Таблица1[[#This Row],[Отверстия]],"/",Таблица1[[#This Row],[PCD]],"/",Таблица1[[#This Row],[Диаметр]])</f>
        <v>5/114,3/15</v>
      </c>
      <c r="R165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5/114,3/15/47/67,1/5,5</v>
      </c>
      <c r="S1657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5-114,3-15-47-67,1-5,5</v>
      </c>
      <c r="T1657" s="2" t="s">
        <v>22</v>
      </c>
      <c r="U1657" s="2"/>
      <c r="V1657" s="2"/>
      <c r="W1657" s="55" t="s">
        <v>2776</v>
      </c>
      <c r="X1657" s="34">
        <v>800</v>
      </c>
      <c r="Y1657" s="161">
        <v>800</v>
      </c>
      <c r="Z1657" s="37">
        <v>794.5412</v>
      </c>
      <c r="AA1657" s="51">
        <f>IFERROR(VLOOKUP(Таблица1[[#This Row],[Товар КОД6]],'Stock СВОД'!$A$5:$C$220,2,0),)</f>
        <v>0</v>
      </c>
      <c r="AB1657" s="51">
        <f>IFERROR(VLOOKUP(Таблица1[[#This Row],[Товар КОД6]],'Продажи Период СВОД'!$A$5:$C$410,2,0),)</f>
        <v>0</v>
      </c>
      <c r="AC1657" s="129">
        <f>IFERROR(VLOOKUP(Таблица1[[#This Row],[Товар КОД6]],'Stock СВОД'!$A$5:$C$220,3,0),)</f>
        <v>3</v>
      </c>
      <c r="AD1657" s="51">
        <f>IFERROR(VLOOKUP(Таблица1[[#This Row],[Товар КОД6]],'Продажи Период СВОД'!$A$5:$C$410,3,0),)</f>
        <v>0</v>
      </c>
      <c r="AE1657" s="119">
        <f>Таблица1[[#This Row],[СТОК 1001]]+Таблица1[[#This Row],[СТОК 1002,]]</f>
        <v>3</v>
      </c>
      <c r="AF1657" s="128"/>
      <c r="AG1657" s="129"/>
      <c r="AH1657" s="121">
        <f>Таблица1[[#This Row],[1002 заказ]]+Таблица1[[#This Row],[1001 заказ]]</f>
        <v>0</v>
      </c>
      <c r="AI1657" s="57">
        <v>1</v>
      </c>
      <c r="AJ1657" s="57"/>
      <c r="AK1657" s="57"/>
      <c r="AL1657" s="57">
        <f>Таблица1[[#This Row],[ФАКТ 1001]]+Таблица1[[#This Row],[ФАКТ 1002]]+Таблица1[[#This Row],[1001 заказ]]+Таблица1[[#This Row],[1002 заказ]]</f>
        <v>0</v>
      </c>
      <c r="AM1657" s="3"/>
      <c r="AN1657" s="3"/>
      <c r="AO1657" s="3"/>
      <c r="AP1657" s="3">
        <f>Таблица1[[#This Row],[Возврат 1002]]+Таблица1[[#This Row],[Возврат 1001]]</f>
        <v>0</v>
      </c>
      <c r="AQ165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3</v>
      </c>
      <c r="AR1657" s="3"/>
    </row>
    <row r="1658" spans="1:44" s="30" customFormat="1" ht="15.75" hidden="1" customHeight="1" x14ac:dyDescent="0.25">
      <c r="A1658" s="25" t="s">
        <v>811</v>
      </c>
      <c r="B1658" s="71">
        <v>895250</v>
      </c>
      <c r="C1658" s="93" t="s">
        <v>851</v>
      </c>
      <c r="D1658" s="25" t="s">
        <v>811</v>
      </c>
      <c r="E1658" s="71">
        <v>895250</v>
      </c>
      <c r="F1658" s="71"/>
      <c r="G1658" s="71" t="s">
        <v>2855</v>
      </c>
      <c r="H1658" s="71" t="s">
        <v>2873</v>
      </c>
      <c r="I1658" s="2">
        <v>5</v>
      </c>
      <c r="J1658" s="2">
        <v>114.3</v>
      </c>
      <c r="K1658" s="2">
        <v>15</v>
      </c>
      <c r="L1658" s="2">
        <v>47</v>
      </c>
      <c r="M1658" s="2">
        <v>67.099999999999994</v>
      </c>
      <c r="N1658" s="2">
        <v>5.5</v>
      </c>
      <c r="O1658" s="43" t="str">
        <f>CONCATENATE(Таблица1[[#This Row],[Отверстия]],"/",Таблица1[[#This Row],[PCD]])</f>
        <v>5/114,3</v>
      </c>
      <c r="P1658" s="7" t="s">
        <v>960</v>
      </c>
      <c r="Q1658" s="43" t="str">
        <f>CONCATENATE(Таблица1[[#This Row],[Отверстия]],"/",Таблица1[[#This Row],[PCD]],"/",Таблица1[[#This Row],[Диаметр]])</f>
        <v>5/114,3/15</v>
      </c>
      <c r="R165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5/114,3/15/47/67,1/5,5</v>
      </c>
      <c r="S1658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5-114,3-15-47-67,1-5,5</v>
      </c>
      <c r="T1658" s="2" t="s">
        <v>22</v>
      </c>
      <c r="U1658" s="2"/>
      <c r="V1658" s="2"/>
      <c r="W1658" s="55" t="s">
        <v>2776</v>
      </c>
      <c r="X1658" s="34">
        <v>800</v>
      </c>
      <c r="Y1658" s="161">
        <v>800</v>
      </c>
      <c r="Z1658" s="37">
        <v>1221.3</v>
      </c>
      <c r="AA1658" s="51">
        <f>IFERROR(VLOOKUP(Таблица1[[#This Row],[Товар КОД6]],'Stock СВОД'!$A$5:$C$220,2,0),)</f>
        <v>1</v>
      </c>
      <c r="AB1658" s="51">
        <f>IFERROR(VLOOKUP(Таблица1[[#This Row],[Товар КОД6]],'Продажи Период СВОД'!$A$5:$C$410,2,0),)</f>
        <v>0</v>
      </c>
      <c r="AC1658" s="129">
        <f>IFERROR(VLOOKUP(Таблица1[[#This Row],[Товар КОД6]],'Stock СВОД'!$A$5:$C$220,3,0),)</f>
        <v>0</v>
      </c>
      <c r="AD1658" s="51">
        <f>IFERROR(VLOOKUP(Таблица1[[#This Row],[Товар КОД6]],'Продажи Период СВОД'!$A$5:$C$410,3,0),)</f>
        <v>0</v>
      </c>
      <c r="AE1658" s="119">
        <f>Таблица1[[#This Row],[СТОК 1001]]+Таблица1[[#This Row],[СТОК 1002,]]</f>
        <v>1</v>
      </c>
      <c r="AF1658" s="128"/>
      <c r="AG1658" s="129"/>
      <c r="AH1658" s="121">
        <f>Таблица1[[#This Row],[1002 заказ]]+Таблица1[[#This Row],[1001 заказ]]</f>
        <v>0</v>
      </c>
      <c r="AI1658" s="57">
        <v>1</v>
      </c>
      <c r="AJ1658" s="57"/>
      <c r="AK1658" s="57"/>
      <c r="AL1658" s="57">
        <f>Таблица1[[#This Row],[ФАКТ 1001]]+Таблица1[[#This Row],[ФАКТ 1002]]+Таблица1[[#This Row],[1001 заказ]]+Таблица1[[#This Row],[1002 заказ]]</f>
        <v>0</v>
      </c>
      <c r="AM1658" s="3"/>
      <c r="AN1658" s="3"/>
      <c r="AO1658" s="3"/>
      <c r="AP1658" s="3">
        <f>Таблица1[[#This Row],[Возврат 1002]]+Таблица1[[#This Row],[Возврат 1001]]</f>
        <v>0</v>
      </c>
      <c r="AQ165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1</v>
      </c>
      <c r="AR1658" s="3"/>
    </row>
    <row r="1659" spans="1:44" s="30" customFormat="1" ht="15.75" hidden="1" customHeight="1" x14ac:dyDescent="0.25">
      <c r="A1659" s="25" t="s">
        <v>811</v>
      </c>
      <c r="B1659" s="71">
        <v>938155</v>
      </c>
      <c r="C1659" s="93" t="s">
        <v>857</v>
      </c>
      <c r="D1659" s="25" t="s">
        <v>811</v>
      </c>
      <c r="E1659" s="71">
        <v>938155</v>
      </c>
      <c r="F1659" s="71" t="s">
        <v>2874</v>
      </c>
      <c r="G1659" s="71" t="s">
        <v>2855</v>
      </c>
      <c r="H1659" s="71" t="s">
        <v>1051</v>
      </c>
      <c r="I1659" s="2">
        <v>5</v>
      </c>
      <c r="J1659" s="2">
        <v>114.3</v>
      </c>
      <c r="K1659" s="2">
        <v>15</v>
      </c>
      <c r="L1659" s="2">
        <v>47</v>
      </c>
      <c r="M1659" s="2">
        <v>67.099999999999994</v>
      </c>
      <c r="N1659" s="2">
        <v>5.5</v>
      </c>
      <c r="O1659" s="43" t="str">
        <f>CONCATENATE(Таблица1[[#This Row],[Отверстия]],"/",Таблица1[[#This Row],[PCD]])</f>
        <v>5/114,3</v>
      </c>
      <c r="P1659" s="7" t="s">
        <v>973</v>
      </c>
      <c r="Q1659" s="43" t="str">
        <f>CONCATENATE(Таблица1[[#This Row],[Отверстия]],"/",Таблица1[[#This Row],[PCD]],"/",Таблица1[[#This Row],[Диаметр]])</f>
        <v>5/114,3/15</v>
      </c>
      <c r="R165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5/114,3/15/47/67,1/5,5</v>
      </c>
      <c r="S1659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5-114,3-15-47-67,1-5,5</v>
      </c>
      <c r="T1659" s="2" t="s">
        <v>22</v>
      </c>
      <c r="U1659" s="2"/>
      <c r="V1659" s="2"/>
      <c r="W1659" s="55" t="s">
        <v>2776</v>
      </c>
      <c r="X1659" s="34">
        <v>1440</v>
      </c>
      <c r="Y1659" s="161">
        <v>1440</v>
      </c>
      <c r="Z1659" s="37">
        <v>1438.597</v>
      </c>
      <c r="AA1659" s="51">
        <f>IFERROR(VLOOKUP(Таблица1[[#This Row],[Товар КОД6]],'Stock СВОД'!$A$5:$C$220,2,0),)</f>
        <v>3</v>
      </c>
      <c r="AB1659" s="51">
        <f>IFERROR(VLOOKUP(Таблица1[[#This Row],[Товар КОД6]],'Продажи Период СВОД'!$A$5:$C$410,2,0),)</f>
        <v>0</v>
      </c>
      <c r="AC1659" s="129">
        <f>IFERROR(VLOOKUP(Таблица1[[#This Row],[Товар КОД6]],'Stock СВОД'!$A$5:$C$220,3,0),)</f>
        <v>1</v>
      </c>
      <c r="AD1659" s="51">
        <f>IFERROR(VLOOKUP(Таблица1[[#This Row],[Товар КОД6]],'Продажи Период СВОД'!$A$5:$C$410,3,0),)</f>
        <v>0</v>
      </c>
      <c r="AE1659" s="119">
        <f>Таблица1[[#This Row],[СТОК 1001]]+Таблица1[[#This Row],[СТОК 1002,]]</f>
        <v>4</v>
      </c>
      <c r="AF1659" s="128"/>
      <c r="AG1659" s="129"/>
      <c r="AH1659" s="121">
        <f>Таблица1[[#This Row],[1002 заказ]]+Таблица1[[#This Row],[1001 заказ]]</f>
        <v>0</v>
      </c>
      <c r="AI1659" s="57">
        <v>1</v>
      </c>
      <c r="AJ1659" s="57"/>
      <c r="AK1659" s="57"/>
      <c r="AL1659" s="57">
        <f>Таблица1[[#This Row],[ФАКТ 1001]]+Таблица1[[#This Row],[ФАКТ 1002]]+Таблица1[[#This Row],[1001 заказ]]+Таблица1[[#This Row],[1002 заказ]]</f>
        <v>0</v>
      </c>
      <c r="AM1659" s="3"/>
      <c r="AN1659" s="3"/>
      <c r="AO1659" s="3"/>
      <c r="AP1659" s="3">
        <f>Таблица1[[#This Row],[Возврат 1002]]+Таблица1[[#This Row],[Возврат 1001]]</f>
        <v>0</v>
      </c>
      <c r="AQ165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  <c r="AR1659" s="3"/>
    </row>
    <row r="1660" spans="1:44" s="30" customFormat="1" ht="15.75" hidden="1" customHeight="1" x14ac:dyDescent="0.25">
      <c r="A1660" s="25" t="s">
        <v>811</v>
      </c>
      <c r="B1660" s="71">
        <v>474276</v>
      </c>
      <c r="C1660" s="93" t="s">
        <v>852</v>
      </c>
      <c r="D1660" s="25" t="s">
        <v>811</v>
      </c>
      <c r="E1660" s="71">
        <v>474276</v>
      </c>
      <c r="F1660" s="71"/>
      <c r="G1660" s="71"/>
      <c r="H1660" s="71"/>
      <c r="I1660" s="2">
        <v>5</v>
      </c>
      <c r="J1660" s="2">
        <v>114.3</v>
      </c>
      <c r="K1660" s="2">
        <v>16</v>
      </c>
      <c r="L1660" s="2">
        <v>38</v>
      </c>
      <c r="M1660" s="2">
        <v>67.099999999999994</v>
      </c>
      <c r="N1660" s="2">
        <v>6.5</v>
      </c>
      <c r="O1660" s="43" t="str">
        <f>CONCATENATE(Таблица1[[#This Row],[Отверстия]],"/",Таблица1[[#This Row],[PCD]])</f>
        <v>5/114,3</v>
      </c>
      <c r="P1660" s="7" t="s">
        <v>1145</v>
      </c>
      <c r="Q1660" s="43" t="str">
        <f>CONCATENATE(Таблица1[[#This Row],[Отверстия]],"/",Таблица1[[#This Row],[PCD]],"/",Таблица1[[#This Row],[Диаметр]])</f>
        <v>5/114,3/16</v>
      </c>
      <c r="R166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5/114,3/16/38/67,1/6,5</v>
      </c>
      <c r="S1660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5-114,3-16-38-67,1-6,5</v>
      </c>
      <c r="T1660" s="58" t="s">
        <v>28</v>
      </c>
      <c r="U1660" s="2">
        <v>4</v>
      </c>
      <c r="V1660" s="2">
        <v>4</v>
      </c>
      <c r="W1660" s="55" t="s">
        <v>2726</v>
      </c>
      <c r="X1660" s="34">
        <v>3505</v>
      </c>
      <c r="Y1660" s="161"/>
      <c r="Z1660" s="37">
        <v>0</v>
      </c>
      <c r="AA1660" s="51">
        <f>IFERROR(VLOOKUP(Таблица1[[#This Row],[Товар КОД6]],'Stock СВОД'!$A$5:$C$220,2,0),)</f>
        <v>0</v>
      </c>
      <c r="AB1660" s="51">
        <f>IFERROR(VLOOKUP(Таблица1[[#This Row],[Товар КОД6]],'Продажи Период СВОД'!$A$5:$C$410,2,0),)</f>
        <v>0</v>
      </c>
      <c r="AC1660" s="129">
        <f>IFERROR(VLOOKUP(Таблица1[[#This Row],[Товар КОД6]],'Stock СВОД'!$A$5:$C$220,3,0),)</f>
        <v>0</v>
      </c>
      <c r="AD1660" s="51">
        <f>IFERROR(VLOOKUP(Таблица1[[#This Row],[Товар КОД6]],'Продажи Период СВОД'!$A$5:$C$410,3,0),)</f>
        <v>0</v>
      </c>
      <c r="AE1660" s="119">
        <f>Таблица1[[#This Row],[СТОК 1001]]+Таблица1[[#This Row],[СТОК 1002,]]</f>
        <v>0</v>
      </c>
      <c r="AF1660" s="128"/>
      <c r="AG1660" s="129"/>
      <c r="AH1660" s="121">
        <f>Таблица1[[#This Row],[1002 заказ]]+Таблица1[[#This Row],[1001 заказ]]</f>
        <v>0</v>
      </c>
      <c r="AI1660" s="57">
        <v>1</v>
      </c>
      <c r="AJ1660" s="57"/>
      <c r="AK1660" s="57"/>
      <c r="AL1660" s="57">
        <f>Таблица1[[#This Row],[ФАКТ 1001]]+Таблица1[[#This Row],[ФАКТ 1002]]+Таблица1[[#This Row],[1001 заказ]]+Таблица1[[#This Row],[1002 заказ]]</f>
        <v>0</v>
      </c>
      <c r="AM1660" s="3"/>
      <c r="AN1660" s="3"/>
      <c r="AO1660" s="3"/>
      <c r="AP1660" s="3">
        <f>Таблица1[[#This Row],[Возврат 1002]]+Таблица1[[#This Row],[Возврат 1001]]</f>
        <v>0</v>
      </c>
      <c r="AQ166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660" s="3"/>
    </row>
    <row r="1661" spans="1:44" s="30" customFormat="1" ht="15.75" hidden="1" customHeight="1" x14ac:dyDescent="0.25">
      <c r="A1661" s="24" t="s">
        <v>811</v>
      </c>
      <c r="B1661" s="71">
        <v>2146092</v>
      </c>
      <c r="C1661" s="93">
        <v>16010</v>
      </c>
      <c r="D1661" s="24" t="s">
        <v>811</v>
      </c>
      <c r="E1661" s="67">
        <v>2146092</v>
      </c>
      <c r="F1661" s="69"/>
      <c r="G1661" s="69" t="s">
        <v>2693</v>
      </c>
      <c r="H1661" s="60" t="s">
        <v>2689</v>
      </c>
      <c r="I1661" s="4">
        <v>5</v>
      </c>
      <c r="J1661" s="4">
        <v>114.3</v>
      </c>
      <c r="K1661" s="4">
        <v>16</v>
      </c>
      <c r="L1661" s="4">
        <v>38</v>
      </c>
      <c r="M1661" s="4">
        <v>67.099999999999994</v>
      </c>
      <c r="N1661" s="4">
        <v>6.5</v>
      </c>
      <c r="O1661" s="43" t="str">
        <f>CONCATENATE(Таблица1[[#This Row],[Отверстия]],"/",Таблица1[[#This Row],[PCD]])</f>
        <v>5/114,3</v>
      </c>
      <c r="P1661" s="5" t="s">
        <v>2685</v>
      </c>
      <c r="Q1661" s="43" t="str">
        <f>CONCATENATE(Таблица1[[#This Row],[Отверстия]],"/",Таблица1[[#This Row],[PCD]],"/",Таблица1[[#This Row],[Диаметр]])</f>
        <v>5/114,3/16</v>
      </c>
      <c r="R166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5/114,3/16/38/67,1/6,5</v>
      </c>
      <c r="S1661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5-114,3-16-38-67,1-6,5</v>
      </c>
      <c r="T1661" s="58" t="s">
        <v>28</v>
      </c>
      <c r="U1661" s="2">
        <v>4</v>
      </c>
      <c r="V1661" s="2">
        <v>4</v>
      </c>
      <c r="W1661" s="55" t="s">
        <v>2727</v>
      </c>
      <c r="X1661" s="34">
        <v>1660</v>
      </c>
      <c r="Y1661" s="161">
        <v>1589</v>
      </c>
      <c r="Z1661" s="37">
        <v>1478.74945</v>
      </c>
      <c r="AA1661" s="51">
        <f>IFERROR(VLOOKUP(Таблица1[[#This Row],[Товар КОД6]],'Stock СВОД'!$A$5:$C$220,2,0),)</f>
        <v>0</v>
      </c>
      <c r="AB1661" s="51">
        <f>IFERROR(VLOOKUP(Таблица1[[#This Row],[Товар КОД6]],'Продажи Период СВОД'!$A$5:$C$410,2,0),)</f>
        <v>4</v>
      </c>
      <c r="AC1661" s="129">
        <f>IFERROR(VLOOKUP(Таблица1[[#This Row],[Товар КОД6]],'Stock СВОД'!$A$5:$C$220,3,0),)</f>
        <v>4</v>
      </c>
      <c r="AD1661" s="51">
        <f>IFERROR(VLOOKUP(Таблица1[[#This Row],[Товар КОД6]],'Продажи Период СВОД'!$A$5:$C$410,3,0),)</f>
        <v>4</v>
      </c>
      <c r="AE1661" s="119">
        <f>Таблица1[[#This Row],[СТОК 1001]]+Таблица1[[#This Row],[СТОК 1002,]]</f>
        <v>4</v>
      </c>
      <c r="AF1661" s="128"/>
      <c r="AG1661" s="129"/>
      <c r="AH1661" s="121">
        <f>Таблица1[[#This Row],[1002 заказ]]+Таблица1[[#This Row],[1001 заказ]]</f>
        <v>0</v>
      </c>
      <c r="AI1661" s="57">
        <v>1</v>
      </c>
      <c r="AJ1661" s="57"/>
      <c r="AK1661" s="57"/>
      <c r="AL1661" s="57">
        <f>Таблица1[[#This Row],[ФАКТ 1001]]+Таблица1[[#This Row],[ФАКТ 1002]]+Таблица1[[#This Row],[1001 заказ]]+Таблица1[[#This Row],[1002 заказ]]</f>
        <v>0</v>
      </c>
      <c r="AM1661" s="3"/>
      <c r="AN1661" s="3"/>
      <c r="AO1661" s="3"/>
      <c r="AP1661" s="3">
        <f>Таблица1[[#This Row],[Возврат 1002]]+Таблица1[[#This Row],[Возврат 1001]]</f>
        <v>0</v>
      </c>
      <c r="AQ166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12</v>
      </c>
      <c r="AR1661" s="193" t="s">
        <v>3565</v>
      </c>
    </row>
    <row r="1662" spans="1:44" s="30" customFormat="1" ht="15.75" hidden="1" customHeight="1" x14ac:dyDescent="0.25">
      <c r="A1662" s="25" t="s">
        <v>811</v>
      </c>
      <c r="B1662" s="71">
        <v>447854</v>
      </c>
      <c r="C1662" s="93">
        <v>35633</v>
      </c>
      <c r="D1662" s="25" t="s">
        <v>811</v>
      </c>
      <c r="E1662" s="72">
        <v>447854</v>
      </c>
      <c r="F1662" s="71"/>
      <c r="G1662" s="71"/>
      <c r="H1662" s="71"/>
      <c r="I1662" s="2">
        <v>5</v>
      </c>
      <c r="J1662" s="2">
        <v>114.3</v>
      </c>
      <c r="K1662" s="2">
        <v>16</v>
      </c>
      <c r="L1662" s="2">
        <v>40</v>
      </c>
      <c r="M1662" s="2">
        <v>66.099999999999994</v>
      </c>
      <c r="N1662" s="2">
        <v>6.5</v>
      </c>
      <c r="O1662" s="43" t="str">
        <f>CONCATENATE(Таблица1[[#This Row],[Отверстия]],"/",Таблица1[[#This Row],[PCD]])</f>
        <v>5/114,3</v>
      </c>
      <c r="P1662" s="7" t="s">
        <v>961</v>
      </c>
      <c r="Q1662" s="43" t="str">
        <f>CONCATENATE(Таблица1[[#This Row],[Отверстия]],"/",Таблица1[[#This Row],[PCD]],"/",Таблица1[[#This Row],[Диаметр]])</f>
        <v>5/114,3/16</v>
      </c>
      <c r="R166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5/114,3/16/40/66,1/6,5</v>
      </c>
      <c r="S1662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5-114,3-16-40-66,1-6,5</v>
      </c>
      <c r="T1662" s="58" t="s">
        <v>28</v>
      </c>
      <c r="U1662" s="2">
        <v>4</v>
      </c>
      <c r="V1662" s="2">
        <v>8</v>
      </c>
      <c r="W1662" s="55" t="s">
        <v>2793</v>
      </c>
      <c r="X1662" s="34">
        <v>1306</v>
      </c>
      <c r="Y1662" s="161"/>
      <c r="Z1662" s="37">
        <v>0</v>
      </c>
      <c r="AA1662" s="51">
        <f>IFERROR(VLOOKUP(Таблица1[[#This Row],[Товар КОД6]],'Stock СВОД'!$A$5:$C$220,2,0),)</f>
        <v>0</v>
      </c>
      <c r="AB1662" s="51">
        <f>IFERROR(VLOOKUP(Таблица1[[#This Row],[Товар КОД6]],'Продажи Период СВОД'!$A$5:$C$410,2,0),)</f>
        <v>0</v>
      </c>
      <c r="AC1662" s="129">
        <f>IFERROR(VLOOKUP(Таблица1[[#This Row],[Товар КОД6]],'Stock СВОД'!$A$5:$C$220,3,0),)</f>
        <v>0</v>
      </c>
      <c r="AD1662" s="51">
        <f>IFERROR(VLOOKUP(Таблица1[[#This Row],[Товар КОД6]],'Продажи Период СВОД'!$A$5:$C$410,3,0),)</f>
        <v>0</v>
      </c>
      <c r="AE1662" s="119">
        <f>Таблица1[[#This Row],[СТОК 1001]]+Таблица1[[#This Row],[СТОК 1002,]]</f>
        <v>0</v>
      </c>
      <c r="AF1662" s="128"/>
      <c r="AG1662" s="129"/>
      <c r="AH1662" s="121">
        <f>Таблица1[[#This Row],[1002 заказ]]+Таблица1[[#This Row],[1001 заказ]]</f>
        <v>0</v>
      </c>
      <c r="AI1662" s="57">
        <v>1</v>
      </c>
      <c r="AJ1662" s="57"/>
      <c r="AK1662" s="57"/>
      <c r="AL1662" s="57">
        <f>Таблица1[[#This Row],[ФАКТ 1001]]+Таблица1[[#This Row],[ФАКТ 1002]]+Таблица1[[#This Row],[1001 заказ]]+Таблица1[[#This Row],[1002 заказ]]</f>
        <v>0</v>
      </c>
      <c r="AM1662" s="3"/>
      <c r="AN1662" s="3"/>
      <c r="AO1662" s="3"/>
      <c r="AP1662" s="3">
        <f>Таблица1[[#This Row],[Возврат 1002]]+Таблица1[[#This Row],[Возврат 1001]]</f>
        <v>0</v>
      </c>
      <c r="AQ166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662" s="3"/>
    </row>
    <row r="1663" spans="1:44" s="30" customFormat="1" ht="15.75" hidden="1" customHeight="1" x14ac:dyDescent="0.25">
      <c r="A1663" s="24" t="s">
        <v>811</v>
      </c>
      <c r="B1663" s="71">
        <v>2146089</v>
      </c>
      <c r="C1663" s="93">
        <v>16007</v>
      </c>
      <c r="D1663" s="24" t="s">
        <v>811</v>
      </c>
      <c r="E1663" s="67">
        <v>2146089</v>
      </c>
      <c r="F1663" s="69"/>
      <c r="G1663" s="69" t="s">
        <v>2693</v>
      </c>
      <c r="H1663" s="60" t="s">
        <v>2689</v>
      </c>
      <c r="I1663" s="4">
        <v>5</v>
      </c>
      <c r="J1663" s="4">
        <v>114.3</v>
      </c>
      <c r="K1663" s="4">
        <v>16</v>
      </c>
      <c r="L1663" s="4">
        <v>40</v>
      </c>
      <c r="M1663" s="4">
        <v>66.099999999999994</v>
      </c>
      <c r="N1663" s="4">
        <v>6.5</v>
      </c>
      <c r="O1663" s="43" t="str">
        <f>CONCATENATE(Таблица1[[#This Row],[Отверстия]],"/",Таблица1[[#This Row],[PCD]])</f>
        <v>5/114,3</v>
      </c>
      <c r="P1663" s="5" t="s">
        <v>2682</v>
      </c>
      <c r="Q1663" s="43" t="str">
        <f>CONCATENATE(Таблица1[[#This Row],[Отверстия]],"/",Таблица1[[#This Row],[PCD]],"/",Таблица1[[#This Row],[Диаметр]])</f>
        <v>5/114,3/16</v>
      </c>
      <c r="R166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5/114,3/16/40/66,1/6,5</v>
      </c>
      <c r="S1663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5-114,3-16-40-66,1-6,5</v>
      </c>
      <c r="T1663" s="58" t="s">
        <v>28</v>
      </c>
      <c r="U1663" s="2">
        <v>4</v>
      </c>
      <c r="V1663" s="2">
        <v>8</v>
      </c>
      <c r="W1663" s="55" t="s">
        <v>2793</v>
      </c>
      <c r="X1663" s="34">
        <v>1690</v>
      </c>
      <c r="Y1663" s="161">
        <v>1660</v>
      </c>
      <c r="Z1663" s="34">
        <v>1574.9990999999998</v>
      </c>
      <c r="AA1663" s="51">
        <f>IFERROR(VLOOKUP(Таблица1[[#This Row],[Товар КОД6]],'Stock СВОД'!$A$5:$C$220,2,0),)</f>
        <v>4</v>
      </c>
      <c r="AB1663" s="51">
        <f>IFERROR(VLOOKUP(Таблица1[[#This Row],[Товар КОД6]],'Продажи Период СВОД'!$A$5:$C$410,2,0),)</f>
        <v>0</v>
      </c>
      <c r="AC1663" s="129">
        <f>IFERROR(VLOOKUP(Таблица1[[#This Row],[Товар КОД6]],'Stock СВОД'!$A$5:$C$220,3,0),)</f>
        <v>0</v>
      </c>
      <c r="AD1663" s="51">
        <f>IFERROR(VLOOKUP(Таблица1[[#This Row],[Товар КОД6]],'Продажи Период СВОД'!$A$5:$C$410,3,0),)</f>
        <v>4</v>
      </c>
      <c r="AE1663" s="119">
        <f>Таблица1[[#This Row],[СТОК 1001]]+Таблица1[[#This Row],[СТОК 1002,]]</f>
        <v>4</v>
      </c>
      <c r="AF1663" s="128"/>
      <c r="AG1663" s="129"/>
      <c r="AH1663" s="121">
        <f>Таблица1[[#This Row],[1002 заказ]]+Таблица1[[#This Row],[1001 заказ]]</f>
        <v>0</v>
      </c>
      <c r="AI1663" s="57">
        <v>1</v>
      </c>
      <c r="AJ1663" s="57"/>
      <c r="AK1663" s="57"/>
      <c r="AL1663" s="57">
        <f>Таблица1[[#This Row],[ФАКТ 1001]]+Таблица1[[#This Row],[ФАКТ 1002]]+Таблица1[[#This Row],[1001 заказ]]+Таблица1[[#This Row],[1002 заказ]]</f>
        <v>0</v>
      </c>
      <c r="AM1663" s="3"/>
      <c r="AN1663" s="3"/>
      <c r="AO1663" s="3"/>
      <c r="AP1663" s="3">
        <f>Таблица1[[#This Row],[Возврат 1002]]+Таблица1[[#This Row],[Возврат 1001]]</f>
        <v>0</v>
      </c>
      <c r="AQ166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8</v>
      </c>
      <c r="AR1663" s="193" t="s">
        <v>3566</v>
      </c>
    </row>
    <row r="1664" spans="1:44" s="30" customFormat="1" ht="15.75" hidden="1" customHeight="1" x14ac:dyDescent="0.25">
      <c r="A1664" s="25" t="s">
        <v>811</v>
      </c>
      <c r="B1664" s="71">
        <v>876264</v>
      </c>
      <c r="C1664" s="93" t="s">
        <v>853</v>
      </c>
      <c r="D1664" s="25" t="s">
        <v>811</v>
      </c>
      <c r="E1664" s="72">
        <v>876264</v>
      </c>
      <c r="F1664" s="71" t="s">
        <v>2892</v>
      </c>
      <c r="G1664" s="71" t="s">
        <v>2855</v>
      </c>
      <c r="H1664" s="71" t="s">
        <v>2782</v>
      </c>
      <c r="I1664" s="2">
        <v>5</v>
      </c>
      <c r="J1664" s="2">
        <v>114.3</v>
      </c>
      <c r="K1664" s="2">
        <v>16</v>
      </c>
      <c r="L1664" s="2">
        <v>40</v>
      </c>
      <c r="M1664" s="2">
        <v>66.099999999999994</v>
      </c>
      <c r="N1664" s="2">
        <v>6.5</v>
      </c>
      <c r="O1664" s="43" t="str">
        <f>CONCATENATE(Таблица1[[#This Row],[Отверстия]],"/",Таблица1[[#This Row],[PCD]])</f>
        <v>5/114,3</v>
      </c>
      <c r="P1664" s="7" t="s">
        <v>961</v>
      </c>
      <c r="Q1664" s="43" t="str">
        <f>CONCATENATE(Таблица1[[#This Row],[Отверстия]],"/",Таблица1[[#This Row],[PCD]],"/",Таблица1[[#This Row],[Диаметр]])</f>
        <v>5/114,3/16</v>
      </c>
      <c r="R166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5/114,3/16/40/66,1/6,5</v>
      </c>
      <c r="S1664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5-114,3-16-40-66,1-6,5</v>
      </c>
      <c r="T1664" s="58" t="s">
        <v>28</v>
      </c>
      <c r="U1664" s="2">
        <v>4</v>
      </c>
      <c r="V1664" s="2">
        <v>8</v>
      </c>
      <c r="W1664" s="55" t="s">
        <v>2793</v>
      </c>
      <c r="X1664" s="34">
        <v>1660</v>
      </c>
      <c r="Y1664" s="161">
        <v>1660</v>
      </c>
      <c r="Z1664" s="37">
        <v>1650.0057999999999</v>
      </c>
      <c r="AA1664" s="51">
        <f>IFERROR(VLOOKUP(Таблица1[[#This Row],[Товар КОД6]],'Stock СВОД'!$A$5:$C$220,2,0),)</f>
        <v>0</v>
      </c>
      <c r="AB1664" s="51">
        <f>IFERROR(VLOOKUP(Таблица1[[#This Row],[Товар КОД6]],'Продажи Период СВОД'!$A$5:$C$410,2,0),)</f>
        <v>0</v>
      </c>
      <c r="AC1664" s="129">
        <f>IFERROR(VLOOKUP(Таблица1[[#This Row],[Товар КОД6]],'Stock СВОД'!$A$5:$C$220,3,0),)</f>
        <v>0</v>
      </c>
      <c r="AD1664" s="51">
        <f>IFERROR(VLOOKUP(Таблица1[[#This Row],[Товар КОД6]],'Продажи Период СВОД'!$A$5:$C$410,3,0),)</f>
        <v>4</v>
      </c>
      <c r="AE1664" s="119">
        <f>Таблица1[[#This Row],[СТОК 1001]]+Таблица1[[#This Row],[СТОК 1002,]]</f>
        <v>0</v>
      </c>
      <c r="AF1664" s="128"/>
      <c r="AG1664" s="129"/>
      <c r="AH1664" s="121">
        <f>Таблица1[[#This Row],[1002 заказ]]+Таблица1[[#This Row],[1001 заказ]]</f>
        <v>0</v>
      </c>
      <c r="AI1664" s="57">
        <v>1</v>
      </c>
      <c r="AJ1664" s="57"/>
      <c r="AK1664" s="57"/>
      <c r="AL1664" s="57">
        <f>Таблица1[[#This Row],[ФАКТ 1001]]+Таблица1[[#This Row],[ФАКТ 1002]]+Таблица1[[#This Row],[1001 заказ]]+Таблица1[[#This Row],[1002 заказ]]</f>
        <v>0</v>
      </c>
      <c r="AM1664" s="3"/>
      <c r="AN1664" s="3"/>
      <c r="AO1664" s="3"/>
      <c r="AP1664" s="3">
        <f>Таблица1[[#This Row],[Возврат 1002]]+Таблица1[[#This Row],[Возврат 1001]]</f>
        <v>0</v>
      </c>
      <c r="AQ166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  <c r="AR1664" s="3"/>
    </row>
    <row r="1665" spans="1:44" s="30" customFormat="1" ht="15.75" hidden="1" customHeight="1" x14ac:dyDescent="0.25">
      <c r="A1665" s="25" t="s">
        <v>811</v>
      </c>
      <c r="B1665" s="71">
        <v>764516</v>
      </c>
      <c r="C1665" s="93">
        <v>95747</v>
      </c>
      <c r="D1665" s="25" t="s">
        <v>811</v>
      </c>
      <c r="E1665" s="72">
        <v>764516</v>
      </c>
      <c r="F1665" s="71"/>
      <c r="G1665" s="71"/>
      <c r="H1665" s="71"/>
      <c r="I1665" s="2">
        <v>5</v>
      </c>
      <c r="J1665" s="2">
        <v>114.3</v>
      </c>
      <c r="K1665" s="2">
        <v>16</v>
      </c>
      <c r="L1665" s="2">
        <v>41</v>
      </c>
      <c r="M1665" s="2">
        <v>67.099999999999994</v>
      </c>
      <c r="N1665" s="2">
        <v>6.5</v>
      </c>
      <c r="O1665" s="43" t="str">
        <f>CONCATENATE(Таблица1[[#This Row],[Отверстия]],"/",Таблица1[[#This Row],[PCD]])</f>
        <v>5/114,3</v>
      </c>
      <c r="P1665" s="7" t="s">
        <v>963</v>
      </c>
      <c r="Q1665" s="43" t="str">
        <f>CONCATENATE(Таблица1[[#This Row],[Отверстия]],"/",Таблица1[[#This Row],[PCD]],"/",Таблица1[[#This Row],[Диаметр]])</f>
        <v>5/114,3/16</v>
      </c>
      <c r="R166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5/114,3/16/41/67,1/6,5</v>
      </c>
      <c r="S1665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5-114,3-16-41-67,1-6,5</v>
      </c>
      <c r="T1665" s="2" t="s">
        <v>22</v>
      </c>
      <c r="U1665" s="2"/>
      <c r="V1665" s="2"/>
      <c r="W1665" s="55" t="s">
        <v>2795</v>
      </c>
      <c r="X1665" s="34">
        <v>1305</v>
      </c>
      <c r="Y1665" s="161"/>
      <c r="Z1665" s="37">
        <v>0</v>
      </c>
      <c r="AA1665" s="51">
        <f>IFERROR(VLOOKUP(Таблица1[[#This Row],[Товар КОД6]],'Stock СВОД'!$A$5:$C$220,2,0),)</f>
        <v>0</v>
      </c>
      <c r="AB1665" s="51">
        <f>IFERROR(VLOOKUP(Таблица1[[#This Row],[Товар КОД6]],'Продажи Период СВОД'!$A$5:$C$410,2,0),)</f>
        <v>0</v>
      </c>
      <c r="AC1665" s="129">
        <f>IFERROR(VLOOKUP(Таблица1[[#This Row],[Товар КОД6]],'Stock СВОД'!$A$5:$C$220,3,0),)</f>
        <v>0</v>
      </c>
      <c r="AD1665" s="51">
        <f>IFERROR(VLOOKUP(Таблица1[[#This Row],[Товар КОД6]],'Продажи Период СВОД'!$A$5:$C$410,3,0),)</f>
        <v>0</v>
      </c>
      <c r="AE1665" s="119">
        <f>Таблица1[[#This Row],[СТОК 1001]]+Таблица1[[#This Row],[СТОК 1002,]]</f>
        <v>0</v>
      </c>
      <c r="AF1665" s="128"/>
      <c r="AG1665" s="129"/>
      <c r="AH1665" s="121">
        <f>Таблица1[[#This Row],[1002 заказ]]+Таблица1[[#This Row],[1001 заказ]]</f>
        <v>0</v>
      </c>
      <c r="AI1665" s="57">
        <v>1</v>
      </c>
      <c r="AJ1665" s="57"/>
      <c r="AK1665" s="57"/>
      <c r="AL1665" s="57">
        <f>Таблица1[[#This Row],[ФАКТ 1001]]+Таблица1[[#This Row],[ФАКТ 1002]]+Таблица1[[#This Row],[1001 заказ]]+Таблица1[[#This Row],[1002 заказ]]</f>
        <v>0</v>
      </c>
      <c r="AM1665" s="3"/>
      <c r="AN1665" s="3"/>
      <c r="AO1665" s="3"/>
      <c r="AP1665" s="3">
        <f>Таблица1[[#This Row],[Возврат 1002]]+Таблица1[[#This Row],[Возврат 1001]]</f>
        <v>0</v>
      </c>
      <c r="AQ166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665" s="3"/>
    </row>
    <row r="1666" spans="1:44" s="30" customFormat="1" ht="15.75" hidden="1" customHeight="1" x14ac:dyDescent="0.25">
      <c r="A1666" s="25" t="s">
        <v>811</v>
      </c>
      <c r="B1666" s="71">
        <v>447849</v>
      </c>
      <c r="C1666" s="93">
        <v>35682</v>
      </c>
      <c r="D1666" s="25" t="s">
        <v>811</v>
      </c>
      <c r="E1666" s="72">
        <v>447849</v>
      </c>
      <c r="F1666" s="71"/>
      <c r="G1666" s="71"/>
      <c r="H1666" s="71"/>
      <c r="I1666" s="2">
        <v>5</v>
      </c>
      <c r="J1666" s="2">
        <v>114.3</v>
      </c>
      <c r="K1666" s="2">
        <v>16</v>
      </c>
      <c r="L1666" s="2">
        <v>45</v>
      </c>
      <c r="M1666" s="2">
        <v>60.1</v>
      </c>
      <c r="N1666" s="2">
        <v>6.5</v>
      </c>
      <c r="O1666" s="43" t="str">
        <f>CONCATENATE(Таблица1[[#This Row],[Отверстия]],"/",Таблица1[[#This Row],[PCD]])</f>
        <v>5/114,3</v>
      </c>
      <c r="P1666" s="7" t="s">
        <v>964</v>
      </c>
      <c r="Q1666" s="43" t="str">
        <f>CONCATENATE(Таблица1[[#This Row],[Отверстия]],"/",Таблица1[[#This Row],[PCD]],"/",Таблица1[[#This Row],[Диаметр]])</f>
        <v>5/114,3/16</v>
      </c>
      <c r="R166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5/114,3/16/45/60,1/6,5</v>
      </c>
      <c r="S1666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5-114,3-16-45-60,1-6,5</v>
      </c>
      <c r="T1666" s="58" t="s">
        <v>28</v>
      </c>
      <c r="U1666" s="2">
        <v>4</v>
      </c>
      <c r="V1666" s="2">
        <v>4</v>
      </c>
      <c r="W1666" s="55" t="s">
        <v>2788</v>
      </c>
      <c r="X1666" s="34">
        <v>1222</v>
      </c>
      <c r="Y1666" s="161"/>
      <c r="Z1666" s="37">
        <v>0</v>
      </c>
      <c r="AA1666" s="51">
        <f>IFERROR(VLOOKUP(Таблица1[[#This Row],[Товар КОД6]],'Stock СВОД'!$A$5:$C$220,2,0),)</f>
        <v>0</v>
      </c>
      <c r="AB1666" s="51">
        <f>IFERROR(VLOOKUP(Таблица1[[#This Row],[Товар КОД6]],'Продажи Период СВОД'!$A$5:$C$410,2,0),)</f>
        <v>0</v>
      </c>
      <c r="AC1666" s="129">
        <f>IFERROR(VLOOKUP(Таблица1[[#This Row],[Товар КОД6]],'Stock СВОД'!$A$5:$C$220,3,0),)</f>
        <v>0</v>
      </c>
      <c r="AD1666" s="51">
        <f>IFERROR(VLOOKUP(Таблица1[[#This Row],[Товар КОД6]],'Продажи Период СВОД'!$A$5:$C$410,3,0),)</f>
        <v>0</v>
      </c>
      <c r="AE1666" s="119">
        <f>Таблица1[[#This Row],[СТОК 1001]]+Таблица1[[#This Row],[СТОК 1002,]]</f>
        <v>0</v>
      </c>
      <c r="AF1666" s="128"/>
      <c r="AG1666" s="129"/>
      <c r="AH1666" s="121">
        <f>Таблица1[[#This Row],[1002 заказ]]+Таблица1[[#This Row],[1001 заказ]]</f>
        <v>0</v>
      </c>
      <c r="AI1666" s="57">
        <v>1</v>
      </c>
      <c r="AJ1666" s="57"/>
      <c r="AK1666" s="57"/>
      <c r="AL1666" s="57">
        <f>Таблица1[[#This Row],[ФАКТ 1001]]+Таблица1[[#This Row],[ФАКТ 1002]]+Таблица1[[#This Row],[1001 заказ]]+Таблица1[[#This Row],[1002 заказ]]</f>
        <v>0</v>
      </c>
      <c r="AM1666" s="3"/>
      <c r="AN1666" s="3"/>
      <c r="AO1666" s="3"/>
      <c r="AP1666" s="3">
        <f>Таблица1[[#This Row],[Возврат 1002]]+Таблица1[[#This Row],[Возврат 1001]]</f>
        <v>0</v>
      </c>
      <c r="AQ166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666" s="3"/>
    </row>
    <row r="1667" spans="1:44" s="30" customFormat="1" ht="15.75" hidden="1" customHeight="1" x14ac:dyDescent="0.25">
      <c r="A1667" s="25" t="s">
        <v>811</v>
      </c>
      <c r="B1667" s="71">
        <v>905864</v>
      </c>
      <c r="C1667" s="93" t="s">
        <v>858</v>
      </c>
      <c r="D1667" s="25" t="s">
        <v>811</v>
      </c>
      <c r="E1667" s="72">
        <v>905864</v>
      </c>
      <c r="F1667" s="93" t="s">
        <v>858</v>
      </c>
      <c r="G1667" s="71" t="s">
        <v>2858</v>
      </c>
      <c r="H1667" s="71" t="s">
        <v>2782</v>
      </c>
      <c r="I1667" s="2">
        <v>5</v>
      </c>
      <c r="J1667" s="2">
        <v>114.3</v>
      </c>
      <c r="K1667" s="2">
        <v>16</v>
      </c>
      <c r="L1667" s="2">
        <v>45</v>
      </c>
      <c r="M1667" s="2">
        <v>60.1</v>
      </c>
      <c r="N1667" s="2">
        <v>6.5</v>
      </c>
      <c r="O1667" s="43" t="str">
        <f>CONCATENATE(Таблица1[[#This Row],[Отверстия]],"/",Таблица1[[#This Row],[PCD]])</f>
        <v>5/114,3</v>
      </c>
      <c r="P1667" s="7" t="s">
        <v>974</v>
      </c>
      <c r="Q1667" s="43" t="str">
        <f>CONCATENATE(Таблица1[[#This Row],[Отверстия]],"/",Таблица1[[#This Row],[PCD]],"/",Таблица1[[#This Row],[Диаметр]])</f>
        <v>5/114,3/16</v>
      </c>
      <c r="R166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5/114,3/16/45/60,1/6,5</v>
      </c>
      <c r="S1667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5-114,3-16-45-60,1-6,5</v>
      </c>
      <c r="T1667" s="58" t="s">
        <v>28</v>
      </c>
      <c r="U1667" s="2">
        <v>4</v>
      </c>
      <c r="V1667" s="2">
        <v>4</v>
      </c>
      <c r="W1667" s="55" t="s">
        <v>2788</v>
      </c>
      <c r="X1667" s="34">
        <v>1295</v>
      </c>
      <c r="Y1667" s="161"/>
      <c r="Z1667" s="37">
        <v>0</v>
      </c>
      <c r="AA1667" s="51">
        <f>IFERROR(VLOOKUP(Таблица1[[#This Row],[Товар КОД6]],'Stock СВОД'!$A$5:$C$220,2,0),)</f>
        <v>0</v>
      </c>
      <c r="AB1667" s="51">
        <f>IFERROR(VLOOKUP(Таблица1[[#This Row],[Товар КОД6]],'Продажи Период СВОД'!$A$5:$C$410,2,0),)</f>
        <v>0</v>
      </c>
      <c r="AC1667" s="129">
        <f>IFERROR(VLOOKUP(Таблица1[[#This Row],[Товар КОД6]],'Stock СВОД'!$A$5:$C$220,3,0),)</f>
        <v>0</v>
      </c>
      <c r="AD1667" s="51">
        <f>IFERROR(VLOOKUP(Таблица1[[#This Row],[Товар КОД6]],'Продажи Период СВОД'!$A$5:$C$410,3,0),)</f>
        <v>0</v>
      </c>
      <c r="AE1667" s="119">
        <f>Таблица1[[#This Row],[СТОК 1001]]+Таблица1[[#This Row],[СТОК 1002,]]</f>
        <v>0</v>
      </c>
      <c r="AF1667" s="128"/>
      <c r="AG1667" s="129"/>
      <c r="AH1667" s="121">
        <f>Таблица1[[#This Row],[1002 заказ]]+Таблица1[[#This Row],[1001 заказ]]</f>
        <v>0</v>
      </c>
      <c r="AI1667" s="57">
        <v>1</v>
      </c>
      <c r="AJ1667" s="57"/>
      <c r="AK1667" s="57"/>
      <c r="AL1667" s="57">
        <f>Таблица1[[#This Row],[ФАКТ 1001]]+Таблица1[[#This Row],[ФАКТ 1002]]+Таблица1[[#This Row],[1001 заказ]]+Таблица1[[#This Row],[1002 заказ]]</f>
        <v>0</v>
      </c>
      <c r="AM1667" s="3"/>
      <c r="AN1667" s="3"/>
      <c r="AO1667" s="3"/>
      <c r="AP1667" s="3">
        <f>Таблица1[[#This Row],[Возврат 1002]]+Таблица1[[#This Row],[Возврат 1001]]</f>
        <v>0</v>
      </c>
      <c r="AQ166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667" s="3"/>
    </row>
    <row r="1668" spans="1:44" s="30" customFormat="1" ht="15.75" hidden="1" customHeight="1" x14ac:dyDescent="0.25">
      <c r="A1668" s="24" t="s">
        <v>811</v>
      </c>
      <c r="B1668" s="71">
        <v>2146093</v>
      </c>
      <c r="C1668" s="93">
        <v>16012</v>
      </c>
      <c r="D1668" s="24" t="s">
        <v>811</v>
      </c>
      <c r="E1668" s="67">
        <v>2146093</v>
      </c>
      <c r="F1668" s="69"/>
      <c r="G1668" s="69" t="s">
        <v>2693</v>
      </c>
      <c r="H1668" s="60" t="s">
        <v>2689</v>
      </c>
      <c r="I1668" s="4">
        <v>5</v>
      </c>
      <c r="J1668" s="4">
        <v>114.3</v>
      </c>
      <c r="K1668" s="4">
        <v>16</v>
      </c>
      <c r="L1668" s="4">
        <v>45</v>
      </c>
      <c r="M1668" s="4">
        <v>60.1</v>
      </c>
      <c r="N1668" s="4">
        <v>6.5</v>
      </c>
      <c r="O1668" s="43" t="str">
        <f>CONCATENATE(Таблица1[[#This Row],[Отверстия]],"/",Таблица1[[#This Row],[PCD]])</f>
        <v>5/114,3</v>
      </c>
      <c r="P1668" s="5" t="s">
        <v>2686</v>
      </c>
      <c r="Q1668" s="43" t="str">
        <f>CONCATENATE(Таблица1[[#This Row],[Отверстия]],"/",Таблица1[[#This Row],[PCD]],"/",Таблица1[[#This Row],[Диаметр]])</f>
        <v>5/114,3/16</v>
      </c>
      <c r="R166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5/114,3/16/45/60,1/6,5</v>
      </c>
      <c r="S1668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5-114,3-16-45-60,1-6,5</v>
      </c>
      <c r="T1668" s="58" t="s">
        <v>28</v>
      </c>
      <c r="U1668" s="2">
        <v>4</v>
      </c>
      <c r="V1668" s="2">
        <v>4</v>
      </c>
      <c r="W1668" s="55" t="s">
        <v>2788</v>
      </c>
      <c r="X1668" s="34">
        <v>1570</v>
      </c>
      <c r="Y1668" s="161">
        <v>1570</v>
      </c>
      <c r="Z1668" s="37">
        <v>1394.0107</v>
      </c>
      <c r="AA1668" s="51">
        <f>IFERROR(VLOOKUP(Таблица1[[#This Row],[Товар КОД6]],'Stock СВОД'!$A$5:$C$220,2,0),)</f>
        <v>4</v>
      </c>
      <c r="AB1668" s="51">
        <f>IFERROR(VLOOKUP(Таблица1[[#This Row],[Товар КОД6]],'Продажи Период СВОД'!$A$5:$C$410,2,0),)</f>
        <v>0</v>
      </c>
      <c r="AC1668" s="129">
        <f>IFERROR(VLOOKUP(Таблица1[[#This Row],[Товар КОД6]],'Stock СВОД'!$A$5:$C$220,3,0),)</f>
        <v>4</v>
      </c>
      <c r="AD1668" s="51">
        <f>IFERROR(VLOOKUP(Таблица1[[#This Row],[Товар КОД6]],'Продажи Период СВОД'!$A$5:$C$410,3,0),)</f>
        <v>4</v>
      </c>
      <c r="AE1668" s="119">
        <f>Таблица1[[#This Row],[СТОК 1001]]+Таблица1[[#This Row],[СТОК 1002,]]</f>
        <v>8</v>
      </c>
      <c r="AF1668" s="128"/>
      <c r="AG1668" s="129"/>
      <c r="AH1668" s="121">
        <f>Таблица1[[#This Row],[1002 заказ]]+Таблица1[[#This Row],[1001 заказ]]</f>
        <v>0</v>
      </c>
      <c r="AI1668" s="57">
        <v>1</v>
      </c>
      <c r="AJ1668" s="57"/>
      <c r="AK1668" s="57"/>
      <c r="AL1668" s="57">
        <f>Таблица1[[#This Row],[ФАКТ 1001]]+Таблица1[[#This Row],[ФАКТ 1002]]+Таблица1[[#This Row],[1001 заказ]]+Таблица1[[#This Row],[1002 заказ]]</f>
        <v>0</v>
      </c>
      <c r="AM1668" s="3"/>
      <c r="AN1668" s="3"/>
      <c r="AO1668" s="3"/>
      <c r="AP1668" s="3">
        <f>Таблица1[[#This Row],[Возврат 1002]]+Таблица1[[#This Row],[Возврат 1001]]</f>
        <v>0</v>
      </c>
      <c r="AQ166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12</v>
      </c>
      <c r="AR1668" s="193" t="s">
        <v>3567</v>
      </c>
    </row>
    <row r="1669" spans="1:44" s="30" customFormat="1" ht="15.75" hidden="1" customHeight="1" x14ac:dyDescent="0.25">
      <c r="A1669" s="25" t="s">
        <v>811</v>
      </c>
      <c r="B1669" s="71">
        <v>799521</v>
      </c>
      <c r="C1669" s="93">
        <v>91790</v>
      </c>
      <c r="D1669" s="25" t="s">
        <v>811</v>
      </c>
      <c r="E1669" s="72">
        <v>799521</v>
      </c>
      <c r="F1669" s="71">
        <v>8067</v>
      </c>
      <c r="G1669" s="71" t="s">
        <v>2855</v>
      </c>
      <c r="H1669" s="71" t="s">
        <v>2873</v>
      </c>
      <c r="I1669" s="2">
        <v>5</v>
      </c>
      <c r="J1669" s="2">
        <v>114.3</v>
      </c>
      <c r="K1669" s="2">
        <v>16</v>
      </c>
      <c r="L1669" s="2">
        <v>45</v>
      </c>
      <c r="M1669" s="2">
        <v>64.099999999999994</v>
      </c>
      <c r="N1669" s="2">
        <v>6.5</v>
      </c>
      <c r="O1669" s="43" t="str">
        <f>CONCATENATE(Таблица1[[#This Row],[Отверстия]],"/",Таблица1[[#This Row],[PCD]])</f>
        <v>5/114,3</v>
      </c>
      <c r="P1669" s="7" t="s">
        <v>965</v>
      </c>
      <c r="Q1669" s="43" t="str">
        <f>CONCATENATE(Таблица1[[#This Row],[Отверстия]],"/",Таблица1[[#This Row],[PCD]],"/",Таблица1[[#This Row],[Диаметр]])</f>
        <v>5/114,3/16</v>
      </c>
      <c r="R166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5/114,3/16/45/64,1/6,5</v>
      </c>
      <c r="S1669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5-114,3-16-45-64,1-6,5</v>
      </c>
      <c r="T1669" s="2" t="s">
        <v>22</v>
      </c>
      <c r="U1669" s="2"/>
      <c r="V1669" s="2"/>
      <c r="W1669" s="55" t="s">
        <v>2790</v>
      </c>
      <c r="X1669" s="34">
        <v>990</v>
      </c>
      <c r="Y1669" s="161">
        <v>990</v>
      </c>
      <c r="Z1669" s="34">
        <v>1115.0056</v>
      </c>
      <c r="AA1669" s="51">
        <f>IFERROR(VLOOKUP(Таблица1[[#This Row],[Товар КОД6]],'Stock СВОД'!$A$5:$C$220,2,0),)</f>
        <v>0</v>
      </c>
      <c r="AB1669" s="51">
        <f>IFERROR(VLOOKUP(Таблица1[[#This Row],[Товар КОД6]],'Продажи Период СВОД'!$A$5:$C$410,2,0),)</f>
        <v>0</v>
      </c>
      <c r="AC1669" s="129">
        <f>IFERROR(VLOOKUP(Таблица1[[#This Row],[Товар КОД6]],'Stock СВОД'!$A$5:$C$220,3,0),)</f>
        <v>2</v>
      </c>
      <c r="AD1669" s="51">
        <f>IFERROR(VLOOKUP(Таблица1[[#This Row],[Товар КОД6]],'Продажи Период СВОД'!$A$5:$C$410,3,0),)</f>
        <v>0</v>
      </c>
      <c r="AE1669" s="119">
        <f>Таблица1[[#This Row],[СТОК 1001]]+Таблица1[[#This Row],[СТОК 1002,]]</f>
        <v>2</v>
      </c>
      <c r="AF1669" s="128"/>
      <c r="AG1669" s="129"/>
      <c r="AH1669" s="121">
        <f>Таблица1[[#This Row],[1002 заказ]]+Таблица1[[#This Row],[1001 заказ]]</f>
        <v>0</v>
      </c>
      <c r="AI1669" s="57">
        <v>1</v>
      </c>
      <c r="AJ1669" s="57"/>
      <c r="AK1669" s="57"/>
      <c r="AL1669" s="57">
        <f>Таблица1[[#This Row],[ФАКТ 1001]]+Таблица1[[#This Row],[ФАКТ 1002]]+Таблица1[[#This Row],[1001 заказ]]+Таблица1[[#This Row],[1002 заказ]]</f>
        <v>0</v>
      </c>
      <c r="AM1669" s="3"/>
      <c r="AN1669" s="3"/>
      <c r="AO1669" s="3"/>
      <c r="AP1669" s="3">
        <f>Таблица1[[#This Row],[Возврат 1002]]+Таблица1[[#This Row],[Возврат 1001]]</f>
        <v>0</v>
      </c>
      <c r="AQ166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2</v>
      </c>
      <c r="AR1669" s="3"/>
    </row>
    <row r="1670" spans="1:44" s="30" customFormat="1" ht="15.75" hidden="1" customHeight="1" x14ac:dyDescent="0.25">
      <c r="A1670" s="109" t="s">
        <v>811</v>
      </c>
      <c r="B1670" s="71">
        <v>818798</v>
      </c>
      <c r="C1670" s="93">
        <v>91686</v>
      </c>
      <c r="D1670" s="109" t="s">
        <v>811</v>
      </c>
      <c r="E1670" s="71">
        <v>818798</v>
      </c>
      <c r="F1670" s="71"/>
      <c r="G1670" s="71"/>
      <c r="H1670" s="71"/>
      <c r="I1670" s="2">
        <v>5</v>
      </c>
      <c r="J1670" s="2">
        <v>114.3</v>
      </c>
      <c r="K1670" s="2">
        <v>16</v>
      </c>
      <c r="L1670" s="2">
        <v>45</v>
      </c>
      <c r="M1670" s="2">
        <v>66.099999999999994</v>
      </c>
      <c r="N1670" s="2">
        <v>6.5</v>
      </c>
      <c r="O1670" s="43" t="str">
        <f>CONCATENATE(Таблица1[[#This Row],[Отверстия]],"/",Таблица1[[#This Row],[PCD]])</f>
        <v>5/114,3</v>
      </c>
      <c r="P1670" s="7" t="s">
        <v>966</v>
      </c>
      <c r="Q1670" s="43" t="str">
        <f>CONCATENATE(Таблица1[[#This Row],[Отверстия]],"/",Таблица1[[#This Row],[PCD]],"/",Таблица1[[#This Row],[Диаметр]])</f>
        <v>5/114,3/16</v>
      </c>
      <c r="R167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5/114,3/16/45/66,1/6,5</v>
      </c>
      <c r="S1670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5-114,3-16-45-66,1-6,5</v>
      </c>
      <c r="T1670" s="58" t="s">
        <v>28</v>
      </c>
      <c r="U1670" s="2">
        <v>4</v>
      </c>
      <c r="V1670" s="2">
        <v>4</v>
      </c>
      <c r="W1670" s="55" t="s">
        <v>2792</v>
      </c>
      <c r="X1670" s="34">
        <v>1358</v>
      </c>
      <c r="Y1670" s="161"/>
      <c r="Z1670" s="37">
        <v>0</v>
      </c>
      <c r="AA1670" s="51">
        <f>IFERROR(VLOOKUP(Таблица1[[#This Row],[Товар КОД6]],'Stock СВОД'!$A$5:$C$220,2,0),)</f>
        <v>0</v>
      </c>
      <c r="AB1670" s="51">
        <f>IFERROR(VLOOKUP(Таблица1[[#This Row],[Товар КОД6]],'Продажи Период СВОД'!$A$5:$C$410,2,0),)</f>
        <v>0</v>
      </c>
      <c r="AC1670" s="129">
        <f>IFERROR(VLOOKUP(Таблица1[[#This Row],[Товар КОД6]],'Stock СВОД'!$A$5:$C$220,3,0),)</f>
        <v>0</v>
      </c>
      <c r="AD1670" s="51">
        <f>IFERROR(VLOOKUP(Таблица1[[#This Row],[Товар КОД6]],'Продажи Период СВОД'!$A$5:$C$410,3,0),)</f>
        <v>0</v>
      </c>
      <c r="AE1670" s="119">
        <f>Таблица1[[#This Row],[СТОК 1001]]+Таблица1[[#This Row],[СТОК 1002,]]</f>
        <v>0</v>
      </c>
      <c r="AF1670" s="128"/>
      <c r="AG1670" s="129"/>
      <c r="AH1670" s="121">
        <f>Таблица1[[#This Row],[1002 заказ]]+Таблица1[[#This Row],[1001 заказ]]</f>
        <v>0</v>
      </c>
      <c r="AI1670" s="57">
        <v>1</v>
      </c>
      <c r="AJ1670" s="57"/>
      <c r="AK1670" s="57"/>
      <c r="AL1670" s="57">
        <f>Таблица1[[#This Row],[ФАКТ 1001]]+Таблица1[[#This Row],[ФАКТ 1002]]+Таблица1[[#This Row],[1001 заказ]]+Таблица1[[#This Row],[1002 заказ]]</f>
        <v>0</v>
      </c>
      <c r="AM1670" s="3"/>
      <c r="AN1670" s="3"/>
      <c r="AO1670" s="3"/>
      <c r="AP1670" s="3">
        <f>Таблица1[[#This Row],[Возврат 1002]]+Таблица1[[#This Row],[Возврат 1001]]</f>
        <v>0</v>
      </c>
      <c r="AQ167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670" s="3"/>
    </row>
    <row r="1671" spans="1:44" s="30" customFormat="1" ht="15.75" hidden="1" customHeight="1" x14ac:dyDescent="0.25">
      <c r="A1671" s="109" t="s">
        <v>811</v>
      </c>
      <c r="B1671" s="71">
        <v>2164791</v>
      </c>
      <c r="C1671" s="93" t="s">
        <v>2841</v>
      </c>
      <c r="D1671" s="109" t="s">
        <v>811</v>
      </c>
      <c r="E1671" s="71">
        <v>2164791</v>
      </c>
      <c r="F1671" s="71"/>
      <c r="G1671" s="71" t="s">
        <v>2843</v>
      </c>
      <c r="H1671" s="71" t="s">
        <v>2837</v>
      </c>
      <c r="I1671" s="2">
        <v>5</v>
      </c>
      <c r="J1671" s="2">
        <v>114.3</v>
      </c>
      <c r="K1671" s="2">
        <v>16</v>
      </c>
      <c r="L1671" s="2">
        <v>45</v>
      </c>
      <c r="M1671" s="2">
        <v>66.099999999999994</v>
      </c>
      <c r="N1671" s="2">
        <v>6.5</v>
      </c>
      <c r="O1671" s="43" t="str">
        <f>CONCATENATE(Таблица1[[#This Row],[Отверстия]],"/",Таблица1[[#This Row],[PCD]])</f>
        <v>5/114,3</v>
      </c>
      <c r="P1671" s="7" t="s">
        <v>2852</v>
      </c>
      <c r="Q1671" s="43" t="str">
        <f>CONCATENATE(Таблица1[[#This Row],[Отверстия]],"/",Таблица1[[#This Row],[PCD]],"/",Таблица1[[#This Row],[Диаметр]])</f>
        <v>5/114,3/16</v>
      </c>
      <c r="R167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5/114,3/16/45/66,1/6,5</v>
      </c>
      <c r="S1671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5-114,3-16-45-66,1-6,5</v>
      </c>
      <c r="T1671" s="58" t="s">
        <v>28</v>
      </c>
      <c r="U1671" s="2">
        <v>4</v>
      </c>
      <c r="V1671" s="2"/>
      <c r="W1671" s="55" t="s">
        <v>2792</v>
      </c>
      <c r="X1671" s="34">
        <v>1750</v>
      </c>
      <c r="Y1671" s="161">
        <v>1750</v>
      </c>
      <c r="Z1671" s="34">
        <v>1449.9957999999999</v>
      </c>
      <c r="AA1671" s="51">
        <f>IFERROR(VLOOKUP(Таблица1[[#This Row],[Товар КОД6]],'Stock СВОД'!$A$5:$C$220,2,0),)</f>
        <v>4</v>
      </c>
      <c r="AB1671" s="51">
        <f>IFERROR(VLOOKUP(Таблица1[[#This Row],[Товар КОД6]],'Продажи Период СВОД'!$A$5:$C$410,2,0),)</f>
        <v>0</v>
      </c>
      <c r="AC1671" s="129">
        <f>IFERROR(VLOOKUP(Таблица1[[#This Row],[Товар КОД6]],'Stock СВОД'!$A$5:$C$220,3,0),)</f>
        <v>0</v>
      </c>
      <c r="AD1671" s="51">
        <f>IFERROR(VLOOKUP(Таблица1[[#This Row],[Товар КОД6]],'Продажи Период СВОД'!$A$5:$C$410,3,0),)</f>
        <v>4</v>
      </c>
      <c r="AE1671" s="119">
        <f>Таблица1[[#This Row],[СТОК 1001]]+Таблица1[[#This Row],[СТОК 1002,]]</f>
        <v>4</v>
      </c>
      <c r="AF1671" s="128"/>
      <c r="AG1671" s="129"/>
      <c r="AH1671" s="121">
        <f>Таблица1[[#This Row],[1002 заказ]]+Таблица1[[#This Row],[1001 заказ]]</f>
        <v>0</v>
      </c>
      <c r="AI1671" s="57">
        <v>1</v>
      </c>
      <c r="AJ1671" s="57"/>
      <c r="AK1671" s="57"/>
      <c r="AL1671" s="57">
        <f>Таблица1[[#This Row],[ФАКТ 1001]]+Таблица1[[#This Row],[ФАКТ 1002]]+Таблица1[[#This Row],[1001 заказ]]+Таблица1[[#This Row],[1002 заказ]]</f>
        <v>0</v>
      </c>
      <c r="AM1671" s="3"/>
      <c r="AN1671" s="3"/>
      <c r="AO1671" s="3"/>
      <c r="AP1671" s="3">
        <f>Таблица1[[#This Row],[Возврат 1002]]+Таблица1[[#This Row],[Возврат 1001]]</f>
        <v>0</v>
      </c>
      <c r="AQ167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8</v>
      </c>
      <c r="AR1671" s="193" t="s">
        <v>3568</v>
      </c>
    </row>
    <row r="1672" spans="1:44" s="30" customFormat="1" ht="15.75" hidden="1" customHeight="1" x14ac:dyDescent="0.25">
      <c r="A1672" s="109" t="s">
        <v>811</v>
      </c>
      <c r="B1672" s="71">
        <v>452783</v>
      </c>
      <c r="C1672" s="93">
        <v>37021</v>
      </c>
      <c r="D1672" s="109" t="s">
        <v>811</v>
      </c>
      <c r="E1672" s="71">
        <v>452783</v>
      </c>
      <c r="F1672" s="71"/>
      <c r="G1672" s="71"/>
      <c r="H1672" s="71"/>
      <c r="I1672" s="2">
        <v>5</v>
      </c>
      <c r="J1672" s="2">
        <v>114.3</v>
      </c>
      <c r="K1672" s="2">
        <v>16</v>
      </c>
      <c r="L1672" s="2">
        <v>45</v>
      </c>
      <c r="M1672" s="2">
        <v>67.099999999999994</v>
      </c>
      <c r="N1672" s="2">
        <v>6.5</v>
      </c>
      <c r="O1672" s="43" t="str">
        <f>CONCATENATE(Таблица1[[#This Row],[Отверстия]],"/",Таблица1[[#This Row],[PCD]])</f>
        <v>5/114,3</v>
      </c>
      <c r="P1672" s="7" t="s">
        <v>967</v>
      </c>
      <c r="Q1672" s="43" t="str">
        <f>CONCATENATE(Таблица1[[#This Row],[Отверстия]],"/",Таблица1[[#This Row],[PCD]],"/",Таблица1[[#This Row],[Диаметр]])</f>
        <v>5/114,3/16</v>
      </c>
      <c r="R167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5/114,3/16/45/67,1/6,5</v>
      </c>
      <c r="S1672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5-114,3-16-45-67,1-6,5</v>
      </c>
      <c r="T1672" s="2" t="s">
        <v>22</v>
      </c>
      <c r="U1672" s="2"/>
      <c r="V1672" s="2"/>
      <c r="W1672" s="55" t="s">
        <v>2796</v>
      </c>
      <c r="X1672" s="34">
        <v>1272.7</v>
      </c>
      <c r="Y1672" s="161"/>
      <c r="Z1672" s="37">
        <v>0</v>
      </c>
      <c r="AA1672" s="51">
        <f>IFERROR(VLOOKUP(Таблица1[[#This Row],[Товар КОД6]],'Stock СВОД'!$A$5:$C$220,2,0),)</f>
        <v>0</v>
      </c>
      <c r="AB1672" s="51">
        <f>IFERROR(VLOOKUP(Таблица1[[#This Row],[Товар КОД6]],'Продажи Период СВОД'!$A$5:$C$410,2,0),)</f>
        <v>0</v>
      </c>
      <c r="AC1672" s="129">
        <f>IFERROR(VLOOKUP(Таблица1[[#This Row],[Товар КОД6]],'Stock СВОД'!$A$5:$C$220,3,0),)</f>
        <v>0</v>
      </c>
      <c r="AD1672" s="51">
        <f>IFERROR(VLOOKUP(Таблица1[[#This Row],[Товар КОД6]],'Продажи Период СВОД'!$A$5:$C$410,3,0),)</f>
        <v>0</v>
      </c>
      <c r="AE1672" s="119">
        <f>Таблица1[[#This Row],[СТОК 1001]]+Таблица1[[#This Row],[СТОК 1002,]]</f>
        <v>0</v>
      </c>
      <c r="AF1672" s="128"/>
      <c r="AG1672" s="129"/>
      <c r="AH1672" s="121">
        <f>Таблица1[[#This Row],[1002 заказ]]+Таблица1[[#This Row],[1001 заказ]]</f>
        <v>0</v>
      </c>
      <c r="AI1672" s="57">
        <v>1</v>
      </c>
      <c r="AJ1672" s="57"/>
      <c r="AK1672" s="57"/>
      <c r="AL1672" s="57">
        <f>Таблица1[[#This Row],[ФАКТ 1001]]+Таблица1[[#This Row],[ФАКТ 1002]]+Таблица1[[#This Row],[1001 заказ]]+Таблица1[[#This Row],[1002 заказ]]</f>
        <v>0</v>
      </c>
      <c r="AM1672" s="3"/>
      <c r="AN1672" s="3"/>
      <c r="AO1672" s="3"/>
      <c r="AP1672" s="3">
        <f>Таблица1[[#This Row],[Возврат 1002]]+Таблица1[[#This Row],[Возврат 1001]]</f>
        <v>0</v>
      </c>
      <c r="AQ167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672" s="3"/>
    </row>
    <row r="1673" spans="1:44" s="30" customFormat="1" ht="15.75" hidden="1" customHeight="1" x14ac:dyDescent="0.25">
      <c r="A1673" s="109" t="s">
        <v>811</v>
      </c>
      <c r="B1673" s="71">
        <v>447855</v>
      </c>
      <c r="C1673" s="93">
        <v>35636</v>
      </c>
      <c r="D1673" s="109" t="s">
        <v>811</v>
      </c>
      <c r="E1673" s="72">
        <v>447855</v>
      </c>
      <c r="F1673" s="71"/>
      <c r="G1673" s="71"/>
      <c r="H1673" s="71"/>
      <c r="I1673" s="2">
        <v>5</v>
      </c>
      <c r="J1673" s="2">
        <v>114.3</v>
      </c>
      <c r="K1673" s="2">
        <v>16</v>
      </c>
      <c r="L1673" s="2">
        <v>45</v>
      </c>
      <c r="M1673" s="2">
        <v>67.099999999999994</v>
      </c>
      <c r="N1673" s="2">
        <v>6.5</v>
      </c>
      <c r="O1673" s="43" t="str">
        <f>CONCATENATE(Таблица1[[#This Row],[Отверстия]],"/",Таблица1[[#This Row],[PCD]])</f>
        <v>5/114,3</v>
      </c>
      <c r="P1673" s="7" t="s">
        <v>968</v>
      </c>
      <c r="Q1673" s="43" t="str">
        <f>CONCATENATE(Таблица1[[#This Row],[Отверстия]],"/",Таблица1[[#This Row],[PCD]],"/",Таблица1[[#This Row],[Диаметр]])</f>
        <v>5/114,3/16</v>
      </c>
      <c r="R167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5/114,3/16/45/67,1/6,5</v>
      </c>
      <c r="S1673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5-114,3-16-45-67,1-6,5</v>
      </c>
      <c r="T1673" s="2" t="s">
        <v>22</v>
      </c>
      <c r="U1673" s="2"/>
      <c r="V1673" s="2"/>
      <c r="W1673" s="55" t="s">
        <v>2796</v>
      </c>
      <c r="X1673" s="34">
        <v>1238.4000000000001</v>
      </c>
      <c r="Y1673" s="161"/>
      <c r="Z1673" s="37">
        <v>0</v>
      </c>
      <c r="AA1673" s="51">
        <f>IFERROR(VLOOKUP(Таблица1[[#This Row],[Товар КОД6]],'Stock СВОД'!$A$5:$C$220,2,0),)</f>
        <v>0</v>
      </c>
      <c r="AB1673" s="51">
        <f>IFERROR(VLOOKUP(Таблица1[[#This Row],[Товар КОД6]],'Продажи Период СВОД'!$A$5:$C$410,2,0),)</f>
        <v>0</v>
      </c>
      <c r="AC1673" s="129">
        <f>IFERROR(VLOOKUP(Таблица1[[#This Row],[Товар КОД6]],'Stock СВОД'!$A$5:$C$220,3,0),)</f>
        <v>0</v>
      </c>
      <c r="AD1673" s="51">
        <f>IFERROR(VLOOKUP(Таблица1[[#This Row],[Товар КОД6]],'Продажи Период СВОД'!$A$5:$C$410,3,0),)</f>
        <v>0</v>
      </c>
      <c r="AE1673" s="119">
        <f>Таблица1[[#This Row],[СТОК 1001]]+Таблица1[[#This Row],[СТОК 1002,]]</f>
        <v>0</v>
      </c>
      <c r="AF1673" s="128"/>
      <c r="AG1673" s="129"/>
      <c r="AH1673" s="121">
        <f>Таблица1[[#This Row],[1002 заказ]]+Таблица1[[#This Row],[1001 заказ]]</f>
        <v>0</v>
      </c>
      <c r="AI1673" s="57">
        <v>1</v>
      </c>
      <c r="AJ1673" s="57"/>
      <c r="AK1673" s="57"/>
      <c r="AL1673" s="57">
        <f>Таблица1[[#This Row],[ФАКТ 1001]]+Таблица1[[#This Row],[ФАКТ 1002]]+Таблица1[[#This Row],[1001 заказ]]+Таблица1[[#This Row],[1002 заказ]]</f>
        <v>0</v>
      </c>
      <c r="AM1673" s="3"/>
      <c r="AN1673" s="3"/>
      <c r="AO1673" s="3"/>
      <c r="AP1673" s="3">
        <f>Таблица1[[#This Row],[Возврат 1002]]+Таблица1[[#This Row],[Возврат 1001]]</f>
        <v>0</v>
      </c>
      <c r="AQ167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673" s="3"/>
    </row>
    <row r="1674" spans="1:44" s="30" customFormat="1" ht="15.75" hidden="1" customHeight="1" x14ac:dyDescent="0.25">
      <c r="A1674" s="109" t="s">
        <v>811</v>
      </c>
      <c r="B1674" s="71">
        <v>895743</v>
      </c>
      <c r="C1674" s="93" t="s">
        <v>854</v>
      </c>
      <c r="D1674" s="109" t="s">
        <v>811</v>
      </c>
      <c r="E1674" s="71">
        <v>895743</v>
      </c>
      <c r="F1674" s="71"/>
      <c r="G1674" s="71"/>
      <c r="H1674" s="71"/>
      <c r="I1674" s="2">
        <v>5</v>
      </c>
      <c r="J1674" s="2">
        <v>114.3</v>
      </c>
      <c r="K1674" s="2">
        <v>16</v>
      </c>
      <c r="L1674" s="2">
        <v>45</v>
      </c>
      <c r="M1674" s="2">
        <v>67.099999999999994</v>
      </c>
      <c r="N1674" s="2">
        <v>6.5</v>
      </c>
      <c r="O1674" s="43" t="str">
        <f>CONCATENATE(Таблица1[[#This Row],[Отверстия]],"/",Таблица1[[#This Row],[PCD]])</f>
        <v>5/114,3</v>
      </c>
      <c r="P1674" s="7" t="s">
        <v>969</v>
      </c>
      <c r="Q1674" s="43" t="str">
        <f>CONCATENATE(Таблица1[[#This Row],[Отверстия]],"/",Таблица1[[#This Row],[PCD]],"/",Таблица1[[#This Row],[Диаметр]])</f>
        <v>5/114,3/16</v>
      </c>
      <c r="R167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5/114,3/16/45/67,1/6,5</v>
      </c>
      <c r="S1674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5-114,3-16-45-67,1-6,5</v>
      </c>
      <c r="T1674" s="2" t="s">
        <v>22</v>
      </c>
      <c r="U1674" s="2"/>
      <c r="V1674" s="2"/>
      <c r="W1674" s="55" t="s">
        <v>2796</v>
      </c>
      <c r="X1674" s="34">
        <v>1291</v>
      </c>
      <c r="Y1674" s="161"/>
      <c r="Z1674" s="37">
        <v>0</v>
      </c>
      <c r="AA1674" s="51">
        <f>IFERROR(VLOOKUP(Таблица1[[#This Row],[Товар КОД6]],'Stock СВОД'!$A$5:$C$220,2,0),)</f>
        <v>0</v>
      </c>
      <c r="AB1674" s="51">
        <f>IFERROR(VLOOKUP(Таблица1[[#This Row],[Товар КОД6]],'Продажи Период СВОД'!$A$5:$C$410,2,0),)</f>
        <v>0</v>
      </c>
      <c r="AC1674" s="129">
        <f>IFERROR(VLOOKUP(Таблица1[[#This Row],[Товар КОД6]],'Stock СВОД'!$A$5:$C$220,3,0),)</f>
        <v>0</v>
      </c>
      <c r="AD1674" s="51">
        <f>IFERROR(VLOOKUP(Таблица1[[#This Row],[Товар КОД6]],'Продажи Период СВОД'!$A$5:$C$410,3,0),)</f>
        <v>0</v>
      </c>
      <c r="AE1674" s="119">
        <f>Таблица1[[#This Row],[СТОК 1001]]+Таблица1[[#This Row],[СТОК 1002,]]</f>
        <v>0</v>
      </c>
      <c r="AF1674" s="128"/>
      <c r="AG1674" s="129"/>
      <c r="AH1674" s="121">
        <f>Таблица1[[#This Row],[1002 заказ]]+Таблица1[[#This Row],[1001 заказ]]</f>
        <v>0</v>
      </c>
      <c r="AI1674" s="57">
        <v>1</v>
      </c>
      <c r="AJ1674" s="57"/>
      <c r="AK1674" s="57"/>
      <c r="AL1674" s="57">
        <f>Таблица1[[#This Row],[ФАКТ 1001]]+Таблица1[[#This Row],[ФАКТ 1002]]+Таблица1[[#This Row],[1001 заказ]]+Таблица1[[#This Row],[1002 заказ]]</f>
        <v>0</v>
      </c>
      <c r="AM1674" s="3"/>
      <c r="AN1674" s="3"/>
      <c r="AO1674" s="3"/>
      <c r="AP1674" s="3">
        <f>Таблица1[[#This Row],[Возврат 1002]]+Таблица1[[#This Row],[Возврат 1001]]</f>
        <v>0</v>
      </c>
      <c r="AQ167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674" s="3"/>
    </row>
    <row r="1675" spans="1:44" s="30" customFormat="1" ht="15.75" hidden="1" customHeight="1" x14ac:dyDescent="0.25">
      <c r="A1675" s="109" t="s">
        <v>811</v>
      </c>
      <c r="B1675" s="71">
        <v>447857</v>
      </c>
      <c r="C1675" s="93">
        <v>35631</v>
      </c>
      <c r="D1675" s="109" t="s">
        <v>811</v>
      </c>
      <c r="E1675" s="72">
        <v>447857</v>
      </c>
      <c r="F1675" s="71"/>
      <c r="G1675" s="71"/>
      <c r="H1675" s="71"/>
      <c r="I1675" s="2">
        <v>5</v>
      </c>
      <c r="J1675" s="2">
        <v>114.3</v>
      </c>
      <c r="K1675" s="2">
        <v>16</v>
      </c>
      <c r="L1675" s="2">
        <v>46</v>
      </c>
      <c r="M1675" s="2">
        <v>67.099999999999994</v>
      </c>
      <c r="N1675" s="2">
        <v>6.5</v>
      </c>
      <c r="O1675" s="43" t="str">
        <f>CONCATENATE(Таблица1[[#This Row],[Отверстия]],"/",Таблица1[[#This Row],[PCD]])</f>
        <v>5/114,3</v>
      </c>
      <c r="P1675" s="7" t="s">
        <v>895</v>
      </c>
      <c r="Q1675" s="43" t="str">
        <f>CONCATENATE(Таблица1[[#This Row],[Отверстия]],"/",Таблица1[[#This Row],[PCD]],"/",Таблица1[[#This Row],[Диаметр]])</f>
        <v>5/114,3/16</v>
      </c>
      <c r="R167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5/114,3/16/46/67,1/6,5</v>
      </c>
      <c r="S1675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5-114,3-16-46-67,1-6,5</v>
      </c>
      <c r="T1675" s="58" t="s">
        <v>28</v>
      </c>
      <c r="U1675" s="2">
        <v>4</v>
      </c>
      <c r="V1675" s="2">
        <v>8</v>
      </c>
      <c r="W1675" s="55" t="s">
        <v>2797</v>
      </c>
      <c r="X1675" s="34">
        <v>1275</v>
      </c>
      <c r="Y1675" s="161"/>
      <c r="Z1675" s="37">
        <v>0</v>
      </c>
      <c r="AA1675" s="51">
        <f>IFERROR(VLOOKUP(Таблица1[[#This Row],[Товар КОД6]],'Stock СВОД'!$A$5:$C$220,2,0),)</f>
        <v>0</v>
      </c>
      <c r="AB1675" s="51">
        <f>IFERROR(VLOOKUP(Таблица1[[#This Row],[Товар КОД6]],'Продажи Период СВОД'!$A$5:$C$410,2,0),)</f>
        <v>0</v>
      </c>
      <c r="AC1675" s="129">
        <f>IFERROR(VLOOKUP(Таблица1[[#This Row],[Товар КОД6]],'Stock СВОД'!$A$5:$C$220,3,0),)</f>
        <v>0</v>
      </c>
      <c r="AD1675" s="51">
        <f>IFERROR(VLOOKUP(Таблица1[[#This Row],[Товар КОД6]],'Продажи Период СВОД'!$A$5:$C$410,3,0),)</f>
        <v>0</v>
      </c>
      <c r="AE1675" s="119">
        <f>Таблица1[[#This Row],[СТОК 1001]]+Таблица1[[#This Row],[СТОК 1002,]]</f>
        <v>0</v>
      </c>
      <c r="AF1675" s="128"/>
      <c r="AG1675" s="129"/>
      <c r="AH1675" s="121">
        <f>Таблица1[[#This Row],[1002 заказ]]+Таблица1[[#This Row],[1001 заказ]]</f>
        <v>0</v>
      </c>
      <c r="AI1675" s="57">
        <v>1</v>
      </c>
      <c r="AJ1675" s="57"/>
      <c r="AK1675" s="57"/>
      <c r="AL1675" s="57">
        <f>Таблица1[[#This Row],[ФАКТ 1001]]+Таблица1[[#This Row],[ФАКТ 1002]]+Таблица1[[#This Row],[1001 заказ]]+Таблица1[[#This Row],[1002 заказ]]</f>
        <v>0</v>
      </c>
      <c r="AM1675" s="3"/>
      <c r="AN1675" s="3"/>
      <c r="AO1675" s="3"/>
      <c r="AP1675" s="3">
        <f>Таблица1[[#This Row],[Возврат 1002]]+Таблица1[[#This Row],[Возврат 1001]]</f>
        <v>0</v>
      </c>
      <c r="AQ167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675" s="3"/>
    </row>
    <row r="1676" spans="1:44" s="30" customFormat="1" ht="15.75" hidden="1" customHeight="1" x14ac:dyDescent="0.25">
      <c r="A1676" s="109" t="s">
        <v>811</v>
      </c>
      <c r="B1676" s="71">
        <v>471357</v>
      </c>
      <c r="C1676" s="93">
        <v>31441</v>
      </c>
      <c r="D1676" s="109" t="s">
        <v>811</v>
      </c>
      <c r="E1676" s="71">
        <v>471357</v>
      </c>
      <c r="F1676" s="71"/>
      <c r="G1676" s="71"/>
      <c r="H1676" s="71"/>
      <c r="I1676" s="2">
        <v>5</v>
      </c>
      <c r="J1676" s="2">
        <v>114.3</v>
      </c>
      <c r="K1676" s="2">
        <v>16</v>
      </c>
      <c r="L1676" s="2">
        <v>46</v>
      </c>
      <c r="M1676" s="2">
        <v>67.099999999999994</v>
      </c>
      <c r="N1676" s="2">
        <v>6.5</v>
      </c>
      <c r="O1676" s="43" t="str">
        <f>CONCATENATE(Таблица1[[#This Row],[Отверстия]],"/",Таблица1[[#This Row],[PCD]])</f>
        <v>5/114,3</v>
      </c>
      <c r="P1676" s="7" t="s">
        <v>1146</v>
      </c>
      <c r="Q1676" s="43" t="str">
        <f>CONCATENATE(Таблица1[[#This Row],[Отверстия]],"/",Таблица1[[#This Row],[PCD]],"/",Таблица1[[#This Row],[Диаметр]])</f>
        <v>5/114,3/16</v>
      </c>
      <c r="R167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5/114,3/16/46/67,1/6,5</v>
      </c>
      <c r="S1676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5-114,3-16-46-67,1-6,5</v>
      </c>
      <c r="T1676" s="58" t="s">
        <v>28</v>
      </c>
      <c r="U1676" s="2">
        <v>4</v>
      </c>
      <c r="V1676" s="2">
        <v>8</v>
      </c>
      <c r="W1676" s="55" t="s">
        <v>2797</v>
      </c>
      <c r="X1676" s="34">
        <v>3425</v>
      </c>
      <c r="Y1676" s="161"/>
      <c r="Z1676" s="37">
        <v>0</v>
      </c>
      <c r="AA1676" s="51">
        <f>IFERROR(VLOOKUP(Таблица1[[#This Row],[Товар КОД6]],'Stock СВОД'!$A$5:$C$220,2,0),)</f>
        <v>0</v>
      </c>
      <c r="AB1676" s="51">
        <f>IFERROR(VLOOKUP(Таблица1[[#This Row],[Товар КОД6]],'Продажи Период СВОД'!$A$5:$C$410,2,0),)</f>
        <v>0</v>
      </c>
      <c r="AC1676" s="129">
        <f>IFERROR(VLOOKUP(Таблица1[[#This Row],[Товар КОД6]],'Stock СВОД'!$A$5:$C$220,3,0),)</f>
        <v>0</v>
      </c>
      <c r="AD1676" s="51">
        <f>IFERROR(VLOOKUP(Таблица1[[#This Row],[Товар КОД6]],'Продажи Период СВОД'!$A$5:$C$410,3,0),)</f>
        <v>0</v>
      </c>
      <c r="AE1676" s="119">
        <f>Таблица1[[#This Row],[СТОК 1001]]+Таблица1[[#This Row],[СТОК 1002,]]</f>
        <v>0</v>
      </c>
      <c r="AF1676" s="128"/>
      <c r="AG1676" s="129"/>
      <c r="AH1676" s="121">
        <f>Таблица1[[#This Row],[1002 заказ]]+Таблица1[[#This Row],[1001 заказ]]</f>
        <v>0</v>
      </c>
      <c r="AI1676" s="57">
        <v>1</v>
      </c>
      <c r="AJ1676" s="57"/>
      <c r="AK1676" s="57"/>
      <c r="AL1676" s="57">
        <f>Таблица1[[#This Row],[ФАКТ 1001]]+Таблица1[[#This Row],[ФАКТ 1002]]+Таблица1[[#This Row],[1001 заказ]]+Таблица1[[#This Row],[1002 заказ]]</f>
        <v>0</v>
      </c>
      <c r="AM1676" s="3"/>
      <c r="AN1676" s="3"/>
      <c r="AO1676" s="3"/>
      <c r="AP1676" s="3">
        <f>Таблица1[[#This Row],[Возврат 1002]]+Таблица1[[#This Row],[Возврат 1001]]</f>
        <v>0</v>
      </c>
      <c r="AQ167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676" s="3"/>
    </row>
    <row r="1677" spans="1:44" s="30" customFormat="1" ht="15.75" hidden="1" customHeight="1" x14ac:dyDescent="0.25">
      <c r="A1677" s="109" t="s">
        <v>811</v>
      </c>
      <c r="B1677" s="71">
        <v>876261</v>
      </c>
      <c r="C1677" s="93" t="s">
        <v>825</v>
      </c>
      <c r="D1677" s="109" t="s">
        <v>811</v>
      </c>
      <c r="E1677" s="71">
        <v>876261</v>
      </c>
      <c r="F1677" s="71"/>
      <c r="G1677" s="71"/>
      <c r="H1677" s="71"/>
      <c r="I1677" s="2">
        <v>5</v>
      </c>
      <c r="J1677" s="2">
        <v>114.3</v>
      </c>
      <c r="K1677" s="2">
        <v>16</v>
      </c>
      <c r="L1677" s="2">
        <v>46</v>
      </c>
      <c r="M1677" s="2">
        <v>67.099999999999994</v>
      </c>
      <c r="N1677" s="2">
        <v>6.5</v>
      </c>
      <c r="O1677" s="43" t="str">
        <f>CONCATENATE(Таблица1[[#This Row],[Отверстия]],"/",Таблица1[[#This Row],[PCD]])</f>
        <v>5/114,3</v>
      </c>
      <c r="P1677" s="7" t="s">
        <v>897</v>
      </c>
      <c r="Q1677" s="43" t="str">
        <f>CONCATENATE(Таблица1[[#This Row],[Отверстия]],"/",Таблица1[[#This Row],[PCD]],"/",Таблица1[[#This Row],[Диаметр]])</f>
        <v>5/114,3/16</v>
      </c>
      <c r="R1677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5/114,3/16/46/67,1/6,5</v>
      </c>
      <c r="S1677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5-114,3-16-46-67,1-6,5</v>
      </c>
      <c r="T1677" s="58" t="s">
        <v>28</v>
      </c>
      <c r="U1677" s="2">
        <v>4</v>
      </c>
      <c r="V1677" s="2">
        <v>8</v>
      </c>
      <c r="W1677" s="55" t="s">
        <v>2797</v>
      </c>
      <c r="X1677" s="34">
        <v>1943</v>
      </c>
      <c r="Y1677" s="161"/>
      <c r="Z1677" s="37">
        <v>0</v>
      </c>
      <c r="AA1677" s="51">
        <f>IFERROR(VLOOKUP(Таблица1[[#This Row],[Товар КОД6]],'Stock СВОД'!$A$5:$C$220,2,0),)</f>
        <v>0</v>
      </c>
      <c r="AB1677" s="51">
        <f>IFERROR(VLOOKUP(Таблица1[[#This Row],[Товар КОД6]],'Продажи Период СВОД'!$A$5:$C$410,2,0),)</f>
        <v>0</v>
      </c>
      <c r="AC1677" s="129">
        <f>IFERROR(VLOOKUP(Таблица1[[#This Row],[Товар КОД6]],'Stock СВОД'!$A$5:$C$220,3,0),)</f>
        <v>0</v>
      </c>
      <c r="AD1677" s="51">
        <f>IFERROR(VLOOKUP(Таблица1[[#This Row],[Товар КОД6]],'Продажи Период СВОД'!$A$5:$C$410,3,0),)</f>
        <v>0</v>
      </c>
      <c r="AE1677" s="119">
        <f>Таблица1[[#This Row],[СТОК 1001]]+Таблица1[[#This Row],[СТОК 1002,]]</f>
        <v>0</v>
      </c>
      <c r="AF1677" s="128"/>
      <c r="AG1677" s="129"/>
      <c r="AH1677" s="121">
        <f>Таблица1[[#This Row],[1002 заказ]]+Таблица1[[#This Row],[1001 заказ]]</f>
        <v>0</v>
      </c>
      <c r="AI1677" s="57">
        <v>1</v>
      </c>
      <c r="AJ1677" s="57"/>
      <c r="AK1677" s="57"/>
      <c r="AL1677" s="57">
        <f>Таблица1[[#This Row],[ФАКТ 1001]]+Таблица1[[#This Row],[ФАКТ 1002]]+Таблица1[[#This Row],[1001 заказ]]+Таблица1[[#This Row],[1002 заказ]]</f>
        <v>0</v>
      </c>
      <c r="AM1677" s="3"/>
      <c r="AN1677" s="3"/>
      <c r="AO1677" s="3"/>
      <c r="AP1677" s="3">
        <f>Таблица1[[#This Row],[Возврат 1002]]+Таблица1[[#This Row],[Возврат 1001]]</f>
        <v>0</v>
      </c>
      <c r="AQ167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677" s="3"/>
    </row>
    <row r="1678" spans="1:44" s="30" customFormat="1" ht="15.75" hidden="1" customHeight="1" x14ac:dyDescent="0.25">
      <c r="A1678" s="109" t="s">
        <v>811</v>
      </c>
      <c r="B1678" s="71">
        <v>2164792</v>
      </c>
      <c r="C1678" s="93" t="s">
        <v>3241</v>
      </c>
      <c r="D1678" s="109" t="s">
        <v>811</v>
      </c>
      <c r="E1678" s="71">
        <v>2164792</v>
      </c>
      <c r="F1678" s="71" t="s">
        <v>3241</v>
      </c>
      <c r="G1678" s="71" t="s">
        <v>2843</v>
      </c>
      <c r="H1678" s="71" t="s">
        <v>2837</v>
      </c>
      <c r="I1678" s="2">
        <v>5</v>
      </c>
      <c r="J1678" s="2">
        <v>114.3</v>
      </c>
      <c r="K1678" s="2">
        <v>16</v>
      </c>
      <c r="L1678" s="2">
        <v>46</v>
      </c>
      <c r="M1678" s="2">
        <v>67.099999999999994</v>
      </c>
      <c r="N1678" s="2">
        <v>6.5</v>
      </c>
      <c r="O1678" s="43" t="str">
        <f>CONCATENATE(Таблица1[[#This Row],[Отверстия]],"/",Таблица1[[#This Row],[PCD]])</f>
        <v>5/114,3</v>
      </c>
      <c r="P1678" s="7" t="s">
        <v>2853</v>
      </c>
      <c r="Q1678" s="43" t="str">
        <f>CONCATENATE(Таблица1[[#This Row],[Отверстия]],"/",Таблица1[[#This Row],[PCD]],"/",Таблица1[[#This Row],[Диаметр]])</f>
        <v>5/114,3/16</v>
      </c>
      <c r="R1678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5/114,3/16/46/67,1/6,5</v>
      </c>
      <c r="S1678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5-114,3-16-46-67,1-6,5</v>
      </c>
      <c r="T1678" s="58" t="s">
        <v>28</v>
      </c>
      <c r="U1678" s="4">
        <v>12</v>
      </c>
      <c r="V1678" s="35">
        <v>12</v>
      </c>
      <c r="W1678" s="55" t="s">
        <v>2797</v>
      </c>
      <c r="X1678" s="34">
        <v>1858</v>
      </c>
      <c r="Y1678" s="161">
        <v>1858</v>
      </c>
      <c r="Z1678" s="34">
        <v>1758</v>
      </c>
      <c r="AA1678" s="51">
        <f>IFERROR(VLOOKUP(Таблица1[[#This Row],[Товар КОД6]],'Stock СВОД'!$A$5:$C$220,2,0),)</f>
        <v>0</v>
      </c>
      <c r="AB1678" s="51">
        <f>IFERROR(VLOOKUP(Таблица1[[#This Row],[Товар КОД6]],'Продажи Период СВОД'!$A$5:$C$410,2,0),)</f>
        <v>0</v>
      </c>
      <c r="AC1678" s="129">
        <f>IFERROR(VLOOKUP(Таблица1[[#This Row],[Товар КОД6]],'Stock СВОД'!$A$5:$C$220,3,0),)</f>
        <v>0</v>
      </c>
      <c r="AD1678" s="51">
        <f>IFERROR(VLOOKUP(Таблица1[[#This Row],[Товар КОД6]],'Продажи Период СВОД'!$A$5:$C$410,3,0),)</f>
        <v>4</v>
      </c>
      <c r="AE1678" s="119">
        <f>Таблица1[[#This Row],[СТОК 1001]]+Таблица1[[#This Row],[СТОК 1002,]]</f>
        <v>0</v>
      </c>
      <c r="AF1678" s="128"/>
      <c r="AG1678" s="129"/>
      <c r="AH1678" s="121">
        <f>Таблица1[[#This Row],[1002 заказ]]+Таблица1[[#This Row],[1001 заказ]]</f>
        <v>0</v>
      </c>
      <c r="AI1678" s="57">
        <v>1</v>
      </c>
      <c r="AJ1678" s="57"/>
      <c r="AK1678" s="57"/>
      <c r="AL1678" s="57">
        <f>Таблица1[[#This Row],[ФАКТ 1001]]+Таблица1[[#This Row],[ФАКТ 1002]]+Таблица1[[#This Row],[1001 заказ]]+Таблица1[[#This Row],[1002 заказ]]</f>
        <v>0</v>
      </c>
      <c r="AM1678" s="3"/>
      <c r="AN1678" s="3"/>
      <c r="AO1678" s="3"/>
      <c r="AP1678" s="3">
        <f>Таблица1[[#This Row],[Возврат 1002]]+Таблица1[[#This Row],[Возврат 1001]]</f>
        <v>0</v>
      </c>
      <c r="AQ167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  <c r="AR1678" s="193" t="s">
        <v>3569</v>
      </c>
    </row>
    <row r="1679" spans="1:44" s="30" customFormat="1" ht="15.75" hidden="1" customHeight="1" x14ac:dyDescent="0.25">
      <c r="A1679" s="109" t="s">
        <v>811</v>
      </c>
      <c r="B1679" s="71">
        <v>858203</v>
      </c>
      <c r="C1679" s="93" t="s">
        <v>824</v>
      </c>
      <c r="D1679" s="109" t="s">
        <v>811</v>
      </c>
      <c r="E1679" s="71">
        <v>858203</v>
      </c>
      <c r="F1679" s="71"/>
      <c r="G1679" s="71" t="s">
        <v>2855</v>
      </c>
      <c r="H1679" s="71" t="s">
        <v>2884</v>
      </c>
      <c r="I1679" s="2">
        <v>5</v>
      </c>
      <c r="J1679" s="2">
        <v>114.3</v>
      </c>
      <c r="K1679" s="2">
        <v>16</v>
      </c>
      <c r="L1679" s="2">
        <v>46</v>
      </c>
      <c r="M1679" s="2">
        <v>67.099999999999994</v>
      </c>
      <c r="N1679" s="2">
        <v>6.5</v>
      </c>
      <c r="O1679" s="43" t="str">
        <f>CONCATENATE(Таблица1[[#This Row],[Отверстия]],"/",Таблица1[[#This Row],[PCD]])</f>
        <v>5/114,3</v>
      </c>
      <c r="P1679" s="7" t="s">
        <v>896</v>
      </c>
      <c r="Q1679" s="43" t="str">
        <f>CONCATENATE(Таблица1[[#This Row],[Отверстия]],"/",Таблица1[[#This Row],[PCD]],"/",Таблица1[[#This Row],[Диаметр]])</f>
        <v>5/114,3/16</v>
      </c>
      <c r="R1679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5/114,3/16/46/67,1/6,5</v>
      </c>
      <c r="S1679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5-114,3-16-46-67,1-6,5</v>
      </c>
      <c r="T1679" s="58" t="s">
        <v>28</v>
      </c>
      <c r="U1679" s="4">
        <v>12</v>
      </c>
      <c r="V1679" s="35">
        <v>12</v>
      </c>
      <c r="W1679" s="55" t="s">
        <v>2797</v>
      </c>
      <c r="X1679" s="34">
        <v>1230</v>
      </c>
      <c r="Y1679" s="161">
        <v>1230</v>
      </c>
      <c r="Z1679" s="37">
        <v>1226.4919999999997</v>
      </c>
      <c r="AA1679" s="51">
        <f>IFERROR(VLOOKUP(Таблица1[[#This Row],[Товар КОД6]],'Stock СВОД'!$A$5:$C$220,2,0),)</f>
        <v>0</v>
      </c>
      <c r="AB1679" s="51">
        <f>IFERROR(VLOOKUP(Таблица1[[#This Row],[Товар КОД6]],'Продажи Период СВОД'!$A$5:$C$410,2,0),)</f>
        <v>0</v>
      </c>
      <c r="AC1679" s="129">
        <f>IFERROR(VLOOKUP(Таблица1[[#This Row],[Товар КОД6]],'Stock СВОД'!$A$5:$C$220,3,0),)</f>
        <v>3</v>
      </c>
      <c r="AD1679" s="51">
        <f>IFERROR(VLOOKUP(Таблица1[[#This Row],[Товар КОД6]],'Продажи Период СВОД'!$A$5:$C$410,3,0),)</f>
        <v>0</v>
      </c>
      <c r="AE1679" s="119">
        <f>Таблица1[[#This Row],[СТОК 1001]]+Таблица1[[#This Row],[СТОК 1002,]]</f>
        <v>3</v>
      </c>
      <c r="AF1679" s="128"/>
      <c r="AG1679" s="129"/>
      <c r="AH1679" s="121">
        <f>Таблица1[[#This Row],[1002 заказ]]+Таблица1[[#This Row],[1001 заказ]]</f>
        <v>0</v>
      </c>
      <c r="AI1679" s="57">
        <v>1</v>
      </c>
      <c r="AJ1679" s="57"/>
      <c r="AK1679" s="57"/>
      <c r="AL1679" s="57">
        <f>Таблица1[[#This Row],[ФАКТ 1001]]+Таблица1[[#This Row],[ФАКТ 1002]]+Таблица1[[#This Row],[1001 заказ]]+Таблица1[[#This Row],[1002 заказ]]</f>
        <v>0</v>
      </c>
      <c r="AM1679" s="3"/>
      <c r="AN1679" s="3"/>
      <c r="AO1679" s="3"/>
      <c r="AP1679" s="3">
        <f>Таблица1[[#This Row],[Возврат 1002]]+Таблица1[[#This Row],[Возврат 1001]]</f>
        <v>0</v>
      </c>
      <c r="AQ167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3</v>
      </c>
      <c r="AR1679" s="3"/>
    </row>
    <row r="1680" spans="1:44" s="30" customFormat="1" ht="15.75" hidden="1" customHeight="1" x14ac:dyDescent="0.25">
      <c r="A1680" s="109" t="s">
        <v>811</v>
      </c>
      <c r="B1680" s="71">
        <v>876267</v>
      </c>
      <c r="C1680" s="93" t="s">
        <v>855</v>
      </c>
      <c r="D1680" s="109" t="s">
        <v>811</v>
      </c>
      <c r="E1680" s="71">
        <v>876267</v>
      </c>
      <c r="F1680" s="71" t="s">
        <v>2875</v>
      </c>
      <c r="G1680" s="71" t="s">
        <v>2858</v>
      </c>
      <c r="H1680" s="71" t="s">
        <v>2782</v>
      </c>
      <c r="I1680" s="2">
        <v>5</v>
      </c>
      <c r="J1680" s="2">
        <v>114.3</v>
      </c>
      <c r="K1680" s="2">
        <v>16</v>
      </c>
      <c r="L1680" s="2">
        <v>50</v>
      </c>
      <c r="M1680" s="2">
        <v>60.1</v>
      </c>
      <c r="N1680" s="2">
        <v>6</v>
      </c>
      <c r="O1680" s="43" t="str">
        <f>CONCATENATE(Таблица1[[#This Row],[Отверстия]],"/",Таблица1[[#This Row],[PCD]])</f>
        <v>5/114,3</v>
      </c>
      <c r="P1680" s="7" t="s">
        <v>970</v>
      </c>
      <c r="Q1680" s="43" t="str">
        <f>CONCATENATE(Таблица1[[#This Row],[Отверстия]],"/",Таблица1[[#This Row],[PCD]],"/",Таблица1[[#This Row],[Диаметр]])</f>
        <v>5/114,3/16</v>
      </c>
      <c r="R168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5/114,3/16/50/60,1/6</v>
      </c>
      <c r="S1680" s="78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5-114,3-16-50-60,1-6</v>
      </c>
      <c r="T1680" s="58" t="s">
        <v>22</v>
      </c>
      <c r="U1680" s="2"/>
      <c r="V1680" s="2"/>
      <c r="W1680" s="55" t="s">
        <v>2789</v>
      </c>
      <c r="X1680" s="34">
        <v>1780</v>
      </c>
      <c r="Y1680" s="161">
        <v>1780</v>
      </c>
      <c r="Z1680" s="34">
        <v>1777.8322499999999</v>
      </c>
      <c r="AA1680" s="51">
        <f>IFERROR(VLOOKUP(Таблица1[[#This Row],[Товар КОД6]],'Stock СВОД'!$A$5:$C$220,2,0),)</f>
        <v>2</v>
      </c>
      <c r="AB1680" s="51">
        <f>IFERROR(VLOOKUP(Таблица1[[#This Row],[Товар КОД6]],'Продажи Период СВОД'!$A$5:$C$410,2,0),)</f>
        <v>0</v>
      </c>
      <c r="AC1680" s="129">
        <f>IFERROR(VLOOKUP(Таблица1[[#This Row],[Товар КОД6]],'Stock СВОД'!$A$5:$C$220,3,0),)</f>
        <v>2</v>
      </c>
      <c r="AD1680" s="51">
        <f>IFERROR(VLOOKUP(Таблица1[[#This Row],[Товар КОД6]],'Продажи Период СВОД'!$A$5:$C$410,3,0),)</f>
        <v>0</v>
      </c>
      <c r="AE1680" s="119">
        <f>Таблица1[[#This Row],[СТОК 1001]]+Таблица1[[#This Row],[СТОК 1002,]]</f>
        <v>4</v>
      </c>
      <c r="AF1680" s="128"/>
      <c r="AG1680" s="129"/>
      <c r="AH1680" s="121">
        <f>Таблица1[[#This Row],[1002 заказ]]+Таблица1[[#This Row],[1001 заказ]]</f>
        <v>0</v>
      </c>
      <c r="AI1680" s="57">
        <v>1</v>
      </c>
      <c r="AJ1680" s="57"/>
      <c r="AK1680" s="57"/>
      <c r="AL1680" s="57">
        <f>Таблица1[[#This Row],[ФАКТ 1001]]+Таблица1[[#This Row],[ФАКТ 1002]]+Таблица1[[#This Row],[1001 заказ]]+Таблица1[[#This Row],[1002 заказ]]</f>
        <v>0</v>
      </c>
      <c r="AM1680" s="3"/>
      <c r="AN1680" s="3"/>
      <c r="AO1680" s="3"/>
      <c r="AP1680" s="3">
        <f>Таблица1[[#This Row],[Возврат 1002]]+Таблица1[[#This Row],[Возврат 1001]]</f>
        <v>0</v>
      </c>
      <c r="AQ168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4</v>
      </c>
      <c r="AR1680" s="3"/>
    </row>
    <row r="1681" spans="1:44" s="30" customFormat="1" ht="15.75" hidden="1" customHeight="1" x14ac:dyDescent="0.25">
      <c r="A1681" s="192" t="s">
        <v>811</v>
      </c>
      <c r="B1681" s="71">
        <v>2146086</v>
      </c>
      <c r="C1681" s="255">
        <v>16003</v>
      </c>
      <c r="D1681" s="192" t="s">
        <v>811</v>
      </c>
      <c r="E1681" s="69">
        <v>2146086</v>
      </c>
      <c r="F1681" s="69"/>
      <c r="G1681" s="69" t="s">
        <v>2692</v>
      </c>
      <c r="H1681" s="60" t="s">
        <v>2689</v>
      </c>
      <c r="I1681" s="4">
        <v>5</v>
      </c>
      <c r="J1681" s="4">
        <v>114.3</v>
      </c>
      <c r="K1681" s="4">
        <v>16</v>
      </c>
      <c r="L1681" s="4">
        <v>50</v>
      </c>
      <c r="M1681" s="4">
        <v>66.099999999999994</v>
      </c>
      <c r="N1681" s="4">
        <v>6.5</v>
      </c>
      <c r="O1681" s="43" t="str">
        <f>CONCATENATE(Таблица1[[#This Row],[Отверстия]],"/",Таблица1[[#This Row],[PCD]])</f>
        <v>5/114,3</v>
      </c>
      <c r="P1681" s="5" t="s">
        <v>2679</v>
      </c>
      <c r="Q1681" s="43" t="str">
        <f>CONCATENATE(Таблица1[[#This Row],[Отверстия]],"/",Таблица1[[#This Row],[PCD]],"/",Таблица1[[#This Row],[Диаметр]])</f>
        <v>5/114,3/16</v>
      </c>
      <c r="R168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5/114,3/16/50/66,1/6,5</v>
      </c>
      <c r="S1681" s="78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5-114,3-16-50-66,1-6,5</v>
      </c>
      <c r="T1681" s="58" t="s">
        <v>28</v>
      </c>
      <c r="U1681" s="2">
        <v>8</v>
      </c>
      <c r="V1681" s="2">
        <v>12</v>
      </c>
      <c r="W1681" s="55" t="s">
        <v>2794</v>
      </c>
      <c r="X1681" s="34">
        <v>1980</v>
      </c>
      <c r="Y1681" s="161"/>
      <c r="Z1681" s="34">
        <v>0</v>
      </c>
      <c r="AA1681" s="51">
        <f>IFERROR(VLOOKUP(Таблица1[[#This Row],[Товар КОД6]],'Stock СВОД'!$A$5:$C$220,2,0),)</f>
        <v>0</v>
      </c>
      <c r="AB1681" s="51">
        <f>IFERROR(VLOOKUP(Таблица1[[#This Row],[Товар КОД6]],'Продажи Период СВОД'!$A$5:$C$410,2,0),)</f>
        <v>0</v>
      </c>
      <c r="AC1681" s="129">
        <f>IFERROR(VLOOKUP(Таблица1[[#This Row],[Товар КОД6]],'Stock СВОД'!$A$5:$C$220,3,0),)</f>
        <v>0</v>
      </c>
      <c r="AD1681" s="51">
        <f>IFERROR(VLOOKUP(Таблица1[[#This Row],[Товар КОД6]],'Продажи Период СВОД'!$A$5:$C$410,3,0),)</f>
        <v>0</v>
      </c>
      <c r="AE1681" s="119">
        <f>Таблица1[[#This Row],[СТОК 1001]]+Таблица1[[#This Row],[СТОК 1002,]]</f>
        <v>0</v>
      </c>
      <c r="AF1681" s="128"/>
      <c r="AG1681" s="129"/>
      <c r="AH1681" s="121">
        <f>Таблица1[[#This Row],[1002 заказ]]+Таблица1[[#This Row],[1001 заказ]]</f>
        <v>0</v>
      </c>
      <c r="AI1681" s="57">
        <v>1</v>
      </c>
      <c r="AJ1681" s="57"/>
      <c r="AK1681" s="57"/>
      <c r="AL1681" s="57">
        <f>Таблица1[[#This Row],[ФАКТ 1001]]+Таблица1[[#This Row],[ФАКТ 1002]]+Таблица1[[#This Row],[1001 заказ]]+Таблица1[[#This Row],[1002 заказ]]</f>
        <v>0</v>
      </c>
      <c r="AM1681" s="3"/>
      <c r="AN1681" s="3"/>
      <c r="AO1681" s="3"/>
      <c r="AP1681" s="3">
        <f>Таблица1[[#This Row],[Возврат 1002]]+Таблица1[[#This Row],[Возврат 1001]]</f>
        <v>0</v>
      </c>
      <c r="AQ168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681" s="3"/>
    </row>
    <row r="1682" spans="1:44" s="30" customFormat="1" ht="15.75" hidden="1" customHeight="1" x14ac:dyDescent="0.25">
      <c r="A1682" s="109" t="s">
        <v>811</v>
      </c>
      <c r="B1682" s="71">
        <v>2039705</v>
      </c>
      <c r="C1682" s="255" t="s">
        <v>1046</v>
      </c>
      <c r="D1682" s="109" t="s">
        <v>811</v>
      </c>
      <c r="E1682" s="71">
        <v>2039705</v>
      </c>
      <c r="F1682" s="71">
        <v>16003</v>
      </c>
      <c r="G1682" s="71" t="s">
        <v>2855</v>
      </c>
      <c r="H1682" s="60" t="s">
        <v>2689</v>
      </c>
      <c r="I1682" s="2">
        <v>5</v>
      </c>
      <c r="J1682" s="2">
        <v>114.3</v>
      </c>
      <c r="K1682" s="2">
        <v>16</v>
      </c>
      <c r="L1682" s="2">
        <v>50</v>
      </c>
      <c r="M1682" s="2">
        <v>66.099999999999994</v>
      </c>
      <c r="N1682" s="2">
        <v>6.5</v>
      </c>
      <c r="O1682" s="43" t="str">
        <f>CONCATENATE(Таблица1[[#This Row],[Отверстия]],"/",Таблица1[[#This Row],[PCD]])</f>
        <v>5/114,3</v>
      </c>
      <c r="P1682" s="7" t="s">
        <v>1045</v>
      </c>
      <c r="Q1682" s="43" t="str">
        <f>CONCATENATE(Таблица1[[#This Row],[Отверстия]],"/",Таблица1[[#This Row],[PCD]],"/",Таблица1[[#This Row],[Диаметр]])</f>
        <v>5/114,3/16</v>
      </c>
      <c r="R1682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5/114,3/16/50/66,1/6,5</v>
      </c>
      <c r="S1682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5-114,3-16-50-66,1-6,5</v>
      </c>
      <c r="T1682" s="58" t="s">
        <v>28</v>
      </c>
      <c r="U1682" s="2">
        <v>8</v>
      </c>
      <c r="V1682" s="2">
        <v>12</v>
      </c>
      <c r="W1682" s="55" t="s">
        <v>2794</v>
      </c>
      <c r="X1682" s="34">
        <v>1800</v>
      </c>
      <c r="Y1682" s="161"/>
      <c r="Z1682" s="37">
        <v>0</v>
      </c>
      <c r="AA1682" s="51">
        <f>IFERROR(VLOOKUP(Таблица1[[#This Row],[Товар КОД6]],'Stock СВОД'!$A$5:$C$220,2,0),)</f>
        <v>0</v>
      </c>
      <c r="AB1682" s="51">
        <f>IFERROR(VLOOKUP(Таблица1[[#This Row],[Товар КОД6]],'Продажи Период СВОД'!$A$5:$C$410,2,0),)</f>
        <v>0</v>
      </c>
      <c r="AC1682" s="129">
        <f>IFERROR(VLOOKUP(Таблица1[[#This Row],[Товар КОД6]],'Stock СВОД'!$A$5:$C$220,3,0),)</f>
        <v>0</v>
      </c>
      <c r="AD1682" s="51">
        <f>IFERROR(VLOOKUP(Таблица1[[#This Row],[Товар КОД6]],'Продажи Период СВОД'!$A$5:$C$410,3,0),)</f>
        <v>0</v>
      </c>
      <c r="AE1682" s="119">
        <f>Таблица1[[#This Row],[СТОК 1001]]+Таблица1[[#This Row],[СТОК 1002,]]</f>
        <v>0</v>
      </c>
      <c r="AF1682" s="128"/>
      <c r="AG1682" s="129"/>
      <c r="AH1682" s="121">
        <f>Таблица1[[#This Row],[1002 заказ]]+Таблица1[[#This Row],[1001 заказ]]</f>
        <v>0</v>
      </c>
      <c r="AI1682" s="57">
        <v>1</v>
      </c>
      <c r="AJ1682" s="57"/>
      <c r="AK1682" s="57"/>
      <c r="AL1682" s="57">
        <f>Таблица1[[#This Row],[ФАКТ 1001]]+Таблица1[[#This Row],[ФАКТ 1002]]+Таблица1[[#This Row],[1001 заказ]]+Таблица1[[#This Row],[1002 заказ]]</f>
        <v>0</v>
      </c>
      <c r="AM1682" s="3"/>
      <c r="AN1682" s="3"/>
      <c r="AO1682" s="3"/>
      <c r="AP1682" s="3">
        <f>Таблица1[[#This Row],[Возврат 1002]]+Таблица1[[#This Row],[Возврат 1001]]</f>
        <v>0</v>
      </c>
      <c r="AQ168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682" s="3"/>
    </row>
    <row r="1683" spans="1:44" s="30" customFormat="1" ht="15.75" hidden="1" customHeight="1" x14ac:dyDescent="0.25">
      <c r="A1683" s="25" t="s">
        <v>811</v>
      </c>
      <c r="B1683" s="71">
        <v>938154</v>
      </c>
      <c r="C1683" s="93" t="s">
        <v>817</v>
      </c>
      <c r="D1683" s="25" t="s">
        <v>811</v>
      </c>
      <c r="E1683" s="72">
        <v>938154</v>
      </c>
      <c r="F1683" s="71" t="s">
        <v>2876</v>
      </c>
      <c r="G1683" s="71" t="s">
        <v>2855</v>
      </c>
      <c r="H1683" s="71" t="s">
        <v>2877</v>
      </c>
      <c r="I1683" s="2">
        <v>5</v>
      </c>
      <c r="J1683" s="2">
        <v>114.3</v>
      </c>
      <c r="K1683" s="2">
        <v>16</v>
      </c>
      <c r="L1683" s="2">
        <v>50</v>
      </c>
      <c r="M1683" s="2">
        <v>66.099999999999994</v>
      </c>
      <c r="N1683" s="2">
        <v>6.5</v>
      </c>
      <c r="O1683" s="43" t="str">
        <f>CONCATENATE(Таблица1[[#This Row],[Отверстия]],"/",Таблица1[[#This Row],[PCD]])</f>
        <v>5/114,3</v>
      </c>
      <c r="P1683" s="7" t="s">
        <v>878</v>
      </c>
      <c r="Q1683" s="43" t="str">
        <f>CONCATENATE(Таблица1[[#This Row],[Отверстия]],"/",Таблица1[[#This Row],[PCD]],"/",Таблица1[[#This Row],[Диаметр]])</f>
        <v>5/114,3/16</v>
      </c>
      <c r="R1683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5/114,3/16/50/66,1/6,5</v>
      </c>
      <c r="S1683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5-114,3-16-50-66,1-6,5</v>
      </c>
      <c r="T1683" s="58" t="s">
        <v>28</v>
      </c>
      <c r="U1683" s="2">
        <v>8</v>
      </c>
      <c r="V1683" s="2">
        <v>12</v>
      </c>
      <c r="W1683" s="55" t="s">
        <v>2794</v>
      </c>
      <c r="X1683" s="34">
        <v>1770</v>
      </c>
      <c r="Y1683" s="161">
        <v>1770</v>
      </c>
      <c r="Z1683" s="37">
        <v>1468.84925</v>
      </c>
      <c r="AA1683" s="51">
        <f>IFERROR(VLOOKUP(Таблица1[[#This Row],[Товар КОД6]],'Stock СВОД'!$A$5:$C$220,2,0),)</f>
        <v>6</v>
      </c>
      <c r="AB1683" s="51">
        <f>IFERROR(VLOOKUP(Таблица1[[#This Row],[Товар КОД6]],'Продажи Период СВОД'!$A$5:$C$410,2,0),)</f>
        <v>2</v>
      </c>
      <c r="AC1683" s="129">
        <f>IFERROR(VLOOKUP(Таблица1[[#This Row],[Товар КОД6]],'Stock СВОД'!$A$5:$C$220,3,0),)</f>
        <v>4</v>
      </c>
      <c r="AD1683" s="51">
        <f>IFERROR(VLOOKUP(Таблица1[[#This Row],[Товар КОД6]],'Продажи Период СВОД'!$A$5:$C$410,3,0),)</f>
        <v>8</v>
      </c>
      <c r="AE1683" s="119">
        <f>Таблица1[[#This Row],[СТОК 1001]]+Таблица1[[#This Row],[СТОК 1002,]]</f>
        <v>10</v>
      </c>
      <c r="AF1683" s="128"/>
      <c r="AG1683" s="129"/>
      <c r="AH1683" s="121">
        <f>Таблица1[[#This Row],[1002 заказ]]+Таблица1[[#This Row],[1001 заказ]]</f>
        <v>0</v>
      </c>
      <c r="AI1683" s="57">
        <v>1</v>
      </c>
      <c r="AJ1683" s="57"/>
      <c r="AK1683" s="57"/>
      <c r="AL1683" s="57">
        <f>Таблица1[[#This Row],[ФАКТ 1001]]+Таблица1[[#This Row],[ФАКТ 1002]]+Таблица1[[#This Row],[1001 заказ]]+Таблица1[[#This Row],[1002 заказ]]</f>
        <v>0</v>
      </c>
      <c r="AM1683" s="3"/>
      <c r="AN1683" s="3"/>
      <c r="AO1683" s="3"/>
      <c r="AP1683" s="3">
        <f>Таблица1[[#This Row],[Возврат 1002]]+Таблица1[[#This Row],[Возврат 1001]]</f>
        <v>0</v>
      </c>
      <c r="AQ168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20</v>
      </c>
      <c r="AR1683" s="193" t="s">
        <v>3570</v>
      </c>
    </row>
    <row r="1684" spans="1:44" s="30" customFormat="1" ht="15.75" hidden="1" customHeight="1" x14ac:dyDescent="0.25">
      <c r="A1684" s="25" t="s">
        <v>811</v>
      </c>
      <c r="B1684" s="71">
        <v>876272</v>
      </c>
      <c r="C1684" s="93" t="s">
        <v>816</v>
      </c>
      <c r="D1684" s="25" t="s">
        <v>811</v>
      </c>
      <c r="E1684" s="72">
        <v>876272</v>
      </c>
      <c r="F1684" s="71" t="s">
        <v>2876</v>
      </c>
      <c r="G1684" s="71" t="s">
        <v>2855</v>
      </c>
      <c r="H1684" s="71" t="s">
        <v>1051</v>
      </c>
      <c r="I1684" s="2">
        <v>5</v>
      </c>
      <c r="J1684" s="2">
        <v>114.3</v>
      </c>
      <c r="K1684" s="2">
        <v>16</v>
      </c>
      <c r="L1684" s="2">
        <v>50</v>
      </c>
      <c r="M1684" s="2">
        <v>66.099999999999994</v>
      </c>
      <c r="N1684" s="2">
        <v>6.5</v>
      </c>
      <c r="O1684" s="43" t="str">
        <f>CONCATENATE(Таблица1[[#This Row],[Отверстия]],"/",Таблица1[[#This Row],[PCD]])</f>
        <v>5/114,3</v>
      </c>
      <c r="P1684" s="7" t="s">
        <v>876</v>
      </c>
      <c r="Q1684" s="43" t="str">
        <f>CONCATENATE(Таблица1[[#This Row],[Отверстия]],"/",Таблица1[[#This Row],[PCD]],"/",Таблица1[[#This Row],[Диаметр]])</f>
        <v>5/114,3/16</v>
      </c>
      <c r="R1684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5/114,3/16/50/66,1/6,5</v>
      </c>
      <c r="S1684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5-114,3-16-50-66,1-6,5</v>
      </c>
      <c r="T1684" s="58" t="s">
        <v>28</v>
      </c>
      <c r="U1684" s="2">
        <v>8</v>
      </c>
      <c r="V1684" s="2">
        <v>12</v>
      </c>
      <c r="W1684" s="55" t="s">
        <v>2794</v>
      </c>
      <c r="X1684" s="34">
        <v>1770</v>
      </c>
      <c r="Y1684" s="161">
        <v>1770</v>
      </c>
      <c r="Z1684" s="37">
        <v>1578.3680000000002</v>
      </c>
      <c r="AA1684" s="51">
        <f>IFERROR(VLOOKUP(Таблица1[[#This Row],[Товар КОД6]],'Stock СВОД'!$A$5:$C$220,2,0),)</f>
        <v>3</v>
      </c>
      <c r="AB1684" s="51">
        <f>IFERROR(VLOOKUP(Таблица1[[#This Row],[Товар КОД6]],'Продажи Период СВОД'!$A$5:$C$410,2,0),)</f>
        <v>0</v>
      </c>
      <c r="AC1684" s="129">
        <f>IFERROR(VLOOKUP(Таблица1[[#This Row],[Товар КОД6]],'Stock СВОД'!$A$5:$C$220,3,0),)</f>
        <v>0</v>
      </c>
      <c r="AD1684" s="51">
        <f>IFERROR(VLOOKUP(Таблица1[[#This Row],[Товар КОД6]],'Продажи Период СВОД'!$A$5:$C$410,3,0),)</f>
        <v>0</v>
      </c>
      <c r="AE1684" s="119">
        <f>Таблица1[[#This Row],[СТОК 1001]]+Таблица1[[#This Row],[СТОК 1002,]]</f>
        <v>3</v>
      </c>
      <c r="AF1684" s="128"/>
      <c r="AG1684" s="129"/>
      <c r="AH1684" s="121">
        <f>Таблица1[[#This Row],[1002 заказ]]+Таблица1[[#This Row],[1001 заказ]]</f>
        <v>0</v>
      </c>
      <c r="AI1684" s="57">
        <v>1</v>
      </c>
      <c r="AJ1684" s="57"/>
      <c r="AK1684" s="57"/>
      <c r="AL1684" s="57">
        <f>Таблица1[[#This Row],[ФАКТ 1001]]+Таблица1[[#This Row],[ФАКТ 1002]]+Таблица1[[#This Row],[1001 заказ]]+Таблица1[[#This Row],[1002 заказ]]</f>
        <v>0</v>
      </c>
      <c r="AM1684" s="3"/>
      <c r="AN1684" s="3"/>
      <c r="AO1684" s="3"/>
      <c r="AP1684" s="3">
        <f>Таблица1[[#This Row],[Возврат 1002]]+Таблица1[[#This Row],[Возврат 1001]]</f>
        <v>0</v>
      </c>
      <c r="AQ168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3</v>
      </c>
      <c r="AR1684" s="193" t="s">
        <v>3570</v>
      </c>
    </row>
    <row r="1685" spans="1:44" s="30" customFormat="1" ht="15.75" hidden="1" customHeight="1" x14ac:dyDescent="0.25">
      <c r="A1685" s="25" t="s">
        <v>811</v>
      </c>
      <c r="B1685" s="71">
        <v>876258</v>
      </c>
      <c r="C1685" s="93" t="s">
        <v>821</v>
      </c>
      <c r="D1685" s="25" t="s">
        <v>811</v>
      </c>
      <c r="E1685" s="72">
        <v>876258</v>
      </c>
      <c r="F1685" s="71"/>
      <c r="G1685" s="71"/>
      <c r="H1685" s="71"/>
      <c r="I1685" s="2">
        <v>5</v>
      </c>
      <c r="J1685" s="2">
        <v>114.3</v>
      </c>
      <c r="K1685" s="2">
        <v>16</v>
      </c>
      <c r="L1685" s="2">
        <v>50</v>
      </c>
      <c r="M1685" s="2">
        <v>67.099999999999994</v>
      </c>
      <c r="N1685" s="2">
        <v>6</v>
      </c>
      <c r="O1685" s="43" t="str">
        <f>CONCATENATE(Таблица1[[#This Row],[Отверстия]],"/",Таблица1[[#This Row],[PCD]])</f>
        <v>5/114,3</v>
      </c>
      <c r="P1685" s="7" t="s">
        <v>890</v>
      </c>
      <c r="Q1685" s="43" t="str">
        <f>CONCATENATE(Таблица1[[#This Row],[Отверстия]],"/",Таблица1[[#This Row],[PCD]],"/",Таблица1[[#This Row],[Диаметр]])</f>
        <v>5/114,3/16</v>
      </c>
      <c r="R1685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5/114,3/16/50/67,1/6</v>
      </c>
      <c r="S1685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5-114,3-16-50-67,1-6</v>
      </c>
      <c r="T1685" s="2" t="s">
        <v>22</v>
      </c>
      <c r="U1685" s="2"/>
      <c r="V1685" s="2"/>
      <c r="W1685" s="55" t="s">
        <v>2799</v>
      </c>
      <c r="X1685" s="34">
        <v>2024</v>
      </c>
      <c r="Y1685" s="161"/>
      <c r="Z1685" s="37">
        <v>0</v>
      </c>
      <c r="AA1685" s="51">
        <f>IFERROR(VLOOKUP(Таблица1[[#This Row],[Товар КОД6]],'Stock СВОД'!$A$5:$C$220,2,0),)</f>
        <v>0</v>
      </c>
      <c r="AB1685" s="51">
        <f>IFERROR(VLOOKUP(Таблица1[[#This Row],[Товар КОД6]],'Продажи Период СВОД'!$A$5:$C$410,2,0),)</f>
        <v>0</v>
      </c>
      <c r="AC1685" s="129">
        <f>IFERROR(VLOOKUP(Таблица1[[#This Row],[Товар КОД6]],'Stock СВОД'!$A$5:$C$220,3,0),)</f>
        <v>0</v>
      </c>
      <c r="AD1685" s="51">
        <f>IFERROR(VLOOKUP(Таблица1[[#This Row],[Товар КОД6]],'Продажи Период СВОД'!$A$5:$C$410,3,0),)</f>
        <v>0</v>
      </c>
      <c r="AE1685" s="119">
        <f>Таблица1[[#This Row],[СТОК 1001]]+Таблица1[[#This Row],[СТОК 1002,]]</f>
        <v>0</v>
      </c>
      <c r="AF1685" s="128"/>
      <c r="AG1685" s="129"/>
      <c r="AH1685" s="121">
        <f>Таблица1[[#This Row],[1002 заказ]]+Таблица1[[#This Row],[1001 заказ]]</f>
        <v>0</v>
      </c>
      <c r="AI1685" s="57">
        <v>1</v>
      </c>
      <c r="AJ1685" s="57"/>
      <c r="AK1685" s="57"/>
      <c r="AL1685" s="57">
        <f>Таблица1[[#This Row],[ФАКТ 1001]]+Таблица1[[#This Row],[ФАКТ 1002]]+Таблица1[[#This Row],[1001 заказ]]+Таблица1[[#This Row],[1002 заказ]]</f>
        <v>0</v>
      </c>
      <c r="AM1685" s="3"/>
      <c r="AN1685" s="3"/>
      <c r="AO1685" s="3"/>
      <c r="AP1685" s="3">
        <f>Таблица1[[#This Row],[Возврат 1002]]+Таблица1[[#This Row],[Возврат 1001]]</f>
        <v>0</v>
      </c>
      <c r="AQ168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685" s="3"/>
    </row>
    <row r="1686" spans="1:44" s="30" customFormat="1" ht="15.75" hidden="1" customHeight="1" x14ac:dyDescent="0.25">
      <c r="A1686" s="109" t="s">
        <v>811</v>
      </c>
      <c r="B1686" s="71">
        <v>447847</v>
      </c>
      <c r="C1686" s="93">
        <v>35686</v>
      </c>
      <c r="D1686" s="109" t="s">
        <v>811</v>
      </c>
      <c r="E1686" s="71">
        <v>447847</v>
      </c>
      <c r="F1686" s="71" t="s">
        <v>2878</v>
      </c>
      <c r="G1686" s="71" t="s">
        <v>2855</v>
      </c>
      <c r="H1686" s="71" t="s">
        <v>2856</v>
      </c>
      <c r="I1686" s="2">
        <v>5</v>
      </c>
      <c r="J1686" s="2">
        <v>114.3</v>
      </c>
      <c r="K1686" s="2">
        <v>16</v>
      </c>
      <c r="L1686" s="2">
        <v>50</v>
      </c>
      <c r="M1686" s="2">
        <v>67.099999999999994</v>
      </c>
      <c r="N1686" s="2">
        <v>6.5</v>
      </c>
      <c r="O1686" s="43" t="str">
        <f>CONCATENATE(Таблица1[[#This Row],[Отверстия]],"/",Таблица1[[#This Row],[PCD]])</f>
        <v>5/114,3</v>
      </c>
      <c r="P1686" s="7" t="s">
        <v>891</v>
      </c>
      <c r="Q1686" s="43" t="str">
        <f>CONCATENATE(Таблица1[[#This Row],[Отверстия]],"/",Таблица1[[#This Row],[PCD]],"/",Таблица1[[#This Row],[Диаметр]])</f>
        <v>5/114,3/16</v>
      </c>
      <c r="R1686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5/114,3/16/50/67,1/6,5</v>
      </c>
      <c r="S1686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5-114,3-16-50-67,1-6,5</v>
      </c>
      <c r="T1686" s="2" t="s">
        <v>22</v>
      </c>
      <c r="U1686" s="2"/>
      <c r="V1686" s="2"/>
      <c r="W1686" s="55" t="s">
        <v>2801</v>
      </c>
      <c r="X1686" s="34">
        <v>1360</v>
      </c>
      <c r="Y1686" s="161">
        <v>1360</v>
      </c>
      <c r="Z1686" s="113">
        <v>1353.6399499999998</v>
      </c>
      <c r="AA1686" s="51">
        <f>IFERROR(VLOOKUP(Таблица1[[#This Row],[Товар КОД6]],'Stock СВОД'!$A$5:$C$220,2,0),)</f>
        <v>2</v>
      </c>
      <c r="AB1686" s="51">
        <f>IFERROR(VLOOKUP(Таблица1[[#This Row],[Товар КОД6]],'Продажи Период СВОД'!$A$5:$C$410,2,0),)</f>
        <v>0</v>
      </c>
      <c r="AC1686" s="129">
        <f>IFERROR(VLOOKUP(Таблица1[[#This Row],[Товар КОД6]],'Stock СВОД'!$A$5:$C$220,3,0),)</f>
        <v>3</v>
      </c>
      <c r="AD1686" s="51">
        <f>IFERROR(VLOOKUP(Таблица1[[#This Row],[Товар КОД6]],'Продажи Период СВОД'!$A$5:$C$410,3,0),)</f>
        <v>0</v>
      </c>
      <c r="AE1686" s="119">
        <f>Таблица1[[#This Row],[СТОК 1001]]+Таблица1[[#This Row],[СТОК 1002,]]</f>
        <v>5</v>
      </c>
      <c r="AF1686" s="128"/>
      <c r="AG1686" s="129"/>
      <c r="AH1686" s="121">
        <f>Таблица1[[#This Row],[1002 заказ]]+Таблица1[[#This Row],[1001 заказ]]</f>
        <v>0</v>
      </c>
      <c r="AI1686" s="57">
        <v>1</v>
      </c>
      <c r="AJ1686" s="57"/>
      <c r="AK1686" s="57"/>
      <c r="AL1686" s="57">
        <f>Таблица1[[#This Row],[ФАКТ 1001]]+Таблица1[[#This Row],[ФАКТ 1002]]+Таблица1[[#This Row],[1001 заказ]]+Таблица1[[#This Row],[1002 заказ]]</f>
        <v>0</v>
      </c>
      <c r="AM1686" s="3"/>
      <c r="AN1686" s="3"/>
      <c r="AO1686" s="3"/>
      <c r="AP1686" s="3">
        <f>Таблица1[[#This Row],[Возврат 1002]]+Таблица1[[#This Row],[Возврат 1001]]</f>
        <v>0</v>
      </c>
      <c r="AQ168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5</v>
      </c>
      <c r="AR1686" s="3"/>
    </row>
    <row r="1687" spans="1:44" ht="15.75" hidden="1" customHeight="1" x14ac:dyDescent="0.25">
      <c r="A1687" s="25" t="s">
        <v>811</v>
      </c>
      <c r="B1687" s="72">
        <v>895824</v>
      </c>
      <c r="C1687" s="94" t="s">
        <v>822</v>
      </c>
      <c r="D1687" s="25" t="s">
        <v>811</v>
      </c>
      <c r="E1687" s="72">
        <v>895824</v>
      </c>
      <c r="F1687" s="72" t="s">
        <v>2879</v>
      </c>
      <c r="G1687" s="72" t="s">
        <v>2855</v>
      </c>
      <c r="H1687" s="2" t="s">
        <v>2782</v>
      </c>
      <c r="I1687" s="2">
        <v>5</v>
      </c>
      <c r="J1687" s="2">
        <v>114.3</v>
      </c>
      <c r="K1687" s="2">
        <v>16</v>
      </c>
      <c r="L1687" s="2">
        <v>50</v>
      </c>
      <c r="M1687" s="2">
        <v>67.099999999999994</v>
      </c>
      <c r="N1687" s="2">
        <v>6.5</v>
      </c>
      <c r="O1687" s="76" t="str">
        <f>CONCATENATE(Таблица1[[#This Row],[Отверстия]],"/",Таблица1[[#This Row],[PCD]])</f>
        <v>5/114,3</v>
      </c>
      <c r="P1687" s="67" t="s">
        <v>892</v>
      </c>
      <c r="Q1687" s="76" t="str">
        <f>CONCATENATE(Таблица1[[#This Row],[Отверстия]],"/",Таблица1[[#This Row],[PCD]],"/",Таблица1[[#This Row],[Диаметр]])</f>
        <v>5/114,3/16</v>
      </c>
      <c r="R1687" s="77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5/114,3/16/50/67,1/6,5</v>
      </c>
      <c r="S1687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5-114,3-16-50-67,1-6,5</v>
      </c>
      <c r="T1687" s="2" t="s">
        <v>22</v>
      </c>
      <c r="U1687" s="2"/>
      <c r="V1687" s="2"/>
      <c r="W1687" s="55" t="s">
        <v>2801</v>
      </c>
      <c r="X1687" s="34">
        <v>990</v>
      </c>
      <c r="Y1687" s="164">
        <v>990</v>
      </c>
      <c r="Z1687" s="153">
        <v>1759.9935999999998</v>
      </c>
      <c r="AA1687" s="51">
        <f>IFERROR(VLOOKUP(Таблица1[[#This Row],[Товар КОД6]],'Stock СВОД'!$A$5:$C$220,2,0),)</f>
        <v>0</v>
      </c>
      <c r="AB1687" s="51">
        <f>IFERROR(VLOOKUP(Таблица1[[#This Row],[Товар КОД6]],'Продажи Период СВОД'!$A$5:$C$410,2,0),)</f>
        <v>1</v>
      </c>
      <c r="AC1687" s="129">
        <f>IFERROR(VLOOKUP(Таблица1[[#This Row],[Товар КОД6]],'Stock СВОД'!$A$5:$C$220,3,0),)</f>
        <v>1</v>
      </c>
      <c r="AD1687" s="51">
        <f>IFERROR(VLOOKUP(Таблица1[[#This Row],[Товар КОД6]],'Продажи Период СВОД'!$A$5:$C$410,3,0),)</f>
        <v>0</v>
      </c>
      <c r="AE1687" s="52">
        <f>Таблица1[[#This Row],[СТОК 1001]]+Таблица1[[#This Row],[СТОК 1002,]]</f>
        <v>1</v>
      </c>
      <c r="AF1687" s="128"/>
      <c r="AG1687" s="129"/>
      <c r="AH1687" s="121">
        <f>Таблица1[[#This Row],[1002 заказ]]+Таблица1[[#This Row],[1001 заказ]]</f>
        <v>0</v>
      </c>
      <c r="AI1687" s="57">
        <v>1</v>
      </c>
      <c r="AJ1687" s="57"/>
      <c r="AK1687" s="57"/>
      <c r="AL1687" s="57">
        <f>Таблица1[[#This Row],[ФАКТ 1001]]+Таблица1[[#This Row],[ФАКТ 1002]]+Таблица1[[#This Row],[1001 заказ]]+Таблица1[[#This Row],[1002 заказ]]</f>
        <v>0</v>
      </c>
      <c r="AM1687" s="3"/>
      <c r="AN1687" s="3"/>
      <c r="AO1687" s="3"/>
      <c r="AP1687" s="3">
        <f>Таблица1[[#This Row],[Возврат 1002]]+Таблица1[[#This Row],[Возврат 1001]]</f>
        <v>0</v>
      </c>
      <c r="AQ168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2</v>
      </c>
      <c r="AR1687" s="3"/>
    </row>
    <row r="1688" spans="1:44" ht="15.75" hidden="1" customHeight="1" x14ac:dyDescent="0.25">
      <c r="A1688" s="25" t="s">
        <v>811</v>
      </c>
      <c r="B1688" s="72">
        <v>938153</v>
      </c>
      <c r="C1688" s="94" t="s">
        <v>823</v>
      </c>
      <c r="D1688" s="25" t="s">
        <v>811</v>
      </c>
      <c r="E1688" s="72">
        <v>938153</v>
      </c>
      <c r="F1688" s="72"/>
      <c r="G1688" s="72" t="s">
        <v>2858</v>
      </c>
      <c r="H1688" s="71" t="s">
        <v>2798</v>
      </c>
      <c r="I1688" s="2">
        <v>5</v>
      </c>
      <c r="J1688" s="2">
        <v>114.3</v>
      </c>
      <c r="K1688" s="2">
        <v>16</v>
      </c>
      <c r="L1688" s="2">
        <v>51</v>
      </c>
      <c r="M1688" s="2">
        <v>67.099999999999994</v>
      </c>
      <c r="N1688" s="2">
        <v>6</v>
      </c>
      <c r="O1688" s="76" t="str">
        <f>CONCATENATE(Таблица1[[#This Row],[Отверстия]],"/",Таблица1[[#This Row],[PCD]])</f>
        <v>5/114,3</v>
      </c>
      <c r="P1688" s="67" t="s">
        <v>894</v>
      </c>
      <c r="Q1688" s="76" t="str">
        <f>CONCATENATE(Таблица1[[#This Row],[Отверстия]],"/",Таблица1[[#This Row],[PCD]],"/",Таблица1[[#This Row],[Диаметр]])</f>
        <v>5/114,3/16</v>
      </c>
      <c r="R1688" s="77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5/114,3/16/51/67,1/6</v>
      </c>
      <c r="S1688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5-114,3-16-51-67,1-6</v>
      </c>
      <c r="T1688" s="2" t="s">
        <v>22</v>
      </c>
      <c r="U1688" s="2"/>
      <c r="V1688" s="2"/>
      <c r="W1688" s="55" t="s">
        <v>2800</v>
      </c>
      <c r="X1688" s="34">
        <v>1720</v>
      </c>
      <c r="Y1688" s="164"/>
      <c r="Z1688" s="113">
        <v>0</v>
      </c>
      <c r="AA1688" s="51">
        <f>IFERROR(VLOOKUP(Таблица1[[#This Row],[Товар КОД6]],'Stock СВОД'!$A$5:$C$220,2,0),)</f>
        <v>0</v>
      </c>
      <c r="AB1688" s="51">
        <f>IFERROR(VLOOKUP(Таблица1[[#This Row],[Товар КОД6]],'Продажи Период СВОД'!$A$5:$C$410,2,0),)</f>
        <v>0</v>
      </c>
      <c r="AC1688" s="129">
        <f>IFERROR(VLOOKUP(Таблица1[[#This Row],[Товар КОД6]],'Stock СВОД'!$A$5:$C$220,3,0),)</f>
        <v>0</v>
      </c>
      <c r="AD1688" s="51">
        <f>IFERROR(VLOOKUP(Таблица1[[#This Row],[Товар КОД6]],'Продажи Период СВОД'!$A$5:$C$410,3,0),)</f>
        <v>0</v>
      </c>
      <c r="AE1688" s="52">
        <f>Таблица1[[#This Row],[СТОК 1001]]+Таблица1[[#This Row],[СТОК 1002,]]</f>
        <v>0</v>
      </c>
      <c r="AF1688" s="128"/>
      <c r="AG1688" s="129"/>
      <c r="AH1688" s="121">
        <f>Таблица1[[#This Row],[1002 заказ]]+Таблица1[[#This Row],[1001 заказ]]</f>
        <v>0</v>
      </c>
      <c r="AI1688" s="57">
        <v>1</v>
      </c>
      <c r="AJ1688" s="57"/>
      <c r="AK1688" s="57"/>
      <c r="AL1688" s="57">
        <f>Таблица1[[#This Row],[ФАКТ 1001]]+Таблица1[[#This Row],[ФАКТ 1002]]+Таблица1[[#This Row],[1001 заказ]]+Таблица1[[#This Row],[1002 заказ]]</f>
        <v>0</v>
      </c>
      <c r="AM1688" s="3"/>
      <c r="AN1688" s="3"/>
      <c r="AO1688" s="3"/>
      <c r="AP1688" s="3">
        <f>Таблица1[[#This Row],[Возврат 1002]]+Таблица1[[#This Row],[Возврат 1001]]</f>
        <v>0</v>
      </c>
      <c r="AQ168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688" s="3"/>
    </row>
    <row r="1689" spans="1:44" ht="15.75" hidden="1" customHeight="1" x14ac:dyDescent="0.25">
      <c r="A1689" s="24" t="s">
        <v>811</v>
      </c>
      <c r="B1689" s="209">
        <v>447858</v>
      </c>
      <c r="C1689" s="150"/>
      <c r="D1689" s="24" t="s">
        <v>811</v>
      </c>
      <c r="E1689" s="149">
        <v>447858</v>
      </c>
      <c r="F1689" s="149"/>
      <c r="G1689" s="149"/>
      <c r="H1689" s="46"/>
      <c r="I1689" s="2">
        <v>5</v>
      </c>
      <c r="J1689" s="2">
        <v>114.3</v>
      </c>
      <c r="K1689" s="2">
        <v>16</v>
      </c>
      <c r="L1689" s="2">
        <v>51</v>
      </c>
      <c r="M1689" s="2">
        <v>67.099999999999994</v>
      </c>
      <c r="N1689" s="2">
        <v>6.5</v>
      </c>
      <c r="O1689" s="76" t="str">
        <f>CONCATENATE(Таблица1[[#This Row],[Отверстия]],"/",Таблица1[[#This Row],[PCD]])</f>
        <v>5/114,3</v>
      </c>
      <c r="P1689" s="67" t="s">
        <v>2718</v>
      </c>
      <c r="Q1689" s="76" t="str">
        <f>CONCATENATE(Таблица1[[#This Row],[Отверстия]],"/",Таблица1[[#This Row],[PCD]],"/",Таблица1[[#This Row],[Диаметр]])</f>
        <v>5/114,3/16</v>
      </c>
      <c r="R1689" s="77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5/114,3/16/51/67,1/6,5</v>
      </c>
      <c r="S1689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5-114,3-16-51-67,1-6,5</v>
      </c>
      <c r="T1689" s="2" t="s">
        <v>22</v>
      </c>
      <c r="U1689" s="2"/>
      <c r="V1689" s="2"/>
      <c r="W1689" s="81" t="s">
        <v>2724</v>
      </c>
      <c r="X1689" s="34">
        <v>1623</v>
      </c>
      <c r="Y1689" s="164"/>
      <c r="Z1689" s="37">
        <v>0</v>
      </c>
      <c r="AA1689" s="51">
        <f>IFERROR(VLOOKUP(Таблица1[[#This Row],[Товар КОД6]],'Stock СВОД'!$A$5:$C$220,2,0),)</f>
        <v>0</v>
      </c>
      <c r="AB1689" s="51">
        <f>IFERROR(VLOOKUP(Таблица1[[#This Row],[Товар КОД6]],'Продажи Период СВОД'!$A$5:$C$410,2,0),)</f>
        <v>0</v>
      </c>
      <c r="AC1689" s="129">
        <f>IFERROR(VLOOKUP(Таблица1[[#This Row],[Товар КОД6]],'Stock СВОД'!$A$5:$C$220,3,0),)</f>
        <v>0</v>
      </c>
      <c r="AD1689" s="51">
        <f>IFERROR(VLOOKUP(Таблица1[[#This Row],[Товар КОД6]],'Продажи Период СВОД'!$A$5:$C$410,3,0),)</f>
        <v>0</v>
      </c>
      <c r="AE1689" s="52">
        <f>Таблица1[[#This Row],[СТОК 1001]]+Таблица1[[#This Row],[СТОК 1002,]]</f>
        <v>0</v>
      </c>
      <c r="AF1689" s="128"/>
      <c r="AG1689" s="129"/>
      <c r="AH1689" s="121">
        <f>Таблица1[[#This Row],[1002 заказ]]+Таблица1[[#This Row],[1001 заказ]]</f>
        <v>0</v>
      </c>
      <c r="AI1689" s="61">
        <v>1</v>
      </c>
      <c r="AL1689" s="61">
        <f>Таблица1[[#This Row],[ФАКТ 1001]]+Таблица1[[#This Row],[ФАКТ 1002]]+Таблица1[[#This Row],[1001 заказ]]+Таблица1[[#This Row],[1002 заказ]]</f>
        <v>0</v>
      </c>
      <c r="AM1689" s="3"/>
      <c r="AN1689" s="3"/>
      <c r="AO1689" s="3"/>
      <c r="AP1689" s="3">
        <f>Таблица1[[#This Row],[Возврат 1002]]+Таблица1[[#This Row],[Возврат 1001]]</f>
        <v>0</v>
      </c>
      <c r="AQ168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689" s="3"/>
    </row>
    <row r="1690" spans="1:44" s="3" customFormat="1" ht="15.75" hidden="1" customHeight="1" x14ac:dyDescent="0.2">
      <c r="A1690" s="25" t="s">
        <v>811</v>
      </c>
      <c r="B1690" s="72">
        <v>754179</v>
      </c>
      <c r="C1690" s="90">
        <v>80714</v>
      </c>
      <c r="D1690" s="25" t="s">
        <v>811</v>
      </c>
      <c r="E1690" s="72">
        <v>754179</v>
      </c>
      <c r="F1690" s="2" t="s">
        <v>2881</v>
      </c>
      <c r="G1690" s="59" t="s">
        <v>2855</v>
      </c>
      <c r="H1690" s="2" t="s">
        <v>1051</v>
      </c>
      <c r="I1690" s="2">
        <v>5</v>
      </c>
      <c r="J1690" s="2">
        <v>114.3</v>
      </c>
      <c r="K1690" s="2">
        <v>16</v>
      </c>
      <c r="L1690" s="2">
        <v>51</v>
      </c>
      <c r="M1690" s="2">
        <v>67.099999999999994</v>
      </c>
      <c r="N1690" s="2">
        <v>6.5</v>
      </c>
      <c r="O1690" s="43" t="str">
        <f>CONCATENATE(Таблица1[[#This Row],[Отверстия]],"/",Таблица1[[#This Row],[PCD]])</f>
        <v>5/114,3</v>
      </c>
      <c r="P1690" s="7" t="s">
        <v>893</v>
      </c>
      <c r="Q1690" s="43" t="str">
        <f>CONCATENATE(Таблица1[[#This Row],[Отверстия]],"/",Таблица1[[#This Row],[PCD]],"/",Таблица1[[#This Row],[Диаметр]])</f>
        <v>5/114,3/16</v>
      </c>
      <c r="R1690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5/114,3/16/51/67,1/6,5</v>
      </c>
      <c r="S1690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5-114,3-16-51-67,1-6,5</v>
      </c>
      <c r="T1690" s="58" t="s">
        <v>28</v>
      </c>
      <c r="U1690" s="2">
        <v>4</v>
      </c>
      <c r="V1690" s="2">
        <v>4</v>
      </c>
      <c r="W1690" s="81" t="s">
        <v>2724</v>
      </c>
      <c r="X1690" s="34">
        <v>1850</v>
      </c>
      <c r="Y1690" s="161">
        <v>1850</v>
      </c>
      <c r="Z1690" s="283">
        <v>1467.35124</v>
      </c>
      <c r="AA1690" s="51">
        <f>IFERROR(VLOOKUP(Таблица1[[#This Row],[Товар КОД6]],'Stock СВОД'!$A$5:$C$220,2,0),)</f>
        <v>1</v>
      </c>
      <c r="AB1690" s="51">
        <f>IFERROR(VLOOKUP(Таблица1[[#This Row],[Товар КОД6]],'Продажи Период СВОД'!$A$5:$C$410,2,0),)</f>
        <v>4</v>
      </c>
      <c r="AC1690" s="129">
        <f>IFERROR(VLOOKUP(Таблица1[[#This Row],[Товар КОД6]],'Stock СВОД'!$A$5:$C$220,3,0),)</f>
        <v>1</v>
      </c>
      <c r="AD1690" s="51">
        <f>IFERROR(VLOOKUP(Таблица1[[#This Row],[Товар КОД6]],'Продажи Период СВОД'!$A$5:$C$410,3,0),)</f>
        <v>0</v>
      </c>
      <c r="AE1690" s="119">
        <f>Таблица1[[#This Row],[СТОК 1001]]+Таблица1[[#This Row],[СТОК 1002,]]</f>
        <v>2</v>
      </c>
      <c r="AF1690" s="128"/>
      <c r="AG1690" s="129"/>
      <c r="AH1690" s="121">
        <f>Таблица1[[#This Row],[1002 заказ]]+Таблица1[[#This Row],[1001 заказ]]</f>
        <v>0</v>
      </c>
      <c r="AI1690" s="57">
        <v>1</v>
      </c>
      <c r="AJ1690" s="57"/>
      <c r="AK1690" s="57"/>
      <c r="AL1690" s="57">
        <f>Таблица1[[#This Row],[ФАКТ 1001]]+Таблица1[[#This Row],[ФАКТ 1002]]+Таблица1[[#This Row],[1001 заказ]]+Таблица1[[#This Row],[1002 заказ]]</f>
        <v>0</v>
      </c>
      <c r="AP1690" s="3">
        <f>Таблица1[[#This Row],[Возврат 1002]]+Таблица1[[#This Row],[Возврат 1001]]</f>
        <v>0</v>
      </c>
      <c r="AQ169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6</v>
      </c>
    </row>
    <row r="1691" spans="1:44" ht="15.75" hidden="1" customHeight="1" x14ac:dyDescent="0.25">
      <c r="A1691" s="25" t="s">
        <v>811</v>
      </c>
      <c r="B1691" s="72">
        <v>447851</v>
      </c>
      <c r="C1691" s="92"/>
      <c r="D1691" s="109" t="s">
        <v>811</v>
      </c>
      <c r="E1691" s="67">
        <v>447851</v>
      </c>
      <c r="F1691" s="67"/>
      <c r="G1691" s="67"/>
      <c r="H1691" s="36"/>
      <c r="I1691" s="36">
        <v>5</v>
      </c>
      <c r="J1691" s="36">
        <v>114.3</v>
      </c>
      <c r="K1691" s="36">
        <v>16</v>
      </c>
      <c r="L1691" s="36">
        <v>52</v>
      </c>
      <c r="M1691" s="36">
        <v>67.099999999999994</v>
      </c>
      <c r="N1691" s="36">
        <v>6.5</v>
      </c>
      <c r="O1691" s="43" t="str">
        <f>CONCATENATE(Таблица1[[#This Row],[Отверстия]],"/",Таблица1[[#This Row],[PCD]])</f>
        <v>5/114,3</v>
      </c>
      <c r="P1691" s="36" t="s">
        <v>3119</v>
      </c>
      <c r="Q1691" s="43" t="str">
        <f>CONCATENATE(Таблица1[[#This Row],[Отверстия]],"/",Таблица1[[#This Row],[PCD]],"/",Таблица1[[#This Row],[Диаметр]])</f>
        <v>5/114,3/16</v>
      </c>
      <c r="R1691" s="62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5/114,3/16/52/67,1/6,5</v>
      </c>
      <c r="S1691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5-114,3-16-52-67,1-6,5</v>
      </c>
      <c r="T1691" s="72" t="s">
        <v>22</v>
      </c>
      <c r="U1691" s="80"/>
      <c r="V1691" s="72"/>
      <c r="W1691" s="84"/>
      <c r="X1691" s="34">
        <v>1238.4000000000001</v>
      </c>
      <c r="Y1691" s="164"/>
      <c r="Z1691" s="291">
        <v>0</v>
      </c>
      <c r="AA1691" s="51">
        <f>IFERROR(VLOOKUP(Таблица1[[#This Row],[Товар КОД6]],'Stock СВОД'!$A$5:$C$220,2,0),)</f>
        <v>0</v>
      </c>
      <c r="AB1691" s="51">
        <f>IFERROR(VLOOKUP(Таблица1[[#This Row],[Товар КОД6]],'Продажи Период СВОД'!$A$5:$C$410,2,0),)</f>
        <v>0</v>
      </c>
      <c r="AC1691" s="129">
        <f>IFERROR(VLOOKUP(Таблица1[[#This Row],[Товар КОД6]],'Stock СВОД'!$A$5:$C$220,3,0),)</f>
        <v>0</v>
      </c>
      <c r="AD1691" s="51">
        <f>IFERROR(VLOOKUP(Таблица1[[#This Row],[Товар КОД6]],'Продажи Период СВОД'!$A$5:$C$410,3,0),)</f>
        <v>0</v>
      </c>
      <c r="AE1691" s="119">
        <f>Таблица1[[#This Row],[СТОК 1001]]+Таблица1[[#This Row],[СТОК 1002,]]</f>
        <v>0</v>
      </c>
      <c r="AF1691" s="128"/>
      <c r="AG1691" s="129"/>
      <c r="AH1691" s="120">
        <f>Таблица1[[#This Row],[1002 заказ]]+Таблица1[[#This Row],[1001 заказ]]</f>
        <v>0</v>
      </c>
      <c r="AI1691" s="57"/>
      <c r="AJ1691" s="57"/>
      <c r="AK1691" s="57"/>
      <c r="AL1691" s="57">
        <f>Таблица1[[#This Row],[ФАКТ 1001]]+Таблица1[[#This Row],[ФАКТ 1002]]+Таблица1[[#This Row],[1001 заказ]]+Таблица1[[#This Row],[1002 заказ]]</f>
        <v>0</v>
      </c>
      <c r="AM1691" s="30"/>
      <c r="AN1691" s="3"/>
      <c r="AO1691" s="3"/>
      <c r="AP1691" s="30">
        <f>Таблица1[[#This Row],[Возврат 1002]]+Таблица1[[#This Row],[Возврат 1001]]</f>
        <v>0</v>
      </c>
      <c r="AQ169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691" s="30"/>
    </row>
    <row r="1692" spans="1:44" ht="15.75" hidden="1" customHeight="1" x14ac:dyDescent="0.25">
      <c r="A1692" s="25" t="s">
        <v>811</v>
      </c>
      <c r="B1692" s="72">
        <v>447852</v>
      </c>
      <c r="C1692" s="94">
        <v>35684</v>
      </c>
      <c r="D1692" s="109" t="s">
        <v>811</v>
      </c>
      <c r="E1692" s="72">
        <v>447852</v>
      </c>
      <c r="F1692" s="72">
        <v>8905</v>
      </c>
      <c r="G1692" s="72" t="s">
        <v>2855</v>
      </c>
      <c r="H1692" s="72" t="s">
        <v>2873</v>
      </c>
      <c r="I1692" s="72">
        <v>5</v>
      </c>
      <c r="J1692" s="72">
        <v>114.3</v>
      </c>
      <c r="K1692" s="72">
        <v>16</v>
      </c>
      <c r="L1692" s="72">
        <v>55</v>
      </c>
      <c r="M1692" s="72">
        <v>64.099999999999994</v>
      </c>
      <c r="N1692" s="72">
        <v>6.5</v>
      </c>
      <c r="O1692" s="76" t="str">
        <f>CONCATENATE(Таблица1[[#This Row],[Отверстия]],"/",Таблица1[[#This Row],[PCD]])</f>
        <v>5/114,3</v>
      </c>
      <c r="P1692" s="67" t="s">
        <v>971</v>
      </c>
      <c r="Q1692" s="76" t="str">
        <f>CONCATENATE(Таблица1[[#This Row],[Отверстия]],"/",Таблица1[[#This Row],[PCD]],"/",Таблица1[[#This Row],[Диаметр]])</f>
        <v>5/114,3/16</v>
      </c>
      <c r="R1692" s="77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5/114,3/16/55/64,1/6,5</v>
      </c>
      <c r="S1692" s="78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5-114,3-16-55-64,1-6,5</v>
      </c>
      <c r="T1692" s="72" t="s">
        <v>22</v>
      </c>
      <c r="U1692" s="72"/>
      <c r="V1692" s="72"/>
      <c r="W1692" s="84" t="s">
        <v>2791</v>
      </c>
      <c r="X1692" s="34">
        <v>990</v>
      </c>
      <c r="Y1692" s="164">
        <v>990</v>
      </c>
      <c r="Z1692" s="82">
        <v>1057.9998000000001</v>
      </c>
      <c r="AA1692" s="297">
        <f>IFERROR(VLOOKUP(Таблица1[[#This Row],[Товар КОД6]],'Stock СВОД'!$A$5:$C$220,2,0),)</f>
        <v>2</v>
      </c>
      <c r="AB1692" s="301">
        <f>IFERROR(VLOOKUP(Таблица1[[#This Row],[Товар КОД6]],'Продажи Период СВОД'!$A$5:$C$410,2,0),)</f>
        <v>0</v>
      </c>
      <c r="AC1692" s="303">
        <f>IFERROR(VLOOKUP(Таблица1[[#This Row],[Товар КОД6]],'Stock СВОД'!$A$5:$C$220,3,0),)</f>
        <v>0</v>
      </c>
      <c r="AD1692" s="306">
        <f>IFERROR(VLOOKUP(Таблица1[[#This Row],[Товар КОД6]],'Продажи Период СВОД'!$A$5:$C$410,3,0),)</f>
        <v>0</v>
      </c>
      <c r="AE1692" s="52">
        <f>Таблица1[[#This Row],[СТОК 1001]]+Таблица1[[#This Row],[СТОК 1002,]]</f>
        <v>2</v>
      </c>
      <c r="AF1692" s="311"/>
      <c r="AG1692" s="315"/>
      <c r="AH1692" s="121">
        <f>Таблица1[[#This Row],[1002 заказ]]+Таблица1[[#This Row],[1001 заказ]]</f>
        <v>0</v>
      </c>
      <c r="AI1692" s="57">
        <v>1</v>
      </c>
      <c r="AJ1692" s="57"/>
      <c r="AK1692" s="57"/>
      <c r="AL1692" s="57">
        <f>Таблица1[[#This Row],[ФАКТ 1001]]+Таблица1[[#This Row],[ФАКТ 1002]]+Таблица1[[#This Row],[1001 заказ]]+Таблица1[[#This Row],[1002 заказ]]</f>
        <v>0</v>
      </c>
      <c r="AM1692" s="3"/>
      <c r="AN1692" s="3"/>
      <c r="AO1692" s="3"/>
      <c r="AP1692" s="3">
        <f>Таблица1[[#This Row],[Возврат 1002]]+Таблица1[[#This Row],[Возврат 1001]]</f>
        <v>0</v>
      </c>
      <c r="AQ169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2</v>
      </c>
      <c r="AR1692" s="3"/>
    </row>
    <row r="1693" spans="1:44" ht="15.75" hidden="1" customHeight="1" x14ac:dyDescent="0.25">
      <c r="A1693" s="24" t="s">
        <v>811</v>
      </c>
      <c r="B1693" s="72">
        <v>2146094</v>
      </c>
      <c r="C1693" s="94">
        <v>17000</v>
      </c>
      <c r="D1693" s="192" t="s">
        <v>811</v>
      </c>
      <c r="E1693" s="67">
        <v>2146094</v>
      </c>
      <c r="F1693" s="67"/>
      <c r="G1693" s="67" t="s">
        <v>2693</v>
      </c>
      <c r="H1693" s="204" t="s">
        <v>2689</v>
      </c>
      <c r="I1693" s="204">
        <v>5</v>
      </c>
      <c r="J1693" s="204">
        <v>114.3</v>
      </c>
      <c r="K1693" s="204">
        <v>17</v>
      </c>
      <c r="L1693" s="204">
        <v>17</v>
      </c>
      <c r="M1693" s="204">
        <v>66.099999999999994</v>
      </c>
      <c r="N1693" s="204">
        <v>7</v>
      </c>
      <c r="O1693" s="76" t="str">
        <f>CONCATENATE(Таблица1[[#This Row],[Отверстия]],"/",Таблица1[[#This Row],[PCD]])</f>
        <v>5/114,3</v>
      </c>
      <c r="P1693" s="36" t="s">
        <v>2687</v>
      </c>
      <c r="Q1693" s="76" t="str">
        <f>CONCATENATE(Таблица1[[#This Row],[Отверстия]],"/",Таблица1[[#This Row],[PCD]],"/",Таблица1[[#This Row],[Диаметр]])</f>
        <v>5/114,3/17</v>
      </c>
      <c r="R1693" s="77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5/114,3/17/17/66,1/7</v>
      </c>
      <c r="S1693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5-114,3-17-17-66,1-7</v>
      </c>
      <c r="T1693" s="58" t="s">
        <v>28</v>
      </c>
      <c r="U1693" s="4">
        <v>4</v>
      </c>
      <c r="V1693" s="35">
        <v>4</v>
      </c>
      <c r="W1693" s="55"/>
      <c r="X1693" s="34">
        <v>2266</v>
      </c>
      <c r="Y1693" s="164">
        <v>2266</v>
      </c>
      <c r="Z1693" s="82">
        <v>2174.9996000000001</v>
      </c>
      <c r="AA1693" s="297">
        <f>IFERROR(VLOOKUP(Таблица1[[#This Row],[Товар КОД6]],'Stock СВОД'!$A$5:$C$220,2,0),)</f>
        <v>4</v>
      </c>
      <c r="AB1693" s="301">
        <f>IFERROR(VLOOKUP(Таблица1[[#This Row],[Товар КОД6]],'Продажи Период СВОД'!$A$5:$C$410,2,0),)</f>
        <v>0</v>
      </c>
      <c r="AC1693" s="303">
        <f>IFERROR(VLOOKUP(Таблица1[[#This Row],[Товар КОД6]],'Stock СВОД'!$A$5:$C$220,3,0),)</f>
        <v>4</v>
      </c>
      <c r="AD1693" s="306">
        <f>IFERROR(VLOOKUP(Таблица1[[#This Row],[Товар КОД6]],'Продажи Период СВОД'!$A$5:$C$410,3,0),)</f>
        <v>0</v>
      </c>
      <c r="AE1693" s="52">
        <f>Таблица1[[#This Row],[СТОК 1001]]+Таблица1[[#This Row],[СТОК 1002,]]</f>
        <v>8</v>
      </c>
      <c r="AF1693" s="311"/>
      <c r="AG1693" s="315"/>
      <c r="AH1693" s="121">
        <f>Таблица1[[#This Row],[1002 заказ]]+Таблица1[[#This Row],[1001 заказ]]</f>
        <v>0</v>
      </c>
      <c r="AI1693" s="57"/>
      <c r="AJ1693" s="57"/>
      <c r="AK1693" s="57"/>
      <c r="AL1693" s="57">
        <f>Таблица1[[#This Row],[ФАКТ 1001]]+Таблица1[[#This Row],[ФАКТ 1002]]+Таблица1[[#This Row],[1001 заказ]]+Таблица1[[#This Row],[1002 заказ]]</f>
        <v>0</v>
      </c>
      <c r="AM1693" s="3"/>
      <c r="AN1693" s="3"/>
      <c r="AO1693" s="3"/>
      <c r="AP1693" s="3">
        <f>Таблица1[[#This Row],[Возврат 1002]]+Таблица1[[#This Row],[Возврат 1001]]</f>
        <v>0</v>
      </c>
      <c r="AQ169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8</v>
      </c>
      <c r="AR1693" s="193" t="s">
        <v>3571</v>
      </c>
    </row>
    <row r="1694" spans="1:44" ht="15.75" hidden="1" customHeight="1" x14ac:dyDescent="0.25">
      <c r="A1694" s="25" t="s">
        <v>811</v>
      </c>
      <c r="B1694" s="72">
        <v>926898</v>
      </c>
      <c r="C1694" s="94" t="s">
        <v>862</v>
      </c>
      <c r="D1694" s="109" t="s">
        <v>811</v>
      </c>
      <c r="E1694" s="72">
        <v>926898</v>
      </c>
      <c r="F1694" s="72"/>
      <c r="G1694" s="72"/>
      <c r="H1694" s="72"/>
      <c r="I1694" s="72">
        <v>5</v>
      </c>
      <c r="J1694" s="72">
        <v>139.69999999999999</v>
      </c>
      <c r="K1694" s="72">
        <v>15</v>
      </c>
      <c r="L1694" s="72">
        <v>35</v>
      </c>
      <c r="M1694" s="72">
        <v>98.5</v>
      </c>
      <c r="N1694" s="72">
        <v>5</v>
      </c>
      <c r="O1694" s="76" t="str">
        <f>CONCATENATE(Таблица1[[#This Row],[Отверстия]],"/",Таблица1[[#This Row],[PCD]])</f>
        <v>5/139,7</v>
      </c>
      <c r="P1694" s="67" t="s">
        <v>980</v>
      </c>
      <c r="Q1694" s="76" t="str">
        <f>CONCATENATE(Таблица1[[#This Row],[Отверстия]],"/",Таблица1[[#This Row],[PCD]],"/",Таблица1[[#This Row],[Диаметр]])</f>
        <v>5/139,7/15</v>
      </c>
      <c r="R1694" s="77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5/139,7/15/35/98,5/5</v>
      </c>
      <c r="S1694" s="78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5-139,7-15-35-98,5-5</v>
      </c>
      <c r="T1694" s="82" t="s">
        <v>28</v>
      </c>
      <c r="U1694" s="72">
        <v>4</v>
      </c>
      <c r="V1694" s="72">
        <v>4</v>
      </c>
      <c r="W1694" s="84" t="s">
        <v>2777</v>
      </c>
      <c r="X1694" s="34">
        <v>1575</v>
      </c>
      <c r="Y1694" s="164"/>
      <c r="Z1694" s="82">
        <v>0</v>
      </c>
      <c r="AA1694" s="297">
        <f>IFERROR(VLOOKUP(Таблица1[[#This Row],[Товар КОД6]],'Stock СВОД'!$A$5:$C$220,2,0),)</f>
        <v>0</v>
      </c>
      <c r="AB1694" s="301">
        <f>IFERROR(VLOOKUP(Таблица1[[#This Row],[Товар КОД6]],'Продажи Период СВОД'!$A$5:$C$410,2,0),)</f>
        <v>0</v>
      </c>
      <c r="AC1694" s="303">
        <f>IFERROR(VLOOKUP(Таблица1[[#This Row],[Товар КОД6]],'Stock СВОД'!$A$5:$C$220,3,0),)</f>
        <v>0</v>
      </c>
      <c r="AD1694" s="306">
        <f>IFERROR(VLOOKUP(Таблица1[[#This Row],[Товар КОД6]],'Продажи Период СВОД'!$A$5:$C$410,3,0),)</f>
        <v>0</v>
      </c>
      <c r="AE1694" s="52">
        <f>Таблица1[[#This Row],[СТОК 1001]]+Таблица1[[#This Row],[СТОК 1002,]]</f>
        <v>0</v>
      </c>
      <c r="AF1694" s="311"/>
      <c r="AG1694" s="315"/>
      <c r="AH1694" s="121">
        <f>Таблица1[[#This Row],[1002 заказ]]+Таблица1[[#This Row],[1001 заказ]]</f>
        <v>0</v>
      </c>
      <c r="AI1694" s="57">
        <v>1</v>
      </c>
      <c r="AJ1694" s="57"/>
      <c r="AK1694" s="57"/>
      <c r="AL1694" s="57">
        <f>Таблица1[[#This Row],[ФАКТ 1001]]+Таблица1[[#This Row],[ФАКТ 1002]]+Таблица1[[#This Row],[1001 заказ]]+Таблица1[[#This Row],[1002 заказ]]</f>
        <v>0</v>
      </c>
      <c r="AM1694" s="3"/>
      <c r="AN1694" s="3"/>
      <c r="AO1694" s="3"/>
      <c r="AP1694" s="3">
        <f>Таблица1[[#This Row],[Возврат 1002]]+Таблица1[[#This Row],[Возврат 1001]]</f>
        <v>0</v>
      </c>
      <c r="AQ169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694" s="3"/>
    </row>
    <row r="1695" spans="1:44" ht="15.75" hidden="1" customHeight="1" x14ac:dyDescent="0.25">
      <c r="A1695" s="25" t="s">
        <v>811</v>
      </c>
      <c r="B1695" s="72">
        <v>2039697</v>
      </c>
      <c r="C1695" s="94" t="s">
        <v>1030</v>
      </c>
      <c r="D1695" s="109" t="s">
        <v>811</v>
      </c>
      <c r="E1695" s="72">
        <v>2039697</v>
      </c>
      <c r="F1695" s="72" t="s">
        <v>1030</v>
      </c>
      <c r="G1695" s="72" t="s">
        <v>2855</v>
      </c>
      <c r="H1695" s="72" t="s">
        <v>2856</v>
      </c>
      <c r="I1695" s="72">
        <v>5</v>
      </c>
      <c r="J1695" s="72">
        <v>139.69999999999999</v>
      </c>
      <c r="K1695" s="72">
        <v>15</v>
      </c>
      <c r="L1695" s="72">
        <v>35</v>
      </c>
      <c r="M1695" s="72">
        <v>98.5</v>
      </c>
      <c r="N1695" s="72">
        <v>6</v>
      </c>
      <c r="O1695" s="76" t="str">
        <f>CONCATENATE(Таблица1[[#This Row],[Отверстия]],"/",Таблица1[[#This Row],[PCD]])</f>
        <v>5/139,7</v>
      </c>
      <c r="P1695" s="67" t="s">
        <v>1029</v>
      </c>
      <c r="Q1695" s="76" t="str">
        <f>CONCATENATE(Таблица1[[#This Row],[Отверстия]],"/",Таблица1[[#This Row],[PCD]],"/",Таблица1[[#This Row],[Диаметр]])</f>
        <v>5/139,7/15</v>
      </c>
      <c r="R1695" s="77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5/139,7/15/35/98,5/6</v>
      </c>
      <c r="S1695" s="78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5-139,7-15-35-98,5-6</v>
      </c>
      <c r="T1695" s="82" t="s">
        <v>28</v>
      </c>
      <c r="U1695" s="72">
        <v>4</v>
      </c>
      <c r="V1695" s="72">
        <v>4</v>
      </c>
      <c r="W1695" s="84" t="s">
        <v>2777</v>
      </c>
      <c r="X1695" s="34">
        <v>1250</v>
      </c>
      <c r="Y1695" s="164">
        <v>1250</v>
      </c>
      <c r="Z1695" s="291">
        <v>1214.4441999999999</v>
      </c>
      <c r="AA1695" s="297">
        <f>IFERROR(VLOOKUP(Таблица1[[#This Row],[Товар КОД6]],'Stock СВОД'!$A$5:$C$220,2,0),)</f>
        <v>4</v>
      </c>
      <c r="AB1695" s="301">
        <f>IFERROR(VLOOKUP(Таблица1[[#This Row],[Товар КОД6]],'Продажи Период СВОД'!$A$5:$C$410,2,0),)</f>
        <v>0</v>
      </c>
      <c r="AC1695" s="303">
        <f>IFERROR(VLOOKUP(Таблица1[[#This Row],[Товар КОД6]],'Stock СВОД'!$A$5:$C$220,3,0),)</f>
        <v>4</v>
      </c>
      <c r="AD1695" s="306">
        <f>IFERROR(VLOOKUP(Таблица1[[#This Row],[Товар КОД6]],'Продажи Период СВОД'!$A$5:$C$410,3,0),)</f>
        <v>0</v>
      </c>
      <c r="AE1695" s="52">
        <f>Таблица1[[#This Row],[СТОК 1001]]+Таблица1[[#This Row],[СТОК 1002,]]</f>
        <v>8</v>
      </c>
      <c r="AF1695" s="311"/>
      <c r="AG1695" s="315"/>
      <c r="AH1695" s="121">
        <f>Таблица1[[#This Row],[1002 заказ]]+Таблица1[[#This Row],[1001 заказ]]</f>
        <v>0</v>
      </c>
      <c r="AI1695" s="57">
        <v>1</v>
      </c>
      <c r="AJ1695" s="57"/>
      <c r="AK1695" s="57"/>
      <c r="AL1695" s="57">
        <f>Таблица1[[#This Row],[ФАКТ 1001]]+Таблица1[[#This Row],[ФАКТ 1002]]+Таблица1[[#This Row],[1001 заказ]]+Таблица1[[#This Row],[1002 заказ]]</f>
        <v>0</v>
      </c>
      <c r="AM1695" s="3"/>
      <c r="AN1695" s="3"/>
      <c r="AO1695" s="3"/>
      <c r="AP1695" s="3">
        <f>Таблица1[[#This Row],[Возврат 1002]]+Таблица1[[#This Row],[Возврат 1001]]</f>
        <v>0</v>
      </c>
      <c r="AQ169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8</v>
      </c>
      <c r="AR1695" s="3"/>
    </row>
    <row r="1696" spans="1:44" ht="15.75" hidden="1" customHeight="1" x14ac:dyDescent="0.25">
      <c r="A1696" s="25" t="s">
        <v>811</v>
      </c>
      <c r="B1696" s="72">
        <v>447859</v>
      </c>
      <c r="C1696" s="92"/>
      <c r="D1696" s="25" t="s">
        <v>811</v>
      </c>
      <c r="E1696" s="198">
        <v>447859</v>
      </c>
      <c r="F1696" s="67"/>
      <c r="G1696" s="67"/>
      <c r="H1696" s="5"/>
      <c r="I1696" s="36">
        <v>5</v>
      </c>
      <c r="J1696" s="269">
        <v>139.69999999999999</v>
      </c>
      <c r="K1696" s="36">
        <v>15</v>
      </c>
      <c r="L1696" s="36">
        <v>35</v>
      </c>
      <c r="M1696" s="36">
        <v>98</v>
      </c>
      <c r="N1696" s="36">
        <v>6</v>
      </c>
      <c r="O1696" s="76" t="str">
        <f>CONCATENATE(Таблица1[[#This Row],[Отверстия]],"/",Таблица1[[#This Row],[PCD]])</f>
        <v>5/139,7</v>
      </c>
      <c r="P1696" s="36" t="s">
        <v>3120</v>
      </c>
      <c r="Q1696" s="76" t="str">
        <f>CONCATENATE(Таблица1[[#This Row],[Отверстия]],"/",Таблица1[[#This Row],[PCD]],"/",Таблица1[[#This Row],[Диаметр]])</f>
        <v>5/139,7/15</v>
      </c>
      <c r="R1696" s="17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5/139,7/15/35/98/6</v>
      </c>
      <c r="S1696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5-139,7-15-35-98-6</v>
      </c>
      <c r="T1696" s="82" t="s">
        <v>22</v>
      </c>
      <c r="U1696" s="79"/>
      <c r="V1696" s="66"/>
      <c r="W1696" s="84"/>
      <c r="X1696" s="34">
        <v>1001</v>
      </c>
      <c r="Y1696" s="164"/>
      <c r="Z1696" s="291">
        <v>0</v>
      </c>
      <c r="AA1696" s="297">
        <f>IFERROR(VLOOKUP(Таблица1[[#This Row],[Товар КОД6]],'Stock СВОД'!$A$5:$C$220,2,0),)</f>
        <v>0</v>
      </c>
      <c r="AB1696" s="301">
        <f>IFERROR(VLOOKUP(Таблица1[[#This Row],[Товар КОД6]],'Продажи Период СВОД'!$A$5:$C$410,2,0),)</f>
        <v>0</v>
      </c>
      <c r="AC1696" s="303">
        <f>IFERROR(VLOOKUP(Таблица1[[#This Row],[Товар КОД6]],'Stock СВОД'!$A$5:$C$220,3,0),)</f>
        <v>0</v>
      </c>
      <c r="AD1696" s="306">
        <f>IFERROR(VLOOKUP(Таблица1[[#This Row],[Товар КОД6]],'Продажи Период СВОД'!$A$5:$C$410,3,0),)</f>
        <v>0</v>
      </c>
      <c r="AE1696" s="52">
        <f>Таблица1[[#This Row],[СТОК 1001]]+Таблица1[[#This Row],[СТОК 1002,]]</f>
        <v>0</v>
      </c>
      <c r="AF1696" s="311"/>
      <c r="AG1696" s="315"/>
      <c r="AH1696" s="120">
        <f>Таблица1[[#This Row],[1002 заказ]]+Таблица1[[#This Row],[1001 заказ]]</f>
        <v>0</v>
      </c>
      <c r="AI1696" s="57"/>
      <c r="AJ1696" s="57"/>
      <c r="AK1696" s="57"/>
      <c r="AL1696" s="57">
        <f>Таблица1[[#This Row],[ФАКТ 1001]]+Таблица1[[#This Row],[ФАКТ 1002]]+Таблица1[[#This Row],[1001 заказ]]+Таблица1[[#This Row],[1002 заказ]]</f>
        <v>0</v>
      </c>
      <c r="AM1696" s="30"/>
      <c r="AN1696" s="3"/>
      <c r="AO1696" s="3"/>
      <c r="AP1696" s="30">
        <f>Таблица1[[#This Row],[Возврат 1002]]+Таблица1[[#This Row],[Возврат 1001]]</f>
        <v>0</v>
      </c>
      <c r="AQ169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696" s="30"/>
    </row>
    <row r="1697" spans="1:44" ht="15.75" hidden="1" customHeight="1" x14ac:dyDescent="0.25">
      <c r="A1697" s="24" t="s">
        <v>811</v>
      </c>
      <c r="B1697" s="72">
        <v>2146083</v>
      </c>
      <c r="C1697" s="94">
        <v>15006</v>
      </c>
      <c r="D1697" s="24" t="s">
        <v>811</v>
      </c>
      <c r="E1697" s="67">
        <v>2146083</v>
      </c>
      <c r="F1697" s="69"/>
      <c r="G1697" s="67" t="s">
        <v>2692</v>
      </c>
      <c r="H1697" s="60" t="s">
        <v>2689</v>
      </c>
      <c r="I1697" s="204">
        <v>5</v>
      </c>
      <c r="J1697" s="204">
        <v>139.69999999999999</v>
      </c>
      <c r="K1697" s="204">
        <v>15</v>
      </c>
      <c r="L1697" s="204">
        <v>40</v>
      </c>
      <c r="M1697" s="204">
        <v>98.1</v>
      </c>
      <c r="N1697" s="204">
        <v>6</v>
      </c>
      <c r="O1697" s="76" t="str">
        <f>CONCATENATE(Таблица1[[#This Row],[Отверстия]],"/",Таблица1[[#This Row],[PCD]])</f>
        <v>5/139,7</v>
      </c>
      <c r="P1697" s="36" t="s">
        <v>2676</v>
      </c>
      <c r="Q1697" s="76" t="str">
        <f>CONCATENATE(Таблица1[[#This Row],[Отверстия]],"/",Таблица1[[#This Row],[PCD]],"/",Таблица1[[#This Row],[Диаметр]])</f>
        <v>5/139,7/15</v>
      </c>
      <c r="R1697" s="77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5/139,7/15/40/98,1/6</v>
      </c>
      <c r="S1697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5-139,7-15-40-98,1-6</v>
      </c>
      <c r="T1697" s="82" t="s">
        <v>28</v>
      </c>
      <c r="U1697" s="80">
        <v>4</v>
      </c>
      <c r="V1697" s="72">
        <v>4</v>
      </c>
      <c r="W1697" s="84" t="s">
        <v>2777</v>
      </c>
      <c r="X1697" s="34">
        <v>1250</v>
      </c>
      <c r="Y1697" s="164">
        <v>1250</v>
      </c>
      <c r="Z1697" s="82">
        <v>1110.0038749999999</v>
      </c>
      <c r="AA1697" s="297">
        <f>IFERROR(VLOOKUP(Таблица1[[#This Row],[Товар КОД6]],'Stock СВОД'!$A$5:$C$220,2,0),)</f>
        <v>4</v>
      </c>
      <c r="AB1697" s="301">
        <f>IFERROR(VLOOKUP(Таблица1[[#This Row],[Товар КОД6]],'Продажи Период СВОД'!$A$5:$C$410,2,0),)</f>
        <v>0</v>
      </c>
      <c r="AC1697" s="303">
        <f>IFERROR(VLOOKUP(Таблица1[[#This Row],[Товар КОД6]],'Stock СВОД'!$A$5:$C$220,3,0),)</f>
        <v>4</v>
      </c>
      <c r="AD1697" s="306">
        <f>IFERROR(VLOOKUP(Таблица1[[#This Row],[Товар КОД6]],'Продажи Период СВОД'!$A$5:$C$410,3,0),)</f>
        <v>0</v>
      </c>
      <c r="AE1697" s="52">
        <f>Таблица1[[#This Row],[СТОК 1001]]+Таблица1[[#This Row],[СТОК 1002,]]</f>
        <v>8</v>
      </c>
      <c r="AF1697" s="311"/>
      <c r="AG1697" s="315"/>
      <c r="AH1697" s="121">
        <f>Таблица1[[#This Row],[1002 заказ]]+Таблица1[[#This Row],[1001 заказ]]</f>
        <v>0</v>
      </c>
      <c r="AI1697" s="57">
        <v>1</v>
      </c>
      <c r="AJ1697" s="57"/>
      <c r="AK1697" s="57"/>
      <c r="AL1697" s="57">
        <f>Таблица1[[#This Row],[ФАКТ 1001]]+Таблица1[[#This Row],[ФАКТ 1002]]+Таблица1[[#This Row],[1001 заказ]]+Таблица1[[#This Row],[1002 заказ]]</f>
        <v>0</v>
      </c>
      <c r="AM1697" s="3"/>
      <c r="AN1697" s="3"/>
      <c r="AO1697" s="3"/>
      <c r="AP1697" s="3">
        <f>Таблица1[[#This Row],[Возврат 1002]]+Таблица1[[#This Row],[Возврат 1001]]</f>
        <v>0</v>
      </c>
      <c r="AQ1697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8</v>
      </c>
      <c r="AR1697" s="193" t="s">
        <v>3572</v>
      </c>
    </row>
    <row r="1698" spans="1:44" ht="15.75" hidden="1" customHeight="1" x14ac:dyDescent="0.25">
      <c r="A1698" s="25" t="s">
        <v>811</v>
      </c>
      <c r="B1698" s="72">
        <v>447861</v>
      </c>
      <c r="C1698" s="92"/>
      <c r="D1698" s="109" t="s">
        <v>811</v>
      </c>
      <c r="E1698" s="198">
        <v>447861</v>
      </c>
      <c r="F1698" s="67"/>
      <c r="G1698" s="67"/>
      <c r="H1698" s="36"/>
      <c r="I1698" s="36">
        <v>5</v>
      </c>
      <c r="J1698" s="269">
        <v>139.69999999999999</v>
      </c>
      <c r="K1698" s="36">
        <v>15</v>
      </c>
      <c r="L1698" s="36">
        <v>45</v>
      </c>
      <c r="M1698" s="36">
        <v>100</v>
      </c>
      <c r="N1698" s="36">
        <v>6</v>
      </c>
      <c r="O1698" s="76" t="str">
        <f>CONCATENATE(Таблица1[[#This Row],[Отверстия]],"/",Таблица1[[#This Row],[PCD]])</f>
        <v>5/139,7</v>
      </c>
      <c r="P1698" s="36" t="s">
        <v>3121</v>
      </c>
      <c r="Q1698" s="76" t="str">
        <f>CONCATENATE(Таблица1[[#This Row],[Отверстия]],"/",Таблица1[[#This Row],[PCD]],"/",Таблица1[[#This Row],[Диаметр]])</f>
        <v>5/139,7/15</v>
      </c>
      <c r="R1698" s="77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5/139,7/15/45/100/6</v>
      </c>
      <c r="S1698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5-139,7-15-45-100-6</v>
      </c>
      <c r="T1698" s="58" t="s">
        <v>22</v>
      </c>
      <c r="U1698" s="4"/>
      <c r="V1698" s="35"/>
      <c r="W1698" s="84"/>
      <c r="X1698" s="34">
        <v>1122.5999999999999</v>
      </c>
      <c r="Y1698" s="164"/>
      <c r="Z1698" s="291">
        <v>0</v>
      </c>
      <c r="AA1698" s="297">
        <f>IFERROR(VLOOKUP(Таблица1[[#This Row],[Товар КОД6]],'Stock СВОД'!$A$5:$C$220,2,0),)</f>
        <v>0</v>
      </c>
      <c r="AB1698" s="301">
        <f>IFERROR(VLOOKUP(Таблица1[[#This Row],[Товар КОД6]],'Продажи Период СВОД'!$A$5:$C$410,2,0),)</f>
        <v>0</v>
      </c>
      <c r="AC1698" s="303">
        <f>IFERROR(VLOOKUP(Таблица1[[#This Row],[Товар КОД6]],'Stock СВОД'!$A$5:$C$220,3,0),)</f>
        <v>0</v>
      </c>
      <c r="AD1698" s="306">
        <f>IFERROR(VLOOKUP(Таблица1[[#This Row],[Товар КОД6]],'Продажи Период СВОД'!$A$5:$C$410,3,0),)</f>
        <v>0</v>
      </c>
      <c r="AE1698" s="52">
        <f>Таблица1[[#This Row],[СТОК 1001]]+Таблица1[[#This Row],[СТОК 1002,]]</f>
        <v>0</v>
      </c>
      <c r="AF1698" s="311"/>
      <c r="AG1698" s="315"/>
      <c r="AH1698" s="120">
        <f>Таблица1[[#This Row],[1002 заказ]]+Таблица1[[#This Row],[1001 заказ]]</f>
        <v>0</v>
      </c>
      <c r="AI1698" s="57"/>
      <c r="AJ1698" s="57"/>
      <c r="AK1698" s="57"/>
      <c r="AL1698" s="57">
        <f>Таблица1[[#This Row],[ФАКТ 1001]]+Таблица1[[#This Row],[ФАКТ 1002]]+Таблица1[[#This Row],[1001 заказ]]+Таблица1[[#This Row],[1002 заказ]]</f>
        <v>0</v>
      </c>
      <c r="AM1698" s="30"/>
      <c r="AN1698" s="3"/>
      <c r="AO1698" s="3"/>
      <c r="AP1698" s="30">
        <f>Таблица1[[#This Row],[Возврат 1002]]+Таблица1[[#This Row],[Возврат 1001]]</f>
        <v>0</v>
      </c>
      <c r="AQ1698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698" s="30"/>
    </row>
    <row r="1699" spans="1:44" ht="15.75" hidden="1" customHeight="1" x14ac:dyDescent="0.25">
      <c r="A1699" s="25" t="s">
        <v>811</v>
      </c>
      <c r="B1699" s="72">
        <v>447862</v>
      </c>
      <c r="C1699" s="94">
        <v>35674</v>
      </c>
      <c r="D1699" s="109" t="s">
        <v>811</v>
      </c>
      <c r="E1699" s="72">
        <v>447862</v>
      </c>
      <c r="F1699" s="72"/>
      <c r="G1699" s="72"/>
      <c r="H1699" s="72" t="s">
        <v>2798</v>
      </c>
      <c r="I1699" s="72">
        <v>5</v>
      </c>
      <c r="J1699" s="72">
        <v>139.69999999999999</v>
      </c>
      <c r="K1699" s="72">
        <v>15</v>
      </c>
      <c r="L1699" s="72">
        <v>48</v>
      </c>
      <c r="M1699" s="204">
        <v>98.1</v>
      </c>
      <c r="N1699" s="72">
        <v>6</v>
      </c>
      <c r="O1699" s="76" t="str">
        <f>CONCATENATE(Таблица1[[#This Row],[Отверстия]],"/",Таблица1[[#This Row],[PCD]])</f>
        <v>5/139,7</v>
      </c>
      <c r="P1699" s="67" t="s">
        <v>976</v>
      </c>
      <c r="Q1699" s="76" t="str">
        <f>CONCATENATE(Таблица1[[#This Row],[Отверстия]],"/",Таблица1[[#This Row],[PCD]],"/",Таблица1[[#This Row],[Диаметр]])</f>
        <v>5/139,7/15</v>
      </c>
      <c r="R1699" s="77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5/139,7/15/48/98,1/6</v>
      </c>
      <c r="S1699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5-139,7-15-48-98,1-6</v>
      </c>
      <c r="T1699" s="58" t="s">
        <v>22</v>
      </c>
      <c r="U1699" s="2"/>
      <c r="V1699" s="2"/>
      <c r="W1699" s="84" t="s">
        <v>2777</v>
      </c>
      <c r="X1699" s="34">
        <v>1180</v>
      </c>
      <c r="Y1699" s="164">
        <v>1180</v>
      </c>
      <c r="Z1699" s="82">
        <v>1152.4823999999999</v>
      </c>
      <c r="AA1699" s="297">
        <f>IFERROR(VLOOKUP(Таблица1[[#This Row],[Товар КОД6]],'Stock СВОД'!$A$5:$C$220,2,0),)</f>
        <v>0</v>
      </c>
      <c r="AB1699" s="301">
        <f>IFERROR(VLOOKUP(Таблица1[[#This Row],[Товар КОД6]],'Продажи Период СВОД'!$A$5:$C$410,2,0),)</f>
        <v>0</v>
      </c>
      <c r="AC1699" s="303">
        <f>IFERROR(VLOOKUP(Таблица1[[#This Row],[Товар КОД6]],'Stock СВОД'!$A$5:$C$220,3,0),)</f>
        <v>1</v>
      </c>
      <c r="AD1699" s="306">
        <f>IFERROR(VLOOKUP(Таблица1[[#This Row],[Товар КОД6]],'Продажи Период СВОД'!$A$5:$C$410,3,0),)</f>
        <v>0</v>
      </c>
      <c r="AE1699" s="52">
        <f>Таблица1[[#This Row],[СТОК 1001]]+Таблица1[[#This Row],[СТОК 1002,]]</f>
        <v>1</v>
      </c>
      <c r="AF1699" s="311"/>
      <c r="AG1699" s="315"/>
      <c r="AH1699" s="121">
        <f>Таблица1[[#This Row],[1002 заказ]]+Таблица1[[#This Row],[1001 заказ]]</f>
        <v>0</v>
      </c>
      <c r="AI1699" s="57">
        <v>1</v>
      </c>
      <c r="AJ1699" s="57"/>
      <c r="AK1699" s="57"/>
      <c r="AL1699" s="57">
        <f>Таблица1[[#This Row],[ФАКТ 1001]]+Таблица1[[#This Row],[ФАКТ 1002]]+Таблица1[[#This Row],[1001 заказ]]+Таблица1[[#This Row],[1002 заказ]]</f>
        <v>0</v>
      </c>
      <c r="AM1699" s="3"/>
      <c r="AN1699" s="3"/>
      <c r="AO1699" s="3"/>
      <c r="AP1699" s="3">
        <f>Таблица1[[#This Row],[Возврат 1002]]+Таблица1[[#This Row],[Возврат 1001]]</f>
        <v>0</v>
      </c>
      <c r="AQ1699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1</v>
      </c>
      <c r="AR1699" s="3"/>
    </row>
    <row r="1700" spans="1:44" ht="15.75" hidden="1" customHeight="1" x14ac:dyDescent="0.25">
      <c r="A1700" s="25" t="s">
        <v>811</v>
      </c>
      <c r="B1700" s="250">
        <v>876254</v>
      </c>
      <c r="C1700" s="254" t="s">
        <v>859</v>
      </c>
      <c r="D1700" s="109" t="s">
        <v>811</v>
      </c>
      <c r="E1700" s="250">
        <v>876254</v>
      </c>
      <c r="F1700" s="72"/>
      <c r="G1700" s="250"/>
      <c r="H1700" s="72"/>
      <c r="I1700" s="72">
        <v>5</v>
      </c>
      <c r="J1700" s="72">
        <v>139.69999999999999</v>
      </c>
      <c r="K1700" s="72">
        <v>15</v>
      </c>
      <c r="L1700" s="72">
        <v>48</v>
      </c>
      <c r="M1700" s="250">
        <v>98.6</v>
      </c>
      <c r="N1700" s="72">
        <v>6</v>
      </c>
      <c r="O1700" s="76" t="str">
        <f>CONCATENATE(Таблица1[[#This Row],[Отверстия]],"/",Таблица1[[#This Row],[PCD]])</f>
        <v>5/139,7</v>
      </c>
      <c r="P1700" s="67" t="s">
        <v>975</v>
      </c>
      <c r="Q1700" s="278" t="str">
        <f>CONCATENATE(Таблица1[[#This Row],[Отверстия]],"/",Таблица1[[#This Row],[PCD]],"/",Таблица1[[#This Row],[Диаметр]])</f>
        <v>5/139,7/15</v>
      </c>
      <c r="R1700" s="280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5/139,7/15/48/98,6/6</v>
      </c>
      <c r="S1700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5-139,7-15-48-98,6-6</v>
      </c>
      <c r="T1700" s="58" t="s">
        <v>28</v>
      </c>
      <c r="U1700" s="2">
        <v>4</v>
      </c>
      <c r="V1700" s="2">
        <v>4</v>
      </c>
      <c r="W1700" s="285" t="s">
        <v>2777</v>
      </c>
      <c r="X1700" s="34">
        <v>1575</v>
      </c>
      <c r="Y1700" s="163"/>
      <c r="Z1700" s="283">
        <v>0</v>
      </c>
      <c r="AA1700" s="295">
        <f>IFERROR(VLOOKUP(Таблица1[[#This Row],[Товар КОД6]],'Stock СВОД'!$A$5:$C$220,2,0),)</f>
        <v>0</v>
      </c>
      <c r="AB1700" s="299">
        <f>IFERROR(VLOOKUP(Таблица1[[#This Row],[Товар КОД6]],'Продажи Период СВОД'!$A$5:$C$410,2,0),)</f>
        <v>0</v>
      </c>
      <c r="AC1700" s="303">
        <f>IFERROR(VLOOKUP(Таблица1[[#This Row],[Товар КОД6]],'Stock СВОД'!$A$5:$C$220,3,0),)</f>
        <v>0</v>
      </c>
      <c r="AD1700" s="305">
        <f>IFERROR(VLOOKUP(Таблица1[[#This Row],[Товар КОД6]],'Продажи Период СВОД'!$A$5:$C$410,3,0),)</f>
        <v>0</v>
      </c>
      <c r="AE1700" s="119">
        <f>Таблица1[[#This Row],[СТОК 1001]]+Таблица1[[#This Row],[СТОК 1002,]]</f>
        <v>0</v>
      </c>
      <c r="AF1700" s="309"/>
      <c r="AG1700" s="313"/>
      <c r="AH1700" s="121">
        <f>Таблица1[[#This Row],[1002 заказ]]+Таблица1[[#This Row],[1001 заказ]]</f>
        <v>0</v>
      </c>
      <c r="AI1700" s="57">
        <v>1</v>
      </c>
      <c r="AJ1700" s="57"/>
      <c r="AK1700" s="57"/>
      <c r="AL1700" s="57">
        <f>Таблица1[[#This Row],[ФАКТ 1001]]+Таблица1[[#This Row],[ФАКТ 1002]]+Таблица1[[#This Row],[1001 заказ]]+Таблица1[[#This Row],[1002 заказ]]</f>
        <v>0</v>
      </c>
      <c r="AM1700" s="3"/>
      <c r="AN1700" s="3"/>
      <c r="AO1700" s="3"/>
      <c r="AP1700" s="3">
        <f>Таблица1[[#This Row],[Возврат 1002]]+Таблица1[[#This Row],[Возврат 1001]]</f>
        <v>0</v>
      </c>
      <c r="AQ1700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700" s="3"/>
    </row>
    <row r="1701" spans="1:44" ht="15.75" hidden="1" customHeight="1" x14ac:dyDescent="0.25">
      <c r="A1701" s="25" t="s">
        <v>811</v>
      </c>
      <c r="B1701" s="250">
        <v>651891</v>
      </c>
      <c r="C1701" s="254">
        <v>46786</v>
      </c>
      <c r="D1701" s="109" t="s">
        <v>811</v>
      </c>
      <c r="E1701" s="250">
        <v>651891</v>
      </c>
      <c r="F1701" s="250"/>
      <c r="G1701" s="250"/>
      <c r="H1701" s="72"/>
      <c r="I1701" s="268">
        <v>5</v>
      </c>
      <c r="J1701" s="268">
        <v>139.69999999999999</v>
      </c>
      <c r="K1701" s="268">
        <v>15</v>
      </c>
      <c r="L1701" s="268">
        <v>49</v>
      </c>
      <c r="M1701" s="273">
        <v>98.1</v>
      </c>
      <c r="N1701" s="72">
        <v>5</v>
      </c>
      <c r="O1701" s="76" t="str">
        <f>CONCATENATE(Таблица1[[#This Row],[Отверстия]],"/",Таблица1[[#This Row],[PCD]])</f>
        <v>5/139,7</v>
      </c>
      <c r="P1701" s="67" t="s">
        <v>977</v>
      </c>
      <c r="Q1701" s="278" t="str">
        <f>CONCATENATE(Таблица1[[#This Row],[Отверстия]],"/",Таблица1[[#This Row],[PCD]],"/",Таблица1[[#This Row],[Диаметр]])</f>
        <v>5/139,7/15</v>
      </c>
      <c r="R1701" s="280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5/139,7/15/49/98,1/5</v>
      </c>
      <c r="S1701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5-139,7-15-49-98,1-5</v>
      </c>
      <c r="T1701" s="82" t="s">
        <v>28</v>
      </c>
      <c r="U1701" s="80">
        <v>4</v>
      </c>
      <c r="V1701" s="72">
        <v>4</v>
      </c>
      <c r="W1701" s="285" t="s">
        <v>2777</v>
      </c>
      <c r="X1701" s="34">
        <v>1155</v>
      </c>
      <c r="Y1701" s="163"/>
      <c r="Z1701" s="293">
        <v>0</v>
      </c>
      <c r="AA1701" s="295">
        <f>IFERROR(VLOOKUP(Таблица1[[#This Row],[Товар КОД6]],'Stock СВОД'!$A$5:$C$220,2,0),)</f>
        <v>0</v>
      </c>
      <c r="AB1701" s="299">
        <f>IFERROR(VLOOKUP(Таблица1[[#This Row],[Товар КОД6]],'Продажи Период СВОД'!$A$5:$C$410,2,0),)</f>
        <v>0</v>
      </c>
      <c r="AC1701" s="303">
        <f>IFERROR(VLOOKUP(Таблица1[[#This Row],[Товар КОД6]],'Stock СВОД'!$A$5:$C$220,3,0),)</f>
        <v>0</v>
      </c>
      <c r="AD1701" s="305">
        <f>IFERROR(VLOOKUP(Таблица1[[#This Row],[Товар КОД6]],'Продажи Период СВОД'!$A$5:$C$410,3,0),)</f>
        <v>0</v>
      </c>
      <c r="AE1701" s="119">
        <f>Таблица1[[#This Row],[СТОК 1001]]+Таблица1[[#This Row],[СТОК 1002,]]</f>
        <v>0</v>
      </c>
      <c r="AF1701" s="309"/>
      <c r="AG1701" s="313"/>
      <c r="AH1701" s="121">
        <f>Таблица1[[#This Row],[1002 заказ]]+Таблица1[[#This Row],[1001 заказ]]</f>
        <v>0</v>
      </c>
      <c r="AI1701" s="57">
        <v>1</v>
      </c>
      <c r="AJ1701" s="57"/>
      <c r="AK1701" s="57"/>
      <c r="AL1701" s="57">
        <f>Таблица1[[#This Row],[ФАКТ 1001]]+Таблица1[[#This Row],[ФАКТ 1002]]+Таблица1[[#This Row],[1001 заказ]]+Таблица1[[#This Row],[1002 заказ]]</f>
        <v>0</v>
      </c>
      <c r="AM1701" s="3"/>
      <c r="AN1701" s="3"/>
      <c r="AO1701" s="3"/>
      <c r="AP1701" s="3">
        <f>Таблица1[[#This Row],[Возврат 1002]]+Таблица1[[#This Row],[Возврат 1001]]</f>
        <v>0</v>
      </c>
      <c r="AQ1701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701" s="3"/>
    </row>
    <row r="1702" spans="1:44" ht="15.75" hidden="1" customHeight="1" x14ac:dyDescent="0.25">
      <c r="A1702" s="25" t="s">
        <v>811</v>
      </c>
      <c r="B1702" s="250">
        <v>885347</v>
      </c>
      <c r="C1702" s="254" t="s">
        <v>860</v>
      </c>
      <c r="D1702" s="109" t="s">
        <v>811</v>
      </c>
      <c r="E1702" s="250">
        <v>885347</v>
      </c>
      <c r="F1702" s="250"/>
      <c r="G1702" s="250"/>
      <c r="H1702" s="72"/>
      <c r="I1702" s="268">
        <v>5</v>
      </c>
      <c r="J1702" s="268">
        <v>139.69999999999999</v>
      </c>
      <c r="K1702" s="268">
        <v>16</v>
      </c>
      <c r="L1702" s="268">
        <v>58</v>
      </c>
      <c r="M1702" s="273">
        <v>98.6</v>
      </c>
      <c r="N1702" s="72">
        <v>5</v>
      </c>
      <c r="O1702" s="76" t="str">
        <f>CONCATENATE(Таблица1[[#This Row],[Отверстия]],"/",Таблица1[[#This Row],[PCD]])</f>
        <v>5/139,7</v>
      </c>
      <c r="P1702" s="67" t="s">
        <v>978</v>
      </c>
      <c r="Q1702" s="278" t="str">
        <f>CONCATENATE(Таблица1[[#This Row],[Отверстия]],"/",Таблица1[[#This Row],[PCD]],"/",Таблица1[[#This Row],[Диаметр]])</f>
        <v>5/139,7/16</v>
      </c>
      <c r="R1702" s="280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5/139,7/16/58/98,6/5</v>
      </c>
      <c r="S1702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5-139,7-16-58-98,6-5</v>
      </c>
      <c r="T1702" s="283" t="s">
        <v>28</v>
      </c>
      <c r="U1702" s="80">
        <v>4</v>
      </c>
      <c r="V1702" s="250">
        <v>4</v>
      </c>
      <c r="W1702" s="285" t="s">
        <v>2802</v>
      </c>
      <c r="X1702" s="34">
        <v>1280</v>
      </c>
      <c r="Y1702" s="163"/>
      <c r="Z1702" s="283">
        <v>0</v>
      </c>
      <c r="AA1702" s="295">
        <f>IFERROR(VLOOKUP(Таблица1[[#This Row],[Товар КОД6]],'Stock СВОД'!$A$5:$C$220,2,0),)</f>
        <v>0</v>
      </c>
      <c r="AB1702" s="299">
        <f>IFERROR(VLOOKUP(Таблица1[[#This Row],[Товар КОД6]],'Продажи Период СВОД'!$A$5:$C$410,2,0),)</f>
        <v>0</v>
      </c>
      <c r="AC1702" s="303">
        <f>IFERROR(VLOOKUP(Таблица1[[#This Row],[Товар КОД6]],'Stock СВОД'!$A$5:$C$220,3,0),)</f>
        <v>0</v>
      </c>
      <c r="AD1702" s="305">
        <f>IFERROR(VLOOKUP(Таблица1[[#This Row],[Товар КОД6]],'Продажи Период СВОД'!$A$5:$C$410,3,0),)</f>
        <v>0</v>
      </c>
      <c r="AE1702" s="119">
        <f>Таблица1[[#This Row],[СТОК 1001]]+Таблица1[[#This Row],[СТОК 1002,]]</f>
        <v>0</v>
      </c>
      <c r="AF1702" s="309"/>
      <c r="AG1702" s="313"/>
      <c r="AH1702" s="121">
        <f>Таблица1[[#This Row],[1002 заказ]]+Таблица1[[#This Row],[1001 заказ]]</f>
        <v>0</v>
      </c>
      <c r="AI1702" s="57">
        <v>1</v>
      </c>
      <c r="AJ1702" s="57"/>
      <c r="AK1702" s="57"/>
      <c r="AL1702" s="57">
        <f>Таблица1[[#This Row],[ФАКТ 1001]]+Таблица1[[#This Row],[ФАКТ 1002]]+Таблица1[[#This Row],[1001 заказ]]+Таблица1[[#This Row],[1002 заказ]]</f>
        <v>0</v>
      </c>
      <c r="AM1702" s="3"/>
      <c r="AN1702" s="3"/>
      <c r="AO1702" s="3"/>
      <c r="AP1702" s="3">
        <f>Таблица1[[#This Row],[Возврат 1002]]+Таблица1[[#This Row],[Возврат 1001]]</f>
        <v>0</v>
      </c>
      <c r="AQ1702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702" s="3"/>
    </row>
    <row r="1703" spans="1:44" ht="15.75" hidden="1" customHeight="1" x14ac:dyDescent="0.25">
      <c r="A1703" s="25" t="s">
        <v>811</v>
      </c>
      <c r="B1703" s="250">
        <v>895827</v>
      </c>
      <c r="C1703" s="254" t="s">
        <v>861</v>
      </c>
      <c r="D1703" s="109" t="s">
        <v>811</v>
      </c>
      <c r="E1703" s="250">
        <v>895827</v>
      </c>
      <c r="F1703" s="250"/>
      <c r="G1703" s="250"/>
      <c r="H1703" s="72"/>
      <c r="I1703" s="268">
        <v>5</v>
      </c>
      <c r="J1703" s="268">
        <v>139.69999999999999</v>
      </c>
      <c r="K1703" s="268">
        <v>16</v>
      </c>
      <c r="L1703" s="268">
        <v>58</v>
      </c>
      <c r="M1703" s="273">
        <v>98.6</v>
      </c>
      <c r="N1703" s="72">
        <v>5</v>
      </c>
      <c r="O1703" s="76" t="str">
        <f>CONCATENATE(Таблица1[[#This Row],[Отверстия]],"/",Таблица1[[#This Row],[PCD]])</f>
        <v>5/139,7</v>
      </c>
      <c r="P1703" s="67" t="s">
        <v>979</v>
      </c>
      <c r="Q1703" s="278" t="str">
        <f>CONCATENATE(Таблица1[[#This Row],[Отверстия]],"/",Таблица1[[#This Row],[PCD]],"/",Таблица1[[#This Row],[Диаметр]])</f>
        <v>5/139,7/16</v>
      </c>
      <c r="R1703" s="280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5/139,7/16/58/98,6/5</v>
      </c>
      <c r="S1703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5-139,7-16-58-98,6-5</v>
      </c>
      <c r="T1703" s="58" t="s">
        <v>28</v>
      </c>
      <c r="U1703" s="2">
        <v>4</v>
      </c>
      <c r="V1703" s="2">
        <v>4</v>
      </c>
      <c r="W1703" s="285" t="s">
        <v>2802</v>
      </c>
      <c r="X1703" s="34">
        <v>1287</v>
      </c>
      <c r="Y1703" s="163"/>
      <c r="Z1703" s="293">
        <v>0</v>
      </c>
      <c r="AA1703" s="295">
        <f>IFERROR(VLOOKUP(Таблица1[[#This Row],[Товар КОД6]],'Stock СВОД'!$A$5:$C$220,2,0),)</f>
        <v>0</v>
      </c>
      <c r="AB1703" s="299">
        <f>IFERROR(VLOOKUP(Таблица1[[#This Row],[Товар КОД6]],'Продажи Период СВОД'!$A$5:$C$410,2,0),)</f>
        <v>0</v>
      </c>
      <c r="AC1703" s="303">
        <f>IFERROR(VLOOKUP(Таблица1[[#This Row],[Товар КОД6]],'Stock СВОД'!$A$5:$C$220,3,0),)</f>
        <v>0</v>
      </c>
      <c r="AD1703" s="305">
        <f>IFERROR(VLOOKUP(Таблица1[[#This Row],[Товар КОД6]],'Продажи Период СВОД'!$A$5:$C$410,3,0),)</f>
        <v>0</v>
      </c>
      <c r="AE1703" s="119">
        <f>Таблица1[[#This Row],[СТОК 1001]]+Таблица1[[#This Row],[СТОК 1002,]]</f>
        <v>0</v>
      </c>
      <c r="AF1703" s="309"/>
      <c r="AG1703" s="313"/>
      <c r="AH1703" s="121">
        <f>Таблица1[[#This Row],[1002 заказ]]+Таблица1[[#This Row],[1001 заказ]]</f>
        <v>0</v>
      </c>
      <c r="AI1703" s="57">
        <v>1</v>
      </c>
      <c r="AJ1703" s="57"/>
      <c r="AK1703" s="57"/>
      <c r="AL1703" s="57">
        <f>Таблица1[[#This Row],[ФАКТ 1001]]+Таблица1[[#This Row],[ФАКТ 1002]]+Таблица1[[#This Row],[1001 заказ]]+Таблица1[[#This Row],[1002 заказ]]</f>
        <v>0</v>
      </c>
      <c r="AM1703" s="3"/>
      <c r="AN1703" s="3"/>
      <c r="AO1703" s="3"/>
      <c r="AP1703" s="3">
        <f>Таблица1[[#This Row],[Возврат 1002]]+Таблица1[[#This Row],[Возврат 1001]]</f>
        <v>0</v>
      </c>
      <c r="AQ1703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703" s="3"/>
    </row>
    <row r="1704" spans="1:44" ht="15.75" hidden="1" customHeight="1" x14ac:dyDescent="0.25">
      <c r="A1704" s="25" t="s">
        <v>811</v>
      </c>
      <c r="B1704" s="250">
        <v>875712</v>
      </c>
      <c r="C1704" s="254">
        <v>48776370001</v>
      </c>
      <c r="D1704" s="109" t="s">
        <v>811</v>
      </c>
      <c r="E1704" s="250">
        <v>875712</v>
      </c>
      <c r="F1704" s="250"/>
      <c r="G1704" s="250"/>
      <c r="H1704" s="72"/>
      <c r="I1704" s="268">
        <v>6</v>
      </c>
      <c r="J1704" s="268">
        <v>170</v>
      </c>
      <c r="K1704" s="268">
        <v>16</v>
      </c>
      <c r="L1704" s="268">
        <v>102</v>
      </c>
      <c r="M1704" s="268">
        <v>130</v>
      </c>
      <c r="N1704" s="72">
        <v>5.5</v>
      </c>
      <c r="O1704" s="76" t="str">
        <f>CONCATENATE(Таблица1[[#This Row],[Отверстия]],"/",Таблица1[[#This Row],[PCD]])</f>
        <v>6/170</v>
      </c>
      <c r="P1704" s="67" t="s">
        <v>981</v>
      </c>
      <c r="Q1704" s="278" t="str">
        <f>CONCATENATE(Таблица1[[#This Row],[Отверстия]],"/",Таблица1[[#This Row],[PCD]],"/",Таблица1[[#This Row],[Диаметр]])</f>
        <v>6/170/16</v>
      </c>
      <c r="R1704" s="280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6/170/16/102/130/5,5</v>
      </c>
      <c r="S1704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6-170-16-102-130-5,5</v>
      </c>
      <c r="T1704" s="2" t="s">
        <v>22</v>
      </c>
      <c r="U1704" s="2"/>
      <c r="V1704" s="2"/>
      <c r="W1704" s="285"/>
      <c r="X1704" s="34">
        <v>1409</v>
      </c>
      <c r="Y1704" s="163"/>
      <c r="Z1704" s="283">
        <v>0</v>
      </c>
      <c r="AA1704" s="295">
        <f>IFERROR(VLOOKUP(Таблица1[[#This Row],[Товар КОД6]],'Stock СВОД'!$A$5:$C$220,2,0),)</f>
        <v>0</v>
      </c>
      <c r="AB1704" s="299">
        <f>IFERROR(VLOOKUP(Таблица1[[#This Row],[Товар КОД6]],'Продажи Период СВОД'!$A$5:$C$410,2,0),)</f>
        <v>0</v>
      </c>
      <c r="AC1704" s="303">
        <f>IFERROR(VLOOKUP(Таблица1[[#This Row],[Товар КОД6]],'Stock СВОД'!$A$5:$C$220,3,0),)</f>
        <v>0</v>
      </c>
      <c r="AD1704" s="305">
        <f>IFERROR(VLOOKUP(Таблица1[[#This Row],[Товар КОД6]],'Продажи Период СВОД'!$A$5:$C$410,3,0),)</f>
        <v>0</v>
      </c>
      <c r="AE1704" s="119">
        <f>Таблица1[[#This Row],[СТОК 1001]]+Таблица1[[#This Row],[СТОК 1002,]]</f>
        <v>0</v>
      </c>
      <c r="AF1704" s="309"/>
      <c r="AG1704" s="313"/>
      <c r="AH1704" s="121">
        <f>Таблица1[[#This Row],[1002 заказ]]+Таблица1[[#This Row],[1001 заказ]]</f>
        <v>0</v>
      </c>
      <c r="AI1704" s="57"/>
      <c r="AJ1704" s="57"/>
      <c r="AK1704" s="57"/>
      <c r="AL1704" s="57">
        <f>Таблица1[[#This Row],[ФАКТ 1001]]+Таблица1[[#This Row],[ФАКТ 1002]]+Таблица1[[#This Row],[1001 заказ]]+Таблица1[[#This Row],[1002 заказ]]</f>
        <v>0</v>
      </c>
      <c r="AN1704" s="3"/>
      <c r="AO1704" s="3"/>
      <c r="AP1704" s="30">
        <f>Таблица1[[#This Row],[Возврат 1002]]+Таблица1[[#This Row],[Возврат 1001]]</f>
        <v>0</v>
      </c>
      <c r="AQ1704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705" spans="1:44" ht="15.75" hidden="1" customHeight="1" x14ac:dyDescent="0.25">
      <c r="A1705" s="25" t="s">
        <v>811</v>
      </c>
      <c r="B1705" s="250">
        <v>446437</v>
      </c>
      <c r="C1705" s="254">
        <v>13859</v>
      </c>
      <c r="D1705" s="109" t="s">
        <v>811</v>
      </c>
      <c r="E1705" s="250">
        <v>446437</v>
      </c>
      <c r="F1705" s="250"/>
      <c r="G1705" s="250"/>
      <c r="H1705" s="72"/>
      <c r="I1705" s="268">
        <v>6</v>
      </c>
      <c r="J1705" s="268">
        <v>170</v>
      </c>
      <c r="K1705" s="268">
        <v>16</v>
      </c>
      <c r="L1705" s="268">
        <v>105</v>
      </c>
      <c r="M1705" s="250">
        <v>130</v>
      </c>
      <c r="N1705" s="72">
        <v>5.5</v>
      </c>
      <c r="O1705" s="76" t="str">
        <f>CONCATENATE(Таблица1[[#This Row],[Отверстия]],"/",Таблица1[[#This Row],[PCD]])</f>
        <v>6/170</v>
      </c>
      <c r="P1705" s="67" t="s">
        <v>2737</v>
      </c>
      <c r="Q1705" s="278" t="str">
        <f>CONCATENATE(Таблица1[[#This Row],[Отверстия]],"/",Таблица1[[#This Row],[PCD]],"/",Таблица1[[#This Row],[Диаметр]])</f>
        <v>6/170/16</v>
      </c>
      <c r="R1705" s="280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6/170/16/105/130/5,5</v>
      </c>
      <c r="S1705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6-170-16-105-130-5,5</v>
      </c>
      <c r="T1705" s="250" t="s">
        <v>22</v>
      </c>
      <c r="U1705" s="80"/>
      <c r="V1705" s="250"/>
      <c r="W1705" s="285"/>
      <c r="X1705" s="34">
        <v>1712.5</v>
      </c>
      <c r="Y1705" s="163"/>
      <c r="Z1705" s="283">
        <v>0</v>
      </c>
      <c r="AA1705" s="295">
        <f>IFERROR(VLOOKUP(Таблица1[[#This Row],[Товар КОД6]],'Stock СВОД'!$A$5:$C$220,2,0),)</f>
        <v>0</v>
      </c>
      <c r="AB1705" s="299">
        <f>IFERROR(VLOOKUP(Таблица1[[#This Row],[Товар КОД6]],'Продажи Период СВОД'!$A$5:$C$410,2,0),)</f>
        <v>0</v>
      </c>
      <c r="AC1705" s="303">
        <f>IFERROR(VLOOKUP(Таблица1[[#This Row],[Товар КОД6]],'Stock СВОД'!$A$5:$C$220,3,0),)</f>
        <v>0</v>
      </c>
      <c r="AD1705" s="305">
        <f>IFERROR(VLOOKUP(Таблица1[[#This Row],[Товар КОД6]],'Продажи Период СВОД'!$A$5:$C$410,3,0),)</f>
        <v>0</v>
      </c>
      <c r="AE1705" s="119">
        <f>Таблица1[[#This Row],[СТОК 1001]]+Таблица1[[#This Row],[СТОК 1002,]]</f>
        <v>0</v>
      </c>
      <c r="AF1705" s="309"/>
      <c r="AG1705" s="313"/>
      <c r="AH1705" s="121">
        <f>Таблица1[[#This Row],[1002 заказ]]+Таблица1[[#This Row],[1001 заказ]]</f>
        <v>0</v>
      </c>
      <c r="AI1705" s="57"/>
      <c r="AJ1705" s="57"/>
      <c r="AK1705" s="57"/>
      <c r="AL1705" s="57">
        <f>Таблица1[[#This Row],[ФАКТ 1001]]+Таблица1[[#This Row],[ФАКТ 1002]]+Таблица1[[#This Row],[1001 заказ]]+Таблица1[[#This Row],[1002 заказ]]</f>
        <v>0</v>
      </c>
      <c r="AN1705" s="3"/>
      <c r="AO1705" s="3"/>
      <c r="AP1705" s="30">
        <f>Таблица1[[#This Row],[Возврат 1002]]+Таблица1[[#This Row],[Возврат 1001]]</f>
        <v>0</v>
      </c>
      <c r="AQ1705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706" spans="1:44" ht="15.75" hidden="1" customHeight="1" x14ac:dyDescent="0.25">
      <c r="A1706" s="25" t="s">
        <v>811</v>
      </c>
      <c r="B1706" s="72">
        <v>895825</v>
      </c>
      <c r="C1706" s="94">
        <v>86153788557</v>
      </c>
      <c r="D1706" s="109" t="s">
        <v>811</v>
      </c>
      <c r="E1706" s="72">
        <v>895825</v>
      </c>
      <c r="F1706" s="72"/>
      <c r="G1706" s="72"/>
      <c r="H1706" s="72"/>
      <c r="I1706" s="268">
        <v>6</v>
      </c>
      <c r="J1706" s="268">
        <v>170</v>
      </c>
      <c r="K1706" s="268">
        <v>16</v>
      </c>
      <c r="L1706" s="268">
        <v>105</v>
      </c>
      <c r="M1706" s="72">
        <v>130</v>
      </c>
      <c r="N1706" s="72">
        <v>5.5</v>
      </c>
      <c r="O1706" s="76" t="str">
        <f>CONCATENATE(Таблица1[[#This Row],[Отверстия]],"/",Таблица1[[#This Row],[PCD]])</f>
        <v>6/170</v>
      </c>
      <c r="P1706" s="67" t="s">
        <v>2737</v>
      </c>
      <c r="Q1706" s="76" t="str">
        <f>CONCATENATE(Таблица1[[#This Row],[Отверстия]],"/",Таблица1[[#This Row],[PCD]],"/",Таблица1[[#This Row],[Диаметр]])</f>
        <v>6/170/16</v>
      </c>
      <c r="R1706" s="77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6/170/16/105/130/5,5</v>
      </c>
      <c r="S1706" s="54" t="str">
        <f>CONCATENATE(Таблица1[[#This Row],[Отверстия]],"-",Таблица1[[#This Row],[PCD]],"-",Таблица1[[#This Row],[Диаметр]],"-",Таблица1[[#This Row],[Вылет]],"-",Таблица1[[#This Row],[d Ступицы]],"-",Таблица1[[#This Row],[Ширина]])</f>
        <v>6-170-16-105-130-5,5</v>
      </c>
      <c r="T1706" s="72" t="s">
        <v>22</v>
      </c>
      <c r="U1706" s="80"/>
      <c r="V1706" s="72"/>
      <c r="W1706" s="84"/>
      <c r="X1706" s="34">
        <v>1410</v>
      </c>
      <c r="Y1706" s="164"/>
      <c r="Z1706" s="82">
        <v>0</v>
      </c>
      <c r="AA1706" s="297">
        <f>IFERROR(VLOOKUP(Таблица1[[#This Row],[Товар КОД6]],'Stock СВОД'!$A$5:$C$220,2,0),)</f>
        <v>0</v>
      </c>
      <c r="AB1706" s="301">
        <f>IFERROR(VLOOKUP(Таблица1[[#This Row],[Товар КОД6]],'Продажи Период СВОД'!$A$5:$C$410,2,0),)</f>
        <v>0</v>
      </c>
      <c r="AC1706" s="303">
        <f>IFERROR(VLOOKUP(Таблица1[[#This Row],[Товар КОД6]],'Stock СВОД'!$A$5:$C$220,3,0),)</f>
        <v>0</v>
      </c>
      <c r="AD1706" s="306">
        <f>IFERROR(VLOOKUP(Таблица1[[#This Row],[Товар КОД6]],'Продажи Период СВОД'!$A$5:$C$410,3,0),)</f>
        <v>0</v>
      </c>
      <c r="AE1706" s="52">
        <f>Таблица1[[#This Row],[СТОК 1001]]+Таблица1[[#This Row],[СТОК 1002,]]</f>
        <v>0</v>
      </c>
      <c r="AF1706" s="311"/>
      <c r="AG1706" s="315"/>
      <c r="AH1706" s="121">
        <f>Таблица1[[#This Row],[1002 заказ]]+Таблица1[[#This Row],[1001 заказ]]</f>
        <v>0</v>
      </c>
      <c r="AI1706" s="57"/>
      <c r="AJ1706" s="57"/>
      <c r="AK1706" s="57"/>
      <c r="AL1706" s="57">
        <f>Таблица1[[#This Row],[ФАКТ 1001]]+Таблица1[[#This Row],[ФАКТ 1002]]+Таблица1[[#This Row],[1001 заказ]]+Таблица1[[#This Row],[1002 заказ]]</f>
        <v>0</v>
      </c>
      <c r="AM1706" s="3"/>
      <c r="AN1706" s="3"/>
      <c r="AO1706" s="3"/>
      <c r="AP1706" s="3">
        <f>Таблица1[[#This Row],[Возврат 1002]]+Таблица1[[#This Row],[Возврат 1001]]</f>
        <v>0</v>
      </c>
      <c r="AQ1706" s="3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706" s="3"/>
    </row>
    <row r="1707" spans="1:44" ht="15.75" customHeight="1" x14ac:dyDescent="0.25">
      <c r="A1707" s="23" t="s">
        <v>810</v>
      </c>
      <c r="B1707" s="225">
        <v>2145903</v>
      </c>
      <c r="C1707" s="236" t="s">
        <v>4550</v>
      </c>
      <c r="D1707" s="23" t="s">
        <v>810</v>
      </c>
      <c r="E1707" s="72">
        <v>2145903</v>
      </c>
      <c r="F1707" s="7" t="s">
        <v>38</v>
      </c>
      <c r="G1707" s="237" t="s">
        <v>4593</v>
      </c>
      <c r="H1707" s="5" t="s">
        <v>21</v>
      </c>
      <c r="I1707" s="149">
        <v>4</v>
      </c>
      <c r="J1707" s="149">
        <v>98</v>
      </c>
      <c r="K1707" s="149">
        <v>14</v>
      </c>
      <c r="L1707" s="149">
        <v>35</v>
      </c>
      <c r="M1707" s="317">
        <v>58.6</v>
      </c>
      <c r="N1707" s="149">
        <v>5.5</v>
      </c>
      <c r="O1707" s="208" t="str">
        <f>CONCATENATE(Таблица1[[#This Row],[Отверстия]],"/",Таблица1[[#This Row],[PCD]])</f>
        <v>4/98</v>
      </c>
      <c r="P1707" s="237" t="s">
        <v>4503</v>
      </c>
      <c r="Q1707" s="225" t="str">
        <f>CONCATENATE(Таблица1[[#This Row],[Отверстия]],"/",Таблица1[[#This Row],[PCD]],"/",Таблица1[[#This Row],[Диаметр]])</f>
        <v>4/98/14</v>
      </c>
      <c r="R1707" s="318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4/98/14/35/58,6/5,5</v>
      </c>
      <c r="S1707" s="240" t="s">
        <v>4604</v>
      </c>
      <c r="T1707" s="225"/>
      <c r="U1707" s="57"/>
      <c r="V1707" s="235"/>
      <c r="W1707" s="285"/>
      <c r="X1707" s="319"/>
      <c r="Y1707" s="320"/>
      <c r="Z1707" s="319"/>
      <c r="AA1707" s="295">
        <f>IFERROR(VLOOKUP(Таблица1[[#This Row],[Товар КОД6]],'Stock СВОД'!$A$5:$C$220,2,0),)</f>
        <v>0</v>
      </c>
      <c r="AB1707" s="321">
        <f>IFERROR(VLOOKUP(Таблица1[[#This Row],[Товар КОД6]],'Продажи Период СВОД'!$A$5:$C$410,2,0),)</f>
        <v>0</v>
      </c>
      <c r="AC1707" s="322">
        <f>IFERROR(VLOOKUP(Таблица1[[#This Row],[Товар КОД6]],'Stock СВОД'!$A$5:$C$220,3,0),)</f>
        <v>0</v>
      </c>
      <c r="AD1707" s="116">
        <f>IFERROR(VLOOKUP(Таблица1[[#This Row],[Товар КОД6]],'Продажи Период СВОД'!$A$5:$C$410,3,0),)</f>
        <v>0</v>
      </c>
      <c r="AE1707" s="119">
        <f>Таблица1[[#This Row],[СТОК 1001]]+Таблица1[[#This Row],[СТОК 1002,]]</f>
        <v>0</v>
      </c>
      <c r="AF1707" s="323"/>
      <c r="AG1707" s="324"/>
      <c r="AH1707" s="325">
        <f>Таблица1[[#This Row],[1002 заказ]]+Таблица1[[#This Row],[1001 заказ]]</f>
        <v>0</v>
      </c>
      <c r="AJ1707" s="57"/>
      <c r="AK1707" s="57"/>
      <c r="AL1707" s="239">
        <f>Таблица1[[#This Row],[ФАКТ 1001]]+Таблица1[[#This Row],[ФАКТ 1002]]+Таблица1[[#This Row],[1001 заказ]]+Таблица1[[#This Row],[1002 заказ]]</f>
        <v>0</v>
      </c>
      <c r="AN1707" s="3"/>
      <c r="AO1707" s="3"/>
      <c r="AP1707" s="48">
        <f>Таблица1[[#This Row],[Возврат 1002]]+Таблица1[[#This Row],[Возврат 1001]]</f>
        <v>0</v>
      </c>
      <c r="AQ1707" s="48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708" spans="1:44" ht="15.75" customHeight="1" x14ac:dyDescent="0.25">
      <c r="A1708" s="23" t="s">
        <v>810</v>
      </c>
      <c r="B1708" s="225">
        <v>2145904</v>
      </c>
      <c r="C1708" s="236" t="s">
        <v>4551</v>
      </c>
      <c r="D1708" s="23" t="s">
        <v>810</v>
      </c>
      <c r="E1708" s="268">
        <v>2145904</v>
      </c>
      <c r="F1708" s="7" t="s">
        <v>38</v>
      </c>
      <c r="G1708" s="237" t="s">
        <v>4593</v>
      </c>
      <c r="H1708" s="5" t="s">
        <v>21</v>
      </c>
      <c r="I1708" s="238">
        <v>4</v>
      </c>
      <c r="J1708" s="238">
        <v>100</v>
      </c>
      <c r="K1708" s="238">
        <v>14</v>
      </c>
      <c r="L1708" s="238">
        <v>38</v>
      </c>
      <c r="M1708" s="317">
        <v>67.099999999999994</v>
      </c>
      <c r="N1708" s="149">
        <v>5.5</v>
      </c>
      <c r="O1708" s="208" t="str">
        <f>CONCATENATE(Таблица1[[#This Row],[Отверстия]],"/",Таблица1[[#This Row],[PCD]])</f>
        <v>4/100</v>
      </c>
      <c r="P1708" s="237" t="s">
        <v>4504</v>
      </c>
      <c r="Q1708" s="225" t="str">
        <f>CONCATENATE(Таблица1[[#This Row],[Отверстия]],"/",Таблица1[[#This Row],[PCD]],"/",Таблица1[[#This Row],[Диаметр]])</f>
        <v>4/100/14</v>
      </c>
      <c r="R1708" s="318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4/100/14/38/67,1/5,5</v>
      </c>
      <c r="S1708" s="240" t="s">
        <v>4605</v>
      </c>
      <c r="T1708" s="225"/>
      <c r="U1708" s="57"/>
      <c r="V1708" s="235"/>
      <c r="W1708" s="285"/>
      <c r="X1708" s="319"/>
      <c r="Y1708" s="320"/>
      <c r="Z1708" s="319"/>
      <c r="AA1708" s="295">
        <f>IFERROR(VLOOKUP(Таблица1[[#This Row],[Товар КОД6]],'Stock СВОД'!$A$5:$C$220,2,0),)</f>
        <v>0</v>
      </c>
      <c r="AB1708" s="321">
        <f>IFERROR(VLOOKUP(Таблица1[[#This Row],[Товар КОД6]],'Продажи Период СВОД'!$A$5:$C$410,2,0),)</f>
        <v>0</v>
      </c>
      <c r="AC1708" s="322">
        <f>IFERROR(VLOOKUP(Таблица1[[#This Row],[Товар КОД6]],'Stock СВОД'!$A$5:$C$220,3,0),)</f>
        <v>0</v>
      </c>
      <c r="AD1708" s="116">
        <f>IFERROR(VLOOKUP(Таблица1[[#This Row],[Товар КОД6]],'Продажи Период СВОД'!$A$5:$C$410,3,0),)</f>
        <v>0</v>
      </c>
      <c r="AE1708" s="119">
        <f>Таблица1[[#This Row],[СТОК 1001]]+Таблица1[[#This Row],[СТОК 1002,]]</f>
        <v>0</v>
      </c>
      <c r="AF1708" s="323"/>
      <c r="AG1708" s="324"/>
      <c r="AH1708" s="325">
        <f>Таблица1[[#This Row],[1002 заказ]]+Таблица1[[#This Row],[1001 заказ]]</f>
        <v>0</v>
      </c>
      <c r="AJ1708" s="57"/>
      <c r="AK1708" s="57"/>
      <c r="AL1708" s="239">
        <f>Таблица1[[#This Row],[ФАКТ 1001]]+Таблица1[[#This Row],[ФАКТ 1002]]+Таблица1[[#This Row],[1001 заказ]]+Таблица1[[#This Row],[1002 заказ]]</f>
        <v>0</v>
      </c>
      <c r="AN1708" s="3"/>
      <c r="AO1708" s="3"/>
      <c r="AP1708" s="48">
        <f>Таблица1[[#This Row],[Возврат 1002]]+Таблица1[[#This Row],[Возврат 1001]]</f>
        <v>0</v>
      </c>
      <c r="AQ1708" s="48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709" spans="1:44" ht="15.75" customHeight="1" x14ac:dyDescent="0.25">
      <c r="A1709" s="23" t="s">
        <v>810</v>
      </c>
      <c r="B1709" s="225">
        <v>2145905</v>
      </c>
      <c r="C1709" s="236" t="s">
        <v>4552</v>
      </c>
      <c r="D1709" s="23" t="s">
        <v>810</v>
      </c>
      <c r="E1709" s="268">
        <v>2145905</v>
      </c>
      <c r="F1709" s="7" t="s">
        <v>38</v>
      </c>
      <c r="G1709" s="237" t="s">
        <v>1101</v>
      </c>
      <c r="H1709" s="5" t="s">
        <v>21</v>
      </c>
      <c r="I1709" s="238">
        <v>4</v>
      </c>
      <c r="J1709" s="238">
        <v>100</v>
      </c>
      <c r="K1709" s="238">
        <v>14</v>
      </c>
      <c r="L1709" s="238">
        <v>38</v>
      </c>
      <c r="M1709" s="317">
        <v>67.099999999999994</v>
      </c>
      <c r="N1709" s="149">
        <v>5.5</v>
      </c>
      <c r="O1709" s="208" t="str">
        <f>CONCATENATE(Таблица1[[#This Row],[Отверстия]],"/",Таблица1[[#This Row],[PCD]])</f>
        <v>4/100</v>
      </c>
      <c r="P1709" s="237" t="s">
        <v>4505</v>
      </c>
      <c r="Q1709" s="225" t="str">
        <f>CONCATENATE(Таблица1[[#This Row],[Отверстия]],"/",Таблица1[[#This Row],[PCD]],"/",Таблица1[[#This Row],[Диаметр]])</f>
        <v>4/100/14</v>
      </c>
      <c r="R1709" s="318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4/100/14/38/67,1/5,5</v>
      </c>
      <c r="S1709" s="240" t="s">
        <v>4605</v>
      </c>
      <c r="T1709" s="225"/>
      <c r="U1709" s="57"/>
      <c r="V1709" s="235"/>
      <c r="W1709" s="285"/>
      <c r="X1709" s="319"/>
      <c r="Y1709" s="320"/>
      <c r="Z1709" s="319"/>
      <c r="AA1709" s="295">
        <f>IFERROR(VLOOKUP(Таблица1[[#This Row],[Товар КОД6]],'Stock СВОД'!$A$5:$C$220,2,0),)</f>
        <v>0</v>
      </c>
      <c r="AB1709" s="321">
        <f>IFERROR(VLOOKUP(Таблица1[[#This Row],[Товар КОД6]],'Продажи Период СВОД'!$A$5:$C$410,2,0),)</f>
        <v>0</v>
      </c>
      <c r="AC1709" s="322">
        <f>IFERROR(VLOOKUP(Таблица1[[#This Row],[Товар КОД6]],'Stock СВОД'!$A$5:$C$220,3,0),)</f>
        <v>0</v>
      </c>
      <c r="AD1709" s="116">
        <f>IFERROR(VLOOKUP(Таблица1[[#This Row],[Товар КОД6]],'Продажи Период СВОД'!$A$5:$C$410,3,0),)</f>
        <v>0</v>
      </c>
      <c r="AE1709" s="119">
        <f>Таблица1[[#This Row],[СТОК 1001]]+Таблица1[[#This Row],[СТОК 1002,]]</f>
        <v>0</v>
      </c>
      <c r="AF1709" s="323"/>
      <c r="AG1709" s="324"/>
      <c r="AH1709" s="325">
        <f>Таблица1[[#This Row],[1002 заказ]]+Таблица1[[#This Row],[1001 заказ]]</f>
        <v>0</v>
      </c>
      <c r="AJ1709" s="57"/>
      <c r="AK1709" s="57"/>
      <c r="AL1709" s="239">
        <f>Таблица1[[#This Row],[ФАКТ 1001]]+Таблица1[[#This Row],[ФАКТ 1002]]+Таблица1[[#This Row],[1001 заказ]]+Таблица1[[#This Row],[1002 заказ]]</f>
        <v>0</v>
      </c>
      <c r="AN1709" s="3"/>
      <c r="AO1709" s="3"/>
      <c r="AP1709" s="48">
        <f>Таблица1[[#This Row],[Возврат 1002]]+Таблица1[[#This Row],[Возврат 1001]]</f>
        <v>0</v>
      </c>
      <c r="AQ1709" s="48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710" spans="1:44" ht="15.75" customHeight="1" x14ac:dyDescent="0.25">
      <c r="A1710" s="23" t="s">
        <v>810</v>
      </c>
      <c r="B1710" s="225">
        <v>2145906</v>
      </c>
      <c r="C1710" s="236" t="s">
        <v>4553</v>
      </c>
      <c r="D1710" s="23" t="s">
        <v>810</v>
      </c>
      <c r="E1710" s="268">
        <v>2145906</v>
      </c>
      <c r="F1710" s="7" t="s">
        <v>38</v>
      </c>
      <c r="G1710" s="237" t="s">
        <v>4593</v>
      </c>
      <c r="H1710" s="5" t="s">
        <v>21</v>
      </c>
      <c r="I1710" s="238">
        <v>4</v>
      </c>
      <c r="J1710" s="238">
        <v>108</v>
      </c>
      <c r="K1710" s="238">
        <v>14</v>
      </c>
      <c r="L1710" s="238">
        <v>38</v>
      </c>
      <c r="M1710" s="317">
        <v>67.099999999999994</v>
      </c>
      <c r="N1710" s="149">
        <v>5.5</v>
      </c>
      <c r="O1710" s="208" t="str">
        <f>CONCATENATE(Таблица1[[#This Row],[Отверстия]],"/",Таблица1[[#This Row],[PCD]])</f>
        <v>4/108</v>
      </c>
      <c r="P1710" s="237" t="s">
        <v>4506</v>
      </c>
      <c r="Q1710" s="225" t="str">
        <f>CONCATENATE(Таблица1[[#This Row],[Отверстия]],"/",Таблица1[[#This Row],[PCD]],"/",Таблица1[[#This Row],[Диаметр]])</f>
        <v>4/108/14</v>
      </c>
      <c r="R1710" s="318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4/108/14/38/67,1/5,5</v>
      </c>
      <c r="S1710" s="240" t="s">
        <v>4606</v>
      </c>
      <c r="T1710" s="225"/>
      <c r="U1710" s="57"/>
      <c r="V1710" s="235"/>
      <c r="W1710" s="285"/>
      <c r="X1710" s="319"/>
      <c r="Y1710" s="320"/>
      <c r="Z1710" s="319"/>
      <c r="AA1710" s="295">
        <f>IFERROR(VLOOKUP(Таблица1[[#This Row],[Товар КОД6]],'Stock СВОД'!$A$5:$C$220,2,0),)</f>
        <v>0</v>
      </c>
      <c r="AB1710" s="321">
        <f>IFERROR(VLOOKUP(Таблица1[[#This Row],[Товар КОД6]],'Продажи Период СВОД'!$A$5:$C$410,2,0),)</f>
        <v>0</v>
      </c>
      <c r="AC1710" s="322">
        <f>IFERROR(VLOOKUP(Таблица1[[#This Row],[Товар КОД6]],'Stock СВОД'!$A$5:$C$220,3,0),)</f>
        <v>0</v>
      </c>
      <c r="AD1710" s="116">
        <f>IFERROR(VLOOKUP(Таблица1[[#This Row],[Товар КОД6]],'Продажи Период СВОД'!$A$5:$C$410,3,0),)</f>
        <v>0</v>
      </c>
      <c r="AE1710" s="119">
        <f>Таблица1[[#This Row],[СТОК 1001]]+Таблица1[[#This Row],[СТОК 1002,]]</f>
        <v>0</v>
      </c>
      <c r="AF1710" s="323"/>
      <c r="AG1710" s="324"/>
      <c r="AH1710" s="325">
        <f>Таблица1[[#This Row],[1002 заказ]]+Таблица1[[#This Row],[1001 заказ]]</f>
        <v>0</v>
      </c>
      <c r="AJ1710" s="57"/>
      <c r="AK1710" s="57"/>
      <c r="AL1710" s="239">
        <f>Таблица1[[#This Row],[ФАКТ 1001]]+Таблица1[[#This Row],[ФАКТ 1002]]+Таблица1[[#This Row],[1001 заказ]]+Таблица1[[#This Row],[1002 заказ]]</f>
        <v>0</v>
      </c>
      <c r="AN1710" s="3"/>
      <c r="AO1710" s="3"/>
      <c r="AP1710" s="48">
        <f>Таблица1[[#This Row],[Возврат 1002]]+Таблица1[[#This Row],[Возврат 1001]]</f>
        <v>0</v>
      </c>
      <c r="AQ1710" s="48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711" spans="1:44" ht="15.75" customHeight="1" x14ac:dyDescent="0.25">
      <c r="A1711" s="23" t="s">
        <v>810</v>
      </c>
      <c r="B1711" s="225">
        <v>2145907</v>
      </c>
      <c r="C1711" s="236" t="s">
        <v>4554</v>
      </c>
      <c r="D1711" s="23" t="s">
        <v>810</v>
      </c>
      <c r="E1711" s="268">
        <v>2145907</v>
      </c>
      <c r="F1711" s="7" t="s">
        <v>38</v>
      </c>
      <c r="G1711" s="237" t="s">
        <v>1101</v>
      </c>
      <c r="H1711" s="5" t="s">
        <v>21</v>
      </c>
      <c r="I1711" s="238">
        <v>4</v>
      </c>
      <c r="J1711" s="238">
        <v>108</v>
      </c>
      <c r="K1711" s="238">
        <v>14</v>
      </c>
      <c r="L1711" s="238">
        <v>38</v>
      </c>
      <c r="M1711" s="317">
        <v>67.099999999999994</v>
      </c>
      <c r="N1711" s="149">
        <v>5.5</v>
      </c>
      <c r="O1711" s="208" t="str">
        <f>CONCATENATE(Таблица1[[#This Row],[Отверстия]],"/",Таблица1[[#This Row],[PCD]])</f>
        <v>4/108</v>
      </c>
      <c r="P1711" s="237" t="s">
        <v>4507</v>
      </c>
      <c r="Q1711" s="225" t="str">
        <f>CONCATENATE(Таблица1[[#This Row],[Отверстия]],"/",Таблица1[[#This Row],[PCD]],"/",Таблица1[[#This Row],[Диаметр]])</f>
        <v>4/108/14</v>
      </c>
      <c r="R1711" s="318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4/108/14/38/67,1/5,5</v>
      </c>
      <c r="S1711" s="240" t="s">
        <v>4606</v>
      </c>
      <c r="T1711" s="225"/>
      <c r="U1711" s="57"/>
      <c r="V1711" s="235"/>
      <c r="W1711" s="285"/>
      <c r="X1711" s="319"/>
      <c r="Y1711" s="320"/>
      <c r="Z1711" s="319"/>
      <c r="AA1711" s="295">
        <f>IFERROR(VLOOKUP(Таблица1[[#This Row],[Товар КОД6]],'Stock СВОД'!$A$5:$C$220,2,0),)</f>
        <v>0</v>
      </c>
      <c r="AB1711" s="321">
        <f>IFERROR(VLOOKUP(Таблица1[[#This Row],[Товар КОД6]],'Продажи Период СВОД'!$A$5:$C$410,2,0),)</f>
        <v>0</v>
      </c>
      <c r="AC1711" s="322">
        <f>IFERROR(VLOOKUP(Таблица1[[#This Row],[Товар КОД6]],'Stock СВОД'!$A$5:$C$220,3,0),)</f>
        <v>0</v>
      </c>
      <c r="AD1711" s="116">
        <f>IFERROR(VLOOKUP(Таблица1[[#This Row],[Товар КОД6]],'Продажи Период СВОД'!$A$5:$C$410,3,0),)</f>
        <v>0</v>
      </c>
      <c r="AE1711" s="119">
        <f>Таблица1[[#This Row],[СТОК 1001]]+Таблица1[[#This Row],[СТОК 1002,]]</f>
        <v>0</v>
      </c>
      <c r="AF1711" s="323"/>
      <c r="AG1711" s="324"/>
      <c r="AH1711" s="325">
        <f>Таблица1[[#This Row],[1002 заказ]]+Таблица1[[#This Row],[1001 заказ]]</f>
        <v>0</v>
      </c>
      <c r="AJ1711" s="57"/>
      <c r="AK1711" s="57"/>
      <c r="AL1711" s="239">
        <f>Таблица1[[#This Row],[ФАКТ 1001]]+Таблица1[[#This Row],[ФАКТ 1002]]+Таблица1[[#This Row],[1001 заказ]]+Таблица1[[#This Row],[1002 заказ]]</f>
        <v>0</v>
      </c>
      <c r="AN1711" s="3"/>
      <c r="AO1711" s="3"/>
      <c r="AP1711" s="48">
        <f>Таблица1[[#This Row],[Возврат 1002]]+Таблица1[[#This Row],[Возврат 1001]]</f>
        <v>0</v>
      </c>
      <c r="AQ1711" s="48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712" spans="1:44" ht="15.75" customHeight="1" x14ac:dyDescent="0.25">
      <c r="A1712" s="23" t="s">
        <v>810</v>
      </c>
      <c r="B1712" s="225">
        <v>2145908</v>
      </c>
      <c r="C1712" s="236" t="s">
        <v>4555</v>
      </c>
      <c r="D1712" s="23" t="s">
        <v>810</v>
      </c>
      <c r="E1712" s="268">
        <v>2145908</v>
      </c>
      <c r="F1712" s="7" t="s">
        <v>38</v>
      </c>
      <c r="G1712" s="237" t="s">
        <v>4593</v>
      </c>
      <c r="H1712" s="5" t="s">
        <v>21</v>
      </c>
      <c r="I1712" s="238">
        <v>4</v>
      </c>
      <c r="J1712" s="238">
        <v>100</v>
      </c>
      <c r="K1712" s="238">
        <v>14</v>
      </c>
      <c r="L1712" s="238">
        <v>43</v>
      </c>
      <c r="M1712" s="317">
        <v>60.1</v>
      </c>
      <c r="N1712" s="149">
        <v>5.5</v>
      </c>
      <c r="O1712" s="208" t="str">
        <f>CONCATENATE(Таблица1[[#This Row],[Отверстия]],"/",Таблица1[[#This Row],[PCD]])</f>
        <v>4/100</v>
      </c>
      <c r="P1712" s="237" t="s">
        <v>4508</v>
      </c>
      <c r="Q1712" s="225" t="str">
        <f>CONCATENATE(Таблица1[[#This Row],[Отверстия]],"/",Таблица1[[#This Row],[PCD]],"/",Таблица1[[#This Row],[Диаметр]])</f>
        <v>4/100/14</v>
      </c>
      <c r="R1712" s="318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4/100/14/43/60,1/5,5</v>
      </c>
      <c r="S1712" s="240" t="s">
        <v>4607</v>
      </c>
      <c r="T1712" s="225"/>
      <c r="U1712" s="57"/>
      <c r="V1712" s="235"/>
      <c r="W1712" s="285"/>
      <c r="X1712" s="319"/>
      <c r="Y1712" s="320"/>
      <c r="Z1712" s="319"/>
      <c r="AA1712" s="295">
        <f>IFERROR(VLOOKUP(Таблица1[[#This Row],[Товар КОД6]],'Stock СВОД'!$A$5:$C$220,2,0),)</f>
        <v>0</v>
      </c>
      <c r="AB1712" s="321">
        <f>IFERROR(VLOOKUP(Таблица1[[#This Row],[Товар КОД6]],'Продажи Период СВОД'!$A$5:$C$410,2,0),)</f>
        <v>0</v>
      </c>
      <c r="AC1712" s="322">
        <f>IFERROR(VLOOKUP(Таблица1[[#This Row],[Товар КОД6]],'Stock СВОД'!$A$5:$C$220,3,0),)</f>
        <v>0</v>
      </c>
      <c r="AD1712" s="116">
        <f>IFERROR(VLOOKUP(Таблица1[[#This Row],[Товар КОД6]],'Продажи Период СВОД'!$A$5:$C$410,3,0),)</f>
        <v>0</v>
      </c>
      <c r="AE1712" s="119">
        <f>Таблица1[[#This Row],[СТОК 1001]]+Таблица1[[#This Row],[СТОК 1002,]]</f>
        <v>0</v>
      </c>
      <c r="AF1712" s="323"/>
      <c r="AG1712" s="324"/>
      <c r="AH1712" s="325">
        <f>Таблица1[[#This Row],[1002 заказ]]+Таблица1[[#This Row],[1001 заказ]]</f>
        <v>0</v>
      </c>
      <c r="AJ1712" s="57"/>
      <c r="AK1712" s="57"/>
      <c r="AL1712" s="239">
        <f>Таблица1[[#This Row],[ФАКТ 1001]]+Таблица1[[#This Row],[ФАКТ 1002]]+Таблица1[[#This Row],[1001 заказ]]+Таблица1[[#This Row],[1002 заказ]]</f>
        <v>0</v>
      </c>
      <c r="AN1712" s="3"/>
      <c r="AO1712" s="3"/>
      <c r="AP1712" s="48">
        <f>Таблица1[[#This Row],[Возврат 1002]]+Таблица1[[#This Row],[Возврат 1001]]</f>
        <v>0</v>
      </c>
      <c r="AQ1712" s="48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713" spans="1:43" ht="15.75" customHeight="1" x14ac:dyDescent="0.25">
      <c r="A1713" s="23" t="s">
        <v>810</v>
      </c>
      <c r="B1713" s="225">
        <v>2145909</v>
      </c>
      <c r="C1713" s="236" t="s">
        <v>4556</v>
      </c>
      <c r="D1713" s="23" t="s">
        <v>810</v>
      </c>
      <c r="E1713" s="268">
        <v>2145909</v>
      </c>
      <c r="F1713" s="7" t="s">
        <v>38</v>
      </c>
      <c r="G1713" s="237" t="s">
        <v>4593</v>
      </c>
      <c r="H1713" s="5" t="s">
        <v>21</v>
      </c>
      <c r="I1713" s="238">
        <v>4</v>
      </c>
      <c r="J1713" s="238">
        <v>114.3</v>
      </c>
      <c r="K1713" s="238">
        <v>14</v>
      </c>
      <c r="L1713" s="238">
        <v>35</v>
      </c>
      <c r="M1713" s="317">
        <v>66.099999999999994</v>
      </c>
      <c r="N1713" s="149">
        <v>5.5</v>
      </c>
      <c r="O1713" s="208" t="str">
        <f>CONCATENATE(Таблица1[[#This Row],[Отверстия]],"/",Таблица1[[#This Row],[PCD]])</f>
        <v>4/114,3</v>
      </c>
      <c r="P1713" s="237" t="s">
        <v>4509</v>
      </c>
      <c r="Q1713" s="225" t="str">
        <f>CONCATENATE(Таблица1[[#This Row],[Отверстия]],"/",Таблица1[[#This Row],[PCD]],"/",Таблица1[[#This Row],[Диаметр]])</f>
        <v>4/114,3/14</v>
      </c>
      <c r="R1713" s="318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4/114,3/14/35/66,1/5,5</v>
      </c>
      <c r="S1713" s="240" t="s">
        <v>4608</v>
      </c>
      <c r="T1713" s="225"/>
      <c r="U1713" s="57"/>
      <c r="V1713" s="235"/>
      <c r="W1713" s="285"/>
      <c r="X1713" s="319"/>
      <c r="Y1713" s="320"/>
      <c r="Z1713" s="319"/>
      <c r="AA1713" s="295">
        <f>IFERROR(VLOOKUP(Таблица1[[#This Row],[Товар КОД6]],'Stock СВОД'!$A$5:$C$220,2,0),)</f>
        <v>0</v>
      </c>
      <c r="AB1713" s="321">
        <f>IFERROR(VLOOKUP(Таблица1[[#This Row],[Товар КОД6]],'Продажи Период СВОД'!$A$5:$C$410,2,0),)</f>
        <v>0</v>
      </c>
      <c r="AC1713" s="322">
        <f>IFERROR(VLOOKUP(Таблица1[[#This Row],[Товар КОД6]],'Stock СВОД'!$A$5:$C$220,3,0),)</f>
        <v>0</v>
      </c>
      <c r="AD1713" s="116">
        <f>IFERROR(VLOOKUP(Таблица1[[#This Row],[Товар КОД6]],'Продажи Период СВОД'!$A$5:$C$410,3,0),)</f>
        <v>0</v>
      </c>
      <c r="AE1713" s="119">
        <f>Таблица1[[#This Row],[СТОК 1001]]+Таблица1[[#This Row],[СТОК 1002,]]</f>
        <v>0</v>
      </c>
      <c r="AF1713" s="323"/>
      <c r="AG1713" s="324"/>
      <c r="AH1713" s="325">
        <f>Таблица1[[#This Row],[1002 заказ]]+Таблица1[[#This Row],[1001 заказ]]</f>
        <v>0</v>
      </c>
      <c r="AJ1713" s="57"/>
      <c r="AK1713" s="57"/>
      <c r="AL1713" s="239">
        <f>Таблица1[[#This Row],[ФАКТ 1001]]+Таблица1[[#This Row],[ФАКТ 1002]]+Таблица1[[#This Row],[1001 заказ]]+Таблица1[[#This Row],[1002 заказ]]</f>
        <v>0</v>
      </c>
      <c r="AN1713" s="3"/>
      <c r="AO1713" s="3"/>
      <c r="AP1713" s="48">
        <f>Таблица1[[#This Row],[Возврат 1002]]+Таблица1[[#This Row],[Возврат 1001]]</f>
        <v>0</v>
      </c>
      <c r="AQ1713" s="48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714" spans="1:43" ht="15.75" customHeight="1" x14ac:dyDescent="0.25">
      <c r="A1714" s="23" t="s">
        <v>810</v>
      </c>
      <c r="B1714" s="225">
        <v>2146160</v>
      </c>
      <c r="C1714" s="236" t="s">
        <v>4557</v>
      </c>
      <c r="D1714" s="23" t="s">
        <v>810</v>
      </c>
      <c r="E1714" s="268">
        <v>2146160</v>
      </c>
      <c r="F1714" s="7" t="s">
        <v>38</v>
      </c>
      <c r="G1714" s="237" t="s">
        <v>1101</v>
      </c>
      <c r="H1714" s="5" t="s">
        <v>21</v>
      </c>
      <c r="I1714" s="238">
        <v>4</v>
      </c>
      <c r="J1714" s="238">
        <v>114.3</v>
      </c>
      <c r="K1714" s="238">
        <v>14</v>
      </c>
      <c r="L1714" s="238">
        <v>35</v>
      </c>
      <c r="M1714" s="317">
        <v>66.099999999999994</v>
      </c>
      <c r="N1714" s="149">
        <v>5.5</v>
      </c>
      <c r="O1714" s="208" t="str">
        <f>CONCATENATE(Таблица1[[#This Row],[Отверстия]],"/",Таблица1[[#This Row],[PCD]])</f>
        <v>4/114,3</v>
      </c>
      <c r="P1714" s="237" t="s">
        <v>4510</v>
      </c>
      <c r="Q1714" s="225" t="str">
        <f>CONCATENATE(Таблица1[[#This Row],[Отверстия]],"/",Таблица1[[#This Row],[PCD]],"/",Таблица1[[#This Row],[Диаметр]])</f>
        <v>4/114,3/14</v>
      </c>
      <c r="R1714" s="318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4/114,3/14/35/66,1/5,5</v>
      </c>
      <c r="S1714" s="240" t="s">
        <v>4608</v>
      </c>
      <c r="T1714" s="225"/>
      <c r="U1714" s="57"/>
      <c r="V1714" s="235"/>
      <c r="W1714" s="285"/>
      <c r="X1714" s="319"/>
      <c r="Y1714" s="320"/>
      <c r="Z1714" s="319"/>
      <c r="AA1714" s="295">
        <f>IFERROR(VLOOKUP(Таблица1[[#This Row],[Товар КОД6]],'Stock СВОД'!$A$5:$C$220,2,0),)</f>
        <v>0</v>
      </c>
      <c r="AB1714" s="321">
        <f>IFERROR(VLOOKUP(Таблица1[[#This Row],[Товар КОД6]],'Продажи Период СВОД'!$A$5:$C$410,2,0),)</f>
        <v>0</v>
      </c>
      <c r="AC1714" s="322">
        <f>IFERROR(VLOOKUP(Таблица1[[#This Row],[Товар КОД6]],'Stock СВОД'!$A$5:$C$220,3,0),)</f>
        <v>0</v>
      </c>
      <c r="AD1714" s="116">
        <f>IFERROR(VLOOKUP(Таблица1[[#This Row],[Товар КОД6]],'Продажи Период СВОД'!$A$5:$C$410,3,0),)</f>
        <v>0</v>
      </c>
      <c r="AE1714" s="119">
        <f>Таблица1[[#This Row],[СТОК 1001]]+Таблица1[[#This Row],[СТОК 1002,]]</f>
        <v>0</v>
      </c>
      <c r="AF1714" s="323"/>
      <c r="AG1714" s="324"/>
      <c r="AH1714" s="325">
        <f>Таблица1[[#This Row],[1002 заказ]]+Таблица1[[#This Row],[1001 заказ]]</f>
        <v>0</v>
      </c>
      <c r="AJ1714" s="57"/>
      <c r="AK1714" s="57"/>
      <c r="AL1714" s="239">
        <f>Таблица1[[#This Row],[ФАКТ 1001]]+Таблица1[[#This Row],[ФАКТ 1002]]+Таблица1[[#This Row],[1001 заказ]]+Таблица1[[#This Row],[1002 заказ]]</f>
        <v>0</v>
      </c>
      <c r="AN1714" s="3"/>
      <c r="AO1714" s="3"/>
      <c r="AP1714" s="48">
        <f>Таблица1[[#This Row],[Возврат 1002]]+Таблица1[[#This Row],[Возврат 1001]]</f>
        <v>0</v>
      </c>
      <c r="AQ1714" s="48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715" spans="1:43" ht="15.75" customHeight="1" x14ac:dyDescent="0.25">
      <c r="A1715" s="23" t="s">
        <v>810</v>
      </c>
      <c r="B1715" s="225">
        <v>2146161</v>
      </c>
      <c r="C1715" s="236" t="s">
        <v>4558</v>
      </c>
      <c r="D1715" s="23" t="s">
        <v>810</v>
      </c>
      <c r="E1715" s="268">
        <v>2146161</v>
      </c>
      <c r="F1715" s="7" t="s">
        <v>38</v>
      </c>
      <c r="G1715" s="237" t="s">
        <v>1180</v>
      </c>
      <c r="H1715" s="5" t="s">
        <v>21</v>
      </c>
      <c r="I1715" s="238">
        <v>4</v>
      </c>
      <c r="J1715" s="238">
        <v>100</v>
      </c>
      <c r="K1715" s="238">
        <v>14</v>
      </c>
      <c r="L1715" s="238">
        <v>39</v>
      </c>
      <c r="M1715" s="317">
        <v>56.6</v>
      </c>
      <c r="N1715" s="149">
        <v>5.5</v>
      </c>
      <c r="O1715" s="208" t="str">
        <f>CONCATENATE(Таблица1[[#This Row],[Отверстия]],"/",Таблица1[[#This Row],[PCD]])</f>
        <v>4/100</v>
      </c>
      <c r="P1715" s="237" t="s">
        <v>4511</v>
      </c>
      <c r="Q1715" s="225" t="str">
        <f>CONCATENATE(Таблица1[[#This Row],[Отверстия]],"/",Таблица1[[#This Row],[PCD]],"/",Таблица1[[#This Row],[Диаметр]])</f>
        <v>4/100/14</v>
      </c>
      <c r="R1715" s="318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4/100/14/39/56,6/5,5</v>
      </c>
      <c r="S1715" s="240" t="s">
        <v>4609</v>
      </c>
      <c r="T1715" s="225"/>
      <c r="U1715" s="57"/>
      <c r="V1715" s="235"/>
      <c r="W1715" s="285"/>
      <c r="X1715" s="319"/>
      <c r="Y1715" s="320"/>
      <c r="Z1715" s="319"/>
      <c r="AA1715" s="295">
        <f>IFERROR(VLOOKUP(Таблица1[[#This Row],[Товар КОД6]],'Stock СВОД'!$A$5:$C$220,2,0),)</f>
        <v>0</v>
      </c>
      <c r="AB1715" s="321">
        <f>IFERROR(VLOOKUP(Таблица1[[#This Row],[Товар КОД6]],'Продажи Период СВОД'!$A$5:$C$410,2,0),)</f>
        <v>0</v>
      </c>
      <c r="AC1715" s="322">
        <f>IFERROR(VLOOKUP(Таблица1[[#This Row],[Товар КОД6]],'Stock СВОД'!$A$5:$C$220,3,0),)</f>
        <v>0</v>
      </c>
      <c r="AD1715" s="116">
        <f>IFERROR(VLOOKUP(Таблица1[[#This Row],[Товар КОД6]],'Продажи Период СВОД'!$A$5:$C$410,3,0),)</f>
        <v>0</v>
      </c>
      <c r="AE1715" s="119">
        <f>Таблица1[[#This Row],[СТОК 1001]]+Таблица1[[#This Row],[СТОК 1002,]]</f>
        <v>0</v>
      </c>
      <c r="AF1715" s="323"/>
      <c r="AG1715" s="324"/>
      <c r="AH1715" s="325">
        <f>Таблица1[[#This Row],[1002 заказ]]+Таблица1[[#This Row],[1001 заказ]]</f>
        <v>0</v>
      </c>
      <c r="AJ1715" s="57"/>
      <c r="AK1715" s="57"/>
      <c r="AL1715" s="239">
        <f>Таблица1[[#This Row],[ФАКТ 1001]]+Таблица1[[#This Row],[ФАКТ 1002]]+Таблица1[[#This Row],[1001 заказ]]+Таблица1[[#This Row],[1002 заказ]]</f>
        <v>0</v>
      </c>
      <c r="AN1715" s="3"/>
      <c r="AO1715" s="3"/>
      <c r="AP1715" s="48">
        <f>Таблица1[[#This Row],[Возврат 1002]]+Таблица1[[#This Row],[Возврат 1001]]</f>
        <v>0</v>
      </c>
      <c r="AQ1715" s="48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716" spans="1:43" ht="15.75" customHeight="1" x14ac:dyDescent="0.25">
      <c r="A1716" s="23" t="s">
        <v>810</v>
      </c>
      <c r="B1716" s="225">
        <v>2146162</v>
      </c>
      <c r="C1716" s="236" t="s">
        <v>4559</v>
      </c>
      <c r="D1716" s="23" t="s">
        <v>810</v>
      </c>
      <c r="E1716" s="268">
        <v>2146162</v>
      </c>
      <c r="F1716" s="7" t="s">
        <v>38</v>
      </c>
      <c r="G1716" s="237" t="s">
        <v>4594</v>
      </c>
      <c r="H1716" s="5" t="s">
        <v>21</v>
      </c>
      <c r="I1716" s="238">
        <v>4</v>
      </c>
      <c r="J1716" s="238">
        <v>100</v>
      </c>
      <c r="K1716" s="238">
        <v>14</v>
      </c>
      <c r="L1716" s="238">
        <v>39</v>
      </c>
      <c r="M1716" s="317">
        <v>56.6</v>
      </c>
      <c r="N1716" s="149">
        <v>5.5</v>
      </c>
      <c r="O1716" s="208" t="str">
        <f>CONCATENATE(Таблица1[[#This Row],[Отверстия]],"/",Таблица1[[#This Row],[PCD]])</f>
        <v>4/100</v>
      </c>
      <c r="P1716" s="237" t="s">
        <v>4512</v>
      </c>
      <c r="Q1716" s="225" t="str">
        <f>CONCATENATE(Таблица1[[#This Row],[Отверстия]],"/",Таблица1[[#This Row],[PCD]],"/",Таблица1[[#This Row],[Диаметр]])</f>
        <v>4/100/14</v>
      </c>
      <c r="R1716" s="318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4/100/14/39/56,6/5,5</v>
      </c>
      <c r="S1716" s="240" t="s">
        <v>4609</v>
      </c>
      <c r="T1716" s="225"/>
      <c r="U1716" s="57"/>
      <c r="V1716" s="235"/>
      <c r="W1716" s="285"/>
      <c r="X1716" s="319"/>
      <c r="Y1716" s="320"/>
      <c r="Z1716" s="319"/>
      <c r="AA1716" s="295">
        <f>IFERROR(VLOOKUP(Таблица1[[#This Row],[Товар КОД6]],'Stock СВОД'!$A$5:$C$220,2,0),)</f>
        <v>0</v>
      </c>
      <c r="AB1716" s="321">
        <f>IFERROR(VLOOKUP(Таблица1[[#This Row],[Товар КОД6]],'Продажи Период СВОД'!$A$5:$C$410,2,0),)</f>
        <v>0</v>
      </c>
      <c r="AC1716" s="322">
        <f>IFERROR(VLOOKUP(Таблица1[[#This Row],[Товар КОД6]],'Stock СВОД'!$A$5:$C$220,3,0),)</f>
        <v>0</v>
      </c>
      <c r="AD1716" s="116">
        <f>IFERROR(VLOOKUP(Таблица1[[#This Row],[Товар КОД6]],'Продажи Период СВОД'!$A$5:$C$410,3,0),)</f>
        <v>0</v>
      </c>
      <c r="AE1716" s="119">
        <f>Таблица1[[#This Row],[СТОК 1001]]+Таблица1[[#This Row],[СТОК 1002,]]</f>
        <v>0</v>
      </c>
      <c r="AF1716" s="323"/>
      <c r="AG1716" s="324"/>
      <c r="AH1716" s="325">
        <f>Таблица1[[#This Row],[1002 заказ]]+Таблица1[[#This Row],[1001 заказ]]</f>
        <v>0</v>
      </c>
      <c r="AJ1716" s="57"/>
      <c r="AK1716" s="57"/>
      <c r="AL1716" s="239">
        <f>Таблица1[[#This Row],[ФАКТ 1001]]+Таблица1[[#This Row],[ФАКТ 1002]]+Таблица1[[#This Row],[1001 заказ]]+Таблица1[[#This Row],[1002 заказ]]</f>
        <v>0</v>
      </c>
      <c r="AN1716" s="3"/>
      <c r="AO1716" s="3"/>
      <c r="AP1716" s="48">
        <f>Таблица1[[#This Row],[Возврат 1002]]+Таблица1[[#This Row],[Возврат 1001]]</f>
        <v>0</v>
      </c>
      <c r="AQ1716" s="48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717" spans="1:43" ht="15.75" customHeight="1" x14ac:dyDescent="0.25">
      <c r="A1717" s="23" t="s">
        <v>810</v>
      </c>
      <c r="B1717" s="225">
        <v>2146163</v>
      </c>
      <c r="C1717" s="236" t="s">
        <v>4560</v>
      </c>
      <c r="D1717" s="23" t="s">
        <v>810</v>
      </c>
      <c r="E1717" s="268">
        <v>2146163</v>
      </c>
      <c r="F1717" s="7" t="s">
        <v>38</v>
      </c>
      <c r="G1717" s="237" t="s">
        <v>4595</v>
      </c>
      <c r="H1717" s="5" t="s">
        <v>21</v>
      </c>
      <c r="I1717" s="238">
        <v>4</v>
      </c>
      <c r="J1717" s="238">
        <v>100</v>
      </c>
      <c r="K1717" s="238">
        <v>14</v>
      </c>
      <c r="L1717" s="238">
        <v>39</v>
      </c>
      <c r="M1717" s="317">
        <v>56.6</v>
      </c>
      <c r="N1717" s="149">
        <v>5.5</v>
      </c>
      <c r="O1717" s="208" t="str">
        <f>CONCATENATE(Таблица1[[#This Row],[Отверстия]],"/",Таблица1[[#This Row],[PCD]])</f>
        <v>4/100</v>
      </c>
      <c r="P1717" s="237" t="s">
        <v>4513</v>
      </c>
      <c r="Q1717" s="225" t="str">
        <f>CONCATENATE(Таблица1[[#This Row],[Отверстия]],"/",Таблица1[[#This Row],[PCD]],"/",Таблица1[[#This Row],[Диаметр]])</f>
        <v>4/100/14</v>
      </c>
      <c r="R1717" s="318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4/100/14/39/56,6/5,5</v>
      </c>
      <c r="S1717" s="240" t="s">
        <v>4609</v>
      </c>
      <c r="T1717" s="225"/>
      <c r="U1717" s="57"/>
      <c r="V1717" s="235"/>
      <c r="W1717" s="285"/>
      <c r="X1717" s="319"/>
      <c r="Y1717" s="320"/>
      <c r="Z1717" s="319"/>
      <c r="AA1717" s="295">
        <f>IFERROR(VLOOKUP(Таблица1[[#This Row],[Товар КОД6]],'Stock СВОД'!$A$5:$C$220,2,0),)</f>
        <v>0</v>
      </c>
      <c r="AB1717" s="321">
        <f>IFERROR(VLOOKUP(Таблица1[[#This Row],[Товар КОД6]],'Продажи Период СВОД'!$A$5:$C$410,2,0),)</f>
        <v>0</v>
      </c>
      <c r="AC1717" s="322">
        <f>IFERROR(VLOOKUP(Таблица1[[#This Row],[Товар КОД6]],'Stock СВОД'!$A$5:$C$220,3,0),)</f>
        <v>0</v>
      </c>
      <c r="AD1717" s="116">
        <f>IFERROR(VLOOKUP(Таблица1[[#This Row],[Товар КОД6]],'Продажи Период СВОД'!$A$5:$C$410,3,0),)</f>
        <v>0</v>
      </c>
      <c r="AE1717" s="119">
        <f>Таблица1[[#This Row],[СТОК 1001]]+Таблица1[[#This Row],[СТОК 1002,]]</f>
        <v>0</v>
      </c>
      <c r="AF1717" s="323"/>
      <c r="AG1717" s="324"/>
      <c r="AH1717" s="325">
        <f>Таблица1[[#This Row],[1002 заказ]]+Таблица1[[#This Row],[1001 заказ]]</f>
        <v>0</v>
      </c>
      <c r="AJ1717" s="57"/>
      <c r="AK1717" s="57"/>
      <c r="AL1717" s="239">
        <f>Таблица1[[#This Row],[ФАКТ 1001]]+Таблица1[[#This Row],[ФАКТ 1002]]+Таблица1[[#This Row],[1001 заказ]]+Таблица1[[#This Row],[1002 заказ]]</f>
        <v>0</v>
      </c>
      <c r="AN1717" s="3"/>
      <c r="AO1717" s="3"/>
      <c r="AP1717" s="48">
        <f>Таблица1[[#This Row],[Возврат 1002]]+Таблица1[[#This Row],[Возврат 1001]]</f>
        <v>0</v>
      </c>
      <c r="AQ1717" s="48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718" spans="1:43" ht="15.75" customHeight="1" x14ac:dyDescent="0.25">
      <c r="A1718" s="23" t="s">
        <v>810</v>
      </c>
      <c r="B1718" s="225">
        <v>2146164</v>
      </c>
      <c r="C1718" s="236" t="s">
        <v>4561</v>
      </c>
      <c r="D1718" s="23" t="s">
        <v>810</v>
      </c>
      <c r="E1718" s="268">
        <v>2146164</v>
      </c>
      <c r="F1718" s="7" t="s">
        <v>38</v>
      </c>
      <c r="G1718" s="237" t="s">
        <v>4596</v>
      </c>
      <c r="H1718" s="5" t="s">
        <v>21</v>
      </c>
      <c r="I1718" s="238">
        <v>4</v>
      </c>
      <c r="J1718" s="238">
        <v>100</v>
      </c>
      <c r="K1718" s="238">
        <v>14</v>
      </c>
      <c r="L1718" s="238">
        <v>39</v>
      </c>
      <c r="M1718" s="317">
        <v>56.6</v>
      </c>
      <c r="N1718" s="149">
        <v>5.5</v>
      </c>
      <c r="O1718" s="208" t="str">
        <f>CONCATENATE(Таблица1[[#This Row],[Отверстия]],"/",Таблица1[[#This Row],[PCD]])</f>
        <v>4/100</v>
      </c>
      <c r="P1718" s="237" t="s">
        <v>4514</v>
      </c>
      <c r="Q1718" s="225" t="str">
        <f>CONCATENATE(Таблица1[[#This Row],[Отверстия]],"/",Таблица1[[#This Row],[PCD]],"/",Таблица1[[#This Row],[Диаметр]])</f>
        <v>4/100/14</v>
      </c>
      <c r="R1718" s="318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4/100/14/39/56,6/5,5</v>
      </c>
      <c r="S1718" s="240" t="s">
        <v>4609</v>
      </c>
      <c r="T1718" s="225"/>
      <c r="U1718" s="57"/>
      <c r="V1718" s="235"/>
      <c r="W1718" s="285"/>
      <c r="X1718" s="319"/>
      <c r="Y1718" s="320"/>
      <c r="Z1718" s="319"/>
      <c r="AA1718" s="295">
        <f>IFERROR(VLOOKUP(Таблица1[[#This Row],[Товар КОД6]],'Stock СВОД'!$A$5:$C$220,2,0),)</f>
        <v>0</v>
      </c>
      <c r="AB1718" s="321">
        <f>IFERROR(VLOOKUP(Таблица1[[#This Row],[Товар КОД6]],'Продажи Период СВОД'!$A$5:$C$410,2,0),)</f>
        <v>0</v>
      </c>
      <c r="AC1718" s="322">
        <f>IFERROR(VLOOKUP(Таблица1[[#This Row],[Товар КОД6]],'Stock СВОД'!$A$5:$C$220,3,0),)</f>
        <v>0</v>
      </c>
      <c r="AD1718" s="116">
        <f>IFERROR(VLOOKUP(Таблица1[[#This Row],[Товар КОД6]],'Продажи Период СВОД'!$A$5:$C$410,3,0),)</f>
        <v>0</v>
      </c>
      <c r="AE1718" s="119">
        <f>Таблица1[[#This Row],[СТОК 1001]]+Таблица1[[#This Row],[СТОК 1002,]]</f>
        <v>0</v>
      </c>
      <c r="AF1718" s="323"/>
      <c r="AG1718" s="324"/>
      <c r="AH1718" s="325">
        <f>Таблица1[[#This Row],[1002 заказ]]+Таблица1[[#This Row],[1001 заказ]]</f>
        <v>0</v>
      </c>
      <c r="AJ1718" s="57"/>
      <c r="AK1718" s="57"/>
      <c r="AL1718" s="239">
        <f>Таблица1[[#This Row],[ФАКТ 1001]]+Таблица1[[#This Row],[ФАКТ 1002]]+Таблица1[[#This Row],[1001 заказ]]+Таблица1[[#This Row],[1002 заказ]]</f>
        <v>0</v>
      </c>
      <c r="AN1718" s="3"/>
      <c r="AO1718" s="3"/>
      <c r="AP1718" s="48">
        <f>Таблица1[[#This Row],[Возврат 1002]]+Таблица1[[#This Row],[Возврат 1001]]</f>
        <v>0</v>
      </c>
      <c r="AQ1718" s="48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719" spans="1:43" ht="15.75" customHeight="1" x14ac:dyDescent="0.25">
      <c r="A1719" s="23" t="s">
        <v>810</v>
      </c>
      <c r="B1719" s="225">
        <v>2146165</v>
      </c>
      <c r="C1719" s="236" t="s">
        <v>4562</v>
      </c>
      <c r="D1719" s="23" t="s">
        <v>810</v>
      </c>
      <c r="E1719" s="268">
        <v>2146165</v>
      </c>
      <c r="F1719" s="7" t="s">
        <v>38</v>
      </c>
      <c r="G1719" s="237" t="s">
        <v>4593</v>
      </c>
      <c r="H1719" s="5" t="s">
        <v>21</v>
      </c>
      <c r="I1719" s="238">
        <v>4</v>
      </c>
      <c r="J1719" s="238">
        <v>100</v>
      </c>
      <c r="K1719" s="238">
        <v>14</v>
      </c>
      <c r="L1719" s="238">
        <v>39</v>
      </c>
      <c r="M1719" s="317">
        <v>56.6</v>
      </c>
      <c r="N1719" s="149">
        <v>5.5</v>
      </c>
      <c r="O1719" s="208" t="str">
        <f>CONCATENATE(Таблица1[[#This Row],[Отверстия]],"/",Таблица1[[#This Row],[PCD]])</f>
        <v>4/100</v>
      </c>
      <c r="P1719" s="237" t="s">
        <v>4515</v>
      </c>
      <c r="Q1719" s="225" t="str">
        <f>CONCATENATE(Таблица1[[#This Row],[Отверстия]],"/",Таблица1[[#This Row],[PCD]],"/",Таблица1[[#This Row],[Диаметр]])</f>
        <v>4/100/14</v>
      </c>
      <c r="R1719" s="318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4/100/14/39/56,6/5,5</v>
      </c>
      <c r="S1719" s="240" t="s">
        <v>4609</v>
      </c>
      <c r="T1719" s="225"/>
      <c r="U1719" s="57"/>
      <c r="V1719" s="235"/>
      <c r="W1719" s="285"/>
      <c r="X1719" s="319"/>
      <c r="Y1719" s="320"/>
      <c r="Z1719" s="319"/>
      <c r="AA1719" s="295">
        <f>IFERROR(VLOOKUP(Таблица1[[#This Row],[Товар КОД6]],'Stock СВОД'!$A$5:$C$220,2,0),)</f>
        <v>0</v>
      </c>
      <c r="AB1719" s="321">
        <f>IFERROR(VLOOKUP(Таблица1[[#This Row],[Товар КОД6]],'Продажи Период СВОД'!$A$5:$C$410,2,0),)</f>
        <v>0</v>
      </c>
      <c r="AC1719" s="322">
        <f>IFERROR(VLOOKUP(Таблица1[[#This Row],[Товар КОД6]],'Stock СВОД'!$A$5:$C$220,3,0),)</f>
        <v>0</v>
      </c>
      <c r="AD1719" s="116">
        <f>IFERROR(VLOOKUP(Таблица1[[#This Row],[Товар КОД6]],'Продажи Период СВОД'!$A$5:$C$410,3,0),)</f>
        <v>0</v>
      </c>
      <c r="AE1719" s="119">
        <f>Таблица1[[#This Row],[СТОК 1001]]+Таблица1[[#This Row],[СТОК 1002,]]</f>
        <v>0</v>
      </c>
      <c r="AF1719" s="323"/>
      <c r="AG1719" s="324"/>
      <c r="AH1719" s="325">
        <f>Таблица1[[#This Row],[1002 заказ]]+Таблица1[[#This Row],[1001 заказ]]</f>
        <v>0</v>
      </c>
      <c r="AJ1719" s="57"/>
      <c r="AK1719" s="57"/>
      <c r="AL1719" s="239">
        <f>Таблица1[[#This Row],[ФАКТ 1001]]+Таблица1[[#This Row],[ФАКТ 1002]]+Таблица1[[#This Row],[1001 заказ]]+Таблица1[[#This Row],[1002 заказ]]</f>
        <v>0</v>
      </c>
      <c r="AN1719" s="3"/>
      <c r="AO1719" s="3"/>
      <c r="AP1719" s="48">
        <f>Таблица1[[#This Row],[Возврат 1002]]+Таблица1[[#This Row],[Возврат 1001]]</f>
        <v>0</v>
      </c>
      <c r="AQ1719" s="48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720" spans="1:43" ht="15.75" customHeight="1" x14ac:dyDescent="0.25">
      <c r="A1720" s="23" t="s">
        <v>810</v>
      </c>
      <c r="B1720" s="225">
        <v>2146166</v>
      </c>
      <c r="C1720" s="236" t="s">
        <v>4563</v>
      </c>
      <c r="D1720" s="23" t="s">
        <v>810</v>
      </c>
      <c r="E1720" s="268">
        <v>2146166</v>
      </c>
      <c r="F1720" s="7" t="s">
        <v>38</v>
      </c>
      <c r="G1720" s="237" t="s">
        <v>1101</v>
      </c>
      <c r="H1720" s="5" t="s">
        <v>21</v>
      </c>
      <c r="I1720" s="238">
        <v>4</v>
      </c>
      <c r="J1720" s="238">
        <v>100</v>
      </c>
      <c r="K1720" s="238">
        <v>14</v>
      </c>
      <c r="L1720" s="238">
        <v>39</v>
      </c>
      <c r="M1720" s="317">
        <v>56.6</v>
      </c>
      <c r="N1720" s="149">
        <v>5.5</v>
      </c>
      <c r="O1720" s="208" t="str">
        <f>CONCATENATE(Таблица1[[#This Row],[Отверстия]],"/",Таблица1[[#This Row],[PCD]])</f>
        <v>4/100</v>
      </c>
      <c r="P1720" s="237" t="s">
        <v>4516</v>
      </c>
      <c r="Q1720" s="225" t="str">
        <f>CONCATENATE(Таблица1[[#This Row],[Отверстия]],"/",Таблица1[[#This Row],[PCD]],"/",Таблица1[[#This Row],[Диаметр]])</f>
        <v>4/100/14</v>
      </c>
      <c r="R1720" s="318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4/100/14/39/56,6/5,5</v>
      </c>
      <c r="S1720" s="240" t="s">
        <v>4609</v>
      </c>
      <c r="T1720" s="225"/>
      <c r="U1720" s="57"/>
      <c r="V1720" s="235"/>
      <c r="W1720" s="285"/>
      <c r="X1720" s="319"/>
      <c r="Y1720" s="320"/>
      <c r="Z1720" s="319"/>
      <c r="AA1720" s="295">
        <f>IFERROR(VLOOKUP(Таблица1[[#This Row],[Товар КОД6]],'Stock СВОД'!$A$5:$C$220,2,0),)</f>
        <v>0</v>
      </c>
      <c r="AB1720" s="321">
        <f>IFERROR(VLOOKUP(Таблица1[[#This Row],[Товар КОД6]],'Продажи Период СВОД'!$A$5:$C$410,2,0),)</f>
        <v>0</v>
      </c>
      <c r="AC1720" s="322">
        <f>IFERROR(VLOOKUP(Таблица1[[#This Row],[Товар КОД6]],'Stock СВОД'!$A$5:$C$220,3,0),)</f>
        <v>0</v>
      </c>
      <c r="AD1720" s="116">
        <f>IFERROR(VLOOKUP(Таблица1[[#This Row],[Товар КОД6]],'Продажи Период СВОД'!$A$5:$C$410,3,0),)</f>
        <v>0</v>
      </c>
      <c r="AE1720" s="119">
        <f>Таблица1[[#This Row],[СТОК 1001]]+Таблица1[[#This Row],[СТОК 1002,]]</f>
        <v>0</v>
      </c>
      <c r="AF1720" s="323"/>
      <c r="AG1720" s="324"/>
      <c r="AH1720" s="325">
        <f>Таблица1[[#This Row],[1002 заказ]]+Таблица1[[#This Row],[1001 заказ]]</f>
        <v>0</v>
      </c>
      <c r="AJ1720" s="57"/>
      <c r="AK1720" s="57"/>
      <c r="AL1720" s="239">
        <f>Таблица1[[#This Row],[ФАКТ 1001]]+Таблица1[[#This Row],[ФАКТ 1002]]+Таблица1[[#This Row],[1001 заказ]]+Таблица1[[#This Row],[1002 заказ]]</f>
        <v>0</v>
      </c>
      <c r="AN1720" s="3"/>
      <c r="AO1720" s="3"/>
      <c r="AP1720" s="48">
        <f>Таблица1[[#This Row],[Возврат 1002]]+Таблица1[[#This Row],[Возврат 1001]]</f>
        <v>0</v>
      </c>
      <c r="AQ1720" s="48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721" spans="1:43" ht="15.75" customHeight="1" x14ac:dyDescent="0.25">
      <c r="A1721" s="23" t="s">
        <v>810</v>
      </c>
      <c r="B1721" s="225">
        <v>2146167</v>
      </c>
      <c r="C1721" s="236" t="s">
        <v>4564</v>
      </c>
      <c r="D1721" s="23" t="s">
        <v>810</v>
      </c>
      <c r="E1721" s="268">
        <v>2146167</v>
      </c>
      <c r="F1721" s="7" t="s">
        <v>38</v>
      </c>
      <c r="G1721" s="237" t="s">
        <v>4593</v>
      </c>
      <c r="H1721" s="5" t="s">
        <v>21</v>
      </c>
      <c r="I1721" s="238">
        <v>4</v>
      </c>
      <c r="J1721" s="238">
        <v>100</v>
      </c>
      <c r="K1721" s="238">
        <v>14</v>
      </c>
      <c r="L1721" s="238">
        <v>46</v>
      </c>
      <c r="M1721" s="317">
        <v>67.099999999999994</v>
      </c>
      <c r="N1721" s="149">
        <v>5.5</v>
      </c>
      <c r="O1721" s="208" t="str">
        <f>CONCATENATE(Таблица1[[#This Row],[Отверстия]],"/",Таблица1[[#This Row],[PCD]])</f>
        <v>4/100</v>
      </c>
      <c r="P1721" s="237" t="s">
        <v>4517</v>
      </c>
      <c r="Q1721" s="225" t="str">
        <f>CONCATENATE(Таблица1[[#This Row],[Отверстия]],"/",Таблица1[[#This Row],[PCD]],"/",Таблица1[[#This Row],[Диаметр]])</f>
        <v>4/100/14</v>
      </c>
      <c r="R1721" s="318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4/100/14/46/67,1/5,5</v>
      </c>
      <c r="S1721" s="240" t="s">
        <v>4610</v>
      </c>
      <c r="T1721" s="225"/>
      <c r="U1721" s="57"/>
      <c r="V1721" s="235"/>
      <c r="W1721" s="285"/>
      <c r="X1721" s="319"/>
      <c r="Y1721" s="320"/>
      <c r="Z1721" s="319"/>
      <c r="AA1721" s="295">
        <f>IFERROR(VLOOKUP(Таблица1[[#This Row],[Товар КОД6]],'Stock СВОД'!$A$5:$C$220,2,0),)</f>
        <v>0</v>
      </c>
      <c r="AB1721" s="321">
        <f>IFERROR(VLOOKUP(Таблица1[[#This Row],[Товар КОД6]],'Продажи Период СВОД'!$A$5:$C$410,2,0),)</f>
        <v>0</v>
      </c>
      <c r="AC1721" s="322">
        <f>IFERROR(VLOOKUP(Таблица1[[#This Row],[Товар КОД6]],'Stock СВОД'!$A$5:$C$220,3,0),)</f>
        <v>0</v>
      </c>
      <c r="AD1721" s="116">
        <f>IFERROR(VLOOKUP(Таблица1[[#This Row],[Товар КОД6]],'Продажи Период СВОД'!$A$5:$C$410,3,0),)</f>
        <v>0</v>
      </c>
      <c r="AE1721" s="119">
        <f>Таблица1[[#This Row],[СТОК 1001]]+Таблица1[[#This Row],[СТОК 1002,]]</f>
        <v>0</v>
      </c>
      <c r="AF1721" s="323"/>
      <c r="AG1721" s="324"/>
      <c r="AH1721" s="325">
        <f>Таблица1[[#This Row],[1002 заказ]]+Таблица1[[#This Row],[1001 заказ]]</f>
        <v>0</v>
      </c>
      <c r="AJ1721" s="57"/>
      <c r="AK1721" s="57"/>
      <c r="AL1721" s="239">
        <f>Таблица1[[#This Row],[ФАКТ 1001]]+Таблица1[[#This Row],[ФАКТ 1002]]+Таблица1[[#This Row],[1001 заказ]]+Таблица1[[#This Row],[1002 заказ]]</f>
        <v>0</v>
      </c>
      <c r="AN1721" s="3"/>
      <c r="AO1721" s="3"/>
      <c r="AP1721" s="48">
        <f>Таблица1[[#This Row],[Возврат 1002]]+Таблица1[[#This Row],[Возврат 1001]]</f>
        <v>0</v>
      </c>
      <c r="AQ1721" s="48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722" spans="1:43" ht="15.75" customHeight="1" x14ac:dyDescent="0.25">
      <c r="A1722" s="23" t="s">
        <v>810</v>
      </c>
      <c r="B1722" s="225">
        <v>2146168</v>
      </c>
      <c r="C1722" s="236" t="s">
        <v>4565</v>
      </c>
      <c r="D1722" s="23" t="s">
        <v>810</v>
      </c>
      <c r="E1722" s="268">
        <v>2146168</v>
      </c>
      <c r="F1722" s="7" t="s">
        <v>38</v>
      </c>
      <c r="G1722" s="237" t="s">
        <v>1101</v>
      </c>
      <c r="H1722" s="5" t="s">
        <v>21</v>
      </c>
      <c r="I1722" s="238">
        <v>4</v>
      </c>
      <c r="J1722" s="238">
        <v>100</v>
      </c>
      <c r="K1722" s="238">
        <v>14</v>
      </c>
      <c r="L1722" s="238">
        <v>46</v>
      </c>
      <c r="M1722" s="317">
        <v>67.099999999999994</v>
      </c>
      <c r="N1722" s="149">
        <v>5.5</v>
      </c>
      <c r="O1722" s="208" t="str">
        <f>CONCATENATE(Таблица1[[#This Row],[Отверстия]],"/",Таблица1[[#This Row],[PCD]])</f>
        <v>4/100</v>
      </c>
      <c r="P1722" s="237" t="s">
        <v>4518</v>
      </c>
      <c r="Q1722" s="225" t="str">
        <f>CONCATENATE(Таблица1[[#This Row],[Отверстия]],"/",Таблица1[[#This Row],[PCD]],"/",Таблица1[[#This Row],[Диаметр]])</f>
        <v>4/100/14</v>
      </c>
      <c r="R1722" s="318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4/100/14/46/67,1/5,5</v>
      </c>
      <c r="S1722" s="240" t="s">
        <v>4610</v>
      </c>
      <c r="T1722" s="225"/>
      <c r="U1722" s="57"/>
      <c r="V1722" s="235"/>
      <c r="W1722" s="285"/>
      <c r="X1722" s="319"/>
      <c r="Y1722" s="320"/>
      <c r="Z1722" s="319"/>
      <c r="AA1722" s="295">
        <f>IFERROR(VLOOKUP(Таблица1[[#This Row],[Товар КОД6]],'Stock СВОД'!$A$5:$C$220,2,0),)</f>
        <v>0</v>
      </c>
      <c r="AB1722" s="321">
        <f>IFERROR(VLOOKUP(Таблица1[[#This Row],[Товар КОД6]],'Продажи Период СВОД'!$A$5:$C$410,2,0),)</f>
        <v>0</v>
      </c>
      <c r="AC1722" s="322">
        <f>IFERROR(VLOOKUP(Таблица1[[#This Row],[Товар КОД6]],'Stock СВОД'!$A$5:$C$220,3,0),)</f>
        <v>0</v>
      </c>
      <c r="AD1722" s="116">
        <f>IFERROR(VLOOKUP(Таблица1[[#This Row],[Товар КОД6]],'Продажи Период СВОД'!$A$5:$C$410,3,0),)</f>
        <v>0</v>
      </c>
      <c r="AE1722" s="119">
        <f>Таблица1[[#This Row],[СТОК 1001]]+Таблица1[[#This Row],[СТОК 1002,]]</f>
        <v>0</v>
      </c>
      <c r="AF1722" s="323"/>
      <c r="AG1722" s="324"/>
      <c r="AH1722" s="325">
        <f>Таблица1[[#This Row],[1002 заказ]]+Таблица1[[#This Row],[1001 заказ]]</f>
        <v>0</v>
      </c>
      <c r="AJ1722" s="57"/>
      <c r="AK1722" s="57"/>
      <c r="AL1722" s="239">
        <f>Таблица1[[#This Row],[ФАКТ 1001]]+Таблица1[[#This Row],[ФАКТ 1002]]+Таблица1[[#This Row],[1001 заказ]]+Таблица1[[#This Row],[1002 заказ]]</f>
        <v>0</v>
      </c>
      <c r="AN1722" s="3"/>
      <c r="AO1722" s="3"/>
      <c r="AP1722" s="48">
        <f>Таблица1[[#This Row],[Возврат 1002]]+Таблица1[[#This Row],[Возврат 1001]]</f>
        <v>0</v>
      </c>
      <c r="AQ1722" s="48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723" spans="1:43" ht="15.75" customHeight="1" x14ac:dyDescent="0.25">
      <c r="A1723" s="23" t="s">
        <v>810</v>
      </c>
      <c r="B1723" s="225">
        <v>2146169</v>
      </c>
      <c r="C1723" s="236" t="s">
        <v>4566</v>
      </c>
      <c r="D1723" s="23" t="s">
        <v>810</v>
      </c>
      <c r="E1723" s="268">
        <v>2146169</v>
      </c>
      <c r="F1723" s="7" t="s">
        <v>38</v>
      </c>
      <c r="G1723" s="237" t="s">
        <v>4593</v>
      </c>
      <c r="H1723" s="5" t="s">
        <v>21</v>
      </c>
      <c r="I1723" s="238">
        <v>4</v>
      </c>
      <c r="J1723" s="238">
        <v>108</v>
      </c>
      <c r="K1723" s="238">
        <v>14</v>
      </c>
      <c r="L1723" s="238">
        <v>47.5</v>
      </c>
      <c r="M1723" s="317">
        <v>63.4</v>
      </c>
      <c r="N1723" s="149">
        <v>5.5</v>
      </c>
      <c r="O1723" s="208" t="str">
        <f>CONCATENATE(Таблица1[[#This Row],[Отверстия]],"/",Таблица1[[#This Row],[PCD]])</f>
        <v>4/108</v>
      </c>
      <c r="P1723" s="237" t="s">
        <v>4519</v>
      </c>
      <c r="Q1723" s="225" t="str">
        <f>CONCATENATE(Таблица1[[#This Row],[Отверстия]],"/",Таблица1[[#This Row],[PCD]],"/",Таблица1[[#This Row],[Диаметр]])</f>
        <v>4/108/14</v>
      </c>
      <c r="R1723" s="318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4/108/14/47,5/63,4/5,5</v>
      </c>
      <c r="S1723" s="240" t="s">
        <v>4611</v>
      </c>
      <c r="T1723" s="225"/>
      <c r="U1723" s="57"/>
      <c r="V1723" s="235"/>
      <c r="W1723" s="285"/>
      <c r="X1723" s="319"/>
      <c r="Y1723" s="320"/>
      <c r="Z1723" s="319"/>
      <c r="AA1723" s="295">
        <f>IFERROR(VLOOKUP(Таблица1[[#This Row],[Товар КОД6]],'Stock СВОД'!$A$5:$C$220,2,0),)</f>
        <v>0</v>
      </c>
      <c r="AB1723" s="321">
        <f>IFERROR(VLOOKUP(Таблица1[[#This Row],[Товар КОД6]],'Продажи Период СВОД'!$A$5:$C$410,2,0),)</f>
        <v>0</v>
      </c>
      <c r="AC1723" s="322">
        <f>IFERROR(VLOOKUP(Таблица1[[#This Row],[Товар КОД6]],'Stock СВОД'!$A$5:$C$220,3,0),)</f>
        <v>0</v>
      </c>
      <c r="AD1723" s="116">
        <f>IFERROR(VLOOKUP(Таблица1[[#This Row],[Товар КОД6]],'Продажи Период СВОД'!$A$5:$C$410,3,0),)</f>
        <v>0</v>
      </c>
      <c r="AE1723" s="119">
        <f>Таблица1[[#This Row],[СТОК 1001]]+Таблица1[[#This Row],[СТОК 1002,]]</f>
        <v>0</v>
      </c>
      <c r="AF1723" s="323"/>
      <c r="AG1723" s="324"/>
      <c r="AH1723" s="325">
        <f>Таблица1[[#This Row],[1002 заказ]]+Таблица1[[#This Row],[1001 заказ]]</f>
        <v>0</v>
      </c>
      <c r="AJ1723" s="57"/>
      <c r="AK1723" s="57"/>
      <c r="AL1723" s="239">
        <f>Таблица1[[#This Row],[ФАКТ 1001]]+Таблица1[[#This Row],[ФАКТ 1002]]+Таблица1[[#This Row],[1001 заказ]]+Таблица1[[#This Row],[1002 заказ]]</f>
        <v>0</v>
      </c>
      <c r="AN1723" s="3"/>
      <c r="AO1723" s="3"/>
      <c r="AP1723" s="48">
        <f>Таблица1[[#This Row],[Возврат 1002]]+Таблица1[[#This Row],[Возврат 1001]]</f>
        <v>0</v>
      </c>
      <c r="AQ1723" s="48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724" spans="1:43" ht="15.75" customHeight="1" x14ac:dyDescent="0.25">
      <c r="A1724" s="23" t="s">
        <v>810</v>
      </c>
      <c r="B1724" s="225">
        <v>2146170</v>
      </c>
      <c r="C1724" s="236" t="s">
        <v>4567</v>
      </c>
      <c r="D1724" s="23" t="s">
        <v>810</v>
      </c>
      <c r="E1724" s="268">
        <v>2146170</v>
      </c>
      <c r="F1724" s="7" t="s">
        <v>38</v>
      </c>
      <c r="G1724" s="237" t="s">
        <v>1101</v>
      </c>
      <c r="H1724" s="5" t="s">
        <v>21</v>
      </c>
      <c r="I1724" s="238">
        <v>4</v>
      </c>
      <c r="J1724" s="238">
        <v>108</v>
      </c>
      <c r="K1724" s="238">
        <v>14</v>
      </c>
      <c r="L1724" s="238">
        <v>47.5</v>
      </c>
      <c r="M1724" s="317">
        <v>63.4</v>
      </c>
      <c r="N1724" s="149">
        <v>5.5</v>
      </c>
      <c r="O1724" s="208" t="str">
        <f>CONCATENATE(Таблица1[[#This Row],[Отверстия]],"/",Таблица1[[#This Row],[PCD]])</f>
        <v>4/108</v>
      </c>
      <c r="P1724" s="237" t="s">
        <v>4520</v>
      </c>
      <c r="Q1724" s="225" t="str">
        <f>CONCATENATE(Таблица1[[#This Row],[Отверстия]],"/",Таблица1[[#This Row],[PCD]],"/",Таблица1[[#This Row],[Диаметр]])</f>
        <v>4/108/14</v>
      </c>
      <c r="R1724" s="318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4/108/14/47,5/63,4/5,5</v>
      </c>
      <c r="S1724" s="240" t="s">
        <v>4611</v>
      </c>
      <c r="T1724" s="225"/>
      <c r="U1724" s="57"/>
      <c r="V1724" s="235"/>
      <c r="W1724" s="285"/>
      <c r="X1724" s="319"/>
      <c r="Y1724" s="320"/>
      <c r="Z1724" s="319"/>
      <c r="AA1724" s="295">
        <f>IFERROR(VLOOKUP(Таблица1[[#This Row],[Товар КОД6]],'Stock СВОД'!$A$5:$C$220,2,0),)</f>
        <v>0</v>
      </c>
      <c r="AB1724" s="321">
        <f>IFERROR(VLOOKUP(Таблица1[[#This Row],[Товар КОД6]],'Продажи Период СВОД'!$A$5:$C$410,2,0),)</f>
        <v>0</v>
      </c>
      <c r="AC1724" s="322">
        <f>IFERROR(VLOOKUP(Таблица1[[#This Row],[Товар КОД6]],'Stock СВОД'!$A$5:$C$220,3,0),)</f>
        <v>0</v>
      </c>
      <c r="AD1724" s="116">
        <f>IFERROR(VLOOKUP(Таблица1[[#This Row],[Товар КОД6]],'Продажи Период СВОД'!$A$5:$C$410,3,0),)</f>
        <v>0</v>
      </c>
      <c r="AE1724" s="119">
        <f>Таблица1[[#This Row],[СТОК 1001]]+Таблица1[[#This Row],[СТОК 1002,]]</f>
        <v>0</v>
      </c>
      <c r="AF1724" s="323"/>
      <c r="AG1724" s="324"/>
      <c r="AH1724" s="325">
        <f>Таблица1[[#This Row],[1002 заказ]]+Таблица1[[#This Row],[1001 заказ]]</f>
        <v>0</v>
      </c>
      <c r="AJ1724" s="57"/>
      <c r="AK1724" s="57"/>
      <c r="AL1724" s="239">
        <f>Таблица1[[#This Row],[ФАКТ 1001]]+Таблица1[[#This Row],[ФАКТ 1002]]+Таблица1[[#This Row],[1001 заказ]]+Таблица1[[#This Row],[1002 заказ]]</f>
        <v>0</v>
      </c>
      <c r="AN1724" s="3"/>
      <c r="AO1724" s="3"/>
      <c r="AP1724" s="48">
        <f>Таблица1[[#This Row],[Возврат 1002]]+Таблица1[[#This Row],[Возврат 1001]]</f>
        <v>0</v>
      </c>
      <c r="AQ1724" s="48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725" spans="1:43" ht="15.75" customHeight="1" x14ac:dyDescent="0.25">
      <c r="A1725" s="23" t="s">
        <v>810</v>
      </c>
      <c r="B1725" s="225">
        <v>2146171</v>
      </c>
      <c r="C1725" s="236" t="s">
        <v>4568</v>
      </c>
      <c r="D1725" s="23" t="s">
        <v>810</v>
      </c>
      <c r="E1725" s="268">
        <v>2146171</v>
      </c>
      <c r="F1725" s="7" t="s">
        <v>38</v>
      </c>
      <c r="G1725" s="237" t="s">
        <v>4593</v>
      </c>
      <c r="H1725" s="5" t="s">
        <v>21</v>
      </c>
      <c r="I1725" s="238">
        <v>4</v>
      </c>
      <c r="J1725" s="238">
        <v>114.3</v>
      </c>
      <c r="K1725" s="238">
        <v>14</v>
      </c>
      <c r="L1725" s="238">
        <v>46</v>
      </c>
      <c r="M1725" s="317">
        <v>67.099999999999994</v>
      </c>
      <c r="N1725" s="149">
        <v>5.5</v>
      </c>
      <c r="O1725" s="208" t="str">
        <f>CONCATENATE(Таблица1[[#This Row],[Отверстия]],"/",Таблица1[[#This Row],[PCD]])</f>
        <v>4/114,3</v>
      </c>
      <c r="P1725" s="237" t="s">
        <v>4521</v>
      </c>
      <c r="Q1725" s="225" t="str">
        <f>CONCATENATE(Таблица1[[#This Row],[Отверстия]],"/",Таблица1[[#This Row],[PCD]],"/",Таблица1[[#This Row],[Диаметр]])</f>
        <v>4/114,3/14</v>
      </c>
      <c r="R1725" s="318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4/114,3/14/46/67,1/5,5</v>
      </c>
      <c r="S1725" s="240" t="s">
        <v>4612</v>
      </c>
      <c r="T1725" s="225"/>
      <c r="U1725" s="57"/>
      <c r="V1725" s="235"/>
      <c r="W1725" s="285"/>
      <c r="X1725" s="319"/>
      <c r="Y1725" s="320"/>
      <c r="Z1725" s="319"/>
      <c r="AA1725" s="295">
        <f>IFERROR(VLOOKUP(Таблица1[[#This Row],[Товар КОД6]],'Stock СВОД'!$A$5:$C$220,2,0),)</f>
        <v>0</v>
      </c>
      <c r="AB1725" s="321">
        <f>IFERROR(VLOOKUP(Таблица1[[#This Row],[Товар КОД6]],'Продажи Период СВОД'!$A$5:$C$410,2,0),)</f>
        <v>0</v>
      </c>
      <c r="AC1725" s="322">
        <f>IFERROR(VLOOKUP(Таблица1[[#This Row],[Товар КОД6]],'Stock СВОД'!$A$5:$C$220,3,0),)</f>
        <v>0</v>
      </c>
      <c r="AD1725" s="116">
        <f>IFERROR(VLOOKUP(Таблица1[[#This Row],[Товар КОД6]],'Продажи Период СВОД'!$A$5:$C$410,3,0),)</f>
        <v>0</v>
      </c>
      <c r="AE1725" s="119">
        <f>Таблица1[[#This Row],[СТОК 1001]]+Таблица1[[#This Row],[СТОК 1002,]]</f>
        <v>0</v>
      </c>
      <c r="AF1725" s="323"/>
      <c r="AG1725" s="324"/>
      <c r="AH1725" s="325">
        <f>Таблица1[[#This Row],[1002 заказ]]+Таблица1[[#This Row],[1001 заказ]]</f>
        <v>0</v>
      </c>
      <c r="AJ1725" s="57"/>
      <c r="AK1725" s="57"/>
      <c r="AL1725" s="239">
        <f>Таблица1[[#This Row],[ФАКТ 1001]]+Таблица1[[#This Row],[ФАКТ 1002]]+Таблица1[[#This Row],[1001 заказ]]+Таблица1[[#This Row],[1002 заказ]]</f>
        <v>0</v>
      </c>
      <c r="AN1725" s="3"/>
      <c r="AO1725" s="3"/>
      <c r="AP1725" s="48">
        <f>Таблица1[[#This Row],[Возврат 1002]]+Таблица1[[#This Row],[Возврат 1001]]</f>
        <v>0</v>
      </c>
      <c r="AQ1725" s="48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726" spans="1:43" ht="15.75" customHeight="1" x14ac:dyDescent="0.25">
      <c r="A1726" s="23" t="s">
        <v>810</v>
      </c>
      <c r="B1726" s="225">
        <v>2146172</v>
      </c>
      <c r="C1726" s="236" t="s">
        <v>4569</v>
      </c>
      <c r="D1726" s="23" t="s">
        <v>810</v>
      </c>
      <c r="E1726" s="268">
        <v>2146172</v>
      </c>
      <c r="F1726" s="7" t="s">
        <v>38</v>
      </c>
      <c r="G1726" s="237" t="s">
        <v>1101</v>
      </c>
      <c r="H1726" s="5" t="s">
        <v>21</v>
      </c>
      <c r="I1726" s="238">
        <v>4</v>
      </c>
      <c r="J1726" s="238">
        <v>114.3</v>
      </c>
      <c r="K1726" s="238">
        <v>14</v>
      </c>
      <c r="L1726" s="238">
        <v>46</v>
      </c>
      <c r="M1726" s="317">
        <v>67.099999999999994</v>
      </c>
      <c r="N1726" s="149">
        <v>5.5</v>
      </c>
      <c r="O1726" s="208" t="str">
        <f>CONCATENATE(Таблица1[[#This Row],[Отверстия]],"/",Таблица1[[#This Row],[PCD]])</f>
        <v>4/114,3</v>
      </c>
      <c r="P1726" s="237" t="s">
        <v>4522</v>
      </c>
      <c r="Q1726" s="225" t="str">
        <f>CONCATENATE(Таблица1[[#This Row],[Отверстия]],"/",Таблица1[[#This Row],[PCD]],"/",Таблица1[[#This Row],[Диаметр]])</f>
        <v>4/114,3/14</v>
      </c>
      <c r="R1726" s="318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4/114,3/14/46/67,1/5,5</v>
      </c>
      <c r="S1726" s="240" t="s">
        <v>4612</v>
      </c>
      <c r="T1726" s="225"/>
      <c r="U1726" s="57"/>
      <c r="V1726" s="235"/>
      <c r="W1726" s="285"/>
      <c r="X1726" s="319"/>
      <c r="Y1726" s="320"/>
      <c r="Z1726" s="319"/>
      <c r="AA1726" s="295">
        <f>IFERROR(VLOOKUP(Таблица1[[#This Row],[Товар КОД6]],'Stock СВОД'!$A$5:$C$220,2,0),)</f>
        <v>0</v>
      </c>
      <c r="AB1726" s="321">
        <f>IFERROR(VLOOKUP(Таблица1[[#This Row],[Товар КОД6]],'Продажи Период СВОД'!$A$5:$C$410,2,0),)</f>
        <v>0</v>
      </c>
      <c r="AC1726" s="322">
        <f>IFERROR(VLOOKUP(Таблица1[[#This Row],[Товар КОД6]],'Stock СВОД'!$A$5:$C$220,3,0),)</f>
        <v>0</v>
      </c>
      <c r="AD1726" s="116">
        <f>IFERROR(VLOOKUP(Таблица1[[#This Row],[Товар КОД6]],'Продажи Период СВОД'!$A$5:$C$410,3,0),)</f>
        <v>0</v>
      </c>
      <c r="AE1726" s="119">
        <f>Таблица1[[#This Row],[СТОК 1001]]+Таблица1[[#This Row],[СТОК 1002,]]</f>
        <v>0</v>
      </c>
      <c r="AF1726" s="323"/>
      <c r="AG1726" s="324"/>
      <c r="AH1726" s="325">
        <f>Таблица1[[#This Row],[1002 заказ]]+Таблица1[[#This Row],[1001 заказ]]</f>
        <v>0</v>
      </c>
      <c r="AJ1726" s="57"/>
      <c r="AK1726" s="57"/>
      <c r="AL1726" s="239">
        <f>Таблица1[[#This Row],[ФАКТ 1001]]+Таблица1[[#This Row],[ФАКТ 1002]]+Таблица1[[#This Row],[1001 заказ]]+Таблица1[[#This Row],[1002 заказ]]</f>
        <v>0</v>
      </c>
      <c r="AN1726" s="3"/>
      <c r="AO1726" s="3"/>
      <c r="AP1726" s="48">
        <f>Таблица1[[#This Row],[Возврат 1002]]+Таблица1[[#This Row],[Возврат 1001]]</f>
        <v>0</v>
      </c>
      <c r="AQ1726" s="48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727" spans="1:43" ht="15.75" customHeight="1" x14ac:dyDescent="0.25">
      <c r="A1727" s="23" t="s">
        <v>810</v>
      </c>
      <c r="B1727" s="225">
        <v>2146173</v>
      </c>
      <c r="C1727" s="236" t="s">
        <v>4570</v>
      </c>
      <c r="D1727" s="23" t="s">
        <v>810</v>
      </c>
      <c r="E1727" s="268">
        <v>2146173</v>
      </c>
      <c r="F1727" s="7" t="s">
        <v>38</v>
      </c>
      <c r="G1727" s="237" t="s">
        <v>4593</v>
      </c>
      <c r="H1727" s="5" t="s">
        <v>21</v>
      </c>
      <c r="I1727" s="238">
        <v>4</v>
      </c>
      <c r="J1727" s="238">
        <v>100</v>
      </c>
      <c r="K1727" s="238">
        <v>14</v>
      </c>
      <c r="L1727" s="238">
        <v>49</v>
      </c>
      <c r="M1727" s="317">
        <v>56.6</v>
      </c>
      <c r="N1727" s="149">
        <v>5.5</v>
      </c>
      <c r="O1727" s="208" t="str">
        <f>CONCATENATE(Таблица1[[#This Row],[Отверстия]],"/",Таблица1[[#This Row],[PCD]])</f>
        <v>4/100</v>
      </c>
      <c r="P1727" s="237" t="s">
        <v>4523</v>
      </c>
      <c r="Q1727" s="225" t="str">
        <f>CONCATENATE(Таблица1[[#This Row],[Отверстия]],"/",Таблица1[[#This Row],[PCD]],"/",Таблица1[[#This Row],[Диаметр]])</f>
        <v>4/100/14</v>
      </c>
      <c r="R1727" s="318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4/100/14/49/56,6/5,5</v>
      </c>
      <c r="S1727" s="240" t="s">
        <v>4613</v>
      </c>
      <c r="T1727" s="225"/>
      <c r="U1727" s="57"/>
      <c r="V1727" s="235"/>
      <c r="W1727" s="285"/>
      <c r="X1727" s="319"/>
      <c r="Y1727" s="320"/>
      <c r="Z1727" s="319"/>
      <c r="AA1727" s="295">
        <f>IFERROR(VLOOKUP(Таблица1[[#This Row],[Товар КОД6]],'Stock СВОД'!$A$5:$C$220,2,0),)</f>
        <v>0</v>
      </c>
      <c r="AB1727" s="321">
        <f>IFERROR(VLOOKUP(Таблица1[[#This Row],[Товар КОД6]],'Продажи Период СВОД'!$A$5:$C$410,2,0),)</f>
        <v>0</v>
      </c>
      <c r="AC1727" s="322">
        <f>IFERROR(VLOOKUP(Таблица1[[#This Row],[Товар КОД6]],'Stock СВОД'!$A$5:$C$220,3,0),)</f>
        <v>0</v>
      </c>
      <c r="AD1727" s="116">
        <f>IFERROR(VLOOKUP(Таблица1[[#This Row],[Товар КОД6]],'Продажи Период СВОД'!$A$5:$C$410,3,0),)</f>
        <v>0</v>
      </c>
      <c r="AE1727" s="119">
        <f>Таблица1[[#This Row],[СТОК 1001]]+Таблица1[[#This Row],[СТОК 1002,]]</f>
        <v>0</v>
      </c>
      <c r="AF1727" s="323"/>
      <c r="AG1727" s="324"/>
      <c r="AH1727" s="325">
        <f>Таблица1[[#This Row],[1002 заказ]]+Таблица1[[#This Row],[1001 заказ]]</f>
        <v>0</v>
      </c>
      <c r="AJ1727" s="57"/>
      <c r="AK1727" s="57"/>
      <c r="AL1727" s="239">
        <f>Таблица1[[#This Row],[ФАКТ 1001]]+Таблица1[[#This Row],[ФАКТ 1002]]+Таблица1[[#This Row],[1001 заказ]]+Таблица1[[#This Row],[1002 заказ]]</f>
        <v>0</v>
      </c>
      <c r="AN1727" s="3"/>
      <c r="AO1727" s="3"/>
      <c r="AP1727" s="48">
        <f>Таблица1[[#This Row],[Возврат 1002]]+Таблица1[[#This Row],[Возврат 1001]]</f>
        <v>0</v>
      </c>
      <c r="AQ1727" s="48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728" spans="1:43" ht="15.75" customHeight="1" x14ac:dyDescent="0.25">
      <c r="A1728" s="23" t="s">
        <v>810</v>
      </c>
      <c r="B1728" s="225">
        <v>2146174</v>
      </c>
      <c r="C1728" s="236" t="s">
        <v>4571</v>
      </c>
      <c r="D1728" s="23" t="s">
        <v>810</v>
      </c>
      <c r="E1728" s="268">
        <v>2146174</v>
      </c>
      <c r="F1728" s="7" t="s">
        <v>38</v>
      </c>
      <c r="G1728" s="237" t="s">
        <v>1101</v>
      </c>
      <c r="H1728" s="5" t="s">
        <v>21</v>
      </c>
      <c r="I1728" s="238">
        <v>4</v>
      </c>
      <c r="J1728" s="238">
        <v>100</v>
      </c>
      <c r="K1728" s="238">
        <v>14</v>
      </c>
      <c r="L1728" s="238">
        <v>49</v>
      </c>
      <c r="M1728" s="317">
        <v>56.6</v>
      </c>
      <c r="N1728" s="149">
        <v>5.5</v>
      </c>
      <c r="O1728" s="208" t="str">
        <f>CONCATENATE(Таблица1[[#This Row],[Отверстия]],"/",Таблица1[[#This Row],[PCD]])</f>
        <v>4/100</v>
      </c>
      <c r="P1728" s="237" t="s">
        <v>4524</v>
      </c>
      <c r="Q1728" s="225" t="str">
        <f>CONCATENATE(Таблица1[[#This Row],[Отверстия]],"/",Таблица1[[#This Row],[PCD]],"/",Таблица1[[#This Row],[Диаметр]])</f>
        <v>4/100/14</v>
      </c>
      <c r="R1728" s="318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4/100/14/49/56,6/5,5</v>
      </c>
      <c r="S1728" s="240" t="s">
        <v>4613</v>
      </c>
      <c r="T1728" s="225"/>
      <c r="U1728" s="57"/>
      <c r="V1728" s="235"/>
      <c r="W1728" s="285"/>
      <c r="X1728" s="319"/>
      <c r="Y1728" s="320"/>
      <c r="Z1728" s="319"/>
      <c r="AA1728" s="295">
        <f>IFERROR(VLOOKUP(Таблица1[[#This Row],[Товар КОД6]],'Stock СВОД'!$A$5:$C$220,2,0),)</f>
        <v>0</v>
      </c>
      <c r="AB1728" s="321">
        <f>IFERROR(VLOOKUP(Таблица1[[#This Row],[Товар КОД6]],'Продажи Период СВОД'!$A$5:$C$410,2,0),)</f>
        <v>0</v>
      </c>
      <c r="AC1728" s="322">
        <f>IFERROR(VLOOKUP(Таблица1[[#This Row],[Товар КОД6]],'Stock СВОД'!$A$5:$C$220,3,0),)</f>
        <v>0</v>
      </c>
      <c r="AD1728" s="116">
        <f>IFERROR(VLOOKUP(Таблица1[[#This Row],[Товар КОД6]],'Продажи Период СВОД'!$A$5:$C$410,3,0),)</f>
        <v>0</v>
      </c>
      <c r="AE1728" s="119">
        <f>Таблица1[[#This Row],[СТОК 1001]]+Таблица1[[#This Row],[СТОК 1002,]]</f>
        <v>0</v>
      </c>
      <c r="AF1728" s="323"/>
      <c r="AG1728" s="324"/>
      <c r="AH1728" s="325">
        <f>Таблица1[[#This Row],[1002 заказ]]+Таблица1[[#This Row],[1001 заказ]]</f>
        <v>0</v>
      </c>
      <c r="AJ1728" s="57"/>
      <c r="AK1728" s="57"/>
      <c r="AL1728" s="239">
        <f>Таблица1[[#This Row],[ФАКТ 1001]]+Таблица1[[#This Row],[ФАКТ 1002]]+Таблица1[[#This Row],[1001 заказ]]+Таблица1[[#This Row],[1002 заказ]]</f>
        <v>0</v>
      </c>
      <c r="AN1728" s="3"/>
      <c r="AO1728" s="3"/>
      <c r="AP1728" s="48">
        <f>Таблица1[[#This Row],[Возврат 1002]]+Таблица1[[#This Row],[Возврат 1001]]</f>
        <v>0</v>
      </c>
      <c r="AQ1728" s="48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729" spans="1:43" ht="15.75" customHeight="1" x14ac:dyDescent="0.25">
      <c r="A1729" s="23" t="s">
        <v>810</v>
      </c>
      <c r="B1729" s="225">
        <v>2146175</v>
      </c>
      <c r="C1729" s="236" t="s">
        <v>4572</v>
      </c>
      <c r="D1729" s="23" t="s">
        <v>810</v>
      </c>
      <c r="E1729" s="268">
        <v>2146175</v>
      </c>
      <c r="F1729" s="7" t="s">
        <v>38</v>
      </c>
      <c r="G1729" s="237" t="s">
        <v>4593</v>
      </c>
      <c r="H1729" s="5" t="s">
        <v>21</v>
      </c>
      <c r="I1729" s="238">
        <v>4</v>
      </c>
      <c r="J1729" s="238">
        <v>100</v>
      </c>
      <c r="K1729" s="238">
        <v>14</v>
      </c>
      <c r="L1729" s="238">
        <v>45</v>
      </c>
      <c r="M1729" s="317">
        <v>56.6</v>
      </c>
      <c r="N1729" s="149">
        <v>5.5</v>
      </c>
      <c r="O1729" s="208" t="str">
        <f>CONCATENATE(Таблица1[[#This Row],[Отверстия]],"/",Таблица1[[#This Row],[PCD]])</f>
        <v>4/100</v>
      </c>
      <c r="P1729" s="237" t="s">
        <v>4525</v>
      </c>
      <c r="Q1729" s="225" t="str">
        <f>CONCATENATE(Таблица1[[#This Row],[Отверстия]],"/",Таблица1[[#This Row],[PCD]],"/",Таблица1[[#This Row],[Диаметр]])</f>
        <v>4/100/14</v>
      </c>
      <c r="R1729" s="318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4/100/14/45/56,6/5,5</v>
      </c>
      <c r="S1729" s="240" t="s">
        <v>4614</v>
      </c>
      <c r="T1729" s="225"/>
      <c r="U1729" s="57"/>
      <c r="V1729" s="235"/>
      <c r="W1729" s="285"/>
      <c r="X1729" s="319"/>
      <c r="Y1729" s="320"/>
      <c r="Z1729" s="319"/>
      <c r="AA1729" s="295">
        <f>IFERROR(VLOOKUP(Таблица1[[#This Row],[Товар КОД6]],'Stock СВОД'!$A$5:$C$220,2,0),)</f>
        <v>0</v>
      </c>
      <c r="AB1729" s="321">
        <f>IFERROR(VLOOKUP(Таблица1[[#This Row],[Товар КОД6]],'Продажи Период СВОД'!$A$5:$C$410,2,0),)</f>
        <v>0</v>
      </c>
      <c r="AC1729" s="322">
        <f>IFERROR(VLOOKUP(Таблица1[[#This Row],[Товар КОД6]],'Stock СВОД'!$A$5:$C$220,3,0),)</f>
        <v>0</v>
      </c>
      <c r="AD1729" s="116">
        <f>IFERROR(VLOOKUP(Таблица1[[#This Row],[Товар КОД6]],'Продажи Период СВОД'!$A$5:$C$410,3,0),)</f>
        <v>0</v>
      </c>
      <c r="AE1729" s="119">
        <f>Таблица1[[#This Row],[СТОК 1001]]+Таблица1[[#This Row],[СТОК 1002,]]</f>
        <v>0</v>
      </c>
      <c r="AF1729" s="323"/>
      <c r="AG1729" s="324"/>
      <c r="AH1729" s="325">
        <f>Таблица1[[#This Row],[1002 заказ]]+Таблица1[[#This Row],[1001 заказ]]</f>
        <v>0</v>
      </c>
      <c r="AJ1729" s="57"/>
      <c r="AK1729" s="57"/>
      <c r="AL1729" s="239">
        <f>Таблица1[[#This Row],[ФАКТ 1001]]+Таблица1[[#This Row],[ФАКТ 1002]]+Таблица1[[#This Row],[1001 заказ]]+Таблица1[[#This Row],[1002 заказ]]</f>
        <v>0</v>
      </c>
      <c r="AN1729" s="3"/>
      <c r="AO1729" s="3"/>
      <c r="AP1729" s="48">
        <f>Таблица1[[#This Row],[Возврат 1002]]+Таблица1[[#This Row],[Возврат 1001]]</f>
        <v>0</v>
      </c>
      <c r="AQ1729" s="48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730" spans="1:43" ht="15.75" customHeight="1" x14ac:dyDescent="0.25">
      <c r="A1730" s="23" t="s">
        <v>810</v>
      </c>
      <c r="B1730" s="225">
        <v>2146176</v>
      </c>
      <c r="C1730" s="236" t="s">
        <v>4573</v>
      </c>
      <c r="D1730" s="23" t="s">
        <v>810</v>
      </c>
      <c r="E1730" s="268">
        <v>2146176</v>
      </c>
      <c r="F1730" s="7" t="s">
        <v>38</v>
      </c>
      <c r="G1730" s="237" t="s">
        <v>1101</v>
      </c>
      <c r="H1730" s="5" t="s">
        <v>21</v>
      </c>
      <c r="I1730" s="238">
        <v>4</v>
      </c>
      <c r="J1730" s="238">
        <v>100</v>
      </c>
      <c r="K1730" s="238">
        <v>14</v>
      </c>
      <c r="L1730" s="238">
        <v>45</v>
      </c>
      <c r="M1730" s="317">
        <v>56.6</v>
      </c>
      <c r="N1730" s="149">
        <v>5.5</v>
      </c>
      <c r="O1730" s="208" t="str">
        <f>CONCATENATE(Таблица1[[#This Row],[Отверстия]],"/",Таблица1[[#This Row],[PCD]])</f>
        <v>4/100</v>
      </c>
      <c r="P1730" s="237" t="s">
        <v>4526</v>
      </c>
      <c r="Q1730" s="225" t="str">
        <f>CONCATENATE(Таблица1[[#This Row],[Отверстия]],"/",Таблица1[[#This Row],[PCD]],"/",Таблица1[[#This Row],[Диаметр]])</f>
        <v>4/100/14</v>
      </c>
      <c r="R1730" s="318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4/100/14/45/56,6/5,5</v>
      </c>
      <c r="S1730" s="240" t="s">
        <v>4614</v>
      </c>
      <c r="T1730" s="225"/>
      <c r="U1730" s="57"/>
      <c r="V1730" s="235"/>
      <c r="W1730" s="285"/>
      <c r="X1730" s="319"/>
      <c r="Y1730" s="320"/>
      <c r="Z1730" s="319"/>
      <c r="AA1730" s="295">
        <f>IFERROR(VLOOKUP(Таблица1[[#This Row],[Товар КОД6]],'Stock СВОД'!$A$5:$C$220,2,0),)</f>
        <v>0</v>
      </c>
      <c r="AB1730" s="321">
        <f>IFERROR(VLOOKUP(Таблица1[[#This Row],[Товар КОД6]],'Продажи Период СВОД'!$A$5:$C$410,2,0),)</f>
        <v>0</v>
      </c>
      <c r="AC1730" s="322">
        <f>IFERROR(VLOOKUP(Таблица1[[#This Row],[Товар КОД6]],'Stock СВОД'!$A$5:$C$220,3,0),)</f>
        <v>0</v>
      </c>
      <c r="AD1730" s="116">
        <f>IFERROR(VLOOKUP(Таблица1[[#This Row],[Товар КОД6]],'Продажи Период СВОД'!$A$5:$C$410,3,0),)</f>
        <v>0</v>
      </c>
      <c r="AE1730" s="119">
        <f>Таблица1[[#This Row],[СТОК 1001]]+Таблица1[[#This Row],[СТОК 1002,]]</f>
        <v>0</v>
      </c>
      <c r="AF1730" s="323"/>
      <c r="AG1730" s="324"/>
      <c r="AH1730" s="325">
        <f>Таблица1[[#This Row],[1002 заказ]]+Таблица1[[#This Row],[1001 заказ]]</f>
        <v>0</v>
      </c>
      <c r="AJ1730" s="57"/>
      <c r="AK1730" s="57"/>
      <c r="AL1730" s="239">
        <f>Таблица1[[#This Row],[ФАКТ 1001]]+Таблица1[[#This Row],[ФАКТ 1002]]+Таблица1[[#This Row],[1001 заказ]]+Таблица1[[#This Row],[1002 заказ]]</f>
        <v>0</v>
      </c>
      <c r="AN1730" s="3"/>
      <c r="AO1730" s="3"/>
      <c r="AP1730" s="48">
        <f>Таблица1[[#This Row],[Возврат 1002]]+Таблица1[[#This Row],[Возврат 1001]]</f>
        <v>0</v>
      </c>
      <c r="AQ1730" s="48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731" spans="1:43" ht="15.75" customHeight="1" x14ac:dyDescent="0.25">
      <c r="A1731" s="23" t="s">
        <v>810</v>
      </c>
      <c r="B1731" s="225">
        <v>2146177</v>
      </c>
      <c r="C1731" s="236" t="s">
        <v>4574</v>
      </c>
      <c r="D1731" s="23" t="s">
        <v>810</v>
      </c>
      <c r="E1731" s="268">
        <v>2146177</v>
      </c>
      <c r="F1731" s="7" t="s">
        <v>38</v>
      </c>
      <c r="G1731" s="237" t="s">
        <v>4593</v>
      </c>
      <c r="H1731" s="5" t="s">
        <v>21</v>
      </c>
      <c r="I1731" s="238">
        <v>4</v>
      </c>
      <c r="J1731" s="238">
        <v>100</v>
      </c>
      <c r="K1731" s="238">
        <v>14</v>
      </c>
      <c r="L1731" s="238">
        <v>45</v>
      </c>
      <c r="M1731" s="317">
        <v>56.1</v>
      </c>
      <c r="N1731" s="149">
        <v>5.5</v>
      </c>
      <c r="O1731" s="208" t="str">
        <f>CONCATENATE(Таблица1[[#This Row],[Отверстия]],"/",Таблица1[[#This Row],[PCD]])</f>
        <v>4/100</v>
      </c>
      <c r="P1731" s="237" t="s">
        <v>4527</v>
      </c>
      <c r="Q1731" s="225" t="str">
        <f>CONCATENATE(Таблица1[[#This Row],[Отверстия]],"/",Таблица1[[#This Row],[PCD]],"/",Таблица1[[#This Row],[Диаметр]])</f>
        <v>4/100/14</v>
      </c>
      <c r="R1731" s="318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4/100/14/45/56,1/5,5</v>
      </c>
      <c r="S1731" s="240" t="s">
        <v>4615</v>
      </c>
      <c r="T1731" s="225"/>
      <c r="U1731" s="57"/>
      <c r="V1731" s="235"/>
      <c r="W1731" s="285"/>
      <c r="X1731" s="319"/>
      <c r="Y1731" s="320"/>
      <c r="Z1731" s="319"/>
      <c r="AA1731" s="295">
        <f>IFERROR(VLOOKUP(Таблица1[[#This Row],[Товар КОД6]],'Stock СВОД'!$A$5:$C$220,2,0),)</f>
        <v>0</v>
      </c>
      <c r="AB1731" s="321">
        <f>IFERROR(VLOOKUP(Таблица1[[#This Row],[Товар КОД6]],'Продажи Период СВОД'!$A$5:$C$410,2,0),)</f>
        <v>0</v>
      </c>
      <c r="AC1731" s="322">
        <f>IFERROR(VLOOKUP(Таблица1[[#This Row],[Товар КОД6]],'Stock СВОД'!$A$5:$C$220,3,0),)</f>
        <v>0</v>
      </c>
      <c r="AD1731" s="116">
        <f>IFERROR(VLOOKUP(Таблица1[[#This Row],[Товар КОД6]],'Продажи Период СВОД'!$A$5:$C$410,3,0),)</f>
        <v>0</v>
      </c>
      <c r="AE1731" s="119">
        <f>Таблица1[[#This Row],[СТОК 1001]]+Таблица1[[#This Row],[СТОК 1002,]]</f>
        <v>0</v>
      </c>
      <c r="AF1731" s="323"/>
      <c r="AG1731" s="324"/>
      <c r="AH1731" s="325">
        <f>Таблица1[[#This Row],[1002 заказ]]+Таблица1[[#This Row],[1001 заказ]]</f>
        <v>0</v>
      </c>
      <c r="AJ1731" s="57"/>
      <c r="AK1731" s="57"/>
      <c r="AL1731" s="239">
        <f>Таблица1[[#This Row],[ФАКТ 1001]]+Таблица1[[#This Row],[ФАКТ 1002]]+Таблица1[[#This Row],[1001 заказ]]+Таблица1[[#This Row],[1002 заказ]]</f>
        <v>0</v>
      </c>
      <c r="AN1731" s="3"/>
      <c r="AO1731" s="3"/>
      <c r="AP1731" s="48">
        <f>Таблица1[[#This Row],[Возврат 1002]]+Таблица1[[#This Row],[Возврат 1001]]</f>
        <v>0</v>
      </c>
      <c r="AQ1731" s="48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732" spans="1:43" ht="15.75" customHeight="1" x14ac:dyDescent="0.25">
      <c r="A1732" s="23" t="s">
        <v>810</v>
      </c>
      <c r="B1732" s="225">
        <v>2146178</v>
      </c>
      <c r="C1732" s="236" t="s">
        <v>4575</v>
      </c>
      <c r="D1732" s="23" t="s">
        <v>810</v>
      </c>
      <c r="E1732" s="268">
        <v>2146178</v>
      </c>
      <c r="F1732" s="7" t="s">
        <v>38</v>
      </c>
      <c r="G1732" s="237" t="s">
        <v>1101</v>
      </c>
      <c r="H1732" s="5" t="s">
        <v>21</v>
      </c>
      <c r="I1732" s="238">
        <v>4</v>
      </c>
      <c r="J1732" s="238">
        <v>100</v>
      </c>
      <c r="K1732" s="238">
        <v>14</v>
      </c>
      <c r="L1732" s="238">
        <v>45</v>
      </c>
      <c r="M1732" s="317">
        <v>56.1</v>
      </c>
      <c r="N1732" s="149">
        <v>5.5</v>
      </c>
      <c r="O1732" s="208" t="str">
        <f>CONCATENATE(Таблица1[[#This Row],[Отверстия]],"/",Таблица1[[#This Row],[PCD]])</f>
        <v>4/100</v>
      </c>
      <c r="P1732" s="237" t="s">
        <v>4528</v>
      </c>
      <c r="Q1732" s="225" t="str">
        <f>CONCATENATE(Таблица1[[#This Row],[Отверстия]],"/",Таблица1[[#This Row],[PCD]],"/",Таблица1[[#This Row],[Диаметр]])</f>
        <v>4/100/14</v>
      </c>
      <c r="R1732" s="318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4/100/14/45/56,1/5,5</v>
      </c>
      <c r="S1732" s="240" t="s">
        <v>4615</v>
      </c>
      <c r="T1732" s="225"/>
      <c r="U1732" s="57"/>
      <c r="V1732" s="235"/>
      <c r="W1732" s="285"/>
      <c r="X1732" s="319"/>
      <c r="Y1732" s="320"/>
      <c r="Z1732" s="319"/>
      <c r="AA1732" s="295">
        <f>IFERROR(VLOOKUP(Таблица1[[#This Row],[Товар КОД6]],'Stock СВОД'!$A$5:$C$220,2,0),)</f>
        <v>0</v>
      </c>
      <c r="AB1732" s="321">
        <f>IFERROR(VLOOKUP(Таблица1[[#This Row],[Товар КОД6]],'Продажи Период СВОД'!$A$5:$C$410,2,0),)</f>
        <v>0</v>
      </c>
      <c r="AC1732" s="322">
        <f>IFERROR(VLOOKUP(Таблица1[[#This Row],[Товар КОД6]],'Stock СВОД'!$A$5:$C$220,3,0),)</f>
        <v>0</v>
      </c>
      <c r="AD1732" s="116">
        <f>IFERROR(VLOOKUP(Таблица1[[#This Row],[Товар КОД6]],'Продажи Период СВОД'!$A$5:$C$410,3,0),)</f>
        <v>0</v>
      </c>
      <c r="AE1732" s="119">
        <f>Таблица1[[#This Row],[СТОК 1001]]+Таблица1[[#This Row],[СТОК 1002,]]</f>
        <v>0</v>
      </c>
      <c r="AF1732" s="323"/>
      <c r="AG1732" s="324"/>
      <c r="AH1732" s="325">
        <f>Таблица1[[#This Row],[1002 заказ]]+Таблица1[[#This Row],[1001 заказ]]</f>
        <v>0</v>
      </c>
      <c r="AJ1732" s="57"/>
      <c r="AK1732" s="57"/>
      <c r="AL1732" s="239">
        <f>Таблица1[[#This Row],[ФАКТ 1001]]+Таблица1[[#This Row],[ФАКТ 1002]]+Таблица1[[#This Row],[1001 заказ]]+Таблица1[[#This Row],[1002 заказ]]</f>
        <v>0</v>
      </c>
      <c r="AN1732" s="3"/>
      <c r="AO1732" s="3"/>
      <c r="AP1732" s="48">
        <f>Таблица1[[#This Row],[Возврат 1002]]+Таблица1[[#This Row],[Возврат 1001]]</f>
        <v>0</v>
      </c>
      <c r="AQ1732" s="48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733" spans="1:43" ht="15.75" customHeight="1" x14ac:dyDescent="0.25">
      <c r="A1733" s="23" t="s">
        <v>810</v>
      </c>
      <c r="B1733" s="225">
        <v>2146179</v>
      </c>
      <c r="C1733" s="236" t="s">
        <v>4576</v>
      </c>
      <c r="D1733" s="23" t="s">
        <v>810</v>
      </c>
      <c r="E1733" s="268">
        <v>2146179</v>
      </c>
      <c r="F1733" s="7" t="s">
        <v>38</v>
      </c>
      <c r="G1733" s="237" t="s">
        <v>4593</v>
      </c>
      <c r="H1733" s="5" t="s">
        <v>21</v>
      </c>
      <c r="I1733" s="238">
        <v>4</v>
      </c>
      <c r="J1733" s="238">
        <v>100</v>
      </c>
      <c r="K1733" s="238">
        <v>14</v>
      </c>
      <c r="L1733" s="238">
        <v>46</v>
      </c>
      <c r="M1733" s="317">
        <v>54.1</v>
      </c>
      <c r="N1733" s="149">
        <v>5.5</v>
      </c>
      <c r="O1733" s="208" t="str">
        <f>CONCATENATE(Таблица1[[#This Row],[Отверстия]],"/",Таблица1[[#This Row],[PCD]])</f>
        <v>4/100</v>
      </c>
      <c r="P1733" s="237" t="s">
        <v>4529</v>
      </c>
      <c r="Q1733" s="225" t="str">
        <f>CONCATENATE(Таблица1[[#This Row],[Отверстия]],"/",Таблица1[[#This Row],[PCD]],"/",Таблица1[[#This Row],[Диаметр]])</f>
        <v>4/100/14</v>
      </c>
      <c r="R1733" s="318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4/100/14/46/54,1/5,5</v>
      </c>
      <c r="S1733" s="240" t="s">
        <v>4616</v>
      </c>
      <c r="T1733" s="225"/>
      <c r="U1733" s="57"/>
      <c r="V1733" s="235"/>
      <c r="W1733" s="285"/>
      <c r="X1733" s="319"/>
      <c r="Y1733" s="320"/>
      <c r="Z1733" s="319"/>
      <c r="AA1733" s="295">
        <f>IFERROR(VLOOKUP(Таблица1[[#This Row],[Товар КОД6]],'Stock СВОД'!$A$5:$C$220,2,0),)</f>
        <v>0</v>
      </c>
      <c r="AB1733" s="321">
        <f>IFERROR(VLOOKUP(Таблица1[[#This Row],[Товар КОД6]],'Продажи Период СВОД'!$A$5:$C$410,2,0),)</f>
        <v>0</v>
      </c>
      <c r="AC1733" s="322">
        <f>IFERROR(VLOOKUP(Таблица1[[#This Row],[Товар КОД6]],'Stock СВОД'!$A$5:$C$220,3,0),)</f>
        <v>0</v>
      </c>
      <c r="AD1733" s="116">
        <f>IFERROR(VLOOKUP(Таблица1[[#This Row],[Товар КОД6]],'Продажи Период СВОД'!$A$5:$C$410,3,0),)</f>
        <v>0</v>
      </c>
      <c r="AE1733" s="119">
        <f>Таблица1[[#This Row],[СТОК 1001]]+Таблица1[[#This Row],[СТОК 1002,]]</f>
        <v>0</v>
      </c>
      <c r="AF1733" s="323"/>
      <c r="AG1733" s="324"/>
      <c r="AH1733" s="325">
        <f>Таблица1[[#This Row],[1002 заказ]]+Таблица1[[#This Row],[1001 заказ]]</f>
        <v>0</v>
      </c>
      <c r="AJ1733" s="57"/>
      <c r="AK1733" s="57"/>
      <c r="AL1733" s="239">
        <f>Таблица1[[#This Row],[ФАКТ 1001]]+Таблица1[[#This Row],[ФАКТ 1002]]+Таблица1[[#This Row],[1001 заказ]]+Таблица1[[#This Row],[1002 заказ]]</f>
        <v>0</v>
      </c>
      <c r="AN1733" s="3"/>
      <c r="AO1733" s="3"/>
      <c r="AP1733" s="48">
        <f>Таблица1[[#This Row],[Возврат 1002]]+Таблица1[[#This Row],[Возврат 1001]]</f>
        <v>0</v>
      </c>
      <c r="AQ1733" s="48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734" spans="1:43" ht="15.75" customHeight="1" x14ac:dyDescent="0.25">
      <c r="A1734" s="23" t="s">
        <v>810</v>
      </c>
      <c r="B1734" s="225">
        <v>2146180</v>
      </c>
      <c r="C1734" s="236" t="s">
        <v>4577</v>
      </c>
      <c r="D1734" s="23" t="s">
        <v>810</v>
      </c>
      <c r="E1734" s="268">
        <v>2146180</v>
      </c>
      <c r="F1734" s="7" t="s">
        <v>38</v>
      </c>
      <c r="G1734" s="237" t="s">
        <v>1101</v>
      </c>
      <c r="H1734" s="5" t="s">
        <v>21</v>
      </c>
      <c r="I1734" s="238">
        <v>4</v>
      </c>
      <c r="J1734" s="238">
        <v>100</v>
      </c>
      <c r="K1734" s="238">
        <v>14</v>
      </c>
      <c r="L1734" s="238">
        <v>46</v>
      </c>
      <c r="M1734" s="317">
        <v>54.1</v>
      </c>
      <c r="N1734" s="149">
        <v>5.5</v>
      </c>
      <c r="O1734" s="208" t="str">
        <f>CONCATENATE(Таблица1[[#This Row],[Отверстия]],"/",Таблица1[[#This Row],[PCD]])</f>
        <v>4/100</v>
      </c>
      <c r="P1734" s="237" t="s">
        <v>4530</v>
      </c>
      <c r="Q1734" s="225" t="str">
        <f>CONCATENATE(Таблица1[[#This Row],[Отверстия]],"/",Таблица1[[#This Row],[PCD]],"/",Таблица1[[#This Row],[Диаметр]])</f>
        <v>4/100/14</v>
      </c>
      <c r="R1734" s="318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4/100/14/46/54,1/5,5</v>
      </c>
      <c r="S1734" s="240" t="s">
        <v>4616</v>
      </c>
      <c r="T1734" s="225"/>
      <c r="U1734" s="57"/>
      <c r="V1734" s="235"/>
      <c r="W1734" s="285"/>
      <c r="X1734" s="319"/>
      <c r="Y1734" s="320"/>
      <c r="Z1734" s="319"/>
      <c r="AA1734" s="295">
        <f>IFERROR(VLOOKUP(Таблица1[[#This Row],[Товар КОД6]],'Stock СВОД'!$A$5:$C$220,2,0),)</f>
        <v>0</v>
      </c>
      <c r="AB1734" s="321">
        <f>IFERROR(VLOOKUP(Таблица1[[#This Row],[Товар КОД6]],'Продажи Период СВОД'!$A$5:$C$410,2,0),)</f>
        <v>0</v>
      </c>
      <c r="AC1734" s="322">
        <f>IFERROR(VLOOKUP(Таблица1[[#This Row],[Товар КОД6]],'Stock СВОД'!$A$5:$C$220,3,0),)</f>
        <v>0</v>
      </c>
      <c r="AD1734" s="116">
        <f>IFERROR(VLOOKUP(Таблица1[[#This Row],[Товар КОД6]],'Продажи Период СВОД'!$A$5:$C$410,3,0),)</f>
        <v>0</v>
      </c>
      <c r="AE1734" s="119">
        <f>Таблица1[[#This Row],[СТОК 1001]]+Таблица1[[#This Row],[СТОК 1002,]]</f>
        <v>0</v>
      </c>
      <c r="AF1734" s="323"/>
      <c r="AG1734" s="324"/>
      <c r="AH1734" s="325">
        <f>Таблица1[[#This Row],[1002 заказ]]+Таблица1[[#This Row],[1001 заказ]]</f>
        <v>0</v>
      </c>
      <c r="AJ1734" s="57"/>
      <c r="AK1734" s="57"/>
      <c r="AL1734" s="239">
        <f>Таблица1[[#This Row],[ФАКТ 1001]]+Таблица1[[#This Row],[ФАКТ 1002]]+Таблица1[[#This Row],[1001 заказ]]+Таблица1[[#This Row],[1002 заказ]]</f>
        <v>0</v>
      </c>
      <c r="AN1734" s="3"/>
      <c r="AO1734" s="3"/>
      <c r="AP1734" s="48">
        <f>Таблица1[[#This Row],[Возврат 1002]]+Таблица1[[#This Row],[Возврат 1001]]</f>
        <v>0</v>
      </c>
      <c r="AQ1734" s="48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735" spans="1:43" ht="15.75" customHeight="1" x14ac:dyDescent="0.25">
      <c r="A1735" s="23" t="s">
        <v>810</v>
      </c>
      <c r="B1735" s="225">
        <v>2146181</v>
      </c>
      <c r="C1735" s="236" t="s">
        <v>4578</v>
      </c>
      <c r="D1735" s="23" t="s">
        <v>810</v>
      </c>
      <c r="E1735" s="268">
        <v>2146181</v>
      </c>
      <c r="F1735" s="7" t="s">
        <v>38</v>
      </c>
      <c r="G1735" s="237" t="s">
        <v>4593</v>
      </c>
      <c r="H1735" s="5" t="s">
        <v>21</v>
      </c>
      <c r="I1735" s="238">
        <v>4</v>
      </c>
      <c r="J1735" s="238">
        <v>108</v>
      </c>
      <c r="K1735" s="238">
        <v>14</v>
      </c>
      <c r="L1735" s="238">
        <v>34</v>
      </c>
      <c r="M1735" s="317">
        <v>65.099999999999994</v>
      </c>
      <c r="N1735" s="149">
        <v>5.5</v>
      </c>
      <c r="O1735" s="208" t="str">
        <f>CONCATENATE(Таблица1[[#This Row],[Отверстия]],"/",Таблица1[[#This Row],[PCD]])</f>
        <v>4/108</v>
      </c>
      <c r="P1735" s="237" t="s">
        <v>4531</v>
      </c>
      <c r="Q1735" s="225" t="str">
        <f>CONCATENATE(Таблица1[[#This Row],[Отверстия]],"/",Таблица1[[#This Row],[PCD]],"/",Таблица1[[#This Row],[Диаметр]])</f>
        <v>4/108/14</v>
      </c>
      <c r="R1735" s="318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4/108/14/34/65,1/5,5</v>
      </c>
      <c r="S1735" s="240" t="s">
        <v>4617</v>
      </c>
      <c r="T1735" s="225"/>
      <c r="U1735" s="57"/>
      <c r="V1735" s="235"/>
      <c r="W1735" s="285"/>
      <c r="X1735" s="319"/>
      <c r="Y1735" s="320"/>
      <c r="Z1735" s="319"/>
      <c r="AA1735" s="295">
        <f>IFERROR(VLOOKUP(Таблица1[[#This Row],[Товар КОД6]],'Stock СВОД'!$A$5:$C$220,2,0),)</f>
        <v>0</v>
      </c>
      <c r="AB1735" s="321">
        <f>IFERROR(VLOOKUP(Таблица1[[#This Row],[Товар КОД6]],'Продажи Период СВОД'!$A$5:$C$410,2,0),)</f>
        <v>0</v>
      </c>
      <c r="AC1735" s="322">
        <f>IFERROR(VLOOKUP(Таблица1[[#This Row],[Товар КОД6]],'Stock СВОД'!$A$5:$C$220,3,0),)</f>
        <v>0</v>
      </c>
      <c r="AD1735" s="116">
        <f>IFERROR(VLOOKUP(Таблица1[[#This Row],[Товар КОД6]],'Продажи Период СВОД'!$A$5:$C$410,3,0),)</f>
        <v>0</v>
      </c>
      <c r="AE1735" s="119">
        <f>Таблица1[[#This Row],[СТОК 1001]]+Таблица1[[#This Row],[СТОК 1002,]]</f>
        <v>0</v>
      </c>
      <c r="AF1735" s="323"/>
      <c r="AG1735" s="324"/>
      <c r="AH1735" s="325">
        <f>Таблица1[[#This Row],[1002 заказ]]+Таблица1[[#This Row],[1001 заказ]]</f>
        <v>0</v>
      </c>
      <c r="AJ1735" s="57"/>
      <c r="AK1735" s="57"/>
      <c r="AL1735" s="239">
        <f>Таблица1[[#This Row],[ФАКТ 1001]]+Таблица1[[#This Row],[ФАКТ 1002]]+Таблица1[[#This Row],[1001 заказ]]+Таблица1[[#This Row],[1002 заказ]]</f>
        <v>0</v>
      </c>
      <c r="AN1735" s="3"/>
      <c r="AO1735" s="3"/>
      <c r="AP1735" s="48">
        <f>Таблица1[[#This Row],[Возврат 1002]]+Таблица1[[#This Row],[Возврат 1001]]</f>
        <v>0</v>
      </c>
      <c r="AQ1735" s="48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736" spans="1:43" ht="15.75" customHeight="1" x14ac:dyDescent="0.25">
      <c r="A1736" s="23" t="s">
        <v>810</v>
      </c>
      <c r="B1736" s="225">
        <v>2146182</v>
      </c>
      <c r="C1736" s="236" t="s">
        <v>4579</v>
      </c>
      <c r="D1736" s="23" t="s">
        <v>810</v>
      </c>
      <c r="E1736" s="268">
        <v>2146182</v>
      </c>
      <c r="F1736" s="7" t="s">
        <v>38</v>
      </c>
      <c r="G1736" s="237" t="s">
        <v>1101</v>
      </c>
      <c r="H1736" s="5" t="s">
        <v>21</v>
      </c>
      <c r="I1736" s="238">
        <v>4</v>
      </c>
      <c r="J1736" s="238">
        <v>108</v>
      </c>
      <c r="K1736" s="238">
        <v>14</v>
      </c>
      <c r="L1736" s="238">
        <v>34</v>
      </c>
      <c r="M1736" s="317">
        <v>65.099999999999994</v>
      </c>
      <c r="N1736" s="149">
        <v>5.5</v>
      </c>
      <c r="O1736" s="208" t="str">
        <f>CONCATENATE(Таблица1[[#This Row],[Отверстия]],"/",Таблица1[[#This Row],[PCD]])</f>
        <v>4/108</v>
      </c>
      <c r="P1736" s="237" t="s">
        <v>4532</v>
      </c>
      <c r="Q1736" s="225" t="str">
        <f>CONCATENATE(Таблица1[[#This Row],[Отверстия]],"/",Таблица1[[#This Row],[PCD]],"/",Таблица1[[#This Row],[Диаметр]])</f>
        <v>4/108/14</v>
      </c>
      <c r="R1736" s="318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4/108/14/34/65,1/5,5</v>
      </c>
      <c r="S1736" s="240" t="s">
        <v>4617</v>
      </c>
      <c r="T1736" s="225"/>
      <c r="U1736" s="57"/>
      <c r="V1736" s="235"/>
      <c r="W1736" s="285"/>
      <c r="X1736" s="319"/>
      <c r="Y1736" s="320"/>
      <c r="Z1736" s="319"/>
      <c r="AA1736" s="295">
        <f>IFERROR(VLOOKUP(Таблица1[[#This Row],[Товар КОД6]],'Stock СВОД'!$A$5:$C$220,2,0),)</f>
        <v>0</v>
      </c>
      <c r="AB1736" s="321">
        <f>IFERROR(VLOOKUP(Таблица1[[#This Row],[Товар КОД6]],'Продажи Период СВОД'!$A$5:$C$410,2,0),)</f>
        <v>0</v>
      </c>
      <c r="AC1736" s="322">
        <f>IFERROR(VLOOKUP(Таблица1[[#This Row],[Товар КОД6]],'Stock СВОД'!$A$5:$C$220,3,0),)</f>
        <v>0</v>
      </c>
      <c r="AD1736" s="116">
        <f>IFERROR(VLOOKUP(Таблица1[[#This Row],[Товар КОД6]],'Продажи Период СВОД'!$A$5:$C$410,3,0),)</f>
        <v>0</v>
      </c>
      <c r="AE1736" s="119">
        <f>Таблица1[[#This Row],[СТОК 1001]]+Таблица1[[#This Row],[СТОК 1002,]]</f>
        <v>0</v>
      </c>
      <c r="AF1736" s="323"/>
      <c r="AG1736" s="324"/>
      <c r="AH1736" s="325">
        <f>Таблица1[[#This Row],[1002 заказ]]+Таблица1[[#This Row],[1001 заказ]]</f>
        <v>0</v>
      </c>
      <c r="AJ1736" s="57"/>
      <c r="AK1736" s="57"/>
      <c r="AL1736" s="239">
        <f>Таблица1[[#This Row],[ФАКТ 1001]]+Таблица1[[#This Row],[ФАКТ 1002]]+Таблица1[[#This Row],[1001 заказ]]+Таблица1[[#This Row],[1002 заказ]]</f>
        <v>0</v>
      </c>
      <c r="AN1736" s="3"/>
      <c r="AO1736" s="3"/>
      <c r="AP1736" s="48">
        <f>Таблица1[[#This Row],[Возврат 1002]]+Таблица1[[#This Row],[Возврат 1001]]</f>
        <v>0</v>
      </c>
      <c r="AQ1736" s="48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737" spans="1:43" ht="15.75" customHeight="1" x14ac:dyDescent="0.25">
      <c r="A1737" s="23" t="s">
        <v>810</v>
      </c>
      <c r="B1737" s="225">
        <v>2146183</v>
      </c>
      <c r="C1737" s="236" t="s">
        <v>4580</v>
      </c>
      <c r="D1737" s="23" t="s">
        <v>810</v>
      </c>
      <c r="E1737" s="268">
        <v>2146183</v>
      </c>
      <c r="F1737" s="7" t="s">
        <v>38</v>
      </c>
      <c r="G1737" s="237" t="s">
        <v>4593</v>
      </c>
      <c r="H1737" s="5" t="s">
        <v>21</v>
      </c>
      <c r="I1737" s="238">
        <v>4</v>
      </c>
      <c r="J1737" s="238">
        <v>100</v>
      </c>
      <c r="K1737" s="238">
        <v>14</v>
      </c>
      <c r="L1737" s="238">
        <v>38</v>
      </c>
      <c r="M1737" s="317">
        <v>57.1</v>
      </c>
      <c r="N1737" s="149">
        <v>5.5</v>
      </c>
      <c r="O1737" s="208" t="str">
        <f>CONCATENATE(Таблица1[[#This Row],[Отверстия]],"/",Таблица1[[#This Row],[PCD]])</f>
        <v>4/100</v>
      </c>
      <c r="P1737" s="237" t="s">
        <v>4533</v>
      </c>
      <c r="Q1737" s="225" t="str">
        <f>CONCATENATE(Таблица1[[#This Row],[Отверстия]],"/",Таблица1[[#This Row],[PCD]],"/",Таблица1[[#This Row],[Диаметр]])</f>
        <v>4/100/14</v>
      </c>
      <c r="R1737" s="318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4/100/14/38/57,1/5,5</v>
      </c>
      <c r="S1737" s="240" t="s">
        <v>4618</v>
      </c>
      <c r="T1737" s="225"/>
      <c r="U1737" s="57"/>
      <c r="V1737" s="235"/>
      <c r="W1737" s="285"/>
      <c r="X1737" s="319"/>
      <c r="Y1737" s="320"/>
      <c r="Z1737" s="319"/>
      <c r="AA1737" s="295">
        <f>IFERROR(VLOOKUP(Таблица1[[#This Row],[Товар КОД6]],'Stock СВОД'!$A$5:$C$220,2,0),)</f>
        <v>0</v>
      </c>
      <c r="AB1737" s="321">
        <f>IFERROR(VLOOKUP(Таблица1[[#This Row],[Товар КОД6]],'Продажи Период СВОД'!$A$5:$C$410,2,0),)</f>
        <v>0</v>
      </c>
      <c r="AC1737" s="322">
        <f>IFERROR(VLOOKUP(Таблица1[[#This Row],[Товар КОД6]],'Stock СВОД'!$A$5:$C$220,3,0),)</f>
        <v>0</v>
      </c>
      <c r="AD1737" s="116">
        <f>IFERROR(VLOOKUP(Таблица1[[#This Row],[Товар КОД6]],'Продажи Период СВОД'!$A$5:$C$410,3,0),)</f>
        <v>0</v>
      </c>
      <c r="AE1737" s="119">
        <f>Таблица1[[#This Row],[СТОК 1001]]+Таблица1[[#This Row],[СТОК 1002,]]</f>
        <v>0</v>
      </c>
      <c r="AF1737" s="323"/>
      <c r="AG1737" s="324"/>
      <c r="AH1737" s="325">
        <f>Таблица1[[#This Row],[1002 заказ]]+Таблица1[[#This Row],[1001 заказ]]</f>
        <v>0</v>
      </c>
      <c r="AJ1737" s="57"/>
      <c r="AK1737" s="57"/>
      <c r="AL1737" s="239">
        <f>Таблица1[[#This Row],[ФАКТ 1001]]+Таблица1[[#This Row],[ФАКТ 1002]]+Таблица1[[#This Row],[1001 заказ]]+Таблица1[[#This Row],[1002 заказ]]</f>
        <v>0</v>
      </c>
      <c r="AN1737" s="3"/>
      <c r="AO1737" s="3"/>
      <c r="AP1737" s="48">
        <f>Таблица1[[#This Row],[Возврат 1002]]+Таблица1[[#This Row],[Возврат 1001]]</f>
        <v>0</v>
      </c>
      <c r="AQ1737" s="48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738" spans="1:43" ht="15.75" customHeight="1" x14ac:dyDescent="0.25">
      <c r="A1738" s="23" t="s">
        <v>810</v>
      </c>
      <c r="B1738" s="225">
        <v>2146184</v>
      </c>
      <c r="C1738" s="236" t="s">
        <v>4581</v>
      </c>
      <c r="D1738" s="23" t="s">
        <v>810</v>
      </c>
      <c r="E1738" s="268">
        <v>2146184</v>
      </c>
      <c r="F1738" s="7" t="s">
        <v>38</v>
      </c>
      <c r="G1738" s="237" t="s">
        <v>1101</v>
      </c>
      <c r="H1738" s="5" t="s">
        <v>21</v>
      </c>
      <c r="I1738" s="238">
        <v>4</v>
      </c>
      <c r="J1738" s="238">
        <v>100</v>
      </c>
      <c r="K1738" s="238">
        <v>14</v>
      </c>
      <c r="L1738" s="238">
        <v>38</v>
      </c>
      <c r="M1738" s="317">
        <v>57.1</v>
      </c>
      <c r="N1738" s="149">
        <v>5.5</v>
      </c>
      <c r="O1738" s="208" t="str">
        <f>CONCATENATE(Таблица1[[#This Row],[Отверстия]],"/",Таблица1[[#This Row],[PCD]])</f>
        <v>4/100</v>
      </c>
      <c r="P1738" s="237" t="s">
        <v>4534</v>
      </c>
      <c r="Q1738" s="225" t="str">
        <f>CONCATENATE(Таблица1[[#This Row],[Отверстия]],"/",Таблица1[[#This Row],[PCD]],"/",Таблица1[[#This Row],[Диаметр]])</f>
        <v>4/100/14</v>
      </c>
      <c r="R1738" s="318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4/100/14/38/57,1/5,5</v>
      </c>
      <c r="S1738" s="240" t="s">
        <v>4618</v>
      </c>
      <c r="T1738" s="225"/>
      <c r="U1738" s="57"/>
      <c r="V1738" s="235"/>
      <c r="W1738" s="285"/>
      <c r="X1738" s="319"/>
      <c r="Y1738" s="320"/>
      <c r="Z1738" s="319"/>
      <c r="AA1738" s="295">
        <f>IFERROR(VLOOKUP(Таблица1[[#This Row],[Товар КОД6]],'Stock СВОД'!$A$5:$C$220,2,0),)</f>
        <v>0</v>
      </c>
      <c r="AB1738" s="321">
        <f>IFERROR(VLOOKUP(Таблица1[[#This Row],[Товар КОД6]],'Продажи Период СВОД'!$A$5:$C$410,2,0),)</f>
        <v>0</v>
      </c>
      <c r="AC1738" s="322">
        <f>IFERROR(VLOOKUP(Таблица1[[#This Row],[Товар КОД6]],'Stock СВОД'!$A$5:$C$220,3,0),)</f>
        <v>0</v>
      </c>
      <c r="AD1738" s="116">
        <f>IFERROR(VLOOKUP(Таблица1[[#This Row],[Товар КОД6]],'Продажи Период СВОД'!$A$5:$C$410,3,0),)</f>
        <v>0</v>
      </c>
      <c r="AE1738" s="119">
        <f>Таблица1[[#This Row],[СТОК 1001]]+Таблица1[[#This Row],[СТОК 1002,]]</f>
        <v>0</v>
      </c>
      <c r="AF1738" s="323"/>
      <c r="AG1738" s="324"/>
      <c r="AH1738" s="325">
        <f>Таблица1[[#This Row],[1002 заказ]]+Таблица1[[#This Row],[1001 заказ]]</f>
        <v>0</v>
      </c>
      <c r="AJ1738" s="57"/>
      <c r="AK1738" s="57"/>
      <c r="AL1738" s="239">
        <f>Таблица1[[#This Row],[ФАКТ 1001]]+Таблица1[[#This Row],[ФАКТ 1002]]+Таблица1[[#This Row],[1001 заказ]]+Таблица1[[#This Row],[1002 заказ]]</f>
        <v>0</v>
      </c>
      <c r="AN1738" s="3"/>
      <c r="AO1738" s="3"/>
      <c r="AP1738" s="48">
        <f>Таблица1[[#This Row],[Возврат 1002]]+Таблица1[[#This Row],[Возврат 1001]]</f>
        <v>0</v>
      </c>
      <c r="AQ1738" s="48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739" spans="1:43" ht="15.75" customHeight="1" x14ac:dyDescent="0.25">
      <c r="A1739" s="23" t="s">
        <v>810</v>
      </c>
      <c r="B1739" s="225">
        <v>2146185</v>
      </c>
      <c r="C1739" s="236" t="s">
        <v>4582</v>
      </c>
      <c r="D1739" s="23" t="s">
        <v>810</v>
      </c>
      <c r="E1739" s="268">
        <v>2146185</v>
      </c>
      <c r="F1739" s="7" t="s">
        <v>38</v>
      </c>
      <c r="G1739" s="237" t="s">
        <v>4593</v>
      </c>
      <c r="H1739" s="5" t="s">
        <v>21</v>
      </c>
      <c r="I1739" s="238">
        <v>4</v>
      </c>
      <c r="J1739" s="238">
        <v>108</v>
      </c>
      <c r="K1739" s="238">
        <v>14</v>
      </c>
      <c r="L1739" s="238">
        <v>24</v>
      </c>
      <c r="M1739" s="317">
        <v>65.099999999999994</v>
      </c>
      <c r="N1739" s="149">
        <v>5.5</v>
      </c>
      <c r="O1739" s="208" t="str">
        <f>CONCATENATE(Таблица1[[#This Row],[Отверстия]],"/",Таблица1[[#This Row],[PCD]])</f>
        <v>4/108</v>
      </c>
      <c r="P1739" s="237" t="s">
        <v>4535</v>
      </c>
      <c r="Q1739" s="225" t="str">
        <f>CONCATENATE(Таблица1[[#This Row],[Отверстия]],"/",Таблица1[[#This Row],[PCD]],"/",Таблица1[[#This Row],[Диаметр]])</f>
        <v>4/108/14</v>
      </c>
      <c r="R1739" s="318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4/108/14/24/65,1/5,5</v>
      </c>
      <c r="S1739" s="240" t="s">
        <v>4619</v>
      </c>
      <c r="T1739" s="225"/>
      <c r="U1739" s="57"/>
      <c r="V1739" s="235"/>
      <c r="W1739" s="285"/>
      <c r="X1739" s="319"/>
      <c r="Y1739" s="320"/>
      <c r="Z1739" s="319"/>
      <c r="AA1739" s="295">
        <f>IFERROR(VLOOKUP(Таблица1[[#This Row],[Товар КОД6]],'Stock СВОД'!$A$5:$C$220,2,0),)</f>
        <v>0</v>
      </c>
      <c r="AB1739" s="321">
        <f>IFERROR(VLOOKUP(Таблица1[[#This Row],[Товар КОД6]],'Продажи Период СВОД'!$A$5:$C$410,2,0),)</f>
        <v>0</v>
      </c>
      <c r="AC1739" s="322">
        <f>IFERROR(VLOOKUP(Таблица1[[#This Row],[Товар КОД6]],'Stock СВОД'!$A$5:$C$220,3,0),)</f>
        <v>0</v>
      </c>
      <c r="AD1739" s="116">
        <f>IFERROR(VLOOKUP(Таблица1[[#This Row],[Товар КОД6]],'Продажи Период СВОД'!$A$5:$C$410,3,0),)</f>
        <v>0</v>
      </c>
      <c r="AE1739" s="119">
        <f>Таблица1[[#This Row],[СТОК 1001]]+Таблица1[[#This Row],[СТОК 1002,]]</f>
        <v>0</v>
      </c>
      <c r="AF1739" s="323"/>
      <c r="AG1739" s="324"/>
      <c r="AH1739" s="325">
        <f>Таблица1[[#This Row],[1002 заказ]]+Таблица1[[#This Row],[1001 заказ]]</f>
        <v>0</v>
      </c>
      <c r="AJ1739" s="57"/>
      <c r="AK1739" s="57"/>
      <c r="AL1739" s="239">
        <f>Таблица1[[#This Row],[ФАКТ 1001]]+Таблица1[[#This Row],[ФАКТ 1002]]+Таблица1[[#This Row],[1001 заказ]]+Таблица1[[#This Row],[1002 заказ]]</f>
        <v>0</v>
      </c>
      <c r="AN1739" s="3"/>
      <c r="AO1739" s="3"/>
      <c r="AP1739" s="48">
        <f>Таблица1[[#This Row],[Возврат 1002]]+Таблица1[[#This Row],[Возврат 1001]]</f>
        <v>0</v>
      </c>
      <c r="AQ1739" s="48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740" spans="1:43" ht="15.75" customHeight="1" x14ac:dyDescent="0.25">
      <c r="A1740" s="23" t="s">
        <v>810</v>
      </c>
      <c r="B1740" s="225">
        <v>2146186</v>
      </c>
      <c r="C1740" s="236" t="s">
        <v>4583</v>
      </c>
      <c r="D1740" s="23" t="s">
        <v>810</v>
      </c>
      <c r="E1740" s="268">
        <v>2146186</v>
      </c>
      <c r="F1740" s="237" t="s">
        <v>26</v>
      </c>
      <c r="G1740" s="237" t="s">
        <v>4597</v>
      </c>
      <c r="H1740" s="5" t="s">
        <v>21</v>
      </c>
      <c r="I1740" s="238">
        <v>4</v>
      </c>
      <c r="J1740" s="238">
        <v>98</v>
      </c>
      <c r="K1740" s="238">
        <v>14</v>
      </c>
      <c r="L1740" s="238">
        <v>35</v>
      </c>
      <c r="M1740" s="317">
        <v>58.6</v>
      </c>
      <c r="N1740" s="149">
        <v>5.5</v>
      </c>
      <c r="O1740" s="208" t="str">
        <f>CONCATENATE(Таблица1[[#This Row],[Отверстия]],"/",Таблица1[[#This Row],[PCD]])</f>
        <v>4/98</v>
      </c>
      <c r="P1740" s="237" t="s">
        <v>4536</v>
      </c>
      <c r="Q1740" s="225" t="str">
        <f>CONCATENATE(Таблица1[[#This Row],[Отверстия]],"/",Таблица1[[#This Row],[PCD]],"/",Таблица1[[#This Row],[Диаметр]])</f>
        <v>4/98/14</v>
      </c>
      <c r="R1740" s="318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4/98/14/35/58,6/5,5</v>
      </c>
      <c r="S1740" s="240" t="s">
        <v>4604</v>
      </c>
      <c r="T1740" s="225"/>
      <c r="U1740" s="57"/>
      <c r="V1740" s="235"/>
      <c r="W1740" s="285"/>
      <c r="X1740" s="319"/>
      <c r="Y1740" s="320"/>
      <c r="Z1740" s="319"/>
      <c r="AA1740" s="295">
        <f>IFERROR(VLOOKUP(Таблица1[[#This Row],[Товар КОД6]],'Stock СВОД'!$A$5:$C$220,2,0),)</f>
        <v>0</v>
      </c>
      <c r="AB1740" s="321">
        <f>IFERROR(VLOOKUP(Таблица1[[#This Row],[Товар КОД6]],'Продажи Период СВОД'!$A$5:$C$410,2,0),)</f>
        <v>0</v>
      </c>
      <c r="AC1740" s="322">
        <f>IFERROR(VLOOKUP(Таблица1[[#This Row],[Товар КОД6]],'Stock СВОД'!$A$5:$C$220,3,0),)</f>
        <v>0</v>
      </c>
      <c r="AD1740" s="116">
        <f>IFERROR(VLOOKUP(Таблица1[[#This Row],[Товар КОД6]],'Продажи Период СВОД'!$A$5:$C$410,3,0),)</f>
        <v>0</v>
      </c>
      <c r="AE1740" s="119">
        <f>Таблица1[[#This Row],[СТОК 1001]]+Таблица1[[#This Row],[СТОК 1002,]]</f>
        <v>0</v>
      </c>
      <c r="AF1740" s="323"/>
      <c r="AG1740" s="324"/>
      <c r="AH1740" s="325">
        <f>Таблица1[[#This Row],[1002 заказ]]+Таблица1[[#This Row],[1001 заказ]]</f>
        <v>0</v>
      </c>
      <c r="AJ1740" s="57"/>
      <c r="AK1740" s="57"/>
      <c r="AL1740" s="239">
        <f>Таблица1[[#This Row],[ФАКТ 1001]]+Таблица1[[#This Row],[ФАКТ 1002]]+Таблица1[[#This Row],[1001 заказ]]+Таблица1[[#This Row],[1002 заказ]]</f>
        <v>0</v>
      </c>
      <c r="AN1740" s="3"/>
      <c r="AO1740" s="3"/>
      <c r="AP1740" s="48">
        <f>Таблица1[[#This Row],[Возврат 1002]]+Таблица1[[#This Row],[Возврат 1001]]</f>
        <v>0</v>
      </c>
      <c r="AQ1740" s="48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741" spans="1:43" ht="15.75" customHeight="1" x14ac:dyDescent="0.25">
      <c r="A1741" s="23" t="s">
        <v>810</v>
      </c>
      <c r="B1741" s="225">
        <v>2146187</v>
      </c>
      <c r="C1741" s="236" t="s">
        <v>4584</v>
      </c>
      <c r="D1741" s="23" t="s">
        <v>810</v>
      </c>
      <c r="E1741" s="268">
        <v>2146187</v>
      </c>
      <c r="F1741" s="237" t="s">
        <v>26</v>
      </c>
      <c r="G1741" s="237" t="s">
        <v>4598</v>
      </c>
      <c r="H1741" s="5" t="s">
        <v>21</v>
      </c>
      <c r="I1741" s="238">
        <v>4</v>
      </c>
      <c r="J1741" s="238">
        <v>98</v>
      </c>
      <c r="K1741" s="238">
        <v>14</v>
      </c>
      <c r="L1741" s="238">
        <v>35</v>
      </c>
      <c r="M1741" s="317">
        <v>58.6</v>
      </c>
      <c r="N1741" s="149">
        <v>5.5</v>
      </c>
      <c r="O1741" s="208" t="str">
        <f>CONCATENATE(Таблица1[[#This Row],[Отверстия]],"/",Таблица1[[#This Row],[PCD]])</f>
        <v>4/98</v>
      </c>
      <c r="P1741" s="237" t="s">
        <v>4537</v>
      </c>
      <c r="Q1741" s="225" t="str">
        <f>CONCATENATE(Таблица1[[#This Row],[Отверстия]],"/",Таблица1[[#This Row],[PCD]],"/",Таблица1[[#This Row],[Диаметр]])</f>
        <v>4/98/14</v>
      </c>
      <c r="R1741" s="318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4/98/14/35/58,6/5,5</v>
      </c>
      <c r="S1741" s="240" t="s">
        <v>4604</v>
      </c>
      <c r="T1741" s="225"/>
      <c r="U1741" s="57"/>
      <c r="V1741" s="235"/>
      <c r="W1741" s="285"/>
      <c r="X1741" s="319"/>
      <c r="Y1741" s="320"/>
      <c r="Z1741" s="319"/>
      <c r="AA1741" s="295">
        <f>IFERROR(VLOOKUP(Таблица1[[#This Row],[Товар КОД6]],'Stock СВОД'!$A$5:$C$220,2,0),)</f>
        <v>0</v>
      </c>
      <c r="AB1741" s="321">
        <f>IFERROR(VLOOKUP(Таблица1[[#This Row],[Товар КОД6]],'Продажи Период СВОД'!$A$5:$C$410,2,0),)</f>
        <v>0</v>
      </c>
      <c r="AC1741" s="322">
        <f>IFERROR(VLOOKUP(Таблица1[[#This Row],[Товар КОД6]],'Stock СВОД'!$A$5:$C$220,3,0),)</f>
        <v>0</v>
      </c>
      <c r="AD1741" s="116">
        <f>IFERROR(VLOOKUP(Таблица1[[#This Row],[Товар КОД6]],'Продажи Период СВОД'!$A$5:$C$410,3,0),)</f>
        <v>0</v>
      </c>
      <c r="AE1741" s="119">
        <f>Таблица1[[#This Row],[СТОК 1001]]+Таблица1[[#This Row],[СТОК 1002,]]</f>
        <v>0</v>
      </c>
      <c r="AF1741" s="323"/>
      <c r="AG1741" s="324"/>
      <c r="AH1741" s="325">
        <f>Таблица1[[#This Row],[1002 заказ]]+Таблица1[[#This Row],[1001 заказ]]</f>
        <v>0</v>
      </c>
      <c r="AJ1741" s="57"/>
      <c r="AK1741" s="57"/>
      <c r="AL1741" s="239">
        <f>Таблица1[[#This Row],[ФАКТ 1001]]+Таблица1[[#This Row],[ФАКТ 1002]]+Таблица1[[#This Row],[1001 заказ]]+Таблица1[[#This Row],[1002 заказ]]</f>
        <v>0</v>
      </c>
      <c r="AN1741" s="3"/>
      <c r="AO1741" s="3"/>
      <c r="AP1741" s="48">
        <f>Таблица1[[#This Row],[Возврат 1002]]+Таблица1[[#This Row],[Возврат 1001]]</f>
        <v>0</v>
      </c>
      <c r="AQ1741" s="48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742" spans="1:43" ht="15.75" customHeight="1" x14ac:dyDescent="0.25">
      <c r="A1742" s="23" t="s">
        <v>810</v>
      </c>
      <c r="B1742" s="225">
        <v>2146188</v>
      </c>
      <c r="C1742" s="236" t="s">
        <v>4585</v>
      </c>
      <c r="D1742" s="23" t="s">
        <v>810</v>
      </c>
      <c r="E1742" s="268">
        <v>2146188</v>
      </c>
      <c r="F1742" s="237" t="s">
        <v>26</v>
      </c>
      <c r="G1742" s="237" t="s">
        <v>4593</v>
      </c>
      <c r="H1742" s="5" t="s">
        <v>21</v>
      </c>
      <c r="I1742" s="238">
        <v>4</v>
      </c>
      <c r="J1742" s="238">
        <v>100</v>
      </c>
      <c r="K1742" s="238">
        <v>14</v>
      </c>
      <c r="L1742" s="238">
        <v>38</v>
      </c>
      <c r="M1742" s="317">
        <v>67.099999999999994</v>
      </c>
      <c r="N1742" s="149">
        <v>5.5</v>
      </c>
      <c r="O1742" s="208" t="str">
        <f>CONCATENATE(Таблица1[[#This Row],[Отверстия]],"/",Таблица1[[#This Row],[PCD]])</f>
        <v>4/100</v>
      </c>
      <c r="P1742" s="237" t="s">
        <v>4538</v>
      </c>
      <c r="Q1742" s="225" t="str">
        <f>CONCATENATE(Таблица1[[#This Row],[Отверстия]],"/",Таблица1[[#This Row],[PCD]],"/",Таблица1[[#This Row],[Диаметр]])</f>
        <v>4/100/14</v>
      </c>
      <c r="R1742" s="318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4/100/14/38/67,1/5,5</v>
      </c>
      <c r="S1742" s="240" t="s">
        <v>4605</v>
      </c>
      <c r="T1742" s="225"/>
      <c r="U1742" s="57"/>
      <c r="V1742" s="235"/>
      <c r="W1742" s="285"/>
      <c r="X1742" s="319"/>
      <c r="Y1742" s="320"/>
      <c r="Z1742" s="319"/>
      <c r="AA1742" s="295">
        <f>IFERROR(VLOOKUP(Таблица1[[#This Row],[Товар КОД6]],'Stock СВОД'!$A$5:$C$220,2,0),)</f>
        <v>0</v>
      </c>
      <c r="AB1742" s="321">
        <f>IFERROR(VLOOKUP(Таблица1[[#This Row],[Товар КОД6]],'Продажи Период СВОД'!$A$5:$C$410,2,0),)</f>
        <v>0</v>
      </c>
      <c r="AC1742" s="322">
        <f>IFERROR(VLOOKUP(Таблица1[[#This Row],[Товар КОД6]],'Stock СВОД'!$A$5:$C$220,3,0),)</f>
        <v>0</v>
      </c>
      <c r="AD1742" s="116">
        <f>IFERROR(VLOOKUP(Таблица1[[#This Row],[Товар КОД6]],'Продажи Период СВОД'!$A$5:$C$410,3,0),)</f>
        <v>0</v>
      </c>
      <c r="AE1742" s="119">
        <f>Таблица1[[#This Row],[СТОК 1001]]+Таблица1[[#This Row],[СТОК 1002,]]</f>
        <v>0</v>
      </c>
      <c r="AF1742" s="323"/>
      <c r="AG1742" s="324"/>
      <c r="AH1742" s="325">
        <f>Таблица1[[#This Row],[1002 заказ]]+Таблица1[[#This Row],[1001 заказ]]</f>
        <v>0</v>
      </c>
      <c r="AJ1742" s="57"/>
      <c r="AK1742" s="57"/>
      <c r="AL1742" s="239">
        <f>Таблица1[[#This Row],[ФАКТ 1001]]+Таблица1[[#This Row],[ФАКТ 1002]]+Таблица1[[#This Row],[1001 заказ]]+Таблица1[[#This Row],[1002 заказ]]</f>
        <v>0</v>
      </c>
      <c r="AN1742" s="3"/>
      <c r="AO1742" s="3"/>
      <c r="AP1742" s="48">
        <f>Таблица1[[#This Row],[Возврат 1002]]+Таблица1[[#This Row],[Возврат 1001]]</f>
        <v>0</v>
      </c>
      <c r="AQ1742" s="48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743" spans="1:43" ht="15.75" customHeight="1" x14ac:dyDescent="0.25">
      <c r="A1743" s="23" t="s">
        <v>810</v>
      </c>
      <c r="B1743" s="225">
        <v>2146189</v>
      </c>
      <c r="C1743" s="236" t="s">
        <v>4603</v>
      </c>
      <c r="D1743" s="23" t="s">
        <v>810</v>
      </c>
      <c r="E1743" s="268">
        <v>2146189</v>
      </c>
      <c r="F1743" s="237" t="s">
        <v>26</v>
      </c>
      <c r="G1743" s="237" t="s">
        <v>4599</v>
      </c>
      <c r="H1743" s="5" t="s">
        <v>21</v>
      </c>
      <c r="I1743" s="238">
        <v>4</v>
      </c>
      <c r="J1743" s="238">
        <v>100</v>
      </c>
      <c r="K1743" s="238">
        <v>14</v>
      </c>
      <c r="L1743" s="238">
        <v>43</v>
      </c>
      <c r="M1743" s="317">
        <v>60.1</v>
      </c>
      <c r="N1743" s="149">
        <v>5.5</v>
      </c>
      <c r="O1743" s="208" t="str">
        <f>CONCATENATE(Таблица1[[#This Row],[Отверстия]],"/",Таблица1[[#This Row],[PCD]])</f>
        <v>4/100</v>
      </c>
      <c r="P1743" s="237" t="s">
        <v>4539</v>
      </c>
      <c r="Q1743" s="225" t="str">
        <f>CONCATENATE(Таблица1[[#This Row],[Отверстия]],"/",Таблица1[[#This Row],[PCD]],"/",Таблица1[[#This Row],[Диаметр]])</f>
        <v>4/100/14</v>
      </c>
      <c r="R1743" s="318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4/100/14/43/60,1/5,5</v>
      </c>
      <c r="S1743" s="240" t="s">
        <v>899</v>
      </c>
      <c r="T1743" s="225"/>
      <c r="U1743" s="57"/>
      <c r="V1743" s="235"/>
      <c r="W1743" s="285"/>
      <c r="X1743" s="319"/>
      <c r="Y1743" s="320"/>
      <c r="Z1743" s="319"/>
      <c r="AA1743" s="295">
        <f>IFERROR(VLOOKUP(Таблица1[[#This Row],[Товар КОД6]],'Stock СВОД'!$A$5:$C$220,2,0),)</f>
        <v>0</v>
      </c>
      <c r="AB1743" s="321">
        <f>IFERROR(VLOOKUP(Таблица1[[#This Row],[Товар КОД6]],'Продажи Период СВОД'!$A$5:$C$410,2,0),)</f>
        <v>0</v>
      </c>
      <c r="AC1743" s="322">
        <f>IFERROR(VLOOKUP(Таблица1[[#This Row],[Товар КОД6]],'Stock СВОД'!$A$5:$C$220,3,0),)</f>
        <v>0</v>
      </c>
      <c r="AD1743" s="116">
        <f>IFERROR(VLOOKUP(Таблица1[[#This Row],[Товар КОД6]],'Продажи Период СВОД'!$A$5:$C$410,3,0),)</f>
        <v>0</v>
      </c>
      <c r="AE1743" s="119">
        <f>Таблица1[[#This Row],[СТОК 1001]]+Таблица1[[#This Row],[СТОК 1002,]]</f>
        <v>0</v>
      </c>
      <c r="AF1743" s="323"/>
      <c r="AG1743" s="324"/>
      <c r="AH1743" s="325">
        <f>Таблица1[[#This Row],[1002 заказ]]+Таблица1[[#This Row],[1001 заказ]]</f>
        <v>0</v>
      </c>
      <c r="AJ1743" s="57"/>
      <c r="AK1743" s="57"/>
      <c r="AL1743" s="239">
        <f>Таблица1[[#This Row],[ФАКТ 1001]]+Таблица1[[#This Row],[ФАКТ 1002]]+Таблица1[[#This Row],[1001 заказ]]+Таблица1[[#This Row],[1002 заказ]]</f>
        <v>0</v>
      </c>
      <c r="AN1743" s="3"/>
      <c r="AO1743" s="3"/>
      <c r="AP1743" s="48">
        <f>Таблица1[[#This Row],[Возврат 1002]]+Таблица1[[#This Row],[Возврат 1001]]</f>
        <v>0</v>
      </c>
      <c r="AQ1743" s="48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744" spans="1:43" ht="15.75" customHeight="1" x14ac:dyDescent="0.25">
      <c r="A1744" s="23" t="s">
        <v>810</v>
      </c>
      <c r="B1744" s="225">
        <v>2146200</v>
      </c>
      <c r="C1744" s="236" t="s">
        <v>4586</v>
      </c>
      <c r="D1744" s="23" t="s">
        <v>810</v>
      </c>
      <c r="E1744" s="268">
        <v>2146200</v>
      </c>
      <c r="F1744" s="237" t="s">
        <v>26</v>
      </c>
      <c r="G1744" s="237" t="s">
        <v>4597</v>
      </c>
      <c r="H1744" s="5" t="s">
        <v>21</v>
      </c>
      <c r="I1744" s="238">
        <v>4</v>
      </c>
      <c r="J1744" s="238">
        <v>100</v>
      </c>
      <c r="K1744" s="238">
        <v>14</v>
      </c>
      <c r="L1744" s="238">
        <v>43</v>
      </c>
      <c r="M1744" s="317">
        <v>60.1</v>
      </c>
      <c r="N1744" s="149">
        <v>5.5</v>
      </c>
      <c r="O1744" s="208" t="str">
        <f>CONCATENATE(Таблица1[[#This Row],[Отверстия]],"/",Таблица1[[#This Row],[PCD]])</f>
        <v>4/100</v>
      </c>
      <c r="P1744" s="237" t="s">
        <v>4540</v>
      </c>
      <c r="Q1744" s="225" t="str">
        <f>CONCATENATE(Таблица1[[#This Row],[Отверстия]],"/",Таблица1[[#This Row],[PCD]],"/",Таблица1[[#This Row],[Диаметр]])</f>
        <v>4/100/14</v>
      </c>
      <c r="R1744" s="318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4/100/14/43/60,1/5,5</v>
      </c>
      <c r="S1744" s="240" t="s">
        <v>4607</v>
      </c>
      <c r="T1744" s="225"/>
      <c r="U1744" s="57"/>
      <c r="V1744" s="235"/>
      <c r="W1744" s="285"/>
      <c r="X1744" s="319"/>
      <c r="Y1744" s="320"/>
      <c r="Z1744" s="319"/>
      <c r="AA1744" s="295">
        <f>IFERROR(VLOOKUP(Таблица1[[#This Row],[Товар КОД6]],'Stock СВОД'!$A$5:$C$220,2,0),)</f>
        <v>0</v>
      </c>
      <c r="AB1744" s="321">
        <f>IFERROR(VLOOKUP(Таблица1[[#This Row],[Товар КОД6]],'Продажи Период СВОД'!$A$5:$C$410,2,0),)</f>
        <v>0</v>
      </c>
      <c r="AC1744" s="322">
        <f>IFERROR(VLOOKUP(Таблица1[[#This Row],[Товар КОД6]],'Stock СВОД'!$A$5:$C$220,3,0),)</f>
        <v>0</v>
      </c>
      <c r="AD1744" s="116">
        <f>IFERROR(VLOOKUP(Таблица1[[#This Row],[Товар КОД6]],'Продажи Период СВОД'!$A$5:$C$410,3,0),)</f>
        <v>0</v>
      </c>
      <c r="AE1744" s="119">
        <f>Таблица1[[#This Row],[СТОК 1001]]+Таблица1[[#This Row],[СТОК 1002,]]</f>
        <v>0</v>
      </c>
      <c r="AF1744" s="323"/>
      <c r="AG1744" s="324"/>
      <c r="AH1744" s="325">
        <f>Таблица1[[#This Row],[1002 заказ]]+Таблица1[[#This Row],[1001 заказ]]</f>
        <v>0</v>
      </c>
      <c r="AJ1744" s="57"/>
      <c r="AK1744" s="57"/>
      <c r="AL1744" s="239">
        <f>Таблица1[[#This Row],[ФАКТ 1001]]+Таблица1[[#This Row],[ФАКТ 1002]]+Таблица1[[#This Row],[1001 заказ]]+Таблица1[[#This Row],[1002 заказ]]</f>
        <v>0</v>
      </c>
      <c r="AN1744" s="3"/>
      <c r="AO1744" s="3"/>
      <c r="AP1744" s="48">
        <f>Таблица1[[#This Row],[Возврат 1002]]+Таблица1[[#This Row],[Возврат 1001]]</f>
        <v>0</v>
      </c>
      <c r="AQ1744" s="48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745" spans="1:44" ht="15.75" customHeight="1" x14ac:dyDescent="0.25">
      <c r="A1745" s="23" t="s">
        <v>810</v>
      </c>
      <c r="B1745" s="225">
        <v>2146201</v>
      </c>
      <c r="C1745" s="236" t="s">
        <v>4587</v>
      </c>
      <c r="D1745" s="23" t="s">
        <v>810</v>
      </c>
      <c r="E1745" s="268">
        <v>2146201</v>
      </c>
      <c r="F1745" s="237" t="s">
        <v>26</v>
      </c>
      <c r="G1745" s="237" t="s">
        <v>4598</v>
      </c>
      <c r="H1745" s="5" t="s">
        <v>21</v>
      </c>
      <c r="I1745" s="238">
        <v>4</v>
      </c>
      <c r="J1745" s="238">
        <v>100</v>
      </c>
      <c r="K1745" s="238">
        <v>14</v>
      </c>
      <c r="L1745" s="238">
        <v>43</v>
      </c>
      <c r="M1745" s="317">
        <v>60.1</v>
      </c>
      <c r="N1745" s="149">
        <v>5.5</v>
      </c>
      <c r="O1745" s="208" t="str">
        <f>CONCATENATE(Таблица1[[#This Row],[Отверстия]],"/",Таблица1[[#This Row],[PCD]])</f>
        <v>4/100</v>
      </c>
      <c r="P1745" s="237" t="s">
        <v>4541</v>
      </c>
      <c r="Q1745" s="225" t="str">
        <f>CONCATENATE(Таблица1[[#This Row],[Отверстия]],"/",Таблица1[[#This Row],[PCD]],"/",Таблица1[[#This Row],[Диаметр]])</f>
        <v>4/100/14</v>
      </c>
      <c r="R1745" s="318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4/100/14/43/60,1/5,5</v>
      </c>
      <c r="S1745" s="240" t="s">
        <v>4607</v>
      </c>
      <c r="T1745" s="225"/>
      <c r="U1745" s="57"/>
      <c r="V1745" s="235"/>
      <c r="W1745" s="285"/>
      <c r="X1745" s="319"/>
      <c r="Y1745" s="320"/>
      <c r="Z1745" s="319"/>
      <c r="AA1745" s="295">
        <f>IFERROR(VLOOKUP(Таблица1[[#This Row],[Товар КОД6]],'Stock СВОД'!$A$5:$C$220,2,0),)</f>
        <v>0</v>
      </c>
      <c r="AB1745" s="321">
        <f>IFERROR(VLOOKUP(Таблица1[[#This Row],[Товар КОД6]],'Продажи Период СВОД'!$A$5:$C$410,2,0),)</f>
        <v>0</v>
      </c>
      <c r="AC1745" s="322">
        <f>IFERROR(VLOOKUP(Таблица1[[#This Row],[Товар КОД6]],'Stock СВОД'!$A$5:$C$220,3,0),)</f>
        <v>0</v>
      </c>
      <c r="AD1745" s="116">
        <f>IFERROR(VLOOKUP(Таблица1[[#This Row],[Товар КОД6]],'Продажи Период СВОД'!$A$5:$C$410,3,0),)</f>
        <v>0</v>
      </c>
      <c r="AE1745" s="119">
        <f>Таблица1[[#This Row],[СТОК 1001]]+Таблица1[[#This Row],[СТОК 1002,]]</f>
        <v>0</v>
      </c>
      <c r="AF1745" s="323"/>
      <c r="AG1745" s="324"/>
      <c r="AH1745" s="325">
        <f>Таблица1[[#This Row],[1002 заказ]]+Таблица1[[#This Row],[1001 заказ]]</f>
        <v>0</v>
      </c>
      <c r="AJ1745" s="57"/>
      <c r="AK1745" s="57"/>
      <c r="AL1745" s="239">
        <f>Таблица1[[#This Row],[ФАКТ 1001]]+Таблица1[[#This Row],[ФАКТ 1002]]+Таблица1[[#This Row],[1001 заказ]]+Таблица1[[#This Row],[1002 заказ]]</f>
        <v>0</v>
      </c>
      <c r="AN1745" s="3"/>
      <c r="AO1745" s="3"/>
      <c r="AP1745" s="48">
        <f>Таблица1[[#This Row],[Возврат 1002]]+Таблица1[[#This Row],[Возврат 1001]]</f>
        <v>0</v>
      </c>
      <c r="AQ1745" s="48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746" spans="1:44" ht="15.75" customHeight="1" x14ac:dyDescent="0.25">
      <c r="A1746" s="23" t="s">
        <v>810</v>
      </c>
      <c r="B1746" s="225">
        <v>2146202</v>
      </c>
      <c r="C1746" s="236" t="s">
        <v>4588</v>
      </c>
      <c r="D1746" s="23" t="s">
        <v>810</v>
      </c>
      <c r="E1746" s="268">
        <v>2146202</v>
      </c>
      <c r="F1746" s="237" t="s">
        <v>26</v>
      </c>
      <c r="G1746" s="237" t="s">
        <v>1180</v>
      </c>
      <c r="H1746" s="5" t="s">
        <v>21</v>
      </c>
      <c r="I1746" s="238">
        <v>4</v>
      </c>
      <c r="J1746" s="238">
        <v>100</v>
      </c>
      <c r="K1746" s="238">
        <v>14</v>
      </c>
      <c r="L1746" s="238">
        <v>39</v>
      </c>
      <c r="M1746" s="317">
        <v>56.6</v>
      </c>
      <c r="N1746" s="149">
        <v>5.5</v>
      </c>
      <c r="O1746" s="208" t="str">
        <f>CONCATENATE(Таблица1[[#This Row],[Отверстия]],"/",Таблица1[[#This Row],[PCD]])</f>
        <v>4/100</v>
      </c>
      <c r="P1746" s="237" t="s">
        <v>4542</v>
      </c>
      <c r="Q1746" s="225" t="str">
        <f>CONCATENATE(Таблица1[[#This Row],[Отверстия]],"/",Таблица1[[#This Row],[PCD]],"/",Таблица1[[#This Row],[Диаметр]])</f>
        <v>4/100/14</v>
      </c>
      <c r="R1746" s="318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4/100/14/39/56,6/5,5</v>
      </c>
      <c r="S1746" s="240" t="s">
        <v>4609</v>
      </c>
      <c r="T1746" s="225"/>
      <c r="U1746" s="57"/>
      <c r="V1746" s="235"/>
      <c r="W1746" s="285"/>
      <c r="X1746" s="319"/>
      <c r="Y1746" s="320"/>
      <c r="Z1746" s="319"/>
      <c r="AA1746" s="295">
        <f>IFERROR(VLOOKUP(Таблица1[[#This Row],[Товар КОД6]],'Stock СВОД'!$A$5:$C$220,2,0),)</f>
        <v>0</v>
      </c>
      <c r="AB1746" s="321">
        <f>IFERROR(VLOOKUP(Таблица1[[#This Row],[Товар КОД6]],'Продажи Период СВОД'!$A$5:$C$410,2,0),)</f>
        <v>0</v>
      </c>
      <c r="AC1746" s="322">
        <f>IFERROR(VLOOKUP(Таблица1[[#This Row],[Товар КОД6]],'Stock СВОД'!$A$5:$C$220,3,0),)</f>
        <v>0</v>
      </c>
      <c r="AD1746" s="116">
        <f>IFERROR(VLOOKUP(Таблица1[[#This Row],[Товар КОД6]],'Продажи Период СВОД'!$A$5:$C$410,3,0),)</f>
        <v>0</v>
      </c>
      <c r="AE1746" s="119">
        <f>Таблица1[[#This Row],[СТОК 1001]]+Таблица1[[#This Row],[СТОК 1002,]]</f>
        <v>0</v>
      </c>
      <c r="AF1746" s="323"/>
      <c r="AG1746" s="324"/>
      <c r="AH1746" s="325">
        <f>Таблица1[[#This Row],[1002 заказ]]+Таблица1[[#This Row],[1001 заказ]]</f>
        <v>0</v>
      </c>
      <c r="AJ1746" s="57"/>
      <c r="AK1746" s="57"/>
      <c r="AL1746" s="239">
        <f>Таблица1[[#This Row],[ФАКТ 1001]]+Таблица1[[#This Row],[ФАКТ 1002]]+Таблица1[[#This Row],[1001 заказ]]+Таблица1[[#This Row],[1002 заказ]]</f>
        <v>0</v>
      </c>
      <c r="AN1746" s="3"/>
      <c r="AO1746" s="3"/>
      <c r="AP1746" s="48">
        <f>Таблица1[[#This Row],[Возврат 1002]]+Таблица1[[#This Row],[Возврат 1001]]</f>
        <v>0</v>
      </c>
      <c r="AQ1746" s="48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747" spans="1:44" ht="15.75" customHeight="1" x14ac:dyDescent="0.25">
      <c r="A1747" s="23" t="s">
        <v>810</v>
      </c>
      <c r="B1747" s="225">
        <v>2146203</v>
      </c>
      <c r="C1747" s="236" t="s">
        <v>4589</v>
      </c>
      <c r="D1747" s="23" t="s">
        <v>810</v>
      </c>
      <c r="E1747" s="268">
        <v>2146203</v>
      </c>
      <c r="F1747" s="237" t="s">
        <v>26</v>
      </c>
      <c r="G1747" s="237" t="s">
        <v>4594</v>
      </c>
      <c r="H1747" s="5" t="s">
        <v>21</v>
      </c>
      <c r="I1747" s="238">
        <v>4</v>
      </c>
      <c r="J1747" s="238">
        <v>100</v>
      </c>
      <c r="K1747" s="238">
        <v>14</v>
      </c>
      <c r="L1747" s="238">
        <v>39</v>
      </c>
      <c r="M1747" s="317">
        <v>56.6</v>
      </c>
      <c r="N1747" s="149">
        <v>5.5</v>
      </c>
      <c r="O1747" s="208" t="str">
        <f>CONCATENATE(Таблица1[[#This Row],[Отверстия]],"/",Таблица1[[#This Row],[PCD]])</f>
        <v>4/100</v>
      </c>
      <c r="P1747" s="237" t="s">
        <v>4543</v>
      </c>
      <c r="Q1747" s="225" t="str">
        <f>CONCATENATE(Таблица1[[#This Row],[Отверстия]],"/",Таблица1[[#This Row],[PCD]],"/",Таблица1[[#This Row],[Диаметр]])</f>
        <v>4/100/14</v>
      </c>
      <c r="R1747" s="318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4/100/14/39/56,6/5,5</v>
      </c>
      <c r="S1747" s="240" t="s">
        <v>4609</v>
      </c>
      <c r="T1747" s="225"/>
      <c r="U1747" s="57"/>
      <c r="V1747" s="235"/>
      <c r="W1747" s="285"/>
      <c r="X1747" s="319"/>
      <c r="Y1747" s="320"/>
      <c r="Z1747" s="319"/>
      <c r="AA1747" s="295">
        <f>IFERROR(VLOOKUP(Таблица1[[#This Row],[Товар КОД6]],'Stock СВОД'!$A$5:$C$220,2,0),)</f>
        <v>0</v>
      </c>
      <c r="AB1747" s="321">
        <f>IFERROR(VLOOKUP(Таблица1[[#This Row],[Товар КОД6]],'Продажи Период СВОД'!$A$5:$C$410,2,0),)</f>
        <v>0</v>
      </c>
      <c r="AC1747" s="322">
        <f>IFERROR(VLOOKUP(Таблица1[[#This Row],[Товар КОД6]],'Stock СВОД'!$A$5:$C$220,3,0),)</f>
        <v>0</v>
      </c>
      <c r="AD1747" s="116">
        <f>IFERROR(VLOOKUP(Таблица1[[#This Row],[Товар КОД6]],'Продажи Период СВОД'!$A$5:$C$410,3,0),)</f>
        <v>0</v>
      </c>
      <c r="AE1747" s="119">
        <f>Таблица1[[#This Row],[СТОК 1001]]+Таблица1[[#This Row],[СТОК 1002,]]</f>
        <v>0</v>
      </c>
      <c r="AF1747" s="323"/>
      <c r="AG1747" s="324"/>
      <c r="AH1747" s="325">
        <f>Таблица1[[#This Row],[1002 заказ]]+Таблица1[[#This Row],[1001 заказ]]</f>
        <v>0</v>
      </c>
      <c r="AJ1747" s="57"/>
      <c r="AK1747" s="57"/>
      <c r="AL1747" s="239">
        <f>Таблица1[[#This Row],[ФАКТ 1001]]+Таблица1[[#This Row],[ФАКТ 1002]]+Таблица1[[#This Row],[1001 заказ]]+Таблица1[[#This Row],[1002 заказ]]</f>
        <v>0</v>
      </c>
      <c r="AN1747" s="3"/>
      <c r="AO1747" s="3"/>
      <c r="AP1747" s="48">
        <f>Таблица1[[#This Row],[Возврат 1002]]+Таблица1[[#This Row],[Возврат 1001]]</f>
        <v>0</v>
      </c>
      <c r="AQ1747" s="48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748" spans="1:44" ht="15.75" customHeight="1" x14ac:dyDescent="0.25">
      <c r="A1748" s="23" t="s">
        <v>810</v>
      </c>
      <c r="B1748" s="225">
        <v>2146204</v>
      </c>
      <c r="C1748" s="236" t="s">
        <v>4590</v>
      </c>
      <c r="D1748" s="23" t="s">
        <v>810</v>
      </c>
      <c r="E1748" s="268">
        <v>2146204</v>
      </c>
      <c r="F1748" s="237" t="s">
        <v>26</v>
      </c>
      <c r="G1748" s="237" t="s">
        <v>1099</v>
      </c>
      <c r="H1748" s="5" t="s">
        <v>21</v>
      </c>
      <c r="I1748" s="238">
        <v>4</v>
      </c>
      <c r="J1748" s="238">
        <v>100</v>
      </c>
      <c r="K1748" s="238">
        <v>14</v>
      </c>
      <c r="L1748" s="238">
        <v>39</v>
      </c>
      <c r="M1748" s="317">
        <v>56.6</v>
      </c>
      <c r="N1748" s="149">
        <v>5.5</v>
      </c>
      <c r="O1748" s="208" t="str">
        <f>CONCATENATE(Таблица1[[#This Row],[Отверстия]],"/",Таблица1[[#This Row],[PCD]])</f>
        <v>4/100</v>
      </c>
      <c r="P1748" s="237" t="s">
        <v>4544</v>
      </c>
      <c r="Q1748" s="225" t="str">
        <f>CONCATENATE(Таблица1[[#This Row],[Отверстия]],"/",Таблица1[[#This Row],[PCD]],"/",Таблица1[[#This Row],[Диаметр]])</f>
        <v>4/100/14</v>
      </c>
      <c r="R1748" s="318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4/100/14/39/56,6/5,5</v>
      </c>
      <c r="S1748" s="240" t="s">
        <v>4609</v>
      </c>
      <c r="T1748" s="225"/>
      <c r="U1748" s="57"/>
      <c r="V1748" s="235"/>
      <c r="W1748" s="285"/>
      <c r="X1748" s="319"/>
      <c r="Y1748" s="320"/>
      <c r="Z1748" s="319"/>
      <c r="AA1748" s="295">
        <f>IFERROR(VLOOKUP(Таблица1[[#This Row],[Товар КОД6]],'Stock СВОД'!$A$5:$C$220,2,0),)</f>
        <v>0</v>
      </c>
      <c r="AB1748" s="321">
        <f>IFERROR(VLOOKUP(Таблица1[[#This Row],[Товар КОД6]],'Продажи Период СВОД'!$A$5:$C$410,2,0),)</f>
        <v>0</v>
      </c>
      <c r="AC1748" s="322">
        <f>IFERROR(VLOOKUP(Таблица1[[#This Row],[Товар КОД6]],'Stock СВОД'!$A$5:$C$220,3,0),)</f>
        <v>0</v>
      </c>
      <c r="AD1748" s="116">
        <f>IFERROR(VLOOKUP(Таблица1[[#This Row],[Товар КОД6]],'Продажи Период СВОД'!$A$5:$C$410,3,0),)</f>
        <v>0</v>
      </c>
      <c r="AE1748" s="119">
        <f>Таблица1[[#This Row],[СТОК 1001]]+Таблица1[[#This Row],[СТОК 1002,]]</f>
        <v>0</v>
      </c>
      <c r="AF1748" s="323"/>
      <c r="AG1748" s="324"/>
      <c r="AH1748" s="325">
        <f>Таблица1[[#This Row],[1002 заказ]]+Таблица1[[#This Row],[1001 заказ]]</f>
        <v>0</v>
      </c>
      <c r="AJ1748" s="57"/>
      <c r="AK1748" s="57"/>
      <c r="AL1748" s="239">
        <f>Таблица1[[#This Row],[ФАКТ 1001]]+Таблица1[[#This Row],[ФАКТ 1002]]+Таблица1[[#This Row],[1001 заказ]]+Таблица1[[#This Row],[1002 заказ]]</f>
        <v>0</v>
      </c>
      <c r="AN1748" s="3"/>
      <c r="AO1748" s="3"/>
      <c r="AP1748" s="48">
        <f>Таблица1[[#This Row],[Возврат 1002]]+Таблица1[[#This Row],[Возврат 1001]]</f>
        <v>0</v>
      </c>
      <c r="AQ1748" s="48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749" spans="1:44" ht="15.75" customHeight="1" x14ac:dyDescent="0.25">
      <c r="A1749" s="23" t="s">
        <v>810</v>
      </c>
      <c r="B1749" s="225">
        <v>2146205</v>
      </c>
      <c r="C1749" s="236" t="s">
        <v>4591</v>
      </c>
      <c r="D1749" s="23" t="s">
        <v>810</v>
      </c>
      <c r="E1749" s="268">
        <v>2146205</v>
      </c>
      <c r="F1749" s="237" t="s">
        <v>26</v>
      </c>
      <c r="G1749" s="237" t="s">
        <v>1107</v>
      </c>
      <c r="H1749" s="5" t="s">
        <v>21</v>
      </c>
      <c r="I1749" s="238">
        <v>4</v>
      </c>
      <c r="J1749" s="238">
        <v>100</v>
      </c>
      <c r="K1749" s="238">
        <v>14</v>
      </c>
      <c r="L1749" s="238">
        <v>39</v>
      </c>
      <c r="M1749" s="317">
        <v>56.6</v>
      </c>
      <c r="N1749" s="149">
        <v>5.5</v>
      </c>
      <c r="O1749" s="208" t="str">
        <f>CONCATENATE(Таблица1[[#This Row],[Отверстия]],"/",Таблица1[[#This Row],[PCD]])</f>
        <v>4/100</v>
      </c>
      <c r="P1749" s="237" t="s">
        <v>4545</v>
      </c>
      <c r="Q1749" s="225" t="str">
        <f>CONCATENATE(Таблица1[[#This Row],[Отверстия]],"/",Таблица1[[#This Row],[PCD]],"/",Таблица1[[#This Row],[Диаметр]])</f>
        <v>4/100/14</v>
      </c>
      <c r="R1749" s="318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4/100/14/39/56,6/5,5</v>
      </c>
      <c r="S1749" s="240" t="s">
        <v>4609</v>
      </c>
      <c r="T1749" s="225"/>
      <c r="U1749" s="57"/>
      <c r="V1749" s="235"/>
      <c r="W1749" s="285"/>
      <c r="X1749" s="319"/>
      <c r="Y1749" s="320"/>
      <c r="Z1749" s="319"/>
      <c r="AA1749" s="295">
        <f>IFERROR(VLOOKUP(Таблица1[[#This Row],[Товар КОД6]],'Stock СВОД'!$A$5:$C$220,2,0),)</f>
        <v>0</v>
      </c>
      <c r="AB1749" s="321">
        <f>IFERROR(VLOOKUP(Таблица1[[#This Row],[Товар КОД6]],'Продажи Период СВОД'!$A$5:$C$410,2,0),)</f>
        <v>0</v>
      </c>
      <c r="AC1749" s="322">
        <f>IFERROR(VLOOKUP(Таблица1[[#This Row],[Товар КОД6]],'Stock СВОД'!$A$5:$C$220,3,0),)</f>
        <v>0</v>
      </c>
      <c r="AD1749" s="116">
        <f>IFERROR(VLOOKUP(Таблица1[[#This Row],[Товар КОД6]],'Продажи Период СВОД'!$A$5:$C$410,3,0),)</f>
        <v>0</v>
      </c>
      <c r="AE1749" s="119">
        <f>Таблица1[[#This Row],[СТОК 1001]]+Таблица1[[#This Row],[СТОК 1002,]]</f>
        <v>0</v>
      </c>
      <c r="AF1749" s="323"/>
      <c r="AG1749" s="324"/>
      <c r="AH1749" s="325">
        <f>Таблица1[[#This Row],[1002 заказ]]+Таблица1[[#This Row],[1001 заказ]]</f>
        <v>0</v>
      </c>
      <c r="AJ1749" s="57"/>
      <c r="AK1749" s="57"/>
      <c r="AL1749" s="239">
        <f>Таблица1[[#This Row],[ФАКТ 1001]]+Таблица1[[#This Row],[ФАКТ 1002]]+Таблица1[[#This Row],[1001 заказ]]+Таблица1[[#This Row],[1002 заказ]]</f>
        <v>0</v>
      </c>
      <c r="AN1749" s="3"/>
      <c r="AO1749" s="3"/>
      <c r="AP1749" s="48">
        <f>Таблица1[[#This Row],[Возврат 1002]]+Таблица1[[#This Row],[Возврат 1001]]</f>
        <v>0</v>
      </c>
      <c r="AQ1749" s="48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750" spans="1:44" ht="15.75" customHeight="1" x14ac:dyDescent="0.25">
      <c r="A1750" s="23" t="s">
        <v>810</v>
      </c>
      <c r="B1750" s="225">
        <v>2146206</v>
      </c>
      <c r="C1750" s="236" t="s">
        <v>4592</v>
      </c>
      <c r="D1750" s="23" t="s">
        <v>810</v>
      </c>
      <c r="E1750" s="268">
        <v>2146206</v>
      </c>
      <c r="F1750" s="237" t="s">
        <v>26</v>
      </c>
      <c r="G1750" s="237" t="s">
        <v>2584</v>
      </c>
      <c r="H1750" s="5" t="s">
        <v>21</v>
      </c>
      <c r="I1750" s="238">
        <v>4</v>
      </c>
      <c r="J1750" s="238">
        <v>100</v>
      </c>
      <c r="K1750" s="238">
        <v>14</v>
      </c>
      <c r="L1750" s="238">
        <v>39</v>
      </c>
      <c r="M1750" s="317">
        <v>56.6</v>
      </c>
      <c r="N1750" s="149">
        <v>5.5</v>
      </c>
      <c r="O1750" s="208" t="str">
        <f>CONCATENATE(Таблица1[[#This Row],[Отверстия]],"/",Таблица1[[#This Row],[PCD]])</f>
        <v>4/100</v>
      </c>
      <c r="P1750" s="237" t="s">
        <v>4546</v>
      </c>
      <c r="Q1750" s="225" t="str">
        <f>CONCATENATE(Таблица1[[#This Row],[Отверстия]],"/",Таблица1[[#This Row],[PCD]],"/",Таблица1[[#This Row],[Диаметр]])</f>
        <v>4/100/14</v>
      </c>
      <c r="R1750" s="318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4/100/14/39/56,6/5,5</v>
      </c>
      <c r="S1750" s="240" t="s">
        <v>4609</v>
      </c>
      <c r="T1750" s="225"/>
      <c r="U1750" s="57"/>
      <c r="V1750" s="235"/>
      <c r="W1750" s="285"/>
      <c r="X1750" s="319"/>
      <c r="Y1750" s="320"/>
      <c r="Z1750" s="319"/>
      <c r="AA1750" s="295">
        <f>IFERROR(VLOOKUP(Таблица1[[#This Row],[Товар КОД6]],'Stock СВОД'!$A$5:$C$220,2,0),)</f>
        <v>0</v>
      </c>
      <c r="AB1750" s="321">
        <f>IFERROR(VLOOKUP(Таблица1[[#This Row],[Товар КОД6]],'Продажи Период СВОД'!$A$5:$C$410,2,0),)</f>
        <v>0</v>
      </c>
      <c r="AC1750" s="322">
        <f>IFERROR(VLOOKUP(Таблица1[[#This Row],[Товар КОД6]],'Stock СВОД'!$A$5:$C$220,3,0),)</f>
        <v>0</v>
      </c>
      <c r="AD1750" s="116">
        <f>IFERROR(VLOOKUP(Таблица1[[#This Row],[Товар КОД6]],'Продажи Период СВОД'!$A$5:$C$410,3,0),)</f>
        <v>0</v>
      </c>
      <c r="AE1750" s="119">
        <f>Таблица1[[#This Row],[СТОК 1001]]+Таблица1[[#This Row],[СТОК 1002,]]</f>
        <v>0</v>
      </c>
      <c r="AF1750" s="323"/>
      <c r="AG1750" s="324"/>
      <c r="AH1750" s="325">
        <f>Таблица1[[#This Row],[1002 заказ]]+Таблица1[[#This Row],[1001 заказ]]</f>
        <v>0</v>
      </c>
      <c r="AJ1750" s="57"/>
      <c r="AK1750" s="57"/>
      <c r="AL1750" s="239">
        <f>Таблица1[[#This Row],[ФАКТ 1001]]+Таблица1[[#This Row],[ФАКТ 1002]]+Таблица1[[#This Row],[1001 заказ]]+Таблица1[[#This Row],[1002 заказ]]</f>
        <v>0</v>
      </c>
      <c r="AN1750" s="3"/>
      <c r="AO1750" s="3"/>
      <c r="AP1750" s="48">
        <f>Таблица1[[#This Row],[Возврат 1002]]+Таблица1[[#This Row],[Возврат 1001]]</f>
        <v>0</v>
      </c>
      <c r="AQ1750" s="48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751" spans="1:44" ht="15.75" customHeight="1" x14ac:dyDescent="0.25">
      <c r="A1751" s="23" t="s">
        <v>810</v>
      </c>
      <c r="B1751" s="225">
        <v>2146207</v>
      </c>
      <c r="C1751" s="236" t="s">
        <v>4600</v>
      </c>
      <c r="D1751" s="23" t="s">
        <v>810</v>
      </c>
      <c r="E1751" s="268">
        <v>2146207</v>
      </c>
      <c r="F1751" s="237" t="s">
        <v>26</v>
      </c>
      <c r="G1751" s="237" t="s">
        <v>2584</v>
      </c>
      <c r="H1751" s="5" t="s">
        <v>21</v>
      </c>
      <c r="I1751" s="238">
        <v>4</v>
      </c>
      <c r="J1751" s="238">
        <v>100</v>
      </c>
      <c r="K1751" s="238">
        <v>14</v>
      </c>
      <c r="L1751" s="238">
        <v>46</v>
      </c>
      <c r="M1751" s="317">
        <v>67.099999999999994</v>
      </c>
      <c r="N1751" s="149">
        <v>5.5</v>
      </c>
      <c r="O1751" s="208" t="str">
        <f>CONCATENATE(Таблица1[[#This Row],[Отверстия]],"/",Таблица1[[#This Row],[PCD]])</f>
        <v>4/100</v>
      </c>
      <c r="P1751" s="237" t="s">
        <v>4547</v>
      </c>
      <c r="Q1751" s="225" t="str">
        <f>CONCATENATE(Таблица1[[#This Row],[Отверстия]],"/",Таблица1[[#This Row],[PCD]],"/",Таблица1[[#This Row],[Диаметр]])</f>
        <v>4/100/14</v>
      </c>
      <c r="R1751" s="318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4/100/14/46/67,1/5,5</v>
      </c>
      <c r="S1751" s="240" t="s">
        <v>4610</v>
      </c>
      <c r="T1751" s="225"/>
      <c r="U1751" s="57"/>
      <c r="V1751" s="235"/>
      <c r="W1751" s="285"/>
      <c r="X1751" s="319"/>
      <c r="Y1751" s="320"/>
      <c r="Z1751" s="319"/>
      <c r="AA1751" s="295">
        <f>IFERROR(VLOOKUP(Таблица1[[#This Row],[Товар КОД6]],'Stock СВОД'!$A$5:$C$220,2,0),)</f>
        <v>0</v>
      </c>
      <c r="AB1751" s="321">
        <f>IFERROR(VLOOKUP(Таблица1[[#This Row],[Товар КОД6]],'Продажи Период СВОД'!$A$5:$C$410,2,0),)</f>
        <v>0</v>
      </c>
      <c r="AC1751" s="322">
        <f>IFERROR(VLOOKUP(Таблица1[[#This Row],[Товар КОД6]],'Stock СВОД'!$A$5:$C$220,3,0),)</f>
        <v>0</v>
      </c>
      <c r="AD1751" s="116">
        <f>IFERROR(VLOOKUP(Таблица1[[#This Row],[Товар КОД6]],'Продажи Период СВОД'!$A$5:$C$410,3,0),)</f>
        <v>0</v>
      </c>
      <c r="AE1751" s="119">
        <f>Таблица1[[#This Row],[СТОК 1001]]+Таблица1[[#This Row],[СТОК 1002,]]</f>
        <v>0</v>
      </c>
      <c r="AF1751" s="323"/>
      <c r="AG1751" s="324"/>
      <c r="AH1751" s="325">
        <f>Таблица1[[#This Row],[1002 заказ]]+Таблица1[[#This Row],[1001 заказ]]</f>
        <v>0</v>
      </c>
      <c r="AJ1751" s="57"/>
      <c r="AK1751" s="57"/>
      <c r="AL1751" s="239">
        <f>Таблица1[[#This Row],[ФАКТ 1001]]+Таблица1[[#This Row],[ФАКТ 1002]]+Таблица1[[#This Row],[1001 заказ]]+Таблица1[[#This Row],[1002 заказ]]</f>
        <v>0</v>
      </c>
      <c r="AN1751" s="3"/>
      <c r="AO1751" s="3"/>
      <c r="AP1751" s="48">
        <f>Таблица1[[#This Row],[Возврат 1002]]+Таблица1[[#This Row],[Возврат 1001]]</f>
        <v>0</v>
      </c>
      <c r="AQ1751" s="48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752" spans="1:44" ht="15.75" customHeight="1" x14ac:dyDescent="0.25">
      <c r="A1752" s="23" t="s">
        <v>810</v>
      </c>
      <c r="B1752" s="225">
        <v>2146208</v>
      </c>
      <c r="C1752" s="236" t="s">
        <v>4601</v>
      </c>
      <c r="D1752" s="23" t="s">
        <v>810</v>
      </c>
      <c r="E1752" s="268">
        <v>2146208</v>
      </c>
      <c r="F1752" s="237" t="s">
        <v>26</v>
      </c>
      <c r="G1752" s="237" t="s">
        <v>2584</v>
      </c>
      <c r="H1752" s="5" t="s">
        <v>21</v>
      </c>
      <c r="I1752" s="238">
        <v>4</v>
      </c>
      <c r="J1752" s="238">
        <v>100</v>
      </c>
      <c r="K1752" s="238">
        <v>14</v>
      </c>
      <c r="L1752" s="238">
        <v>49</v>
      </c>
      <c r="M1752" s="317">
        <v>56.6</v>
      </c>
      <c r="N1752" s="149">
        <v>5.5</v>
      </c>
      <c r="O1752" s="208" t="str">
        <f>CONCATENATE(Таблица1[[#This Row],[Отверстия]],"/",Таблица1[[#This Row],[PCD]])</f>
        <v>4/100</v>
      </c>
      <c r="P1752" s="237" t="s">
        <v>4548</v>
      </c>
      <c r="Q1752" s="225" t="str">
        <f>CONCATENATE(Таблица1[[#This Row],[Отверстия]],"/",Таблица1[[#This Row],[PCD]],"/",Таблица1[[#This Row],[Диаметр]])</f>
        <v>4/100/14</v>
      </c>
      <c r="R1752" s="318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4/100/14/49/56,6/5,5</v>
      </c>
      <c r="S1752" s="240" t="s">
        <v>4613</v>
      </c>
      <c r="T1752" s="225"/>
      <c r="U1752" s="57"/>
      <c r="V1752" s="235"/>
      <c r="W1752" s="285"/>
      <c r="X1752" s="319"/>
      <c r="Y1752" s="320"/>
      <c r="Z1752" s="319"/>
      <c r="AA1752" s="295">
        <f>IFERROR(VLOOKUP(Таблица1[[#This Row],[Товар КОД6]],'Stock СВОД'!$A$5:$C$220,2,0),)</f>
        <v>0</v>
      </c>
      <c r="AB1752" s="321">
        <f>IFERROR(VLOOKUP(Таблица1[[#This Row],[Товар КОД6]],'Продажи Период СВОД'!$A$5:$C$410,2,0),)</f>
        <v>0</v>
      </c>
      <c r="AC1752" s="322">
        <f>IFERROR(VLOOKUP(Таблица1[[#This Row],[Товар КОД6]],'Stock СВОД'!$A$5:$C$220,3,0),)</f>
        <v>0</v>
      </c>
      <c r="AD1752" s="116">
        <f>IFERROR(VLOOKUP(Таблица1[[#This Row],[Товар КОД6]],'Продажи Период СВОД'!$A$5:$C$410,3,0),)</f>
        <v>0</v>
      </c>
      <c r="AE1752" s="119">
        <f>Таблица1[[#This Row],[СТОК 1001]]+Таблица1[[#This Row],[СТОК 1002,]]</f>
        <v>0</v>
      </c>
      <c r="AF1752" s="323"/>
      <c r="AG1752" s="324"/>
      <c r="AH1752" s="325">
        <f>Таблица1[[#This Row],[1002 заказ]]+Таблица1[[#This Row],[1001 заказ]]</f>
        <v>0</v>
      </c>
      <c r="AJ1752" s="57"/>
      <c r="AK1752" s="57"/>
      <c r="AL1752" s="239">
        <f>Таблица1[[#This Row],[ФАКТ 1001]]+Таблица1[[#This Row],[ФАКТ 1002]]+Таблица1[[#This Row],[1001 заказ]]+Таблица1[[#This Row],[1002 заказ]]</f>
        <v>0</v>
      </c>
      <c r="AN1752" s="3"/>
      <c r="AO1752" s="3"/>
      <c r="AP1752" s="48">
        <f>Таблица1[[#This Row],[Возврат 1002]]+Таблица1[[#This Row],[Возврат 1001]]</f>
        <v>0</v>
      </c>
      <c r="AQ1752" s="48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</row>
    <row r="1753" spans="1:44" ht="15.75" customHeight="1" x14ac:dyDescent="0.25">
      <c r="A1753" s="23" t="s">
        <v>810</v>
      </c>
      <c r="B1753" s="209">
        <v>2146209</v>
      </c>
      <c r="C1753" s="150" t="s">
        <v>4602</v>
      </c>
      <c r="D1753" s="23" t="s">
        <v>810</v>
      </c>
      <c r="E1753" s="268">
        <v>2146209</v>
      </c>
      <c r="F1753" s="237" t="s">
        <v>26</v>
      </c>
      <c r="G1753" s="237" t="s">
        <v>2584</v>
      </c>
      <c r="H1753" s="5" t="s">
        <v>21</v>
      </c>
      <c r="I1753" s="238">
        <v>4</v>
      </c>
      <c r="J1753" s="238">
        <v>100</v>
      </c>
      <c r="K1753" s="238">
        <v>14</v>
      </c>
      <c r="L1753" s="238">
        <v>45</v>
      </c>
      <c r="M1753" s="36">
        <v>56.6</v>
      </c>
      <c r="N1753" s="149">
        <v>5.5</v>
      </c>
      <c r="O1753" s="208" t="str">
        <f>CONCATENATE(Таблица1[[#This Row],[Отверстия]],"/",Таблица1[[#This Row],[PCD]])</f>
        <v>4/100</v>
      </c>
      <c r="P1753" s="149" t="s">
        <v>4549</v>
      </c>
      <c r="Q1753" s="209" t="str">
        <f>CONCATENATE(Таблица1[[#This Row],[Отверстия]],"/",Таблица1[[#This Row],[PCD]],"/",Таблица1[[#This Row],[Диаметр]])</f>
        <v>4/100/14</v>
      </c>
      <c r="R1753" s="151" t="str">
        <f>CONCATENATE(Таблица1[[#This Row],[Отверстия]],"/",Таблица1[[#This Row],[PCD]],"/",Таблица1[[#This Row],[Диаметр]],"/",Таблица1[[#This Row],[Вылет]],"/",Таблица1[[#This Row],[d Ступицы]],"/",Таблица1[[#This Row],[Ширина]])</f>
        <v>4/100/14/45/56,6/5,5</v>
      </c>
      <c r="S1753" s="240" t="s">
        <v>4614</v>
      </c>
      <c r="T1753" s="209"/>
      <c r="U1753" s="102"/>
      <c r="V1753" s="66"/>
      <c r="W1753" s="84"/>
      <c r="X1753" s="326"/>
      <c r="Y1753" s="327"/>
      <c r="Z1753" s="326"/>
      <c r="AA1753" s="297">
        <f>IFERROR(VLOOKUP(Таблица1[[#This Row],[Товар КОД6]],'Stock СВОД'!$A$5:$C$220,2,0),)</f>
        <v>0</v>
      </c>
      <c r="AB1753" s="328">
        <f>IFERROR(VLOOKUP(Таблица1[[#This Row],[Товар КОД6]],'Продажи Период СВОД'!$A$5:$C$410,2,0),)</f>
        <v>0</v>
      </c>
      <c r="AC1753" s="322">
        <f>IFERROR(VLOOKUP(Таблица1[[#This Row],[Товар КОД6]],'Stock СВОД'!$A$5:$C$220,3,0),)</f>
        <v>0</v>
      </c>
      <c r="AD1753" s="117">
        <f>IFERROR(VLOOKUP(Таблица1[[#This Row],[Товар КОД6]],'Продажи Период СВОД'!$A$5:$C$410,3,0),)</f>
        <v>0</v>
      </c>
      <c r="AE1753" s="52">
        <f>Таблица1[[#This Row],[СТОК 1001]]+Таблица1[[#This Row],[СТОК 1002,]]</f>
        <v>0</v>
      </c>
      <c r="AF1753" s="329"/>
      <c r="AG1753" s="330"/>
      <c r="AH1753" s="122">
        <f>Таблица1[[#This Row],[1002 заказ]]+Таблица1[[#This Row],[1001 заказ]]</f>
        <v>0</v>
      </c>
      <c r="AI1753" s="152"/>
      <c r="AJ1753" s="102"/>
      <c r="AK1753" s="102"/>
      <c r="AL1753" s="331">
        <f>Таблица1[[#This Row],[ФАКТ 1001]]+Таблица1[[#This Row],[ФАКТ 1002]]+Таблица1[[#This Row],[1001 заказ]]+Таблица1[[#This Row],[1002 заказ]]</f>
        <v>0</v>
      </c>
      <c r="AM1753" s="154"/>
      <c r="AN1753" s="103"/>
      <c r="AO1753" s="103"/>
      <c r="AP1753" s="155">
        <f>Таблица1[[#This Row],[Возврат 1002]]+Таблица1[[#This Row],[Возврат 1001]]</f>
        <v>0</v>
      </c>
      <c r="AQ1753" s="155">
        <f>Таблица1[[#This Row],[СТОК 1001]]+Таблица1[[#This Row],[продажи 1001, шт]]+Таблица1[[#This Row],[СТОК 1002,]]+Таблица1[[#This Row],[продажи 1002, шт]]+Таблица1[[#This Row],[1001 заказ]]+Таблица1[[#This Row],[1002 заказ]]</f>
        <v>0</v>
      </c>
      <c r="AR1753" s="154"/>
    </row>
  </sheetData>
  <sortState ref="A2:AF647">
    <sortCondition sortBy="cellColor" ref="A2:A647" dxfId="251"/>
    <sortCondition ref="S2:S647"/>
  </sortState>
  <conditionalFormatting sqref="B2">
    <cfRule type="duplicateValues" dxfId="250" priority="340"/>
  </conditionalFormatting>
  <conditionalFormatting sqref="B661:B665">
    <cfRule type="duplicateValues" dxfId="249" priority="303"/>
    <cfRule type="duplicateValues" dxfId="248" priority="304"/>
  </conditionalFormatting>
  <conditionalFormatting sqref="B661:B665">
    <cfRule type="duplicateValues" dxfId="247" priority="302"/>
  </conditionalFormatting>
  <conditionalFormatting sqref="B662">
    <cfRule type="duplicateValues" dxfId="246" priority="300"/>
    <cfRule type="duplicateValues" dxfId="245" priority="301"/>
  </conditionalFormatting>
  <conditionalFormatting sqref="B662">
    <cfRule type="duplicateValues" dxfId="244" priority="299"/>
  </conditionalFormatting>
  <conditionalFormatting sqref="B663">
    <cfRule type="duplicateValues" dxfId="243" priority="296"/>
  </conditionalFormatting>
  <conditionalFormatting sqref="B663">
    <cfRule type="duplicateValues" dxfId="242" priority="297"/>
    <cfRule type="duplicateValues" dxfId="241" priority="298"/>
  </conditionalFormatting>
  <conditionalFormatting sqref="B663">
    <cfRule type="duplicateValues" dxfId="240" priority="295"/>
  </conditionalFormatting>
  <conditionalFormatting sqref="B661:B666 B2">
    <cfRule type="duplicateValues" dxfId="239" priority="255"/>
  </conditionalFormatting>
  <conditionalFormatting sqref="B667:B670">
    <cfRule type="duplicateValues" dxfId="238" priority="246"/>
  </conditionalFormatting>
  <conditionalFormatting sqref="B642:B660">
    <cfRule type="duplicateValues" dxfId="237" priority="244"/>
    <cfRule type="duplicateValues" dxfId="236" priority="245"/>
  </conditionalFormatting>
  <conditionalFormatting sqref="B642:B660">
    <cfRule type="duplicateValues" dxfId="235" priority="243"/>
  </conditionalFormatting>
  <conditionalFormatting sqref="B642:B660">
    <cfRule type="duplicateValues" dxfId="234" priority="242"/>
  </conditionalFormatting>
  <conditionalFormatting sqref="B628:B641">
    <cfRule type="duplicateValues" dxfId="233" priority="241"/>
  </conditionalFormatting>
  <conditionalFormatting sqref="B612:B627">
    <cfRule type="duplicateValues" dxfId="232" priority="239"/>
    <cfRule type="duplicateValues" dxfId="231" priority="240"/>
  </conditionalFormatting>
  <conditionalFormatting sqref="B612:B627">
    <cfRule type="duplicateValues" dxfId="230" priority="238"/>
  </conditionalFormatting>
  <conditionalFormatting sqref="B612:B627">
    <cfRule type="duplicateValues" dxfId="229" priority="237"/>
  </conditionalFormatting>
  <conditionalFormatting sqref="B481:B611">
    <cfRule type="duplicateValues" dxfId="228" priority="236"/>
  </conditionalFormatting>
  <conditionalFormatting sqref="B339:B480 B3:B335">
    <cfRule type="duplicateValues" dxfId="227" priority="234"/>
    <cfRule type="duplicateValues" dxfId="226" priority="235"/>
  </conditionalFormatting>
  <conditionalFormatting sqref="B339:B480 B3:B335">
    <cfRule type="duplicateValues" dxfId="225" priority="233"/>
  </conditionalFormatting>
  <conditionalFormatting sqref="B339:B480">
    <cfRule type="duplicateValues" dxfId="224" priority="232"/>
  </conditionalFormatting>
  <conditionalFormatting sqref="B671:B1062 B1065:B1574">
    <cfRule type="duplicateValues" dxfId="223" priority="230"/>
    <cfRule type="duplicateValues" dxfId="222" priority="231"/>
  </conditionalFormatting>
  <conditionalFormatting sqref="B671:B1062 B1065:B1574">
    <cfRule type="duplicateValues" dxfId="221" priority="229"/>
  </conditionalFormatting>
  <conditionalFormatting sqref="B671:B1062">
    <cfRule type="duplicateValues" dxfId="220" priority="228"/>
  </conditionalFormatting>
  <conditionalFormatting sqref="B1575">
    <cfRule type="duplicateValues" dxfId="219" priority="226"/>
    <cfRule type="duplicateValues" dxfId="218" priority="227"/>
  </conditionalFormatting>
  <conditionalFormatting sqref="B1575">
    <cfRule type="duplicateValues" dxfId="217" priority="225"/>
  </conditionalFormatting>
  <conditionalFormatting sqref="B1575">
    <cfRule type="duplicateValues" dxfId="216" priority="224"/>
  </conditionalFormatting>
  <conditionalFormatting sqref="B1576:B1602">
    <cfRule type="duplicateValues" dxfId="215" priority="222"/>
    <cfRule type="duplicateValues" dxfId="214" priority="223"/>
  </conditionalFormatting>
  <conditionalFormatting sqref="B1576:B1602">
    <cfRule type="duplicateValues" dxfId="213" priority="221"/>
  </conditionalFormatting>
  <conditionalFormatting sqref="B1576:B1602">
    <cfRule type="duplicateValues" dxfId="212" priority="220"/>
  </conditionalFormatting>
  <conditionalFormatting sqref="B1616">
    <cfRule type="duplicateValues" dxfId="211" priority="219"/>
  </conditionalFormatting>
  <conditionalFormatting sqref="E2">
    <cfRule type="duplicateValues" dxfId="210" priority="218"/>
  </conditionalFormatting>
  <conditionalFormatting sqref="E661:E665">
    <cfRule type="duplicateValues" dxfId="209" priority="216"/>
    <cfRule type="duplicateValues" dxfId="208" priority="217"/>
  </conditionalFormatting>
  <conditionalFormatting sqref="E661:E665">
    <cfRule type="duplicateValues" dxfId="207" priority="215"/>
  </conditionalFormatting>
  <conditionalFormatting sqref="E662">
    <cfRule type="duplicateValues" dxfId="206" priority="213"/>
    <cfRule type="duplicateValues" dxfId="205" priority="214"/>
  </conditionalFormatting>
  <conditionalFormatting sqref="E662">
    <cfRule type="duplicateValues" dxfId="204" priority="212"/>
  </conditionalFormatting>
  <conditionalFormatting sqref="E663">
    <cfRule type="duplicateValues" dxfId="203" priority="209"/>
  </conditionalFormatting>
  <conditionalFormatting sqref="E663">
    <cfRule type="duplicateValues" dxfId="202" priority="210"/>
    <cfRule type="duplicateValues" dxfId="201" priority="211"/>
  </conditionalFormatting>
  <conditionalFormatting sqref="E663">
    <cfRule type="duplicateValues" dxfId="200" priority="208"/>
  </conditionalFormatting>
  <conditionalFormatting sqref="E661:E666 E2">
    <cfRule type="duplicateValues" dxfId="199" priority="207"/>
  </conditionalFormatting>
  <conditionalFormatting sqref="E667:E670">
    <cfRule type="duplicateValues" dxfId="198" priority="206"/>
  </conditionalFormatting>
  <conditionalFormatting sqref="E642:E660">
    <cfRule type="duplicateValues" dxfId="197" priority="204"/>
    <cfRule type="duplicateValues" dxfId="196" priority="205"/>
  </conditionalFormatting>
  <conditionalFormatting sqref="E642:E660">
    <cfRule type="duplicateValues" dxfId="195" priority="203"/>
  </conditionalFormatting>
  <conditionalFormatting sqref="E642:E660">
    <cfRule type="duplicateValues" dxfId="194" priority="202"/>
  </conditionalFormatting>
  <conditionalFormatting sqref="E628:E641">
    <cfRule type="duplicateValues" dxfId="193" priority="201"/>
  </conditionalFormatting>
  <conditionalFormatting sqref="E612:E627">
    <cfRule type="duplicateValues" dxfId="192" priority="199"/>
    <cfRule type="duplicateValues" dxfId="191" priority="200"/>
  </conditionalFormatting>
  <conditionalFormatting sqref="E612:E627">
    <cfRule type="duplicateValues" dxfId="190" priority="198"/>
  </conditionalFormatting>
  <conditionalFormatting sqref="E612:E627">
    <cfRule type="duplicateValues" dxfId="189" priority="197"/>
  </conditionalFormatting>
  <conditionalFormatting sqref="E481:E611">
    <cfRule type="duplicateValues" dxfId="188" priority="196"/>
  </conditionalFormatting>
  <conditionalFormatting sqref="E3:E335 E339:E480 E1626">
    <cfRule type="duplicateValues" dxfId="187" priority="194"/>
    <cfRule type="duplicateValues" dxfId="186" priority="195"/>
  </conditionalFormatting>
  <conditionalFormatting sqref="E3:E335 E339:E480 E1626">
    <cfRule type="duplicateValues" dxfId="185" priority="193"/>
  </conditionalFormatting>
  <conditionalFormatting sqref="E671:E1062 E1065:E1574">
    <cfRule type="duplicateValues" dxfId="184" priority="190"/>
    <cfRule type="duplicateValues" dxfId="183" priority="191"/>
  </conditionalFormatting>
  <conditionalFormatting sqref="E671:E1062 E1065:E1574">
    <cfRule type="duplicateValues" dxfId="182" priority="189"/>
  </conditionalFormatting>
  <conditionalFormatting sqref="E671:E1062">
    <cfRule type="duplicateValues" dxfId="181" priority="188"/>
  </conditionalFormatting>
  <conditionalFormatting sqref="E1575">
    <cfRule type="duplicateValues" dxfId="180" priority="186"/>
    <cfRule type="duplicateValues" dxfId="179" priority="187"/>
  </conditionalFormatting>
  <conditionalFormatting sqref="E1575">
    <cfRule type="duplicateValues" dxfId="178" priority="185"/>
  </conditionalFormatting>
  <conditionalFormatting sqref="E1575">
    <cfRule type="duplicateValues" dxfId="177" priority="184"/>
  </conditionalFormatting>
  <conditionalFormatting sqref="E1576:E1602">
    <cfRule type="duplicateValues" dxfId="176" priority="182"/>
    <cfRule type="duplicateValues" dxfId="175" priority="183"/>
  </conditionalFormatting>
  <conditionalFormatting sqref="E1576:E1602">
    <cfRule type="duplicateValues" dxfId="174" priority="181"/>
  </conditionalFormatting>
  <conditionalFormatting sqref="E1576:E1602">
    <cfRule type="duplicateValues" dxfId="173" priority="180"/>
  </conditionalFormatting>
  <conditionalFormatting sqref="E1616">
    <cfRule type="duplicateValues" dxfId="172" priority="179"/>
  </conditionalFormatting>
  <conditionalFormatting sqref="E1617:E1624">
    <cfRule type="duplicateValues" dxfId="171" priority="345"/>
    <cfRule type="duplicateValues" dxfId="170" priority="346"/>
  </conditionalFormatting>
  <conditionalFormatting sqref="E1617:E1624">
    <cfRule type="duplicateValues" dxfId="169" priority="347"/>
  </conditionalFormatting>
  <conditionalFormatting sqref="B1617:B1624">
    <cfRule type="duplicateValues" dxfId="168" priority="168"/>
    <cfRule type="duplicateValues" dxfId="167" priority="169"/>
  </conditionalFormatting>
  <conditionalFormatting sqref="B1617:B1624">
    <cfRule type="duplicateValues" dxfId="166" priority="170"/>
  </conditionalFormatting>
  <conditionalFormatting sqref="B1626">
    <cfRule type="duplicateValues" dxfId="165" priority="134"/>
    <cfRule type="duplicateValues" dxfId="164" priority="135"/>
  </conditionalFormatting>
  <conditionalFormatting sqref="B1626">
    <cfRule type="duplicateValues" dxfId="163" priority="133"/>
  </conditionalFormatting>
  <conditionalFormatting sqref="B1626">
    <cfRule type="duplicateValues" dxfId="162" priority="132"/>
  </conditionalFormatting>
  <conditionalFormatting sqref="B1625">
    <cfRule type="duplicateValues" dxfId="161" priority="126"/>
    <cfRule type="duplicateValues" dxfId="160" priority="127"/>
  </conditionalFormatting>
  <conditionalFormatting sqref="B1625">
    <cfRule type="duplicateValues" dxfId="159" priority="125"/>
  </conditionalFormatting>
  <conditionalFormatting sqref="B1625">
    <cfRule type="duplicateValues" dxfId="158" priority="124"/>
  </conditionalFormatting>
  <conditionalFormatting sqref="E1625">
    <cfRule type="duplicateValues" dxfId="157" priority="122"/>
    <cfRule type="duplicateValues" dxfId="156" priority="123"/>
  </conditionalFormatting>
  <conditionalFormatting sqref="E1625">
    <cfRule type="duplicateValues" dxfId="155" priority="121"/>
  </conditionalFormatting>
  <conditionalFormatting sqref="E1625">
    <cfRule type="duplicateValues" dxfId="154" priority="120"/>
  </conditionalFormatting>
  <conditionalFormatting sqref="B1627">
    <cfRule type="duplicateValues" dxfId="153" priority="118"/>
    <cfRule type="duplicateValues" dxfId="152" priority="119"/>
  </conditionalFormatting>
  <conditionalFormatting sqref="B1627">
    <cfRule type="duplicateValues" dxfId="151" priority="117"/>
  </conditionalFormatting>
  <conditionalFormatting sqref="B1627">
    <cfRule type="duplicateValues" dxfId="150" priority="116"/>
  </conditionalFormatting>
  <conditionalFormatting sqref="E1627">
    <cfRule type="duplicateValues" dxfId="149" priority="114"/>
    <cfRule type="duplicateValues" dxfId="148" priority="115"/>
  </conditionalFormatting>
  <conditionalFormatting sqref="E1627">
    <cfRule type="duplicateValues" dxfId="147" priority="113"/>
  </conditionalFormatting>
  <conditionalFormatting sqref="E1627">
    <cfRule type="duplicateValues" dxfId="146" priority="112"/>
  </conditionalFormatting>
  <conditionalFormatting sqref="B1063:B1064">
    <cfRule type="duplicateValues" dxfId="145" priority="102"/>
    <cfRule type="duplicateValues" dxfId="144" priority="103"/>
  </conditionalFormatting>
  <conditionalFormatting sqref="B1063:B1064">
    <cfRule type="duplicateValues" dxfId="143" priority="101"/>
  </conditionalFormatting>
  <conditionalFormatting sqref="B1063:B1064">
    <cfRule type="duplicateValues" dxfId="142" priority="100"/>
  </conditionalFormatting>
  <conditionalFormatting sqref="E1063:E1064">
    <cfRule type="duplicateValues" dxfId="141" priority="98"/>
    <cfRule type="duplicateValues" dxfId="140" priority="99"/>
  </conditionalFormatting>
  <conditionalFormatting sqref="E1063:E1064">
    <cfRule type="duplicateValues" dxfId="139" priority="97"/>
  </conditionalFormatting>
  <conditionalFormatting sqref="E1063:E1064">
    <cfRule type="duplicateValues" dxfId="138" priority="96"/>
  </conditionalFormatting>
  <conditionalFormatting sqref="B337:B338">
    <cfRule type="duplicateValues" dxfId="137" priority="94"/>
    <cfRule type="duplicateValues" dxfId="136" priority="95"/>
  </conditionalFormatting>
  <conditionalFormatting sqref="B337:B338">
    <cfRule type="duplicateValues" dxfId="135" priority="93"/>
  </conditionalFormatting>
  <conditionalFormatting sqref="B337:B338">
    <cfRule type="duplicateValues" dxfId="134" priority="92"/>
  </conditionalFormatting>
  <conditionalFormatting sqref="E337:E338">
    <cfRule type="duplicateValues" dxfId="133" priority="90"/>
    <cfRule type="duplicateValues" dxfId="132" priority="91"/>
  </conditionalFormatting>
  <conditionalFormatting sqref="E337:E338">
    <cfRule type="duplicateValues" dxfId="131" priority="89"/>
  </conditionalFormatting>
  <conditionalFormatting sqref="E337:E338">
    <cfRule type="duplicateValues" dxfId="130" priority="88"/>
  </conditionalFormatting>
  <conditionalFormatting sqref="B336">
    <cfRule type="duplicateValues" dxfId="129" priority="86"/>
    <cfRule type="duplicateValues" dxfId="128" priority="87"/>
  </conditionalFormatting>
  <conditionalFormatting sqref="B336">
    <cfRule type="duplicateValues" dxfId="127" priority="85"/>
  </conditionalFormatting>
  <conditionalFormatting sqref="B336">
    <cfRule type="duplicateValues" dxfId="126" priority="84"/>
  </conditionalFormatting>
  <conditionalFormatting sqref="E336">
    <cfRule type="duplicateValues" dxfId="125" priority="82"/>
    <cfRule type="duplicateValues" dxfId="124" priority="83"/>
  </conditionalFormatting>
  <conditionalFormatting sqref="E336">
    <cfRule type="duplicateValues" dxfId="123" priority="81"/>
  </conditionalFormatting>
  <conditionalFormatting sqref="E336">
    <cfRule type="duplicateValues" dxfId="122" priority="80"/>
  </conditionalFormatting>
  <conditionalFormatting sqref="E1643:E1660">
    <cfRule type="duplicateValues" dxfId="121" priority="52"/>
  </conditionalFormatting>
  <conditionalFormatting sqref="B1661:B1686">
    <cfRule type="duplicateValues" dxfId="120" priority="51"/>
  </conditionalFormatting>
  <conditionalFormatting sqref="E1670:E1672 E1686 E1676:E1682 E1674">
    <cfRule type="duplicateValues" dxfId="119" priority="50"/>
  </conditionalFormatting>
  <conditionalFormatting sqref="E3:E335 E365 E386 E400 E412 E440 E480 E1626">
    <cfRule type="duplicateValues" dxfId="118" priority="368"/>
  </conditionalFormatting>
  <conditionalFormatting sqref="B3:B1642">
    <cfRule type="duplicateValues" dxfId="117" priority="374"/>
  </conditionalFormatting>
  <conditionalFormatting sqref="B1643:B1660">
    <cfRule type="duplicateValues" dxfId="116" priority="375"/>
  </conditionalFormatting>
  <conditionalFormatting sqref="B3:B1753">
    <cfRule type="duplicateValues" dxfId="115" priority="376"/>
  </conditionalFormatting>
  <conditionalFormatting sqref="B1692">
    <cfRule type="duplicateValues" dxfId="114" priority="21"/>
  </conditionalFormatting>
  <conditionalFormatting sqref="B1694">
    <cfRule type="duplicateValues" dxfId="113" priority="17"/>
    <cfRule type="duplicateValues" dxfId="112" priority="18"/>
  </conditionalFormatting>
  <conditionalFormatting sqref="B1694">
    <cfRule type="duplicateValues" dxfId="111" priority="16"/>
  </conditionalFormatting>
  <conditionalFormatting sqref="B1694">
    <cfRule type="duplicateValues" dxfId="110" priority="15"/>
  </conditionalFormatting>
  <conditionalFormatting sqref="B1694">
    <cfRule type="duplicateValues" dxfId="109" priority="19"/>
  </conditionalFormatting>
  <conditionalFormatting sqref="B1694">
    <cfRule type="duplicateValues" dxfId="108" priority="20"/>
  </conditionalFormatting>
  <conditionalFormatting sqref="B1695">
    <cfRule type="duplicateValues" dxfId="107" priority="6"/>
    <cfRule type="duplicateValues" dxfId="106" priority="7"/>
  </conditionalFormatting>
  <conditionalFormatting sqref="B1695">
    <cfRule type="duplicateValues" dxfId="105" priority="5"/>
  </conditionalFormatting>
  <conditionalFormatting sqref="B1695">
    <cfRule type="duplicateValues" dxfId="104" priority="9"/>
  </conditionalFormatting>
  <conditionalFormatting sqref="B1695">
    <cfRule type="duplicateValues" dxfId="103" priority="10"/>
  </conditionalFormatting>
  <conditionalFormatting sqref="E1699:E1706">
    <cfRule type="duplicateValues" dxfId="102" priority="1"/>
  </conditionalFormatting>
  <hyperlinks>
    <hyperlink ref="AR1509" r:id="rId1"/>
    <hyperlink ref="AR1510" r:id="rId2"/>
    <hyperlink ref="AR1511" r:id="rId3"/>
    <hyperlink ref="AR1522" r:id="rId4"/>
    <hyperlink ref="AR1528" r:id="rId5"/>
    <hyperlink ref="AR1534" r:id="rId6"/>
    <hyperlink ref="AR1551" r:id="rId7"/>
    <hyperlink ref="AR1541" r:id="rId8"/>
    <hyperlink ref="AR1558" r:id="rId9"/>
    <hyperlink ref="AR1565" r:id="rId10"/>
    <hyperlink ref="AR1566" r:id="rId11"/>
    <hyperlink ref="AR1595" r:id="rId12"/>
    <hyperlink ref="AR1609" r:id="rId13"/>
    <hyperlink ref="AR1610" r:id="rId14"/>
    <hyperlink ref="AR1614" r:id="rId15"/>
    <hyperlink ref="AR1618" r:id="rId16"/>
    <hyperlink ref="AR1629" r:id="rId17"/>
    <hyperlink ref="AR1634" r:id="rId18"/>
    <hyperlink ref="AR1636" r:id="rId19"/>
    <hyperlink ref="AR1637" r:id="rId20"/>
    <hyperlink ref="AR1641" r:id="rId21"/>
    <hyperlink ref="AR1642" r:id="rId22"/>
    <hyperlink ref="AR1646" r:id="rId23"/>
    <hyperlink ref="AR1647" r:id="rId24"/>
    <hyperlink ref="AR1661" r:id="rId25"/>
    <hyperlink ref="AR1663" r:id="rId26"/>
    <hyperlink ref="AR1668" r:id="rId27"/>
    <hyperlink ref="AR1671" r:id="rId28"/>
    <hyperlink ref="AR1678" r:id="rId29"/>
    <hyperlink ref="AR1683" r:id="rId30"/>
    <hyperlink ref="AR1684" r:id="rId31"/>
    <hyperlink ref="AR1693" r:id="rId32"/>
    <hyperlink ref="AR1697" r:id="rId33"/>
  </hyperlinks>
  <pageMargins left="0.7" right="0.7" top="0.75" bottom="0.75" header="0.3" footer="0.3"/>
  <pageSetup paperSize="9" orientation="portrait" r:id="rId34"/>
  <tableParts count="1">
    <tablePart r:id="rId3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/>
  <dimension ref="A3:D80"/>
  <sheetViews>
    <sheetView topLeftCell="A64" workbookViewId="0">
      <selection activeCell="C49" sqref="C49"/>
    </sheetView>
  </sheetViews>
  <sheetFormatPr defaultRowHeight="15" x14ac:dyDescent="0.25"/>
  <cols>
    <col min="1" max="1" width="24.140625" bestFit="1" customWidth="1"/>
    <col min="2" max="2" width="20.85546875" bestFit="1" customWidth="1"/>
    <col min="3" max="3" width="5" bestFit="1" customWidth="1"/>
    <col min="4" max="4" width="11.85546875" bestFit="1" customWidth="1"/>
  </cols>
  <sheetData>
    <row r="3" spans="1:4" x14ac:dyDescent="0.25">
      <c r="A3" s="47" t="s">
        <v>3387</v>
      </c>
      <c r="B3" s="47" t="s">
        <v>3375</v>
      </c>
    </row>
    <row r="4" spans="1:4" x14ac:dyDescent="0.25">
      <c r="A4" s="47" t="s">
        <v>3376</v>
      </c>
      <c r="B4" s="30">
        <v>1001</v>
      </c>
      <c r="C4" s="30">
        <v>1002</v>
      </c>
      <c r="D4" s="30" t="s">
        <v>2730</v>
      </c>
    </row>
    <row r="5" spans="1:4" x14ac:dyDescent="0.25">
      <c r="A5" s="1">
        <v>408748</v>
      </c>
      <c r="B5" s="48">
        <v>4</v>
      </c>
      <c r="C5" s="48"/>
      <c r="D5" s="48">
        <v>4</v>
      </c>
    </row>
    <row r="6" spans="1:4" x14ac:dyDescent="0.25">
      <c r="A6" s="1">
        <v>408788</v>
      </c>
      <c r="B6" s="48"/>
      <c r="C6" s="48">
        <v>4</v>
      </c>
      <c r="D6" s="48">
        <v>4</v>
      </c>
    </row>
    <row r="7" spans="1:4" x14ac:dyDescent="0.25">
      <c r="A7" s="1">
        <v>487232</v>
      </c>
      <c r="B7" s="48">
        <v>1</v>
      </c>
      <c r="C7" s="48"/>
      <c r="D7" s="48">
        <v>1</v>
      </c>
    </row>
    <row r="8" spans="1:4" x14ac:dyDescent="0.25">
      <c r="A8" s="1">
        <v>661818</v>
      </c>
      <c r="B8" s="48"/>
      <c r="C8" s="48">
        <v>4</v>
      </c>
      <c r="D8" s="48">
        <v>4</v>
      </c>
    </row>
    <row r="9" spans="1:4" x14ac:dyDescent="0.25">
      <c r="A9" s="1">
        <v>895824</v>
      </c>
      <c r="B9" s="48">
        <v>1</v>
      </c>
      <c r="C9" s="48"/>
      <c r="D9" s="48">
        <v>1</v>
      </c>
    </row>
    <row r="10" spans="1:4" x14ac:dyDescent="0.25">
      <c r="A10" s="1">
        <v>941907</v>
      </c>
      <c r="B10" s="48"/>
      <c r="C10" s="48">
        <v>4</v>
      </c>
      <c r="D10" s="48">
        <v>4</v>
      </c>
    </row>
    <row r="11" spans="1:4" x14ac:dyDescent="0.25">
      <c r="A11" s="1">
        <v>2039150</v>
      </c>
      <c r="B11" s="48">
        <v>12</v>
      </c>
      <c r="C11" s="48">
        <v>16</v>
      </c>
      <c r="D11" s="48">
        <v>28</v>
      </c>
    </row>
    <row r="12" spans="1:4" x14ac:dyDescent="0.25">
      <c r="A12" s="1">
        <v>2039700</v>
      </c>
      <c r="B12" s="48">
        <v>8</v>
      </c>
      <c r="C12" s="48">
        <v>12</v>
      </c>
      <c r="D12" s="48">
        <v>20</v>
      </c>
    </row>
    <row r="13" spans="1:4" x14ac:dyDescent="0.25">
      <c r="A13" s="1">
        <v>2146048</v>
      </c>
      <c r="B13" s="48"/>
      <c r="C13" s="48">
        <v>10</v>
      </c>
      <c r="D13" s="48">
        <v>10</v>
      </c>
    </row>
    <row r="14" spans="1:4" x14ac:dyDescent="0.25">
      <c r="A14" s="1">
        <v>2146049</v>
      </c>
      <c r="B14" s="48">
        <v>18</v>
      </c>
      <c r="C14" s="48">
        <v>33</v>
      </c>
      <c r="D14" s="48">
        <v>51</v>
      </c>
    </row>
    <row r="15" spans="1:4" x14ac:dyDescent="0.25">
      <c r="A15" s="1">
        <v>2146070</v>
      </c>
      <c r="B15" s="48">
        <v>8</v>
      </c>
      <c r="C15" s="48">
        <v>4</v>
      </c>
      <c r="D15" s="48">
        <v>12</v>
      </c>
    </row>
    <row r="16" spans="1:4" x14ac:dyDescent="0.25">
      <c r="A16" s="1">
        <v>2146071</v>
      </c>
      <c r="B16" s="48">
        <v>32</v>
      </c>
      <c r="C16" s="48">
        <v>72</v>
      </c>
      <c r="D16" s="48">
        <v>104</v>
      </c>
    </row>
    <row r="17" spans="1:4" x14ac:dyDescent="0.25">
      <c r="A17" s="1">
        <v>2146072</v>
      </c>
      <c r="B17" s="48">
        <v>2</v>
      </c>
      <c r="C17" s="48"/>
      <c r="D17" s="48">
        <v>2</v>
      </c>
    </row>
    <row r="18" spans="1:4" x14ac:dyDescent="0.25">
      <c r="A18" s="1">
        <v>2146077</v>
      </c>
      <c r="B18" s="48">
        <v>4</v>
      </c>
      <c r="C18" s="48">
        <v>8</v>
      </c>
      <c r="D18" s="48">
        <v>12</v>
      </c>
    </row>
    <row r="19" spans="1:4" x14ac:dyDescent="0.25">
      <c r="A19" s="1">
        <v>2146080</v>
      </c>
      <c r="B19" s="48">
        <v>25</v>
      </c>
      <c r="C19" s="48">
        <v>26</v>
      </c>
      <c r="D19" s="48">
        <v>51</v>
      </c>
    </row>
    <row r="20" spans="1:4" x14ac:dyDescent="0.25">
      <c r="A20" s="1">
        <v>2146091</v>
      </c>
      <c r="B20" s="48">
        <v>7</v>
      </c>
      <c r="C20" s="48">
        <v>9</v>
      </c>
      <c r="D20" s="48">
        <v>16</v>
      </c>
    </row>
    <row r="21" spans="1:4" x14ac:dyDescent="0.25">
      <c r="A21" s="1">
        <v>2146093</v>
      </c>
      <c r="B21" s="48"/>
      <c r="C21" s="48">
        <v>4</v>
      </c>
      <c r="D21" s="48">
        <v>4</v>
      </c>
    </row>
    <row r="22" spans="1:4" x14ac:dyDescent="0.25">
      <c r="A22" s="1">
        <v>2164755</v>
      </c>
      <c r="B22" s="48">
        <v>3</v>
      </c>
      <c r="C22" s="48"/>
      <c r="D22" s="48">
        <v>3</v>
      </c>
    </row>
    <row r="23" spans="1:4" x14ac:dyDescent="0.25">
      <c r="A23" s="1">
        <v>445811</v>
      </c>
      <c r="B23" s="48"/>
      <c r="C23" s="48">
        <v>1</v>
      </c>
      <c r="D23" s="48">
        <v>1</v>
      </c>
    </row>
    <row r="24" spans="1:4" x14ac:dyDescent="0.25">
      <c r="A24" s="1">
        <v>2070496</v>
      </c>
      <c r="B24" s="48"/>
      <c r="C24" s="48">
        <v>4</v>
      </c>
      <c r="D24" s="48">
        <v>4</v>
      </c>
    </row>
    <row r="25" spans="1:4" x14ac:dyDescent="0.25">
      <c r="A25" s="1">
        <v>2146082</v>
      </c>
      <c r="B25" s="48">
        <v>4</v>
      </c>
      <c r="C25" s="48">
        <v>8</v>
      </c>
      <c r="D25" s="48">
        <v>12</v>
      </c>
    </row>
    <row r="26" spans="1:4" x14ac:dyDescent="0.25">
      <c r="A26" s="1">
        <v>754179</v>
      </c>
      <c r="B26" s="48">
        <v>4</v>
      </c>
      <c r="C26" s="48"/>
      <c r="D26" s="48">
        <v>4</v>
      </c>
    </row>
    <row r="27" spans="1:4" x14ac:dyDescent="0.25">
      <c r="A27" s="1">
        <v>2146084</v>
      </c>
      <c r="B27" s="48">
        <v>5</v>
      </c>
      <c r="C27" s="48">
        <v>4</v>
      </c>
      <c r="D27" s="48">
        <v>9</v>
      </c>
    </row>
    <row r="28" spans="1:4" x14ac:dyDescent="0.25">
      <c r="A28" s="1">
        <v>2146092</v>
      </c>
      <c r="B28" s="48">
        <v>4</v>
      </c>
      <c r="C28" s="48">
        <v>4</v>
      </c>
      <c r="D28" s="48">
        <v>8</v>
      </c>
    </row>
    <row r="29" spans="1:4" x14ac:dyDescent="0.25">
      <c r="A29" s="1">
        <v>20185</v>
      </c>
      <c r="B29" s="48">
        <v>1</v>
      </c>
      <c r="C29" s="48"/>
      <c r="D29" s="48">
        <v>1</v>
      </c>
    </row>
    <row r="30" spans="1:4" x14ac:dyDescent="0.25">
      <c r="A30" s="1">
        <v>876259</v>
      </c>
      <c r="B30" s="48">
        <v>3</v>
      </c>
      <c r="C30" s="48"/>
      <c r="D30" s="48">
        <v>3</v>
      </c>
    </row>
    <row r="31" spans="1:4" x14ac:dyDescent="0.25">
      <c r="A31" s="1">
        <v>2039699</v>
      </c>
      <c r="B31" s="48">
        <v>2</v>
      </c>
      <c r="C31" s="48">
        <v>4</v>
      </c>
      <c r="D31" s="48">
        <v>6</v>
      </c>
    </row>
    <row r="32" spans="1:4" x14ac:dyDescent="0.25">
      <c r="A32" s="1">
        <v>2039704</v>
      </c>
      <c r="B32" s="48">
        <v>2</v>
      </c>
      <c r="C32" s="48"/>
      <c r="D32" s="48">
        <v>2</v>
      </c>
    </row>
    <row r="33" spans="1:4" x14ac:dyDescent="0.25">
      <c r="A33" s="1">
        <v>2116378</v>
      </c>
      <c r="B33" s="48"/>
      <c r="C33" s="48">
        <v>4</v>
      </c>
      <c r="D33" s="48">
        <v>4</v>
      </c>
    </row>
    <row r="34" spans="1:4" x14ac:dyDescent="0.25">
      <c r="A34" s="1">
        <v>2164792</v>
      </c>
      <c r="B34" s="48"/>
      <c r="C34" s="48">
        <v>4</v>
      </c>
      <c r="D34" s="48">
        <v>4</v>
      </c>
    </row>
    <row r="35" spans="1:4" x14ac:dyDescent="0.25">
      <c r="A35" s="1">
        <v>408797</v>
      </c>
      <c r="B35" s="48"/>
      <c r="C35" s="48">
        <v>4</v>
      </c>
      <c r="D35" s="48">
        <v>4</v>
      </c>
    </row>
    <row r="36" spans="1:4" x14ac:dyDescent="0.25">
      <c r="A36" s="1">
        <v>938154</v>
      </c>
      <c r="B36" s="48">
        <v>2</v>
      </c>
      <c r="C36" s="48">
        <v>8</v>
      </c>
      <c r="D36" s="48">
        <v>10</v>
      </c>
    </row>
    <row r="37" spans="1:4" x14ac:dyDescent="0.25">
      <c r="A37" s="1">
        <v>2131830</v>
      </c>
      <c r="B37" s="48"/>
      <c r="C37" s="48">
        <v>4</v>
      </c>
      <c r="D37" s="48">
        <v>4</v>
      </c>
    </row>
    <row r="38" spans="1:4" x14ac:dyDescent="0.25">
      <c r="A38" s="1">
        <v>405657</v>
      </c>
      <c r="B38" s="48">
        <v>4</v>
      </c>
      <c r="C38" s="48"/>
      <c r="D38" s="48">
        <v>4</v>
      </c>
    </row>
    <row r="39" spans="1:4" x14ac:dyDescent="0.25">
      <c r="A39" s="1">
        <v>405701</v>
      </c>
      <c r="B39" s="48">
        <v>4</v>
      </c>
      <c r="C39" s="48"/>
      <c r="D39" s="48">
        <v>4</v>
      </c>
    </row>
    <row r="40" spans="1:4" x14ac:dyDescent="0.25">
      <c r="A40" s="1">
        <v>405725</v>
      </c>
      <c r="B40" s="48">
        <v>4</v>
      </c>
      <c r="C40" s="48"/>
      <c r="D40" s="48">
        <v>4</v>
      </c>
    </row>
    <row r="41" spans="1:4" x14ac:dyDescent="0.25">
      <c r="A41" s="1">
        <v>661575</v>
      </c>
      <c r="B41" s="48">
        <v>4</v>
      </c>
      <c r="C41" s="48"/>
      <c r="D41" s="48">
        <v>4</v>
      </c>
    </row>
    <row r="42" spans="1:4" x14ac:dyDescent="0.25">
      <c r="A42" s="1">
        <v>661733</v>
      </c>
      <c r="B42" s="48">
        <v>4</v>
      </c>
      <c r="C42" s="48"/>
      <c r="D42" s="48">
        <v>4</v>
      </c>
    </row>
    <row r="43" spans="1:4" x14ac:dyDescent="0.25">
      <c r="A43" s="1">
        <v>665732</v>
      </c>
      <c r="B43" s="48">
        <v>4</v>
      </c>
      <c r="C43" s="48">
        <v>4</v>
      </c>
      <c r="D43" s="48">
        <v>8</v>
      </c>
    </row>
    <row r="44" spans="1:4" x14ac:dyDescent="0.25">
      <c r="A44" s="1">
        <v>759255</v>
      </c>
      <c r="B44" s="48">
        <v>4</v>
      </c>
      <c r="C44" s="48">
        <v>4</v>
      </c>
      <c r="D44" s="48">
        <v>8</v>
      </c>
    </row>
    <row r="45" spans="1:4" x14ac:dyDescent="0.25">
      <c r="A45" s="1">
        <v>765120</v>
      </c>
      <c r="B45" s="48">
        <v>1</v>
      </c>
      <c r="C45" s="48"/>
      <c r="D45" s="48">
        <v>1</v>
      </c>
    </row>
    <row r="46" spans="1:4" x14ac:dyDescent="0.25">
      <c r="A46" s="1">
        <v>830845</v>
      </c>
      <c r="B46" s="48">
        <v>4</v>
      </c>
      <c r="C46" s="48"/>
      <c r="D46" s="48">
        <v>4</v>
      </c>
    </row>
    <row r="47" spans="1:4" x14ac:dyDescent="0.25">
      <c r="A47" s="1">
        <v>964285</v>
      </c>
      <c r="B47" s="48">
        <v>1</v>
      </c>
      <c r="C47" s="48"/>
      <c r="D47" s="48">
        <v>1</v>
      </c>
    </row>
    <row r="48" spans="1:4" x14ac:dyDescent="0.25">
      <c r="A48" s="1">
        <v>2039765</v>
      </c>
      <c r="B48" s="48">
        <v>4</v>
      </c>
      <c r="C48" s="48"/>
      <c r="D48" s="48">
        <v>4</v>
      </c>
    </row>
    <row r="49" spans="1:4" x14ac:dyDescent="0.25">
      <c r="A49" s="1">
        <v>2066751</v>
      </c>
      <c r="B49" s="48">
        <v>4</v>
      </c>
      <c r="C49" s="48"/>
      <c r="D49" s="48">
        <v>4</v>
      </c>
    </row>
    <row r="50" spans="1:4" x14ac:dyDescent="0.25">
      <c r="A50" s="1">
        <v>2069230</v>
      </c>
      <c r="B50" s="48">
        <v>4</v>
      </c>
      <c r="C50" s="48"/>
      <c r="D50" s="48">
        <v>4</v>
      </c>
    </row>
    <row r="51" spans="1:4" x14ac:dyDescent="0.25">
      <c r="A51" s="1">
        <v>2155918</v>
      </c>
      <c r="B51" s="48">
        <v>4</v>
      </c>
      <c r="C51" s="48"/>
      <c r="D51" s="48">
        <v>4</v>
      </c>
    </row>
    <row r="52" spans="1:4" x14ac:dyDescent="0.25">
      <c r="A52" s="1">
        <v>40301</v>
      </c>
      <c r="B52" s="48"/>
      <c r="C52" s="48">
        <v>8</v>
      </c>
      <c r="D52" s="48">
        <v>8</v>
      </c>
    </row>
    <row r="53" spans="1:4" x14ac:dyDescent="0.25">
      <c r="A53" s="1">
        <v>405623</v>
      </c>
      <c r="B53" s="48"/>
      <c r="C53" s="48">
        <v>4</v>
      </c>
      <c r="D53" s="48">
        <v>4</v>
      </c>
    </row>
    <row r="54" spans="1:4" x14ac:dyDescent="0.25">
      <c r="A54" s="1">
        <v>405681</v>
      </c>
      <c r="B54" s="48"/>
      <c r="C54" s="48">
        <v>4</v>
      </c>
      <c r="D54" s="48">
        <v>4</v>
      </c>
    </row>
    <row r="55" spans="1:4" x14ac:dyDescent="0.25">
      <c r="A55" s="1">
        <v>408761</v>
      </c>
      <c r="B55" s="48"/>
      <c r="C55" s="48">
        <v>4</v>
      </c>
      <c r="D55" s="48">
        <v>4</v>
      </c>
    </row>
    <row r="56" spans="1:4" x14ac:dyDescent="0.25">
      <c r="A56" s="1">
        <v>408910</v>
      </c>
      <c r="B56" s="48"/>
      <c r="C56" s="48">
        <v>4</v>
      </c>
      <c r="D56" s="48">
        <v>4</v>
      </c>
    </row>
    <row r="57" spans="1:4" x14ac:dyDescent="0.25">
      <c r="A57" s="1">
        <v>408942</v>
      </c>
      <c r="B57" s="48"/>
      <c r="C57" s="48">
        <v>4</v>
      </c>
      <c r="D57" s="48">
        <v>4</v>
      </c>
    </row>
    <row r="58" spans="1:4" x14ac:dyDescent="0.25">
      <c r="A58" s="1">
        <v>661669</v>
      </c>
      <c r="B58" s="48"/>
      <c r="C58" s="48">
        <v>4</v>
      </c>
      <c r="D58" s="48">
        <v>4</v>
      </c>
    </row>
    <row r="59" spans="1:4" x14ac:dyDescent="0.25">
      <c r="A59" s="1">
        <v>661692</v>
      </c>
      <c r="B59" s="48"/>
      <c r="C59" s="48">
        <v>4</v>
      </c>
      <c r="D59" s="48">
        <v>4</v>
      </c>
    </row>
    <row r="60" spans="1:4" x14ac:dyDescent="0.25">
      <c r="A60" s="1">
        <v>665751</v>
      </c>
      <c r="B60" s="48"/>
      <c r="C60" s="48">
        <v>4</v>
      </c>
      <c r="D60" s="48">
        <v>4</v>
      </c>
    </row>
    <row r="61" spans="1:4" x14ac:dyDescent="0.25">
      <c r="A61" s="1">
        <v>665764</v>
      </c>
      <c r="B61" s="48"/>
      <c r="C61" s="48">
        <v>4</v>
      </c>
      <c r="D61" s="48">
        <v>4</v>
      </c>
    </row>
    <row r="62" spans="1:4" x14ac:dyDescent="0.25">
      <c r="A62" s="1">
        <v>665769</v>
      </c>
      <c r="B62" s="48"/>
      <c r="C62" s="48">
        <v>4</v>
      </c>
      <c r="D62" s="48">
        <v>4</v>
      </c>
    </row>
    <row r="63" spans="1:4" x14ac:dyDescent="0.25">
      <c r="A63" s="1">
        <v>665774</v>
      </c>
      <c r="B63" s="48"/>
      <c r="C63" s="48">
        <v>4</v>
      </c>
      <c r="D63" s="48">
        <v>4</v>
      </c>
    </row>
    <row r="64" spans="1:4" x14ac:dyDescent="0.25">
      <c r="A64" s="1">
        <v>665977</v>
      </c>
      <c r="B64" s="48"/>
      <c r="C64" s="48">
        <v>4</v>
      </c>
      <c r="D64" s="48">
        <v>4</v>
      </c>
    </row>
    <row r="65" spans="1:4" x14ac:dyDescent="0.25">
      <c r="A65" s="1">
        <v>665989</v>
      </c>
      <c r="B65" s="48"/>
      <c r="C65" s="48">
        <v>4</v>
      </c>
      <c r="D65" s="48">
        <v>4</v>
      </c>
    </row>
    <row r="66" spans="1:4" x14ac:dyDescent="0.25">
      <c r="A66" s="1">
        <v>665999</v>
      </c>
      <c r="B66" s="48"/>
      <c r="C66" s="48">
        <v>4</v>
      </c>
      <c r="D66" s="48">
        <v>4</v>
      </c>
    </row>
    <row r="67" spans="1:4" x14ac:dyDescent="0.25">
      <c r="A67" s="1">
        <v>666968</v>
      </c>
      <c r="B67" s="48"/>
      <c r="C67" s="48">
        <v>4</v>
      </c>
      <c r="D67" s="48">
        <v>4</v>
      </c>
    </row>
    <row r="68" spans="1:4" x14ac:dyDescent="0.25">
      <c r="A68" s="1">
        <v>759257</v>
      </c>
      <c r="B68" s="48"/>
      <c r="C68" s="48">
        <v>4</v>
      </c>
      <c r="D68" s="48">
        <v>4</v>
      </c>
    </row>
    <row r="69" spans="1:4" x14ac:dyDescent="0.25">
      <c r="A69" s="1">
        <v>777720</v>
      </c>
      <c r="B69" s="48"/>
      <c r="C69" s="48">
        <v>4</v>
      </c>
      <c r="D69" s="48">
        <v>4</v>
      </c>
    </row>
    <row r="70" spans="1:4" x14ac:dyDescent="0.25">
      <c r="A70" s="1">
        <v>876264</v>
      </c>
      <c r="B70" s="48"/>
      <c r="C70" s="48">
        <v>4</v>
      </c>
      <c r="D70" s="48">
        <v>4</v>
      </c>
    </row>
    <row r="71" spans="1:4" x14ac:dyDescent="0.25">
      <c r="A71" s="1">
        <v>895247</v>
      </c>
      <c r="B71" s="48"/>
      <c r="C71" s="48">
        <v>4</v>
      </c>
      <c r="D71" s="48">
        <v>4</v>
      </c>
    </row>
    <row r="72" spans="1:4" x14ac:dyDescent="0.25">
      <c r="A72" s="1">
        <v>941464</v>
      </c>
      <c r="B72" s="48"/>
      <c r="C72" s="48">
        <v>4</v>
      </c>
      <c r="D72" s="48">
        <v>4</v>
      </c>
    </row>
    <row r="73" spans="1:4" x14ac:dyDescent="0.25">
      <c r="A73" s="1">
        <v>941904</v>
      </c>
      <c r="B73" s="48"/>
      <c r="C73" s="48">
        <v>4</v>
      </c>
      <c r="D73" s="48">
        <v>4</v>
      </c>
    </row>
    <row r="74" spans="1:4" x14ac:dyDescent="0.25">
      <c r="A74" s="1">
        <v>2034890</v>
      </c>
      <c r="B74" s="48"/>
      <c r="C74" s="48">
        <v>4</v>
      </c>
      <c r="D74" s="48">
        <v>4</v>
      </c>
    </row>
    <row r="75" spans="1:4" x14ac:dyDescent="0.25">
      <c r="A75" s="1">
        <v>2091745</v>
      </c>
      <c r="B75" s="48"/>
      <c r="C75" s="48">
        <v>4</v>
      </c>
      <c r="D75" s="48">
        <v>4</v>
      </c>
    </row>
    <row r="76" spans="1:4" x14ac:dyDescent="0.25">
      <c r="A76" s="1">
        <v>2146087</v>
      </c>
      <c r="B76" s="48"/>
      <c r="C76" s="48">
        <v>4</v>
      </c>
      <c r="D76" s="48">
        <v>4</v>
      </c>
    </row>
    <row r="77" spans="1:4" x14ac:dyDescent="0.25">
      <c r="A77" s="1">
        <v>2146089</v>
      </c>
      <c r="B77" s="48"/>
      <c r="C77" s="48">
        <v>4</v>
      </c>
      <c r="D77" s="48">
        <v>4</v>
      </c>
    </row>
    <row r="78" spans="1:4" x14ac:dyDescent="0.25">
      <c r="A78" s="1">
        <v>2164759</v>
      </c>
      <c r="B78" s="48"/>
      <c r="C78" s="48">
        <v>2</v>
      </c>
      <c r="D78" s="48">
        <v>2</v>
      </c>
    </row>
    <row r="79" spans="1:4" x14ac:dyDescent="0.25">
      <c r="A79" s="1">
        <v>2164791</v>
      </c>
      <c r="B79" s="48"/>
      <c r="C79" s="48">
        <v>4</v>
      </c>
      <c r="D79" s="48">
        <v>4</v>
      </c>
    </row>
    <row r="80" spans="1:4" x14ac:dyDescent="0.25">
      <c r="A80" s="1" t="s">
        <v>2730</v>
      </c>
      <c r="B80" s="48">
        <v>202</v>
      </c>
      <c r="C80" s="48">
        <v>377</v>
      </c>
      <c r="D80" s="48">
        <v>579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"/>
  <dimension ref="A1:H165"/>
  <sheetViews>
    <sheetView workbookViewId="0">
      <selection activeCell="I182" sqref="I182"/>
    </sheetView>
  </sheetViews>
  <sheetFormatPr defaultRowHeight="15" x14ac:dyDescent="0.25"/>
  <cols>
    <col min="2" max="2" width="36" customWidth="1"/>
    <col min="4" max="4" width="11" customWidth="1"/>
    <col min="5" max="5" width="14.85546875" customWidth="1"/>
    <col min="6" max="6" width="14.28515625" customWidth="1"/>
    <col min="8" max="8" width="14.28515625" customWidth="1"/>
  </cols>
  <sheetData>
    <row r="1" spans="1:8" x14ac:dyDescent="0.25">
      <c r="A1" s="30" t="s">
        <v>2711</v>
      </c>
      <c r="B1" s="30" t="s">
        <v>2712</v>
      </c>
      <c r="C1" s="30" t="s">
        <v>2713</v>
      </c>
      <c r="D1" s="30" t="s">
        <v>3378</v>
      </c>
      <c r="E1" s="30" t="s">
        <v>3379</v>
      </c>
      <c r="F1" s="30" t="s">
        <v>2716</v>
      </c>
      <c r="G1" s="30" t="s">
        <v>3380</v>
      </c>
      <c r="H1" s="30" t="s">
        <v>2717</v>
      </c>
    </row>
    <row r="2" spans="1:8" hidden="1" x14ac:dyDescent="0.25">
      <c r="A2" s="30">
        <v>20185</v>
      </c>
      <c r="B2" s="30" t="s">
        <v>931</v>
      </c>
      <c r="C2" s="30">
        <v>1001</v>
      </c>
      <c r="D2" s="30">
        <v>1</v>
      </c>
      <c r="E2" s="30" t="s">
        <v>4270</v>
      </c>
      <c r="F2" s="38" t="s">
        <v>4271</v>
      </c>
      <c r="G2" s="30"/>
      <c r="H2" s="30"/>
    </row>
    <row r="3" spans="1:8" hidden="1" x14ac:dyDescent="0.25">
      <c r="A3" s="30">
        <v>405657</v>
      </c>
      <c r="B3" s="30" t="s">
        <v>4002</v>
      </c>
      <c r="C3" s="30">
        <v>1001</v>
      </c>
      <c r="D3" s="30">
        <v>4</v>
      </c>
      <c r="E3" s="30" t="s">
        <v>4272</v>
      </c>
      <c r="F3" s="38" t="s">
        <v>4273</v>
      </c>
      <c r="G3" s="30"/>
      <c r="H3" s="30"/>
    </row>
    <row r="4" spans="1:8" hidden="1" x14ac:dyDescent="0.25">
      <c r="A4" s="30">
        <v>405701</v>
      </c>
      <c r="B4" s="30" t="s">
        <v>1297</v>
      </c>
      <c r="C4" s="30">
        <v>1001</v>
      </c>
      <c r="D4" s="30">
        <v>4</v>
      </c>
      <c r="E4" s="30" t="s">
        <v>4274</v>
      </c>
      <c r="F4" s="38" t="s">
        <v>4275</v>
      </c>
      <c r="G4" s="30">
        <v>251</v>
      </c>
      <c r="H4" s="30">
        <v>1560</v>
      </c>
    </row>
    <row r="5" spans="1:8" hidden="1" x14ac:dyDescent="0.25">
      <c r="A5" s="30">
        <v>405725</v>
      </c>
      <c r="B5" s="30" t="s">
        <v>1328</v>
      </c>
      <c r="C5" s="30">
        <v>1001</v>
      </c>
      <c r="D5" s="30">
        <v>4</v>
      </c>
      <c r="E5" s="30" t="s">
        <v>4276</v>
      </c>
      <c r="F5" s="38" t="s">
        <v>4277</v>
      </c>
      <c r="G5" s="30"/>
      <c r="H5" s="30"/>
    </row>
    <row r="6" spans="1:8" hidden="1" x14ac:dyDescent="0.25">
      <c r="A6" s="30">
        <v>408748</v>
      </c>
      <c r="B6" s="30" t="s">
        <v>319</v>
      </c>
      <c r="C6" s="30">
        <v>1001</v>
      </c>
      <c r="D6" s="30">
        <v>4</v>
      </c>
      <c r="E6" s="30" t="s">
        <v>4278</v>
      </c>
      <c r="F6" s="38" t="s">
        <v>4279</v>
      </c>
      <c r="G6" s="30"/>
      <c r="H6" s="30"/>
    </row>
    <row r="7" spans="1:8" hidden="1" x14ac:dyDescent="0.25">
      <c r="A7" s="30">
        <v>487232</v>
      </c>
      <c r="B7" s="30" t="s">
        <v>921</v>
      </c>
      <c r="C7" s="30">
        <v>1001</v>
      </c>
      <c r="D7" s="30">
        <v>1</v>
      </c>
      <c r="E7" s="30" t="s">
        <v>4142</v>
      </c>
      <c r="F7" s="38" t="s">
        <v>4280</v>
      </c>
      <c r="G7" s="30"/>
      <c r="H7" s="30"/>
    </row>
    <row r="8" spans="1:8" hidden="1" x14ac:dyDescent="0.25">
      <c r="A8" s="30">
        <v>661575</v>
      </c>
      <c r="B8" s="30" t="s">
        <v>605</v>
      </c>
      <c r="C8" s="30">
        <v>1001</v>
      </c>
      <c r="D8" s="30">
        <v>4</v>
      </c>
      <c r="E8" s="30" t="s">
        <v>4281</v>
      </c>
      <c r="F8" s="38" t="s">
        <v>4282</v>
      </c>
      <c r="G8" s="30"/>
      <c r="H8" s="30"/>
    </row>
    <row r="9" spans="1:8" hidden="1" x14ac:dyDescent="0.25">
      <c r="A9" s="30">
        <v>661733</v>
      </c>
      <c r="B9" s="30" t="s">
        <v>2162</v>
      </c>
      <c r="C9" s="30">
        <v>1001</v>
      </c>
      <c r="D9" s="30">
        <v>4</v>
      </c>
      <c r="E9" s="30" t="s">
        <v>4283</v>
      </c>
      <c r="F9" s="38" t="s">
        <v>4271</v>
      </c>
      <c r="G9" s="30">
        <v>251</v>
      </c>
      <c r="H9" s="30">
        <v>660</v>
      </c>
    </row>
    <row r="10" spans="1:8" hidden="1" x14ac:dyDescent="0.25">
      <c r="A10" s="30">
        <v>665732</v>
      </c>
      <c r="B10" s="30" t="s">
        <v>3274</v>
      </c>
      <c r="C10" s="30">
        <v>1001</v>
      </c>
      <c r="D10" s="30">
        <v>4</v>
      </c>
      <c r="E10" s="30" t="s">
        <v>4284</v>
      </c>
      <c r="F10" s="38" t="s">
        <v>4285</v>
      </c>
      <c r="G10" s="30">
        <v>251</v>
      </c>
      <c r="H10" s="30">
        <v>780</v>
      </c>
    </row>
    <row r="11" spans="1:8" hidden="1" x14ac:dyDescent="0.25">
      <c r="A11" s="30">
        <v>754179</v>
      </c>
      <c r="B11" s="30" t="s">
        <v>893</v>
      </c>
      <c r="C11" s="30">
        <v>1001</v>
      </c>
      <c r="D11" s="30">
        <v>4</v>
      </c>
      <c r="E11" s="30" t="s">
        <v>4286</v>
      </c>
      <c r="F11" s="38" t="s">
        <v>4287</v>
      </c>
      <c r="G11" s="30"/>
      <c r="H11" s="30"/>
    </row>
    <row r="12" spans="1:8" hidden="1" x14ac:dyDescent="0.25">
      <c r="A12" s="30">
        <v>759255</v>
      </c>
      <c r="B12" s="30" t="s">
        <v>156</v>
      </c>
      <c r="C12" s="30">
        <v>1001</v>
      </c>
      <c r="D12" s="30">
        <v>4</v>
      </c>
      <c r="E12" s="30" t="s">
        <v>4288</v>
      </c>
      <c r="F12" s="38" t="s">
        <v>4289</v>
      </c>
      <c r="G12" s="30"/>
      <c r="H12" s="30"/>
    </row>
    <row r="13" spans="1:8" hidden="1" x14ac:dyDescent="0.25">
      <c r="A13" s="30">
        <v>765120</v>
      </c>
      <c r="B13" s="30" t="s">
        <v>863</v>
      </c>
      <c r="C13" s="30">
        <v>1001</v>
      </c>
      <c r="D13" s="30">
        <v>1</v>
      </c>
      <c r="E13" s="30" t="s">
        <v>4290</v>
      </c>
      <c r="F13" s="38" t="s">
        <v>4291</v>
      </c>
      <c r="G13" s="30"/>
      <c r="H13" s="30"/>
    </row>
    <row r="14" spans="1:8" hidden="1" x14ac:dyDescent="0.25">
      <c r="A14" s="30">
        <v>830845</v>
      </c>
      <c r="B14" s="30" t="s">
        <v>516</v>
      </c>
      <c r="C14" s="30">
        <v>1001</v>
      </c>
      <c r="D14" s="30">
        <v>4</v>
      </c>
      <c r="E14" s="30" t="s">
        <v>4292</v>
      </c>
      <c r="F14" s="38" t="s">
        <v>4273</v>
      </c>
      <c r="G14" s="30"/>
      <c r="H14" s="30"/>
    </row>
    <row r="15" spans="1:8" hidden="1" x14ac:dyDescent="0.25">
      <c r="A15" s="30">
        <v>876259</v>
      </c>
      <c r="B15" s="30" t="s">
        <v>887</v>
      </c>
      <c r="C15" s="30">
        <v>1001</v>
      </c>
      <c r="D15" s="30">
        <v>2</v>
      </c>
      <c r="E15" s="30" t="s">
        <v>4293</v>
      </c>
      <c r="F15" s="38" t="s">
        <v>4294</v>
      </c>
      <c r="G15" s="30"/>
      <c r="H15" s="30"/>
    </row>
    <row r="16" spans="1:8" hidden="1" x14ac:dyDescent="0.25">
      <c r="A16" s="30">
        <v>876259</v>
      </c>
      <c r="B16" s="30" t="s">
        <v>887</v>
      </c>
      <c r="C16" s="30">
        <v>1001</v>
      </c>
      <c r="D16" s="30">
        <v>1</v>
      </c>
      <c r="E16" s="30" t="s">
        <v>4295</v>
      </c>
      <c r="F16" s="38" t="s">
        <v>4296</v>
      </c>
      <c r="G16" s="30"/>
      <c r="H16" s="30"/>
    </row>
    <row r="17" spans="1:8" hidden="1" x14ac:dyDescent="0.25">
      <c r="A17" s="30">
        <v>895824</v>
      </c>
      <c r="B17" s="30" t="s">
        <v>892</v>
      </c>
      <c r="C17" s="30">
        <v>1001</v>
      </c>
      <c r="D17" s="30">
        <v>1</v>
      </c>
      <c r="E17" s="30" t="s">
        <v>4297</v>
      </c>
      <c r="F17" s="38" t="s">
        <v>4298</v>
      </c>
      <c r="G17" s="30"/>
      <c r="H17" s="30"/>
    </row>
    <row r="18" spans="1:8" hidden="1" x14ac:dyDescent="0.25">
      <c r="A18" s="30">
        <v>938154</v>
      </c>
      <c r="B18" s="30" t="s">
        <v>4212</v>
      </c>
      <c r="C18" s="30">
        <v>1001</v>
      </c>
      <c r="D18" s="30">
        <v>2</v>
      </c>
      <c r="E18" s="30" t="s">
        <v>4299</v>
      </c>
      <c r="F18" s="38" t="s">
        <v>4287</v>
      </c>
      <c r="G18" s="30">
        <v>251</v>
      </c>
      <c r="H18" s="30">
        <v>14360</v>
      </c>
    </row>
    <row r="19" spans="1:8" hidden="1" x14ac:dyDescent="0.25">
      <c r="A19" s="30">
        <v>964285</v>
      </c>
      <c r="B19" s="30" t="s">
        <v>939</v>
      </c>
      <c r="C19" s="30">
        <v>1001</v>
      </c>
      <c r="D19" s="30">
        <v>1</v>
      </c>
      <c r="E19" s="30" t="s">
        <v>4300</v>
      </c>
      <c r="F19" s="38" t="s">
        <v>4301</v>
      </c>
      <c r="G19" s="30">
        <v>251</v>
      </c>
      <c r="H19" s="30">
        <v>3120</v>
      </c>
    </row>
    <row r="20" spans="1:8" hidden="1" x14ac:dyDescent="0.25">
      <c r="A20" s="30">
        <v>2039150</v>
      </c>
      <c r="B20" s="30" t="s">
        <v>3338</v>
      </c>
      <c r="C20" s="30">
        <v>1001</v>
      </c>
      <c r="D20" s="30">
        <v>4</v>
      </c>
      <c r="E20" s="30" t="s">
        <v>4302</v>
      </c>
      <c r="F20" s="38" t="s">
        <v>4277</v>
      </c>
      <c r="G20" s="30">
        <v>251</v>
      </c>
      <c r="H20" s="30">
        <v>3440</v>
      </c>
    </row>
    <row r="21" spans="1:8" hidden="1" x14ac:dyDescent="0.25">
      <c r="A21" s="30">
        <v>2039150</v>
      </c>
      <c r="B21" s="30" t="s">
        <v>3338</v>
      </c>
      <c r="C21" s="30">
        <v>1001</v>
      </c>
      <c r="D21" s="30">
        <v>4</v>
      </c>
      <c r="E21" s="30" t="s">
        <v>4303</v>
      </c>
      <c r="F21" s="38" t="s">
        <v>4282</v>
      </c>
      <c r="G21" s="30"/>
      <c r="H21" s="30"/>
    </row>
    <row r="22" spans="1:8" hidden="1" x14ac:dyDescent="0.25">
      <c r="A22" s="30">
        <v>2039150</v>
      </c>
      <c r="B22" s="30" t="s">
        <v>3338</v>
      </c>
      <c r="C22" s="30">
        <v>1001</v>
      </c>
      <c r="D22" s="30">
        <v>4</v>
      </c>
      <c r="E22" s="30" t="s">
        <v>4303</v>
      </c>
      <c r="F22" s="38" t="s">
        <v>4296</v>
      </c>
      <c r="G22" s="30">
        <v>251</v>
      </c>
      <c r="H22" s="30">
        <v>2640</v>
      </c>
    </row>
    <row r="23" spans="1:8" hidden="1" x14ac:dyDescent="0.25">
      <c r="A23" s="30">
        <v>2039699</v>
      </c>
      <c r="B23" s="30" t="s">
        <v>1033</v>
      </c>
      <c r="C23" s="30">
        <v>1001</v>
      </c>
      <c r="D23" s="30">
        <v>2</v>
      </c>
      <c r="E23" s="30" t="s">
        <v>4304</v>
      </c>
      <c r="F23" s="38" t="s">
        <v>4305</v>
      </c>
      <c r="G23" s="30"/>
      <c r="H23" s="30"/>
    </row>
    <row r="24" spans="1:8" hidden="1" x14ac:dyDescent="0.25">
      <c r="A24" s="30">
        <v>2039700</v>
      </c>
      <c r="B24" s="30" t="s">
        <v>3341</v>
      </c>
      <c r="C24" s="30">
        <v>1001</v>
      </c>
      <c r="D24" s="30">
        <v>4</v>
      </c>
      <c r="E24" s="30" t="s">
        <v>4306</v>
      </c>
      <c r="F24" s="38" t="s">
        <v>4285</v>
      </c>
      <c r="G24" s="30"/>
      <c r="H24" s="30"/>
    </row>
    <row r="25" spans="1:8" hidden="1" x14ac:dyDescent="0.25">
      <c r="A25" s="30">
        <v>2039700</v>
      </c>
      <c r="B25" s="30" t="s">
        <v>3341</v>
      </c>
      <c r="C25" s="30">
        <v>1001</v>
      </c>
      <c r="D25" s="30">
        <v>4</v>
      </c>
      <c r="E25" s="30" t="s">
        <v>4306</v>
      </c>
      <c r="F25" s="38" t="s">
        <v>4307</v>
      </c>
      <c r="G25" s="30"/>
      <c r="H25" s="30"/>
    </row>
    <row r="26" spans="1:8" hidden="1" x14ac:dyDescent="0.25">
      <c r="A26" s="30">
        <v>2039704</v>
      </c>
      <c r="B26" s="30" t="s">
        <v>1041</v>
      </c>
      <c r="C26" s="30">
        <v>1001</v>
      </c>
      <c r="D26" s="30">
        <v>2</v>
      </c>
      <c r="E26" s="30" t="s">
        <v>4308</v>
      </c>
      <c r="F26" s="38" t="s">
        <v>4309</v>
      </c>
      <c r="G26" s="30"/>
      <c r="H26" s="30"/>
    </row>
    <row r="27" spans="1:8" hidden="1" x14ac:dyDescent="0.25">
      <c r="A27" s="30">
        <v>2039765</v>
      </c>
      <c r="B27" s="30" t="s">
        <v>3342</v>
      </c>
      <c r="C27" s="30">
        <v>1001</v>
      </c>
      <c r="D27" s="30">
        <v>4</v>
      </c>
      <c r="E27" s="30" t="s">
        <v>4310</v>
      </c>
      <c r="F27" s="38" t="s">
        <v>4311</v>
      </c>
      <c r="G27" s="30"/>
      <c r="H27" s="30"/>
    </row>
    <row r="28" spans="1:8" hidden="1" x14ac:dyDescent="0.25">
      <c r="A28" s="30">
        <v>2066751</v>
      </c>
      <c r="B28" s="30" t="s">
        <v>1121</v>
      </c>
      <c r="C28" s="30">
        <v>1001</v>
      </c>
      <c r="D28" s="30">
        <v>4</v>
      </c>
      <c r="E28" s="30" t="s">
        <v>4283</v>
      </c>
      <c r="F28" s="38" t="s">
        <v>4307</v>
      </c>
      <c r="G28" s="30">
        <v>251</v>
      </c>
      <c r="H28" s="30">
        <v>17000</v>
      </c>
    </row>
    <row r="29" spans="1:8" hidden="1" x14ac:dyDescent="0.25">
      <c r="A29" s="30">
        <v>2069230</v>
      </c>
      <c r="B29" s="30" t="s">
        <v>1117</v>
      </c>
      <c r="C29" s="30">
        <v>1001</v>
      </c>
      <c r="D29" s="30">
        <v>4</v>
      </c>
      <c r="E29" s="30" t="s">
        <v>4312</v>
      </c>
      <c r="F29" s="38" t="s">
        <v>4313</v>
      </c>
      <c r="G29" s="30"/>
      <c r="H29" s="30"/>
    </row>
    <row r="30" spans="1:8" hidden="1" x14ac:dyDescent="0.25">
      <c r="A30" s="30">
        <v>2146049</v>
      </c>
      <c r="B30" s="30" t="s">
        <v>3347</v>
      </c>
      <c r="C30" s="30">
        <v>1001</v>
      </c>
      <c r="D30" s="30">
        <v>2</v>
      </c>
      <c r="E30" s="30" t="s">
        <v>4314</v>
      </c>
      <c r="F30" s="38" t="s">
        <v>4315</v>
      </c>
      <c r="G30" s="30"/>
      <c r="H30" s="30"/>
    </row>
    <row r="31" spans="1:8" hidden="1" x14ac:dyDescent="0.25">
      <c r="A31" s="30">
        <v>2146049</v>
      </c>
      <c r="B31" s="30" t="s">
        <v>3347</v>
      </c>
      <c r="C31" s="30">
        <v>1001</v>
      </c>
      <c r="D31" s="30">
        <v>4</v>
      </c>
      <c r="E31" s="30" t="s">
        <v>4316</v>
      </c>
      <c r="F31" s="38" t="s">
        <v>4291</v>
      </c>
      <c r="G31" s="30"/>
      <c r="H31" s="30"/>
    </row>
    <row r="32" spans="1:8" hidden="1" x14ac:dyDescent="0.25">
      <c r="A32" s="30">
        <v>2146049</v>
      </c>
      <c r="B32" s="30" t="s">
        <v>3347</v>
      </c>
      <c r="C32" s="30">
        <v>1001</v>
      </c>
      <c r="D32" s="30">
        <v>4</v>
      </c>
      <c r="E32" s="30" t="s">
        <v>4316</v>
      </c>
      <c r="F32" s="38" t="s">
        <v>4271</v>
      </c>
      <c r="G32" s="30"/>
      <c r="H32" s="30"/>
    </row>
    <row r="33" spans="1:8" hidden="1" x14ac:dyDescent="0.25">
      <c r="A33" s="30">
        <v>2146049</v>
      </c>
      <c r="B33" s="30" t="s">
        <v>3347</v>
      </c>
      <c r="C33" s="30">
        <v>1001</v>
      </c>
      <c r="D33" s="30">
        <v>4</v>
      </c>
      <c r="E33" s="30" t="s">
        <v>4316</v>
      </c>
      <c r="F33" s="38" t="s">
        <v>4317</v>
      </c>
      <c r="G33" s="30"/>
      <c r="H33" s="30"/>
    </row>
    <row r="34" spans="1:8" hidden="1" x14ac:dyDescent="0.25">
      <c r="A34" s="30">
        <v>2146049</v>
      </c>
      <c r="B34" s="30" t="s">
        <v>3347</v>
      </c>
      <c r="C34" s="30">
        <v>1001</v>
      </c>
      <c r="D34" s="30">
        <v>4</v>
      </c>
      <c r="E34" s="30" t="s">
        <v>4316</v>
      </c>
      <c r="F34" s="38" t="s">
        <v>4318</v>
      </c>
      <c r="G34" s="30"/>
      <c r="H34" s="30"/>
    </row>
    <row r="35" spans="1:8" hidden="1" x14ac:dyDescent="0.25">
      <c r="A35" s="30">
        <v>2146070</v>
      </c>
      <c r="B35" s="30" t="s">
        <v>3348</v>
      </c>
      <c r="C35" s="30">
        <v>1001</v>
      </c>
      <c r="D35" s="30">
        <v>1</v>
      </c>
      <c r="E35" s="30" t="s">
        <v>4319</v>
      </c>
      <c r="F35" s="38" t="s">
        <v>4271</v>
      </c>
      <c r="G35" s="30"/>
      <c r="H35" s="30"/>
    </row>
    <row r="36" spans="1:8" hidden="1" x14ac:dyDescent="0.25">
      <c r="A36" s="30">
        <v>2146070</v>
      </c>
      <c r="B36" s="30" t="s">
        <v>3348</v>
      </c>
      <c r="C36" s="30">
        <v>1001</v>
      </c>
      <c r="D36" s="30">
        <v>1</v>
      </c>
      <c r="E36" s="30" t="s">
        <v>4319</v>
      </c>
      <c r="F36" s="38" t="s">
        <v>4320</v>
      </c>
      <c r="G36" s="30"/>
      <c r="H36" s="30"/>
    </row>
    <row r="37" spans="1:8" hidden="1" x14ac:dyDescent="0.25">
      <c r="A37" s="30">
        <v>2146070</v>
      </c>
      <c r="B37" s="30" t="s">
        <v>3348</v>
      </c>
      <c r="C37" s="30">
        <v>1001</v>
      </c>
      <c r="D37" s="30">
        <v>4</v>
      </c>
      <c r="E37" s="30" t="s">
        <v>4321</v>
      </c>
      <c r="F37" s="38" t="s">
        <v>4313</v>
      </c>
      <c r="G37" s="30"/>
      <c r="H37" s="30"/>
    </row>
    <row r="38" spans="1:8" hidden="1" x14ac:dyDescent="0.25">
      <c r="A38" s="30">
        <v>2146070</v>
      </c>
      <c r="B38" s="30" t="s">
        <v>3348</v>
      </c>
      <c r="C38" s="30">
        <v>1001</v>
      </c>
      <c r="D38" s="30">
        <v>2</v>
      </c>
      <c r="E38" s="30" t="s">
        <v>4322</v>
      </c>
      <c r="F38" s="38" t="s">
        <v>4323</v>
      </c>
      <c r="G38" s="30"/>
      <c r="H38" s="30"/>
    </row>
    <row r="39" spans="1:8" hidden="1" x14ac:dyDescent="0.25">
      <c r="A39" s="30">
        <v>2146071</v>
      </c>
      <c r="B39" s="30" t="s">
        <v>4230</v>
      </c>
      <c r="C39" s="30">
        <v>1001</v>
      </c>
      <c r="D39" s="30">
        <v>4</v>
      </c>
      <c r="E39" s="30" t="s">
        <v>4324</v>
      </c>
      <c r="F39" s="38" t="s">
        <v>4277</v>
      </c>
      <c r="G39" s="30"/>
      <c r="H39" s="30"/>
    </row>
    <row r="40" spans="1:8" hidden="1" x14ac:dyDescent="0.25">
      <c r="A40" s="30">
        <v>2146071</v>
      </c>
      <c r="B40" s="30" t="s">
        <v>4230</v>
      </c>
      <c r="C40" s="30">
        <v>1001</v>
      </c>
      <c r="D40" s="30">
        <v>4</v>
      </c>
      <c r="E40" s="30" t="s">
        <v>4324</v>
      </c>
      <c r="F40" s="38" t="s">
        <v>4294</v>
      </c>
      <c r="G40" s="30"/>
      <c r="H40" s="30"/>
    </row>
    <row r="41" spans="1:8" hidden="1" x14ac:dyDescent="0.25">
      <c r="A41" s="30">
        <v>2146071</v>
      </c>
      <c r="B41" s="30" t="s">
        <v>4230</v>
      </c>
      <c r="C41" s="30">
        <v>1001</v>
      </c>
      <c r="D41" s="30">
        <v>4</v>
      </c>
      <c r="E41" s="30" t="s">
        <v>4324</v>
      </c>
      <c r="F41" s="38" t="s">
        <v>4325</v>
      </c>
      <c r="G41" s="30">
        <v>251</v>
      </c>
      <c r="H41" s="30">
        <v>2554</v>
      </c>
    </row>
    <row r="42" spans="1:8" hidden="1" x14ac:dyDescent="0.25">
      <c r="A42" s="30">
        <v>2146071</v>
      </c>
      <c r="B42" s="30" t="s">
        <v>4230</v>
      </c>
      <c r="C42" s="30">
        <v>1001</v>
      </c>
      <c r="D42" s="30">
        <v>4</v>
      </c>
      <c r="E42" s="30" t="s">
        <v>4324</v>
      </c>
      <c r="F42" s="38" t="s">
        <v>4309</v>
      </c>
      <c r="G42" s="30"/>
      <c r="H42" s="30"/>
    </row>
    <row r="43" spans="1:8" hidden="1" x14ac:dyDescent="0.25">
      <c r="A43" s="30">
        <v>2146071</v>
      </c>
      <c r="B43" s="30" t="s">
        <v>4230</v>
      </c>
      <c r="C43" s="30">
        <v>1001</v>
      </c>
      <c r="D43" s="30">
        <v>4</v>
      </c>
      <c r="E43" s="30" t="s">
        <v>4324</v>
      </c>
      <c r="F43" s="38" t="s">
        <v>4311</v>
      </c>
      <c r="G43" s="30"/>
      <c r="H43" s="30"/>
    </row>
    <row r="44" spans="1:8" hidden="1" x14ac:dyDescent="0.25">
      <c r="A44" s="30">
        <v>2146071</v>
      </c>
      <c r="B44" s="30" t="s">
        <v>4230</v>
      </c>
      <c r="C44" s="30">
        <v>1001</v>
      </c>
      <c r="D44" s="30">
        <v>1</v>
      </c>
      <c r="E44" s="30" t="s">
        <v>4326</v>
      </c>
      <c r="F44" s="38" t="s">
        <v>4327</v>
      </c>
      <c r="G44" s="30"/>
      <c r="H44" s="30"/>
    </row>
    <row r="45" spans="1:8" hidden="1" x14ac:dyDescent="0.25">
      <c r="A45" s="30">
        <v>2146071</v>
      </c>
      <c r="B45" s="30" t="s">
        <v>4230</v>
      </c>
      <c r="C45" s="30">
        <v>1001</v>
      </c>
      <c r="D45" s="30">
        <v>1</v>
      </c>
      <c r="E45" s="30" t="s">
        <v>4326</v>
      </c>
      <c r="F45" s="38" t="s">
        <v>4301</v>
      </c>
      <c r="G45" s="30"/>
      <c r="H45" s="30"/>
    </row>
    <row r="46" spans="1:8" hidden="1" x14ac:dyDescent="0.25">
      <c r="A46" s="30">
        <v>2146071</v>
      </c>
      <c r="B46" s="30" t="s">
        <v>4230</v>
      </c>
      <c r="C46" s="30">
        <v>1001</v>
      </c>
      <c r="D46" s="30">
        <v>2</v>
      </c>
      <c r="E46" s="30" t="s">
        <v>4328</v>
      </c>
      <c r="F46" s="38" t="s">
        <v>4329</v>
      </c>
      <c r="G46" s="30"/>
      <c r="H46" s="30"/>
    </row>
    <row r="47" spans="1:8" hidden="1" x14ac:dyDescent="0.25">
      <c r="A47" s="30">
        <v>2146071</v>
      </c>
      <c r="B47" s="30" t="s">
        <v>4230</v>
      </c>
      <c r="C47" s="30">
        <v>1001</v>
      </c>
      <c r="D47" s="30">
        <v>4</v>
      </c>
      <c r="E47" s="30" t="s">
        <v>4324</v>
      </c>
      <c r="F47" s="38" t="s">
        <v>4330</v>
      </c>
      <c r="G47" s="30"/>
      <c r="H47" s="30"/>
    </row>
    <row r="48" spans="1:8" hidden="1" x14ac:dyDescent="0.25">
      <c r="A48" s="30">
        <v>2146071</v>
      </c>
      <c r="B48" s="30" t="s">
        <v>4230</v>
      </c>
      <c r="C48" s="30">
        <v>1001</v>
      </c>
      <c r="D48" s="30">
        <v>4</v>
      </c>
      <c r="E48" s="30" t="s">
        <v>4324</v>
      </c>
      <c r="F48" s="38" t="s">
        <v>4323</v>
      </c>
      <c r="G48" s="30"/>
      <c r="H48" s="30"/>
    </row>
    <row r="49" spans="1:8" hidden="1" x14ac:dyDescent="0.25">
      <c r="A49" s="30">
        <v>2146072</v>
      </c>
      <c r="B49" s="30" t="s">
        <v>3350</v>
      </c>
      <c r="C49" s="30">
        <v>1001</v>
      </c>
      <c r="D49" s="30">
        <v>2</v>
      </c>
      <c r="E49" s="30" t="s">
        <v>4331</v>
      </c>
      <c r="F49" s="38" t="s">
        <v>4307</v>
      </c>
      <c r="G49" s="30"/>
      <c r="H49" s="30"/>
    </row>
    <row r="50" spans="1:8" hidden="1" x14ac:dyDescent="0.25">
      <c r="A50" s="30">
        <v>2146077</v>
      </c>
      <c r="B50" s="30" t="s">
        <v>3352</v>
      </c>
      <c r="C50" s="30">
        <v>1001</v>
      </c>
      <c r="D50" s="30">
        <v>4</v>
      </c>
      <c r="E50" s="30" t="s">
        <v>4332</v>
      </c>
      <c r="F50" s="38" t="s">
        <v>4309</v>
      </c>
      <c r="G50" s="30"/>
      <c r="H50" s="30"/>
    </row>
    <row r="51" spans="1:8" hidden="1" x14ac:dyDescent="0.25">
      <c r="A51" s="30">
        <v>2146080</v>
      </c>
      <c r="B51" s="30" t="s">
        <v>4235</v>
      </c>
      <c r="C51" s="30">
        <v>1001</v>
      </c>
      <c r="D51" s="30">
        <v>4</v>
      </c>
      <c r="E51" s="30" t="s">
        <v>4333</v>
      </c>
      <c r="F51" s="38" t="s">
        <v>4291</v>
      </c>
      <c r="G51" s="30"/>
      <c r="H51" s="30"/>
    </row>
    <row r="52" spans="1:8" hidden="1" x14ac:dyDescent="0.25">
      <c r="A52" s="30">
        <v>2146080</v>
      </c>
      <c r="B52" s="30" t="s">
        <v>4235</v>
      </c>
      <c r="C52" s="30">
        <v>1001</v>
      </c>
      <c r="D52" s="30">
        <v>7</v>
      </c>
      <c r="E52" s="30" t="s">
        <v>4334</v>
      </c>
      <c r="F52" s="38" t="s">
        <v>4325</v>
      </c>
      <c r="G52" s="30"/>
      <c r="H52" s="30"/>
    </row>
    <row r="53" spans="1:8" hidden="1" x14ac:dyDescent="0.25">
      <c r="A53" s="30">
        <v>2146080</v>
      </c>
      <c r="B53" s="30" t="s">
        <v>4235</v>
      </c>
      <c r="C53" s="30">
        <v>1001</v>
      </c>
      <c r="D53" s="30">
        <v>4</v>
      </c>
      <c r="E53" s="30" t="s">
        <v>4333</v>
      </c>
      <c r="F53" s="38" t="s">
        <v>4282</v>
      </c>
      <c r="G53" s="30"/>
      <c r="H53" s="30"/>
    </row>
    <row r="54" spans="1:8" hidden="1" x14ac:dyDescent="0.25">
      <c r="A54" s="30">
        <v>2146080</v>
      </c>
      <c r="B54" s="30" t="s">
        <v>4235</v>
      </c>
      <c r="C54" s="30">
        <v>1001</v>
      </c>
      <c r="D54" s="30">
        <v>4</v>
      </c>
      <c r="E54" s="30" t="s">
        <v>4333</v>
      </c>
      <c r="F54" s="38" t="s">
        <v>4320</v>
      </c>
      <c r="G54" s="30"/>
      <c r="H54" s="30"/>
    </row>
    <row r="55" spans="1:8" hidden="1" x14ac:dyDescent="0.25">
      <c r="A55" s="30">
        <v>2146080</v>
      </c>
      <c r="B55" s="30" t="s">
        <v>4235</v>
      </c>
      <c r="C55" s="30">
        <v>1001</v>
      </c>
      <c r="D55" s="30">
        <v>1</v>
      </c>
      <c r="E55" s="30" t="s">
        <v>4335</v>
      </c>
      <c r="F55" s="38" t="s">
        <v>4336</v>
      </c>
      <c r="G55" s="30"/>
      <c r="H55" s="30"/>
    </row>
    <row r="56" spans="1:8" hidden="1" x14ac:dyDescent="0.25">
      <c r="A56" s="30">
        <v>2146080</v>
      </c>
      <c r="B56" s="30" t="s">
        <v>4235</v>
      </c>
      <c r="C56" s="30">
        <v>1001</v>
      </c>
      <c r="D56" s="30">
        <v>1</v>
      </c>
      <c r="E56" s="30" t="s">
        <v>4335</v>
      </c>
      <c r="F56" s="38" t="s">
        <v>4329</v>
      </c>
      <c r="G56" s="30">
        <v>251</v>
      </c>
      <c r="H56" s="30">
        <v>2640</v>
      </c>
    </row>
    <row r="57" spans="1:8" hidden="1" x14ac:dyDescent="0.25">
      <c r="A57" s="30">
        <v>2146080</v>
      </c>
      <c r="B57" s="30" t="s">
        <v>4235</v>
      </c>
      <c r="C57" s="30">
        <v>1001</v>
      </c>
      <c r="D57" s="30">
        <v>4</v>
      </c>
      <c r="E57" s="30" t="s">
        <v>4337</v>
      </c>
      <c r="F57" s="38" t="s">
        <v>4338</v>
      </c>
      <c r="G57" s="30"/>
      <c r="H57" s="30"/>
    </row>
    <row r="58" spans="1:8" hidden="1" x14ac:dyDescent="0.25">
      <c r="A58" s="30">
        <v>2146082</v>
      </c>
      <c r="B58" s="30" t="s">
        <v>4239</v>
      </c>
      <c r="C58" s="30">
        <v>1001</v>
      </c>
      <c r="D58" s="30">
        <v>4</v>
      </c>
      <c r="E58" s="30" t="s">
        <v>4339</v>
      </c>
      <c r="F58" s="38" t="s">
        <v>4317</v>
      </c>
      <c r="G58" s="30"/>
      <c r="H58" s="30"/>
    </row>
    <row r="59" spans="1:8" hidden="1" x14ac:dyDescent="0.25">
      <c r="A59" s="30">
        <v>2146084</v>
      </c>
      <c r="B59" s="30" t="s">
        <v>4242</v>
      </c>
      <c r="C59" s="30">
        <v>1001</v>
      </c>
      <c r="D59" s="30">
        <v>1</v>
      </c>
      <c r="E59" s="30" t="s">
        <v>4340</v>
      </c>
      <c r="F59" s="38" t="s">
        <v>4287</v>
      </c>
      <c r="G59" s="30"/>
      <c r="H59" s="30"/>
    </row>
    <row r="60" spans="1:8" hidden="1" x14ac:dyDescent="0.25">
      <c r="A60" s="30">
        <v>2146084</v>
      </c>
      <c r="B60" s="30" t="s">
        <v>4242</v>
      </c>
      <c r="C60" s="30">
        <v>1001</v>
      </c>
      <c r="D60" s="30">
        <v>4</v>
      </c>
      <c r="E60" s="30" t="s">
        <v>4341</v>
      </c>
      <c r="F60" s="38" t="s">
        <v>4342</v>
      </c>
      <c r="G60" s="30">
        <v>251</v>
      </c>
      <c r="H60" s="30">
        <v>3350</v>
      </c>
    </row>
    <row r="61" spans="1:8" hidden="1" x14ac:dyDescent="0.25">
      <c r="A61" s="30">
        <v>2146091</v>
      </c>
      <c r="B61" s="30" t="s">
        <v>4343</v>
      </c>
      <c r="C61" s="30">
        <v>1001</v>
      </c>
      <c r="D61" s="30">
        <v>2</v>
      </c>
      <c r="E61" s="30" t="s">
        <v>4344</v>
      </c>
      <c r="F61" s="38" t="s">
        <v>4311</v>
      </c>
      <c r="G61" s="30">
        <v>251</v>
      </c>
      <c r="H61" s="30">
        <v>1720</v>
      </c>
    </row>
    <row r="62" spans="1:8" hidden="1" x14ac:dyDescent="0.25">
      <c r="A62" s="30">
        <v>2146091</v>
      </c>
      <c r="B62" s="30" t="s">
        <v>4343</v>
      </c>
      <c r="C62" s="30">
        <v>1001</v>
      </c>
      <c r="D62" s="30">
        <v>4</v>
      </c>
      <c r="E62" s="30" t="s">
        <v>4345</v>
      </c>
      <c r="F62" s="38" t="s">
        <v>4317</v>
      </c>
      <c r="G62" s="30"/>
      <c r="H62" s="30"/>
    </row>
    <row r="63" spans="1:8" hidden="1" x14ac:dyDescent="0.25">
      <c r="A63">
        <v>2146091</v>
      </c>
      <c r="B63" t="s">
        <v>4343</v>
      </c>
      <c r="C63">
        <v>1001</v>
      </c>
      <c r="D63">
        <v>1</v>
      </c>
      <c r="E63" t="s">
        <v>4346</v>
      </c>
      <c r="F63" s="38" t="s">
        <v>4347</v>
      </c>
    </row>
    <row r="64" spans="1:8" hidden="1" x14ac:dyDescent="0.25">
      <c r="A64">
        <v>2146092</v>
      </c>
      <c r="B64" t="s">
        <v>3361</v>
      </c>
      <c r="C64">
        <v>1001</v>
      </c>
      <c r="D64">
        <v>4</v>
      </c>
      <c r="E64" t="s">
        <v>4348</v>
      </c>
      <c r="F64" s="38" t="s">
        <v>4349</v>
      </c>
    </row>
    <row r="65" spans="1:6" hidden="1" x14ac:dyDescent="0.25">
      <c r="A65">
        <v>2155918</v>
      </c>
      <c r="B65" t="s">
        <v>3367</v>
      </c>
      <c r="C65">
        <v>1001</v>
      </c>
      <c r="D65">
        <v>4</v>
      </c>
      <c r="E65" t="s">
        <v>4350</v>
      </c>
      <c r="F65" s="38" t="s">
        <v>4318</v>
      </c>
    </row>
    <row r="66" spans="1:6" hidden="1" x14ac:dyDescent="0.25">
      <c r="A66">
        <v>2164755</v>
      </c>
      <c r="B66" t="s">
        <v>2846</v>
      </c>
      <c r="C66">
        <v>1001</v>
      </c>
      <c r="D66">
        <v>2</v>
      </c>
      <c r="E66" t="s">
        <v>4351</v>
      </c>
      <c r="F66" s="38" t="s">
        <v>4313</v>
      </c>
    </row>
    <row r="67" spans="1:6" hidden="1" x14ac:dyDescent="0.25">
      <c r="A67">
        <v>2164755</v>
      </c>
      <c r="B67" t="s">
        <v>2846</v>
      </c>
      <c r="C67">
        <v>1001</v>
      </c>
      <c r="D67">
        <v>1</v>
      </c>
      <c r="E67" t="s">
        <v>4352</v>
      </c>
      <c r="F67" s="38" t="s">
        <v>4353</v>
      </c>
    </row>
    <row r="68" spans="1:6" hidden="1" x14ac:dyDescent="0.25">
      <c r="A68">
        <v>40301</v>
      </c>
      <c r="B68" t="s">
        <v>201</v>
      </c>
      <c r="C68">
        <v>1002</v>
      </c>
      <c r="D68">
        <v>4</v>
      </c>
      <c r="E68" t="s">
        <v>4354</v>
      </c>
      <c r="F68" s="38" t="s">
        <v>4277</v>
      </c>
    </row>
    <row r="69" spans="1:6" hidden="1" x14ac:dyDescent="0.25">
      <c r="A69">
        <v>40301</v>
      </c>
      <c r="B69" t="s">
        <v>201</v>
      </c>
      <c r="C69">
        <v>1002</v>
      </c>
      <c r="D69">
        <v>4</v>
      </c>
      <c r="E69" t="s">
        <v>4355</v>
      </c>
      <c r="F69" s="38" t="s">
        <v>4279</v>
      </c>
    </row>
    <row r="70" spans="1:6" hidden="1" x14ac:dyDescent="0.25">
      <c r="A70">
        <v>405623</v>
      </c>
      <c r="B70" t="s">
        <v>3991</v>
      </c>
      <c r="C70">
        <v>1002</v>
      </c>
      <c r="D70">
        <v>4</v>
      </c>
      <c r="E70" t="s">
        <v>4356</v>
      </c>
      <c r="F70" s="38" t="s">
        <v>4349</v>
      </c>
    </row>
    <row r="71" spans="1:6" hidden="1" x14ac:dyDescent="0.25">
      <c r="A71">
        <v>405681</v>
      </c>
      <c r="B71" t="s">
        <v>564</v>
      </c>
      <c r="C71">
        <v>1002</v>
      </c>
      <c r="D71">
        <v>4</v>
      </c>
      <c r="E71" t="s">
        <v>4357</v>
      </c>
      <c r="F71" s="38" t="s">
        <v>4320</v>
      </c>
    </row>
    <row r="72" spans="1:6" hidden="1" x14ac:dyDescent="0.25">
      <c r="A72">
        <v>408761</v>
      </c>
      <c r="B72" t="s">
        <v>31</v>
      </c>
      <c r="C72">
        <v>1002</v>
      </c>
      <c r="D72">
        <v>4</v>
      </c>
      <c r="E72" t="s">
        <v>4144</v>
      </c>
      <c r="F72" s="38" t="s">
        <v>4279</v>
      </c>
    </row>
    <row r="73" spans="1:6" hidden="1" x14ac:dyDescent="0.25">
      <c r="A73">
        <v>408788</v>
      </c>
      <c r="B73" t="s">
        <v>48</v>
      </c>
      <c r="C73">
        <v>1002</v>
      </c>
      <c r="D73">
        <v>4</v>
      </c>
      <c r="E73" t="s">
        <v>4144</v>
      </c>
      <c r="F73" s="38" t="s">
        <v>4289</v>
      </c>
    </row>
    <row r="74" spans="1:6" hidden="1" x14ac:dyDescent="0.25">
      <c r="A74">
        <v>408797</v>
      </c>
      <c r="B74" t="s">
        <v>63</v>
      </c>
      <c r="C74">
        <v>1002</v>
      </c>
      <c r="D74">
        <v>4</v>
      </c>
      <c r="E74" t="s">
        <v>4278</v>
      </c>
      <c r="F74" s="38" t="s">
        <v>4289</v>
      </c>
    </row>
    <row r="75" spans="1:6" hidden="1" x14ac:dyDescent="0.25">
      <c r="A75">
        <v>408910</v>
      </c>
      <c r="B75" t="s">
        <v>638</v>
      </c>
      <c r="C75">
        <v>1002</v>
      </c>
      <c r="D75">
        <v>4</v>
      </c>
      <c r="E75" t="s">
        <v>4358</v>
      </c>
      <c r="F75" s="38" t="s">
        <v>4330</v>
      </c>
    </row>
    <row r="76" spans="1:6" hidden="1" x14ac:dyDescent="0.25">
      <c r="A76">
        <v>408942</v>
      </c>
      <c r="B76" t="s">
        <v>676</v>
      </c>
      <c r="C76">
        <v>1002</v>
      </c>
      <c r="D76">
        <v>4</v>
      </c>
      <c r="E76" t="s">
        <v>4358</v>
      </c>
      <c r="F76" s="38" t="s">
        <v>4336</v>
      </c>
    </row>
    <row r="77" spans="1:6" hidden="1" x14ac:dyDescent="0.25">
      <c r="A77">
        <v>445811</v>
      </c>
      <c r="B77" t="s">
        <v>921</v>
      </c>
      <c r="C77">
        <v>1002</v>
      </c>
      <c r="D77">
        <v>1</v>
      </c>
      <c r="E77" t="s">
        <v>4359</v>
      </c>
      <c r="F77" s="38" t="s">
        <v>4360</v>
      </c>
    </row>
    <row r="78" spans="1:6" hidden="1" x14ac:dyDescent="0.25">
      <c r="A78">
        <v>661669</v>
      </c>
      <c r="B78" t="s">
        <v>4361</v>
      </c>
      <c r="C78">
        <v>1002</v>
      </c>
      <c r="D78">
        <v>4</v>
      </c>
      <c r="E78" t="s">
        <v>4358</v>
      </c>
      <c r="F78" s="38" t="s">
        <v>4320</v>
      </c>
    </row>
    <row r="79" spans="1:6" hidden="1" x14ac:dyDescent="0.25">
      <c r="A79">
        <v>661692</v>
      </c>
      <c r="B79" t="s">
        <v>3307</v>
      </c>
      <c r="C79">
        <v>1002</v>
      </c>
      <c r="D79">
        <v>4</v>
      </c>
      <c r="E79" t="s">
        <v>4362</v>
      </c>
      <c r="F79" s="38" t="s">
        <v>4301</v>
      </c>
    </row>
    <row r="80" spans="1:6" hidden="1" x14ac:dyDescent="0.25">
      <c r="A80">
        <v>661818</v>
      </c>
      <c r="B80" t="s">
        <v>3280</v>
      </c>
      <c r="C80">
        <v>1002</v>
      </c>
      <c r="D80">
        <v>4</v>
      </c>
      <c r="E80" t="s">
        <v>4363</v>
      </c>
      <c r="F80" s="38" t="s">
        <v>4364</v>
      </c>
    </row>
    <row r="81" spans="1:6" hidden="1" x14ac:dyDescent="0.25">
      <c r="A81">
        <v>665732</v>
      </c>
      <c r="B81" t="s">
        <v>3274</v>
      </c>
      <c r="C81">
        <v>1002</v>
      </c>
      <c r="D81">
        <v>4</v>
      </c>
      <c r="E81" t="s">
        <v>4284</v>
      </c>
      <c r="F81" s="38" t="s">
        <v>4282</v>
      </c>
    </row>
    <row r="82" spans="1:6" hidden="1" x14ac:dyDescent="0.25">
      <c r="A82">
        <v>665751</v>
      </c>
      <c r="B82" t="s">
        <v>642</v>
      </c>
      <c r="C82">
        <v>1002</v>
      </c>
      <c r="D82">
        <v>4</v>
      </c>
      <c r="E82" t="s">
        <v>4356</v>
      </c>
      <c r="F82" s="38" t="s">
        <v>4311</v>
      </c>
    </row>
    <row r="83" spans="1:6" hidden="1" x14ac:dyDescent="0.25">
      <c r="A83">
        <v>665764</v>
      </c>
      <c r="B83" t="s">
        <v>714</v>
      </c>
      <c r="C83">
        <v>1002</v>
      </c>
      <c r="D83">
        <v>4</v>
      </c>
      <c r="E83" t="s">
        <v>4356</v>
      </c>
      <c r="F83" s="38" t="s">
        <v>4298</v>
      </c>
    </row>
    <row r="84" spans="1:6" hidden="1" x14ac:dyDescent="0.25">
      <c r="A84">
        <v>665769</v>
      </c>
      <c r="B84" t="s">
        <v>2353</v>
      </c>
      <c r="C84">
        <v>1002</v>
      </c>
      <c r="D84">
        <v>4</v>
      </c>
      <c r="E84" t="s">
        <v>4365</v>
      </c>
      <c r="F84" s="38" t="s">
        <v>4275</v>
      </c>
    </row>
    <row r="85" spans="1:6" hidden="1" x14ac:dyDescent="0.25">
      <c r="A85">
        <v>665774</v>
      </c>
      <c r="B85" t="s">
        <v>678</v>
      </c>
      <c r="C85">
        <v>1002</v>
      </c>
      <c r="D85">
        <v>4</v>
      </c>
      <c r="E85" t="s">
        <v>4362</v>
      </c>
      <c r="F85" s="38" t="s">
        <v>4325</v>
      </c>
    </row>
    <row r="86" spans="1:6" hidden="1" x14ac:dyDescent="0.25">
      <c r="A86">
        <v>665977</v>
      </c>
      <c r="B86" t="s">
        <v>553</v>
      </c>
      <c r="C86">
        <v>1002</v>
      </c>
      <c r="D86">
        <v>4</v>
      </c>
      <c r="E86" t="s">
        <v>4366</v>
      </c>
      <c r="F86" s="38" t="s">
        <v>4305</v>
      </c>
    </row>
    <row r="87" spans="1:6" hidden="1" x14ac:dyDescent="0.25">
      <c r="A87">
        <v>665989</v>
      </c>
      <c r="B87" t="s">
        <v>3315</v>
      </c>
      <c r="C87">
        <v>1002</v>
      </c>
      <c r="D87">
        <v>4</v>
      </c>
      <c r="E87" t="s">
        <v>4367</v>
      </c>
      <c r="F87" s="38" t="s">
        <v>4368</v>
      </c>
    </row>
    <row r="88" spans="1:6" hidden="1" x14ac:dyDescent="0.25">
      <c r="A88">
        <v>665999</v>
      </c>
      <c r="B88" t="s">
        <v>3316</v>
      </c>
      <c r="C88">
        <v>1002</v>
      </c>
      <c r="D88">
        <v>4</v>
      </c>
      <c r="E88" t="s">
        <v>4356</v>
      </c>
      <c r="F88" s="38" t="s">
        <v>4369</v>
      </c>
    </row>
    <row r="89" spans="1:6" hidden="1" x14ac:dyDescent="0.25">
      <c r="A89">
        <v>666968</v>
      </c>
      <c r="B89" t="s">
        <v>4005</v>
      </c>
      <c r="C89">
        <v>1002</v>
      </c>
      <c r="D89">
        <v>4</v>
      </c>
      <c r="E89" t="s">
        <v>4284</v>
      </c>
      <c r="F89" s="38" t="s">
        <v>4342</v>
      </c>
    </row>
    <row r="90" spans="1:6" hidden="1" x14ac:dyDescent="0.25">
      <c r="A90">
        <v>759255</v>
      </c>
      <c r="B90" t="s">
        <v>156</v>
      </c>
      <c r="C90">
        <v>1002</v>
      </c>
      <c r="D90">
        <v>4</v>
      </c>
      <c r="E90" t="s">
        <v>4284</v>
      </c>
      <c r="F90" s="38" t="s">
        <v>4279</v>
      </c>
    </row>
    <row r="91" spans="1:6" hidden="1" x14ac:dyDescent="0.25">
      <c r="A91">
        <v>759257</v>
      </c>
      <c r="B91" t="s">
        <v>392</v>
      </c>
      <c r="C91">
        <v>1002</v>
      </c>
      <c r="D91">
        <v>4</v>
      </c>
      <c r="E91" t="s">
        <v>4365</v>
      </c>
      <c r="F91" s="38" t="s">
        <v>4336</v>
      </c>
    </row>
    <row r="92" spans="1:6" hidden="1" x14ac:dyDescent="0.25">
      <c r="A92">
        <v>777720</v>
      </c>
      <c r="B92" t="s">
        <v>223</v>
      </c>
      <c r="C92">
        <v>1002</v>
      </c>
      <c r="D92">
        <v>4</v>
      </c>
      <c r="E92" t="s">
        <v>4370</v>
      </c>
      <c r="F92" s="38" t="s">
        <v>4287</v>
      </c>
    </row>
    <row r="93" spans="1:6" hidden="1" x14ac:dyDescent="0.25">
      <c r="A93">
        <v>876264</v>
      </c>
      <c r="B93" t="s">
        <v>961</v>
      </c>
      <c r="C93">
        <v>1002</v>
      </c>
      <c r="D93">
        <v>4</v>
      </c>
      <c r="E93" t="s">
        <v>4371</v>
      </c>
      <c r="F93" s="38" t="s">
        <v>4330</v>
      </c>
    </row>
    <row r="94" spans="1:6" hidden="1" x14ac:dyDescent="0.25">
      <c r="A94">
        <v>895247</v>
      </c>
      <c r="B94" t="s">
        <v>3329</v>
      </c>
      <c r="C94">
        <v>1002</v>
      </c>
      <c r="D94">
        <v>4</v>
      </c>
      <c r="E94" t="s">
        <v>4372</v>
      </c>
      <c r="F94" s="38" t="s">
        <v>4291</v>
      </c>
    </row>
    <row r="95" spans="1:6" hidden="1" x14ac:dyDescent="0.25">
      <c r="A95">
        <v>938154</v>
      </c>
      <c r="B95" t="s">
        <v>4212</v>
      </c>
      <c r="C95">
        <v>1002</v>
      </c>
      <c r="D95">
        <v>4</v>
      </c>
      <c r="E95" t="s">
        <v>4373</v>
      </c>
      <c r="F95" s="38" t="s">
        <v>4315</v>
      </c>
    </row>
    <row r="96" spans="1:6" hidden="1" x14ac:dyDescent="0.25">
      <c r="A96">
        <v>938154</v>
      </c>
      <c r="B96" t="s">
        <v>4212</v>
      </c>
      <c r="C96">
        <v>1002</v>
      </c>
      <c r="D96">
        <v>4</v>
      </c>
      <c r="E96" t="s">
        <v>4373</v>
      </c>
      <c r="F96" s="38" t="s">
        <v>4330</v>
      </c>
    </row>
    <row r="97" spans="1:6" hidden="1" x14ac:dyDescent="0.25">
      <c r="A97">
        <v>941464</v>
      </c>
      <c r="B97" t="s">
        <v>923</v>
      </c>
      <c r="C97">
        <v>1002</v>
      </c>
      <c r="D97">
        <v>4</v>
      </c>
      <c r="E97" t="s">
        <v>4374</v>
      </c>
      <c r="F97" s="38" t="s">
        <v>4360</v>
      </c>
    </row>
    <row r="98" spans="1:6" hidden="1" x14ac:dyDescent="0.25">
      <c r="A98">
        <v>941904</v>
      </c>
      <c r="B98" t="s">
        <v>263</v>
      </c>
      <c r="C98">
        <v>1002</v>
      </c>
      <c r="D98">
        <v>4</v>
      </c>
      <c r="E98" t="s">
        <v>4284</v>
      </c>
      <c r="F98" s="38" t="s">
        <v>4375</v>
      </c>
    </row>
    <row r="99" spans="1:6" hidden="1" x14ac:dyDescent="0.25">
      <c r="A99">
        <v>941907</v>
      </c>
      <c r="B99" t="s">
        <v>133</v>
      </c>
      <c r="C99">
        <v>1002</v>
      </c>
      <c r="D99">
        <v>4</v>
      </c>
      <c r="E99" t="s">
        <v>4376</v>
      </c>
      <c r="F99" s="38" t="s">
        <v>4307</v>
      </c>
    </row>
    <row r="100" spans="1:6" hidden="1" x14ac:dyDescent="0.25">
      <c r="A100">
        <v>2034890</v>
      </c>
      <c r="B100" t="s">
        <v>1015</v>
      </c>
      <c r="C100">
        <v>1002</v>
      </c>
      <c r="D100">
        <v>4</v>
      </c>
      <c r="E100" t="s">
        <v>4377</v>
      </c>
      <c r="F100" s="38" t="s">
        <v>4296</v>
      </c>
    </row>
    <row r="101" spans="1:6" hidden="1" x14ac:dyDescent="0.25">
      <c r="A101">
        <v>2039150</v>
      </c>
      <c r="B101" t="s">
        <v>3338</v>
      </c>
      <c r="C101">
        <v>1002</v>
      </c>
      <c r="D101">
        <v>4</v>
      </c>
      <c r="E101" t="s">
        <v>4378</v>
      </c>
      <c r="F101" s="38" t="s">
        <v>4364</v>
      </c>
    </row>
    <row r="102" spans="1:6" hidden="1" x14ac:dyDescent="0.25">
      <c r="A102">
        <v>2039150</v>
      </c>
      <c r="B102" t="s">
        <v>3338</v>
      </c>
      <c r="C102">
        <v>1002</v>
      </c>
      <c r="D102">
        <v>4</v>
      </c>
      <c r="E102" t="s">
        <v>4378</v>
      </c>
      <c r="F102" s="38" t="s">
        <v>4342</v>
      </c>
    </row>
    <row r="103" spans="1:6" hidden="1" x14ac:dyDescent="0.25">
      <c r="A103">
        <v>2039150</v>
      </c>
      <c r="B103" t="s">
        <v>3338</v>
      </c>
      <c r="C103">
        <v>1002</v>
      </c>
      <c r="D103">
        <v>4</v>
      </c>
      <c r="E103" t="s">
        <v>4378</v>
      </c>
      <c r="F103" s="38" t="s">
        <v>4313</v>
      </c>
    </row>
    <row r="104" spans="1:6" hidden="1" x14ac:dyDescent="0.25">
      <c r="A104">
        <v>2039150</v>
      </c>
      <c r="B104" t="s">
        <v>3338</v>
      </c>
      <c r="C104">
        <v>1002</v>
      </c>
      <c r="D104">
        <v>4</v>
      </c>
      <c r="E104" t="s">
        <v>4378</v>
      </c>
      <c r="F104" s="38" t="s">
        <v>4329</v>
      </c>
    </row>
    <row r="105" spans="1:6" hidden="1" x14ac:dyDescent="0.25">
      <c r="A105">
        <v>2039699</v>
      </c>
      <c r="B105" t="s">
        <v>1033</v>
      </c>
      <c r="C105">
        <v>1002</v>
      </c>
      <c r="D105">
        <v>4</v>
      </c>
      <c r="E105" t="s">
        <v>4379</v>
      </c>
      <c r="F105" s="38" t="s">
        <v>4313</v>
      </c>
    </row>
    <row r="106" spans="1:6" hidden="1" x14ac:dyDescent="0.25">
      <c r="A106">
        <v>2039700</v>
      </c>
      <c r="B106" t="s">
        <v>3341</v>
      </c>
      <c r="C106">
        <v>1002</v>
      </c>
      <c r="D106">
        <v>4</v>
      </c>
      <c r="E106" t="s">
        <v>4380</v>
      </c>
      <c r="F106" s="38" t="s">
        <v>4315</v>
      </c>
    </row>
    <row r="107" spans="1:6" hidden="1" x14ac:dyDescent="0.25">
      <c r="A107">
        <v>2039700</v>
      </c>
      <c r="B107" t="s">
        <v>3341</v>
      </c>
      <c r="C107">
        <v>1002</v>
      </c>
      <c r="D107">
        <v>4</v>
      </c>
      <c r="E107" t="s">
        <v>4381</v>
      </c>
      <c r="F107" s="38" t="s">
        <v>4289</v>
      </c>
    </row>
    <row r="108" spans="1:6" hidden="1" x14ac:dyDescent="0.25">
      <c r="A108">
        <v>2039700</v>
      </c>
      <c r="B108" t="s">
        <v>3341</v>
      </c>
      <c r="C108">
        <v>1002</v>
      </c>
      <c r="D108">
        <v>4</v>
      </c>
      <c r="E108" t="s">
        <v>4381</v>
      </c>
      <c r="F108" s="38" t="s">
        <v>4311</v>
      </c>
    </row>
    <row r="109" spans="1:6" hidden="1" x14ac:dyDescent="0.25">
      <c r="A109">
        <v>2070496</v>
      </c>
      <c r="B109" t="s">
        <v>1151</v>
      </c>
      <c r="C109">
        <v>1002</v>
      </c>
      <c r="D109">
        <v>4</v>
      </c>
      <c r="E109" t="s">
        <v>4382</v>
      </c>
      <c r="F109" s="38" t="s">
        <v>4279</v>
      </c>
    </row>
    <row r="110" spans="1:6" hidden="1" x14ac:dyDescent="0.25">
      <c r="A110">
        <v>2091745</v>
      </c>
      <c r="B110" t="s">
        <v>1138</v>
      </c>
      <c r="C110">
        <v>1002</v>
      </c>
      <c r="D110">
        <v>4</v>
      </c>
      <c r="E110" t="s">
        <v>4383</v>
      </c>
      <c r="F110" s="38" t="s">
        <v>4327</v>
      </c>
    </row>
    <row r="111" spans="1:6" hidden="1" x14ac:dyDescent="0.25">
      <c r="A111">
        <v>2116378</v>
      </c>
      <c r="B111" t="s">
        <v>1148</v>
      </c>
      <c r="C111">
        <v>1002</v>
      </c>
      <c r="D111">
        <v>4</v>
      </c>
      <c r="E111" t="s">
        <v>4384</v>
      </c>
      <c r="F111" s="38" t="s">
        <v>4360</v>
      </c>
    </row>
    <row r="112" spans="1:6" hidden="1" x14ac:dyDescent="0.25">
      <c r="A112">
        <v>2131830</v>
      </c>
      <c r="B112" t="s">
        <v>2585</v>
      </c>
      <c r="C112">
        <v>1002</v>
      </c>
      <c r="D112">
        <v>4</v>
      </c>
      <c r="E112" t="s">
        <v>4284</v>
      </c>
      <c r="F112" s="38" t="s">
        <v>4325</v>
      </c>
    </row>
    <row r="113" spans="1:6" hidden="1" x14ac:dyDescent="0.25">
      <c r="A113">
        <v>2146048</v>
      </c>
      <c r="B113" t="s">
        <v>3346</v>
      </c>
      <c r="C113">
        <v>1002</v>
      </c>
      <c r="D113">
        <v>4</v>
      </c>
      <c r="E113" t="s">
        <v>4385</v>
      </c>
      <c r="F113" s="38" t="s">
        <v>4289</v>
      </c>
    </row>
    <row r="114" spans="1:6" hidden="1" x14ac:dyDescent="0.25">
      <c r="A114">
        <v>2146048</v>
      </c>
      <c r="B114" t="s">
        <v>3346</v>
      </c>
      <c r="C114">
        <v>1002</v>
      </c>
      <c r="D114">
        <v>4</v>
      </c>
      <c r="E114" t="s">
        <v>4386</v>
      </c>
      <c r="F114" s="38" t="s">
        <v>4342</v>
      </c>
    </row>
    <row r="115" spans="1:6" hidden="1" x14ac:dyDescent="0.25">
      <c r="A115">
        <v>2146048</v>
      </c>
      <c r="B115" t="s">
        <v>3346</v>
      </c>
      <c r="C115">
        <v>1002</v>
      </c>
      <c r="D115">
        <v>2</v>
      </c>
      <c r="E115" t="s">
        <v>4387</v>
      </c>
      <c r="F115" s="38" t="s">
        <v>4280</v>
      </c>
    </row>
    <row r="116" spans="1:6" hidden="1" x14ac:dyDescent="0.25">
      <c r="A116">
        <v>2146049</v>
      </c>
      <c r="B116" t="s">
        <v>3347</v>
      </c>
      <c r="C116">
        <v>1002</v>
      </c>
      <c r="D116">
        <v>4</v>
      </c>
      <c r="E116" t="s">
        <v>4388</v>
      </c>
      <c r="F116" s="38" t="s">
        <v>4364</v>
      </c>
    </row>
    <row r="117" spans="1:6" hidden="1" x14ac:dyDescent="0.25">
      <c r="A117">
        <v>2146049</v>
      </c>
      <c r="B117" t="s">
        <v>3347</v>
      </c>
      <c r="C117">
        <v>1002</v>
      </c>
      <c r="D117">
        <v>4</v>
      </c>
      <c r="E117" t="s">
        <v>4388</v>
      </c>
      <c r="F117" s="38" t="s">
        <v>4285</v>
      </c>
    </row>
    <row r="118" spans="1:6" hidden="1" x14ac:dyDescent="0.25">
      <c r="A118">
        <v>2146049</v>
      </c>
      <c r="B118" t="s">
        <v>3347</v>
      </c>
      <c r="C118">
        <v>1002</v>
      </c>
      <c r="D118">
        <v>4</v>
      </c>
      <c r="E118" t="s">
        <v>4388</v>
      </c>
      <c r="F118" s="38" t="s">
        <v>4294</v>
      </c>
    </row>
    <row r="119" spans="1:6" hidden="1" x14ac:dyDescent="0.25">
      <c r="A119">
        <v>2146049</v>
      </c>
      <c r="B119" t="s">
        <v>3347</v>
      </c>
      <c r="C119">
        <v>1002</v>
      </c>
      <c r="D119">
        <v>1</v>
      </c>
      <c r="E119" t="s">
        <v>4389</v>
      </c>
      <c r="F119" s="38" t="s">
        <v>4291</v>
      </c>
    </row>
    <row r="120" spans="1:6" hidden="1" x14ac:dyDescent="0.25">
      <c r="A120">
        <v>2146049</v>
      </c>
      <c r="B120" t="s">
        <v>3347</v>
      </c>
      <c r="C120">
        <v>1002</v>
      </c>
      <c r="D120">
        <v>4</v>
      </c>
      <c r="E120" t="s">
        <v>4388</v>
      </c>
      <c r="F120" s="38" t="s">
        <v>4289</v>
      </c>
    </row>
    <row r="121" spans="1:6" hidden="1" x14ac:dyDescent="0.25">
      <c r="A121">
        <v>2146049</v>
      </c>
      <c r="B121" t="s">
        <v>3347</v>
      </c>
      <c r="C121">
        <v>1002</v>
      </c>
      <c r="D121">
        <v>1</v>
      </c>
      <c r="E121" t="s">
        <v>4389</v>
      </c>
      <c r="F121" s="38" t="s">
        <v>4309</v>
      </c>
    </row>
    <row r="122" spans="1:6" hidden="1" x14ac:dyDescent="0.25">
      <c r="A122">
        <v>2146049</v>
      </c>
      <c r="B122" t="s">
        <v>3347</v>
      </c>
      <c r="C122">
        <v>1002</v>
      </c>
      <c r="D122">
        <v>2</v>
      </c>
      <c r="E122" t="s">
        <v>4390</v>
      </c>
      <c r="F122" s="38" t="s">
        <v>4311</v>
      </c>
    </row>
    <row r="123" spans="1:6" hidden="1" x14ac:dyDescent="0.25">
      <c r="A123">
        <v>2146049</v>
      </c>
      <c r="B123" t="s">
        <v>3347</v>
      </c>
      <c r="C123">
        <v>1002</v>
      </c>
      <c r="D123">
        <v>4</v>
      </c>
      <c r="E123" t="s">
        <v>4388</v>
      </c>
      <c r="F123" s="38" t="s">
        <v>4282</v>
      </c>
    </row>
    <row r="124" spans="1:6" hidden="1" x14ac:dyDescent="0.25">
      <c r="A124">
        <v>2146049</v>
      </c>
      <c r="B124" t="s">
        <v>3347</v>
      </c>
      <c r="C124">
        <v>1002</v>
      </c>
      <c r="D124">
        <v>4</v>
      </c>
      <c r="E124" t="s">
        <v>4388</v>
      </c>
      <c r="F124" s="38" t="s">
        <v>4280</v>
      </c>
    </row>
    <row r="125" spans="1:6" hidden="1" x14ac:dyDescent="0.25">
      <c r="A125">
        <v>2146049</v>
      </c>
      <c r="B125" t="s">
        <v>3347</v>
      </c>
      <c r="C125">
        <v>1002</v>
      </c>
      <c r="D125">
        <v>1</v>
      </c>
      <c r="E125" t="s">
        <v>4389</v>
      </c>
      <c r="F125" s="38" t="s">
        <v>4327</v>
      </c>
    </row>
    <row r="126" spans="1:6" hidden="1" x14ac:dyDescent="0.25">
      <c r="A126">
        <v>2146049</v>
      </c>
      <c r="B126" t="s">
        <v>3347</v>
      </c>
      <c r="C126">
        <v>1002</v>
      </c>
      <c r="D126">
        <v>4</v>
      </c>
      <c r="E126" t="s">
        <v>4388</v>
      </c>
      <c r="F126" s="38" t="s">
        <v>4338</v>
      </c>
    </row>
    <row r="127" spans="1:6" hidden="1" x14ac:dyDescent="0.25">
      <c r="A127">
        <v>2146070</v>
      </c>
      <c r="B127" t="s">
        <v>3348</v>
      </c>
      <c r="C127">
        <v>1002</v>
      </c>
      <c r="D127">
        <v>4</v>
      </c>
      <c r="E127" t="s">
        <v>4391</v>
      </c>
      <c r="F127" s="38" t="s">
        <v>4289</v>
      </c>
    </row>
    <row r="128" spans="1:6" x14ac:dyDescent="0.25">
      <c r="A128">
        <v>2146071</v>
      </c>
      <c r="B128" t="s">
        <v>4230</v>
      </c>
      <c r="C128">
        <v>1002</v>
      </c>
      <c r="D128">
        <v>4</v>
      </c>
      <c r="E128" t="s">
        <v>4392</v>
      </c>
      <c r="F128" s="38" t="s">
        <v>4315</v>
      </c>
    </row>
    <row r="129" spans="1:6" x14ac:dyDescent="0.25">
      <c r="A129">
        <v>2146071</v>
      </c>
      <c r="B129" t="s">
        <v>4230</v>
      </c>
      <c r="C129">
        <v>1002</v>
      </c>
      <c r="D129">
        <v>12</v>
      </c>
      <c r="E129" t="s">
        <v>4393</v>
      </c>
      <c r="F129" s="38" t="s">
        <v>4277</v>
      </c>
    </row>
    <row r="130" spans="1:6" x14ac:dyDescent="0.25">
      <c r="A130">
        <v>2146071</v>
      </c>
      <c r="B130" t="s">
        <v>4230</v>
      </c>
      <c r="C130">
        <v>1002</v>
      </c>
      <c r="D130">
        <v>6</v>
      </c>
      <c r="E130" t="s">
        <v>4394</v>
      </c>
      <c r="F130" s="38" t="s">
        <v>4364</v>
      </c>
    </row>
    <row r="131" spans="1:6" x14ac:dyDescent="0.25">
      <c r="A131">
        <v>2146071</v>
      </c>
      <c r="B131" t="s">
        <v>4230</v>
      </c>
      <c r="C131">
        <v>1002</v>
      </c>
      <c r="D131">
        <v>4</v>
      </c>
      <c r="E131" t="s">
        <v>4392</v>
      </c>
      <c r="F131" s="38" t="s">
        <v>4294</v>
      </c>
    </row>
    <row r="132" spans="1:6" x14ac:dyDescent="0.25">
      <c r="A132">
        <v>2146071</v>
      </c>
      <c r="B132" t="s">
        <v>4230</v>
      </c>
      <c r="C132">
        <v>1002</v>
      </c>
      <c r="D132">
        <v>8</v>
      </c>
      <c r="E132" t="s">
        <v>4395</v>
      </c>
      <c r="F132" s="38" t="s">
        <v>4325</v>
      </c>
    </row>
    <row r="133" spans="1:6" x14ac:dyDescent="0.25">
      <c r="A133">
        <v>2146071</v>
      </c>
      <c r="B133" t="s">
        <v>4230</v>
      </c>
      <c r="C133">
        <v>1002</v>
      </c>
      <c r="D133">
        <v>4</v>
      </c>
      <c r="E133" t="s">
        <v>4392</v>
      </c>
      <c r="F133" s="38" t="s">
        <v>4289</v>
      </c>
    </row>
    <row r="134" spans="1:6" x14ac:dyDescent="0.25">
      <c r="A134">
        <v>2146071</v>
      </c>
      <c r="B134" t="s">
        <v>4230</v>
      </c>
      <c r="C134">
        <v>1002</v>
      </c>
      <c r="D134">
        <v>2</v>
      </c>
      <c r="E134" t="s">
        <v>4396</v>
      </c>
      <c r="F134" s="38" t="s">
        <v>4307</v>
      </c>
    </row>
    <row r="135" spans="1:6" x14ac:dyDescent="0.25">
      <c r="A135">
        <v>2146071</v>
      </c>
      <c r="B135" t="s">
        <v>4230</v>
      </c>
      <c r="C135">
        <v>1002</v>
      </c>
      <c r="D135">
        <v>4</v>
      </c>
      <c r="E135" t="s">
        <v>4392</v>
      </c>
      <c r="F135" s="38" t="s">
        <v>4320</v>
      </c>
    </row>
    <row r="136" spans="1:6" x14ac:dyDescent="0.25">
      <c r="A136">
        <v>2146071</v>
      </c>
      <c r="B136" t="s">
        <v>4230</v>
      </c>
      <c r="C136">
        <v>1002</v>
      </c>
      <c r="D136">
        <v>4</v>
      </c>
      <c r="E136" t="s">
        <v>4397</v>
      </c>
      <c r="F136" s="38" t="s">
        <v>4327</v>
      </c>
    </row>
    <row r="137" spans="1:6" x14ac:dyDescent="0.25">
      <c r="A137">
        <v>2146071</v>
      </c>
      <c r="B137" t="s">
        <v>4230</v>
      </c>
      <c r="C137">
        <v>1002</v>
      </c>
      <c r="D137">
        <v>4</v>
      </c>
      <c r="E137" t="s">
        <v>4392</v>
      </c>
      <c r="F137" s="38" t="s">
        <v>4353</v>
      </c>
    </row>
    <row r="138" spans="1:6" x14ac:dyDescent="0.25">
      <c r="A138">
        <v>2146071</v>
      </c>
      <c r="B138" t="s">
        <v>4230</v>
      </c>
      <c r="C138">
        <v>1002</v>
      </c>
      <c r="D138">
        <v>4</v>
      </c>
      <c r="E138" t="s">
        <v>4392</v>
      </c>
      <c r="F138" s="38" t="s">
        <v>4275</v>
      </c>
    </row>
    <row r="139" spans="1:6" x14ac:dyDescent="0.25">
      <c r="A139">
        <v>2146071</v>
      </c>
      <c r="B139" t="s">
        <v>4230</v>
      </c>
      <c r="C139">
        <v>1002</v>
      </c>
      <c r="D139">
        <v>4</v>
      </c>
      <c r="E139" t="s">
        <v>4392</v>
      </c>
      <c r="F139" s="38" t="s">
        <v>4298</v>
      </c>
    </row>
    <row r="140" spans="1:6" x14ac:dyDescent="0.25">
      <c r="A140">
        <v>2146071</v>
      </c>
      <c r="B140" t="s">
        <v>4230</v>
      </c>
      <c r="C140">
        <v>1002</v>
      </c>
      <c r="D140">
        <v>4</v>
      </c>
      <c r="E140" t="s">
        <v>4392</v>
      </c>
      <c r="F140" s="38" t="s">
        <v>4347</v>
      </c>
    </row>
    <row r="141" spans="1:6" x14ac:dyDescent="0.25">
      <c r="A141">
        <v>2146071</v>
      </c>
      <c r="B141" t="s">
        <v>4230</v>
      </c>
      <c r="C141">
        <v>1002</v>
      </c>
      <c r="D141">
        <v>4</v>
      </c>
      <c r="E141" t="s">
        <v>4392</v>
      </c>
      <c r="F141" s="38" t="s">
        <v>4338</v>
      </c>
    </row>
    <row r="142" spans="1:6" x14ac:dyDescent="0.25">
      <c r="A142">
        <v>2146071</v>
      </c>
      <c r="B142" t="s">
        <v>4230</v>
      </c>
      <c r="C142">
        <v>1002</v>
      </c>
      <c r="D142">
        <v>4</v>
      </c>
      <c r="E142" t="s">
        <v>4392</v>
      </c>
      <c r="F142" s="38" t="s">
        <v>4398</v>
      </c>
    </row>
    <row r="143" spans="1:6" hidden="1" x14ac:dyDescent="0.25">
      <c r="A143">
        <v>2146077</v>
      </c>
      <c r="B143" t="s">
        <v>3352</v>
      </c>
      <c r="C143">
        <v>1002</v>
      </c>
      <c r="D143">
        <v>4</v>
      </c>
      <c r="E143" t="s">
        <v>4332</v>
      </c>
      <c r="F143" s="38" t="s">
        <v>4315</v>
      </c>
    </row>
    <row r="144" spans="1:6" hidden="1" x14ac:dyDescent="0.25">
      <c r="A144">
        <v>2146077</v>
      </c>
      <c r="B144" t="s">
        <v>3352</v>
      </c>
      <c r="C144">
        <v>1002</v>
      </c>
      <c r="D144">
        <v>4</v>
      </c>
      <c r="E144" t="s">
        <v>4332</v>
      </c>
      <c r="F144" s="38" t="s">
        <v>4364</v>
      </c>
    </row>
    <row r="145" spans="1:6" hidden="1" x14ac:dyDescent="0.25">
      <c r="A145">
        <v>2146080</v>
      </c>
      <c r="B145" t="s">
        <v>4235</v>
      </c>
      <c r="C145">
        <v>1002</v>
      </c>
      <c r="D145">
        <v>4</v>
      </c>
      <c r="E145" t="s">
        <v>4399</v>
      </c>
      <c r="F145" s="38" t="s">
        <v>4287</v>
      </c>
    </row>
    <row r="146" spans="1:6" hidden="1" x14ac:dyDescent="0.25">
      <c r="A146">
        <v>2146080</v>
      </c>
      <c r="B146" t="s">
        <v>4235</v>
      </c>
      <c r="C146">
        <v>1002</v>
      </c>
      <c r="D146">
        <v>4</v>
      </c>
      <c r="E146" t="s">
        <v>4400</v>
      </c>
      <c r="F146" s="38" t="s">
        <v>4294</v>
      </c>
    </row>
    <row r="147" spans="1:6" hidden="1" x14ac:dyDescent="0.25">
      <c r="A147">
        <v>2146080</v>
      </c>
      <c r="B147" t="s">
        <v>4235</v>
      </c>
      <c r="C147">
        <v>1002</v>
      </c>
      <c r="D147">
        <v>1</v>
      </c>
      <c r="E147" t="s">
        <v>4401</v>
      </c>
      <c r="F147" s="38" t="s">
        <v>4369</v>
      </c>
    </row>
    <row r="148" spans="1:6" hidden="1" x14ac:dyDescent="0.25">
      <c r="A148">
        <v>2146080</v>
      </c>
      <c r="B148" t="s">
        <v>4235</v>
      </c>
      <c r="C148">
        <v>1002</v>
      </c>
      <c r="D148">
        <v>4</v>
      </c>
      <c r="E148" t="s">
        <v>4399</v>
      </c>
      <c r="F148" s="38" t="s">
        <v>4307</v>
      </c>
    </row>
    <row r="149" spans="1:6" hidden="1" x14ac:dyDescent="0.25">
      <c r="A149">
        <v>2146080</v>
      </c>
      <c r="B149" t="s">
        <v>4235</v>
      </c>
      <c r="C149">
        <v>1002</v>
      </c>
      <c r="D149">
        <v>4</v>
      </c>
      <c r="E149" t="s">
        <v>4402</v>
      </c>
      <c r="F149" s="38" t="s">
        <v>4329</v>
      </c>
    </row>
    <row r="150" spans="1:6" hidden="1" x14ac:dyDescent="0.25">
      <c r="A150">
        <v>2146080</v>
      </c>
      <c r="B150" t="s">
        <v>4235</v>
      </c>
      <c r="C150">
        <v>1002</v>
      </c>
      <c r="D150">
        <v>4</v>
      </c>
      <c r="E150" t="s">
        <v>4402</v>
      </c>
      <c r="F150" s="38" t="s">
        <v>4275</v>
      </c>
    </row>
    <row r="151" spans="1:6" hidden="1" x14ac:dyDescent="0.25">
      <c r="A151">
        <v>2146080</v>
      </c>
      <c r="B151" t="s">
        <v>4235</v>
      </c>
      <c r="C151">
        <v>1002</v>
      </c>
      <c r="D151">
        <v>4</v>
      </c>
      <c r="E151" t="s">
        <v>4402</v>
      </c>
      <c r="F151" s="38" t="s">
        <v>4279</v>
      </c>
    </row>
    <row r="152" spans="1:6" hidden="1" x14ac:dyDescent="0.25">
      <c r="A152">
        <v>2146080</v>
      </c>
      <c r="B152" t="s">
        <v>4235</v>
      </c>
      <c r="C152">
        <v>1002</v>
      </c>
      <c r="D152">
        <v>1</v>
      </c>
      <c r="E152" t="s">
        <v>4403</v>
      </c>
      <c r="F152" s="38" t="s">
        <v>4338</v>
      </c>
    </row>
    <row r="153" spans="1:6" hidden="1" x14ac:dyDescent="0.25">
      <c r="A153">
        <v>2146082</v>
      </c>
      <c r="B153" t="s">
        <v>4239</v>
      </c>
      <c r="C153">
        <v>1002</v>
      </c>
      <c r="D153">
        <v>4</v>
      </c>
      <c r="E153" t="s">
        <v>4404</v>
      </c>
      <c r="F153" s="38" t="s">
        <v>4277</v>
      </c>
    </row>
    <row r="154" spans="1:6" hidden="1" x14ac:dyDescent="0.25">
      <c r="A154">
        <v>2146082</v>
      </c>
      <c r="B154" t="s">
        <v>4239</v>
      </c>
      <c r="C154">
        <v>1002</v>
      </c>
      <c r="D154">
        <v>4</v>
      </c>
      <c r="E154" t="s">
        <v>4404</v>
      </c>
      <c r="F154" s="38" t="s">
        <v>4294</v>
      </c>
    </row>
    <row r="155" spans="1:6" hidden="1" x14ac:dyDescent="0.25">
      <c r="A155">
        <v>2146084</v>
      </c>
      <c r="B155" t="s">
        <v>4242</v>
      </c>
      <c r="C155">
        <v>1002</v>
      </c>
      <c r="D155">
        <v>4</v>
      </c>
      <c r="E155" t="s">
        <v>4405</v>
      </c>
      <c r="F155" s="38" t="s">
        <v>4313</v>
      </c>
    </row>
    <row r="156" spans="1:6" hidden="1" x14ac:dyDescent="0.25">
      <c r="A156">
        <v>2146087</v>
      </c>
      <c r="B156" t="s">
        <v>3358</v>
      </c>
      <c r="C156">
        <v>1002</v>
      </c>
      <c r="D156">
        <v>4</v>
      </c>
      <c r="E156" t="s">
        <v>4406</v>
      </c>
      <c r="F156" s="38" t="s">
        <v>4301</v>
      </c>
    </row>
    <row r="157" spans="1:6" hidden="1" x14ac:dyDescent="0.25">
      <c r="A157">
        <v>2146089</v>
      </c>
      <c r="B157" t="s">
        <v>3360</v>
      </c>
      <c r="C157">
        <v>1002</v>
      </c>
      <c r="D157">
        <v>4</v>
      </c>
      <c r="E157" t="s">
        <v>4407</v>
      </c>
      <c r="F157" s="38" t="s">
        <v>4349</v>
      </c>
    </row>
    <row r="158" spans="1:6" hidden="1" x14ac:dyDescent="0.25">
      <c r="A158">
        <v>2146091</v>
      </c>
      <c r="B158" t="s">
        <v>4343</v>
      </c>
      <c r="C158">
        <v>1002</v>
      </c>
      <c r="D158">
        <v>4</v>
      </c>
      <c r="E158" t="s">
        <v>4408</v>
      </c>
      <c r="F158" s="38" t="s">
        <v>4353</v>
      </c>
    </row>
    <row r="159" spans="1:6" hidden="1" x14ac:dyDescent="0.25">
      <c r="A159">
        <v>2146091</v>
      </c>
      <c r="B159" t="s">
        <v>4343</v>
      </c>
      <c r="C159">
        <v>1002</v>
      </c>
      <c r="D159">
        <v>4</v>
      </c>
      <c r="E159" t="s">
        <v>4409</v>
      </c>
      <c r="F159" s="38" t="s">
        <v>4410</v>
      </c>
    </row>
    <row r="160" spans="1:6" hidden="1" x14ac:dyDescent="0.25">
      <c r="A160">
        <v>2146091</v>
      </c>
      <c r="B160" t="s">
        <v>4343</v>
      </c>
      <c r="C160">
        <v>1002</v>
      </c>
      <c r="D160">
        <v>1</v>
      </c>
      <c r="E160" t="s">
        <v>4411</v>
      </c>
      <c r="F160" s="38" t="s">
        <v>4368</v>
      </c>
    </row>
    <row r="161" spans="1:6" hidden="1" x14ac:dyDescent="0.25">
      <c r="A161">
        <v>2146092</v>
      </c>
      <c r="B161" t="s">
        <v>3361</v>
      </c>
      <c r="C161">
        <v>1002</v>
      </c>
      <c r="D161">
        <v>4</v>
      </c>
      <c r="E161" t="s">
        <v>4412</v>
      </c>
      <c r="F161" s="38" t="s">
        <v>4317</v>
      </c>
    </row>
    <row r="162" spans="1:6" hidden="1" x14ac:dyDescent="0.25">
      <c r="A162">
        <v>2146093</v>
      </c>
      <c r="B162" t="s">
        <v>3362</v>
      </c>
      <c r="C162">
        <v>1002</v>
      </c>
      <c r="D162">
        <v>4</v>
      </c>
      <c r="E162" t="s">
        <v>4413</v>
      </c>
      <c r="F162" s="38" t="s">
        <v>4320</v>
      </c>
    </row>
    <row r="163" spans="1:6" hidden="1" x14ac:dyDescent="0.25">
      <c r="A163">
        <v>2164759</v>
      </c>
      <c r="B163" t="s">
        <v>2850</v>
      </c>
      <c r="C163">
        <v>1002</v>
      </c>
      <c r="D163">
        <v>2</v>
      </c>
      <c r="E163" t="s">
        <v>4414</v>
      </c>
      <c r="F163" s="38" t="s">
        <v>4282</v>
      </c>
    </row>
    <row r="164" spans="1:6" hidden="1" x14ac:dyDescent="0.25">
      <c r="A164">
        <v>2164791</v>
      </c>
      <c r="B164" t="s">
        <v>2852</v>
      </c>
      <c r="C164">
        <v>1002</v>
      </c>
      <c r="D164">
        <v>4</v>
      </c>
      <c r="E164" t="s">
        <v>4143</v>
      </c>
      <c r="F164" s="38" t="s">
        <v>4315</v>
      </c>
    </row>
    <row r="165" spans="1:6" hidden="1" x14ac:dyDescent="0.25">
      <c r="A165">
        <v>2164792</v>
      </c>
      <c r="B165" t="s">
        <v>3368</v>
      </c>
      <c r="C165">
        <v>1002</v>
      </c>
      <c r="D165">
        <v>4</v>
      </c>
      <c r="E165" t="s">
        <v>4415</v>
      </c>
      <c r="F165" s="38" t="s">
        <v>4298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/>
  <dimension ref="A3:D219"/>
  <sheetViews>
    <sheetView topLeftCell="A210" workbookViewId="0">
      <selection activeCell="B219" sqref="B219:C219"/>
    </sheetView>
  </sheetViews>
  <sheetFormatPr defaultRowHeight="15" x14ac:dyDescent="0.25"/>
  <cols>
    <col min="1" max="1" width="27.28515625" customWidth="1"/>
    <col min="2" max="2" width="20.85546875" bestFit="1" customWidth="1"/>
    <col min="3" max="3" width="5" bestFit="1" customWidth="1"/>
    <col min="4" max="4" width="11.85546875" bestFit="1" customWidth="1"/>
  </cols>
  <sheetData>
    <row r="3" spans="1:4" x14ac:dyDescent="0.25">
      <c r="A3" s="47" t="s">
        <v>3377</v>
      </c>
      <c r="B3" s="47" t="s">
        <v>3375</v>
      </c>
    </row>
    <row r="4" spans="1:4" x14ac:dyDescent="0.25">
      <c r="A4" s="47" t="s">
        <v>3376</v>
      </c>
      <c r="B4" s="30">
        <v>1001</v>
      </c>
      <c r="C4" s="30">
        <v>1002</v>
      </c>
      <c r="D4" s="30" t="s">
        <v>2730</v>
      </c>
    </row>
    <row r="5" spans="1:4" x14ac:dyDescent="0.25">
      <c r="A5" s="1">
        <v>40146</v>
      </c>
      <c r="B5" s="48">
        <v>4</v>
      </c>
      <c r="C5" s="48">
        <v>4</v>
      </c>
      <c r="D5" s="48">
        <v>8</v>
      </c>
    </row>
    <row r="6" spans="1:4" x14ac:dyDescent="0.25">
      <c r="A6" s="1">
        <v>40147</v>
      </c>
      <c r="B6" s="48">
        <v>12</v>
      </c>
      <c r="C6" s="48">
        <v>8</v>
      </c>
      <c r="D6" s="48">
        <v>20</v>
      </c>
    </row>
    <row r="7" spans="1:4" x14ac:dyDescent="0.25">
      <c r="A7" s="1">
        <v>405659</v>
      </c>
      <c r="B7" s="48">
        <v>4</v>
      </c>
      <c r="C7" s="48"/>
      <c r="D7" s="48">
        <v>4</v>
      </c>
    </row>
    <row r="8" spans="1:4" x14ac:dyDescent="0.25">
      <c r="A8" s="1">
        <v>405671</v>
      </c>
      <c r="B8" s="48"/>
      <c r="C8" s="48">
        <v>4</v>
      </c>
      <c r="D8" s="48">
        <v>4</v>
      </c>
    </row>
    <row r="9" spans="1:4" x14ac:dyDescent="0.25">
      <c r="A9" s="1">
        <v>405674</v>
      </c>
      <c r="B9" s="48">
        <v>4</v>
      </c>
      <c r="C9" s="48"/>
      <c r="D9" s="48">
        <v>4</v>
      </c>
    </row>
    <row r="10" spans="1:4" x14ac:dyDescent="0.25">
      <c r="A10" s="1">
        <v>405678</v>
      </c>
      <c r="B10" s="48">
        <v>4</v>
      </c>
      <c r="C10" s="48"/>
      <c r="D10" s="48">
        <v>4</v>
      </c>
    </row>
    <row r="11" spans="1:4" x14ac:dyDescent="0.25">
      <c r="A11" s="1">
        <v>405680</v>
      </c>
      <c r="B11" s="48">
        <v>4</v>
      </c>
      <c r="C11" s="48"/>
      <c r="D11" s="48">
        <v>4</v>
      </c>
    </row>
    <row r="12" spans="1:4" x14ac:dyDescent="0.25">
      <c r="A12" s="1">
        <v>405681</v>
      </c>
      <c r="B12" s="48">
        <v>4</v>
      </c>
      <c r="C12" s="48"/>
      <c r="D12" s="48">
        <v>4</v>
      </c>
    </row>
    <row r="13" spans="1:4" x14ac:dyDescent="0.25">
      <c r="A13" s="1">
        <v>405690</v>
      </c>
      <c r="B13" s="48">
        <v>4</v>
      </c>
      <c r="C13" s="48"/>
      <c r="D13" s="48">
        <v>4</v>
      </c>
    </row>
    <row r="14" spans="1:4" x14ac:dyDescent="0.25">
      <c r="A14" s="1">
        <v>408747</v>
      </c>
      <c r="B14" s="48"/>
      <c r="C14" s="48">
        <v>4</v>
      </c>
      <c r="D14" s="48">
        <v>4</v>
      </c>
    </row>
    <row r="15" spans="1:4" x14ac:dyDescent="0.25">
      <c r="A15" s="1">
        <v>408748</v>
      </c>
      <c r="B15" s="48">
        <v>4</v>
      </c>
      <c r="C15" s="48"/>
      <c r="D15" s="48">
        <v>4</v>
      </c>
    </row>
    <row r="16" spans="1:4" x14ac:dyDescent="0.25">
      <c r="A16" s="1">
        <v>408760</v>
      </c>
      <c r="B16" s="48">
        <v>4</v>
      </c>
      <c r="C16" s="48"/>
      <c r="D16" s="48">
        <v>4</v>
      </c>
    </row>
    <row r="17" spans="1:4" x14ac:dyDescent="0.25">
      <c r="A17" s="1">
        <v>408761</v>
      </c>
      <c r="B17" s="48">
        <v>4</v>
      </c>
      <c r="C17" s="48"/>
      <c r="D17" s="48">
        <v>4</v>
      </c>
    </row>
    <row r="18" spans="1:4" x14ac:dyDescent="0.25">
      <c r="A18" s="1">
        <v>408782</v>
      </c>
      <c r="B18" s="48"/>
      <c r="C18" s="48">
        <v>4</v>
      </c>
      <c r="D18" s="48">
        <v>4</v>
      </c>
    </row>
    <row r="19" spans="1:4" x14ac:dyDescent="0.25">
      <c r="A19" s="1">
        <v>408850</v>
      </c>
      <c r="B19" s="48"/>
      <c r="C19" s="48">
        <v>4</v>
      </c>
      <c r="D19" s="48">
        <v>4</v>
      </c>
    </row>
    <row r="20" spans="1:4" x14ac:dyDescent="0.25">
      <c r="A20" s="1">
        <v>408854</v>
      </c>
      <c r="B20" s="48">
        <v>4</v>
      </c>
      <c r="C20" s="48"/>
      <c r="D20" s="48">
        <v>4</v>
      </c>
    </row>
    <row r="21" spans="1:4" x14ac:dyDescent="0.25">
      <c r="A21" s="1">
        <v>408877</v>
      </c>
      <c r="B21" s="48">
        <v>4</v>
      </c>
      <c r="C21" s="48">
        <v>4</v>
      </c>
      <c r="D21" s="48">
        <v>8</v>
      </c>
    </row>
    <row r="22" spans="1:4" x14ac:dyDescent="0.25">
      <c r="A22" s="1">
        <v>408910</v>
      </c>
      <c r="B22" s="48">
        <v>4</v>
      </c>
      <c r="C22" s="48"/>
      <c r="D22" s="48">
        <v>4</v>
      </c>
    </row>
    <row r="23" spans="1:4" x14ac:dyDescent="0.25">
      <c r="A23" s="1">
        <v>408915</v>
      </c>
      <c r="B23" s="48">
        <v>4</v>
      </c>
      <c r="C23" s="48"/>
      <c r="D23" s="48">
        <v>4</v>
      </c>
    </row>
    <row r="24" spans="1:4" x14ac:dyDescent="0.25">
      <c r="A24" s="1">
        <v>408937</v>
      </c>
      <c r="B24" s="48">
        <v>4</v>
      </c>
      <c r="C24" s="48"/>
      <c r="D24" s="48">
        <v>4</v>
      </c>
    </row>
    <row r="25" spans="1:4" x14ac:dyDescent="0.25">
      <c r="A25" s="1">
        <v>408946</v>
      </c>
      <c r="B25" s="48"/>
      <c r="C25" s="48">
        <v>4</v>
      </c>
      <c r="D25" s="48">
        <v>4</v>
      </c>
    </row>
    <row r="26" spans="1:4" x14ac:dyDescent="0.25">
      <c r="A26" s="1">
        <v>408971</v>
      </c>
      <c r="B26" s="48">
        <v>4</v>
      </c>
      <c r="C26" s="48"/>
      <c r="D26" s="48">
        <v>4</v>
      </c>
    </row>
    <row r="27" spans="1:4" x14ac:dyDescent="0.25">
      <c r="A27" s="1">
        <v>408997</v>
      </c>
      <c r="B27" s="48">
        <v>4</v>
      </c>
      <c r="C27" s="48"/>
      <c r="D27" s="48">
        <v>4</v>
      </c>
    </row>
    <row r="28" spans="1:4" x14ac:dyDescent="0.25">
      <c r="A28" s="1">
        <v>409009</v>
      </c>
      <c r="B28" s="48"/>
      <c r="C28" s="48">
        <v>2</v>
      </c>
      <c r="D28" s="48">
        <v>2</v>
      </c>
    </row>
    <row r="29" spans="1:4" x14ac:dyDescent="0.25">
      <c r="A29" s="1">
        <v>409011</v>
      </c>
      <c r="B29" s="48">
        <v>4</v>
      </c>
      <c r="C29" s="48">
        <v>8</v>
      </c>
      <c r="D29" s="48">
        <v>12</v>
      </c>
    </row>
    <row r="30" spans="1:4" x14ac:dyDescent="0.25">
      <c r="A30" s="1">
        <v>409037</v>
      </c>
      <c r="B30" s="48">
        <v>4</v>
      </c>
      <c r="C30" s="48"/>
      <c r="D30" s="48">
        <v>4</v>
      </c>
    </row>
    <row r="31" spans="1:4" x14ac:dyDescent="0.25">
      <c r="A31" s="1">
        <v>409070</v>
      </c>
      <c r="B31" s="48">
        <v>4</v>
      </c>
      <c r="C31" s="48"/>
      <c r="D31" s="48">
        <v>4</v>
      </c>
    </row>
    <row r="32" spans="1:4" x14ac:dyDescent="0.25">
      <c r="A32" s="1">
        <v>445811</v>
      </c>
      <c r="B32" s="48">
        <v>3</v>
      </c>
      <c r="C32" s="48">
        <v>14</v>
      </c>
      <c r="D32" s="48">
        <v>17</v>
      </c>
    </row>
    <row r="33" spans="1:4" x14ac:dyDescent="0.25">
      <c r="A33" s="1">
        <v>445814</v>
      </c>
      <c r="B33" s="48"/>
      <c r="C33" s="48">
        <v>2</v>
      </c>
      <c r="D33" s="48">
        <v>2</v>
      </c>
    </row>
    <row r="34" spans="1:4" x14ac:dyDescent="0.25">
      <c r="A34" s="1">
        <v>447805</v>
      </c>
      <c r="B34" s="48">
        <v>4</v>
      </c>
      <c r="C34" s="48">
        <v>2</v>
      </c>
      <c r="D34" s="48">
        <v>6</v>
      </c>
    </row>
    <row r="35" spans="1:4" x14ac:dyDescent="0.25">
      <c r="A35" s="1">
        <v>447840</v>
      </c>
      <c r="B35" s="48"/>
      <c r="C35" s="48">
        <v>3</v>
      </c>
      <c r="D35" s="48">
        <v>3</v>
      </c>
    </row>
    <row r="36" spans="1:4" x14ac:dyDescent="0.25">
      <c r="A36" s="1">
        <v>447847</v>
      </c>
      <c r="B36" s="48">
        <v>2</v>
      </c>
      <c r="C36" s="48">
        <v>3</v>
      </c>
      <c r="D36" s="48">
        <v>5</v>
      </c>
    </row>
    <row r="37" spans="1:4" x14ac:dyDescent="0.25">
      <c r="A37" s="1">
        <v>447852</v>
      </c>
      <c r="B37" s="48">
        <v>2</v>
      </c>
      <c r="C37" s="48"/>
      <c r="D37" s="48">
        <v>2</v>
      </c>
    </row>
    <row r="38" spans="1:4" x14ac:dyDescent="0.25">
      <c r="A38" s="1">
        <v>447862</v>
      </c>
      <c r="B38" s="48"/>
      <c r="C38" s="48">
        <v>1</v>
      </c>
      <c r="D38" s="48">
        <v>1</v>
      </c>
    </row>
    <row r="39" spans="1:4" x14ac:dyDescent="0.25">
      <c r="A39" s="1">
        <v>455514</v>
      </c>
      <c r="B39" s="48"/>
      <c r="C39" s="48">
        <v>2</v>
      </c>
      <c r="D39" s="48">
        <v>2</v>
      </c>
    </row>
    <row r="40" spans="1:4" x14ac:dyDescent="0.25">
      <c r="A40" s="1">
        <v>487232</v>
      </c>
      <c r="B40" s="48">
        <v>1</v>
      </c>
      <c r="C40" s="48">
        <v>7</v>
      </c>
      <c r="D40" s="48">
        <v>8</v>
      </c>
    </row>
    <row r="41" spans="1:4" x14ac:dyDescent="0.25">
      <c r="A41" s="1">
        <v>661481</v>
      </c>
      <c r="B41" s="48"/>
      <c r="C41" s="48">
        <v>1</v>
      </c>
      <c r="D41" s="48">
        <v>1</v>
      </c>
    </row>
    <row r="42" spans="1:4" x14ac:dyDescent="0.25">
      <c r="A42" s="1">
        <v>661529</v>
      </c>
      <c r="B42" s="48">
        <v>4</v>
      </c>
      <c r="C42" s="48">
        <v>4</v>
      </c>
      <c r="D42" s="48">
        <v>8</v>
      </c>
    </row>
    <row r="43" spans="1:4" x14ac:dyDescent="0.25">
      <c r="A43" s="1">
        <v>661565</v>
      </c>
      <c r="B43" s="48">
        <v>4</v>
      </c>
      <c r="C43" s="48"/>
      <c r="D43" s="48">
        <v>4</v>
      </c>
    </row>
    <row r="44" spans="1:4" x14ac:dyDescent="0.25">
      <c r="A44" s="1">
        <v>661628</v>
      </c>
      <c r="B44" s="48">
        <v>4</v>
      </c>
      <c r="C44" s="48">
        <v>4</v>
      </c>
      <c r="D44" s="48">
        <v>8</v>
      </c>
    </row>
    <row r="45" spans="1:4" x14ac:dyDescent="0.25">
      <c r="A45" s="1">
        <v>661667</v>
      </c>
      <c r="B45" s="48">
        <v>4</v>
      </c>
      <c r="C45" s="48">
        <v>4</v>
      </c>
      <c r="D45" s="48">
        <v>8</v>
      </c>
    </row>
    <row r="46" spans="1:4" x14ac:dyDescent="0.25">
      <c r="A46" s="1">
        <v>661702</v>
      </c>
      <c r="B46" s="48">
        <v>4</v>
      </c>
      <c r="C46" s="48">
        <v>4</v>
      </c>
      <c r="D46" s="48">
        <v>8</v>
      </c>
    </row>
    <row r="47" spans="1:4" x14ac:dyDescent="0.25">
      <c r="A47" s="1">
        <v>661724</v>
      </c>
      <c r="B47" s="48">
        <v>4</v>
      </c>
      <c r="C47" s="48"/>
      <c r="D47" s="48">
        <v>4</v>
      </c>
    </row>
    <row r="48" spans="1:4" x14ac:dyDescent="0.25">
      <c r="A48" s="1">
        <v>661733</v>
      </c>
      <c r="B48" s="48">
        <v>4</v>
      </c>
      <c r="C48" s="48"/>
      <c r="D48" s="48">
        <v>4</v>
      </c>
    </row>
    <row r="49" spans="1:4" x14ac:dyDescent="0.25">
      <c r="A49" s="1">
        <v>661737</v>
      </c>
      <c r="B49" s="48">
        <v>4</v>
      </c>
      <c r="C49" s="48"/>
      <c r="D49" s="48">
        <v>4</v>
      </c>
    </row>
    <row r="50" spans="1:4" x14ac:dyDescent="0.25">
      <c r="A50" s="1">
        <v>661740</v>
      </c>
      <c r="B50" s="48"/>
      <c r="C50" s="48">
        <v>4</v>
      </c>
      <c r="D50" s="48">
        <v>4</v>
      </c>
    </row>
    <row r="51" spans="1:4" x14ac:dyDescent="0.25">
      <c r="A51" s="1">
        <v>661796</v>
      </c>
      <c r="B51" s="48">
        <v>4</v>
      </c>
      <c r="C51" s="48">
        <v>4</v>
      </c>
      <c r="D51" s="48">
        <v>8</v>
      </c>
    </row>
    <row r="52" spans="1:4" x14ac:dyDescent="0.25">
      <c r="A52" s="1">
        <v>661818</v>
      </c>
      <c r="B52" s="48">
        <v>4</v>
      </c>
      <c r="C52" s="48">
        <v>4</v>
      </c>
      <c r="D52" s="48">
        <v>8</v>
      </c>
    </row>
    <row r="53" spans="1:4" x14ac:dyDescent="0.25">
      <c r="A53" s="1">
        <v>661899</v>
      </c>
      <c r="B53" s="48">
        <v>8</v>
      </c>
      <c r="C53" s="48">
        <v>8</v>
      </c>
      <c r="D53" s="48">
        <v>16</v>
      </c>
    </row>
    <row r="54" spans="1:4" x14ac:dyDescent="0.25">
      <c r="A54" s="1">
        <v>661902</v>
      </c>
      <c r="B54" s="48">
        <v>4</v>
      </c>
      <c r="C54" s="48"/>
      <c r="D54" s="48">
        <v>4</v>
      </c>
    </row>
    <row r="55" spans="1:4" x14ac:dyDescent="0.25">
      <c r="A55" s="1">
        <v>662403</v>
      </c>
      <c r="B55" s="48">
        <v>4</v>
      </c>
      <c r="C55" s="48"/>
      <c r="D55" s="48">
        <v>4</v>
      </c>
    </row>
    <row r="56" spans="1:4" x14ac:dyDescent="0.25">
      <c r="A56" s="1">
        <v>662538</v>
      </c>
      <c r="B56" s="48"/>
      <c r="C56" s="48">
        <v>4</v>
      </c>
      <c r="D56" s="48">
        <v>4</v>
      </c>
    </row>
    <row r="57" spans="1:4" x14ac:dyDescent="0.25">
      <c r="A57" s="1">
        <v>663960</v>
      </c>
      <c r="B57" s="48">
        <v>8</v>
      </c>
      <c r="C57" s="48"/>
      <c r="D57" s="48">
        <v>8</v>
      </c>
    </row>
    <row r="58" spans="1:4" x14ac:dyDescent="0.25">
      <c r="A58" s="1">
        <v>663962</v>
      </c>
      <c r="B58" s="48">
        <v>4</v>
      </c>
      <c r="C58" s="48"/>
      <c r="D58" s="48">
        <v>4</v>
      </c>
    </row>
    <row r="59" spans="1:4" x14ac:dyDescent="0.25">
      <c r="A59" s="1">
        <v>664194</v>
      </c>
      <c r="B59" s="48"/>
      <c r="C59" s="48">
        <v>3</v>
      </c>
      <c r="D59" s="48">
        <v>3</v>
      </c>
    </row>
    <row r="60" spans="1:4" x14ac:dyDescent="0.25">
      <c r="A60" s="1">
        <v>665687</v>
      </c>
      <c r="B60" s="48">
        <v>4</v>
      </c>
      <c r="C60" s="48">
        <v>4</v>
      </c>
      <c r="D60" s="48">
        <v>8</v>
      </c>
    </row>
    <row r="61" spans="1:4" x14ac:dyDescent="0.25">
      <c r="A61" s="1">
        <v>665692</v>
      </c>
      <c r="B61" s="48">
        <v>3</v>
      </c>
      <c r="C61" s="48"/>
      <c r="D61" s="48">
        <v>3</v>
      </c>
    </row>
    <row r="62" spans="1:4" x14ac:dyDescent="0.25">
      <c r="A62" s="1">
        <v>665728</v>
      </c>
      <c r="B62" s="48">
        <v>4</v>
      </c>
      <c r="C62" s="48">
        <v>4</v>
      </c>
      <c r="D62" s="48">
        <v>8</v>
      </c>
    </row>
    <row r="63" spans="1:4" x14ac:dyDescent="0.25">
      <c r="A63" s="1">
        <v>665734</v>
      </c>
      <c r="B63" s="48">
        <v>4</v>
      </c>
      <c r="C63" s="48">
        <v>8</v>
      </c>
      <c r="D63" s="48">
        <v>12</v>
      </c>
    </row>
    <row r="64" spans="1:4" x14ac:dyDescent="0.25">
      <c r="A64" s="1">
        <v>665774</v>
      </c>
      <c r="B64" s="48">
        <v>4</v>
      </c>
      <c r="C64" s="48"/>
      <c r="D64" s="48">
        <v>4</v>
      </c>
    </row>
    <row r="65" spans="1:4" x14ac:dyDescent="0.25">
      <c r="A65" s="1">
        <v>665785</v>
      </c>
      <c r="B65" s="48"/>
      <c r="C65" s="48">
        <v>4</v>
      </c>
      <c r="D65" s="48">
        <v>4</v>
      </c>
    </row>
    <row r="66" spans="1:4" x14ac:dyDescent="0.25">
      <c r="A66" s="1">
        <v>665787</v>
      </c>
      <c r="B66" s="48"/>
      <c r="C66" s="48">
        <v>4</v>
      </c>
      <c r="D66" s="48">
        <v>4</v>
      </c>
    </row>
    <row r="67" spans="1:4" x14ac:dyDescent="0.25">
      <c r="A67" s="1">
        <v>665796</v>
      </c>
      <c r="B67" s="48">
        <v>4</v>
      </c>
      <c r="C67" s="48"/>
      <c r="D67" s="48">
        <v>4</v>
      </c>
    </row>
    <row r="68" spans="1:4" x14ac:dyDescent="0.25">
      <c r="A68" s="1">
        <v>665942</v>
      </c>
      <c r="B68" s="48"/>
      <c r="C68" s="48">
        <v>4</v>
      </c>
      <c r="D68" s="48">
        <v>4</v>
      </c>
    </row>
    <row r="69" spans="1:4" x14ac:dyDescent="0.25">
      <c r="A69" s="1">
        <v>665952</v>
      </c>
      <c r="B69" s="48">
        <v>4</v>
      </c>
      <c r="C69" s="48"/>
      <c r="D69" s="48">
        <v>4</v>
      </c>
    </row>
    <row r="70" spans="1:4" x14ac:dyDescent="0.25">
      <c r="A70" s="1">
        <v>665963</v>
      </c>
      <c r="B70" s="48">
        <v>4</v>
      </c>
      <c r="C70" s="48"/>
      <c r="D70" s="48">
        <v>4</v>
      </c>
    </row>
    <row r="71" spans="1:4" x14ac:dyDescent="0.25">
      <c r="A71" s="1">
        <v>665966</v>
      </c>
      <c r="B71" s="48">
        <v>4</v>
      </c>
      <c r="C71" s="48">
        <v>2</v>
      </c>
      <c r="D71" s="48">
        <v>6</v>
      </c>
    </row>
    <row r="72" spans="1:4" x14ac:dyDescent="0.25">
      <c r="A72" s="1">
        <v>665968</v>
      </c>
      <c r="B72" s="48">
        <v>4</v>
      </c>
      <c r="C72" s="48"/>
      <c r="D72" s="48">
        <v>4</v>
      </c>
    </row>
    <row r="73" spans="1:4" x14ac:dyDescent="0.25">
      <c r="A73" s="1">
        <v>665969</v>
      </c>
      <c r="B73" s="48"/>
      <c r="C73" s="48">
        <v>4</v>
      </c>
      <c r="D73" s="48">
        <v>4</v>
      </c>
    </row>
    <row r="74" spans="1:4" x14ac:dyDescent="0.25">
      <c r="A74" s="1">
        <v>665975</v>
      </c>
      <c r="B74" s="48">
        <v>4</v>
      </c>
      <c r="C74" s="48"/>
      <c r="D74" s="48">
        <v>4</v>
      </c>
    </row>
    <row r="75" spans="1:4" x14ac:dyDescent="0.25">
      <c r="A75" s="1">
        <v>665999</v>
      </c>
      <c r="B75" s="48">
        <v>4</v>
      </c>
      <c r="C75" s="48"/>
      <c r="D75" s="48">
        <v>4</v>
      </c>
    </row>
    <row r="76" spans="1:4" x14ac:dyDescent="0.25">
      <c r="A76" s="1">
        <v>666004</v>
      </c>
      <c r="B76" s="48"/>
      <c r="C76" s="48">
        <v>4</v>
      </c>
      <c r="D76" s="48">
        <v>4</v>
      </c>
    </row>
    <row r="77" spans="1:4" x14ac:dyDescent="0.25">
      <c r="A77" s="1">
        <v>666019</v>
      </c>
      <c r="B77" s="48">
        <v>4</v>
      </c>
      <c r="C77" s="48">
        <v>4</v>
      </c>
      <c r="D77" s="48">
        <v>8</v>
      </c>
    </row>
    <row r="78" spans="1:4" x14ac:dyDescent="0.25">
      <c r="A78" s="1">
        <v>666031</v>
      </c>
      <c r="B78" s="48"/>
      <c r="C78" s="48">
        <v>4</v>
      </c>
      <c r="D78" s="48">
        <v>4</v>
      </c>
    </row>
    <row r="79" spans="1:4" x14ac:dyDescent="0.25">
      <c r="A79" s="1">
        <v>754175</v>
      </c>
      <c r="B79" s="48">
        <v>3</v>
      </c>
      <c r="C79" s="48"/>
      <c r="D79" s="48">
        <v>3</v>
      </c>
    </row>
    <row r="80" spans="1:4" x14ac:dyDescent="0.25">
      <c r="A80" s="1">
        <v>754179</v>
      </c>
      <c r="B80" s="48">
        <v>1</v>
      </c>
      <c r="C80" s="48">
        <v>1</v>
      </c>
      <c r="D80" s="48">
        <v>2</v>
      </c>
    </row>
    <row r="81" spans="1:4" x14ac:dyDescent="0.25">
      <c r="A81" s="1">
        <v>754181</v>
      </c>
      <c r="B81" s="48">
        <v>2</v>
      </c>
      <c r="C81" s="48"/>
      <c r="D81" s="48">
        <v>2</v>
      </c>
    </row>
    <row r="82" spans="1:4" x14ac:dyDescent="0.25">
      <c r="A82" s="1">
        <v>756286</v>
      </c>
      <c r="B82" s="48"/>
      <c r="C82" s="48">
        <v>2</v>
      </c>
      <c r="D82" s="48">
        <v>2</v>
      </c>
    </row>
    <row r="83" spans="1:4" x14ac:dyDescent="0.25">
      <c r="A83" s="1">
        <v>758613</v>
      </c>
      <c r="B83" s="48"/>
      <c r="C83" s="48">
        <v>4</v>
      </c>
      <c r="D83" s="48">
        <v>4</v>
      </c>
    </row>
    <row r="84" spans="1:4" x14ac:dyDescent="0.25">
      <c r="A84" s="1">
        <v>759254</v>
      </c>
      <c r="B84" s="48">
        <v>4</v>
      </c>
      <c r="C84" s="48">
        <v>4</v>
      </c>
      <c r="D84" s="48">
        <v>8</v>
      </c>
    </row>
    <row r="85" spans="1:4" x14ac:dyDescent="0.25">
      <c r="A85" s="1">
        <v>759256</v>
      </c>
      <c r="B85" s="48">
        <v>4</v>
      </c>
      <c r="C85" s="48"/>
      <c r="D85" s="48">
        <v>4</v>
      </c>
    </row>
    <row r="86" spans="1:4" x14ac:dyDescent="0.25">
      <c r="A86" s="1">
        <v>761819</v>
      </c>
      <c r="B86" s="48"/>
      <c r="C86" s="48">
        <v>4</v>
      </c>
      <c r="D86" s="48">
        <v>4</v>
      </c>
    </row>
    <row r="87" spans="1:4" x14ac:dyDescent="0.25">
      <c r="A87" s="1">
        <v>763966</v>
      </c>
      <c r="B87" s="48">
        <v>4</v>
      </c>
      <c r="C87" s="48"/>
      <c r="D87" s="48">
        <v>4</v>
      </c>
    </row>
    <row r="88" spans="1:4" x14ac:dyDescent="0.25">
      <c r="A88" s="1">
        <v>763967</v>
      </c>
      <c r="B88" s="48">
        <v>4</v>
      </c>
      <c r="C88" s="48"/>
      <c r="D88" s="48">
        <v>4</v>
      </c>
    </row>
    <row r="89" spans="1:4" x14ac:dyDescent="0.25">
      <c r="A89" s="1">
        <v>765120</v>
      </c>
      <c r="B89" s="48"/>
      <c r="C89" s="48">
        <v>1</v>
      </c>
      <c r="D89" s="48">
        <v>1</v>
      </c>
    </row>
    <row r="90" spans="1:4" x14ac:dyDescent="0.25">
      <c r="A90" s="1">
        <v>777720</v>
      </c>
      <c r="B90" s="48">
        <v>4</v>
      </c>
      <c r="C90" s="48"/>
      <c r="D90" s="48">
        <v>4</v>
      </c>
    </row>
    <row r="91" spans="1:4" x14ac:dyDescent="0.25">
      <c r="A91" s="1">
        <v>799520</v>
      </c>
      <c r="B91" s="48"/>
      <c r="C91" s="48">
        <v>1</v>
      </c>
      <c r="D91" s="48">
        <v>1</v>
      </c>
    </row>
    <row r="92" spans="1:4" x14ac:dyDescent="0.25">
      <c r="A92" s="1">
        <v>799521</v>
      </c>
      <c r="B92" s="48"/>
      <c r="C92" s="48">
        <v>2</v>
      </c>
      <c r="D92" s="48">
        <v>2</v>
      </c>
    </row>
    <row r="93" spans="1:4" x14ac:dyDescent="0.25">
      <c r="A93" s="1">
        <v>811804</v>
      </c>
      <c r="B93" s="48"/>
      <c r="C93" s="48">
        <v>2</v>
      </c>
      <c r="D93" s="48">
        <v>2</v>
      </c>
    </row>
    <row r="94" spans="1:4" x14ac:dyDescent="0.25">
      <c r="A94" s="1">
        <v>830813</v>
      </c>
      <c r="B94" s="48">
        <v>4</v>
      </c>
      <c r="C94" s="48"/>
      <c r="D94" s="48">
        <v>4</v>
      </c>
    </row>
    <row r="95" spans="1:4" x14ac:dyDescent="0.25">
      <c r="A95" s="1">
        <v>830845</v>
      </c>
      <c r="B95" s="48"/>
      <c r="C95" s="48">
        <v>4</v>
      </c>
      <c r="D95" s="48">
        <v>4</v>
      </c>
    </row>
    <row r="96" spans="1:4" x14ac:dyDescent="0.25">
      <c r="A96" s="1">
        <v>858203</v>
      </c>
      <c r="B96" s="48"/>
      <c r="C96" s="48">
        <v>3</v>
      </c>
      <c r="D96" s="48">
        <v>3</v>
      </c>
    </row>
    <row r="97" spans="1:4" x14ac:dyDescent="0.25">
      <c r="A97" s="1">
        <v>876262</v>
      </c>
      <c r="B97" s="48">
        <v>3</v>
      </c>
      <c r="C97" s="48"/>
      <c r="D97" s="48">
        <v>3</v>
      </c>
    </row>
    <row r="98" spans="1:4" x14ac:dyDescent="0.25">
      <c r="A98" s="1">
        <v>876266</v>
      </c>
      <c r="B98" s="48">
        <v>1</v>
      </c>
      <c r="C98" s="48"/>
      <c r="D98" s="48">
        <v>1</v>
      </c>
    </row>
    <row r="99" spans="1:4" x14ac:dyDescent="0.25">
      <c r="A99" s="1">
        <v>876267</v>
      </c>
      <c r="B99" s="48">
        <v>2</v>
      </c>
      <c r="C99" s="48">
        <v>2</v>
      </c>
      <c r="D99" s="48">
        <v>4</v>
      </c>
    </row>
    <row r="100" spans="1:4" x14ac:dyDescent="0.25">
      <c r="A100" s="1">
        <v>876268</v>
      </c>
      <c r="B100" s="48"/>
      <c r="C100" s="48">
        <v>1</v>
      </c>
      <c r="D100" s="48">
        <v>1</v>
      </c>
    </row>
    <row r="101" spans="1:4" x14ac:dyDescent="0.25">
      <c r="A101" s="1">
        <v>876269</v>
      </c>
      <c r="B101" s="48"/>
      <c r="C101" s="48">
        <v>1</v>
      </c>
      <c r="D101" s="48">
        <v>1</v>
      </c>
    </row>
    <row r="102" spans="1:4" x14ac:dyDescent="0.25">
      <c r="A102" s="1">
        <v>876272</v>
      </c>
      <c r="B102" s="48">
        <v>3</v>
      </c>
      <c r="C102" s="48"/>
      <c r="D102" s="48">
        <v>3</v>
      </c>
    </row>
    <row r="103" spans="1:4" x14ac:dyDescent="0.25">
      <c r="A103" s="1">
        <v>895247</v>
      </c>
      <c r="B103" s="48">
        <v>2</v>
      </c>
      <c r="C103" s="48">
        <v>1</v>
      </c>
      <c r="D103" s="48">
        <v>3</v>
      </c>
    </row>
    <row r="104" spans="1:4" x14ac:dyDescent="0.25">
      <c r="A104" s="1">
        <v>895248</v>
      </c>
      <c r="B104" s="48">
        <v>1</v>
      </c>
      <c r="C104" s="48"/>
      <c r="D104" s="48">
        <v>1</v>
      </c>
    </row>
    <row r="105" spans="1:4" x14ac:dyDescent="0.25">
      <c r="A105" s="1">
        <v>895250</v>
      </c>
      <c r="B105" s="48">
        <v>1</v>
      </c>
      <c r="C105" s="48"/>
      <c r="D105" s="48">
        <v>1</v>
      </c>
    </row>
    <row r="106" spans="1:4" x14ac:dyDescent="0.25">
      <c r="A106" s="1">
        <v>895824</v>
      </c>
      <c r="B106" s="48"/>
      <c r="C106" s="48">
        <v>1</v>
      </c>
      <c r="D106" s="48">
        <v>1</v>
      </c>
    </row>
    <row r="107" spans="1:4" x14ac:dyDescent="0.25">
      <c r="A107" s="1">
        <v>902455</v>
      </c>
      <c r="B107" s="48">
        <v>4</v>
      </c>
      <c r="C107" s="48"/>
      <c r="D107" s="48">
        <v>4</v>
      </c>
    </row>
    <row r="108" spans="1:4" x14ac:dyDescent="0.25">
      <c r="A108" s="1">
        <v>938154</v>
      </c>
      <c r="B108" s="48">
        <v>6</v>
      </c>
      <c r="C108" s="48">
        <v>4</v>
      </c>
      <c r="D108" s="48">
        <v>10</v>
      </c>
    </row>
    <row r="109" spans="1:4" x14ac:dyDescent="0.25">
      <c r="A109" s="1">
        <v>938155</v>
      </c>
      <c r="B109" s="48">
        <v>3</v>
      </c>
      <c r="C109" s="48">
        <v>1</v>
      </c>
      <c r="D109" s="48">
        <v>4</v>
      </c>
    </row>
    <row r="110" spans="1:4" x14ac:dyDescent="0.25">
      <c r="A110" s="1">
        <v>941464</v>
      </c>
      <c r="B110" s="48"/>
      <c r="C110" s="48">
        <v>6</v>
      </c>
      <c r="D110" s="48">
        <v>6</v>
      </c>
    </row>
    <row r="111" spans="1:4" x14ac:dyDescent="0.25">
      <c r="A111" s="1">
        <v>941606</v>
      </c>
      <c r="B111" s="48">
        <v>4</v>
      </c>
      <c r="C111" s="48"/>
      <c r="D111" s="48">
        <v>4</v>
      </c>
    </row>
    <row r="112" spans="1:4" x14ac:dyDescent="0.25">
      <c r="A112" s="1">
        <v>941661</v>
      </c>
      <c r="B112" s="48">
        <v>2</v>
      </c>
      <c r="C112" s="48">
        <v>1</v>
      </c>
      <c r="D112" s="48">
        <v>3</v>
      </c>
    </row>
    <row r="113" spans="1:4" x14ac:dyDescent="0.25">
      <c r="A113" s="1">
        <v>948230</v>
      </c>
      <c r="B113" s="48"/>
      <c r="C113" s="48">
        <v>4</v>
      </c>
      <c r="D113" s="48">
        <v>4</v>
      </c>
    </row>
    <row r="114" spans="1:4" x14ac:dyDescent="0.25">
      <c r="A114" s="1">
        <v>2031425</v>
      </c>
      <c r="B114" s="48"/>
      <c r="C114" s="48">
        <v>4</v>
      </c>
      <c r="D114" s="48">
        <v>4</v>
      </c>
    </row>
    <row r="115" spans="1:4" x14ac:dyDescent="0.25">
      <c r="A115" s="1">
        <v>2033810</v>
      </c>
      <c r="B115" s="48">
        <v>4</v>
      </c>
      <c r="C115" s="48">
        <v>4</v>
      </c>
      <c r="D115" s="48">
        <v>8</v>
      </c>
    </row>
    <row r="116" spans="1:4" x14ac:dyDescent="0.25">
      <c r="A116" s="1">
        <v>2034326</v>
      </c>
      <c r="B116" s="48">
        <v>4</v>
      </c>
      <c r="C116" s="48"/>
      <c r="D116" s="48">
        <v>4</v>
      </c>
    </row>
    <row r="117" spans="1:4" x14ac:dyDescent="0.25">
      <c r="A117" s="1">
        <v>2034890</v>
      </c>
      <c r="B117" s="48">
        <v>4</v>
      </c>
      <c r="C117" s="48"/>
      <c r="D117" s="48">
        <v>4</v>
      </c>
    </row>
    <row r="118" spans="1:4" x14ac:dyDescent="0.25">
      <c r="A118" s="1">
        <v>2039119</v>
      </c>
      <c r="B118" s="48">
        <v>2</v>
      </c>
      <c r="C118" s="48"/>
      <c r="D118" s="48">
        <v>2</v>
      </c>
    </row>
    <row r="119" spans="1:4" x14ac:dyDescent="0.25">
      <c r="A119" s="1">
        <v>2039150</v>
      </c>
      <c r="B119" s="48">
        <v>2</v>
      </c>
      <c r="C119" s="48">
        <v>8</v>
      </c>
      <c r="D119" s="48">
        <v>10</v>
      </c>
    </row>
    <row r="120" spans="1:4" x14ac:dyDescent="0.25">
      <c r="A120" s="1">
        <v>2039694</v>
      </c>
      <c r="B120" s="48">
        <v>4</v>
      </c>
      <c r="C120" s="48"/>
      <c r="D120" s="48">
        <v>4</v>
      </c>
    </row>
    <row r="121" spans="1:4" x14ac:dyDescent="0.25">
      <c r="A121" s="1">
        <v>2039695</v>
      </c>
      <c r="B121" s="48">
        <v>1</v>
      </c>
      <c r="C121" s="48">
        <v>3</v>
      </c>
      <c r="D121" s="48">
        <v>4</v>
      </c>
    </row>
    <row r="122" spans="1:4" x14ac:dyDescent="0.25">
      <c r="A122" s="1">
        <v>2039697</v>
      </c>
      <c r="B122" s="48">
        <v>4</v>
      </c>
      <c r="C122" s="48">
        <v>4</v>
      </c>
      <c r="D122" s="48">
        <v>8</v>
      </c>
    </row>
    <row r="123" spans="1:4" x14ac:dyDescent="0.25">
      <c r="A123" s="1">
        <v>2039700</v>
      </c>
      <c r="B123" s="48">
        <v>2</v>
      </c>
      <c r="C123" s="48">
        <v>4</v>
      </c>
      <c r="D123" s="48">
        <v>6</v>
      </c>
    </row>
    <row r="124" spans="1:4" x14ac:dyDescent="0.25">
      <c r="A124" s="1">
        <v>2039701</v>
      </c>
      <c r="B124" s="48"/>
      <c r="C124" s="48">
        <v>5</v>
      </c>
      <c r="D124" s="48">
        <v>5</v>
      </c>
    </row>
    <row r="125" spans="1:4" x14ac:dyDescent="0.25">
      <c r="A125" s="1">
        <v>2039702</v>
      </c>
      <c r="B125" s="48">
        <v>2</v>
      </c>
      <c r="C125" s="48"/>
      <c r="D125" s="48">
        <v>2</v>
      </c>
    </row>
    <row r="126" spans="1:4" x14ac:dyDescent="0.25">
      <c r="A126" s="1">
        <v>2039703</v>
      </c>
      <c r="B126" s="48"/>
      <c r="C126" s="48">
        <v>1</v>
      </c>
      <c r="D126" s="48">
        <v>1</v>
      </c>
    </row>
    <row r="127" spans="1:4" x14ac:dyDescent="0.25">
      <c r="A127" s="1">
        <v>2039765</v>
      </c>
      <c r="B127" s="48">
        <v>4</v>
      </c>
      <c r="C127" s="48">
        <v>4</v>
      </c>
      <c r="D127" s="48">
        <v>8</v>
      </c>
    </row>
    <row r="128" spans="1:4" x14ac:dyDescent="0.25">
      <c r="A128" s="1">
        <v>2041417</v>
      </c>
      <c r="B128" s="48"/>
      <c r="C128" s="48">
        <v>4</v>
      </c>
      <c r="D128" s="48">
        <v>4</v>
      </c>
    </row>
    <row r="129" spans="1:4" x14ac:dyDescent="0.25">
      <c r="A129" s="1">
        <v>2054596</v>
      </c>
      <c r="B129" s="48"/>
      <c r="C129" s="48">
        <v>4</v>
      </c>
      <c r="D129" s="48">
        <v>4</v>
      </c>
    </row>
    <row r="130" spans="1:4" x14ac:dyDescent="0.25">
      <c r="A130" s="1">
        <v>2065053</v>
      </c>
      <c r="B130" s="48"/>
      <c r="C130" s="48">
        <v>4</v>
      </c>
      <c r="D130" s="48">
        <v>4</v>
      </c>
    </row>
    <row r="131" spans="1:4" x14ac:dyDescent="0.25">
      <c r="A131" s="1">
        <v>2066751</v>
      </c>
      <c r="B131" s="48">
        <v>4</v>
      </c>
      <c r="C131" s="48">
        <v>8</v>
      </c>
      <c r="D131" s="48">
        <v>12</v>
      </c>
    </row>
    <row r="132" spans="1:4" x14ac:dyDescent="0.25">
      <c r="A132" s="1">
        <v>2068170</v>
      </c>
      <c r="B132" s="48"/>
      <c r="C132" s="48">
        <v>5</v>
      </c>
      <c r="D132" s="48">
        <v>5</v>
      </c>
    </row>
    <row r="133" spans="1:4" x14ac:dyDescent="0.25">
      <c r="A133" s="1">
        <v>2069230</v>
      </c>
      <c r="B133" s="48"/>
      <c r="C133" s="48">
        <v>4</v>
      </c>
      <c r="D133" s="48">
        <v>4</v>
      </c>
    </row>
    <row r="134" spans="1:4" x14ac:dyDescent="0.25">
      <c r="A134" s="1">
        <v>2070496</v>
      </c>
      <c r="B134" s="48">
        <v>4</v>
      </c>
      <c r="C134" s="48"/>
      <c r="D134" s="48">
        <v>4</v>
      </c>
    </row>
    <row r="135" spans="1:4" x14ac:dyDescent="0.25">
      <c r="A135" s="1">
        <v>2091745</v>
      </c>
      <c r="B135" s="48">
        <v>4</v>
      </c>
      <c r="C135" s="48"/>
      <c r="D135" s="48">
        <v>4</v>
      </c>
    </row>
    <row r="136" spans="1:4" x14ac:dyDescent="0.25">
      <c r="A136" s="1">
        <v>2116378</v>
      </c>
      <c r="B136" s="48"/>
      <c r="C136" s="48">
        <v>3</v>
      </c>
      <c r="D136" s="48">
        <v>3</v>
      </c>
    </row>
    <row r="137" spans="1:4" x14ac:dyDescent="0.25">
      <c r="A137" s="1">
        <v>2123779</v>
      </c>
      <c r="B137" s="48"/>
      <c r="C137" s="48">
        <v>4</v>
      </c>
      <c r="D137" s="48">
        <v>4</v>
      </c>
    </row>
    <row r="138" spans="1:4" x14ac:dyDescent="0.25">
      <c r="A138" s="1">
        <v>2123950</v>
      </c>
      <c r="B138" s="48"/>
      <c r="C138" s="48">
        <v>2</v>
      </c>
      <c r="D138" s="48">
        <v>2</v>
      </c>
    </row>
    <row r="139" spans="1:4" x14ac:dyDescent="0.25">
      <c r="A139" s="1">
        <v>2132775</v>
      </c>
      <c r="B139" s="48">
        <v>4</v>
      </c>
      <c r="C139" s="48"/>
      <c r="D139" s="48">
        <v>4</v>
      </c>
    </row>
    <row r="140" spans="1:4" x14ac:dyDescent="0.25">
      <c r="A140" s="1">
        <v>2146048</v>
      </c>
      <c r="B140" s="48">
        <v>72</v>
      </c>
      <c r="C140" s="48">
        <v>86</v>
      </c>
      <c r="D140" s="48">
        <v>158</v>
      </c>
    </row>
    <row r="141" spans="1:4" x14ac:dyDescent="0.25">
      <c r="A141" s="1">
        <v>2146049</v>
      </c>
      <c r="B141" s="48">
        <v>78</v>
      </c>
      <c r="C141" s="48">
        <v>65</v>
      </c>
      <c r="D141" s="48">
        <v>143</v>
      </c>
    </row>
    <row r="142" spans="1:4" x14ac:dyDescent="0.25">
      <c r="A142" s="1">
        <v>2146070</v>
      </c>
      <c r="B142" s="48">
        <v>4</v>
      </c>
      <c r="C142" s="48">
        <v>4</v>
      </c>
      <c r="D142" s="48">
        <v>8</v>
      </c>
    </row>
    <row r="143" spans="1:4" x14ac:dyDescent="0.25">
      <c r="A143" s="1">
        <v>2146071</v>
      </c>
      <c r="B143" s="48">
        <v>105</v>
      </c>
      <c r="C143" s="48">
        <v>78</v>
      </c>
      <c r="D143" s="48">
        <v>183</v>
      </c>
    </row>
    <row r="144" spans="1:4" x14ac:dyDescent="0.25">
      <c r="A144" s="1">
        <v>2146072</v>
      </c>
      <c r="B144" s="48">
        <v>11</v>
      </c>
      <c r="C144" s="48">
        <v>2</v>
      </c>
      <c r="D144" s="48">
        <v>13</v>
      </c>
    </row>
    <row r="145" spans="1:4" x14ac:dyDescent="0.25">
      <c r="A145" s="1">
        <v>2146076</v>
      </c>
      <c r="B145" s="48">
        <v>4</v>
      </c>
      <c r="C145" s="48">
        <v>5</v>
      </c>
      <c r="D145" s="48">
        <v>9</v>
      </c>
    </row>
    <row r="146" spans="1:4" x14ac:dyDescent="0.25">
      <c r="A146" s="1">
        <v>2146077</v>
      </c>
      <c r="B146" s="48">
        <v>4</v>
      </c>
      <c r="C146" s="48"/>
      <c r="D146" s="48">
        <v>4</v>
      </c>
    </row>
    <row r="147" spans="1:4" x14ac:dyDescent="0.25">
      <c r="A147" s="1">
        <v>2146080</v>
      </c>
      <c r="B147" s="48"/>
      <c r="C147" s="48">
        <v>6</v>
      </c>
      <c r="D147" s="48">
        <v>6</v>
      </c>
    </row>
    <row r="148" spans="1:4" x14ac:dyDescent="0.25">
      <c r="A148" s="1">
        <v>2146081</v>
      </c>
      <c r="B148" s="48">
        <v>4</v>
      </c>
      <c r="C148" s="48">
        <v>4</v>
      </c>
      <c r="D148" s="48">
        <v>8</v>
      </c>
    </row>
    <row r="149" spans="1:4" x14ac:dyDescent="0.25">
      <c r="A149" s="1">
        <v>2146082</v>
      </c>
      <c r="B149" s="48">
        <v>4</v>
      </c>
      <c r="C149" s="48">
        <v>1</v>
      </c>
      <c r="D149" s="48">
        <v>5</v>
      </c>
    </row>
    <row r="150" spans="1:4" x14ac:dyDescent="0.25">
      <c r="A150" s="1">
        <v>2146083</v>
      </c>
      <c r="B150" s="48">
        <v>4</v>
      </c>
      <c r="C150" s="48">
        <v>4</v>
      </c>
      <c r="D150" s="48">
        <v>8</v>
      </c>
    </row>
    <row r="151" spans="1:4" x14ac:dyDescent="0.25">
      <c r="A151" s="1">
        <v>2146084</v>
      </c>
      <c r="B151" s="48">
        <v>7</v>
      </c>
      <c r="C151" s="48">
        <v>8</v>
      </c>
      <c r="D151" s="48">
        <v>15</v>
      </c>
    </row>
    <row r="152" spans="1:4" x14ac:dyDescent="0.25">
      <c r="A152" s="1">
        <v>2146085</v>
      </c>
      <c r="B152" s="48">
        <v>4</v>
      </c>
      <c r="C152" s="48">
        <v>4</v>
      </c>
      <c r="D152" s="48">
        <v>8</v>
      </c>
    </row>
    <row r="153" spans="1:4" x14ac:dyDescent="0.25">
      <c r="A153" s="1">
        <v>2146087</v>
      </c>
      <c r="B153" s="48">
        <v>4</v>
      </c>
      <c r="C153" s="48">
        <v>4</v>
      </c>
      <c r="D153" s="48">
        <v>8</v>
      </c>
    </row>
    <row r="154" spans="1:4" x14ac:dyDescent="0.25">
      <c r="A154" s="1">
        <v>2146088</v>
      </c>
      <c r="B154" s="48">
        <v>4</v>
      </c>
      <c r="C154" s="48">
        <v>4</v>
      </c>
      <c r="D154" s="48">
        <v>8</v>
      </c>
    </row>
    <row r="155" spans="1:4" x14ac:dyDescent="0.25">
      <c r="A155" s="1">
        <v>2146089</v>
      </c>
      <c r="B155" s="48">
        <v>4</v>
      </c>
      <c r="C155" s="48"/>
      <c r="D155" s="48">
        <v>4</v>
      </c>
    </row>
    <row r="156" spans="1:4" x14ac:dyDescent="0.25">
      <c r="A156" s="1">
        <v>2146092</v>
      </c>
      <c r="B156" s="48"/>
      <c r="C156" s="48">
        <v>4</v>
      </c>
      <c r="D156" s="48">
        <v>4</v>
      </c>
    </row>
    <row r="157" spans="1:4" x14ac:dyDescent="0.25">
      <c r="A157" s="1">
        <v>2146093</v>
      </c>
      <c r="B157" s="48">
        <v>4</v>
      </c>
      <c r="C157" s="48">
        <v>4</v>
      </c>
      <c r="D157" s="48">
        <v>8</v>
      </c>
    </row>
    <row r="158" spans="1:4" x14ac:dyDescent="0.25">
      <c r="A158" s="1">
        <v>2146094</v>
      </c>
      <c r="B158" s="48">
        <v>4</v>
      </c>
      <c r="C158" s="48">
        <v>4</v>
      </c>
      <c r="D158" s="48">
        <v>8</v>
      </c>
    </row>
    <row r="159" spans="1:4" x14ac:dyDescent="0.25">
      <c r="A159" s="1">
        <v>2146095</v>
      </c>
      <c r="B159" s="48">
        <v>4</v>
      </c>
      <c r="C159" s="48">
        <v>4</v>
      </c>
      <c r="D159" s="48">
        <v>8</v>
      </c>
    </row>
    <row r="160" spans="1:4" x14ac:dyDescent="0.25">
      <c r="A160" s="1">
        <v>2155915</v>
      </c>
      <c r="B160" s="48">
        <v>4</v>
      </c>
      <c r="C160" s="48"/>
      <c r="D160" s="48">
        <v>4</v>
      </c>
    </row>
    <row r="161" spans="1:4" x14ac:dyDescent="0.25">
      <c r="A161" s="1">
        <v>2164755</v>
      </c>
      <c r="B161" s="48"/>
      <c r="C161" s="48">
        <v>1</v>
      </c>
      <c r="D161" s="48">
        <v>1</v>
      </c>
    </row>
    <row r="162" spans="1:4" x14ac:dyDescent="0.25">
      <c r="A162" s="1">
        <v>2164758</v>
      </c>
      <c r="B162" s="48"/>
      <c r="C162" s="48">
        <v>1</v>
      </c>
      <c r="D162" s="48">
        <v>1</v>
      </c>
    </row>
    <row r="163" spans="1:4" x14ac:dyDescent="0.25">
      <c r="A163" s="1">
        <v>2164759</v>
      </c>
      <c r="B163" s="48">
        <v>4</v>
      </c>
      <c r="C163" s="48">
        <v>2</v>
      </c>
      <c r="D163" s="48">
        <v>6</v>
      </c>
    </row>
    <row r="164" spans="1:4" x14ac:dyDescent="0.25">
      <c r="A164" s="1">
        <v>2164791</v>
      </c>
      <c r="B164" s="48">
        <v>4</v>
      </c>
      <c r="C164" s="48"/>
      <c r="D164" s="48">
        <v>4</v>
      </c>
    </row>
    <row r="165" spans="1:4" x14ac:dyDescent="0.25">
      <c r="A165" s="1">
        <v>2167449</v>
      </c>
      <c r="B165" s="48">
        <v>4</v>
      </c>
      <c r="C165" s="48"/>
      <c r="D165" s="48">
        <v>4</v>
      </c>
    </row>
    <row r="166" spans="1:4" x14ac:dyDescent="0.25">
      <c r="A166" s="1">
        <v>2167491</v>
      </c>
      <c r="B166" s="48">
        <v>4</v>
      </c>
      <c r="C166" s="48"/>
      <c r="D166" s="48">
        <v>4</v>
      </c>
    </row>
    <row r="167" spans="1:4" x14ac:dyDescent="0.25">
      <c r="A167" s="1">
        <v>2167495</v>
      </c>
      <c r="B167" s="48">
        <v>4</v>
      </c>
      <c r="C167" s="48"/>
      <c r="D167" s="48">
        <v>4</v>
      </c>
    </row>
    <row r="168" spans="1:4" x14ac:dyDescent="0.25">
      <c r="A168" s="1">
        <v>2167496</v>
      </c>
      <c r="B168" s="48">
        <v>4</v>
      </c>
      <c r="C168" s="48"/>
      <c r="D168" s="48">
        <v>4</v>
      </c>
    </row>
    <row r="169" spans="1:4" x14ac:dyDescent="0.25">
      <c r="A169" s="1">
        <v>2169552</v>
      </c>
      <c r="B169" s="48">
        <v>4</v>
      </c>
      <c r="C169" s="48"/>
      <c r="D169" s="48">
        <v>4</v>
      </c>
    </row>
    <row r="170" spans="1:4" x14ac:dyDescent="0.25">
      <c r="A170" s="1">
        <v>2186332</v>
      </c>
      <c r="B170" s="48"/>
      <c r="C170" s="48">
        <v>4</v>
      </c>
      <c r="D170" s="48">
        <v>4</v>
      </c>
    </row>
    <row r="171" spans="1:4" x14ac:dyDescent="0.25">
      <c r="A171" s="1">
        <v>2186333</v>
      </c>
      <c r="B171" s="48">
        <v>4</v>
      </c>
      <c r="C171" s="48"/>
      <c r="D171" s="48">
        <v>4</v>
      </c>
    </row>
    <row r="172" spans="1:4" x14ac:dyDescent="0.25">
      <c r="A172" s="1">
        <v>2186334</v>
      </c>
      <c r="B172" s="48">
        <v>4</v>
      </c>
      <c r="C172" s="48"/>
      <c r="D172" s="48">
        <v>4</v>
      </c>
    </row>
    <row r="173" spans="1:4" x14ac:dyDescent="0.25">
      <c r="A173" s="1">
        <v>405637</v>
      </c>
      <c r="B173" s="48">
        <v>4</v>
      </c>
      <c r="C173" s="48"/>
      <c r="D173" s="48">
        <v>4</v>
      </c>
    </row>
    <row r="174" spans="1:4" x14ac:dyDescent="0.25">
      <c r="A174" s="1">
        <v>405657</v>
      </c>
      <c r="B174" s="48"/>
      <c r="C174" s="48">
        <v>4</v>
      </c>
      <c r="D174" s="48">
        <v>4</v>
      </c>
    </row>
    <row r="175" spans="1:4" x14ac:dyDescent="0.25">
      <c r="A175" s="1">
        <v>405723</v>
      </c>
      <c r="B175" s="48"/>
      <c r="C175" s="48">
        <v>4</v>
      </c>
      <c r="D175" s="48">
        <v>4</v>
      </c>
    </row>
    <row r="176" spans="1:4" x14ac:dyDescent="0.25">
      <c r="A176" s="1">
        <v>408788</v>
      </c>
      <c r="B176" s="48">
        <v>4</v>
      </c>
      <c r="C176" s="48"/>
      <c r="D176" s="48">
        <v>4</v>
      </c>
    </row>
    <row r="177" spans="1:4" x14ac:dyDescent="0.25">
      <c r="A177" s="1">
        <v>408911</v>
      </c>
      <c r="B177" s="48"/>
      <c r="C177" s="48">
        <v>4</v>
      </c>
      <c r="D177" s="48">
        <v>4</v>
      </c>
    </row>
    <row r="178" spans="1:4" x14ac:dyDescent="0.25">
      <c r="A178" s="1">
        <v>661507</v>
      </c>
      <c r="B178" s="48">
        <v>8</v>
      </c>
      <c r="C178" s="48"/>
      <c r="D178" s="48">
        <v>8</v>
      </c>
    </row>
    <row r="179" spans="1:4" x14ac:dyDescent="0.25">
      <c r="A179" s="1">
        <v>661680</v>
      </c>
      <c r="B179" s="48">
        <v>4</v>
      </c>
      <c r="C179" s="48">
        <v>8</v>
      </c>
      <c r="D179" s="48">
        <v>12</v>
      </c>
    </row>
    <row r="180" spans="1:4" x14ac:dyDescent="0.25">
      <c r="A180" s="1">
        <v>662536</v>
      </c>
      <c r="B180" s="48">
        <v>4</v>
      </c>
      <c r="C180" s="48">
        <v>4</v>
      </c>
      <c r="D180" s="48">
        <v>8</v>
      </c>
    </row>
    <row r="181" spans="1:4" x14ac:dyDescent="0.25">
      <c r="A181" s="1">
        <v>665732</v>
      </c>
      <c r="B181" s="48">
        <v>4</v>
      </c>
      <c r="C181" s="48"/>
      <c r="D181" s="48">
        <v>4</v>
      </c>
    </row>
    <row r="182" spans="1:4" x14ac:dyDescent="0.25">
      <c r="A182" s="1">
        <v>665798</v>
      </c>
      <c r="B182" s="48"/>
      <c r="C182" s="48">
        <v>4</v>
      </c>
      <c r="D182" s="48">
        <v>4</v>
      </c>
    </row>
    <row r="183" spans="1:4" x14ac:dyDescent="0.25">
      <c r="A183" s="1">
        <v>665900</v>
      </c>
      <c r="B183" s="48">
        <v>4</v>
      </c>
      <c r="C183" s="48"/>
      <c r="D183" s="48">
        <v>4</v>
      </c>
    </row>
    <row r="184" spans="1:4" x14ac:dyDescent="0.25">
      <c r="A184" s="1">
        <v>665923</v>
      </c>
      <c r="B184" s="48"/>
      <c r="C184" s="48">
        <v>4</v>
      </c>
      <c r="D184" s="48">
        <v>4</v>
      </c>
    </row>
    <row r="185" spans="1:4" x14ac:dyDescent="0.25">
      <c r="A185" s="1">
        <v>665945</v>
      </c>
      <c r="B185" s="48">
        <v>4</v>
      </c>
      <c r="C185" s="48"/>
      <c r="D185" s="48">
        <v>4</v>
      </c>
    </row>
    <row r="186" spans="1:4" x14ac:dyDescent="0.25">
      <c r="A186" s="1">
        <v>941904</v>
      </c>
      <c r="B186" s="48"/>
      <c r="C186" s="48">
        <v>4</v>
      </c>
      <c r="D186" s="48">
        <v>4</v>
      </c>
    </row>
    <row r="187" spans="1:4" x14ac:dyDescent="0.25">
      <c r="A187" s="1">
        <v>941907</v>
      </c>
      <c r="B187" s="48"/>
      <c r="C187" s="48">
        <v>4</v>
      </c>
      <c r="D187" s="48">
        <v>4</v>
      </c>
    </row>
    <row r="188" spans="1:4" x14ac:dyDescent="0.25">
      <c r="A188" s="1">
        <v>2150114</v>
      </c>
      <c r="B188" s="48">
        <v>4</v>
      </c>
      <c r="C188" s="48"/>
      <c r="D188" s="48">
        <v>4</v>
      </c>
    </row>
    <row r="189" spans="1:4" x14ac:dyDescent="0.25">
      <c r="A189" s="1">
        <v>665902</v>
      </c>
      <c r="B189" s="48">
        <v>4</v>
      </c>
      <c r="C189" s="48"/>
      <c r="D189" s="48">
        <v>4</v>
      </c>
    </row>
    <row r="190" spans="1:4" x14ac:dyDescent="0.25">
      <c r="A190" s="1">
        <v>904491</v>
      </c>
      <c r="B190" s="48">
        <v>4</v>
      </c>
      <c r="C190" s="48"/>
      <c r="D190" s="48">
        <v>4</v>
      </c>
    </row>
    <row r="191" spans="1:4" x14ac:dyDescent="0.25">
      <c r="A191" s="1">
        <v>12574474</v>
      </c>
      <c r="B191" s="48">
        <v>4</v>
      </c>
      <c r="C191" s="48"/>
      <c r="D191" s="48">
        <v>4</v>
      </c>
    </row>
    <row r="192" spans="1:4" x14ac:dyDescent="0.25">
      <c r="A192" s="1">
        <v>12611952</v>
      </c>
      <c r="B192" s="48"/>
      <c r="C192" s="48">
        <v>1</v>
      </c>
      <c r="D192" s="48">
        <v>1</v>
      </c>
    </row>
    <row r="193" spans="1:4" x14ac:dyDescent="0.25">
      <c r="A193" s="1">
        <v>12672884</v>
      </c>
      <c r="B193" s="48">
        <v>4</v>
      </c>
      <c r="C193" s="48"/>
      <c r="D193" s="48">
        <v>4</v>
      </c>
    </row>
    <row r="194" spans="1:4" x14ac:dyDescent="0.25">
      <c r="A194" s="1">
        <v>12688299</v>
      </c>
      <c r="B194" s="48">
        <v>4</v>
      </c>
      <c r="C194" s="48"/>
      <c r="D194" s="48">
        <v>4</v>
      </c>
    </row>
    <row r="195" spans="1:4" x14ac:dyDescent="0.25">
      <c r="A195" s="1">
        <v>12702734</v>
      </c>
      <c r="B195" s="48"/>
      <c r="C195" s="48">
        <v>1</v>
      </c>
      <c r="D195" s="48">
        <v>1</v>
      </c>
    </row>
    <row r="196" spans="1:4" x14ac:dyDescent="0.25">
      <c r="A196" s="1">
        <v>12704290</v>
      </c>
      <c r="B196" s="48"/>
      <c r="C196" s="48">
        <v>4</v>
      </c>
      <c r="D196" s="48">
        <v>4</v>
      </c>
    </row>
    <row r="197" spans="1:4" x14ac:dyDescent="0.25">
      <c r="A197" s="1">
        <v>12725313</v>
      </c>
      <c r="B197" s="48"/>
      <c r="C197" s="48">
        <v>4</v>
      </c>
      <c r="D197" s="48">
        <v>4</v>
      </c>
    </row>
    <row r="198" spans="1:4" x14ac:dyDescent="0.25">
      <c r="A198" s="1">
        <v>12861464</v>
      </c>
      <c r="B198" s="48"/>
      <c r="C198" s="48">
        <v>4</v>
      </c>
      <c r="D198" s="48">
        <v>4</v>
      </c>
    </row>
    <row r="199" spans="1:4" x14ac:dyDescent="0.25">
      <c r="A199" s="1">
        <v>2039699</v>
      </c>
      <c r="B199" s="48">
        <v>2</v>
      </c>
      <c r="C199" s="48"/>
      <c r="D199" s="48">
        <v>2</v>
      </c>
    </row>
    <row r="200" spans="1:4" x14ac:dyDescent="0.25">
      <c r="A200" s="1">
        <v>61033</v>
      </c>
      <c r="B200" s="48"/>
      <c r="C200" s="48">
        <v>4</v>
      </c>
      <c r="D200" s="48">
        <v>4</v>
      </c>
    </row>
    <row r="201" spans="1:4" x14ac:dyDescent="0.25">
      <c r="A201" s="1">
        <v>61034</v>
      </c>
      <c r="B201" s="48"/>
      <c r="C201" s="48">
        <v>4</v>
      </c>
      <c r="D201" s="48">
        <v>4</v>
      </c>
    </row>
    <row r="202" spans="1:4" x14ac:dyDescent="0.25">
      <c r="A202" s="1">
        <v>61035</v>
      </c>
      <c r="B202" s="48"/>
      <c r="C202" s="48">
        <v>4</v>
      </c>
      <c r="D202" s="48">
        <v>4</v>
      </c>
    </row>
    <row r="203" spans="1:4" x14ac:dyDescent="0.25">
      <c r="A203" s="1">
        <v>61036</v>
      </c>
      <c r="B203" s="48">
        <v>4</v>
      </c>
      <c r="C203" s="48">
        <v>4</v>
      </c>
      <c r="D203" s="48">
        <v>8</v>
      </c>
    </row>
    <row r="204" spans="1:4" x14ac:dyDescent="0.25">
      <c r="A204" s="1">
        <v>61037</v>
      </c>
      <c r="B204" s="48">
        <v>4</v>
      </c>
      <c r="C204" s="48">
        <v>4</v>
      </c>
      <c r="D204" s="48">
        <v>8</v>
      </c>
    </row>
    <row r="205" spans="1:4" x14ac:dyDescent="0.25">
      <c r="A205" s="1">
        <v>61039</v>
      </c>
      <c r="B205" s="48"/>
      <c r="C205" s="48">
        <v>4</v>
      </c>
      <c r="D205" s="48">
        <v>4</v>
      </c>
    </row>
    <row r="206" spans="1:4" x14ac:dyDescent="0.25">
      <c r="A206" s="1">
        <v>61040</v>
      </c>
      <c r="B206" s="48">
        <v>4</v>
      </c>
      <c r="C206" s="48"/>
      <c r="D206" s="48">
        <v>4</v>
      </c>
    </row>
    <row r="207" spans="1:4" x14ac:dyDescent="0.25">
      <c r="A207" s="1">
        <v>61341</v>
      </c>
      <c r="B207" s="48">
        <v>4</v>
      </c>
      <c r="C207" s="48"/>
      <c r="D207" s="48">
        <v>4</v>
      </c>
    </row>
    <row r="208" spans="1:4" x14ac:dyDescent="0.25">
      <c r="A208" s="1">
        <v>61342</v>
      </c>
      <c r="B208" s="48">
        <v>4</v>
      </c>
      <c r="C208" s="48"/>
      <c r="D208" s="48">
        <v>4</v>
      </c>
    </row>
    <row r="209" spans="1:4" x14ac:dyDescent="0.25">
      <c r="A209" s="1">
        <v>408970</v>
      </c>
      <c r="B209" s="48"/>
      <c r="C209" s="48">
        <v>1</v>
      </c>
      <c r="D209" s="48">
        <v>1</v>
      </c>
    </row>
    <row r="210" spans="1:4" x14ac:dyDescent="0.25">
      <c r="A210" s="1">
        <v>409005</v>
      </c>
      <c r="B210" s="48"/>
      <c r="C210" s="48">
        <v>4</v>
      </c>
      <c r="D210" s="48">
        <v>4</v>
      </c>
    </row>
    <row r="211" spans="1:4" x14ac:dyDescent="0.25">
      <c r="A211" s="1">
        <v>661641</v>
      </c>
      <c r="B211" s="48"/>
      <c r="C211" s="48">
        <v>4</v>
      </c>
      <c r="D211" s="48">
        <v>4</v>
      </c>
    </row>
    <row r="212" spans="1:4" x14ac:dyDescent="0.25">
      <c r="A212" s="1">
        <v>661643</v>
      </c>
      <c r="B212" s="48"/>
      <c r="C212" s="48">
        <v>4</v>
      </c>
      <c r="D212" s="48">
        <v>4</v>
      </c>
    </row>
    <row r="213" spans="1:4" x14ac:dyDescent="0.25">
      <c r="A213" s="1">
        <v>665890</v>
      </c>
      <c r="B213" s="48"/>
      <c r="C213" s="48">
        <v>4</v>
      </c>
      <c r="D213" s="48">
        <v>4</v>
      </c>
    </row>
    <row r="214" spans="1:4" x14ac:dyDescent="0.25">
      <c r="A214" s="1">
        <v>665907</v>
      </c>
      <c r="B214" s="48">
        <v>4</v>
      </c>
      <c r="C214" s="48"/>
      <c r="D214" s="48">
        <v>4</v>
      </c>
    </row>
    <row r="215" spans="1:4" x14ac:dyDescent="0.25">
      <c r="A215" s="1">
        <v>2031429</v>
      </c>
      <c r="B215" s="48">
        <v>4</v>
      </c>
      <c r="C215" s="48"/>
      <c r="D215" s="48">
        <v>4</v>
      </c>
    </row>
    <row r="216" spans="1:4" x14ac:dyDescent="0.25">
      <c r="A216" s="1">
        <v>2169551</v>
      </c>
      <c r="B216" s="48"/>
      <c r="C216" s="48">
        <v>4</v>
      </c>
      <c r="D216" s="48">
        <v>4</v>
      </c>
    </row>
    <row r="217" spans="1:4" x14ac:dyDescent="0.25">
      <c r="A217" s="1">
        <v>13114919</v>
      </c>
      <c r="B217" s="48"/>
      <c r="C217" s="48">
        <v>4</v>
      </c>
      <c r="D217" s="48">
        <v>4</v>
      </c>
    </row>
    <row r="218" spans="1:4" x14ac:dyDescent="0.25">
      <c r="A218" s="1">
        <v>13117854</v>
      </c>
      <c r="B218" s="48"/>
      <c r="C218" s="48">
        <v>4</v>
      </c>
      <c r="D218" s="48">
        <v>4</v>
      </c>
    </row>
    <row r="219" spans="1:4" x14ac:dyDescent="0.25">
      <c r="A219" s="1" t="s">
        <v>2730</v>
      </c>
      <c r="B219" s="48">
        <v>789</v>
      </c>
      <c r="C219" s="48">
        <v>701</v>
      </c>
      <c r="D219" s="48">
        <v>1490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"/>
  <dimension ref="A1:H270"/>
  <sheetViews>
    <sheetView topLeftCell="A241" workbookViewId="0">
      <selection activeCell="D2" sqref="D2:D270"/>
    </sheetView>
  </sheetViews>
  <sheetFormatPr defaultRowHeight="15" x14ac:dyDescent="0.25"/>
  <cols>
    <col min="3" max="3" width="22.28515625" customWidth="1"/>
    <col min="4" max="4" width="13.85546875" customWidth="1"/>
    <col min="5" max="5" width="18.85546875" customWidth="1"/>
  </cols>
  <sheetData>
    <row r="1" spans="1:8" x14ac:dyDescent="0.25">
      <c r="A1" s="30" t="s">
        <v>3294</v>
      </c>
      <c r="B1" s="30" t="s">
        <v>2711</v>
      </c>
      <c r="C1" s="30" t="s">
        <v>2712</v>
      </c>
      <c r="D1" s="30" t="s">
        <v>3295</v>
      </c>
      <c r="E1" s="30" t="s">
        <v>3296</v>
      </c>
      <c r="F1" t="s">
        <v>3544</v>
      </c>
      <c r="G1" t="s">
        <v>4141</v>
      </c>
      <c r="H1" t="s">
        <v>4269</v>
      </c>
    </row>
    <row r="2" spans="1:8" x14ac:dyDescent="0.25">
      <c r="A2" s="30">
        <v>1001</v>
      </c>
      <c r="B2" s="30">
        <v>40146</v>
      </c>
      <c r="C2" s="30" t="s">
        <v>180</v>
      </c>
      <c r="D2" s="30">
        <v>4</v>
      </c>
      <c r="E2" s="30" t="s">
        <v>4007</v>
      </c>
      <c r="F2">
        <v>2904.9947999999999</v>
      </c>
      <c r="G2">
        <v>3590</v>
      </c>
      <c r="H2" t="s">
        <v>4183</v>
      </c>
    </row>
    <row r="3" spans="1:8" x14ac:dyDescent="0.25">
      <c r="A3" s="30">
        <v>1002</v>
      </c>
      <c r="B3" s="30">
        <v>40146</v>
      </c>
      <c r="C3" s="30" t="s">
        <v>180</v>
      </c>
      <c r="D3" s="30">
        <v>4</v>
      </c>
      <c r="E3" s="30" t="s">
        <v>4184</v>
      </c>
      <c r="F3">
        <v>3155.0013999999996</v>
      </c>
      <c r="G3">
        <v>3590</v>
      </c>
      <c r="H3" t="s">
        <v>4183</v>
      </c>
    </row>
    <row r="4" spans="1:8" x14ac:dyDescent="0.25">
      <c r="A4" s="30">
        <v>1001</v>
      </c>
      <c r="B4" s="30">
        <v>40147</v>
      </c>
      <c r="C4" s="30" t="s">
        <v>181</v>
      </c>
      <c r="D4" s="30">
        <v>12</v>
      </c>
      <c r="E4" s="166" t="s">
        <v>4008</v>
      </c>
      <c r="F4">
        <v>2547.2237166666669</v>
      </c>
      <c r="G4">
        <v>3350</v>
      </c>
      <c r="H4" t="s">
        <v>4183</v>
      </c>
    </row>
    <row r="5" spans="1:8" x14ac:dyDescent="0.25">
      <c r="A5" s="30">
        <v>1002</v>
      </c>
      <c r="B5" s="30">
        <v>40147</v>
      </c>
      <c r="C5" s="30" t="s">
        <v>181</v>
      </c>
      <c r="D5" s="30">
        <v>8</v>
      </c>
      <c r="E5" s="166" t="s">
        <v>4185</v>
      </c>
      <c r="F5">
        <v>2792.4994999999999</v>
      </c>
      <c r="G5">
        <v>3350</v>
      </c>
      <c r="H5" t="s">
        <v>4183</v>
      </c>
    </row>
    <row r="6" spans="1:8" x14ac:dyDescent="0.25">
      <c r="A6" s="30">
        <v>1002</v>
      </c>
      <c r="B6" s="30">
        <v>61033</v>
      </c>
      <c r="C6" s="30" t="s">
        <v>4186</v>
      </c>
      <c r="D6" s="30">
        <v>4</v>
      </c>
      <c r="E6" s="166" t="s">
        <v>4122</v>
      </c>
      <c r="F6">
        <v>3659.9942000000001</v>
      </c>
      <c r="G6">
        <v>4250</v>
      </c>
      <c r="H6" t="s">
        <v>4183</v>
      </c>
    </row>
    <row r="7" spans="1:8" x14ac:dyDescent="0.25">
      <c r="A7" s="30">
        <v>1002</v>
      </c>
      <c r="B7" s="30">
        <v>61034</v>
      </c>
      <c r="C7" s="30" t="s">
        <v>4187</v>
      </c>
      <c r="D7" s="30">
        <v>4</v>
      </c>
      <c r="E7" s="166" t="s">
        <v>4188</v>
      </c>
      <c r="F7">
        <v>2955.0031999999997</v>
      </c>
      <c r="G7">
        <v>3350</v>
      </c>
      <c r="H7" t="s">
        <v>4183</v>
      </c>
    </row>
    <row r="8" spans="1:8" x14ac:dyDescent="0.25">
      <c r="A8" s="30">
        <v>1002</v>
      </c>
      <c r="B8" s="30">
        <v>61035</v>
      </c>
      <c r="C8" s="30" t="s">
        <v>4189</v>
      </c>
      <c r="D8" s="30">
        <v>4</v>
      </c>
      <c r="E8" s="166" t="s">
        <v>4188</v>
      </c>
      <c r="F8">
        <v>2955.0031999999997</v>
      </c>
      <c r="G8">
        <v>3350</v>
      </c>
      <c r="H8" t="s">
        <v>4183</v>
      </c>
    </row>
    <row r="9" spans="1:8" x14ac:dyDescent="0.25">
      <c r="A9" s="30">
        <v>1001</v>
      </c>
      <c r="B9" s="30">
        <v>61036</v>
      </c>
      <c r="C9" s="30" t="s">
        <v>4190</v>
      </c>
      <c r="D9" s="30">
        <v>4</v>
      </c>
      <c r="E9" s="166" t="s">
        <v>4191</v>
      </c>
      <c r="F9">
        <v>3425.0001499999998</v>
      </c>
      <c r="G9">
        <v>3990</v>
      </c>
      <c r="H9" t="s">
        <v>4183</v>
      </c>
    </row>
    <row r="10" spans="1:8" x14ac:dyDescent="0.25">
      <c r="A10" s="30">
        <v>1002</v>
      </c>
      <c r="B10" s="30">
        <v>61036</v>
      </c>
      <c r="C10" s="30" t="s">
        <v>4190</v>
      </c>
      <c r="D10" s="30">
        <v>4</v>
      </c>
      <c r="E10" s="166" t="s">
        <v>4192</v>
      </c>
      <c r="F10">
        <v>3424.9971999999998</v>
      </c>
      <c r="G10">
        <v>3990</v>
      </c>
      <c r="H10" t="s">
        <v>4183</v>
      </c>
    </row>
    <row r="11" spans="1:8" x14ac:dyDescent="0.25">
      <c r="A11" s="30">
        <v>1001</v>
      </c>
      <c r="B11" s="30">
        <v>61037</v>
      </c>
      <c r="C11" s="30" t="s">
        <v>4193</v>
      </c>
      <c r="D11" s="30">
        <v>4</v>
      </c>
      <c r="E11" s="166" t="s">
        <v>4084</v>
      </c>
      <c r="F11">
        <v>3210.0012000000002</v>
      </c>
      <c r="G11">
        <v>3590</v>
      </c>
      <c r="H11" t="s">
        <v>4183</v>
      </c>
    </row>
    <row r="12" spans="1:8" x14ac:dyDescent="0.25">
      <c r="A12" s="30">
        <v>1002</v>
      </c>
      <c r="B12" s="30">
        <v>61037</v>
      </c>
      <c r="C12" s="30" t="s">
        <v>4193</v>
      </c>
      <c r="D12" s="30">
        <v>4</v>
      </c>
      <c r="E12" s="166" t="s">
        <v>4084</v>
      </c>
      <c r="F12">
        <v>3210.0012000000002</v>
      </c>
      <c r="G12">
        <v>3590</v>
      </c>
      <c r="H12" t="s">
        <v>4183</v>
      </c>
    </row>
    <row r="13" spans="1:8" x14ac:dyDescent="0.25">
      <c r="A13" s="30">
        <v>1002</v>
      </c>
      <c r="B13" s="30">
        <v>61039</v>
      </c>
      <c r="C13" s="30" t="s">
        <v>4194</v>
      </c>
      <c r="D13" s="30">
        <v>4</v>
      </c>
      <c r="E13" s="166" t="s">
        <v>4084</v>
      </c>
      <c r="F13">
        <v>3210.0012000000002</v>
      </c>
      <c r="G13">
        <v>3590</v>
      </c>
      <c r="H13" t="s">
        <v>4183</v>
      </c>
    </row>
    <row r="14" spans="1:8" x14ac:dyDescent="0.25">
      <c r="A14" s="30">
        <v>1001</v>
      </c>
      <c r="B14" s="30">
        <v>61040</v>
      </c>
      <c r="C14" s="30" t="s">
        <v>4176</v>
      </c>
      <c r="D14" s="30">
        <v>4</v>
      </c>
      <c r="E14" s="166" t="s">
        <v>4195</v>
      </c>
      <c r="F14">
        <v>2955.0061499999997</v>
      </c>
      <c r="G14">
        <v>3350</v>
      </c>
      <c r="H14" t="s">
        <v>4183</v>
      </c>
    </row>
    <row r="15" spans="1:8" x14ac:dyDescent="0.25">
      <c r="A15" s="30">
        <v>1001</v>
      </c>
      <c r="B15" s="30">
        <v>61341</v>
      </c>
      <c r="C15" s="30" t="s">
        <v>4178</v>
      </c>
      <c r="D15" s="30">
        <v>4</v>
      </c>
      <c r="E15" s="166" t="s">
        <v>4196</v>
      </c>
      <c r="F15">
        <v>3155.0043499999997</v>
      </c>
      <c r="G15">
        <v>3590</v>
      </c>
      <c r="H15" t="s">
        <v>4183</v>
      </c>
    </row>
    <row r="16" spans="1:8" x14ac:dyDescent="0.25">
      <c r="A16" s="30">
        <v>1001</v>
      </c>
      <c r="B16" s="30">
        <v>61342</v>
      </c>
      <c r="C16" s="30" t="s">
        <v>4179</v>
      </c>
      <c r="D16" s="30">
        <v>4</v>
      </c>
      <c r="E16" s="166" t="s">
        <v>4197</v>
      </c>
      <c r="F16">
        <v>3004.9998000000001</v>
      </c>
      <c r="G16">
        <v>3350</v>
      </c>
      <c r="H16" t="s">
        <v>4183</v>
      </c>
    </row>
    <row r="17" spans="1:8" x14ac:dyDescent="0.25">
      <c r="A17" s="30">
        <v>1001</v>
      </c>
      <c r="B17" s="30">
        <v>405637</v>
      </c>
      <c r="C17" s="30" t="s">
        <v>4001</v>
      </c>
      <c r="D17" s="30">
        <v>4</v>
      </c>
      <c r="E17" s="166" t="s">
        <v>4011</v>
      </c>
      <c r="F17">
        <v>2759.9964</v>
      </c>
      <c r="G17">
        <v>3590</v>
      </c>
      <c r="H17" t="s">
        <v>4183</v>
      </c>
    </row>
    <row r="18" spans="1:8" x14ac:dyDescent="0.25">
      <c r="A18" s="30">
        <v>1002</v>
      </c>
      <c r="B18" s="30">
        <v>405657</v>
      </c>
      <c r="C18" s="30" t="s">
        <v>4002</v>
      </c>
      <c r="D18" s="30">
        <v>4</v>
      </c>
      <c r="E18" s="166" t="s">
        <v>4011</v>
      </c>
      <c r="F18">
        <v>2759.9964</v>
      </c>
      <c r="G18">
        <v>3350</v>
      </c>
      <c r="H18" t="s">
        <v>4183</v>
      </c>
    </row>
    <row r="19" spans="1:8" x14ac:dyDescent="0.25">
      <c r="A19" s="30">
        <v>1001</v>
      </c>
      <c r="B19" s="30">
        <v>405659</v>
      </c>
      <c r="C19" s="30" t="s">
        <v>3282</v>
      </c>
      <c r="D19" s="30">
        <v>4</v>
      </c>
      <c r="E19" s="166" t="s">
        <v>4012</v>
      </c>
      <c r="F19">
        <v>2834.9971999999998</v>
      </c>
      <c r="G19">
        <v>3590</v>
      </c>
      <c r="H19" t="s">
        <v>4183</v>
      </c>
    </row>
    <row r="20" spans="1:8" x14ac:dyDescent="0.25">
      <c r="A20" s="30">
        <v>1002</v>
      </c>
      <c r="B20" s="30">
        <v>405671</v>
      </c>
      <c r="C20" s="30" t="s">
        <v>1273</v>
      </c>
      <c r="D20" s="30">
        <v>4</v>
      </c>
      <c r="E20" s="166" t="s">
        <v>4013</v>
      </c>
      <c r="F20">
        <v>2975.0041999999999</v>
      </c>
      <c r="G20">
        <v>3590</v>
      </c>
      <c r="H20" t="s">
        <v>4183</v>
      </c>
    </row>
    <row r="21" spans="1:8" x14ac:dyDescent="0.25">
      <c r="A21" s="30">
        <v>1001</v>
      </c>
      <c r="B21" s="30">
        <v>405674</v>
      </c>
      <c r="C21" s="30" t="s">
        <v>268</v>
      </c>
      <c r="D21" s="30">
        <v>4</v>
      </c>
      <c r="E21" s="166" t="s">
        <v>4014</v>
      </c>
      <c r="F21">
        <v>2840.9001499999999</v>
      </c>
      <c r="G21">
        <v>3590</v>
      </c>
      <c r="H21" t="s">
        <v>4183</v>
      </c>
    </row>
    <row r="22" spans="1:8" x14ac:dyDescent="0.25">
      <c r="A22" s="30">
        <v>1001</v>
      </c>
      <c r="B22" s="30">
        <v>405678</v>
      </c>
      <c r="C22" s="30" t="s">
        <v>108</v>
      </c>
      <c r="D22" s="30">
        <v>4</v>
      </c>
      <c r="E22" s="166" t="s">
        <v>4015</v>
      </c>
      <c r="F22">
        <v>2837.9501499999997</v>
      </c>
      <c r="G22">
        <v>3590</v>
      </c>
      <c r="H22" t="s">
        <v>4183</v>
      </c>
    </row>
    <row r="23" spans="1:8" x14ac:dyDescent="0.25">
      <c r="A23" s="30">
        <v>1001</v>
      </c>
      <c r="B23" s="30">
        <v>405680</v>
      </c>
      <c r="C23" s="30" t="s">
        <v>430</v>
      </c>
      <c r="D23" s="30">
        <v>4</v>
      </c>
      <c r="E23" s="166" t="s">
        <v>4016</v>
      </c>
      <c r="F23">
        <v>2565.0014000000001</v>
      </c>
      <c r="G23">
        <v>3590</v>
      </c>
      <c r="H23" t="s">
        <v>4183</v>
      </c>
    </row>
    <row r="24" spans="1:8" x14ac:dyDescent="0.25">
      <c r="A24" s="30">
        <v>1001</v>
      </c>
      <c r="B24" s="30">
        <v>405681</v>
      </c>
      <c r="C24" s="30" t="s">
        <v>564</v>
      </c>
      <c r="D24" s="30">
        <v>4</v>
      </c>
      <c r="E24" s="166" t="s">
        <v>4017</v>
      </c>
      <c r="F24">
        <v>2624.9926</v>
      </c>
      <c r="G24">
        <v>3590</v>
      </c>
      <c r="H24" t="s">
        <v>4183</v>
      </c>
    </row>
    <row r="25" spans="1:8" x14ac:dyDescent="0.25">
      <c r="A25" s="30">
        <v>1001</v>
      </c>
      <c r="B25" s="30">
        <v>405690</v>
      </c>
      <c r="C25" s="30" t="s">
        <v>555</v>
      </c>
      <c r="D25" s="30">
        <v>4</v>
      </c>
      <c r="E25" s="166" t="s">
        <v>4016</v>
      </c>
      <c r="F25">
        <v>2565.0014000000001</v>
      </c>
      <c r="G25">
        <v>3590</v>
      </c>
      <c r="H25" t="s">
        <v>4183</v>
      </c>
    </row>
    <row r="26" spans="1:8" x14ac:dyDescent="0.25">
      <c r="A26" s="30">
        <v>1002</v>
      </c>
      <c r="B26" s="30">
        <v>405723</v>
      </c>
      <c r="C26" s="30" t="s">
        <v>4003</v>
      </c>
      <c r="D26" s="30">
        <v>4</v>
      </c>
      <c r="E26" s="166" t="s">
        <v>4019</v>
      </c>
      <c r="F26">
        <v>4205.0007999999998</v>
      </c>
      <c r="G26">
        <v>4750</v>
      </c>
      <c r="H26" t="s">
        <v>4183</v>
      </c>
    </row>
    <row r="27" spans="1:8" x14ac:dyDescent="0.25">
      <c r="A27" s="30">
        <v>1002</v>
      </c>
      <c r="B27" s="30">
        <v>408747</v>
      </c>
      <c r="C27" s="30" t="s">
        <v>316</v>
      </c>
      <c r="D27" s="30">
        <v>4</v>
      </c>
      <c r="E27" s="166" t="s">
        <v>4020</v>
      </c>
      <c r="F27">
        <v>2110.0052000000001</v>
      </c>
      <c r="G27">
        <v>2790</v>
      </c>
      <c r="H27" t="s">
        <v>4183</v>
      </c>
    </row>
    <row r="28" spans="1:8" x14ac:dyDescent="0.25">
      <c r="A28" s="30">
        <v>1001</v>
      </c>
      <c r="B28" s="30">
        <v>408748</v>
      </c>
      <c r="C28" s="30" t="s">
        <v>319</v>
      </c>
      <c r="D28" s="30">
        <v>4</v>
      </c>
      <c r="E28" s="166" t="s">
        <v>4198</v>
      </c>
      <c r="F28">
        <v>2669.9978000000001</v>
      </c>
      <c r="G28">
        <v>3090</v>
      </c>
      <c r="H28" t="s">
        <v>4183</v>
      </c>
    </row>
    <row r="29" spans="1:8" x14ac:dyDescent="0.25">
      <c r="A29" s="30">
        <v>1001</v>
      </c>
      <c r="B29" s="30">
        <v>408760</v>
      </c>
      <c r="C29" s="30" t="s">
        <v>3299</v>
      </c>
      <c r="D29" s="30">
        <v>4</v>
      </c>
      <c r="E29" s="166" t="s">
        <v>4021</v>
      </c>
      <c r="F29">
        <v>2184.9942000000001</v>
      </c>
      <c r="G29">
        <v>3090</v>
      </c>
      <c r="H29" t="s">
        <v>4183</v>
      </c>
    </row>
    <row r="30" spans="1:8" x14ac:dyDescent="0.25">
      <c r="A30" s="30">
        <v>1001</v>
      </c>
      <c r="B30" s="30">
        <v>408761</v>
      </c>
      <c r="C30" s="30" t="s">
        <v>31</v>
      </c>
      <c r="D30" s="30">
        <v>4</v>
      </c>
      <c r="E30" s="166" t="s">
        <v>4022</v>
      </c>
      <c r="F30">
        <v>2495.0008499999994</v>
      </c>
      <c r="G30">
        <v>3090</v>
      </c>
      <c r="H30" t="s">
        <v>4183</v>
      </c>
    </row>
    <row r="31" spans="1:8" x14ac:dyDescent="0.25">
      <c r="A31" s="30">
        <v>1002</v>
      </c>
      <c r="B31" s="30">
        <v>408782</v>
      </c>
      <c r="C31" s="30" t="s">
        <v>87</v>
      </c>
      <c r="D31" s="30">
        <v>4</v>
      </c>
      <c r="E31" s="166" t="s">
        <v>4023</v>
      </c>
      <c r="F31">
        <v>2495.0037999999995</v>
      </c>
      <c r="G31">
        <v>3090</v>
      </c>
      <c r="H31" t="s">
        <v>4183</v>
      </c>
    </row>
    <row r="32" spans="1:8" x14ac:dyDescent="0.25">
      <c r="A32" s="30">
        <v>1001</v>
      </c>
      <c r="B32" s="30">
        <v>408788</v>
      </c>
      <c r="C32" s="30" t="s">
        <v>48</v>
      </c>
      <c r="D32" s="30">
        <v>4</v>
      </c>
      <c r="E32" s="166" t="s">
        <v>4022</v>
      </c>
      <c r="F32">
        <v>2495.0008499999994</v>
      </c>
      <c r="G32">
        <v>3090</v>
      </c>
      <c r="H32" t="s">
        <v>4183</v>
      </c>
    </row>
    <row r="33" spans="1:8" x14ac:dyDescent="0.25">
      <c r="A33" s="30">
        <v>1002</v>
      </c>
      <c r="B33" s="30">
        <v>408850</v>
      </c>
      <c r="C33" s="30" t="s">
        <v>270</v>
      </c>
      <c r="D33" s="30">
        <v>4</v>
      </c>
      <c r="E33" s="166" t="s">
        <v>4016</v>
      </c>
      <c r="F33">
        <v>2565.0014000000001</v>
      </c>
      <c r="G33">
        <v>3590</v>
      </c>
      <c r="H33" t="s">
        <v>4183</v>
      </c>
    </row>
    <row r="34" spans="1:8" x14ac:dyDescent="0.25">
      <c r="A34" s="30">
        <v>1001</v>
      </c>
      <c r="B34" s="30">
        <v>408854</v>
      </c>
      <c r="C34" s="30" t="s">
        <v>1544</v>
      </c>
      <c r="D34" s="30">
        <v>4</v>
      </c>
      <c r="E34" s="166" t="s">
        <v>4013</v>
      </c>
      <c r="F34">
        <v>2975.0041999999999</v>
      </c>
      <c r="G34">
        <v>3590</v>
      </c>
      <c r="H34" t="s">
        <v>4183</v>
      </c>
    </row>
    <row r="35" spans="1:8" x14ac:dyDescent="0.25">
      <c r="A35" s="30">
        <v>1001</v>
      </c>
      <c r="B35" s="30">
        <v>408877</v>
      </c>
      <c r="C35" s="30" t="s">
        <v>217</v>
      </c>
      <c r="D35" s="30">
        <v>4</v>
      </c>
      <c r="E35" s="166" t="s">
        <v>4018</v>
      </c>
      <c r="F35">
        <v>2684.9955999999997</v>
      </c>
      <c r="G35">
        <v>3590</v>
      </c>
      <c r="H35" t="s">
        <v>4183</v>
      </c>
    </row>
    <row r="36" spans="1:8" x14ac:dyDescent="0.25">
      <c r="A36" s="30">
        <v>1002</v>
      </c>
      <c r="B36" s="30">
        <v>408877</v>
      </c>
      <c r="C36" s="30" t="s">
        <v>217</v>
      </c>
      <c r="D36" s="30">
        <v>4</v>
      </c>
      <c r="E36" s="166" t="s">
        <v>4013</v>
      </c>
      <c r="F36">
        <v>2975.0041999999999</v>
      </c>
      <c r="G36">
        <v>3590</v>
      </c>
      <c r="H36" t="s">
        <v>4183</v>
      </c>
    </row>
    <row r="37" spans="1:8" x14ac:dyDescent="0.25">
      <c r="A37" s="30">
        <v>1001</v>
      </c>
      <c r="B37" s="30">
        <v>408910</v>
      </c>
      <c r="C37" s="30" t="s">
        <v>638</v>
      </c>
      <c r="D37" s="30">
        <v>4</v>
      </c>
      <c r="E37" s="166" t="s">
        <v>4024</v>
      </c>
      <c r="F37">
        <v>3519.9990000000003</v>
      </c>
      <c r="G37">
        <v>4250</v>
      </c>
      <c r="H37" t="s">
        <v>4183</v>
      </c>
    </row>
    <row r="38" spans="1:8" x14ac:dyDescent="0.25">
      <c r="A38" s="30">
        <v>1002</v>
      </c>
      <c r="B38" s="30">
        <v>408911</v>
      </c>
      <c r="C38" s="30" t="s">
        <v>1160</v>
      </c>
      <c r="D38" s="30">
        <v>4</v>
      </c>
      <c r="E38" s="166" t="s">
        <v>4024</v>
      </c>
      <c r="F38">
        <v>3519.9990000000003</v>
      </c>
      <c r="G38">
        <v>4250</v>
      </c>
      <c r="H38" t="s">
        <v>4183</v>
      </c>
    </row>
    <row r="39" spans="1:8" x14ac:dyDescent="0.25">
      <c r="A39" s="30">
        <v>1001</v>
      </c>
      <c r="B39" s="30">
        <v>408915</v>
      </c>
      <c r="C39" s="30" t="s">
        <v>583</v>
      </c>
      <c r="D39" s="30">
        <v>4</v>
      </c>
      <c r="E39" s="166" t="s">
        <v>4025</v>
      </c>
      <c r="F39">
        <v>3331.9246999999996</v>
      </c>
      <c r="G39">
        <v>4250</v>
      </c>
      <c r="H39" t="s">
        <v>4183</v>
      </c>
    </row>
    <row r="40" spans="1:8" x14ac:dyDescent="0.25">
      <c r="A40" s="30">
        <v>1001</v>
      </c>
      <c r="B40" s="30">
        <v>408937</v>
      </c>
      <c r="C40" s="30" t="s">
        <v>502</v>
      </c>
      <c r="D40" s="30">
        <v>4</v>
      </c>
      <c r="E40" s="166" t="s">
        <v>4026</v>
      </c>
      <c r="F40">
        <v>3094.9983999999999</v>
      </c>
      <c r="G40">
        <v>4250</v>
      </c>
      <c r="H40" t="s">
        <v>4183</v>
      </c>
    </row>
    <row r="41" spans="1:8" x14ac:dyDescent="0.25">
      <c r="A41" s="30">
        <v>1002</v>
      </c>
      <c r="B41" s="30">
        <v>408946</v>
      </c>
      <c r="C41" s="30" t="s">
        <v>664</v>
      </c>
      <c r="D41" s="30">
        <v>4</v>
      </c>
      <c r="E41" s="166" t="s">
        <v>4199</v>
      </c>
      <c r="F41">
        <v>3695.0048000000002</v>
      </c>
      <c r="G41">
        <v>4250</v>
      </c>
      <c r="H41" t="s">
        <v>4183</v>
      </c>
    </row>
    <row r="42" spans="1:8" x14ac:dyDescent="0.25">
      <c r="A42" s="30">
        <v>1002</v>
      </c>
      <c r="B42" s="30">
        <v>408970</v>
      </c>
      <c r="C42" s="30" t="s">
        <v>1679</v>
      </c>
      <c r="D42" s="30">
        <v>1</v>
      </c>
      <c r="E42" s="166" t="s">
        <v>4200</v>
      </c>
      <c r="F42">
        <v>3659.9942000000001</v>
      </c>
      <c r="G42">
        <v>4250</v>
      </c>
      <c r="H42" t="s">
        <v>4183</v>
      </c>
    </row>
    <row r="43" spans="1:8" x14ac:dyDescent="0.25">
      <c r="A43" s="30">
        <v>1001</v>
      </c>
      <c r="B43" s="30">
        <v>408971</v>
      </c>
      <c r="C43" s="30" t="s">
        <v>3301</v>
      </c>
      <c r="D43" s="30">
        <v>4</v>
      </c>
      <c r="E43" s="166" t="s">
        <v>4010</v>
      </c>
      <c r="F43">
        <v>3265.0009999999997</v>
      </c>
      <c r="G43">
        <v>3990</v>
      </c>
      <c r="H43" t="s">
        <v>4183</v>
      </c>
    </row>
    <row r="44" spans="1:8" x14ac:dyDescent="0.25">
      <c r="A44" s="30">
        <v>1001</v>
      </c>
      <c r="B44" s="30">
        <v>408997</v>
      </c>
      <c r="C44" s="30" t="s">
        <v>524</v>
      </c>
      <c r="D44" s="30">
        <v>4</v>
      </c>
      <c r="E44" s="166" t="s">
        <v>4026</v>
      </c>
      <c r="F44">
        <v>3094.9983999999999</v>
      </c>
      <c r="G44">
        <v>4250</v>
      </c>
      <c r="H44" t="s">
        <v>4183</v>
      </c>
    </row>
    <row r="45" spans="1:8" x14ac:dyDescent="0.25">
      <c r="A45" s="30">
        <v>1002</v>
      </c>
      <c r="B45" s="30">
        <v>409005</v>
      </c>
      <c r="C45" s="30" t="s">
        <v>1732</v>
      </c>
      <c r="D45" s="30">
        <v>4</v>
      </c>
      <c r="E45" s="166" t="s">
        <v>4122</v>
      </c>
      <c r="F45">
        <v>3659.9942000000001</v>
      </c>
      <c r="G45">
        <v>4250</v>
      </c>
      <c r="H45" t="s">
        <v>4183</v>
      </c>
    </row>
    <row r="46" spans="1:8" x14ac:dyDescent="0.25">
      <c r="A46" s="30">
        <v>1002</v>
      </c>
      <c r="B46" s="30">
        <v>409009</v>
      </c>
      <c r="C46" s="30" t="s">
        <v>4027</v>
      </c>
      <c r="D46" s="30">
        <v>2</v>
      </c>
      <c r="E46" s="166" t="s">
        <v>4028</v>
      </c>
      <c r="F46">
        <v>3094.9983999999999</v>
      </c>
      <c r="G46">
        <v>4250</v>
      </c>
      <c r="H46" t="s">
        <v>4183</v>
      </c>
    </row>
    <row r="47" spans="1:8" x14ac:dyDescent="0.25">
      <c r="A47" s="30">
        <v>1001</v>
      </c>
      <c r="B47" s="30">
        <v>409011</v>
      </c>
      <c r="C47" s="30" t="s">
        <v>4029</v>
      </c>
      <c r="D47" s="30">
        <v>4</v>
      </c>
      <c r="E47" s="166" t="s">
        <v>4030</v>
      </c>
      <c r="F47">
        <v>2461.3856000000001</v>
      </c>
      <c r="G47">
        <v>4250</v>
      </c>
      <c r="H47" t="s">
        <v>4183</v>
      </c>
    </row>
    <row r="48" spans="1:8" x14ac:dyDescent="0.25">
      <c r="A48" s="30">
        <v>1002</v>
      </c>
      <c r="B48" s="30">
        <v>409011</v>
      </c>
      <c r="C48" s="30" t="s">
        <v>4029</v>
      </c>
      <c r="D48" s="30">
        <v>8</v>
      </c>
      <c r="E48" s="166" t="s">
        <v>4031</v>
      </c>
      <c r="F48">
        <v>3325.0039999999999</v>
      </c>
      <c r="G48">
        <v>4250</v>
      </c>
      <c r="H48" t="s">
        <v>4183</v>
      </c>
    </row>
    <row r="49" spans="1:8" x14ac:dyDescent="0.25">
      <c r="A49" s="30">
        <v>1001</v>
      </c>
      <c r="B49" s="30">
        <v>409037</v>
      </c>
      <c r="C49" s="30" t="s">
        <v>1779</v>
      </c>
      <c r="D49" s="30">
        <v>4</v>
      </c>
      <c r="E49" s="166" t="s">
        <v>4032</v>
      </c>
      <c r="F49">
        <v>3234.9994999999999</v>
      </c>
      <c r="G49">
        <v>4250</v>
      </c>
      <c r="H49" t="s">
        <v>4183</v>
      </c>
    </row>
    <row r="50" spans="1:8" x14ac:dyDescent="0.25">
      <c r="A50" s="30">
        <v>1001</v>
      </c>
      <c r="B50" s="30">
        <v>409070</v>
      </c>
      <c r="C50" s="30" t="s">
        <v>1824</v>
      </c>
      <c r="D50" s="30">
        <v>4</v>
      </c>
      <c r="E50" s="166" t="s">
        <v>4033</v>
      </c>
      <c r="F50">
        <v>3819.9874500000001</v>
      </c>
      <c r="G50">
        <v>4250</v>
      </c>
      <c r="H50" t="s">
        <v>4183</v>
      </c>
    </row>
    <row r="51" spans="1:8" x14ac:dyDescent="0.25">
      <c r="A51" s="30">
        <v>1001</v>
      </c>
      <c r="B51" s="30">
        <v>445811</v>
      </c>
      <c r="C51" s="30" t="s">
        <v>921</v>
      </c>
      <c r="D51" s="30">
        <v>3</v>
      </c>
      <c r="E51" s="166" t="s">
        <v>4034</v>
      </c>
      <c r="F51">
        <v>596.41919999999993</v>
      </c>
      <c r="G51" t="s">
        <v>4201</v>
      </c>
      <c r="H51" t="s">
        <v>4202</v>
      </c>
    </row>
    <row r="52" spans="1:8" x14ac:dyDescent="0.25">
      <c r="A52" s="30">
        <v>1002</v>
      </c>
      <c r="B52" s="30">
        <v>445811</v>
      </c>
      <c r="C52" s="30" t="s">
        <v>921</v>
      </c>
      <c r="D52" s="30">
        <v>14</v>
      </c>
      <c r="E52" s="166" t="s">
        <v>4035</v>
      </c>
      <c r="F52">
        <v>587.05674285714281</v>
      </c>
      <c r="G52" t="s">
        <v>4201</v>
      </c>
      <c r="H52" t="s">
        <v>4202</v>
      </c>
    </row>
    <row r="53" spans="1:8" x14ac:dyDescent="0.25">
      <c r="A53" s="30">
        <v>1002</v>
      </c>
      <c r="B53" s="30">
        <v>445814</v>
      </c>
      <c r="C53" s="30" t="s">
        <v>1141</v>
      </c>
      <c r="D53" s="30">
        <v>2</v>
      </c>
      <c r="E53" s="166" t="s">
        <v>4036</v>
      </c>
      <c r="F53">
        <v>871.81939999999997</v>
      </c>
      <c r="G53" t="s">
        <v>4201</v>
      </c>
      <c r="H53" t="s">
        <v>4202</v>
      </c>
    </row>
    <row r="54" spans="1:8" x14ac:dyDescent="0.25">
      <c r="A54" s="30">
        <v>1001</v>
      </c>
      <c r="B54" s="30">
        <v>447805</v>
      </c>
      <c r="C54" s="30" t="s">
        <v>866</v>
      </c>
      <c r="D54" s="30">
        <v>4</v>
      </c>
      <c r="E54" s="166" t="s">
        <v>4037</v>
      </c>
      <c r="F54">
        <v>1132.6141499999999</v>
      </c>
      <c r="G54" t="s">
        <v>4201</v>
      </c>
      <c r="H54" t="s">
        <v>4202</v>
      </c>
    </row>
    <row r="55" spans="1:8" x14ac:dyDescent="0.25">
      <c r="A55" s="30">
        <v>1002</v>
      </c>
      <c r="B55" s="30">
        <v>447805</v>
      </c>
      <c r="C55" s="30" t="s">
        <v>866</v>
      </c>
      <c r="D55" s="30">
        <v>2</v>
      </c>
      <c r="E55" s="166" t="s">
        <v>4038</v>
      </c>
      <c r="F55">
        <v>1009.9973999999999</v>
      </c>
      <c r="G55" t="s">
        <v>4201</v>
      </c>
      <c r="H55" t="s">
        <v>4202</v>
      </c>
    </row>
    <row r="56" spans="1:8" x14ac:dyDescent="0.25">
      <c r="A56" s="30">
        <v>1002</v>
      </c>
      <c r="B56" s="30">
        <v>447840</v>
      </c>
      <c r="C56" s="30" t="s">
        <v>3302</v>
      </c>
      <c r="D56" s="30">
        <v>3</v>
      </c>
      <c r="E56" s="166" t="s">
        <v>4039</v>
      </c>
      <c r="F56">
        <v>794.5412</v>
      </c>
      <c r="G56" t="s">
        <v>4201</v>
      </c>
      <c r="H56" t="s">
        <v>4202</v>
      </c>
    </row>
    <row r="57" spans="1:8" x14ac:dyDescent="0.25">
      <c r="A57" s="30">
        <v>1001</v>
      </c>
      <c r="B57" s="30">
        <v>447847</v>
      </c>
      <c r="C57" s="30" t="s">
        <v>3303</v>
      </c>
      <c r="D57" s="30">
        <v>2</v>
      </c>
      <c r="E57" s="166" t="s">
        <v>4040</v>
      </c>
      <c r="F57">
        <v>1352.8050999999998</v>
      </c>
      <c r="G57" t="s">
        <v>4201</v>
      </c>
      <c r="H57" t="s">
        <v>4202</v>
      </c>
    </row>
    <row r="58" spans="1:8" x14ac:dyDescent="0.25">
      <c r="A58" s="30">
        <v>1002</v>
      </c>
      <c r="B58" s="30">
        <v>447847</v>
      </c>
      <c r="C58" s="30" t="s">
        <v>3303</v>
      </c>
      <c r="D58" s="30">
        <v>3</v>
      </c>
      <c r="E58" s="166" t="s">
        <v>4041</v>
      </c>
      <c r="F58">
        <v>1354.4747999999997</v>
      </c>
      <c r="G58" t="s">
        <v>4201</v>
      </c>
      <c r="H58" t="s">
        <v>4202</v>
      </c>
    </row>
    <row r="59" spans="1:8" x14ac:dyDescent="0.25">
      <c r="A59" s="30">
        <v>1001</v>
      </c>
      <c r="B59" s="30">
        <v>447852</v>
      </c>
      <c r="C59" s="30" t="s">
        <v>3304</v>
      </c>
      <c r="D59" s="30">
        <v>2</v>
      </c>
      <c r="E59" s="166" t="s">
        <v>4042</v>
      </c>
      <c r="F59">
        <v>1057.9998000000001</v>
      </c>
      <c r="G59" t="s">
        <v>4201</v>
      </c>
      <c r="H59" t="s">
        <v>4202</v>
      </c>
    </row>
    <row r="60" spans="1:8" x14ac:dyDescent="0.25">
      <c r="A60" s="30">
        <v>1002</v>
      </c>
      <c r="B60" s="30">
        <v>447862</v>
      </c>
      <c r="C60" s="30" t="s">
        <v>3305</v>
      </c>
      <c r="D60" s="30">
        <v>1</v>
      </c>
      <c r="E60" s="166" t="s">
        <v>4043</v>
      </c>
      <c r="F60">
        <v>1152.4823999999999</v>
      </c>
      <c r="G60" t="s">
        <v>4201</v>
      </c>
      <c r="H60" t="s">
        <v>4202</v>
      </c>
    </row>
    <row r="61" spans="1:8" x14ac:dyDescent="0.25">
      <c r="A61" s="30">
        <v>1002</v>
      </c>
      <c r="B61" s="30">
        <v>455514</v>
      </c>
      <c r="C61" s="30" t="s">
        <v>912</v>
      </c>
      <c r="D61" s="30">
        <v>2</v>
      </c>
      <c r="E61" s="30" t="s">
        <v>4044</v>
      </c>
      <c r="F61">
        <v>1208.3907999999999</v>
      </c>
      <c r="G61" t="s">
        <v>4201</v>
      </c>
      <c r="H61" t="s">
        <v>4202</v>
      </c>
    </row>
    <row r="62" spans="1:8" x14ac:dyDescent="0.25">
      <c r="A62" s="30">
        <v>1001</v>
      </c>
      <c r="B62" s="30">
        <v>487232</v>
      </c>
      <c r="C62" s="30" t="s">
        <v>921</v>
      </c>
      <c r="D62" s="30">
        <v>1</v>
      </c>
      <c r="E62" s="166" t="s">
        <v>4203</v>
      </c>
      <c r="F62">
        <v>621.61219999999992</v>
      </c>
      <c r="G62" t="s">
        <v>4201</v>
      </c>
      <c r="H62" t="s">
        <v>4202</v>
      </c>
    </row>
    <row r="63" spans="1:8" x14ac:dyDescent="0.25">
      <c r="A63" s="30">
        <v>1002</v>
      </c>
      <c r="B63" s="30">
        <v>487232</v>
      </c>
      <c r="C63" s="30" t="s">
        <v>921</v>
      </c>
      <c r="D63" s="30">
        <v>7</v>
      </c>
      <c r="E63" s="166" t="s">
        <v>4045</v>
      </c>
      <c r="F63">
        <v>619.22354285714289</v>
      </c>
      <c r="G63" t="s">
        <v>4201</v>
      </c>
      <c r="H63" t="s">
        <v>4202</v>
      </c>
    </row>
    <row r="64" spans="1:8" x14ac:dyDescent="0.25">
      <c r="A64" s="30">
        <v>1002</v>
      </c>
      <c r="B64" s="30">
        <v>661481</v>
      </c>
      <c r="C64" s="30" t="s">
        <v>898</v>
      </c>
      <c r="D64" s="30">
        <v>1</v>
      </c>
      <c r="E64" s="166" t="s">
        <v>4046</v>
      </c>
      <c r="F64">
        <v>1021.9153999999999</v>
      </c>
      <c r="G64" t="s">
        <v>4201</v>
      </c>
      <c r="H64" t="s">
        <v>4202</v>
      </c>
    </row>
    <row r="65" spans="1:8" x14ac:dyDescent="0.25">
      <c r="A65" s="30">
        <v>1001</v>
      </c>
      <c r="B65" s="30">
        <v>661507</v>
      </c>
      <c r="C65" s="30" t="s">
        <v>3993</v>
      </c>
      <c r="D65" s="30">
        <v>8</v>
      </c>
      <c r="E65" s="166" t="s">
        <v>4204</v>
      </c>
      <c r="F65">
        <v>3065.0027999999998</v>
      </c>
      <c r="G65">
        <v>3590</v>
      </c>
      <c r="H65" t="s">
        <v>4183</v>
      </c>
    </row>
    <row r="66" spans="1:8" x14ac:dyDescent="0.25">
      <c r="A66" s="30">
        <v>1001</v>
      </c>
      <c r="B66" s="30">
        <v>661529</v>
      </c>
      <c r="C66" s="30" t="s">
        <v>3272</v>
      </c>
      <c r="D66" s="30">
        <v>4</v>
      </c>
      <c r="E66" s="166" t="s">
        <v>4048</v>
      </c>
      <c r="F66">
        <v>2759.99935</v>
      </c>
      <c r="G66">
        <v>3350</v>
      </c>
      <c r="H66" t="s">
        <v>4183</v>
      </c>
    </row>
    <row r="67" spans="1:8" x14ac:dyDescent="0.25">
      <c r="A67" s="30">
        <v>1002</v>
      </c>
      <c r="B67" s="30">
        <v>661529</v>
      </c>
      <c r="C67" s="30" t="s">
        <v>3272</v>
      </c>
      <c r="D67" s="30">
        <v>4</v>
      </c>
      <c r="E67" s="166" t="s">
        <v>4009</v>
      </c>
      <c r="F67">
        <v>2629.9957999999997</v>
      </c>
      <c r="G67">
        <v>3350</v>
      </c>
      <c r="H67" t="s">
        <v>4183</v>
      </c>
    </row>
    <row r="68" spans="1:8" x14ac:dyDescent="0.25">
      <c r="A68" s="30">
        <v>1001</v>
      </c>
      <c r="B68" s="30">
        <v>661565</v>
      </c>
      <c r="C68" s="30" t="s">
        <v>510</v>
      </c>
      <c r="D68" s="30">
        <v>4</v>
      </c>
      <c r="E68" s="166" t="s">
        <v>4049</v>
      </c>
      <c r="F68">
        <v>2950</v>
      </c>
      <c r="G68">
        <v>3990</v>
      </c>
      <c r="H68" t="s">
        <v>4183</v>
      </c>
    </row>
    <row r="69" spans="1:8" x14ac:dyDescent="0.25">
      <c r="A69" s="30">
        <v>1001</v>
      </c>
      <c r="B69" s="30">
        <v>661628</v>
      </c>
      <c r="C69" s="30" t="s">
        <v>2058</v>
      </c>
      <c r="D69" s="30">
        <v>4</v>
      </c>
      <c r="E69" s="166" t="s">
        <v>4050</v>
      </c>
      <c r="F69">
        <v>3091.4259499999998</v>
      </c>
      <c r="G69">
        <v>3990</v>
      </c>
      <c r="H69" t="s">
        <v>4183</v>
      </c>
    </row>
    <row r="70" spans="1:8" x14ac:dyDescent="0.25">
      <c r="A70" s="30">
        <v>1002</v>
      </c>
      <c r="B70" s="30">
        <v>661628</v>
      </c>
      <c r="C70" s="30" t="s">
        <v>2058</v>
      </c>
      <c r="D70" s="30">
        <v>4</v>
      </c>
      <c r="E70" s="166" t="s">
        <v>4051</v>
      </c>
      <c r="F70">
        <v>3085.0037999999995</v>
      </c>
      <c r="G70">
        <v>3990</v>
      </c>
      <c r="H70" t="s">
        <v>4183</v>
      </c>
    </row>
    <row r="71" spans="1:8" x14ac:dyDescent="0.25">
      <c r="A71" s="30">
        <v>1002</v>
      </c>
      <c r="B71" s="30">
        <v>661641</v>
      </c>
      <c r="C71" s="30" t="s">
        <v>449</v>
      </c>
      <c r="D71" s="30">
        <v>4</v>
      </c>
      <c r="E71" s="166" t="s">
        <v>4199</v>
      </c>
      <c r="F71">
        <v>3695.0048000000002</v>
      </c>
      <c r="G71">
        <v>4250</v>
      </c>
      <c r="H71" t="s">
        <v>4183</v>
      </c>
    </row>
    <row r="72" spans="1:8" x14ac:dyDescent="0.25">
      <c r="A72" s="30">
        <v>1002</v>
      </c>
      <c r="B72" s="30">
        <v>661643</v>
      </c>
      <c r="C72" s="30" t="s">
        <v>447</v>
      </c>
      <c r="D72" s="30">
        <v>4</v>
      </c>
      <c r="E72" s="166" t="s">
        <v>4205</v>
      </c>
      <c r="F72">
        <v>3459.9959999999996</v>
      </c>
      <c r="G72">
        <v>3990</v>
      </c>
      <c r="H72" t="s">
        <v>4183</v>
      </c>
    </row>
    <row r="73" spans="1:8" x14ac:dyDescent="0.25">
      <c r="A73" s="30">
        <v>1001</v>
      </c>
      <c r="B73" s="30">
        <v>661667</v>
      </c>
      <c r="C73" s="30" t="s">
        <v>3306</v>
      </c>
      <c r="D73" s="30">
        <v>4</v>
      </c>
      <c r="E73" s="166" t="s">
        <v>4012</v>
      </c>
      <c r="F73">
        <v>2834.9971999999998</v>
      </c>
      <c r="G73">
        <v>3350</v>
      </c>
      <c r="H73" t="s">
        <v>4183</v>
      </c>
    </row>
    <row r="74" spans="1:8" x14ac:dyDescent="0.25">
      <c r="A74" s="30">
        <v>1002</v>
      </c>
      <c r="B74" s="30">
        <v>661667</v>
      </c>
      <c r="C74" s="30" t="s">
        <v>3306</v>
      </c>
      <c r="D74" s="30">
        <v>4</v>
      </c>
      <c r="E74" s="166" t="s">
        <v>4013</v>
      </c>
      <c r="F74">
        <v>2975.0041999999999</v>
      </c>
      <c r="G74">
        <v>3350</v>
      </c>
      <c r="H74" t="s">
        <v>4183</v>
      </c>
    </row>
    <row r="75" spans="1:8" x14ac:dyDescent="0.25">
      <c r="A75" s="30">
        <v>1001</v>
      </c>
      <c r="B75" s="30">
        <v>661680</v>
      </c>
      <c r="C75" s="30" t="s">
        <v>4004</v>
      </c>
      <c r="D75" s="30">
        <v>4</v>
      </c>
      <c r="E75" s="166" t="s">
        <v>4011</v>
      </c>
      <c r="F75">
        <v>2759.9964</v>
      </c>
      <c r="G75">
        <v>3350</v>
      </c>
      <c r="H75" t="s">
        <v>4183</v>
      </c>
    </row>
    <row r="76" spans="1:8" x14ac:dyDescent="0.25">
      <c r="A76" s="30">
        <v>1002</v>
      </c>
      <c r="B76" s="30">
        <v>661680</v>
      </c>
      <c r="C76" s="30" t="s">
        <v>4004</v>
      </c>
      <c r="D76" s="30">
        <v>8</v>
      </c>
      <c r="E76" s="166" t="s">
        <v>4052</v>
      </c>
      <c r="F76">
        <v>2759.9964</v>
      </c>
      <c r="G76">
        <v>3350</v>
      </c>
      <c r="H76" t="s">
        <v>4183</v>
      </c>
    </row>
    <row r="77" spans="1:8" x14ac:dyDescent="0.25">
      <c r="A77" s="30">
        <v>1001</v>
      </c>
      <c r="B77" s="30">
        <v>661702</v>
      </c>
      <c r="C77" s="30" t="s">
        <v>794</v>
      </c>
      <c r="D77" s="30">
        <v>4</v>
      </c>
      <c r="E77" s="166" t="s">
        <v>4053</v>
      </c>
      <c r="F77">
        <v>3200.0065999999997</v>
      </c>
      <c r="G77">
        <v>4250</v>
      </c>
      <c r="H77" t="s">
        <v>4183</v>
      </c>
    </row>
    <row r="78" spans="1:8" x14ac:dyDescent="0.25">
      <c r="A78" s="30">
        <v>1002</v>
      </c>
      <c r="B78" s="30">
        <v>661702</v>
      </c>
      <c r="C78" s="30" t="s">
        <v>794</v>
      </c>
      <c r="D78" s="30">
        <v>4</v>
      </c>
      <c r="E78" s="166" t="s">
        <v>4054</v>
      </c>
      <c r="F78">
        <v>3325.0039999999999</v>
      </c>
      <c r="G78">
        <v>4250</v>
      </c>
      <c r="H78" t="s">
        <v>4183</v>
      </c>
    </row>
    <row r="79" spans="1:8" x14ac:dyDescent="0.25">
      <c r="A79" s="30">
        <v>1001</v>
      </c>
      <c r="B79" s="30">
        <v>661724</v>
      </c>
      <c r="C79" s="30" t="s">
        <v>205</v>
      </c>
      <c r="D79" s="30">
        <v>4</v>
      </c>
      <c r="E79" s="166" t="s">
        <v>4049</v>
      </c>
      <c r="F79">
        <v>2950</v>
      </c>
      <c r="G79">
        <v>3990</v>
      </c>
      <c r="H79" t="s">
        <v>4183</v>
      </c>
    </row>
    <row r="80" spans="1:8" x14ac:dyDescent="0.25">
      <c r="A80" s="30">
        <v>1001</v>
      </c>
      <c r="B80" s="30">
        <v>661733</v>
      </c>
      <c r="C80" s="30" t="s">
        <v>2162</v>
      </c>
      <c r="D80" s="30">
        <v>4</v>
      </c>
      <c r="E80" s="166" t="s">
        <v>4055</v>
      </c>
      <c r="F80">
        <v>3377.5021999999999</v>
      </c>
      <c r="G80">
        <v>4250</v>
      </c>
      <c r="H80" t="s">
        <v>4183</v>
      </c>
    </row>
    <row r="81" spans="1:8" x14ac:dyDescent="0.25">
      <c r="A81" s="30">
        <v>1001</v>
      </c>
      <c r="B81" s="30">
        <v>661737</v>
      </c>
      <c r="C81" s="30" t="s">
        <v>1132</v>
      </c>
      <c r="D81" s="30">
        <v>4</v>
      </c>
      <c r="E81" s="166" t="s">
        <v>4056</v>
      </c>
      <c r="F81">
        <v>3235.0054</v>
      </c>
      <c r="G81">
        <v>4250</v>
      </c>
      <c r="H81" t="s">
        <v>4183</v>
      </c>
    </row>
    <row r="82" spans="1:8" x14ac:dyDescent="0.25">
      <c r="A82" s="30">
        <v>1002</v>
      </c>
      <c r="B82" s="30">
        <v>661740</v>
      </c>
      <c r="C82" s="30" t="s">
        <v>154</v>
      </c>
      <c r="D82" s="30">
        <v>4</v>
      </c>
      <c r="E82" s="166" t="s">
        <v>4011</v>
      </c>
      <c r="F82">
        <v>2759.9964</v>
      </c>
      <c r="G82">
        <v>3350</v>
      </c>
      <c r="H82" t="s">
        <v>4183</v>
      </c>
    </row>
    <row r="83" spans="1:8" x14ac:dyDescent="0.25">
      <c r="A83" s="30">
        <v>1001</v>
      </c>
      <c r="B83" s="30">
        <v>661796</v>
      </c>
      <c r="C83" s="30" t="s">
        <v>3309</v>
      </c>
      <c r="D83" s="30">
        <v>4</v>
      </c>
      <c r="E83" s="166" t="s">
        <v>4057</v>
      </c>
      <c r="F83">
        <v>2405.0052000000001</v>
      </c>
      <c r="G83">
        <v>3350</v>
      </c>
      <c r="H83" t="s">
        <v>4183</v>
      </c>
    </row>
    <row r="84" spans="1:8" x14ac:dyDescent="0.25">
      <c r="A84" s="30">
        <v>1002</v>
      </c>
      <c r="B84" s="30">
        <v>661796</v>
      </c>
      <c r="C84" s="30" t="s">
        <v>3309</v>
      </c>
      <c r="D84" s="30">
        <v>4</v>
      </c>
      <c r="E84" s="166" t="s">
        <v>4058</v>
      </c>
      <c r="F84">
        <v>2404.9992999999999</v>
      </c>
      <c r="G84">
        <v>3350</v>
      </c>
      <c r="H84" t="s">
        <v>4183</v>
      </c>
    </row>
    <row r="85" spans="1:8" x14ac:dyDescent="0.25">
      <c r="A85" s="30">
        <v>1001</v>
      </c>
      <c r="B85" s="30">
        <v>661818</v>
      </c>
      <c r="C85" s="30" t="s">
        <v>3280</v>
      </c>
      <c r="D85" s="30">
        <v>4</v>
      </c>
      <c r="E85" s="166" t="s">
        <v>4011</v>
      </c>
      <c r="F85">
        <v>2759.9964</v>
      </c>
      <c r="G85">
        <v>3350</v>
      </c>
      <c r="H85" t="s">
        <v>4183</v>
      </c>
    </row>
    <row r="86" spans="1:8" x14ac:dyDescent="0.25">
      <c r="A86" s="30">
        <v>1002</v>
      </c>
      <c r="B86" s="30">
        <v>661818</v>
      </c>
      <c r="C86" s="30" t="s">
        <v>3280</v>
      </c>
      <c r="D86" s="30">
        <v>4</v>
      </c>
      <c r="E86" s="166" t="s">
        <v>4206</v>
      </c>
      <c r="F86">
        <v>2727.4873999999995</v>
      </c>
      <c r="G86">
        <v>3350</v>
      </c>
      <c r="H86" t="s">
        <v>4183</v>
      </c>
    </row>
    <row r="87" spans="1:8" x14ac:dyDescent="0.25">
      <c r="A87" s="30">
        <v>1001</v>
      </c>
      <c r="B87" s="30">
        <v>661899</v>
      </c>
      <c r="C87" s="30" t="s">
        <v>314</v>
      </c>
      <c r="D87" s="30">
        <v>8</v>
      </c>
      <c r="E87" s="166" t="s">
        <v>4207</v>
      </c>
      <c r="F87">
        <v>2312.4990999999995</v>
      </c>
      <c r="G87">
        <v>2790</v>
      </c>
      <c r="H87" t="s">
        <v>4183</v>
      </c>
    </row>
    <row r="88" spans="1:8" x14ac:dyDescent="0.25">
      <c r="A88" s="30">
        <v>1002</v>
      </c>
      <c r="B88" s="30">
        <v>661899</v>
      </c>
      <c r="C88" s="30" t="s">
        <v>314</v>
      </c>
      <c r="D88" s="30">
        <v>8</v>
      </c>
      <c r="E88" s="166" t="s">
        <v>4208</v>
      </c>
      <c r="F88">
        <v>2407.4949999999999</v>
      </c>
      <c r="G88">
        <v>2790</v>
      </c>
      <c r="H88" t="s">
        <v>4183</v>
      </c>
    </row>
    <row r="89" spans="1:8" x14ac:dyDescent="0.25">
      <c r="A89" s="30">
        <v>1001</v>
      </c>
      <c r="B89" s="30">
        <v>661902</v>
      </c>
      <c r="C89" s="30" t="s">
        <v>184</v>
      </c>
      <c r="D89" s="30">
        <v>4</v>
      </c>
      <c r="E89" s="166" t="s">
        <v>4060</v>
      </c>
      <c r="F89">
        <v>2635.4709999999995</v>
      </c>
      <c r="G89">
        <v>3350</v>
      </c>
      <c r="H89" t="s">
        <v>4183</v>
      </c>
    </row>
    <row r="90" spans="1:8" x14ac:dyDescent="0.25">
      <c r="A90" s="30">
        <v>1001</v>
      </c>
      <c r="B90" s="30">
        <v>662403</v>
      </c>
      <c r="C90" s="30" t="s">
        <v>464</v>
      </c>
      <c r="D90" s="30">
        <v>4</v>
      </c>
      <c r="E90" s="166" t="s">
        <v>4010</v>
      </c>
      <c r="F90">
        <v>3265.0009999999997</v>
      </c>
      <c r="G90">
        <v>3990</v>
      </c>
      <c r="H90" t="s">
        <v>4183</v>
      </c>
    </row>
    <row r="91" spans="1:8" x14ac:dyDescent="0.25">
      <c r="A91" s="30">
        <v>1001</v>
      </c>
      <c r="B91" s="30">
        <v>662536</v>
      </c>
      <c r="C91" s="30" t="s">
        <v>224</v>
      </c>
      <c r="D91" s="30">
        <v>4</v>
      </c>
      <c r="E91" s="166" t="s">
        <v>4010</v>
      </c>
      <c r="F91">
        <v>3265.0009999999997</v>
      </c>
      <c r="G91">
        <v>3990</v>
      </c>
      <c r="H91" t="s">
        <v>4183</v>
      </c>
    </row>
    <row r="92" spans="1:8" x14ac:dyDescent="0.25">
      <c r="A92" s="30">
        <v>1002</v>
      </c>
      <c r="B92" s="30">
        <v>662536</v>
      </c>
      <c r="C92" s="30" t="s">
        <v>224</v>
      </c>
      <c r="D92" s="30">
        <v>4</v>
      </c>
      <c r="E92" s="166" t="s">
        <v>4010</v>
      </c>
      <c r="F92">
        <v>3265.0009999999997</v>
      </c>
      <c r="G92">
        <v>3990</v>
      </c>
      <c r="H92" t="s">
        <v>4183</v>
      </c>
    </row>
    <row r="93" spans="1:8" x14ac:dyDescent="0.25">
      <c r="A93" s="30">
        <v>1002</v>
      </c>
      <c r="B93" s="30">
        <v>662538</v>
      </c>
      <c r="C93" s="30" t="s">
        <v>379</v>
      </c>
      <c r="D93" s="30">
        <v>4</v>
      </c>
      <c r="E93" s="166" t="s">
        <v>4051</v>
      </c>
      <c r="F93">
        <v>3085.0037999999995</v>
      </c>
      <c r="G93">
        <v>3990</v>
      </c>
      <c r="H93" t="s">
        <v>4183</v>
      </c>
    </row>
    <row r="94" spans="1:8" x14ac:dyDescent="0.25">
      <c r="A94" s="30">
        <v>1001</v>
      </c>
      <c r="B94" s="30">
        <v>663960</v>
      </c>
      <c r="C94" s="30" t="s">
        <v>378</v>
      </c>
      <c r="D94" s="30">
        <v>8</v>
      </c>
      <c r="E94" s="166" t="s">
        <v>4061</v>
      </c>
      <c r="F94">
        <v>3107.5004999999996</v>
      </c>
      <c r="G94">
        <v>3990</v>
      </c>
      <c r="H94" t="s">
        <v>4183</v>
      </c>
    </row>
    <row r="95" spans="1:8" x14ac:dyDescent="0.25">
      <c r="A95" s="30">
        <v>1001</v>
      </c>
      <c r="B95" s="30">
        <v>663962</v>
      </c>
      <c r="C95" s="30" t="s">
        <v>454</v>
      </c>
      <c r="D95" s="30">
        <v>4</v>
      </c>
      <c r="E95" s="166" t="s">
        <v>4051</v>
      </c>
      <c r="F95">
        <v>3085.0037999999995</v>
      </c>
      <c r="G95">
        <v>3990</v>
      </c>
      <c r="H95" t="s">
        <v>4183</v>
      </c>
    </row>
    <row r="96" spans="1:8" x14ac:dyDescent="0.25">
      <c r="A96" s="30">
        <v>1002</v>
      </c>
      <c r="B96" s="30">
        <v>664194</v>
      </c>
      <c r="C96" s="30" t="s">
        <v>3310</v>
      </c>
      <c r="D96" s="30">
        <v>3</v>
      </c>
      <c r="E96" s="166" t="s">
        <v>4062</v>
      </c>
      <c r="F96">
        <v>1298</v>
      </c>
      <c r="G96">
        <v>1299</v>
      </c>
      <c r="H96" t="s">
        <v>4183</v>
      </c>
    </row>
    <row r="97" spans="1:8" x14ac:dyDescent="0.25">
      <c r="A97" s="30">
        <v>1001</v>
      </c>
      <c r="B97" s="30">
        <v>665687</v>
      </c>
      <c r="C97" s="30" t="s">
        <v>661</v>
      </c>
      <c r="D97" s="30">
        <v>4</v>
      </c>
      <c r="E97" s="166" t="s">
        <v>4051</v>
      </c>
      <c r="F97">
        <v>3085.0037999999995</v>
      </c>
      <c r="G97">
        <v>3990</v>
      </c>
      <c r="H97" t="s">
        <v>4183</v>
      </c>
    </row>
    <row r="98" spans="1:8" x14ac:dyDescent="0.25">
      <c r="A98" s="30">
        <v>1002</v>
      </c>
      <c r="B98" s="30">
        <v>665687</v>
      </c>
      <c r="C98" s="30" t="s">
        <v>661</v>
      </c>
      <c r="D98" s="30">
        <v>4</v>
      </c>
      <c r="E98" s="166" t="s">
        <v>4205</v>
      </c>
      <c r="F98">
        <v>3459.9959999999996</v>
      </c>
      <c r="G98">
        <v>3990</v>
      </c>
      <c r="H98" t="s">
        <v>4183</v>
      </c>
    </row>
    <row r="99" spans="1:8" x14ac:dyDescent="0.25">
      <c r="A99" s="30">
        <v>1001</v>
      </c>
      <c r="B99" s="30">
        <v>665692</v>
      </c>
      <c r="C99" s="30" t="s">
        <v>354</v>
      </c>
      <c r="D99" s="30">
        <v>3</v>
      </c>
      <c r="E99" s="166" t="s">
        <v>4063</v>
      </c>
      <c r="F99">
        <v>2570.0045999999998</v>
      </c>
      <c r="G99">
        <v>3350</v>
      </c>
      <c r="H99" t="s">
        <v>4183</v>
      </c>
    </row>
    <row r="100" spans="1:8" x14ac:dyDescent="0.25">
      <c r="A100" s="30">
        <v>1001</v>
      </c>
      <c r="B100" s="30">
        <v>665728</v>
      </c>
      <c r="C100" s="30" t="s">
        <v>504</v>
      </c>
      <c r="D100" s="30">
        <v>4</v>
      </c>
      <c r="E100" s="166" t="s">
        <v>4049</v>
      </c>
      <c r="F100">
        <v>2950</v>
      </c>
      <c r="G100">
        <v>3990</v>
      </c>
      <c r="H100" t="s">
        <v>4183</v>
      </c>
    </row>
    <row r="101" spans="1:8" x14ac:dyDescent="0.25">
      <c r="A101" s="30">
        <v>1002</v>
      </c>
      <c r="B101" s="30">
        <v>665728</v>
      </c>
      <c r="C101" s="30" t="s">
        <v>504</v>
      </c>
      <c r="D101" s="30">
        <v>4</v>
      </c>
      <c r="E101" s="166" t="s">
        <v>4051</v>
      </c>
      <c r="F101">
        <v>3085.0037999999995</v>
      </c>
      <c r="G101">
        <v>3990</v>
      </c>
      <c r="H101" t="s">
        <v>4183</v>
      </c>
    </row>
    <row r="102" spans="1:8" x14ac:dyDescent="0.25">
      <c r="A102" s="30">
        <v>1001</v>
      </c>
      <c r="B102" s="30">
        <v>665732</v>
      </c>
      <c r="C102" s="30" t="s">
        <v>3274</v>
      </c>
      <c r="D102" s="30">
        <v>4</v>
      </c>
      <c r="E102" s="166" t="s">
        <v>4047</v>
      </c>
      <c r="F102">
        <v>2975.0012499999998</v>
      </c>
      <c r="G102">
        <v>3590</v>
      </c>
      <c r="H102" t="s">
        <v>4183</v>
      </c>
    </row>
    <row r="103" spans="1:8" x14ac:dyDescent="0.25">
      <c r="A103" s="30">
        <v>1001</v>
      </c>
      <c r="B103" s="30">
        <v>665734</v>
      </c>
      <c r="C103" s="30" t="s">
        <v>685</v>
      </c>
      <c r="D103" s="30">
        <v>4</v>
      </c>
      <c r="E103" s="166" t="s">
        <v>4024</v>
      </c>
      <c r="F103">
        <v>3519.9990000000003</v>
      </c>
      <c r="G103">
        <v>4250</v>
      </c>
      <c r="H103" t="s">
        <v>4183</v>
      </c>
    </row>
    <row r="104" spans="1:8" x14ac:dyDescent="0.25">
      <c r="A104" s="30">
        <v>1002</v>
      </c>
      <c r="B104" s="30">
        <v>665734</v>
      </c>
      <c r="C104" s="30" t="s">
        <v>685</v>
      </c>
      <c r="D104" s="30">
        <v>8</v>
      </c>
      <c r="E104" s="166" t="s">
        <v>4064</v>
      </c>
      <c r="F104">
        <v>3391.2521499999998</v>
      </c>
      <c r="G104">
        <v>4250</v>
      </c>
      <c r="H104" t="s">
        <v>4183</v>
      </c>
    </row>
    <row r="105" spans="1:8" x14ac:dyDescent="0.25">
      <c r="A105" s="30">
        <v>1001</v>
      </c>
      <c r="B105" s="30">
        <v>665774</v>
      </c>
      <c r="C105" s="30" t="s">
        <v>678</v>
      </c>
      <c r="D105" s="30">
        <v>4</v>
      </c>
      <c r="E105" s="166" t="s">
        <v>4051</v>
      </c>
      <c r="F105">
        <v>3085.0037999999995</v>
      </c>
      <c r="G105">
        <v>3990</v>
      </c>
      <c r="H105" t="s">
        <v>4183</v>
      </c>
    </row>
    <row r="106" spans="1:8" x14ac:dyDescent="0.25">
      <c r="A106" s="30">
        <v>1002</v>
      </c>
      <c r="B106" s="30">
        <v>665785</v>
      </c>
      <c r="C106" s="30" t="s">
        <v>2366</v>
      </c>
      <c r="D106" s="30">
        <v>4</v>
      </c>
      <c r="E106" s="166" t="s">
        <v>4065</v>
      </c>
      <c r="F106">
        <v>3069.9942000000001</v>
      </c>
      <c r="G106">
        <v>3990</v>
      </c>
      <c r="H106" t="s">
        <v>4183</v>
      </c>
    </row>
    <row r="107" spans="1:8" x14ac:dyDescent="0.25">
      <c r="A107" s="30">
        <v>1002</v>
      </c>
      <c r="B107" s="30">
        <v>665787</v>
      </c>
      <c r="C107" s="30" t="s">
        <v>2368</v>
      </c>
      <c r="D107" s="30">
        <v>4</v>
      </c>
      <c r="E107" s="166" t="s">
        <v>4056</v>
      </c>
      <c r="F107">
        <v>3235.0054</v>
      </c>
      <c r="G107">
        <v>3990</v>
      </c>
      <c r="H107" t="s">
        <v>4183</v>
      </c>
    </row>
    <row r="108" spans="1:8" x14ac:dyDescent="0.25">
      <c r="A108" s="30">
        <v>1001</v>
      </c>
      <c r="B108" s="30">
        <v>665796</v>
      </c>
      <c r="C108" s="30" t="s">
        <v>3311</v>
      </c>
      <c r="D108" s="30">
        <v>4</v>
      </c>
      <c r="E108" s="166" t="s">
        <v>4065</v>
      </c>
      <c r="F108">
        <v>3069.9942000000001</v>
      </c>
      <c r="G108">
        <v>3990</v>
      </c>
      <c r="H108" t="s">
        <v>4183</v>
      </c>
    </row>
    <row r="109" spans="1:8" x14ac:dyDescent="0.25">
      <c r="A109" s="30">
        <v>1002</v>
      </c>
      <c r="B109" s="30">
        <v>665798</v>
      </c>
      <c r="C109" s="30" t="s">
        <v>2377</v>
      </c>
      <c r="D109" s="30">
        <v>4</v>
      </c>
      <c r="E109" s="166" t="s">
        <v>4066</v>
      </c>
      <c r="F109">
        <v>3420.0057999999999</v>
      </c>
      <c r="G109">
        <v>3990</v>
      </c>
      <c r="H109" t="s">
        <v>4183</v>
      </c>
    </row>
    <row r="110" spans="1:8" x14ac:dyDescent="0.25">
      <c r="A110" s="30">
        <v>1002</v>
      </c>
      <c r="B110" s="30">
        <v>665890</v>
      </c>
      <c r="C110" s="30" t="s">
        <v>34</v>
      </c>
      <c r="D110" s="30">
        <v>4</v>
      </c>
      <c r="E110" s="166" t="s">
        <v>4209</v>
      </c>
      <c r="F110">
        <v>2499.9951999999998</v>
      </c>
      <c r="G110">
        <v>2790</v>
      </c>
      <c r="H110" t="s">
        <v>4183</v>
      </c>
    </row>
    <row r="111" spans="1:8" x14ac:dyDescent="0.25">
      <c r="A111" s="30">
        <v>1001</v>
      </c>
      <c r="B111" s="30">
        <v>665900</v>
      </c>
      <c r="C111" s="30" t="s">
        <v>75</v>
      </c>
      <c r="D111" s="30">
        <v>4</v>
      </c>
      <c r="E111" s="166" t="s">
        <v>4067</v>
      </c>
      <c r="F111">
        <v>2315.0007000000001</v>
      </c>
      <c r="G111">
        <v>2790</v>
      </c>
      <c r="H111" t="s">
        <v>4183</v>
      </c>
    </row>
    <row r="112" spans="1:8" x14ac:dyDescent="0.25">
      <c r="A112" s="30">
        <v>1001</v>
      </c>
      <c r="B112" s="30">
        <v>665902</v>
      </c>
      <c r="C112" s="30" t="s">
        <v>2463</v>
      </c>
      <c r="D112" s="30">
        <v>4</v>
      </c>
      <c r="E112" s="166" t="s">
        <v>4067</v>
      </c>
      <c r="F112">
        <v>2315.0007000000001</v>
      </c>
      <c r="G112">
        <v>2790</v>
      </c>
      <c r="H112" t="s">
        <v>4183</v>
      </c>
    </row>
    <row r="113" spans="1:8" x14ac:dyDescent="0.25">
      <c r="A113" s="30">
        <v>1001</v>
      </c>
      <c r="B113" s="30">
        <v>665907</v>
      </c>
      <c r="C113" s="30" t="s">
        <v>3447</v>
      </c>
      <c r="D113" s="30">
        <v>4</v>
      </c>
      <c r="E113" s="166" t="s">
        <v>4209</v>
      </c>
      <c r="F113">
        <v>2499.9951999999998</v>
      </c>
      <c r="G113">
        <v>2790</v>
      </c>
      <c r="H113" t="s">
        <v>4183</v>
      </c>
    </row>
    <row r="114" spans="1:8" x14ac:dyDescent="0.25">
      <c r="A114" s="30">
        <v>1002</v>
      </c>
      <c r="B114" s="30">
        <v>665923</v>
      </c>
      <c r="C114" s="30" t="s">
        <v>45</v>
      </c>
      <c r="D114" s="30">
        <v>4</v>
      </c>
      <c r="E114" s="166" t="s">
        <v>4059</v>
      </c>
      <c r="F114">
        <v>2314.9947999999999</v>
      </c>
      <c r="G114">
        <v>2790</v>
      </c>
      <c r="H114" t="s">
        <v>4183</v>
      </c>
    </row>
    <row r="115" spans="1:8" x14ac:dyDescent="0.25">
      <c r="A115" s="30">
        <v>1002</v>
      </c>
      <c r="B115" s="30">
        <v>665942</v>
      </c>
      <c r="C115" s="30" t="s">
        <v>3313</v>
      </c>
      <c r="D115" s="30">
        <v>4</v>
      </c>
      <c r="E115" s="166" t="s">
        <v>4011</v>
      </c>
      <c r="F115">
        <v>2759.9964</v>
      </c>
      <c r="G115">
        <v>3350</v>
      </c>
      <c r="H115" t="s">
        <v>4183</v>
      </c>
    </row>
    <row r="116" spans="1:8" x14ac:dyDescent="0.25">
      <c r="A116" s="30">
        <v>1001</v>
      </c>
      <c r="B116" s="30">
        <v>665945</v>
      </c>
      <c r="C116" s="30" t="s">
        <v>2492</v>
      </c>
      <c r="D116" s="30">
        <v>4</v>
      </c>
      <c r="E116" s="166" t="s">
        <v>4048</v>
      </c>
      <c r="F116">
        <v>2759.99935</v>
      </c>
      <c r="G116">
        <v>3350</v>
      </c>
      <c r="H116" t="s">
        <v>4183</v>
      </c>
    </row>
    <row r="117" spans="1:8" x14ac:dyDescent="0.25">
      <c r="A117" s="30">
        <v>1001</v>
      </c>
      <c r="B117" s="30">
        <v>665952</v>
      </c>
      <c r="C117" s="30" t="s">
        <v>233</v>
      </c>
      <c r="D117" s="30">
        <v>4</v>
      </c>
      <c r="E117" s="166" t="s">
        <v>4048</v>
      </c>
      <c r="F117">
        <v>2759.99935</v>
      </c>
      <c r="G117">
        <v>3350</v>
      </c>
      <c r="H117" t="s">
        <v>4183</v>
      </c>
    </row>
    <row r="118" spans="1:8" x14ac:dyDescent="0.25">
      <c r="A118" s="30">
        <v>1001</v>
      </c>
      <c r="B118" s="30">
        <v>665963</v>
      </c>
      <c r="C118" s="30" t="s">
        <v>187</v>
      </c>
      <c r="D118" s="30">
        <v>4</v>
      </c>
      <c r="E118" s="166" t="s">
        <v>4014</v>
      </c>
      <c r="F118">
        <v>2840.9001499999999</v>
      </c>
      <c r="G118">
        <v>3590</v>
      </c>
      <c r="H118" t="s">
        <v>4183</v>
      </c>
    </row>
    <row r="119" spans="1:8" x14ac:dyDescent="0.25">
      <c r="A119" s="30">
        <v>1001</v>
      </c>
      <c r="B119" s="30">
        <v>665966</v>
      </c>
      <c r="C119" s="30" t="s">
        <v>2502</v>
      </c>
      <c r="D119" s="30">
        <v>4</v>
      </c>
      <c r="E119" s="166" t="s">
        <v>4048</v>
      </c>
      <c r="F119">
        <v>2759.99935</v>
      </c>
      <c r="G119">
        <v>3350</v>
      </c>
      <c r="H119" t="s">
        <v>4183</v>
      </c>
    </row>
    <row r="120" spans="1:8" x14ac:dyDescent="0.25">
      <c r="A120" s="30">
        <v>1002</v>
      </c>
      <c r="B120" s="30">
        <v>665966</v>
      </c>
      <c r="C120" s="30" t="s">
        <v>2502</v>
      </c>
      <c r="D120" s="30">
        <v>2</v>
      </c>
      <c r="E120" s="166" t="s">
        <v>4068</v>
      </c>
      <c r="F120">
        <v>2502.4908999999998</v>
      </c>
      <c r="G120">
        <v>3350</v>
      </c>
      <c r="H120" t="s">
        <v>4183</v>
      </c>
    </row>
    <row r="121" spans="1:8" x14ac:dyDescent="0.25">
      <c r="A121" s="30">
        <v>1001</v>
      </c>
      <c r="B121" s="30">
        <v>665968</v>
      </c>
      <c r="C121" s="30" t="s">
        <v>431</v>
      </c>
      <c r="D121" s="30">
        <v>4</v>
      </c>
      <c r="E121" s="166" t="s">
        <v>4069</v>
      </c>
      <c r="F121">
        <v>2445.0072</v>
      </c>
      <c r="G121">
        <v>3350</v>
      </c>
      <c r="H121" t="s">
        <v>4183</v>
      </c>
    </row>
    <row r="122" spans="1:8" x14ac:dyDescent="0.25">
      <c r="A122" s="30">
        <v>1002</v>
      </c>
      <c r="B122" s="30">
        <v>665969</v>
      </c>
      <c r="C122" s="30" t="s">
        <v>562</v>
      </c>
      <c r="D122" s="30">
        <v>4</v>
      </c>
      <c r="E122" s="166" t="s">
        <v>4070</v>
      </c>
      <c r="F122">
        <v>2602.4988499999999</v>
      </c>
      <c r="G122">
        <v>3350</v>
      </c>
      <c r="H122" t="s">
        <v>4183</v>
      </c>
    </row>
    <row r="123" spans="1:8" x14ac:dyDescent="0.25">
      <c r="A123" s="30">
        <v>1001</v>
      </c>
      <c r="B123" s="30">
        <v>665975</v>
      </c>
      <c r="C123" s="30" t="s">
        <v>3314</v>
      </c>
      <c r="D123" s="30">
        <v>4</v>
      </c>
      <c r="E123" s="166" t="s">
        <v>4069</v>
      </c>
      <c r="F123">
        <v>2445.0072</v>
      </c>
      <c r="G123">
        <v>3350</v>
      </c>
      <c r="H123" t="s">
        <v>4183</v>
      </c>
    </row>
    <row r="124" spans="1:8" x14ac:dyDescent="0.25">
      <c r="A124" s="30">
        <v>1001</v>
      </c>
      <c r="B124" s="30">
        <v>665999</v>
      </c>
      <c r="C124" s="30" t="s">
        <v>3316</v>
      </c>
      <c r="D124" s="30">
        <v>4</v>
      </c>
      <c r="E124" s="166" t="s">
        <v>4010</v>
      </c>
      <c r="F124">
        <v>3265.0009999999997</v>
      </c>
      <c r="G124">
        <v>3990</v>
      </c>
      <c r="H124" t="s">
        <v>4183</v>
      </c>
    </row>
    <row r="125" spans="1:8" x14ac:dyDescent="0.25">
      <c r="A125" s="30">
        <v>1002</v>
      </c>
      <c r="B125" s="30">
        <v>666004</v>
      </c>
      <c r="C125" s="30" t="s">
        <v>3317</v>
      </c>
      <c r="D125" s="30">
        <v>4</v>
      </c>
      <c r="E125" s="166" t="s">
        <v>4071</v>
      </c>
      <c r="F125">
        <v>3422.4955999999997</v>
      </c>
      <c r="G125">
        <v>4250</v>
      </c>
      <c r="H125" t="s">
        <v>4183</v>
      </c>
    </row>
    <row r="126" spans="1:8" x14ac:dyDescent="0.25">
      <c r="A126" s="30">
        <v>1001</v>
      </c>
      <c r="B126" s="30">
        <v>666019</v>
      </c>
      <c r="C126" s="30" t="s">
        <v>2536</v>
      </c>
      <c r="D126" s="30">
        <v>4</v>
      </c>
      <c r="E126" s="166" t="s">
        <v>4010</v>
      </c>
      <c r="F126">
        <v>3265.0009999999997</v>
      </c>
      <c r="G126">
        <v>3990</v>
      </c>
      <c r="H126" t="s">
        <v>4183</v>
      </c>
    </row>
    <row r="127" spans="1:8" x14ac:dyDescent="0.25">
      <c r="A127" s="30">
        <v>1002</v>
      </c>
      <c r="B127" s="30">
        <v>666019</v>
      </c>
      <c r="C127" s="30" t="s">
        <v>2536</v>
      </c>
      <c r="D127" s="30">
        <v>4</v>
      </c>
      <c r="E127" s="166" t="s">
        <v>4072</v>
      </c>
      <c r="F127">
        <v>3085.0008499999994</v>
      </c>
      <c r="G127">
        <v>3990</v>
      </c>
      <c r="H127" t="s">
        <v>4183</v>
      </c>
    </row>
    <row r="128" spans="1:8" x14ac:dyDescent="0.25">
      <c r="A128" s="30">
        <v>1002</v>
      </c>
      <c r="B128" s="30">
        <v>666031</v>
      </c>
      <c r="C128" s="30" t="s">
        <v>709</v>
      </c>
      <c r="D128" s="30">
        <v>4</v>
      </c>
      <c r="E128" s="166" t="s">
        <v>4073</v>
      </c>
      <c r="F128">
        <v>3199.9947999999999</v>
      </c>
      <c r="G128">
        <v>4250</v>
      </c>
      <c r="H128" t="s">
        <v>4183</v>
      </c>
    </row>
    <row r="129" spans="1:8" x14ac:dyDescent="0.25">
      <c r="A129" s="30">
        <v>1001</v>
      </c>
      <c r="B129" s="30">
        <v>754175</v>
      </c>
      <c r="C129" s="30" t="s">
        <v>2721</v>
      </c>
      <c r="D129" s="30">
        <v>3</v>
      </c>
      <c r="E129" s="166" t="s">
        <v>4074</v>
      </c>
      <c r="F129">
        <v>1015.1068</v>
      </c>
      <c r="G129" t="s">
        <v>4201</v>
      </c>
      <c r="H129" t="s">
        <v>4202</v>
      </c>
    </row>
    <row r="130" spans="1:8" x14ac:dyDescent="0.25">
      <c r="A130" s="30">
        <v>1001</v>
      </c>
      <c r="B130" s="30">
        <v>754179</v>
      </c>
      <c r="C130" s="30" t="s">
        <v>893</v>
      </c>
      <c r="D130" s="30">
        <v>1</v>
      </c>
      <c r="E130" s="166" t="s">
        <v>4210</v>
      </c>
      <c r="F130">
        <v>1467.3417999999999</v>
      </c>
      <c r="G130" t="s">
        <v>4201</v>
      </c>
      <c r="H130" t="s">
        <v>4202</v>
      </c>
    </row>
    <row r="131" spans="1:8" x14ac:dyDescent="0.25">
      <c r="A131" s="30">
        <v>1002</v>
      </c>
      <c r="B131" s="30">
        <v>754179</v>
      </c>
      <c r="C131" s="30" t="s">
        <v>893</v>
      </c>
      <c r="D131" s="30">
        <v>1</v>
      </c>
      <c r="E131" s="166" t="s">
        <v>4075</v>
      </c>
      <c r="F131">
        <v>1758.9079999999999</v>
      </c>
      <c r="G131" t="s">
        <v>4201</v>
      </c>
      <c r="H131" t="s">
        <v>4202</v>
      </c>
    </row>
    <row r="132" spans="1:8" x14ac:dyDescent="0.25">
      <c r="A132" s="30">
        <v>1001</v>
      </c>
      <c r="B132" s="30">
        <v>754181</v>
      </c>
      <c r="C132" s="30" t="s">
        <v>3318</v>
      </c>
      <c r="D132" s="30">
        <v>2</v>
      </c>
      <c r="E132" s="166" t="s">
        <v>4076</v>
      </c>
      <c r="F132">
        <v>926.99620000000004</v>
      </c>
      <c r="G132" t="s">
        <v>4201</v>
      </c>
      <c r="H132" t="s">
        <v>4202</v>
      </c>
    </row>
    <row r="133" spans="1:8" x14ac:dyDescent="0.25">
      <c r="A133" s="30">
        <v>1002</v>
      </c>
      <c r="B133" s="30">
        <v>756286</v>
      </c>
      <c r="C133" s="30" t="s">
        <v>913</v>
      </c>
      <c r="D133" s="30">
        <v>2</v>
      </c>
      <c r="E133" s="166" t="s">
        <v>4077</v>
      </c>
      <c r="F133">
        <v>1510.1993999999997</v>
      </c>
      <c r="G133" t="s">
        <v>4201</v>
      </c>
      <c r="H133" t="s">
        <v>4202</v>
      </c>
    </row>
    <row r="134" spans="1:8" x14ac:dyDescent="0.25">
      <c r="A134" s="30">
        <v>1002</v>
      </c>
      <c r="B134" s="30">
        <v>758613</v>
      </c>
      <c r="C134" s="30" t="s">
        <v>274</v>
      </c>
      <c r="D134" s="30">
        <v>4</v>
      </c>
      <c r="E134" s="166" t="s">
        <v>4009</v>
      </c>
      <c r="F134">
        <v>2629.9957999999997</v>
      </c>
      <c r="G134">
        <v>3350</v>
      </c>
      <c r="H134" t="s">
        <v>4183</v>
      </c>
    </row>
    <row r="135" spans="1:8" x14ac:dyDescent="0.25">
      <c r="A135" s="30">
        <v>1001</v>
      </c>
      <c r="B135" s="30">
        <v>759254</v>
      </c>
      <c r="C135" s="30" t="s">
        <v>256</v>
      </c>
      <c r="D135" s="30">
        <v>4</v>
      </c>
      <c r="E135" s="30" t="s">
        <v>4078</v>
      </c>
      <c r="F135">
        <v>2559.9981999999995</v>
      </c>
      <c r="G135">
        <v>3350</v>
      </c>
      <c r="H135" t="s">
        <v>4183</v>
      </c>
    </row>
    <row r="136" spans="1:8" x14ac:dyDescent="0.25">
      <c r="A136" s="30">
        <v>1002</v>
      </c>
      <c r="B136" s="30">
        <v>759254</v>
      </c>
      <c r="C136" s="30" t="s">
        <v>256</v>
      </c>
      <c r="D136" s="30">
        <v>4</v>
      </c>
      <c r="E136" s="166" t="s">
        <v>4078</v>
      </c>
      <c r="F136">
        <v>2559.9981999999995</v>
      </c>
      <c r="G136">
        <v>3350</v>
      </c>
      <c r="H136" t="s">
        <v>4183</v>
      </c>
    </row>
    <row r="137" spans="1:8" x14ac:dyDescent="0.25">
      <c r="A137" s="30">
        <v>1001</v>
      </c>
      <c r="B137" s="30">
        <v>759256</v>
      </c>
      <c r="C137" s="30" t="s">
        <v>102</v>
      </c>
      <c r="D137" s="30">
        <v>4</v>
      </c>
      <c r="E137" s="30" t="s">
        <v>4009</v>
      </c>
      <c r="F137">
        <v>2629.9957999999997</v>
      </c>
      <c r="G137">
        <v>3350</v>
      </c>
      <c r="H137" t="s">
        <v>4183</v>
      </c>
    </row>
    <row r="138" spans="1:8" x14ac:dyDescent="0.25">
      <c r="A138" s="30">
        <v>1002</v>
      </c>
      <c r="B138" s="30">
        <v>761819</v>
      </c>
      <c r="C138" s="30" t="s">
        <v>800</v>
      </c>
      <c r="D138" s="30">
        <v>4</v>
      </c>
      <c r="E138" s="166" t="s">
        <v>4079</v>
      </c>
      <c r="F138">
        <v>3899.9943999999996</v>
      </c>
      <c r="G138">
        <v>4750</v>
      </c>
      <c r="H138" t="s">
        <v>4183</v>
      </c>
    </row>
    <row r="139" spans="1:8" x14ac:dyDescent="0.25">
      <c r="A139" s="30">
        <v>1001</v>
      </c>
      <c r="B139" s="30">
        <v>763966</v>
      </c>
      <c r="C139" s="30" t="s">
        <v>123</v>
      </c>
      <c r="D139" s="30">
        <v>4</v>
      </c>
      <c r="E139" s="166" t="s">
        <v>4060</v>
      </c>
      <c r="F139">
        <v>2635.4709999999995</v>
      </c>
      <c r="G139">
        <v>3350</v>
      </c>
      <c r="H139" t="s">
        <v>4183</v>
      </c>
    </row>
    <row r="140" spans="1:8" x14ac:dyDescent="0.25">
      <c r="A140" s="30">
        <v>1001</v>
      </c>
      <c r="B140" s="30">
        <v>763967</v>
      </c>
      <c r="C140" s="30" t="s">
        <v>482</v>
      </c>
      <c r="D140" s="30">
        <v>4</v>
      </c>
      <c r="E140" s="166" t="s">
        <v>4024</v>
      </c>
      <c r="F140">
        <v>3519.9990000000003</v>
      </c>
      <c r="G140">
        <v>4250</v>
      </c>
      <c r="H140" t="s">
        <v>4183</v>
      </c>
    </row>
    <row r="141" spans="1:8" x14ac:dyDescent="0.25">
      <c r="A141" s="30">
        <v>1002</v>
      </c>
      <c r="B141" s="30">
        <v>765120</v>
      </c>
      <c r="C141" s="30" t="s">
        <v>863</v>
      </c>
      <c r="D141" s="30">
        <v>1</v>
      </c>
      <c r="E141" s="166" t="s">
        <v>4080</v>
      </c>
      <c r="F141">
        <v>1086.0011999999999</v>
      </c>
      <c r="G141" t="s">
        <v>4201</v>
      </c>
      <c r="H141" t="s">
        <v>4202</v>
      </c>
    </row>
    <row r="142" spans="1:8" x14ac:dyDescent="0.25">
      <c r="A142" s="30">
        <v>1001</v>
      </c>
      <c r="B142" s="30">
        <v>777720</v>
      </c>
      <c r="C142" s="30" t="s">
        <v>223</v>
      </c>
      <c r="D142" s="30">
        <v>4</v>
      </c>
      <c r="E142" s="166" t="s">
        <v>4048</v>
      </c>
      <c r="F142">
        <v>2759.99935</v>
      </c>
      <c r="G142">
        <v>3350</v>
      </c>
      <c r="H142" t="s">
        <v>4183</v>
      </c>
    </row>
    <row r="143" spans="1:8" x14ac:dyDescent="0.25">
      <c r="A143" s="30">
        <v>1002</v>
      </c>
      <c r="B143" s="30">
        <v>799520</v>
      </c>
      <c r="C143" s="30" t="s">
        <v>3319</v>
      </c>
      <c r="D143" s="30">
        <v>1</v>
      </c>
      <c r="E143" s="166" t="s">
        <v>4081</v>
      </c>
      <c r="F143">
        <v>705.82879999999989</v>
      </c>
      <c r="G143" t="s">
        <v>4201</v>
      </c>
      <c r="H143" t="s">
        <v>4202</v>
      </c>
    </row>
    <row r="144" spans="1:8" x14ac:dyDescent="0.25">
      <c r="A144" s="30">
        <v>1002</v>
      </c>
      <c r="B144" s="30">
        <v>799521</v>
      </c>
      <c r="C144" s="30" t="s">
        <v>3320</v>
      </c>
      <c r="D144" s="30">
        <v>2</v>
      </c>
      <c r="E144" s="166" t="s">
        <v>4082</v>
      </c>
      <c r="F144">
        <v>1115.0056</v>
      </c>
      <c r="G144" t="s">
        <v>4201</v>
      </c>
      <c r="H144" t="s">
        <v>4202</v>
      </c>
    </row>
    <row r="145" spans="1:8" x14ac:dyDescent="0.25">
      <c r="A145" s="30">
        <v>1002</v>
      </c>
      <c r="B145" s="30">
        <v>811804</v>
      </c>
      <c r="C145" s="30" t="s">
        <v>3321</v>
      </c>
      <c r="D145" s="30">
        <v>2</v>
      </c>
      <c r="E145" s="166" t="s">
        <v>4083</v>
      </c>
      <c r="F145">
        <v>2189.9973999999997</v>
      </c>
      <c r="G145">
        <v>2191</v>
      </c>
      <c r="H145" t="s">
        <v>4183</v>
      </c>
    </row>
    <row r="146" spans="1:8" x14ac:dyDescent="0.25">
      <c r="A146" s="30">
        <v>1001</v>
      </c>
      <c r="B146" s="30">
        <v>830813</v>
      </c>
      <c r="C146" s="30" t="s">
        <v>3323</v>
      </c>
      <c r="D146" s="30">
        <v>4</v>
      </c>
      <c r="E146" s="166" t="s">
        <v>4013</v>
      </c>
      <c r="F146">
        <v>2975.0041999999999</v>
      </c>
      <c r="G146">
        <v>3590</v>
      </c>
      <c r="H146" t="s">
        <v>4183</v>
      </c>
    </row>
    <row r="147" spans="1:8" x14ac:dyDescent="0.25">
      <c r="A147" s="30">
        <v>1002</v>
      </c>
      <c r="B147" s="30">
        <v>830845</v>
      </c>
      <c r="C147" s="30" t="s">
        <v>516</v>
      </c>
      <c r="D147" s="30">
        <v>4</v>
      </c>
      <c r="E147" s="166" t="s">
        <v>4084</v>
      </c>
      <c r="F147">
        <v>3210.0012000000002</v>
      </c>
      <c r="G147">
        <v>3990</v>
      </c>
      <c r="H147" t="s">
        <v>4183</v>
      </c>
    </row>
    <row r="148" spans="1:8" x14ac:dyDescent="0.25">
      <c r="A148" s="30">
        <v>1002</v>
      </c>
      <c r="B148" s="30">
        <v>858203</v>
      </c>
      <c r="C148" s="30" t="s">
        <v>3325</v>
      </c>
      <c r="D148" s="30">
        <v>3</v>
      </c>
      <c r="E148" s="166" t="s">
        <v>4085</v>
      </c>
      <c r="F148">
        <v>1226.4919999999997</v>
      </c>
      <c r="G148" t="s">
        <v>4201</v>
      </c>
      <c r="H148" t="s">
        <v>4202</v>
      </c>
    </row>
    <row r="149" spans="1:8" x14ac:dyDescent="0.25">
      <c r="A149" s="30">
        <v>1001</v>
      </c>
      <c r="B149" s="30">
        <v>876262</v>
      </c>
      <c r="C149" s="30" t="s">
        <v>3326</v>
      </c>
      <c r="D149" s="30">
        <v>3</v>
      </c>
      <c r="E149" s="166" t="s">
        <v>4086</v>
      </c>
      <c r="F149">
        <v>1195.5051999999998</v>
      </c>
      <c r="G149" t="s">
        <v>4201</v>
      </c>
      <c r="H149" t="s">
        <v>4202</v>
      </c>
    </row>
    <row r="150" spans="1:8" x14ac:dyDescent="0.25">
      <c r="A150" s="30">
        <v>1001</v>
      </c>
      <c r="B150" s="30">
        <v>876266</v>
      </c>
      <c r="C150" s="30" t="s">
        <v>911</v>
      </c>
      <c r="D150" s="30">
        <v>1</v>
      </c>
      <c r="E150" s="166" t="s">
        <v>4087</v>
      </c>
      <c r="F150">
        <v>1193.9594</v>
      </c>
      <c r="G150" t="s">
        <v>4201</v>
      </c>
      <c r="H150" t="s">
        <v>4202</v>
      </c>
    </row>
    <row r="151" spans="1:8" x14ac:dyDescent="0.25">
      <c r="A151" s="30">
        <v>1001</v>
      </c>
      <c r="B151" s="30">
        <v>876267</v>
      </c>
      <c r="C151" s="30" t="s">
        <v>970</v>
      </c>
      <c r="D151" s="30">
        <v>2</v>
      </c>
      <c r="E151" s="30" t="s">
        <v>4088</v>
      </c>
      <c r="F151">
        <v>1700.7281</v>
      </c>
      <c r="G151" t="s">
        <v>4201</v>
      </c>
      <c r="H151" t="s">
        <v>4202</v>
      </c>
    </row>
    <row r="152" spans="1:8" x14ac:dyDescent="0.25">
      <c r="A152" s="30">
        <v>1002</v>
      </c>
      <c r="B152" s="30">
        <v>876267</v>
      </c>
      <c r="C152" s="30" t="s">
        <v>970</v>
      </c>
      <c r="D152" s="30">
        <v>2</v>
      </c>
      <c r="E152" s="30" t="s">
        <v>4089</v>
      </c>
      <c r="F152">
        <v>1854.9363999999998</v>
      </c>
      <c r="G152" t="s">
        <v>4201</v>
      </c>
      <c r="H152" t="s">
        <v>4202</v>
      </c>
    </row>
    <row r="153" spans="1:8" x14ac:dyDescent="0.25">
      <c r="A153" s="30">
        <v>1002</v>
      </c>
      <c r="B153" s="30">
        <v>876268</v>
      </c>
      <c r="C153" s="30" t="s">
        <v>3327</v>
      </c>
      <c r="D153" s="30">
        <v>1</v>
      </c>
      <c r="E153" s="166" t="s">
        <v>4090</v>
      </c>
      <c r="F153">
        <v>609.46999999999991</v>
      </c>
      <c r="G153" t="s">
        <v>4201</v>
      </c>
      <c r="H153" t="s">
        <v>4202</v>
      </c>
    </row>
    <row r="154" spans="1:8" x14ac:dyDescent="0.25">
      <c r="A154" s="30">
        <v>1002</v>
      </c>
      <c r="B154" s="30">
        <v>876269</v>
      </c>
      <c r="C154" s="30" t="s">
        <v>3328</v>
      </c>
      <c r="D154" s="30">
        <v>1</v>
      </c>
      <c r="E154" s="166" t="s">
        <v>4091</v>
      </c>
      <c r="F154">
        <v>452.69519999999994</v>
      </c>
      <c r="G154" t="s">
        <v>4201</v>
      </c>
      <c r="H154" t="s">
        <v>4202</v>
      </c>
    </row>
    <row r="155" spans="1:8" x14ac:dyDescent="0.25">
      <c r="A155" s="30">
        <v>1001</v>
      </c>
      <c r="B155" s="30">
        <v>876272</v>
      </c>
      <c r="C155" s="30" t="s">
        <v>876</v>
      </c>
      <c r="D155" s="30">
        <v>3</v>
      </c>
      <c r="E155" s="166" t="s">
        <v>4092</v>
      </c>
      <c r="F155">
        <v>1578.3680000000002</v>
      </c>
      <c r="G155" t="s">
        <v>4201</v>
      </c>
      <c r="H155" t="s">
        <v>4202</v>
      </c>
    </row>
    <row r="156" spans="1:8" x14ac:dyDescent="0.25">
      <c r="A156" s="30">
        <v>1001</v>
      </c>
      <c r="B156" s="30">
        <v>895247</v>
      </c>
      <c r="C156" s="30" t="s">
        <v>3329</v>
      </c>
      <c r="D156" s="30">
        <v>2</v>
      </c>
      <c r="E156" s="30" t="s">
        <v>4093</v>
      </c>
      <c r="F156">
        <v>1690.9576999999999</v>
      </c>
      <c r="G156" t="s">
        <v>4201</v>
      </c>
      <c r="H156" t="s">
        <v>4202</v>
      </c>
    </row>
    <row r="157" spans="1:8" x14ac:dyDescent="0.25">
      <c r="A157" s="30">
        <v>1002</v>
      </c>
      <c r="B157" s="30">
        <v>895247</v>
      </c>
      <c r="C157" s="30" t="s">
        <v>3329</v>
      </c>
      <c r="D157" s="30">
        <v>1</v>
      </c>
      <c r="E157" s="166" t="s">
        <v>4211</v>
      </c>
      <c r="F157">
        <v>1688.58</v>
      </c>
      <c r="G157" t="s">
        <v>4201</v>
      </c>
      <c r="H157" t="s">
        <v>4202</v>
      </c>
    </row>
    <row r="158" spans="1:8" x14ac:dyDescent="0.25">
      <c r="A158" s="30">
        <v>1001</v>
      </c>
      <c r="B158" s="30">
        <v>895248</v>
      </c>
      <c r="C158" s="30" t="s">
        <v>902</v>
      </c>
      <c r="D158" s="30">
        <v>1</v>
      </c>
      <c r="E158" s="166" t="s">
        <v>4094</v>
      </c>
      <c r="F158">
        <v>1060.2064</v>
      </c>
      <c r="G158" t="s">
        <v>4201</v>
      </c>
      <c r="H158" t="s">
        <v>4202</v>
      </c>
    </row>
    <row r="159" spans="1:8" x14ac:dyDescent="0.25">
      <c r="A159" s="30">
        <v>1001</v>
      </c>
      <c r="B159" s="30">
        <v>895250</v>
      </c>
      <c r="C159" s="30" t="s">
        <v>3330</v>
      </c>
      <c r="D159" s="30">
        <v>1</v>
      </c>
      <c r="E159" s="166" t="s">
        <v>4095</v>
      </c>
      <c r="F159">
        <v>1221.3</v>
      </c>
      <c r="G159" t="s">
        <v>4201</v>
      </c>
      <c r="H159" t="s">
        <v>4202</v>
      </c>
    </row>
    <row r="160" spans="1:8" x14ac:dyDescent="0.25">
      <c r="A160" s="30">
        <v>1002</v>
      </c>
      <c r="B160" s="30">
        <v>895824</v>
      </c>
      <c r="C160" s="30" t="s">
        <v>892</v>
      </c>
      <c r="D160" s="30">
        <v>1</v>
      </c>
      <c r="E160" s="166" t="s">
        <v>4096</v>
      </c>
      <c r="F160">
        <v>1759.9935999999998</v>
      </c>
      <c r="G160" t="s">
        <v>4201</v>
      </c>
      <c r="H160" t="s">
        <v>4202</v>
      </c>
    </row>
    <row r="161" spans="1:8" x14ac:dyDescent="0.25">
      <c r="A161" s="30">
        <v>1001</v>
      </c>
      <c r="B161" s="30">
        <v>902455</v>
      </c>
      <c r="C161" s="30" t="s">
        <v>672</v>
      </c>
      <c r="D161" s="30">
        <v>4</v>
      </c>
      <c r="E161" s="30" t="s">
        <v>4054</v>
      </c>
      <c r="F161">
        <v>3325.0039999999999</v>
      </c>
      <c r="G161">
        <v>4250</v>
      </c>
      <c r="H161" t="s">
        <v>4183</v>
      </c>
    </row>
    <row r="162" spans="1:8" x14ac:dyDescent="0.25">
      <c r="A162" s="30">
        <v>1001</v>
      </c>
      <c r="B162" s="30">
        <v>904491</v>
      </c>
      <c r="C162" s="30" t="s">
        <v>3485</v>
      </c>
      <c r="D162" s="30">
        <v>4</v>
      </c>
      <c r="E162" s="166" t="s">
        <v>4097</v>
      </c>
      <c r="F162">
        <v>3574.9987999999998</v>
      </c>
      <c r="G162">
        <v>4750</v>
      </c>
      <c r="H162" t="s">
        <v>4183</v>
      </c>
    </row>
    <row r="163" spans="1:8" x14ac:dyDescent="0.25">
      <c r="A163" s="30">
        <v>1001</v>
      </c>
      <c r="B163" s="30">
        <v>938154</v>
      </c>
      <c r="C163" s="30" t="s">
        <v>4212</v>
      </c>
      <c r="D163" s="30">
        <v>6</v>
      </c>
      <c r="E163" s="166" t="s">
        <v>4213</v>
      </c>
      <c r="F163">
        <v>1467.7469333333331</v>
      </c>
      <c r="G163" t="s">
        <v>4201</v>
      </c>
      <c r="H163" t="s">
        <v>4202</v>
      </c>
    </row>
    <row r="164" spans="1:8" x14ac:dyDescent="0.25">
      <c r="A164" s="30">
        <v>1002</v>
      </c>
      <c r="B164" s="30">
        <v>938154</v>
      </c>
      <c r="C164" s="30" t="s">
        <v>4212</v>
      </c>
      <c r="D164" s="30">
        <v>4</v>
      </c>
      <c r="E164" s="166" t="s">
        <v>4214</v>
      </c>
      <c r="F164">
        <v>1577.9903999999999</v>
      </c>
      <c r="G164" t="s">
        <v>4201</v>
      </c>
      <c r="H164" t="s">
        <v>4202</v>
      </c>
    </row>
    <row r="165" spans="1:8" x14ac:dyDescent="0.25">
      <c r="A165" s="30">
        <v>1001</v>
      </c>
      <c r="B165" s="30">
        <v>938155</v>
      </c>
      <c r="C165" s="30" t="s">
        <v>973</v>
      </c>
      <c r="D165" s="30">
        <v>3</v>
      </c>
      <c r="E165" s="166" t="s">
        <v>4098</v>
      </c>
      <c r="F165">
        <v>1593.413</v>
      </c>
      <c r="G165" t="s">
        <v>4201</v>
      </c>
      <c r="H165" t="s">
        <v>4202</v>
      </c>
    </row>
    <row r="166" spans="1:8" x14ac:dyDescent="0.25">
      <c r="A166" s="30">
        <v>1002</v>
      </c>
      <c r="B166" s="30">
        <v>938155</v>
      </c>
      <c r="C166" s="30" t="s">
        <v>973</v>
      </c>
      <c r="D166" s="30">
        <v>1</v>
      </c>
      <c r="E166" s="166" t="s">
        <v>4099</v>
      </c>
      <c r="F166">
        <v>1283.7809999999999</v>
      </c>
      <c r="G166" t="s">
        <v>4201</v>
      </c>
      <c r="H166" t="s">
        <v>4202</v>
      </c>
    </row>
    <row r="167" spans="1:8" x14ac:dyDescent="0.25">
      <c r="A167" s="30">
        <v>1002</v>
      </c>
      <c r="B167" s="30">
        <v>941464</v>
      </c>
      <c r="C167" s="30" t="s">
        <v>923</v>
      </c>
      <c r="D167" s="30">
        <v>6</v>
      </c>
      <c r="E167" s="166" t="s">
        <v>4100</v>
      </c>
      <c r="F167">
        <v>615.99146666666661</v>
      </c>
      <c r="G167" t="s">
        <v>4201</v>
      </c>
      <c r="H167" t="s">
        <v>4202</v>
      </c>
    </row>
    <row r="168" spans="1:8" x14ac:dyDescent="0.25">
      <c r="A168" s="30">
        <v>1001</v>
      </c>
      <c r="B168" s="30">
        <v>941606</v>
      </c>
      <c r="C168" s="30" t="s">
        <v>559</v>
      </c>
      <c r="D168" s="30">
        <v>4</v>
      </c>
      <c r="E168" s="166" t="s">
        <v>4009</v>
      </c>
      <c r="F168">
        <v>2629.9957999999997</v>
      </c>
      <c r="G168">
        <v>3350</v>
      </c>
      <c r="H168" t="s">
        <v>4183</v>
      </c>
    </row>
    <row r="169" spans="1:8" x14ac:dyDescent="0.25">
      <c r="A169" s="30">
        <v>1001</v>
      </c>
      <c r="B169" s="30">
        <v>941661</v>
      </c>
      <c r="C169" s="30" t="s">
        <v>3333</v>
      </c>
      <c r="D169" s="30">
        <v>2</v>
      </c>
      <c r="E169" s="166" t="s">
        <v>4101</v>
      </c>
      <c r="F169">
        <v>1411.1974</v>
      </c>
      <c r="G169" t="s">
        <v>4201</v>
      </c>
      <c r="H169" t="s">
        <v>4202</v>
      </c>
    </row>
    <row r="170" spans="1:8" x14ac:dyDescent="0.25">
      <c r="A170" s="30">
        <v>1002</v>
      </c>
      <c r="B170" s="30">
        <v>941661</v>
      </c>
      <c r="C170" s="30" t="s">
        <v>3333</v>
      </c>
      <c r="D170" s="30">
        <v>1</v>
      </c>
      <c r="E170" s="166" t="s">
        <v>4102</v>
      </c>
      <c r="F170">
        <v>1411.1974</v>
      </c>
      <c r="G170" t="s">
        <v>4201</v>
      </c>
      <c r="H170" t="s">
        <v>4202</v>
      </c>
    </row>
    <row r="171" spans="1:8" x14ac:dyDescent="0.25">
      <c r="A171" s="30">
        <v>1002</v>
      </c>
      <c r="B171" s="30">
        <v>941904</v>
      </c>
      <c r="C171" s="30" t="s">
        <v>263</v>
      </c>
      <c r="D171" s="30">
        <v>4</v>
      </c>
      <c r="E171" s="166" t="s">
        <v>4184</v>
      </c>
      <c r="F171">
        <v>3155.0013999999996</v>
      </c>
      <c r="G171">
        <v>3590</v>
      </c>
      <c r="H171" t="s">
        <v>4183</v>
      </c>
    </row>
    <row r="172" spans="1:8" x14ac:dyDescent="0.25">
      <c r="A172" s="30">
        <v>1002</v>
      </c>
      <c r="B172" s="30">
        <v>941907</v>
      </c>
      <c r="C172" s="30" t="s">
        <v>133</v>
      </c>
      <c r="D172" s="30">
        <v>4</v>
      </c>
      <c r="E172" s="166" t="s">
        <v>4215</v>
      </c>
      <c r="F172">
        <v>3065.0027999999998</v>
      </c>
      <c r="G172">
        <v>3590</v>
      </c>
      <c r="H172" t="s">
        <v>4183</v>
      </c>
    </row>
    <row r="173" spans="1:8" x14ac:dyDescent="0.25">
      <c r="A173" s="30">
        <v>1002</v>
      </c>
      <c r="B173" s="30">
        <v>948230</v>
      </c>
      <c r="C173" s="30" t="s">
        <v>3334</v>
      </c>
      <c r="D173" s="30">
        <v>4</v>
      </c>
      <c r="E173" s="166" t="s">
        <v>4016</v>
      </c>
      <c r="F173">
        <v>2565.0014000000001</v>
      </c>
      <c r="G173">
        <v>3590</v>
      </c>
      <c r="H173" t="s">
        <v>4183</v>
      </c>
    </row>
    <row r="174" spans="1:8" x14ac:dyDescent="0.25">
      <c r="A174" s="30">
        <v>1002</v>
      </c>
      <c r="B174" s="30">
        <v>2031425</v>
      </c>
      <c r="C174" s="30" t="s">
        <v>3335</v>
      </c>
      <c r="D174" s="30">
        <v>4</v>
      </c>
      <c r="E174" s="30" t="s">
        <v>4103</v>
      </c>
      <c r="F174">
        <v>3840.0031999999997</v>
      </c>
      <c r="G174">
        <v>4750</v>
      </c>
      <c r="H174" t="s">
        <v>4183</v>
      </c>
    </row>
    <row r="175" spans="1:8" x14ac:dyDescent="0.25">
      <c r="A175" s="30">
        <v>1001</v>
      </c>
      <c r="B175" s="30">
        <v>2031429</v>
      </c>
      <c r="C175" s="30" t="s">
        <v>1006</v>
      </c>
      <c r="D175" s="30">
        <v>4</v>
      </c>
      <c r="E175" s="166" t="s">
        <v>4216</v>
      </c>
      <c r="F175">
        <v>4135.0061499999993</v>
      </c>
      <c r="G175">
        <v>4750</v>
      </c>
      <c r="H175" t="s">
        <v>4183</v>
      </c>
    </row>
    <row r="176" spans="1:8" x14ac:dyDescent="0.25">
      <c r="A176" s="30">
        <v>1001</v>
      </c>
      <c r="B176" s="30">
        <v>2033810</v>
      </c>
      <c r="C176" s="30" t="s">
        <v>3336</v>
      </c>
      <c r="D176" s="30">
        <v>4</v>
      </c>
      <c r="E176" s="166" t="s">
        <v>4104</v>
      </c>
      <c r="F176">
        <v>3789.9947999999999</v>
      </c>
      <c r="G176">
        <v>4750</v>
      </c>
      <c r="H176" t="s">
        <v>4183</v>
      </c>
    </row>
    <row r="177" spans="1:8" x14ac:dyDescent="0.25">
      <c r="A177" s="30">
        <v>1002</v>
      </c>
      <c r="B177" s="30">
        <v>2033810</v>
      </c>
      <c r="C177" s="30" t="s">
        <v>3336</v>
      </c>
      <c r="D177" s="30">
        <v>4</v>
      </c>
      <c r="E177" s="166" t="s">
        <v>4104</v>
      </c>
      <c r="F177">
        <v>3789.9947999999999</v>
      </c>
      <c r="G177">
        <v>4750</v>
      </c>
      <c r="H177" t="s">
        <v>4183</v>
      </c>
    </row>
    <row r="178" spans="1:8" x14ac:dyDescent="0.25">
      <c r="A178" s="30">
        <v>1001</v>
      </c>
      <c r="B178" s="30">
        <v>2034326</v>
      </c>
      <c r="C178" s="30" t="s">
        <v>1011</v>
      </c>
      <c r="D178" s="30">
        <v>4</v>
      </c>
      <c r="E178" s="166" t="s">
        <v>4105</v>
      </c>
      <c r="F178">
        <v>3609.9976000000001</v>
      </c>
      <c r="G178">
        <v>4750</v>
      </c>
      <c r="H178" t="s">
        <v>4183</v>
      </c>
    </row>
    <row r="179" spans="1:8" x14ac:dyDescent="0.25">
      <c r="A179" s="30">
        <v>1001</v>
      </c>
      <c r="B179" s="30">
        <v>2034890</v>
      </c>
      <c r="C179" s="30" t="s">
        <v>1015</v>
      </c>
      <c r="D179" s="30">
        <v>4</v>
      </c>
      <c r="E179" s="166" t="s">
        <v>4106</v>
      </c>
      <c r="F179">
        <v>3659.9971500000001</v>
      </c>
      <c r="G179">
        <v>4750</v>
      </c>
      <c r="H179" t="s">
        <v>4183</v>
      </c>
    </row>
    <row r="180" spans="1:8" x14ac:dyDescent="0.25">
      <c r="A180" s="30">
        <v>1001</v>
      </c>
      <c r="B180" s="30">
        <v>2039119</v>
      </c>
      <c r="C180" s="30" t="s">
        <v>3337</v>
      </c>
      <c r="D180" s="30">
        <v>2</v>
      </c>
      <c r="E180" s="166" t="s">
        <v>4107</v>
      </c>
      <c r="F180">
        <v>1240.0029999999999</v>
      </c>
      <c r="G180" t="s">
        <v>4201</v>
      </c>
      <c r="H180" t="s">
        <v>4202</v>
      </c>
    </row>
    <row r="181" spans="1:8" x14ac:dyDescent="0.25">
      <c r="A181" s="30">
        <v>1001</v>
      </c>
      <c r="B181" s="30">
        <v>2039150</v>
      </c>
      <c r="C181" s="30" t="s">
        <v>3338</v>
      </c>
      <c r="D181" s="30">
        <v>2</v>
      </c>
      <c r="E181" s="166" t="s">
        <v>4217</v>
      </c>
      <c r="F181">
        <v>1131.2423999999999</v>
      </c>
      <c r="G181" t="s">
        <v>4201</v>
      </c>
      <c r="H181" t="s">
        <v>4202</v>
      </c>
    </row>
    <row r="182" spans="1:8" x14ac:dyDescent="0.25">
      <c r="A182" s="30">
        <v>1002</v>
      </c>
      <c r="B182" s="30">
        <v>2039150</v>
      </c>
      <c r="C182" s="30" t="s">
        <v>3338</v>
      </c>
      <c r="D182" s="30">
        <v>8</v>
      </c>
      <c r="E182" s="166" t="s">
        <v>4218</v>
      </c>
      <c r="F182">
        <v>1129.998975</v>
      </c>
      <c r="G182" t="s">
        <v>4201</v>
      </c>
      <c r="H182" t="s">
        <v>4202</v>
      </c>
    </row>
    <row r="183" spans="1:8" x14ac:dyDescent="0.25">
      <c r="A183" s="30">
        <v>1001</v>
      </c>
      <c r="B183" s="30">
        <v>2039694</v>
      </c>
      <c r="C183" s="30" t="s">
        <v>3339</v>
      </c>
      <c r="D183" s="30">
        <v>4</v>
      </c>
      <c r="E183" s="166" t="s">
        <v>4108</v>
      </c>
      <c r="F183">
        <v>1742.0103999999999</v>
      </c>
      <c r="G183" t="s">
        <v>4201</v>
      </c>
      <c r="H183" t="s">
        <v>4202</v>
      </c>
    </row>
    <row r="184" spans="1:8" x14ac:dyDescent="0.25">
      <c r="A184" s="30">
        <v>1001</v>
      </c>
      <c r="B184" s="30">
        <v>2039695</v>
      </c>
      <c r="C184" s="30" t="s">
        <v>3340</v>
      </c>
      <c r="D184" s="30">
        <v>1</v>
      </c>
      <c r="E184" s="166" t="s">
        <v>4109</v>
      </c>
      <c r="F184">
        <v>1611.0067999999999</v>
      </c>
      <c r="G184" t="s">
        <v>4201</v>
      </c>
      <c r="H184" t="s">
        <v>4202</v>
      </c>
    </row>
    <row r="185" spans="1:8" x14ac:dyDescent="0.25">
      <c r="A185" s="30">
        <v>1002</v>
      </c>
      <c r="B185" s="30">
        <v>2039695</v>
      </c>
      <c r="C185" s="30" t="s">
        <v>3340</v>
      </c>
      <c r="D185" s="30">
        <v>3</v>
      </c>
      <c r="E185" s="166" t="s">
        <v>4110</v>
      </c>
      <c r="F185">
        <v>1611.0067999999999</v>
      </c>
      <c r="G185" t="s">
        <v>4201</v>
      </c>
      <c r="H185" t="s">
        <v>4202</v>
      </c>
    </row>
    <row r="186" spans="1:8" x14ac:dyDescent="0.25">
      <c r="A186" s="30">
        <v>1001</v>
      </c>
      <c r="B186" s="30">
        <v>2039697</v>
      </c>
      <c r="C186" s="30" t="s">
        <v>1029</v>
      </c>
      <c r="D186" s="30">
        <v>4</v>
      </c>
      <c r="E186" s="166" t="s">
        <v>4111</v>
      </c>
      <c r="F186">
        <v>1214.4441999999999</v>
      </c>
      <c r="G186" t="s">
        <v>4201</v>
      </c>
      <c r="H186" t="s">
        <v>4202</v>
      </c>
    </row>
    <row r="187" spans="1:8" x14ac:dyDescent="0.25">
      <c r="A187" s="30">
        <v>1002</v>
      </c>
      <c r="B187" s="30">
        <v>2039697</v>
      </c>
      <c r="C187" s="30" t="s">
        <v>1029</v>
      </c>
      <c r="D187" s="30">
        <v>4</v>
      </c>
      <c r="E187" s="166" t="s">
        <v>4111</v>
      </c>
      <c r="F187">
        <v>1214.4441999999999</v>
      </c>
      <c r="G187" t="s">
        <v>4201</v>
      </c>
      <c r="H187" t="s">
        <v>4202</v>
      </c>
    </row>
    <row r="188" spans="1:8" x14ac:dyDescent="0.25">
      <c r="A188" s="30">
        <v>1001</v>
      </c>
      <c r="B188" s="30">
        <v>2039699</v>
      </c>
      <c r="C188" s="30" t="s">
        <v>1033</v>
      </c>
      <c r="D188" s="30">
        <v>2</v>
      </c>
      <c r="E188" s="166" t="s">
        <v>4219</v>
      </c>
      <c r="F188">
        <v>1200.001</v>
      </c>
      <c r="G188" t="s">
        <v>4201</v>
      </c>
      <c r="H188" t="s">
        <v>4202</v>
      </c>
    </row>
    <row r="189" spans="1:8" x14ac:dyDescent="0.25">
      <c r="A189" s="30">
        <v>1001</v>
      </c>
      <c r="B189" s="30">
        <v>2039700</v>
      </c>
      <c r="C189" s="30" t="s">
        <v>3341</v>
      </c>
      <c r="D189" s="30">
        <v>2</v>
      </c>
      <c r="E189" s="166" t="s">
        <v>4220</v>
      </c>
      <c r="F189">
        <v>1133.8501999999999</v>
      </c>
      <c r="G189" t="s">
        <v>4201</v>
      </c>
      <c r="H189" t="s">
        <v>4202</v>
      </c>
    </row>
    <row r="190" spans="1:8" x14ac:dyDescent="0.25">
      <c r="A190" s="30">
        <v>1002</v>
      </c>
      <c r="B190" s="30">
        <v>2039700</v>
      </c>
      <c r="C190" s="30" t="s">
        <v>3341</v>
      </c>
      <c r="D190" s="30">
        <v>4</v>
      </c>
      <c r="E190" s="166" t="s">
        <v>4221</v>
      </c>
      <c r="F190">
        <v>1132.3574999999998</v>
      </c>
      <c r="G190" t="s">
        <v>4201</v>
      </c>
      <c r="H190" t="s">
        <v>4202</v>
      </c>
    </row>
    <row r="191" spans="1:8" x14ac:dyDescent="0.25">
      <c r="A191" s="30">
        <v>1002</v>
      </c>
      <c r="B191" s="30">
        <v>2039701</v>
      </c>
      <c r="C191" s="30" t="s">
        <v>1037</v>
      </c>
      <c r="D191" s="30">
        <v>5</v>
      </c>
      <c r="E191" s="166" t="s">
        <v>4112</v>
      </c>
      <c r="F191">
        <v>598.62580000000003</v>
      </c>
      <c r="G191" t="s">
        <v>4201</v>
      </c>
      <c r="H191" t="s">
        <v>4202</v>
      </c>
    </row>
    <row r="192" spans="1:8" x14ac:dyDescent="0.25">
      <c r="A192" s="30">
        <v>1001</v>
      </c>
      <c r="B192" s="30">
        <v>2039702</v>
      </c>
      <c r="C192" s="30" t="s">
        <v>1039</v>
      </c>
      <c r="D192" s="30">
        <v>2</v>
      </c>
      <c r="E192" s="166" t="s">
        <v>4113</v>
      </c>
      <c r="F192">
        <v>621.24639999999999</v>
      </c>
      <c r="G192" t="s">
        <v>4201</v>
      </c>
      <c r="H192" t="s">
        <v>4202</v>
      </c>
    </row>
    <row r="193" spans="1:8" x14ac:dyDescent="0.25">
      <c r="A193" s="30">
        <v>1002</v>
      </c>
      <c r="B193" s="30">
        <v>2039703</v>
      </c>
      <c r="C193" s="30" t="s">
        <v>1042</v>
      </c>
      <c r="D193" s="30">
        <v>1</v>
      </c>
      <c r="E193" s="30" t="s">
        <v>4114</v>
      </c>
      <c r="F193">
        <v>741.70079999999984</v>
      </c>
      <c r="G193" t="s">
        <v>4201</v>
      </c>
      <c r="H193" t="s">
        <v>4202</v>
      </c>
    </row>
    <row r="194" spans="1:8" x14ac:dyDescent="0.25">
      <c r="A194" s="30">
        <v>1001</v>
      </c>
      <c r="B194" s="30">
        <v>2039765</v>
      </c>
      <c r="C194" s="30" t="s">
        <v>3342</v>
      </c>
      <c r="D194" s="30">
        <v>4</v>
      </c>
      <c r="E194" s="166" t="s">
        <v>4007</v>
      </c>
      <c r="F194">
        <v>2904.9947999999999</v>
      </c>
      <c r="G194">
        <v>3590</v>
      </c>
      <c r="H194" t="s">
        <v>4183</v>
      </c>
    </row>
    <row r="195" spans="1:8" x14ac:dyDescent="0.25">
      <c r="A195" s="30">
        <v>1002</v>
      </c>
      <c r="B195" s="30">
        <v>2039765</v>
      </c>
      <c r="C195" s="30" t="s">
        <v>3342</v>
      </c>
      <c r="D195" s="30">
        <v>4</v>
      </c>
      <c r="E195" s="166" t="s">
        <v>4013</v>
      </c>
      <c r="F195">
        <v>2975.0041999999999</v>
      </c>
      <c r="G195">
        <v>3590</v>
      </c>
      <c r="H195" t="s">
        <v>4183</v>
      </c>
    </row>
    <row r="196" spans="1:8" x14ac:dyDescent="0.25">
      <c r="A196" s="30">
        <v>1002</v>
      </c>
      <c r="B196" s="30">
        <v>2041417</v>
      </c>
      <c r="C196" s="30" t="s">
        <v>1062</v>
      </c>
      <c r="D196" s="30">
        <v>4</v>
      </c>
      <c r="E196" s="166" t="s">
        <v>4016</v>
      </c>
      <c r="F196">
        <v>2565.0014000000001</v>
      </c>
      <c r="G196">
        <v>3590</v>
      </c>
      <c r="H196" t="s">
        <v>4183</v>
      </c>
    </row>
    <row r="197" spans="1:8" x14ac:dyDescent="0.25">
      <c r="A197" s="30">
        <v>1002</v>
      </c>
      <c r="B197" s="30">
        <v>2054596</v>
      </c>
      <c r="C197" s="30" t="s">
        <v>3343</v>
      </c>
      <c r="D197" s="30">
        <v>4</v>
      </c>
      <c r="E197" s="166" t="s">
        <v>4115</v>
      </c>
      <c r="F197">
        <v>3840.0002500000001</v>
      </c>
      <c r="G197">
        <v>4750</v>
      </c>
      <c r="H197" t="s">
        <v>4183</v>
      </c>
    </row>
    <row r="198" spans="1:8" x14ac:dyDescent="0.25">
      <c r="A198" s="30">
        <v>1002</v>
      </c>
      <c r="B198" s="30">
        <v>2065053</v>
      </c>
      <c r="C198" s="30" t="s">
        <v>3344</v>
      </c>
      <c r="D198" s="30">
        <v>4</v>
      </c>
      <c r="E198" s="166" t="s">
        <v>4116</v>
      </c>
      <c r="F198">
        <v>3050.0049999999997</v>
      </c>
      <c r="G198">
        <v>3990</v>
      </c>
      <c r="H198" t="s">
        <v>4183</v>
      </c>
    </row>
    <row r="199" spans="1:8" x14ac:dyDescent="0.25">
      <c r="A199" s="30">
        <v>1001</v>
      </c>
      <c r="B199" s="30">
        <v>2066751</v>
      </c>
      <c r="C199" s="30" t="s">
        <v>1121</v>
      </c>
      <c r="D199" s="30">
        <v>4</v>
      </c>
      <c r="E199" s="166" t="s">
        <v>4222</v>
      </c>
      <c r="F199">
        <v>3377.4933499999997</v>
      </c>
      <c r="G199">
        <v>4250</v>
      </c>
      <c r="H199" t="s">
        <v>4183</v>
      </c>
    </row>
    <row r="200" spans="1:8" x14ac:dyDescent="0.25">
      <c r="A200" s="30">
        <v>1002</v>
      </c>
      <c r="B200" s="30">
        <v>2066751</v>
      </c>
      <c r="C200" s="30" t="s">
        <v>1121</v>
      </c>
      <c r="D200" s="30">
        <v>8</v>
      </c>
      <c r="E200" s="166" t="s">
        <v>4223</v>
      </c>
      <c r="F200">
        <v>3659.9956749999997</v>
      </c>
      <c r="G200">
        <v>4250</v>
      </c>
      <c r="H200" t="s">
        <v>4183</v>
      </c>
    </row>
    <row r="201" spans="1:8" x14ac:dyDescent="0.25">
      <c r="A201" s="30">
        <v>1002</v>
      </c>
      <c r="B201" s="30">
        <v>2068170</v>
      </c>
      <c r="C201" s="30" t="s">
        <v>1115</v>
      </c>
      <c r="D201" s="30">
        <v>5</v>
      </c>
      <c r="E201" s="166" t="s">
        <v>4117</v>
      </c>
      <c r="F201">
        <v>1051.47676</v>
      </c>
      <c r="G201" t="s">
        <v>4201</v>
      </c>
      <c r="H201" t="s">
        <v>4202</v>
      </c>
    </row>
    <row r="202" spans="1:8" x14ac:dyDescent="0.25">
      <c r="A202" s="30">
        <v>1002</v>
      </c>
      <c r="B202" s="30">
        <v>2069230</v>
      </c>
      <c r="C202" s="30" t="s">
        <v>1117</v>
      </c>
      <c r="D202" s="30">
        <v>4</v>
      </c>
      <c r="E202" s="166" t="s">
        <v>4009</v>
      </c>
      <c r="F202">
        <v>2629.9957999999997</v>
      </c>
      <c r="G202">
        <v>3350</v>
      </c>
      <c r="H202" t="s">
        <v>4183</v>
      </c>
    </row>
    <row r="203" spans="1:8" x14ac:dyDescent="0.25">
      <c r="A203" s="30">
        <v>1001</v>
      </c>
      <c r="B203" s="30">
        <v>2070496</v>
      </c>
      <c r="C203" s="30" t="s">
        <v>1151</v>
      </c>
      <c r="D203" s="30">
        <v>4</v>
      </c>
      <c r="E203" s="166" t="s">
        <v>4047</v>
      </c>
      <c r="F203">
        <v>2975.0012499999998</v>
      </c>
      <c r="G203">
        <v>3590</v>
      </c>
      <c r="H203" t="s">
        <v>4183</v>
      </c>
    </row>
    <row r="204" spans="1:8" x14ac:dyDescent="0.25">
      <c r="A204" s="30">
        <v>1001</v>
      </c>
      <c r="B204" s="30">
        <v>2091745</v>
      </c>
      <c r="C204" s="30" t="s">
        <v>1138</v>
      </c>
      <c r="D204" s="30">
        <v>4</v>
      </c>
      <c r="E204" s="166" t="s">
        <v>4118</v>
      </c>
      <c r="F204">
        <v>3998.3119999999999</v>
      </c>
      <c r="G204">
        <v>4750</v>
      </c>
      <c r="H204" t="s">
        <v>4183</v>
      </c>
    </row>
    <row r="205" spans="1:8" x14ac:dyDescent="0.25">
      <c r="A205" s="30">
        <v>1002</v>
      </c>
      <c r="B205" s="30">
        <v>2116378</v>
      </c>
      <c r="C205" s="30" t="s">
        <v>1148</v>
      </c>
      <c r="D205" s="30">
        <v>3</v>
      </c>
      <c r="E205" s="166" t="s">
        <v>4119</v>
      </c>
      <c r="F205">
        <v>830.07493333333332</v>
      </c>
      <c r="G205" t="s">
        <v>4201</v>
      </c>
      <c r="H205" t="s">
        <v>4202</v>
      </c>
    </row>
    <row r="206" spans="1:8" x14ac:dyDescent="0.25">
      <c r="A206" s="30">
        <v>1002</v>
      </c>
      <c r="B206" s="30">
        <v>2123779</v>
      </c>
      <c r="C206" s="30" t="s">
        <v>1178</v>
      </c>
      <c r="D206" s="30">
        <v>4</v>
      </c>
      <c r="E206" s="166" t="s">
        <v>4120</v>
      </c>
      <c r="F206">
        <v>3490.0034000000001</v>
      </c>
      <c r="G206">
        <v>4750</v>
      </c>
      <c r="H206" t="s">
        <v>4183</v>
      </c>
    </row>
    <row r="207" spans="1:8" x14ac:dyDescent="0.25">
      <c r="A207" s="30">
        <v>1002</v>
      </c>
      <c r="B207" s="30">
        <v>2123950</v>
      </c>
      <c r="C207" s="30" t="s">
        <v>3345</v>
      </c>
      <c r="D207" s="30">
        <v>2</v>
      </c>
      <c r="E207" s="166" t="s">
        <v>4121</v>
      </c>
      <c r="F207">
        <v>2684.9955999999997</v>
      </c>
      <c r="G207">
        <v>3590</v>
      </c>
      <c r="H207" t="s">
        <v>4183</v>
      </c>
    </row>
    <row r="208" spans="1:8" x14ac:dyDescent="0.25">
      <c r="A208" s="30">
        <v>1001</v>
      </c>
      <c r="B208" s="30">
        <v>2132775</v>
      </c>
      <c r="C208" s="30" t="s">
        <v>2593</v>
      </c>
      <c r="D208" s="30">
        <v>4</v>
      </c>
      <c r="E208" s="166" t="s">
        <v>4122</v>
      </c>
      <c r="F208">
        <v>3659.9942000000001</v>
      </c>
      <c r="G208">
        <v>4750</v>
      </c>
      <c r="H208" t="s">
        <v>4183</v>
      </c>
    </row>
    <row r="209" spans="1:8" x14ac:dyDescent="0.25">
      <c r="A209" s="30">
        <v>1001</v>
      </c>
      <c r="B209" s="30">
        <v>2146048</v>
      </c>
      <c r="C209" s="30" t="s">
        <v>3346</v>
      </c>
      <c r="D209" s="30">
        <v>72</v>
      </c>
      <c r="E209" s="166" t="s">
        <v>4224</v>
      </c>
      <c r="F209">
        <v>695.0000055555555</v>
      </c>
      <c r="G209" t="s">
        <v>4201</v>
      </c>
      <c r="H209" t="s">
        <v>4202</v>
      </c>
    </row>
    <row r="210" spans="1:8" x14ac:dyDescent="0.25">
      <c r="A210" s="30">
        <v>1002</v>
      </c>
      <c r="B210" s="30">
        <v>2146048</v>
      </c>
      <c r="C210" s="30" t="s">
        <v>3346</v>
      </c>
      <c r="D210" s="30">
        <v>86</v>
      </c>
      <c r="E210" s="166" t="s">
        <v>4225</v>
      </c>
      <c r="F210">
        <v>700.41849999999988</v>
      </c>
      <c r="G210" t="s">
        <v>4201</v>
      </c>
      <c r="H210" t="s">
        <v>4202</v>
      </c>
    </row>
    <row r="211" spans="1:8" x14ac:dyDescent="0.25">
      <c r="A211" s="30">
        <v>1001</v>
      </c>
      <c r="B211" s="30">
        <v>2146049</v>
      </c>
      <c r="C211" s="30" t="s">
        <v>3347</v>
      </c>
      <c r="D211" s="30">
        <v>78</v>
      </c>
      <c r="E211" s="166" t="s">
        <v>4226</v>
      </c>
      <c r="F211">
        <v>712.86069230769237</v>
      </c>
      <c r="G211" t="s">
        <v>4201</v>
      </c>
      <c r="H211" t="s">
        <v>4202</v>
      </c>
    </row>
    <row r="212" spans="1:8" x14ac:dyDescent="0.25">
      <c r="A212" s="30">
        <v>1002</v>
      </c>
      <c r="B212" s="30">
        <v>2146049</v>
      </c>
      <c r="C212" s="30" t="s">
        <v>3347</v>
      </c>
      <c r="D212" s="30">
        <v>65</v>
      </c>
      <c r="E212" s="166" t="s">
        <v>4227</v>
      </c>
      <c r="F212">
        <v>705.0585323076923</v>
      </c>
      <c r="G212" t="s">
        <v>4201</v>
      </c>
      <c r="H212" t="s">
        <v>4202</v>
      </c>
    </row>
    <row r="213" spans="1:8" x14ac:dyDescent="0.25">
      <c r="A213" s="30">
        <v>1001</v>
      </c>
      <c r="B213" s="30">
        <v>2146070</v>
      </c>
      <c r="C213" s="30" t="s">
        <v>3348</v>
      </c>
      <c r="D213" s="30">
        <v>4</v>
      </c>
      <c r="E213" s="166" t="s">
        <v>4228</v>
      </c>
      <c r="F213">
        <v>1168.9021</v>
      </c>
      <c r="G213" t="s">
        <v>4201</v>
      </c>
      <c r="H213" t="s">
        <v>4202</v>
      </c>
    </row>
    <row r="214" spans="1:8" x14ac:dyDescent="0.25">
      <c r="A214" s="30">
        <v>1002</v>
      </c>
      <c r="B214" s="30">
        <v>2146070</v>
      </c>
      <c r="C214" s="30" t="s">
        <v>3348</v>
      </c>
      <c r="D214" s="30">
        <v>4</v>
      </c>
      <c r="E214" s="166" t="s">
        <v>4229</v>
      </c>
      <c r="F214">
        <v>1158.24965</v>
      </c>
      <c r="G214" t="s">
        <v>4201</v>
      </c>
      <c r="H214" t="s">
        <v>4202</v>
      </c>
    </row>
    <row r="215" spans="1:8" x14ac:dyDescent="0.25">
      <c r="A215" s="30">
        <v>1001</v>
      </c>
      <c r="B215" s="30">
        <v>2146071</v>
      </c>
      <c r="C215" s="30" t="s">
        <v>4230</v>
      </c>
      <c r="D215" s="30">
        <v>105</v>
      </c>
      <c r="E215" s="166" t="s">
        <v>4231</v>
      </c>
      <c r="F215">
        <v>750.9965028571429</v>
      </c>
      <c r="G215" t="s">
        <v>4201</v>
      </c>
      <c r="H215" t="s">
        <v>4202</v>
      </c>
    </row>
    <row r="216" spans="1:8" x14ac:dyDescent="0.25">
      <c r="A216" s="30">
        <v>1002</v>
      </c>
      <c r="B216" s="30">
        <v>2146071</v>
      </c>
      <c r="C216" s="30" t="s">
        <v>4230</v>
      </c>
      <c r="D216" s="30">
        <v>78</v>
      </c>
      <c r="E216" s="166" t="s">
        <v>4232</v>
      </c>
      <c r="F216">
        <v>755.57139743589744</v>
      </c>
      <c r="G216" t="s">
        <v>4201</v>
      </c>
      <c r="H216" t="s">
        <v>4202</v>
      </c>
    </row>
    <row r="217" spans="1:8" x14ac:dyDescent="0.25">
      <c r="A217" s="30">
        <v>1001</v>
      </c>
      <c r="B217" s="30">
        <v>2146072</v>
      </c>
      <c r="C217" s="30" t="s">
        <v>3350</v>
      </c>
      <c r="D217" s="30">
        <v>11</v>
      </c>
      <c r="E217" s="166" t="s">
        <v>4233</v>
      </c>
      <c r="F217">
        <v>790.32323636363628</v>
      </c>
      <c r="G217" t="s">
        <v>4201</v>
      </c>
      <c r="H217" t="s">
        <v>4202</v>
      </c>
    </row>
    <row r="218" spans="1:8" x14ac:dyDescent="0.25">
      <c r="A218" s="30">
        <v>1002</v>
      </c>
      <c r="B218" s="30">
        <v>2146072</v>
      </c>
      <c r="C218" s="30" t="s">
        <v>3350</v>
      </c>
      <c r="D218" s="30">
        <v>2</v>
      </c>
      <c r="E218" s="166" t="s">
        <v>4123</v>
      </c>
      <c r="F218">
        <v>783.71469999999988</v>
      </c>
      <c r="G218" t="s">
        <v>4201</v>
      </c>
      <c r="H218" t="s">
        <v>4202</v>
      </c>
    </row>
    <row r="219" spans="1:8" x14ac:dyDescent="0.25">
      <c r="A219" s="30">
        <v>1001</v>
      </c>
      <c r="B219" s="30">
        <v>2146076</v>
      </c>
      <c r="C219" s="30" t="s">
        <v>3351</v>
      </c>
      <c r="D219" s="30">
        <v>4</v>
      </c>
      <c r="E219" s="166" t="s">
        <v>4124</v>
      </c>
      <c r="F219">
        <v>1350.0055499999999</v>
      </c>
      <c r="G219" t="s">
        <v>4201</v>
      </c>
      <c r="H219" t="s">
        <v>4202</v>
      </c>
    </row>
    <row r="220" spans="1:8" x14ac:dyDescent="0.25">
      <c r="A220" s="30">
        <v>1002</v>
      </c>
      <c r="B220" s="30">
        <v>2146076</v>
      </c>
      <c r="C220" s="30" t="s">
        <v>3351</v>
      </c>
      <c r="D220" s="30">
        <v>5</v>
      </c>
      <c r="E220" s="30" t="s">
        <v>4125</v>
      </c>
      <c r="F220">
        <v>1370.2041999999999</v>
      </c>
      <c r="G220" t="s">
        <v>4201</v>
      </c>
      <c r="H220" t="s">
        <v>4202</v>
      </c>
    </row>
    <row r="221" spans="1:8" x14ac:dyDescent="0.25">
      <c r="A221" s="30">
        <v>1001</v>
      </c>
      <c r="B221" s="30">
        <v>2146077</v>
      </c>
      <c r="C221" s="30" t="s">
        <v>3352</v>
      </c>
      <c r="D221" s="30">
        <v>4</v>
      </c>
      <c r="E221" s="166" t="s">
        <v>4234</v>
      </c>
      <c r="F221">
        <v>1120.0029</v>
      </c>
      <c r="G221" t="s">
        <v>4201</v>
      </c>
      <c r="H221" t="s">
        <v>4202</v>
      </c>
    </row>
    <row r="222" spans="1:8" x14ac:dyDescent="0.25">
      <c r="A222" s="30">
        <v>1002</v>
      </c>
      <c r="B222" s="30">
        <v>2146080</v>
      </c>
      <c r="C222" s="30" t="s">
        <v>4235</v>
      </c>
      <c r="D222" s="30">
        <v>6</v>
      </c>
      <c r="E222" s="166" t="s">
        <v>4236</v>
      </c>
      <c r="F222">
        <v>1246.2039</v>
      </c>
      <c r="G222" t="s">
        <v>4201</v>
      </c>
      <c r="H222" t="s">
        <v>4202</v>
      </c>
    </row>
    <row r="223" spans="1:8" x14ac:dyDescent="0.25">
      <c r="A223" s="30">
        <v>1001</v>
      </c>
      <c r="B223" s="30">
        <v>2146081</v>
      </c>
      <c r="C223" s="30" t="s">
        <v>4237</v>
      </c>
      <c r="D223" s="30">
        <v>4</v>
      </c>
      <c r="E223" s="166" t="s">
        <v>4238</v>
      </c>
      <c r="F223">
        <v>1300.0000999999997</v>
      </c>
      <c r="G223" t="s">
        <v>4201</v>
      </c>
      <c r="H223" t="s">
        <v>4202</v>
      </c>
    </row>
    <row r="224" spans="1:8" x14ac:dyDescent="0.25">
      <c r="A224" s="30">
        <v>1002</v>
      </c>
      <c r="B224" s="30">
        <v>2146081</v>
      </c>
      <c r="C224" s="30" t="s">
        <v>4237</v>
      </c>
      <c r="D224" s="30">
        <v>4</v>
      </c>
      <c r="E224" s="166" t="s">
        <v>4126</v>
      </c>
      <c r="F224">
        <v>1299.9971500000001</v>
      </c>
      <c r="G224" t="s">
        <v>4201</v>
      </c>
      <c r="H224" t="s">
        <v>4202</v>
      </c>
    </row>
    <row r="225" spans="1:8" x14ac:dyDescent="0.25">
      <c r="A225" s="30">
        <v>1001</v>
      </c>
      <c r="B225" s="30">
        <v>2146082</v>
      </c>
      <c r="C225" s="30" t="s">
        <v>4239</v>
      </c>
      <c r="D225" s="30">
        <v>4</v>
      </c>
      <c r="E225" s="166" t="s">
        <v>4240</v>
      </c>
      <c r="F225">
        <v>1220.002</v>
      </c>
      <c r="G225" t="s">
        <v>4201</v>
      </c>
      <c r="H225" t="s">
        <v>4202</v>
      </c>
    </row>
    <row r="226" spans="1:8" x14ac:dyDescent="0.25">
      <c r="A226" s="30">
        <v>1002</v>
      </c>
      <c r="B226" s="30">
        <v>2146082</v>
      </c>
      <c r="C226" s="30" t="s">
        <v>4239</v>
      </c>
      <c r="D226" s="30">
        <v>1</v>
      </c>
      <c r="E226" s="166" t="s">
        <v>4241</v>
      </c>
      <c r="F226">
        <v>1220.9813999999999</v>
      </c>
      <c r="G226" t="s">
        <v>4201</v>
      </c>
      <c r="H226" t="s">
        <v>4202</v>
      </c>
    </row>
    <row r="227" spans="1:8" x14ac:dyDescent="0.25">
      <c r="A227" s="30">
        <v>1001</v>
      </c>
      <c r="B227" s="30">
        <v>2146083</v>
      </c>
      <c r="C227" s="30" t="s">
        <v>3356</v>
      </c>
      <c r="D227" s="30">
        <v>4</v>
      </c>
      <c r="E227" s="166" t="s">
        <v>4127</v>
      </c>
      <c r="F227">
        <v>1110.0053499999999</v>
      </c>
      <c r="G227" t="s">
        <v>4201</v>
      </c>
      <c r="H227" t="s">
        <v>4202</v>
      </c>
    </row>
    <row r="228" spans="1:8" x14ac:dyDescent="0.25">
      <c r="A228" s="30">
        <v>1002</v>
      </c>
      <c r="B228" s="30">
        <v>2146083</v>
      </c>
      <c r="C228" s="30" t="s">
        <v>3356</v>
      </c>
      <c r="D228" s="30">
        <v>4</v>
      </c>
      <c r="E228" s="166" t="s">
        <v>4128</v>
      </c>
      <c r="F228">
        <v>1110.0023999999999</v>
      </c>
      <c r="G228" t="s">
        <v>4201</v>
      </c>
      <c r="H228" t="s">
        <v>4202</v>
      </c>
    </row>
    <row r="229" spans="1:8" x14ac:dyDescent="0.25">
      <c r="A229" s="30">
        <v>1001</v>
      </c>
      <c r="B229" s="30">
        <v>2146084</v>
      </c>
      <c r="C229" s="30" t="s">
        <v>4242</v>
      </c>
      <c r="D229" s="30">
        <v>7</v>
      </c>
      <c r="E229" s="166" t="s">
        <v>4243</v>
      </c>
      <c r="F229">
        <v>1453.4970285714287</v>
      </c>
      <c r="G229" t="s">
        <v>4201</v>
      </c>
      <c r="H229" t="s">
        <v>4202</v>
      </c>
    </row>
    <row r="230" spans="1:8" x14ac:dyDescent="0.25">
      <c r="A230" s="30">
        <v>1002</v>
      </c>
      <c r="B230" s="30">
        <v>2146084</v>
      </c>
      <c r="C230" s="30" t="s">
        <v>4242</v>
      </c>
      <c r="D230" s="30">
        <v>8</v>
      </c>
      <c r="E230" s="166" t="s">
        <v>4244</v>
      </c>
      <c r="F230">
        <v>1467.1190749999998</v>
      </c>
      <c r="G230" t="s">
        <v>4201</v>
      </c>
      <c r="H230" t="s">
        <v>4202</v>
      </c>
    </row>
    <row r="231" spans="1:8" x14ac:dyDescent="0.25">
      <c r="A231" s="30">
        <v>1001</v>
      </c>
      <c r="B231" s="30">
        <v>2146085</v>
      </c>
      <c r="C231" s="30" t="s">
        <v>3357</v>
      </c>
      <c r="D231" s="30">
        <v>4</v>
      </c>
      <c r="E231" s="166" t="s">
        <v>4162</v>
      </c>
      <c r="F231">
        <v>1449.7184999999999</v>
      </c>
      <c r="G231" t="s">
        <v>4201</v>
      </c>
      <c r="H231" t="s">
        <v>4202</v>
      </c>
    </row>
    <row r="232" spans="1:8" x14ac:dyDescent="0.25">
      <c r="A232" s="30">
        <v>1002</v>
      </c>
      <c r="B232" s="30">
        <v>2146085</v>
      </c>
      <c r="C232" s="30" t="s">
        <v>3357</v>
      </c>
      <c r="D232" s="30">
        <v>4</v>
      </c>
      <c r="E232" s="166" t="s">
        <v>4129</v>
      </c>
      <c r="F232">
        <v>1449.99875</v>
      </c>
      <c r="G232" t="s">
        <v>4201</v>
      </c>
      <c r="H232" t="s">
        <v>4202</v>
      </c>
    </row>
    <row r="233" spans="1:8" x14ac:dyDescent="0.25">
      <c r="A233" s="30">
        <v>1001</v>
      </c>
      <c r="B233" s="30">
        <v>2146087</v>
      </c>
      <c r="C233" s="30" t="s">
        <v>3358</v>
      </c>
      <c r="D233" s="30">
        <v>4</v>
      </c>
      <c r="E233" s="166" t="s">
        <v>4130</v>
      </c>
      <c r="F233">
        <v>1653.0029999999997</v>
      </c>
      <c r="G233" t="s">
        <v>4201</v>
      </c>
      <c r="H233" t="s">
        <v>4202</v>
      </c>
    </row>
    <row r="234" spans="1:8" x14ac:dyDescent="0.25">
      <c r="A234" s="30">
        <v>1002</v>
      </c>
      <c r="B234" s="30">
        <v>2146087</v>
      </c>
      <c r="C234" s="30" t="s">
        <v>3358</v>
      </c>
      <c r="D234" s="30">
        <v>4</v>
      </c>
      <c r="E234" s="166" t="s">
        <v>4131</v>
      </c>
      <c r="F234">
        <v>1689.9959999999999</v>
      </c>
      <c r="G234" t="s">
        <v>4201</v>
      </c>
      <c r="H234" t="s">
        <v>4202</v>
      </c>
    </row>
    <row r="235" spans="1:8" x14ac:dyDescent="0.25">
      <c r="A235" s="30">
        <v>1001</v>
      </c>
      <c r="B235" s="30">
        <v>2146088</v>
      </c>
      <c r="C235" s="30" t="s">
        <v>4245</v>
      </c>
      <c r="D235" s="30">
        <v>4</v>
      </c>
      <c r="E235" s="166" t="s">
        <v>4131</v>
      </c>
      <c r="F235">
        <v>1689.9959999999999</v>
      </c>
      <c r="G235" t="s">
        <v>4201</v>
      </c>
      <c r="H235" t="s">
        <v>4202</v>
      </c>
    </row>
    <row r="236" spans="1:8" x14ac:dyDescent="0.25">
      <c r="A236" s="30">
        <v>1002</v>
      </c>
      <c r="B236" s="30">
        <v>2146088</v>
      </c>
      <c r="C236" s="30" t="s">
        <v>4245</v>
      </c>
      <c r="D236" s="30">
        <v>4</v>
      </c>
      <c r="E236" s="166" t="s">
        <v>4132</v>
      </c>
      <c r="F236">
        <v>1702.5010499999999</v>
      </c>
      <c r="G236" t="s">
        <v>4201</v>
      </c>
      <c r="H236" t="s">
        <v>4202</v>
      </c>
    </row>
    <row r="237" spans="1:8" x14ac:dyDescent="0.25">
      <c r="A237" s="30">
        <v>1001</v>
      </c>
      <c r="B237" s="30">
        <v>2146089</v>
      </c>
      <c r="C237" s="30" t="s">
        <v>3360</v>
      </c>
      <c r="D237" s="30">
        <v>4</v>
      </c>
      <c r="E237" s="166" t="s">
        <v>4163</v>
      </c>
      <c r="F237">
        <v>1399.9992</v>
      </c>
      <c r="G237" t="s">
        <v>4201</v>
      </c>
      <c r="H237" t="s">
        <v>4202</v>
      </c>
    </row>
    <row r="238" spans="1:8" x14ac:dyDescent="0.25">
      <c r="A238" s="30">
        <v>1002</v>
      </c>
      <c r="B238" s="30">
        <v>2146092</v>
      </c>
      <c r="C238" s="30" t="s">
        <v>3361</v>
      </c>
      <c r="D238" s="30">
        <v>4</v>
      </c>
      <c r="E238" s="166" t="s">
        <v>4246</v>
      </c>
      <c r="F238">
        <v>1460.0021999999999</v>
      </c>
      <c r="G238" t="s">
        <v>4201</v>
      </c>
      <c r="H238" t="s">
        <v>4202</v>
      </c>
    </row>
    <row r="239" spans="1:8" x14ac:dyDescent="0.25">
      <c r="A239" s="30">
        <v>1001</v>
      </c>
      <c r="B239" s="30">
        <v>2146093</v>
      </c>
      <c r="C239" s="30" t="s">
        <v>3362</v>
      </c>
      <c r="D239" s="30">
        <v>4</v>
      </c>
      <c r="E239" s="166" t="s">
        <v>4163</v>
      </c>
      <c r="F239">
        <v>1399.9992</v>
      </c>
      <c r="G239" t="s">
        <v>4201</v>
      </c>
      <c r="H239" t="s">
        <v>4202</v>
      </c>
    </row>
    <row r="240" spans="1:8" x14ac:dyDescent="0.25">
      <c r="A240" s="30">
        <v>1002</v>
      </c>
      <c r="B240" s="30">
        <v>2146093</v>
      </c>
      <c r="C240" s="30" t="s">
        <v>3362</v>
      </c>
      <c r="D240" s="30">
        <v>4</v>
      </c>
      <c r="E240" s="166" t="s">
        <v>4163</v>
      </c>
      <c r="F240">
        <v>1399.9992</v>
      </c>
      <c r="G240" t="s">
        <v>4201</v>
      </c>
      <c r="H240" t="s">
        <v>4202</v>
      </c>
    </row>
    <row r="241" spans="1:8" x14ac:dyDescent="0.25">
      <c r="A241" s="30">
        <v>1001</v>
      </c>
      <c r="B241" s="30">
        <v>2146094</v>
      </c>
      <c r="C241" s="30" t="s">
        <v>3363</v>
      </c>
      <c r="D241" s="30">
        <v>4</v>
      </c>
      <c r="E241" s="166" t="s">
        <v>4133</v>
      </c>
      <c r="F241">
        <v>2174.9996000000001</v>
      </c>
      <c r="G241" t="s">
        <v>4201</v>
      </c>
      <c r="H241" t="s">
        <v>4202</v>
      </c>
    </row>
    <row r="242" spans="1:8" x14ac:dyDescent="0.25">
      <c r="A242" s="30">
        <v>1002</v>
      </c>
      <c r="B242" s="30">
        <v>2146094</v>
      </c>
      <c r="C242" s="30" t="s">
        <v>3363</v>
      </c>
      <c r="D242" s="30">
        <v>4</v>
      </c>
      <c r="E242" s="166" t="s">
        <v>4133</v>
      </c>
      <c r="F242">
        <v>2174.9996000000001</v>
      </c>
      <c r="G242" t="s">
        <v>4201</v>
      </c>
      <c r="H242" t="s">
        <v>4202</v>
      </c>
    </row>
    <row r="243" spans="1:8" x14ac:dyDescent="0.25">
      <c r="A243" s="30">
        <v>1001</v>
      </c>
      <c r="B243" s="30">
        <v>2146095</v>
      </c>
      <c r="C243" s="30" t="s">
        <v>4247</v>
      </c>
      <c r="D243" s="30">
        <v>4</v>
      </c>
      <c r="E243" s="166" t="s">
        <v>4134</v>
      </c>
      <c r="F243">
        <v>1878.9847999999997</v>
      </c>
      <c r="G243" t="s">
        <v>4201</v>
      </c>
      <c r="H243" t="s">
        <v>4202</v>
      </c>
    </row>
    <row r="244" spans="1:8" x14ac:dyDescent="0.25">
      <c r="A244" s="30">
        <v>1002</v>
      </c>
      <c r="B244" s="30">
        <v>2146095</v>
      </c>
      <c r="C244" s="30" t="s">
        <v>4247</v>
      </c>
      <c r="D244" s="30">
        <v>4</v>
      </c>
      <c r="E244" s="166" t="s">
        <v>4135</v>
      </c>
      <c r="F244">
        <v>1872.75145</v>
      </c>
      <c r="G244" t="s">
        <v>4201</v>
      </c>
      <c r="H244" t="s">
        <v>4202</v>
      </c>
    </row>
    <row r="245" spans="1:8" x14ac:dyDescent="0.25">
      <c r="A245" s="30">
        <v>1001</v>
      </c>
      <c r="B245" s="30">
        <v>2150114</v>
      </c>
      <c r="C245" s="30" t="s">
        <v>2697</v>
      </c>
      <c r="D245" s="30">
        <v>4</v>
      </c>
      <c r="E245" s="166" t="s">
        <v>4024</v>
      </c>
      <c r="F245">
        <v>3519.9990000000003</v>
      </c>
      <c r="G245">
        <v>4250</v>
      </c>
      <c r="H245" t="s">
        <v>4183</v>
      </c>
    </row>
    <row r="246" spans="1:8" x14ac:dyDescent="0.25">
      <c r="A246" s="30">
        <v>1001</v>
      </c>
      <c r="B246" s="30">
        <v>2155915</v>
      </c>
      <c r="C246" s="30" t="s">
        <v>3366</v>
      </c>
      <c r="D246" s="30">
        <v>4</v>
      </c>
      <c r="E246" s="166" t="s">
        <v>4026</v>
      </c>
      <c r="F246">
        <v>3094.9983999999999</v>
      </c>
      <c r="G246">
        <v>4250</v>
      </c>
      <c r="H246" t="s">
        <v>4183</v>
      </c>
    </row>
    <row r="247" spans="1:8" x14ac:dyDescent="0.25">
      <c r="A247" s="30">
        <v>1002</v>
      </c>
      <c r="B247" s="30">
        <v>2164755</v>
      </c>
      <c r="C247" s="30" t="s">
        <v>2846</v>
      </c>
      <c r="D247" s="30">
        <v>1</v>
      </c>
      <c r="E247" s="166" t="s">
        <v>4136</v>
      </c>
      <c r="F247">
        <v>1293.2682</v>
      </c>
      <c r="G247" t="s">
        <v>4201</v>
      </c>
      <c r="H247" t="s">
        <v>4202</v>
      </c>
    </row>
    <row r="248" spans="1:8" x14ac:dyDescent="0.25">
      <c r="A248" s="30">
        <v>1002</v>
      </c>
      <c r="B248" s="30">
        <v>2164758</v>
      </c>
      <c r="C248" s="30" t="s">
        <v>2849</v>
      </c>
      <c r="D248" s="30">
        <v>1</v>
      </c>
      <c r="E248" s="166" t="s">
        <v>4137</v>
      </c>
      <c r="F248">
        <v>1251.3781999999999</v>
      </c>
      <c r="G248" t="s">
        <v>4201</v>
      </c>
      <c r="H248" t="s">
        <v>4202</v>
      </c>
    </row>
    <row r="249" spans="1:8" x14ac:dyDescent="0.25">
      <c r="A249" s="30">
        <v>1001</v>
      </c>
      <c r="B249" s="30">
        <v>2164759</v>
      </c>
      <c r="C249" s="30" t="s">
        <v>2850</v>
      </c>
      <c r="D249" s="30">
        <v>4</v>
      </c>
      <c r="E249" s="166" t="s">
        <v>4138</v>
      </c>
      <c r="F249">
        <v>1512.3499499999998</v>
      </c>
      <c r="G249" t="s">
        <v>4201</v>
      </c>
      <c r="H249" t="s">
        <v>4202</v>
      </c>
    </row>
    <row r="250" spans="1:8" x14ac:dyDescent="0.25">
      <c r="A250" s="30">
        <v>1002</v>
      </c>
      <c r="B250" s="30">
        <v>2164759</v>
      </c>
      <c r="C250" s="30" t="s">
        <v>2850</v>
      </c>
      <c r="D250" s="30">
        <v>2</v>
      </c>
      <c r="E250" s="166" t="s">
        <v>4248</v>
      </c>
      <c r="F250">
        <v>1311.2867999999999</v>
      </c>
      <c r="G250" t="s">
        <v>4201</v>
      </c>
      <c r="H250" t="s">
        <v>4202</v>
      </c>
    </row>
    <row r="251" spans="1:8" x14ac:dyDescent="0.25">
      <c r="A251" s="30">
        <v>1001</v>
      </c>
      <c r="B251" s="30">
        <v>2164791</v>
      </c>
      <c r="C251" s="30" t="s">
        <v>2852</v>
      </c>
      <c r="D251" s="30">
        <v>4</v>
      </c>
      <c r="E251" s="166" t="s">
        <v>4139</v>
      </c>
      <c r="F251">
        <v>1449.9957999999999</v>
      </c>
      <c r="G251" t="s">
        <v>4201</v>
      </c>
      <c r="H251" t="s">
        <v>4202</v>
      </c>
    </row>
    <row r="252" spans="1:8" x14ac:dyDescent="0.25">
      <c r="A252" s="30">
        <v>1001</v>
      </c>
      <c r="B252" s="30">
        <v>2167449</v>
      </c>
      <c r="C252" s="30" t="s">
        <v>3033</v>
      </c>
      <c r="D252" s="30">
        <v>4</v>
      </c>
      <c r="E252" s="166" t="s">
        <v>4051</v>
      </c>
      <c r="F252">
        <v>3085.0037999999995</v>
      </c>
      <c r="G252">
        <v>3990</v>
      </c>
      <c r="H252" t="s">
        <v>4183</v>
      </c>
    </row>
    <row r="253" spans="1:8" x14ac:dyDescent="0.25">
      <c r="A253" s="30">
        <v>1001</v>
      </c>
      <c r="B253" s="30">
        <v>2167491</v>
      </c>
      <c r="C253" s="30" t="s">
        <v>3369</v>
      </c>
      <c r="D253" s="30">
        <v>4</v>
      </c>
      <c r="E253" s="166" t="s">
        <v>4018</v>
      </c>
      <c r="F253">
        <v>2684.9955999999997</v>
      </c>
      <c r="G253">
        <v>3590</v>
      </c>
      <c r="H253" t="s">
        <v>4183</v>
      </c>
    </row>
    <row r="254" spans="1:8" x14ac:dyDescent="0.25">
      <c r="A254" s="30">
        <v>1001</v>
      </c>
      <c r="B254" s="30">
        <v>2167495</v>
      </c>
      <c r="C254" s="30" t="s">
        <v>3370</v>
      </c>
      <c r="D254" s="30">
        <v>4</v>
      </c>
      <c r="E254" s="166" t="s">
        <v>4056</v>
      </c>
      <c r="F254">
        <v>3235.0054</v>
      </c>
      <c r="G254">
        <v>4250</v>
      </c>
      <c r="H254" t="s">
        <v>4183</v>
      </c>
    </row>
    <row r="255" spans="1:8" x14ac:dyDescent="0.25">
      <c r="A255" s="30">
        <v>1001</v>
      </c>
      <c r="B255" s="30">
        <v>2167496</v>
      </c>
      <c r="C255" s="30" t="s">
        <v>3039</v>
      </c>
      <c r="D255" s="30">
        <v>4</v>
      </c>
      <c r="E255" s="166" t="s">
        <v>4051</v>
      </c>
      <c r="F255">
        <v>3085.0037999999995</v>
      </c>
      <c r="G255">
        <v>3990</v>
      </c>
      <c r="H255" t="s">
        <v>4183</v>
      </c>
    </row>
    <row r="256" spans="1:8" x14ac:dyDescent="0.25">
      <c r="A256" s="30">
        <v>1002</v>
      </c>
      <c r="B256" s="30">
        <v>2169551</v>
      </c>
      <c r="C256" s="30" t="s">
        <v>3085</v>
      </c>
      <c r="D256" s="30">
        <v>4</v>
      </c>
      <c r="E256" s="166" t="s">
        <v>4192</v>
      </c>
      <c r="F256">
        <v>3424.9971999999998</v>
      </c>
      <c r="G256">
        <v>3990</v>
      </c>
      <c r="H256" t="s">
        <v>4183</v>
      </c>
    </row>
    <row r="257" spans="1:8" x14ac:dyDescent="0.25">
      <c r="A257">
        <v>1001</v>
      </c>
      <c r="B257">
        <v>2169552</v>
      </c>
      <c r="C257" t="s">
        <v>3371</v>
      </c>
      <c r="D257">
        <v>4</v>
      </c>
      <c r="E257" s="166" t="s">
        <v>4032</v>
      </c>
      <c r="F257" s="48">
        <v>3234.9994999999999</v>
      </c>
      <c r="G257">
        <v>4250</v>
      </c>
      <c r="H257" t="s">
        <v>4183</v>
      </c>
    </row>
    <row r="258" spans="1:8" x14ac:dyDescent="0.25">
      <c r="A258">
        <v>1002</v>
      </c>
      <c r="B258">
        <v>2186332</v>
      </c>
      <c r="C258" t="s">
        <v>3246</v>
      </c>
      <c r="D258">
        <v>4</v>
      </c>
      <c r="E258" s="166" t="s">
        <v>4140</v>
      </c>
      <c r="F258" s="48">
        <v>3265.0128</v>
      </c>
      <c r="G258">
        <v>3990</v>
      </c>
      <c r="H258" t="s">
        <v>4183</v>
      </c>
    </row>
    <row r="259" spans="1:8" x14ac:dyDescent="0.25">
      <c r="A259">
        <v>1001</v>
      </c>
      <c r="B259">
        <v>2186333</v>
      </c>
      <c r="C259" t="s">
        <v>3373</v>
      </c>
      <c r="D259">
        <v>4</v>
      </c>
      <c r="E259" s="166" t="s">
        <v>4014</v>
      </c>
      <c r="F259" s="48">
        <v>2840.9001499999999</v>
      </c>
      <c r="G259">
        <v>3590</v>
      </c>
      <c r="H259" t="s">
        <v>4183</v>
      </c>
    </row>
    <row r="260" spans="1:8" x14ac:dyDescent="0.25">
      <c r="A260">
        <v>1001</v>
      </c>
      <c r="B260">
        <v>2186334</v>
      </c>
      <c r="C260" t="s">
        <v>3374</v>
      </c>
      <c r="D260">
        <v>4</v>
      </c>
      <c r="E260" s="166" t="s">
        <v>4014</v>
      </c>
      <c r="F260" s="48">
        <v>2840.9001499999999</v>
      </c>
      <c r="G260">
        <v>3590</v>
      </c>
      <c r="H260" t="s">
        <v>4183</v>
      </c>
    </row>
    <row r="261" spans="1:8" x14ac:dyDescent="0.25">
      <c r="A261">
        <v>1001</v>
      </c>
      <c r="B261">
        <v>12574474</v>
      </c>
      <c r="C261" t="s">
        <v>4249</v>
      </c>
      <c r="D261">
        <v>4</v>
      </c>
      <c r="E261" s="166" t="s">
        <v>4250</v>
      </c>
      <c r="F261" s="48">
        <v>3499.9979999999996</v>
      </c>
      <c r="G261">
        <v>4060</v>
      </c>
      <c r="H261" t="s">
        <v>4183</v>
      </c>
    </row>
    <row r="262" spans="1:8" x14ac:dyDescent="0.25">
      <c r="A262">
        <v>1002</v>
      </c>
      <c r="B262">
        <v>12611952</v>
      </c>
      <c r="C262" t="s">
        <v>4251</v>
      </c>
      <c r="D262">
        <v>1</v>
      </c>
      <c r="E262" s="166" t="s">
        <v>4252</v>
      </c>
      <c r="F262" s="48">
        <v>3499.9979999999996</v>
      </c>
      <c r="G262">
        <v>2600</v>
      </c>
      <c r="H262" t="s">
        <v>4183</v>
      </c>
    </row>
    <row r="263" spans="1:8" x14ac:dyDescent="0.25">
      <c r="A263">
        <v>1001</v>
      </c>
      <c r="B263">
        <v>12672884</v>
      </c>
      <c r="C263" t="s">
        <v>4253</v>
      </c>
      <c r="D263">
        <v>4</v>
      </c>
      <c r="E263" s="166" t="s">
        <v>4254</v>
      </c>
      <c r="F263" s="48">
        <v>4115.84</v>
      </c>
      <c r="G263">
        <v>5639</v>
      </c>
      <c r="H263" t="s">
        <v>4183</v>
      </c>
    </row>
    <row r="264" spans="1:8" x14ac:dyDescent="0.25">
      <c r="A264">
        <v>1001</v>
      </c>
      <c r="B264">
        <v>12688299</v>
      </c>
      <c r="C264" t="s">
        <v>4255</v>
      </c>
      <c r="D264">
        <v>4</v>
      </c>
      <c r="E264" s="166" t="s">
        <v>4256</v>
      </c>
      <c r="F264" s="48">
        <v>8315.9998500000002</v>
      </c>
      <c r="G264">
        <v>8316</v>
      </c>
      <c r="H264" t="s">
        <v>4183</v>
      </c>
    </row>
    <row r="265" spans="1:8" x14ac:dyDescent="0.25">
      <c r="A265">
        <v>1002</v>
      </c>
      <c r="B265">
        <v>12702734</v>
      </c>
      <c r="C265" t="s">
        <v>4257</v>
      </c>
      <c r="D265">
        <v>1</v>
      </c>
      <c r="E265" s="166" t="s">
        <v>4258</v>
      </c>
      <c r="F265" s="48">
        <v>3188.7375999999999</v>
      </c>
      <c r="G265">
        <v>3200</v>
      </c>
      <c r="H265" t="s">
        <v>4183</v>
      </c>
    </row>
    <row r="266" spans="1:8" x14ac:dyDescent="0.25">
      <c r="A266">
        <v>1002</v>
      </c>
      <c r="B266">
        <v>12704290</v>
      </c>
      <c r="C266" t="s">
        <v>4259</v>
      </c>
      <c r="D266">
        <v>4</v>
      </c>
      <c r="E266" s="166" t="s">
        <v>4260</v>
      </c>
      <c r="F266" s="48">
        <v>3969.5170499999999</v>
      </c>
      <c r="G266">
        <v>4690</v>
      </c>
      <c r="H266" t="s">
        <v>4183</v>
      </c>
    </row>
    <row r="267" spans="1:8" x14ac:dyDescent="0.25">
      <c r="A267">
        <v>1002</v>
      </c>
      <c r="B267">
        <v>12725313</v>
      </c>
      <c r="C267" t="s">
        <v>4261</v>
      </c>
      <c r="D267">
        <v>4</v>
      </c>
      <c r="E267" s="166" t="s">
        <v>4262</v>
      </c>
      <c r="F267" s="48">
        <v>5759.9988999999996</v>
      </c>
      <c r="G267">
        <v>6682</v>
      </c>
      <c r="H267" t="s">
        <v>4183</v>
      </c>
    </row>
    <row r="268" spans="1:8" x14ac:dyDescent="0.25">
      <c r="A268">
        <v>1002</v>
      </c>
      <c r="B268">
        <v>12861464</v>
      </c>
      <c r="C268" t="s">
        <v>4263</v>
      </c>
      <c r="D268">
        <v>4</v>
      </c>
      <c r="E268" s="166" t="s">
        <v>4264</v>
      </c>
      <c r="F268" s="48">
        <v>7555.0001499999989</v>
      </c>
      <c r="G268">
        <v>8490</v>
      </c>
      <c r="H268" t="s">
        <v>4183</v>
      </c>
    </row>
    <row r="269" spans="1:8" x14ac:dyDescent="0.25">
      <c r="A269">
        <v>1002</v>
      </c>
      <c r="B269">
        <v>13114919</v>
      </c>
      <c r="C269" t="s">
        <v>4265</v>
      </c>
      <c r="D269">
        <v>4</v>
      </c>
      <c r="E269" s="166" t="s">
        <v>4266</v>
      </c>
      <c r="F269" s="48">
        <v>4312.0002500000001</v>
      </c>
      <c r="G269">
        <v>4830</v>
      </c>
      <c r="H269" t="s">
        <v>4183</v>
      </c>
    </row>
    <row r="270" spans="1:8" x14ac:dyDescent="0.25">
      <c r="A270">
        <v>1002</v>
      </c>
      <c r="B270">
        <v>13117854</v>
      </c>
      <c r="C270" t="s">
        <v>4267</v>
      </c>
      <c r="D270">
        <v>4</v>
      </c>
      <c r="E270" s="166" t="s">
        <v>4268</v>
      </c>
      <c r="F270" s="48">
        <v>3731.9859999999994</v>
      </c>
      <c r="G270">
        <v>4143</v>
      </c>
      <c r="H270" t="s">
        <v>4183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"/>
  <dimension ref="A1:H1685"/>
  <sheetViews>
    <sheetView workbookViewId="0">
      <selection sqref="A1:H1685"/>
    </sheetView>
  </sheetViews>
  <sheetFormatPr defaultRowHeight="15" x14ac:dyDescent="0.25"/>
  <sheetData>
    <row r="1" spans="1:8" x14ac:dyDescent="0.25">
      <c r="A1" t="s">
        <v>2711</v>
      </c>
      <c r="B1" t="s">
        <v>3391</v>
      </c>
      <c r="C1" t="s">
        <v>2713</v>
      </c>
      <c r="D1" t="s">
        <v>3392</v>
      </c>
      <c r="E1" t="s">
        <v>3393</v>
      </c>
      <c r="F1" t="s">
        <v>3394</v>
      </c>
      <c r="G1" t="s">
        <v>3395</v>
      </c>
      <c r="H1" t="s">
        <v>2712</v>
      </c>
    </row>
    <row r="2" spans="1:8" x14ac:dyDescent="0.25">
      <c r="A2">
        <v>20185</v>
      </c>
      <c r="B2">
        <v>960</v>
      </c>
      <c r="C2">
        <v>1001</v>
      </c>
      <c r="D2">
        <v>43249</v>
      </c>
      <c r="E2">
        <v>2958465</v>
      </c>
      <c r="F2" t="s">
        <v>3396</v>
      </c>
      <c r="H2" t="s">
        <v>931</v>
      </c>
    </row>
    <row r="3" spans="1:8" x14ac:dyDescent="0.25">
      <c r="A3">
        <v>34343</v>
      </c>
      <c r="B3">
        <v>4450</v>
      </c>
      <c r="C3">
        <v>1001</v>
      </c>
      <c r="D3">
        <v>43249</v>
      </c>
      <c r="E3">
        <v>2958465</v>
      </c>
      <c r="F3" t="s">
        <v>3396</v>
      </c>
      <c r="H3" t="s">
        <v>522</v>
      </c>
    </row>
    <row r="4" spans="1:8" x14ac:dyDescent="0.25">
      <c r="A4">
        <v>34345</v>
      </c>
      <c r="B4">
        <v>3200</v>
      </c>
      <c r="C4">
        <v>1001</v>
      </c>
      <c r="D4">
        <v>43249</v>
      </c>
      <c r="E4">
        <v>2958465</v>
      </c>
      <c r="F4" t="s">
        <v>3396</v>
      </c>
      <c r="H4" t="s">
        <v>44</v>
      </c>
    </row>
    <row r="5" spans="1:8" x14ac:dyDescent="0.25">
      <c r="A5">
        <v>34346</v>
      </c>
      <c r="B5">
        <v>3850</v>
      </c>
      <c r="C5">
        <v>1001</v>
      </c>
      <c r="D5">
        <v>43249</v>
      </c>
      <c r="E5">
        <v>2958465</v>
      </c>
      <c r="F5" t="s">
        <v>3396</v>
      </c>
      <c r="H5" t="s">
        <v>1185</v>
      </c>
    </row>
    <row r="6" spans="1:8" x14ac:dyDescent="0.25">
      <c r="A6">
        <v>34477</v>
      </c>
      <c r="B6">
        <v>1347</v>
      </c>
      <c r="C6">
        <v>1001</v>
      </c>
      <c r="D6">
        <v>43249</v>
      </c>
      <c r="E6">
        <v>2958465</v>
      </c>
      <c r="F6" t="s">
        <v>3396</v>
      </c>
      <c r="H6" t="s">
        <v>920</v>
      </c>
    </row>
    <row r="7" spans="1:8" x14ac:dyDescent="0.25">
      <c r="A7">
        <v>35263</v>
      </c>
      <c r="B7">
        <v>1187</v>
      </c>
      <c r="C7">
        <v>1001</v>
      </c>
      <c r="D7">
        <v>43249</v>
      </c>
      <c r="E7">
        <v>2958465</v>
      </c>
      <c r="F7" t="s">
        <v>3396</v>
      </c>
      <c r="H7" t="s">
        <v>3397</v>
      </c>
    </row>
    <row r="8" spans="1:8" x14ac:dyDescent="0.25">
      <c r="A8">
        <v>36225</v>
      </c>
      <c r="B8">
        <v>1479</v>
      </c>
      <c r="C8">
        <v>1001</v>
      </c>
      <c r="D8">
        <v>43249</v>
      </c>
      <c r="E8">
        <v>2958465</v>
      </c>
      <c r="F8" t="s">
        <v>3396</v>
      </c>
      <c r="H8" t="s">
        <v>945</v>
      </c>
    </row>
    <row r="9" spans="1:8" x14ac:dyDescent="0.25">
      <c r="A9">
        <v>37664</v>
      </c>
      <c r="B9">
        <v>2130</v>
      </c>
      <c r="C9">
        <v>1001</v>
      </c>
      <c r="D9">
        <v>43249</v>
      </c>
      <c r="E9">
        <v>2958465</v>
      </c>
      <c r="F9" t="s">
        <v>3396</v>
      </c>
      <c r="H9" t="s">
        <v>310</v>
      </c>
    </row>
    <row r="10" spans="1:8" x14ac:dyDescent="0.25">
      <c r="A10">
        <v>37665</v>
      </c>
      <c r="B10">
        <v>2130</v>
      </c>
      <c r="C10">
        <v>1001</v>
      </c>
      <c r="D10">
        <v>43249</v>
      </c>
      <c r="E10">
        <v>2958465</v>
      </c>
      <c r="F10" t="s">
        <v>3396</v>
      </c>
      <c r="H10" t="s">
        <v>311</v>
      </c>
    </row>
    <row r="11" spans="1:8" x14ac:dyDescent="0.25">
      <c r="A11">
        <v>37844</v>
      </c>
      <c r="B11">
        <v>3850</v>
      </c>
      <c r="C11">
        <v>1001</v>
      </c>
      <c r="D11">
        <v>43249</v>
      </c>
      <c r="E11">
        <v>2958465</v>
      </c>
      <c r="F11" t="s">
        <v>3396</v>
      </c>
      <c r="H11" t="s">
        <v>135</v>
      </c>
    </row>
    <row r="12" spans="1:8" x14ac:dyDescent="0.25">
      <c r="A12">
        <v>37845</v>
      </c>
      <c r="B12">
        <v>4750</v>
      </c>
      <c r="C12">
        <v>1001</v>
      </c>
      <c r="D12">
        <v>43249</v>
      </c>
      <c r="E12">
        <v>2958465</v>
      </c>
      <c r="F12" t="s">
        <v>3396</v>
      </c>
      <c r="H12" t="s">
        <v>3297</v>
      </c>
    </row>
    <row r="13" spans="1:8" x14ac:dyDescent="0.25">
      <c r="A13">
        <v>37846</v>
      </c>
      <c r="B13">
        <v>2950</v>
      </c>
      <c r="C13">
        <v>1001</v>
      </c>
      <c r="D13">
        <v>43249</v>
      </c>
      <c r="E13">
        <v>2958465</v>
      </c>
      <c r="F13" t="s">
        <v>3396</v>
      </c>
      <c r="H13" t="s">
        <v>347</v>
      </c>
    </row>
    <row r="14" spans="1:8" x14ac:dyDescent="0.25">
      <c r="A14">
        <v>39130</v>
      </c>
      <c r="B14">
        <v>4750</v>
      </c>
      <c r="C14">
        <v>1001</v>
      </c>
      <c r="D14">
        <v>43249</v>
      </c>
      <c r="E14">
        <v>2958465</v>
      </c>
      <c r="F14" t="s">
        <v>3396</v>
      </c>
      <c r="H14" t="s">
        <v>3398</v>
      </c>
    </row>
    <row r="15" spans="1:8" x14ac:dyDescent="0.25">
      <c r="A15">
        <v>39131</v>
      </c>
      <c r="B15">
        <v>4450</v>
      </c>
      <c r="C15">
        <v>1001</v>
      </c>
      <c r="D15">
        <v>43249</v>
      </c>
      <c r="E15">
        <v>2958465</v>
      </c>
      <c r="F15" t="s">
        <v>3396</v>
      </c>
      <c r="H15" t="s">
        <v>546</v>
      </c>
    </row>
    <row r="16" spans="1:8" x14ac:dyDescent="0.25">
      <c r="A16">
        <v>39132</v>
      </c>
      <c r="B16">
        <v>4750</v>
      </c>
      <c r="C16">
        <v>1001</v>
      </c>
      <c r="D16">
        <v>43249</v>
      </c>
      <c r="E16">
        <v>2958465</v>
      </c>
      <c r="F16" t="s">
        <v>3396</v>
      </c>
      <c r="H16" t="s">
        <v>3399</v>
      </c>
    </row>
    <row r="17" spans="1:8" x14ac:dyDescent="0.25">
      <c r="A17">
        <v>39133</v>
      </c>
      <c r="B17">
        <v>2950</v>
      </c>
      <c r="C17">
        <v>1001</v>
      </c>
      <c r="D17">
        <v>43249</v>
      </c>
      <c r="E17">
        <v>2958465</v>
      </c>
      <c r="F17" t="s">
        <v>3396</v>
      </c>
      <c r="H17" t="s">
        <v>349</v>
      </c>
    </row>
    <row r="18" spans="1:8" x14ac:dyDescent="0.25">
      <c r="A18">
        <v>40146</v>
      </c>
      <c r="B18">
        <v>3550</v>
      </c>
      <c r="C18">
        <v>1001</v>
      </c>
      <c r="D18">
        <v>43249</v>
      </c>
      <c r="E18">
        <v>2958465</v>
      </c>
      <c r="F18" t="s">
        <v>3396</v>
      </c>
      <c r="H18" t="s">
        <v>180</v>
      </c>
    </row>
    <row r="19" spans="1:8" x14ac:dyDescent="0.25">
      <c r="A19">
        <v>40147</v>
      </c>
      <c r="B19">
        <v>3550</v>
      </c>
      <c r="C19">
        <v>1001</v>
      </c>
      <c r="D19">
        <v>43249</v>
      </c>
      <c r="E19">
        <v>2958465</v>
      </c>
      <c r="F19" t="s">
        <v>3396</v>
      </c>
      <c r="H19" t="s">
        <v>181</v>
      </c>
    </row>
    <row r="20" spans="1:8" x14ac:dyDescent="0.25">
      <c r="A20">
        <v>40148</v>
      </c>
      <c r="B20">
        <v>4750</v>
      </c>
      <c r="C20">
        <v>1001</v>
      </c>
      <c r="D20">
        <v>43249</v>
      </c>
      <c r="E20">
        <v>2958465</v>
      </c>
      <c r="F20" t="s">
        <v>3396</v>
      </c>
      <c r="H20" t="s">
        <v>774</v>
      </c>
    </row>
    <row r="21" spans="1:8" x14ac:dyDescent="0.25">
      <c r="A21">
        <v>40149</v>
      </c>
      <c r="B21">
        <v>4450</v>
      </c>
      <c r="C21">
        <v>1001</v>
      </c>
      <c r="D21">
        <v>43249</v>
      </c>
      <c r="E21">
        <v>2958465</v>
      </c>
      <c r="F21" t="s">
        <v>3396</v>
      </c>
      <c r="H21" t="s">
        <v>776</v>
      </c>
    </row>
    <row r="22" spans="1:8" x14ac:dyDescent="0.25">
      <c r="A22">
        <v>40150</v>
      </c>
      <c r="B22">
        <v>3850</v>
      </c>
      <c r="C22">
        <v>1001</v>
      </c>
      <c r="D22">
        <v>43249</v>
      </c>
      <c r="E22">
        <v>2958465</v>
      </c>
      <c r="F22" t="s">
        <v>3396</v>
      </c>
      <c r="H22" t="s">
        <v>199</v>
      </c>
    </row>
    <row r="23" spans="1:8" x14ac:dyDescent="0.25">
      <c r="A23">
        <v>40301</v>
      </c>
      <c r="B23">
        <v>3650</v>
      </c>
      <c r="C23">
        <v>1001</v>
      </c>
      <c r="D23">
        <v>43249</v>
      </c>
      <c r="E23">
        <v>2958465</v>
      </c>
      <c r="F23" t="s">
        <v>3396</v>
      </c>
      <c r="H23" t="s">
        <v>201</v>
      </c>
    </row>
    <row r="24" spans="1:8" x14ac:dyDescent="0.25">
      <c r="A24">
        <v>40302</v>
      </c>
      <c r="B24">
        <v>3850</v>
      </c>
      <c r="C24">
        <v>1001</v>
      </c>
      <c r="D24">
        <v>43249</v>
      </c>
      <c r="E24">
        <v>2958465</v>
      </c>
      <c r="F24" t="s">
        <v>3396</v>
      </c>
      <c r="H24" t="s">
        <v>137</v>
      </c>
    </row>
    <row r="25" spans="1:8" x14ac:dyDescent="0.25">
      <c r="A25">
        <v>40303</v>
      </c>
      <c r="B25">
        <v>3650</v>
      </c>
      <c r="C25">
        <v>1001</v>
      </c>
      <c r="D25">
        <v>43249</v>
      </c>
      <c r="E25">
        <v>2958465</v>
      </c>
      <c r="F25" t="s">
        <v>3396</v>
      </c>
      <c r="H25" t="s">
        <v>139</v>
      </c>
    </row>
    <row r="26" spans="1:8" x14ac:dyDescent="0.25">
      <c r="A26">
        <v>40304</v>
      </c>
      <c r="B26">
        <v>3850</v>
      </c>
      <c r="C26">
        <v>1001</v>
      </c>
      <c r="D26">
        <v>43249</v>
      </c>
      <c r="E26">
        <v>2958465</v>
      </c>
      <c r="F26" t="s">
        <v>3396</v>
      </c>
      <c r="H26" t="s">
        <v>90</v>
      </c>
    </row>
    <row r="27" spans="1:8" x14ac:dyDescent="0.25">
      <c r="A27">
        <v>40305</v>
      </c>
      <c r="B27">
        <v>3650</v>
      </c>
      <c r="C27">
        <v>1001</v>
      </c>
      <c r="D27">
        <v>43249</v>
      </c>
      <c r="E27">
        <v>2958465</v>
      </c>
      <c r="F27" t="s">
        <v>3396</v>
      </c>
      <c r="H27" t="s">
        <v>92</v>
      </c>
    </row>
    <row r="28" spans="1:8" x14ac:dyDescent="0.25">
      <c r="A28">
        <v>326821</v>
      </c>
      <c r="B28">
        <v>4940</v>
      </c>
      <c r="C28">
        <v>1001</v>
      </c>
      <c r="D28">
        <v>43249</v>
      </c>
      <c r="E28">
        <v>2958465</v>
      </c>
      <c r="F28" t="s">
        <v>3396</v>
      </c>
      <c r="H28" t="s">
        <v>3400</v>
      </c>
    </row>
    <row r="29" spans="1:8" x14ac:dyDescent="0.25">
      <c r="A29">
        <v>393125</v>
      </c>
      <c r="B29">
        <v>5020</v>
      </c>
      <c r="C29">
        <v>1001</v>
      </c>
      <c r="D29">
        <v>43249</v>
      </c>
      <c r="E29">
        <v>2958465</v>
      </c>
      <c r="F29" t="s">
        <v>3396</v>
      </c>
      <c r="H29" t="s">
        <v>509</v>
      </c>
    </row>
    <row r="30" spans="1:8" x14ac:dyDescent="0.25">
      <c r="A30">
        <v>393178</v>
      </c>
      <c r="B30">
        <v>4660</v>
      </c>
      <c r="C30">
        <v>1001</v>
      </c>
      <c r="D30">
        <v>43249</v>
      </c>
      <c r="E30">
        <v>2958465</v>
      </c>
      <c r="F30" t="s">
        <v>3396</v>
      </c>
      <c r="H30" t="s">
        <v>598</v>
      </c>
    </row>
    <row r="31" spans="1:8" x14ac:dyDescent="0.25">
      <c r="A31">
        <v>393266</v>
      </c>
      <c r="B31">
        <v>4720</v>
      </c>
      <c r="C31">
        <v>1001</v>
      </c>
      <c r="D31">
        <v>43249</v>
      </c>
      <c r="E31">
        <v>2958465</v>
      </c>
      <c r="F31" t="s">
        <v>3396</v>
      </c>
      <c r="H31" t="s">
        <v>500</v>
      </c>
    </row>
    <row r="32" spans="1:8" x14ac:dyDescent="0.25">
      <c r="A32">
        <v>393267</v>
      </c>
      <c r="B32">
        <v>4949</v>
      </c>
      <c r="C32">
        <v>1001</v>
      </c>
      <c r="D32">
        <v>43249</v>
      </c>
      <c r="E32">
        <v>2958465</v>
      </c>
      <c r="F32" t="s">
        <v>3396</v>
      </c>
      <c r="H32" t="s">
        <v>3401</v>
      </c>
    </row>
    <row r="33" spans="1:8" x14ac:dyDescent="0.25">
      <c r="A33">
        <v>405330</v>
      </c>
      <c r="B33">
        <v>2950</v>
      </c>
      <c r="C33">
        <v>1001</v>
      </c>
      <c r="D33">
        <v>43249</v>
      </c>
      <c r="E33">
        <v>2958465</v>
      </c>
      <c r="F33" t="s">
        <v>3396</v>
      </c>
      <c r="H33" t="s">
        <v>3254</v>
      </c>
    </row>
    <row r="34" spans="1:8" x14ac:dyDescent="0.25">
      <c r="A34">
        <v>405331</v>
      </c>
      <c r="B34">
        <v>3200</v>
      </c>
      <c r="C34">
        <v>1001</v>
      </c>
      <c r="D34">
        <v>43249</v>
      </c>
      <c r="E34">
        <v>2958465</v>
      </c>
      <c r="F34" t="s">
        <v>3396</v>
      </c>
      <c r="H34" t="s">
        <v>1187</v>
      </c>
    </row>
    <row r="35" spans="1:8" x14ac:dyDescent="0.25">
      <c r="A35">
        <v>405332</v>
      </c>
      <c r="B35">
        <v>3200</v>
      </c>
      <c r="C35">
        <v>1001</v>
      </c>
      <c r="D35">
        <v>43249</v>
      </c>
      <c r="E35">
        <v>2958465</v>
      </c>
      <c r="F35" t="s">
        <v>3396</v>
      </c>
      <c r="H35" t="s">
        <v>27</v>
      </c>
    </row>
    <row r="36" spans="1:8" x14ac:dyDescent="0.25">
      <c r="A36">
        <v>405334</v>
      </c>
      <c r="B36">
        <v>3200</v>
      </c>
      <c r="C36">
        <v>1001</v>
      </c>
      <c r="D36">
        <v>43249</v>
      </c>
      <c r="E36">
        <v>2958465</v>
      </c>
      <c r="F36" t="s">
        <v>3396</v>
      </c>
      <c r="H36" t="s">
        <v>1189</v>
      </c>
    </row>
    <row r="37" spans="1:8" x14ac:dyDescent="0.25">
      <c r="A37">
        <v>405335</v>
      </c>
      <c r="B37">
        <v>3200</v>
      </c>
      <c r="C37">
        <v>1001</v>
      </c>
      <c r="D37">
        <v>43249</v>
      </c>
      <c r="E37">
        <v>2958465</v>
      </c>
      <c r="F37" t="s">
        <v>3396</v>
      </c>
      <c r="H37" t="s">
        <v>3402</v>
      </c>
    </row>
    <row r="38" spans="1:8" x14ac:dyDescent="0.25">
      <c r="A38">
        <v>405336</v>
      </c>
      <c r="B38">
        <v>3200</v>
      </c>
      <c r="C38">
        <v>1001</v>
      </c>
      <c r="D38">
        <v>43249</v>
      </c>
      <c r="E38">
        <v>2958465</v>
      </c>
      <c r="F38" t="s">
        <v>3396</v>
      </c>
      <c r="H38" t="s">
        <v>44</v>
      </c>
    </row>
    <row r="39" spans="1:8" x14ac:dyDescent="0.25">
      <c r="A39">
        <v>405617</v>
      </c>
      <c r="B39">
        <v>3200</v>
      </c>
      <c r="C39">
        <v>1001</v>
      </c>
      <c r="D39">
        <v>43249</v>
      </c>
      <c r="E39">
        <v>2958465</v>
      </c>
      <c r="F39" t="s">
        <v>3396</v>
      </c>
      <c r="H39" t="s">
        <v>1191</v>
      </c>
    </row>
    <row r="40" spans="1:8" x14ac:dyDescent="0.25">
      <c r="A40">
        <v>405618</v>
      </c>
      <c r="B40">
        <v>3200</v>
      </c>
      <c r="C40">
        <v>1001</v>
      </c>
      <c r="D40">
        <v>43249</v>
      </c>
      <c r="E40">
        <v>2958465</v>
      </c>
      <c r="F40" t="s">
        <v>3396</v>
      </c>
      <c r="H40" t="s">
        <v>58</v>
      </c>
    </row>
    <row r="41" spans="1:8" x14ac:dyDescent="0.25">
      <c r="A41">
        <v>405619</v>
      </c>
      <c r="B41">
        <v>3200</v>
      </c>
      <c r="C41">
        <v>1001</v>
      </c>
      <c r="D41">
        <v>43249</v>
      </c>
      <c r="E41">
        <v>2958465</v>
      </c>
      <c r="F41" t="s">
        <v>3396</v>
      </c>
      <c r="H41" t="s">
        <v>24</v>
      </c>
    </row>
    <row r="42" spans="1:8" x14ac:dyDescent="0.25">
      <c r="A42">
        <v>405620</v>
      </c>
      <c r="B42">
        <v>3850</v>
      </c>
      <c r="C42">
        <v>1001</v>
      </c>
      <c r="D42">
        <v>43249</v>
      </c>
      <c r="E42">
        <v>2958465</v>
      </c>
      <c r="F42" t="s">
        <v>3396</v>
      </c>
      <c r="H42" t="s">
        <v>1193</v>
      </c>
    </row>
    <row r="43" spans="1:8" x14ac:dyDescent="0.25">
      <c r="A43">
        <v>405621</v>
      </c>
      <c r="B43">
        <v>3850</v>
      </c>
      <c r="C43">
        <v>1001</v>
      </c>
      <c r="D43">
        <v>43249</v>
      </c>
      <c r="E43">
        <v>2958465</v>
      </c>
      <c r="F43" t="s">
        <v>3396</v>
      </c>
      <c r="H43" t="s">
        <v>1195</v>
      </c>
    </row>
    <row r="44" spans="1:8" x14ac:dyDescent="0.25">
      <c r="A44">
        <v>405622</v>
      </c>
      <c r="B44">
        <v>3850</v>
      </c>
      <c r="C44">
        <v>1001</v>
      </c>
      <c r="D44">
        <v>43249</v>
      </c>
      <c r="E44">
        <v>2958465</v>
      </c>
      <c r="F44" t="s">
        <v>3396</v>
      </c>
      <c r="H44" t="s">
        <v>1197</v>
      </c>
    </row>
    <row r="45" spans="1:8" x14ac:dyDescent="0.25">
      <c r="A45">
        <v>405623</v>
      </c>
      <c r="B45">
        <v>3850</v>
      </c>
      <c r="C45">
        <v>1001</v>
      </c>
      <c r="D45">
        <v>43249</v>
      </c>
      <c r="E45">
        <v>2958465</v>
      </c>
      <c r="F45" t="s">
        <v>3396</v>
      </c>
      <c r="H45" t="s">
        <v>1199</v>
      </c>
    </row>
    <row r="46" spans="1:8" x14ac:dyDescent="0.25">
      <c r="A46">
        <v>405625</v>
      </c>
      <c r="B46">
        <v>3850</v>
      </c>
      <c r="C46">
        <v>1001</v>
      </c>
      <c r="D46">
        <v>43249</v>
      </c>
      <c r="E46">
        <v>2958465</v>
      </c>
      <c r="F46" t="s">
        <v>3396</v>
      </c>
      <c r="H46" t="s">
        <v>1200</v>
      </c>
    </row>
    <row r="47" spans="1:8" x14ac:dyDescent="0.25">
      <c r="A47">
        <v>405626</v>
      </c>
      <c r="B47">
        <v>3850</v>
      </c>
      <c r="C47">
        <v>1001</v>
      </c>
      <c r="D47">
        <v>43249</v>
      </c>
      <c r="E47">
        <v>2958465</v>
      </c>
      <c r="F47" t="s">
        <v>3396</v>
      </c>
      <c r="H47" t="s">
        <v>1202</v>
      </c>
    </row>
    <row r="48" spans="1:8" x14ac:dyDescent="0.25">
      <c r="A48">
        <v>405627</v>
      </c>
      <c r="B48">
        <v>3850</v>
      </c>
      <c r="C48">
        <v>1001</v>
      </c>
      <c r="D48">
        <v>43249</v>
      </c>
      <c r="E48">
        <v>2958465</v>
      </c>
      <c r="F48" t="s">
        <v>3396</v>
      </c>
      <c r="H48" t="s">
        <v>1204</v>
      </c>
    </row>
    <row r="49" spans="1:8" x14ac:dyDescent="0.25">
      <c r="A49">
        <v>405628</v>
      </c>
      <c r="B49">
        <v>3850</v>
      </c>
      <c r="C49">
        <v>1001</v>
      </c>
      <c r="D49">
        <v>43249</v>
      </c>
      <c r="E49">
        <v>2958465</v>
      </c>
      <c r="F49" t="s">
        <v>3396</v>
      </c>
      <c r="H49" t="s">
        <v>1206</v>
      </c>
    </row>
    <row r="50" spans="1:8" x14ac:dyDescent="0.25">
      <c r="A50">
        <v>405629</v>
      </c>
      <c r="B50">
        <v>3850</v>
      </c>
      <c r="C50">
        <v>1001</v>
      </c>
      <c r="D50">
        <v>43249</v>
      </c>
      <c r="E50">
        <v>2958465</v>
      </c>
      <c r="F50" t="s">
        <v>3396</v>
      </c>
      <c r="H50" t="s">
        <v>1208</v>
      </c>
    </row>
    <row r="51" spans="1:8" x14ac:dyDescent="0.25">
      <c r="A51">
        <v>405630</v>
      </c>
      <c r="B51">
        <v>3850</v>
      </c>
      <c r="C51">
        <v>1001</v>
      </c>
      <c r="D51">
        <v>43249</v>
      </c>
      <c r="E51">
        <v>2958465</v>
      </c>
      <c r="F51" t="s">
        <v>3396</v>
      </c>
      <c r="H51" t="s">
        <v>1210</v>
      </c>
    </row>
    <row r="52" spans="1:8" x14ac:dyDescent="0.25">
      <c r="A52">
        <v>405631</v>
      </c>
      <c r="B52">
        <v>3850</v>
      </c>
      <c r="C52">
        <v>1001</v>
      </c>
      <c r="D52">
        <v>43249</v>
      </c>
      <c r="E52">
        <v>2958465</v>
      </c>
      <c r="F52" t="s">
        <v>3396</v>
      </c>
      <c r="H52" t="s">
        <v>1212</v>
      </c>
    </row>
    <row r="53" spans="1:8" x14ac:dyDescent="0.25">
      <c r="A53">
        <v>405632</v>
      </c>
      <c r="B53">
        <v>3850</v>
      </c>
      <c r="C53">
        <v>1001</v>
      </c>
      <c r="D53">
        <v>43249</v>
      </c>
      <c r="E53">
        <v>2958465</v>
      </c>
      <c r="F53" t="s">
        <v>3396</v>
      </c>
      <c r="H53" t="s">
        <v>3277</v>
      </c>
    </row>
    <row r="54" spans="1:8" x14ac:dyDescent="0.25">
      <c r="A54">
        <v>405633</v>
      </c>
      <c r="B54">
        <v>3850</v>
      </c>
      <c r="C54">
        <v>1001</v>
      </c>
      <c r="D54">
        <v>43249</v>
      </c>
      <c r="E54">
        <v>2958465</v>
      </c>
      <c r="F54" t="s">
        <v>3396</v>
      </c>
      <c r="H54" t="s">
        <v>1214</v>
      </c>
    </row>
    <row r="55" spans="1:8" x14ac:dyDescent="0.25">
      <c r="A55">
        <v>405634</v>
      </c>
      <c r="B55">
        <v>3850</v>
      </c>
      <c r="C55">
        <v>1001</v>
      </c>
      <c r="D55">
        <v>43249</v>
      </c>
      <c r="E55">
        <v>2958465</v>
      </c>
      <c r="F55" t="s">
        <v>3396</v>
      </c>
      <c r="H55" t="s">
        <v>1216</v>
      </c>
    </row>
    <row r="56" spans="1:8" x14ac:dyDescent="0.25">
      <c r="A56">
        <v>405636</v>
      </c>
      <c r="B56">
        <v>3850</v>
      </c>
      <c r="C56">
        <v>1001</v>
      </c>
      <c r="D56">
        <v>43249</v>
      </c>
      <c r="E56">
        <v>2958465</v>
      </c>
      <c r="F56" t="s">
        <v>3396</v>
      </c>
      <c r="H56" t="s">
        <v>1218</v>
      </c>
    </row>
    <row r="57" spans="1:8" x14ac:dyDescent="0.25">
      <c r="A57">
        <v>405637</v>
      </c>
      <c r="B57">
        <v>3850</v>
      </c>
      <c r="C57">
        <v>1001</v>
      </c>
      <c r="D57">
        <v>43249</v>
      </c>
      <c r="E57">
        <v>2958465</v>
      </c>
      <c r="F57" t="s">
        <v>3396</v>
      </c>
      <c r="H57" t="s">
        <v>1220</v>
      </c>
    </row>
    <row r="58" spans="1:8" x14ac:dyDescent="0.25">
      <c r="A58">
        <v>405638</v>
      </c>
      <c r="B58">
        <v>3850</v>
      </c>
      <c r="C58">
        <v>1001</v>
      </c>
      <c r="D58">
        <v>43249</v>
      </c>
      <c r="E58">
        <v>2958465</v>
      </c>
      <c r="F58" t="s">
        <v>3396</v>
      </c>
      <c r="H58" t="s">
        <v>1221</v>
      </c>
    </row>
    <row r="59" spans="1:8" x14ac:dyDescent="0.25">
      <c r="A59">
        <v>405639</v>
      </c>
      <c r="B59">
        <v>3850</v>
      </c>
      <c r="C59">
        <v>1001</v>
      </c>
      <c r="D59">
        <v>43249</v>
      </c>
      <c r="E59">
        <v>2958465</v>
      </c>
      <c r="F59" t="s">
        <v>3396</v>
      </c>
      <c r="H59" t="s">
        <v>1223</v>
      </c>
    </row>
    <row r="60" spans="1:8" x14ac:dyDescent="0.25">
      <c r="A60">
        <v>405640</v>
      </c>
      <c r="B60">
        <v>3850</v>
      </c>
      <c r="C60">
        <v>1001</v>
      </c>
      <c r="D60">
        <v>43249</v>
      </c>
      <c r="E60">
        <v>2958465</v>
      </c>
      <c r="F60" t="s">
        <v>3396</v>
      </c>
      <c r="H60" t="s">
        <v>1226</v>
      </c>
    </row>
    <row r="61" spans="1:8" x14ac:dyDescent="0.25">
      <c r="A61">
        <v>405641</v>
      </c>
      <c r="B61">
        <v>3850</v>
      </c>
      <c r="C61">
        <v>1001</v>
      </c>
      <c r="D61">
        <v>43249</v>
      </c>
      <c r="E61">
        <v>2958465</v>
      </c>
      <c r="F61" t="s">
        <v>3396</v>
      </c>
      <c r="H61" t="s">
        <v>1228</v>
      </c>
    </row>
    <row r="62" spans="1:8" x14ac:dyDescent="0.25">
      <c r="A62">
        <v>405642</v>
      </c>
      <c r="B62">
        <v>3850</v>
      </c>
      <c r="C62">
        <v>1001</v>
      </c>
      <c r="D62">
        <v>43249</v>
      </c>
      <c r="E62">
        <v>2958465</v>
      </c>
      <c r="F62" t="s">
        <v>3396</v>
      </c>
      <c r="H62" t="s">
        <v>1231</v>
      </c>
    </row>
    <row r="63" spans="1:8" x14ac:dyDescent="0.25">
      <c r="A63">
        <v>405643</v>
      </c>
      <c r="B63">
        <v>3850</v>
      </c>
      <c r="C63">
        <v>1001</v>
      </c>
      <c r="D63">
        <v>43249</v>
      </c>
      <c r="E63">
        <v>2958465</v>
      </c>
      <c r="F63" t="s">
        <v>3396</v>
      </c>
      <c r="H63" t="s">
        <v>1233</v>
      </c>
    </row>
    <row r="64" spans="1:8" x14ac:dyDescent="0.25">
      <c r="A64">
        <v>405644</v>
      </c>
      <c r="B64">
        <v>3850</v>
      </c>
      <c r="C64">
        <v>1001</v>
      </c>
      <c r="D64">
        <v>43249</v>
      </c>
      <c r="E64">
        <v>2958465</v>
      </c>
      <c r="F64" t="s">
        <v>3396</v>
      </c>
      <c r="H64" t="s">
        <v>1235</v>
      </c>
    </row>
    <row r="65" spans="1:8" x14ac:dyDescent="0.25">
      <c r="A65">
        <v>405645</v>
      </c>
      <c r="B65">
        <v>3850</v>
      </c>
      <c r="C65">
        <v>1001</v>
      </c>
      <c r="D65">
        <v>43249</v>
      </c>
      <c r="E65">
        <v>2958465</v>
      </c>
      <c r="F65" t="s">
        <v>3396</v>
      </c>
      <c r="H65" t="s">
        <v>1237</v>
      </c>
    </row>
    <row r="66" spans="1:8" x14ac:dyDescent="0.25">
      <c r="A66">
        <v>405647</v>
      </c>
      <c r="B66">
        <v>3850</v>
      </c>
      <c r="C66">
        <v>1001</v>
      </c>
      <c r="D66">
        <v>43249</v>
      </c>
      <c r="E66">
        <v>2958465</v>
      </c>
      <c r="F66" t="s">
        <v>3396</v>
      </c>
      <c r="H66" t="s">
        <v>1239</v>
      </c>
    </row>
    <row r="67" spans="1:8" x14ac:dyDescent="0.25">
      <c r="A67">
        <v>405648</v>
      </c>
      <c r="B67">
        <v>3850</v>
      </c>
      <c r="C67">
        <v>1001</v>
      </c>
      <c r="D67">
        <v>43249</v>
      </c>
      <c r="E67">
        <v>2958465</v>
      </c>
      <c r="F67" t="s">
        <v>3396</v>
      </c>
      <c r="H67" t="s">
        <v>1241</v>
      </c>
    </row>
    <row r="68" spans="1:8" x14ac:dyDescent="0.25">
      <c r="A68">
        <v>405649</v>
      </c>
      <c r="B68">
        <v>3850</v>
      </c>
      <c r="C68">
        <v>1001</v>
      </c>
      <c r="D68">
        <v>43249</v>
      </c>
      <c r="E68">
        <v>2958465</v>
      </c>
      <c r="F68" t="s">
        <v>3396</v>
      </c>
      <c r="H68" t="s">
        <v>1243</v>
      </c>
    </row>
    <row r="69" spans="1:8" x14ac:dyDescent="0.25">
      <c r="A69">
        <v>405651</v>
      </c>
      <c r="B69">
        <v>3850</v>
      </c>
      <c r="C69">
        <v>1001</v>
      </c>
      <c r="D69">
        <v>43249</v>
      </c>
      <c r="E69">
        <v>2958465</v>
      </c>
      <c r="F69" t="s">
        <v>3396</v>
      </c>
      <c r="H69" t="s">
        <v>3298</v>
      </c>
    </row>
    <row r="70" spans="1:8" x14ac:dyDescent="0.25">
      <c r="A70">
        <v>405652</v>
      </c>
      <c r="B70">
        <v>3850</v>
      </c>
      <c r="C70">
        <v>1001</v>
      </c>
      <c r="D70">
        <v>43249</v>
      </c>
      <c r="E70">
        <v>2958465</v>
      </c>
      <c r="F70" t="s">
        <v>3396</v>
      </c>
      <c r="H70" t="s">
        <v>3403</v>
      </c>
    </row>
    <row r="71" spans="1:8" x14ac:dyDescent="0.25">
      <c r="A71">
        <v>405653</v>
      </c>
      <c r="B71">
        <v>3850</v>
      </c>
      <c r="C71">
        <v>1001</v>
      </c>
      <c r="D71">
        <v>43249</v>
      </c>
      <c r="E71">
        <v>2958465</v>
      </c>
      <c r="F71" t="s">
        <v>3396</v>
      </c>
      <c r="H71" t="s">
        <v>1245</v>
      </c>
    </row>
    <row r="72" spans="1:8" x14ac:dyDescent="0.25">
      <c r="A72">
        <v>405654</v>
      </c>
      <c r="B72">
        <v>3850</v>
      </c>
      <c r="C72">
        <v>1001</v>
      </c>
      <c r="D72">
        <v>43249</v>
      </c>
      <c r="E72">
        <v>2958465</v>
      </c>
      <c r="F72" t="s">
        <v>3396</v>
      </c>
      <c r="H72" t="s">
        <v>1247</v>
      </c>
    </row>
    <row r="73" spans="1:8" x14ac:dyDescent="0.25">
      <c r="A73">
        <v>405655</v>
      </c>
      <c r="B73">
        <v>3850</v>
      </c>
      <c r="C73">
        <v>1001</v>
      </c>
      <c r="D73">
        <v>43249</v>
      </c>
      <c r="E73">
        <v>2958465</v>
      </c>
      <c r="F73" t="s">
        <v>3396</v>
      </c>
      <c r="H73" t="s">
        <v>1249</v>
      </c>
    </row>
    <row r="74" spans="1:8" x14ac:dyDescent="0.25">
      <c r="A74">
        <v>405656</v>
      </c>
      <c r="B74">
        <v>3850</v>
      </c>
      <c r="C74">
        <v>1001</v>
      </c>
      <c r="D74">
        <v>43249</v>
      </c>
      <c r="E74">
        <v>2958465</v>
      </c>
      <c r="F74" t="s">
        <v>3396</v>
      </c>
      <c r="H74" t="s">
        <v>1251</v>
      </c>
    </row>
    <row r="75" spans="1:8" x14ac:dyDescent="0.25">
      <c r="A75">
        <v>405657</v>
      </c>
      <c r="B75">
        <v>3850</v>
      </c>
      <c r="C75">
        <v>1001</v>
      </c>
      <c r="D75">
        <v>43249</v>
      </c>
      <c r="E75">
        <v>2958465</v>
      </c>
      <c r="F75" t="s">
        <v>3396</v>
      </c>
      <c r="H75" t="s">
        <v>1253</v>
      </c>
    </row>
    <row r="76" spans="1:8" x14ac:dyDescent="0.25">
      <c r="A76">
        <v>405658</v>
      </c>
      <c r="B76">
        <v>3850</v>
      </c>
      <c r="C76">
        <v>1001</v>
      </c>
      <c r="D76">
        <v>43249</v>
      </c>
      <c r="E76">
        <v>2958465</v>
      </c>
      <c r="F76" t="s">
        <v>3396</v>
      </c>
      <c r="H76" t="s">
        <v>1254</v>
      </c>
    </row>
    <row r="77" spans="1:8" x14ac:dyDescent="0.25">
      <c r="A77">
        <v>405659</v>
      </c>
      <c r="B77">
        <v>3850</v>
      </c>
      <c r="C77">
        <v>1001</v>
      </c>
      <c r="D77">
        <v>43249</v>
      </c>
      <c r="E77">
        <v>2958465</v>
      </c>
      <c r="F77" t="s">
        <v>3396</v>
      </c>
      <c r="H77" t="s">
        <v>3282</v>
      </c>
    </row>
    <row r="78" spans="1:8" x14ac:dyDescent="0.25">
      <c r="A78">
        <v>405660</v>
      </c>
      <c r="B78">
        <v>3850</v>
      </c>
      <c r="C78">
        <v>1001</v>
      </c>
      <c r="D78">
        <v>43249</v>
      </c>
      <c r="E78">
        <v>2958465</v>
      </c>
      <c r="F78" t="s">
        <v>3396</v>
      </c>
      <c r="H78" t="s">
        <v>1256</v>
      </c>
    </row>
    <row r="79" spans="1:8" x14ac:dyDescent="0.25">
      <c r="A79">
        <v>405662</v>
      </c>
      <c r="B79">
        <v>3850</v>
      </c>
      <c r="C79">
        <v>1001</v>
      </c>
      <c r="D79">
        <v>43249</v>
      </c>
      <c r="E79">
        <v>2958465</v>
      </c>
      <c r="F79" t="s">
        <v>3396</v>
      </c>
      <c r="H79" t="s">
        <v>1258</v>
      </c>
    </row>
    <row r="80" spans="1:8" x14ac:dyDescent="0.25">
      <c r="A80">
        <v>405663</v>
      </c>
      <c r="B80">
        <v>3850</v>
      </c>
      <c r="C80">
        <v>1001</v>
      </c>
      <c r="D80">
        <v>43249</v>
      </c>
      <c r="E80">
        <v>2958465</v>
      </c>
      <c r="F80" t="s">
        <v>3396</v>
      </c>
      <c r="H80" t="s">
        <v>1260</v>
      </c>
    </row>
    <row r="81" spans="1:8" x14ac:dyDescent="0.25">
      <c r="A81">
        <v>405664</v>
      </c>
      <c r="B81">
        <v>3850</v>
      </c>
      <c r="C81">
        <v>1001</v>
      </c>
      <c r="D81">
        <v>43249</v>
      </c>
      <c r="E81">
        <v>2958465</v>
      </c>
      <c r="F81" t="s">
        <v>3396</v>
      </c>
      <c r="H81" t="s">
        <v>1262</v>
      </c>
    </row>
    <row r="82" spans="1:8" x14ac:dyDescent="0.25">
      <c r="A82">
        <v>405665</v>
      </c>
      <c r="B82">
        <v>3850</v>
      </c>
      <c r="C82">
        <v>1001</v>
      </c>
      <c r="D82">
        <v>43249</v>
      </c>
      <c r="E82">
        <v>2958465</v>
      </c>
      <c r="F82" t="s">
        <v>3396</v>
      </c>
      <c r="H82" t="s">
        <v>1264</v>
      </c>
    </row>
    <row r="83" spans="1:8" x14ac:dyDescent="0.25">
      <c r="A83">
        <v>405666</v>
      </c>
      <c r="B83">
        <v>3850</v>
      </c>
      <c r="C83">
        <v>1001</v>
      </c>
      <c r="D83">
        <v>43249</v>
      </c>
      <c r="E83">
        <v>2958465</v>
      </c>
      <c r="F83" t="s">
        <v>3396</v>
      </c>
      <c r="H83" t="s">
        <v>1266</v>
      </c>
    </row>
    <row r="84" spans="1:8" x14ac:dyDescent="0.25">
      <c r="A84">
        <v>405667</v>
      </c>
      <c r="B84">
        <v>3550</v>
      </c>
      <c r="C84">
        <v>1001</v>
      </c>
      <c r="D84">
        <v>43249</v>
      </c>
      <c r="E84">
        <v>2958465</v>
      </c>
      <c r="F84" t="s">
        <v>3396</v>
      </c>
      <c r="H84" t="s">
        <v>1268</v>
      </c>
    </row>
    <row r="85" spans="1:8" x14ac:dyDescent="0.25">
      <c r="A85">
        <v>405668</v>
      </c>
      <c r="B85">
        <v>3850</v>
      </c>
      <c r="C85">
        <v>1001</v>
      </c>
      <c r="D85">
        <v>43249</v>
      </c>
      <c r="E85">
        <v>2958465</v>
      </c>
      <c r="F85" t="s">
        <v>3396</v>
      </c>
      <c r="H85" t="s">
        <v>3284</v>
      </c>
    </row>
    <row r="86" spans="1:8" x14ac:dyDescent="0.25">
      <c r="A86">
        <v>405669</v>
      </c>
      <c r="B86">
        <v>3850</v>
      </c>
      <c r="C86">
        <v>1001</v>
      </c>
      <c r="D86">
        <v>43249</v>
      </c>
      <c r="E86">
        <v>2958465</v>
      </c>
      <c r="F86" t="s">
        <v>3396</v>
      </c>
      <c r="H86" t="s">
        <v>358</v>
      </c>
    </row>
    <row r="87" spans="1:8" x14ac:dyDescent="0.25">
      <c r="A87">
        <v>405670</v>
      </c>
      <c r="B87">
        <v>3850</v>
      </c>
      <c r="C87">
        <v>1001</v>
      </c>
      <c r="D87">
        <v>43249</v>
      </c>
      <c r="E87">
        <v>2958465</v>
      </c>
      <c r="F87" t="s">
        <v>3396</v>
      </c>
      <c r="H87" t="s">
        <v>1271</v>
      </c>
    </row>
    <row r="88" spans="1:8" x14ac:dyDescent="0.25">
      <c r="A88">
        <v>405671</v>
      </c>
      <c r="B88">
        <v>3850</v>
      </c>
      <c r="C88">
        <v>1001</v>
      </c>
      <c r="D88">
        <v>43249</v>
      </c>
      <c r="E88">
        <v>2958465</v>
      </c>
      <c r="F88" t="s">
        <v>3396</v>
      </c>
      <c r="H88" t="s">
        <v>1273</v>
      </c>
    </row>
    <row r="89" spans="1:8" x14ac:dyDescent="0.25">
      <c r="A89">
        <v>405673</v>
      </c>
      <c r="B89">
        <v>3850</v>
      </c>
      <c r="C89">
        <v>1001</v>
      </c>
      <c r="D89">
        <v>43249</v>
      </c>
      <c r="E89">
        <v>2958465</v>
      </c>
      <c r="F89" t="s">
        <v>3396</v>
      </c>
      <c r="H89" t="s">
        <v>3404</v>
      </c>
    </row>
    <row r="90" spans="1:8" x14ac:dyDescent="0.25">
      <c r="A90">
        <v>405674</v>
      </c>
      <c r="B90">
        <v>3850</v>
      </c>
      <c r="C90">
        <v>1001</v>
      </c>
      <c r="D90">
        <v>43249</v>
      </c>
      <c r="E90">
        <v>2958465</v>
      </c>
      <c r="F90" t="s">
        <v>3396</v>
      </c>
      <c r="H90" t="s">
        <v>268</v>
      </c>
    </row>
    <row r="91" spans="1:8" x14ac:dyDescent="0.25">
      <c r="A91">
        <v>405675</v>
      </c>
      <c r="B91">
        <v>3850</v>
      </c>
      <c r="C91">
        <v>1001</v>
      </c>
      <c r="D91">
        <v>43249</v>
      </c>
      <c r="E91">
        <v>2958465</v>
      </c>
      <c r="F91" t="s">
        <v>3396</v>
      </c>
      <c r="H91" t="s">
        <v>219</v>
      </c>
    </row>
    <row r="92" spans="1:8" x14ac:dyDescent="0.25">
      <c r="A92">
        <v>405676</v>
      </c>
      <c r="B92">
        <v>3850</v>
      </c>
      <c r="C92">
        <v>1001</v>
      </c>
      <c r="D92">
        <v>43249</v>
      </c>
      <c r="E92">
        <v>2958465</v>
      </c>
      <c r="F92" t="s">
        <v>3396</v>
      </c>
      <c r="H92" t="s">
        <v>249</v>
      </c>
    </row>
    <row r="93" spans="1:8" x14ac:dyDescent="0.25">
      <c r="A93">
        <v>405677</v>
      </c>
      <c r="B93">
        <v>3850</v>
      </c>
      <c r="C93">
        <v>1001</v>
      </c>
      <c r="D93">
        <v>43249</v>
      </c>
      <c r="E93">
        <v>2958465</v>
      </c>
      <c r="F93" t="s">
        <v>3396</v>
      </c>
      <c r="H93" t="s">
        <v>1275</v>
      </c>
    </row>
    <row r="94" spans="1:8" x14ac:dyDescent="0.25">
      <c r="A94">
        <v>405678</v>
      </c>
      <c r="B94">
        <v>3850</v>
      </c>
      <c r="C94">
        <v>1001</v>
      </c>
      <c r="D94">
        <v>43249</v>
      </c>
      <c r="E94">
        <v>2958465</v>
      </c>
      <c r="F94" t="s">
        <v>3396</v>
      </c>
      <c r="H94" t="s">
        <v>108</v>
      </c>
    </row>
    <row r="95" spans="1:8" x14ac:dyDescent="0.25">
      <c r="A95">
        <v>405679</v>
      </c>
      <c r="B95">
        <v>3850</v>
      </c>
      <c r="C95">
        <v>1001</v>
      </c>
      <c r="D95">
        <v>43249</v>
      </c>
      <c r="E95">
        <v>2958465</v>
      </c>
      <c r="F95" t="s">
        <v>3396</v>
      </c>
      <c r="H95" t="s">
        <v>1277</v>
      </c>
    </row>
    <row r="96" spans="1:8" x14ac:dyDescent="0.25">
      <c r="A96">
        <v>405680</v>
      </c>
      <c r="B96">
        <v>3850</v>
      </c>
      <c r="C96">
        <v>1001</v>
      </c>
      <c r="D96">
        <v>43249</v>
      </c>
      <c r="E96">
        <v>2958465</v>
      </c>
      <c r="F96" t="s">
        <v>3396</v>
      </c>
      <c r="H96" t="s">
        <v>430</v>
      </c>
    </row>
    <row r="97" spans="1:8" x14ac:dyDescent="0.25">
      <c r="A97">
        <v>405681</v>
      </c>
      <c r="B97">
        <v>3850</v>
      </c>
      <c r="C97">
        <v>1001</v>
      </c>
      <c r="D97">
        <v>43249</v>
      </c>
      <c r="E97">
        <v>2958465</v>
      </c>
      <c r="F97" t="s">
        <v>3396</v>
      </c>
      <c r="H97" t="s">
        <v>564</v>
      </c>
    </row>
    <row r="98" spans="1:8" x14ac:dyDescent="0.25">
      <c r="A98">
        <v>405682</v>
      </c>
      <c r="B98">
        <v>3850</v>
      </c>
      <c r="C98">
        <v>1001</v>
      </c>
      <c r="D98">
        <v>43249</v>
      </c>
      <c r="E98">
        <v>2958465</v>
      </c>
      <c r="F98" t="s">
        <v>3396</v>
      </c>
      <c r="H98" t="s">
        <v>492</v>
      </c>
    </row>
    <row r="99" spans="1:8" x14ac:dyDescent="0.25">
      <c r="A99">
        <v>405684</v>
      </c>
      <c r="B99">
        <v>3850</v>
      </c>
      <c r="C99">
        <v>1001</v>
      </c>
      <c r="D99">
        <v>43249</v>
      </c>
      <c r="E99">
        <v>2958465</v>
      </c>
      <c r="F99" t="s">
        <v>3396</v>
      </c>
      <c r="H99" t="s">
        <v>561</v>
      </c>
    </row>
    <row r="100" spans="1:8" x14ac:dyDescent="0.25">
      <c r="A100">
        <v>405685</v>
      </c>
      <c r="B100">
        <v>3850</v>
      </c>
      <c r="C100">
        <v>1001</v>
      </c>
      <c r="D100">
        <v>43249</v>
      </c>
      <c r="E100">
        <v>2958465</v>
      </c>
      <c r="F100" t="s">
        <v>3396</v>
      </c>
      <c r="H100" t="s">
        <v>568</v>
      </c>
    </row>
    <row r="101" spans="1:8" x14ac:dyDescent="0.25">
      <c r="A101">
        <v>405686</v>
      </c>
      <c r="B101">
        <v>3850</v>
      </c>
      <c r="C101">
        <v>1001</v>
      </c>
      <c r="D101">
        <v>43249</v>
      </c>
      <c r="E101">
        <v>2958465</v>
      </c>
      <c r="F101" t="s">
        <v>3396</v>
      </c>
      <c r="H101" t="s">
        <v>1279</v>
      </c>
    </row>
    <row r="102" spans="1:8" x14ac:dyDescent="0.25">
      <c r="A102">
        <v>405687</v>
      </c>
      <c r="B102">
        <v>3850</v>
      </c>
      <c r="C102">
        <v>1001</v>
      </c>
      <c r="D102">
        <v>43249</v>
      </c>
      <c r="E102">
        <v>2958465</v>
      </c>
      <c r="F102" t="s">
        <v>3396</v>
      </c>
      <c r="H102" t="s">
        <v>372</v>
      </c>
    </row>
    <row r="103" spans="1:8" x14ac:dyDescent="0.25">
      <c r="A103">
        <v>405688</v>
      </c>
      <c r="B103">
        <v>3850</v>
      </c>
      <c r="C103">
        <v>1001</v>
      </c>
      <c r="D103">
        <v>43249</v>
      </c>
      <c r="E103">
        <v>2958465</v>
      </c>
      <c r="F103" t="s">
        <v>3396</v>
      </c>
      <c r="H103" t="s">
        <v>1281</v>
      </c>
    </row>
    <row r="104" spans="1:8" x14ac:dyDescent="0.25">
      <c r="A104">
        <v>405689</v>
      </c>
      <c r="B104">
        <v>3850</v>
      </c>
      <c r="C104">
        <v>1001</v>
      </c>
      <c r="D104">
        <v>43249</v>
      </c>
      <c r="E104">
        <v>2958465</v>
      </c>
      <c r="F104" t="s">
        <v>3396</v>
      </c>
      <c r="H104" t="s">
        <v>364</v>
      </c>
    </row>
    <row r="105" spans="1:8" x14ac:dyDescent="0.25">
      <c r="A105">
        <v>405690</v>
      </c>
      <c r="B105">
        <v>3850</v>
      </c>
      <c r="C105">
        <v>1001</v>
      </c>
      <c r="D105">
        <v>43249</v>
      </c>
      <c r="E105">
        <v>2958465</v>
      </c>
      <c r="F105" t="s">
        <v>3396</v>
      </c>
      <c r="H105" t="s">
        <v>555</v>
      </c>
    </row>
    <row r="106" spans="1:8" x14ac:dyDescent="0.25">
      <c r="A106">
        <v>405691</v>
      </c>
      <c r="B106">
        <v>3850</v>
      </c>
      <c r="C106">
        <v>1001</v>
      </c>
      <c r="D106">
        <v>43249</v>
      </c>
      <c r="E106">
        <v>2958465</v>
      </c>
      <c r="F106" t="s">
        <v>3396</v>
      </c>
      <c r="H106" t="s">
        <v>3405</v>
      </c>
    </row>
    <row r="107" spans="1:8" x14ac:dyDescent="0.25">
      <c r="A107">
        <v>405692</v>
      </c>
      <c r="B107">
        <v>3650</v>
      </c>
      <c r="C107">
        <v>1001</v>
      </c>
      <c r="D107">
        <v>43249</v>
      </c>
      <c r="E107">
        <v>2958465</v>
      </c>
      <c r="F107" t="s">
        <v>3396</v>
      </c>
      <c r="H107" t="s">
        <v>1283</v>
      </c>
    </row>
    <row r="108" spans="1:8" x14ac:dyDescent="0.25">
      <c r="A108">
        <v>405693</v>
      </c>
      <c r="B108">
        <v>4750</v>
      </c>
      <c r="C108">
        <v>1001</v>
      </c>
      <c r="D108">
        <v>43249</v>
      </c>
      <c r="E108">
        <v>2958465</v>
      </c>
      <c r="F108" t="s">
        <v>3396</v>
      </c>
      <c r="H108" t="s">
        <v>1285</v>
      </c>
    </row>
    <row r="109" spans="1:8" x14ac:dyDescent="0.25">
      <c r="A109">
        <v>405695</v>
      </c>
      <c r="B109">
        <v>4750</v>
      </c>
      <c r="C109">
        <v>1001</v>
      </c>
      <c r="D109">
        <v>43249</v>
      </c>
      <c r="E109">
        <v>2958465</v>
      </c>
      <c r="F109" t="s">
        <v>3396</v>
      </c>
      <c r="H109" t="s">
        <v>1287</v>
      </c>
    </row>
    <row r="110" spans="1:8" x14ac:dyDescent="0.25">
      <c r="A110">
        <v>405696</v>
      </c>
      <c r="B110">
        <v>4750</v>
      </c>
      <c r="C110">
        <v>1001</v>
      </c>
      <c r="D110">
        <v>43249</v>
      </c>
      <c r="E110">
        <v>2958465</v>
      </c>
      <c r="F110" t="s">
        <v>3396</v>
      </c>
      <c r="H110" t="s">
        <v>1289</v>
      </c>
    </row>
    <row r="111" spans="1:8" x14ac:dyDescent="0.25">
      <c r="A111">
        <v>405697</v>
      </c>
      <c r="B111">
        <v>4750</v>
      </c>
      <c r="C111">
        <v>1001</v>
      </c>
      <c r="D111">
        <v>43249</v>
      </c>
      <c r="E111">
        <v>2958465</v>
      </c>
      <c r="F111" t="s">
        <v>3396</v>
      </c>
      <c r="H111" t="s">
        <v>1291</v>
      </c>
    </row>
    <row r="112" spans="1:8" x14ac:dyDescent="0.25">
      <c r="A112">
        <v>405698</v>
      </c>
      <c r="B112">
        <v>4750</v>
      </c>
      <c r="C112">
        <v>1001</v>
      </c>
      <c r="D112">
        <v>43249</v>
      </c>
      <c r="E112">
        <v>2958465</v>
      </c>
      <c r="F112" t="s">
        <v>3396</v>
      </c>
      <c r="H112" t="s">
        <v>1293</v>
      </c>
    </row>
    <row r="113" spans="1:8" x14ac:dyDescent="0.25">
      <c r="A113">
        <v>405699</v>
      </c>
      <c r="B113">
        <v>4750</v>
      </c>
      <c r="C113">
        <v>1001</v>
      </c>
      <c r="D113">
        <v>43249</v>
      </c>
      <c r="E113">
        <v>2958465</v>
      </c>
      <c r="F113" t="s">
        <v>3396</v>
      </c>
      <c r="H113" t="s">
        <v>1295</v>
      </c>
    </row>
    <row r="114" spans="1:8" x14ac:dyDescent="0.25">
      <c r="A114">
        <v>405700</v>
      </c>
      <c r="B114">
        <v>4750</v>
      </c>
      <c r="C114">
        <v>1001</v>
      </c>
      <c r="D114">
        <v>43249</v>
      </c>
      <c r="E114">
        <v>2958465</v>
      </c>
      <c r="F114" t="s">
        <v>3396</v>
      </c>
      <c r="H114" t="s">
        <v>576</v>
      </c>
    </row>
    <row r="115" spans="1:8" x14ac:dyDescent="0.25">
      <c r="A115">
        <v>405701</v>
      </c>
      <c r="B115">
        <v>4750</v>
      </c>
      <c r="C115">
        <v>1001</v>
      </c>
      <c r="D115">
        <v>43249</v>
      </c>
      <c r="E115">
        <v>2958465</v>
      </c>
      <c r="F115" t="s">
        <v>3396</v>
      </c>
      <c r="H115" t="s">
        <v>1297</v>
      </c>
    </row>
    <row r="116" spans="1:8" x14ac:dyDescent="0.25">
      <c r="A116">
        <v>405702</v>
      </c>
      <c r="B116">
        <v>4750</v>
      </c>
      <c r="C116">
        <v>1001</v>
      </c>
      <c r="D116">
        <v>43249</v>
      </c>
      <c r="E116">
        <v>2958465</v>
      </c>
      <c r="F116" t="s">
        <v>3396</v>
      </c>
      <c r="H116" t="s">
        <v>1299</v>
      </c>
    </row>
    <row r="117" spans="1:8" x14ac:dyDescent="0.25">
      <c r="A117">
        <v>405703</v>
      </c>
      <c r="B117">
        <v>4750</v>
      </c>
      <c r="C117">
        <v>1001</v>
      </c>
      <c r="D117">
        <v>43249</v>
      </c>
      <c r="E117">
        <v>2958465</v>
      </c>
      <c r="F117" t="s">
        <v>3396</v>
      </c>
      <c r="H117" t="s">
        <v>1301</v>
      </c>
    </row>
    <row r="118" spans="1:8" x14ac:dyDescent="0.25">
      <c r="A118">
        <v>405704</v>
      </c>
      <c r="B118">
        <v>4750</v>
      </c>
      <c r="C118">
        <v>1001</v>
      </c>
      <c r="D118">
        <v>43249</v>
      </c>
      <c r="E118">
        <v>2958465</v>
      </c>
      <c r="F118" t="s">
        <v>3396</v>
      </c>
      <c r="H118" t="s">
        <v>1303</v>
      </c>
    </row>
    <row r="119" spans="1:8" x14ac:dyDescent="0.25">
      <c r="A119">
        <v>405706</v>
      </c>
      <c r="B119">
        <v>4750</v>
      </c>
      <c r="C119">
        <v>1001</v>
      </c>
      <c r="D119">
        <v>43249</v>
      </c>
      <c r="E119">
        <v>2958465</v>
      </c>
      <c r="F119" t="s">
        <v>3396</v>
      </c>
      <c r="H119" t="s">
        <v>514</v>
      </c>
    </row>
    <row r="120" spans="1:8" x14ac:dyDescent="0.25">
      <c r="A120">
        <v>405707</v>
      </c>
      <c r="B120">
        <v>4750</v>
      </c>
      <c r="C120">
        <v>1001</v>
      </c>
      <c r="D120">
        <v>43249</v>
      </c>
      <c r="E120">
        <v>2958465</v>
      </c>
      <c r="F120" t="s">
        <v>3396</v>
      </c>
      <c r="H120" t="s">
        <v>587</v>
      </c>
    </row>
    <row r="121" spans="1:8" x14ac:dyDescent="0.25">
      <c r="A121">
        <v>405708</v>
      </c>
      <c r="B121">
        <v>4750</v>
      </c>
      <c r="C121">
        <v>1001</v>
      </c>
      <c r="D121">
        <v>43249</v>
      </c>
      <c r="E121">
        <v>2958465</v>
      </c>
      <c r="F121" t="s">
        <v>3396</v>
      </c>
      <c r="H121" t="s">
        <v>1305</v>
      </c>
    </row>
    <row r="122" spans="1:8" x14ac:dyDescent="0.25">
      <c r="A122">
        <v>405709</v>
      </c>
      <c r="B122">
        <v>4750</v>
      </c>
      <c r="C122">
        <v>1001</v>
      </c>
      <c r="D122">
        <v>43249</v>
      </c>
      <c r="E122">
        <v>2958465</v>
      </c>
      <c r="F122" t="s">
        <v>3396</v>
      </c>
      <c r="H122" t="s">
        <v>1307</v>
      </c>
    </row>
    <row r="123" spans="1:8" x14ac:dyDescent="0.25">
      <c r="A123">
        <v>405710</v>
      </c>
      <c r="B123">
        <v>4750</v>
      </c>
      <c r="C123">
        <v>1001</v>
      </c>
      <c r="D123">
        <v>43249</v>
      </c>
      <c r="E123">
        <v>2958465</v>
      </c>
      <c r="F123" t="s">
        <v>3396</v>
      </c>
      <c r="H123" t="s">
        <v>772</v>
      </c>
    </row>
    <row r="124" spans="1:8" x14ac:dyDescent="0.25">
      <c r="A124">
        <v>405711</v>
      </c>
      <c r="B124">
        <v>4750</v>
      </c>
      <c r="C124">
        <v>1001</v>
      </c>
      <c r="D124">
        <v>43249</v>
      </c>
      <c r="E124">
        <v>2958465</v>
      </c>
      <c r="F124" t="s">
        <v>3396</v>
      </c>
      <c r="H124" t="s">
        <v>1309</v>
      </c>
    </row>
    <row r="125" spans="1:8" x14ac:dyDescent="0.25">
      <c r="A125">
        <v>405712</v>
      </c>
      <c r="B125">
        <v>4750</v>
      </c>
      <c r="C125">
        <v>1001</v>
      </c>
      <c r="D125">
        <v>43249</v>
      </c>
      <c r="E125">
        <v>2958465</v>
      </c>
      <c r="F125" t="s">
        <v>3396</v>
      </c>
      <c r="H125" t="s">
        <v>1311</v>
      </c>
    </row>
    <row r="126" spans="1:8" x14ac:dyDescent="0.25">
      <c r="A126">
        <v>405713</v>
      </c>
      <c r="B126">
        <v>4750</v>
      </c>
      <c r="C126">
        <v>1001</v>
      </c>
      <c r="D126">
        <v>43249</v>
      </c>
      <c r="E126">
        <v>2958465</v>
      </c>
      <c r="F126" t="s">
        <v>3396</v>
      </c>
      <c r="H126" t="s">
        <v>1313</v>
      </c>
    </row>
    <row r="127" spans="1:8" x14ac:dyDescent="0.25">
      <c r="A127">
        <v>405714</v>
      </c>
      <c r="B127">
        <v>4750</v>
      </c>
      <c r="C127">
        <v>1001</v>
      </c>
      <c r="D127">
        <v>43249</v>
      </c>
      <c r="E127">
        <v>2958465</v>
      </c>
      <c r="F127" t="s">
        <v>3396</v>
      </c>
      <c r="H127" t="s">
        <v>1315</v>
      </c>
    </row>
    <row r="128" spans="1:8" x14ac:dyDescent="0.25">
      <c r="A128">
        <v>405715</v>
      </c>
      <c r="B128">
        <v>4750</v>
      </c>
      <c r="C128">
        <v>1001</v>
      </c>
      <c r="D128">
        <v>43249</v>
      </c>
      <c r="E128">
        <v>2958465</v>
      </c>
      <c r="F128" t="s">
        <v>3396</v>
      </c>
      <c r="H128" t="s">
        <v>1317</v>
      </c>
    </row>
    <row r="129" spans="1:8" x14ac:dyDescent="0.25">
      <c r="A129">
        <v>405717</v>
      </c>
      <c r="B129">
        <v>4750</v>
      </c>
      <c r="C129">
        <v>1001</v>
      </c>
      <c r="D129">
        <v>43249</v>
      </c>
      <c r="E129">
        <v>2958465</v>
      </c>
      <c r="F129" t="s">
        <v>3396</v>
      </c>
      <c r="H129" t="s">
        <v>781</v>
      </c>
    </row>
    <row r="130" spans="1:8" x14ac:dyDescent="0.25">
      <c r="A130">
        <v>405718</v>
      </c>
      <c r="B130">
        <v>4750</v>
      </c>
      <c r="C130">
        <v>1001</v>
      </c>
      <c r="D130">
        <v>43249</v>
      </c>
      <c r="E130">
        <v>2958465</v>
      </c>
      <c r="F130" t="s">
        <v>3396</v>
      </c>
      <c r="H130" t="s">
        <v>1319</v>
      </c>
    </row>
    <row r="131" spans="1:8" x14ac:dyDescent="0.25">
      <c r="A131">
        <v>405719</v>
      </c>
      <c r="B131">
        <v>4750</v>
      </c>
      <c r="C131">
        <v>1001</v>
      </c>
      <c r="D131">
        <v>43249</v>
      </c>
      <c r="E131">
        <v>2958465</v>
      </c>
      <c r="F131" t="s">
        <v>3396</v>
      </c>
      <c r="H131" t="s">
        <v>3406</v>
      </c>
    </row>
    <row r="132" spans="1:8" x14ac:dyDescent="0.25">
      <c r="A132">
        <v>405721</v>
      </c>
      <c r="B132">
        <v>4750</v>
      </c>
      <c r="C132">
        <v>1001</v>
      </c>
      <c r="D132">
        <v>43249</v>
      </c>
      <c r="E132">
        <v>2958465</v>
      </c>
      <c r="F132" t="s">
        <v>3396</v>
      </c>
      <c r="H132" t="s">
        <v>1321</v>
      </c>
    </row>
    <row r="133" spans="1:8" x14ac:dyDescent="0.25">
      <c r="A133">
        <v>405722</v>
      </c>
      <c r="B133">
        <v>4750</v>
      </c>
      <c r="C133">
        <v>1001</v>
      </c>
      <c r="D133">
        <v>43249</v>
      </c>
      <c r="E133">
        <v>2958465</v>
      </c>
      <c r="F133" t="s">
        <v>3396</v>
      </c>
      <c r="H133" t="s">
        <v>1323</v>
      </c>
    </row>
    <row r="134" spans="1:8" x14ac:dyDescent="0.25">
      <c r="A134">
        <v>405723</v>
      </c>
      <c r="B134">
        <v>4750</v>
      </c>
      <c r="C134">
        <v>1001</v>
      </c>
      <c r="D134">
        <v>43249</v>
      </c>
      <c r="E134">
        <v>2958465</v>
      </c>
      <c r="F134" t="s">
        <v>3396</v>
      </c>
      <c r="H134" t="s">
        <v>1325</v>
      </c>
    </row>
    <row r="135" spans="1:8" x14ac:dyDescent="0.25">
      <c r="A135">
        <v>405724</v>
      </c>
      <c r="B135">
        <v>4750</v>
      </c>
      <c r="C135">
        <v>1001</v>
      </c>
      <c r="D135">
        <v>43249</v>
      </c>
      <c r="E135">
        <v>2958465</v>
      </c>
      <c r="F135" t="s">
        <v>3396</v>
      </c>
      <c r="H135" t="s">
        <v>1326</v>
      </c>
    </row>
    <row r="136" spans="1:8" x14ac:dyDescent="0.25">
      <c r="A136">
        <v>405725</v>
      </c>
      <c r="B136">
        <v>4750</v>
      </c>
      <c r="C136">
        <v>1001</v>
      </c>
      <c r="D136">
        <v>43249</v>
      </c>
      <c r="E136">
        <v>2958465</v>
      </c>
      <c r="F136" t="s">
        <v>3396</v>
      </c>
      <c r="H136" t="s">
        <v>1328</v>
      </c>
    </row>
    <row r="137" spans="1:8" x14ac:dyDescent="0.25">
      <c r="A137">
        <v>405726</v>
      </c>
      <c r="B137">
        <v>4750</v>
      </c>
      <c r="C137">
        <v>1001</v>
      </c>
      <c r="D137">
        <v>43249</v>
      </c>
      <c r="E137">
        <v>2958465</v>
      </c>
      <c r="F137" t="s">
        <v>3396</v>
      </c>
      <c r="H137" t="s">
        <v>1330</v>
      </c>
    </row>
    <row r="138" spans="1:8" x14ac:dyDescent="0.25">
      <c r="A138">
        <v>405727</v>
      </c>
      <c r="B138">
        <v>4750</v>
      </c>
      <c r="C138">
        <v>1001</v>
      </c>
      <c r="D138">
        <v>43249</v>
      </c>
      <c r="E138">
        <v>2958465</v>
      </c>
      <c r="F138" t="s">
        <v>3396</v>
      </c>
      <c r="H138" t="s">
        <v>1332</v>
      </c>
    </row>
    <row r="139" spans="1:8" x14ac:dyDescent="0.25">
      <c r="A139">
        <v>405728</v>
      </c>
      <c r="B139">
        <v>4750</v>
      </c>
      <c r="C139">
        <v>1001</v>
      </c>
      <c r="D139">
        <v>43249</v>
      </c>
      <c r="E139">
        <v>2958465</v>
      </c>
      <c r="F139" t="s">
        <v>3396</v>
      </c>
      <c r="H139" t="s">
        <v>1334</v>
      </c>
    </row>
    <row r="140" spans="1:8" x14ac:dyDescent="0.25">
      <c r="A140">
        <v>405729</v>
      </c>
      <c r="B140">
        <v>4750</v>
      </c>
      <c r="C140">
        <v>1001</v>
      </c>
      <c r="D140">
        <v>43249</v>
      </c>
      <c r="E140">
        <v>2958465</v>
      </c>
      <c r="F140" t="s">
        <v>3396</v>
      </c>
      <c r="H140" t="s">
        <v>1336</v>
      </c>
    </row>
    <row r="141" spans="1:8" x14ac:dyDescent="0.25">
      <c r="A141">
        <v>405730</v>
      </c>
      <c r="B141">
        <v>4750</v>
      </c>
      <c r="C141">
        <v>1001</v>
      </c>
      <c r="D141">
        <v>43249</v>
      </c>
      <c r="E141">
        <v>2958465</v>
      </c>
      <c r="F141" t="s">
        <v>3396</v>
      </c>
      <c r="H141" t="s">
        <v>1338</v>
      </c>
    </row>
    <row r="142" spans="1:8" x14ac:dyDescent="0.25">
      <c r="A142">
        <v>405732</v>
      </c>
      <c r="B142">
        <v>4750</v>
      </c>
      <c r="C142">
        <v>1001</v>
      </c>
      <c r="D142">
        <v>43249</v>
      </c>
      <c r="E142">
        <v>2958465</v>
      </c>
      <c r="F142" t="s">
        <v>3396</v>
      </c>
      <c r="H142" t="s">
        <v>1340</v>
      </c>
    </row>
    <row r="143" spans="1:8" x14ac:dyDescent="0.25">
      <c r="A143">
        <v>405733</v>
      </c>
      <c r="B143">
        <v>4750</v>
      </c>
      <c r="C143">
        <v>1001</v>
      </c>
      <c r="D143">
        <v>43249</v>
      </c>
      <c r="E143">
        <v>2958465</v>
      </c>
      <c r="F143" t="s">
        <v>3396</v>
      </c>
      <c r="H143" t="s">
        <v>1342</v>
      </c>
    </row>
    <row r="144" spans="1:8" x14ac:dyDescent="0.25">
      <c r="A144">
        <v>405734</v>
      </c>
      <c r="B144">
        <v>5500</v>
      </c>
      <c r="C144">
        <v>1001</v>
      </c>
      <c r="D144">
        <v>43249</v>
      </c>
      <c r="E144">
        <v>2958465</v>
      </c>
      <c r="F144" t="s">
        <v>3396</v>
      </c>
      <c r="H144" t="s">
        <v>1344</v>
      </c>
    </row>
    <row r="145" spans="1:8" x14ac:dyDescent="0.25">
      <c r="A145">
        <v>405735</v>
      </c>
      <c r="B145">
        <v>5500</v>
      </c>
      <c r="C145">
        <v>1001</v>
      </c>
      <c r="D145">
        <v>43249</v>
      </c>
      <c r="E145">
        <v>2958465</v>
      </c>
      <c r="F145" t="s">
        <v>3396</v>
      </c>
      <c r="H145" t="s">
        <v>1346</v>
      </c>
    </row>
    <row r="146" spans="1:8" x14ac:dyDescent="0.25">
      <c r="A146">
        <v>405736</v>
      </c>
      <c r="B146">
        <v>5500</v>
      </c>
      <c r="C146">
        <v>1001</v>
      </c>
      <c r="D146">
        <v>43249</v>
      </c>
      <c r="E146">
        <v>2958465</v>
      </c>
      <c r="F146" t="s">
        <v>3396</v>
      </c>
      <c r="H146" t="s">
        <v>1348</v>
      </c>
    </row>
    <row r="147" spans="1:8" x14ac:dyDescent="0.25">
      <c r="A147">
        <v>405737</v>
      </c>
      <c r="B147">
        <v>5500</v>
      </c>
      <c r="C147">
        <v>1001</v>
      </c>
      <c r="D147">
        <v>43249</v>
      </c>
      <c r="E147">
        <v>2958465</v>
      </c>
      <c r="F147" t="s">
        <v>3396</v>
      </c>
      <c r="H147" t="s">
        <v>1350</v>
      </c>
    </row>
    <row r="148" spans="1:8" x14ac:dyDescent="0.25">
      <c r="A148">
        <v>405738</v>
      </c>
      <c r="B148">
        <v>5500</v>
      </c>
      <c r="C148">
        <v>1001</v>
      </c>
      <c r="D148">
        <v>43249</v>
      </c>
      <c r="E148">
        <v>2958465</v>
      </c>
      <c r="F148" t="s">
        <v>3396</v>
      </c>
      <c r="H148" t="s">
        <v>1352</v>
      </c>
    </row>
    <row r="149" spans="1:8" x14ac:dyDescent="0.25">
      <c r="A149">
        <v>405739</v>
      </c>
      <c r="B149">
        <v>5500</v>
      </c>
      <c r="C149">
        <v>1001</v>
      </c>
      <c r="D149">
        <v>43249</v>
      </c>
      <c r="E149">
        <v>2958465</v>
      </c>
      <c r="F149" t="s">
        <v>3396</v>
      </c>
      <c r="H149" t="s">
        <v>1354</v>
      </c>
    </row>
    <row r="150" spans="1:8" x14ac:dyDescent="0.25">
      <c r="A150">
        <v>405740</v>
      </c>
      <c r="B150">
        <v>5500</v>
      </c>
      <c r="C150">
        <v>1001</v>
      </c>
      <c r="D150">
        <v>43249</v>
      </c>
      <c r="E150">
        <v>2958465</v>
      </c>
      <c r="F150" t="s">
        <v>3396</v>
      </c>
      <c r="H150" t="s">
        <v>1356</v>
      </c>
    </row>
    <row r="151" spans="1:8" x14ac:dyDescent="0.25">
      <c r="A151">
        <v>405741</v>
      </c>
      <c r="B151">
        <v>5500</v>
      </c>
      <c r="C151">
        <v>1001</v>
      </c>
      <c r="D151">
        <v>43249</v>
      </c>
      <c r="E151">
        <v>2958465</v>
      </c>
      <c r="F151" t="s">
        <v>3396</v>
      </c>
      <c r="H151" t="s">
        <v>1358</v>
      </c>
    </row>
    <row r="152" spans="1:8" x14ac:dyDescent="0.25">
      <c r="A152">
        <v>405743</v>
      </c>
      <c r="B152">
        <v>5500</v>
      </c>
      <c r="C152">
        <v>1001</v>
      </c>
      <c r="D152">
        <v>43249</v>
      </c>
      <c r="E152">
        <v>2958465</v>
      </c>
      <c r="F152" t="s">
        <v>3396</v>
      </c>
      <c r="H152" t="s">
        <v>1360</v>
      </c>
    </row>
    <row r="153" spans="1:8" x14ac:dyDescent="0.25">
      <c r="A153">
        <v>405744</v>
      </c>
      <c r="B153">
        <v>5500</v>
      </c>
      <c r="C153">
        <v>1001</v>
      </c>
      <c r="D153">
        <v>43249</v>
      </c>
      <c r="E153">
        <v>2958465</v>
      </c>
      <c r="F153" t="s">
        <v>3396</v>
      </c>
      <c r="H153" t="s">
        <v>1362</v>
      </c>
    </row>
    <row r="154" spans="1:8" x14ac:dyDescent="0.25">
      <c r="A154">
        <v>405745</v>
      </c>
      <c r="B154">
        <v>5500</v>
      </c>
      <c r="C154">
        <v>1001</v>
      </c>
      <c r="D154">
        <v>43249</v>
      </c>
      <c r="E154">
        <v>2958465</v>
      </c>
      <c r="F154" t="s">
        <v>3396</v>
      </c>
      <c r="H154" t="s">
        <v>1364</v>
      </c>
    </row>
    <row r="155" spans="1:8" x14ac:dyDescent="0.25">
      <c r="A155">
        <v>405746</v>
      </c>
      <c r="B155">
        <v>5500</v>
      </c>
      <c r="C155">
        <v>1001</v>
      </c>
      <c r="D155">
        <v>43249</v>
      </c>
      <c r="E155">
        <v>2958465</v>
      </c>
      <c r="F155" t="s">
        <v>3396</v>
      </c>
      <c r="H155" t="s">
        <v>1366</v>
      </c>
    </row>
    <row r="156" spans="1:8" x14ac:dyDescent="0.25">
      <c r="A156">
        <v>405747</v>
      </c>
      <c r="B156">
        <v>5500</v>
      </c>
      <c r="C156">
        <v>1001</v>
      </c>
      <c r="D156">
        <v>43249</v>
      </c>
      <c r="E156">
        <v>2958465</v>
      </c>
      <c r="F156" t="s">
        <v>3396</v>
      </c>
      <c r="H156" t="s">
        <v>1368</v>
      </c>
    </row>
    <row r="157" spans="1:8" x14ac:dyDescent="0.25">
      <c r="A157">
        <v>405748</v>
      </c>
      <c r="B157">
        <v>5500</v>
      </c>
      <c r="C157">
        <v>1001</v>
      </c>
      <c r="D157">
        <v>43249</v>
      </c>
      <c r="E157">
        <v>2958465</v>
      </c>
      <c r="F157" t="s">
        <v>3396</v>
      </c>
      <c r="H157" t="s">
        <v>1370</v>
      </c>
    </row>
    <row r="158" spans="1:8" x14ac:dyDescent="0.25">
      <c r="A158">
        <v>405749</v>
      </c>
      <c r="B158">
        <v>5500</v>
      </c>
      <c r="C158">
        <v>1001</v>
      </c>
      <c r="D158">
        <v>43249</v>
      </c>
      <c r="E158">
        <v>2958465</v>
      </c>
      <c r="F158" t="s">
        <v>3396</v>
      </c>
      <c r="H158" t="s">
        <v>1372</v>
      </c>
    </row>
    <row r="159" spans="1:8" x14ac:dyDescent="0.25">
      <c r="A159">
        <v>405750</v>
      </c>
      <c r="B159">
        <v>5500</v>
      </c>
      <c r="C159">
        <v>1001</v>
      </c>
      <c r="D159">
        <v>43249</v>
      </c>
      <c r="E159">
        <v>2958465</v>
      </c>
      <c r="F159" t="s">
        <v>3396</v>
      </c>
      <c r="H159" t="s">
        <v>1374</v>
      </c>
    </row>
    <row r="160" spans="1:8" x14ac:dyDescent="0.25">
      <c r="A160">
        <v>405751</v>
      </c>
      <c r="B160">
        <v>5500</v>
      </c>
      <c r="C160">
        <v>1001</v>
      </c>
      <c r="D160">
        <v>43249</v>
      </c>
      <c r="E160">
        <v>2958465</v>
      </c>
      <c r="F160" t="s">
        <v>3396</v>
      </c>
      <c r="H160" t="s">
        <v>1376</v>
      </c>
    </row>
    <row r="161" spans="1:8" x14ac:dyDescent="0.25">
      <c r="A161">
        <v>405752</v>
      </c>
      <c r="B161">
        <v>5500</v>
      </c>
      <c r="C161">
        <v>1001</v>
      </c>
      <c r="D161">
        <v>43249</v>
      </c>
      <c r="E161">
        <v>2958465</v>
      </c>
      <c r="F161" t="s">
        <v>3396</v>
      </c>
      <c r="H161" t="s">
        <v>1378</v>
      </c>
    </row>
    <row r="162" spans="1:8" x14ac:dyDescent="0.25">
      <c r="A162">
        <v>405754</v>
      </c>
      <c r="B162">
        <v>5500</v>
      </c>
      <c r="C162">
        <v>1001</v>
      </c>
      <c r="D162">
        <v>43249</v>
      </c>
      <c r="E162">
        <v>2958465</v>
      </c>
      <c r="F162" t="s">
        <v>3396</v>
      </c>
      <c r="H162" t="s">
        <v>1380</v>
      </c>
    </row>
    <row r="163" spans="1:8" x14ac:dyDescent="0.25">
      <c r="A163">
        <v>405755</v>
      </c>
      <c r="B163">
        <v>5500</v>
      </c>
      <c r="C163">
        <v>1001</v>
      </c>
      <c r="D163">
        <v>43249</v>
      </c>
      <c r="E163">
        <v>2958465</v>
      </c>
      <c r="F163" t="s">
        <v>3396</v>
      </c>
      <c r="H163" t="s">
        <v>421</v>
      </c>
    </row>
    <row r="164" spans="1:8" x14ac:dyDescent="0.25">
      <c r="A164">
        <v>405756</v>
      </c>
      <c r="B164">
        <v>5500</v>
      </c>
      <c r="C164">
        <v>1001</v>
      </c>
      <c r="D164">
        <v>43249</v>
      </c>
      <c r="E164">
        <v>2958465</v>
      </c>
      <c r="F164" t="s">
        <v>3396</v>
      </c>
      <c r="H164" t="s">
        <v>1382</v>
      </c>
    </row>
    <row r="165" spans="1:8" x14ac:dyDescent="0.25">
      <c r="A165">
        <v>405757</v>
      </c>
      <c r="B165">
        <v>5500</v>
      </c>
      <c r="C165">
        <v>1001</v>
      </c>
      <c r="D165">
        <v>43249</v>
      </c>
      <c r="E165">
        <v>2958465</v>
      </c>
      <c r="F165" t="s">
        <v>3396</v>
      </c>
      <c r="H165" t="s">
        <v>1384</v>
      </c>
    </row>
    <row r="166" spans="1:8" x14ac:dyDescent="0.25">
      <c r="A166">
        <v>405758</v>
      </c>
      <c r="B166">
        <v>5500</v>
      </c>
      <c r="C166">
        <v>1001</v>
      </c>
      <c r="D166">
        <v>43249</v>
      </c>
      <c r="E166">
        <v>2958465</v>
      </c>
      <c r="F166" t="s">
        <v>3396</v>
      </c>
      <c r="H166" t="s">
        <v>1386</v>
      </c>
    </row>
    <row r="167" spans="1:8" x14ac:dyDescent="0.25">
      <c r="A167">
        <v>408747</v>
      </c>
      <c r="B167">
        <v>2950</v>
      </c>
      <c r="C167">
        <v>1001</v>
      </c>
      <c r="D167">
        <v>43249</v>
      </c>
      <c r="E167">
        <v>2958465</v>
      </c>
      <c r="F167" t="s">
        <v>3396</v>
      </c>
      <c r="H167" t="s">
        <v>316</v>
      </c>
    </row>
    <row r="168" spans="1:8" x14ac:dyDescent="0.25">
      <c r="A168">
        <v>408748</v>
      </c>
      <c r="B168">
        <v>2950</v>
      </c>
      <c r="C168">
        <v>1001</v>
      </c>
      <c r="D168">
        <v>43249</v>
      </c>
      <c r="E168">
        <v>2958465</v>
      </c>
      <c r="F168" t="s">
        <v>3396</v>
      </c>
      <c r="H168" t="s">
        <v>319</v>
      </c>
    </row>
    <row r="169" spans="1:8" x14ac:dyDescent="0.25">
      <c r="A169">
        <v>408749</v>
      </c>
      <c r="B169">
        <v>2950</v>
      </c>
      <c r="C169">
        <v>1001</v>
      </c>
      <c r="D169">
        <v>43249</v>
      </c>
      <c r="E169">
        <v>2958465</v>
      </c>
      <c r="F169" t="s">
        <v>3396</v>
      </c>
      <c r="H169" t="s">
        <v>322</v>
      </c>
    </row>
    <row r="170" spans="1:8" x14ac:dyDescent="0.25">
      <c r="A170">
        <v>408750</v>
      </c>
      <c r="B170">
        <v>2950</v>
      </c>
      <c r="C170">
        <v>1001</v>
      </c>
      <c r="D170">
        <v>43249</v>
      </c>
      <c r="E170">
        <v>2958465</v>
      </c>
      <c r="F170" t="s">
        <v>3396</v>
      </c>
      <c r="H170" t="s">
        <v>325</v>
      </c>
    </row>
    <row r="171" spans="1:8" x14ac:dyDescent="0.25">
      <c r="A171">
        <v>408751</v>
      </c>
      <c r="B171">
        <v>3200</v>
      </c>
      <c r="C171">
        <v>1001</v>
      </c>
      <c r="D171">
        <v>43249</v>
      </c>
      <c r="E171">
        <v>2958465</v>
      </c>
      <c r="F171" t="s">
        <v>3396</v>
      </c>
      <c r="H171" t="s">
        <v>1388</v>
      </c>
    </row>
    <row r="172" spans="1:8" x14ac:dyDescent="0.25">
      <c r="A172">
        <v>408753</v>
      </c>
      <c r="B172">
        <v>3200</v>
      </c>
      <c r="C172">
        <v>1001</v>
      </c>
      <c r="D172">
        <v>43249</v>
      </c>
      <c r="E172">
        <v>2958465</v>
      </c>
      <c r="F172" t="s">
        <v>3396</v>
      </c>
      <c r="H172" t="s">
        <v>1390</v>
      </c>
    </row>
    <row r="173" spans="1:8" x14ac:dyDescent="0.25">
      <c r="A173">
        <v>408754</v>
      </c>
      <c r="B173">
        <v>3050</v>
      </c>
      <c r="C173">
        <v>1001</v>
      </c>
      <c r="D173">
        <v>43249</v>
      </c>
      <c r="E173">
        <v>2958465</v>
      </c>
      <c r="F173" t="s">
        <v>3396</v>
      </c>
      <c r="H173" t="s">
        <v>1392</v>
      </c>
    </row>
    <row r="174" spans="1:8" x14ac:dyDescent="0.25">
      <c r="A174">
        <v>408755</v>
      </c>
      <c r="B174">
        <v>3050</v>
      </c>
      <c r="C174">
        <v>1001</v>
      </c>
      <c r="D174">
        <v>43249</v>
      </c>
      <c r="E174">
        <v>2958465</v>
      </c>
      <c r="F174" t="s">
        <v>3396</v>
      </c>
      <c r="H174" t="s">
        <v>1394</v>
      </c>
    </row>
    <row r="175" spans="1:8" x14ac:dyDescent="0.25">
      <c r="A175">
        <v>408756</v>
      </c>
      <c r="B175">
        <v>3200</v>
      </c>
      <c r="C175">
        <v>1001</v>
      </c>
      <c r="D175">
        <v>43249</v>
      </c>
      <c r="E175">
        <v>2958465</v>
      </c>
      <c r="F175" t="s">
        <v>3396</v>
      </c>
      <c r="H175" t="s">
        <v>1396</v>
      </c>
    </row>
    <row r="176" spans="1:8" x14ac:dyDescent="0.25">
      <c r="A176">
        <v>408757</v>
      </c>
      <c r="B176">
        <v>3200</v>
      </c>
      <c r="C176">
        <v>1001</v>
      </c>
      <c r="D176">
        <v>43249</v>
      </c>
      <c r="E176">
        <v>2958465</v>
      </c>
      <c r="F176" t="s">
        <v>3396</v>
      </c>
      <c r="H176" t="s">
        <v>1398</v>
      </c>
    </row>
    <row r="177" spans="1:8" x14ac:dyDescent="0.25">
      <c r="A177">
        <v>408758</v>
      </c>
      <c r="B177">
        <v>3050</v>
      </c>
      <c r="C177">
        <v>1001</v>
      </c>
      <c r="D177">
        <v>43249</v>
      </c>
      <c r="E177">
        <v>2958465</v>
      </c>
      <c r="F177" t="s">
        <v>3396</v>
      </c>
      <c r="H177" t="s">
        <v>1400</v>
      </c>
    </row>
    <row r="178" spans="1:8" x14ac:dyDescent="0.25">
      <c r="A178">
        <v>408759</v>
      </c>
      <c r="B178">
        <v>3050</v>
      </c>
      <c r="C178">
        <v>1001</v>
      </c>
      <c r="D178">
        <v>43249</v>
      </c>
      <c r="E178">
        <v>2958465</v>
      </c>
      <c r="F178" t="s">
        <v>3396</v>
      </c>
      <c r="H178" t="s">
        <v>1402</v>
      </c>
    </row>
    <row r="179" spans="1:8" x14ac:dyDescent="0.25">
      <c r="A179">
        <v>408760</v>
      </c>
      <c r="B179">
        <v>3200</v>
      </c>
      <c r="C179">
        <v>1001</v>
      </c>
      <c r="D179">
        <v>43249</v>
      </c>
      <c r="E179">
        <v>2958465</v>
      </c>
      <c r="F179" t="s">
        <v>3396</v>
      </c>
      <c r="H179" t="s">
        <v>3299</v>
      </c>
    </row>
    <row r="180" spans="1:8" x14ac:dyDescent="0.25">
      <c r="A180">
        <v>408761</v>
      </c>
      <c r="B180">
        <v>3200</v>
      </c>
      <c r="C180">
        <v>1001</v>
      </c>
      <c r="D180">
        <v>43249</v>
      </c>
      <c r="E180">
        <v>2958465</v>
      </c>
      <c r="F180" t="s">
        <v>3396</v>
      </c>
      <c r="H180" t="s">
        <v>31</v>
      </c>
    </row>
    <row r="181" spans="1:8" x14ac:dyDescent="0.25">
      <c r="A181">
        <v>408762</v>
      </c>
      <c r="B181">
        <v>3050</v>
      </c>
      <c r="C181">
        <v>1001</v>
      </c>
      <c r="D181">
        <v>43249</v>
      </c>
      <c r="E181">
        <v>2958465</v>
      </c>
      <c r="F181" t="s">
        <v>3396</v>
      </c>
      <c r="H181" t="s">
        <v>1404</v>
      </c>
    </row>
    <row r="182" spans="1:8" x14ac:dyDescent="0.25">
      <c r="A182">
        <v>408764</v>
      </c>
      <c r="B182">
        <v>3050</v>
      </c>
      <c r="C182">
        <v>1001</v>
      </c>
      <c r="D182">
        <v>43249</v>
      </c>
      <c r="E182">
        <v>2958465</v>
      </c>
      <c r="F182" t="s">
        <v>3396</v>
      </c>
      <c r="H182" t="s">
        <v>1406</v>
      </c>
    </row>
    <row r="183" spans="1:8" x14ac:dyDescent="0.25">
      <c r="A183">
        <v>408765</v>
      </c>
      <c r="B183">
        <v>3200</v>
      </c>
      <c r="C183">
        <v>1001</v>
      </c>
      <c r="D183">
        <v>43249</v>
      </c>
      <c r="E183">
        <v>2958465</v>
      </c>
      <c r="F183" t="s">
        <v>3396</v>
      </c>
      <c r="H183" t="s">
        <v>1408</v>
      </c>
    </row>
    <row r="184" spans="1:8" x14ac:dyDescent="0.25">
      <c r="A184">
        <v>408766</v>
      </c>
      <c r="B184">
        <v>3200</v>
      </c>
      <c r="C184">
        <v>1001</v>
      </c>
      <c r="D184">
        <v>43249</v>
      </c>
      <c r="E184">
        <v>2958465</v>
      </c>
      <c r="F184" t="s">
        <v>3396</v>
      </c>
      <c r="H184" t="s">
        <v>228</v>
      </c>
    </row>
    <row r="185" spans="1:8" x14ac:dyDescent="0.25">
      <c r="A185">
        <v>408767</v>
      </c>
      <c r="B185">
        <v>3050</v>
      </c>
      <c r="C185">
        <v>1001</v>
      </c>
      <c r="D185">
        <v>43249</v>
      </c>
      <c r="E185">
        <v>2958465</v>
      </c>
      <c r="F185" t="s">
        <v>3396</v>
      </c>
      <c r="H185" t="s">
        <v>1410</v>
      </c>
    </row>
    <row r="186" spans="1:8" x14ac:dyDescent="0.25">
      <c r="A186">
        <v>408768</v>
      </c>
      <c r="B186">
        <v>3050</v>
      </c>
      <c r="C186">
        <v>1001</v>
      </c>
      <c r="D186">
        <v>43249</v>
      </c>
      <c r="E186">
        <v>2958465</v>
      </c>
      <c r="F186" t="s">
        <v>3396</v>
      </c>
      <c r="H186" t="s">
        <v>1412</v>
      </c>
    </row>
    <row r="187" spans="1:8" x14ac:dyDescent="0.25">
      <c r="A187">
        <v>408769</v>
      </c>
      <c r="B187">
        <v>3200</v>
      </c>
      <c r="C187">
        <v>1001</v>
      </c>
      <c r="D187">
        <v>43249</v>
      </c>
      <c r="E187">
        <v>2958465</v>
      </c>
      <c r="F187" t="s">
        <v>3396</v>
      </c>
      <c r="H187" t="s">
        <v>1414</v>
      </c>
    </row>
    <row r="188" spans="1:8" x14ac:dyDescent="0.25">
      <c r="A188">
        <v>408770</v>
      </c>
      <c r="B188">
        <v>3200</v>
      </c>
      <c r="C188">
        <v>1001</v>
      </c>
      <c r="D188">
        <v>43249</v>
      </c>
      <c r="E188">
        <v>2958465</v>
      </c>
      <c r="F188" t="s">
        <v>3396</v>
      </c>
      <c r="H188" t="s">
        <v>1416</v>
      </c>
    </row>
    <row r="189" spans="1:8" x14ac:dyDescent="0.25">
      <c r="A189">
        <v>408771</v>
      </c>
      <c r="B189">
        <v>3050</v>
      </c>
      <c r="C189">
        <v>1001</v>
      </c>
      <c r="D189">
        <v>43249</v>
      </c>
      <c r="E189">
        <v>2958465</v>
      </c>
      <c r="F189" t="s">
        <v>3396</v>
      </c>
      <c r="H189" t="s">
        <v>1418</v>
      </c>
    </row>
    <row r="190" spans="1:8" x14ac:dyDescent="0.25">
      <c r="A190">
        <v>408772</v>
      </c>
      <c r="B190">
        <v>3050</v>
      </c>
      <c r="C190">
        <v>1001</v>
      </c>
      <c r="D190">
        <v>43249</v>
      </c>
      <c r="E190">
        <v>2958465</v>
      </c>
      <c r="F190" t="s">
        <v>3396</v>
      </c>
      <c r="H190" t="s">
        <v>1420</v>
      </c>
    </row>
    <row r="191" spans="1:8" x14ac:dyDescent="0.25">
      <c r="A191">
        <v>408773</v>
      </c>
      <c r="B191">
        <v>3200</v>
      </c>
      <c r="C191">
        <v>1001</v>
      </c>
      <c r="D191">
        <v>43249</v>
      </c>
      <c r="E191">
        <v>2958465</v>
      </c>
      <c r="F191" t="s">
        <v>3396</v>
      </c>
      <c r="H191" t="s">
        <v>1422</v>
      </c>
    </row>
    <row r="192" spans="1:8" x14ac:dyDescent="0.25">
      <c r="A192">
        <v>408775</v>
      </c>
      <c r="B192">
        <v>3200</v>
      </c>
      <c r="C192">
        <v>1001</v>
      </c>
      <c r="D192">
        <v>43249</v>
      </c>
      <c r="E192">
        <v>2958465</v>
      </c>
      <c r="F192" t="s">
        <v>3396</v>
      </c>
      <c r="H192" t="s">
        <v>1424</v>
      </c>
    </row>
    <row r="193" spans="1:8" x14ac:dyDescent="0.25">
      <c r="A193">
        <v>408776</v>
      </c>
      <c r="B193">
        <v>3050</v>
      </c>
      <c r="C193">
        <v>1001</v>
      </c>
      <c r="D193">
        <v>43249</v>
      </c>
      <c r="E193">
        <v>2958465</v>
      </c>
      <c r="F193" t="s">
        <v>3396</v>
      </c>
      <c r="H193" t="s">
        <v>1426</v>
      </c>
    </row>
    <row r="194" spans="1:8" x14ac:dyDescent="0.25">
      <c r="A194">
        <v>408777</v>
      </c>
      <c r="B194">
        <v>3050</v>
      </c>
      <c r="C194">
        <v>1001</v>
      </c>
      <c r="D194">
        <v>43249</v>
      </c>
      <c r="E194">
        <v>2958465</v>
      </c>
      <c r="F194" t="s">
        <v>3396</v>
      </c>
      <c r="H194" t="s">
        <v>1428</v>
      </c>
    </row>
    <row r="195" spans="1:8" x14ac:dyDescent="0.25">
      <c r="A195">
        <v>408778</v>
      </c>
      <c r="B195">
        <v>3200</v>
      </c>
      <c r="C195">
        <v>1001</v>
      </c>
      <c r="D195">
        <v>43249</v>
      </c>
      <c r="E195">
        <v>2958465</v>
      </c>
      <c r="F195" t="s">
        <v>3396</v>
      </c>
      <c r="H195" t="s">
        <v>1430</v>
      </c>
    </row>
    <row r="196" spans="1:8" x14ac:dyDescent="0.25">
      <c r="A196">
        <v>408779</v>
      </c>
      <c r="B196">
        <v>3200</v>
      </c>
      <c r="C196">
        <v>1001</v>
      </c>
      <c r="D196">
        <v>43249</v>
      </c>
      <c r="E196">
        <v>2958465</v>
      </c>
      <c r="F196" t="s">
        <v>3396</v>
      </c>
      <c r="H196" t="s">
        <v>1432</v>
      </c>
    </row>
    <row r="197" spans="1:8" x14ac:dyDescent="0.25">
      <c r="A197">
        <v>408780</v>
      </c>
      <c r="B197">
        <v>3050</v>
      </c>
      <c r="C197">
        <v>1001</v>
      </c>
      <c r="D197">
        <v>43249</v>
      </c>
      <c r="E197">
        <v>2958465</v>
      </c>
      <c r="F197" t="s">
        <v>3396</v>
      </c>
      <c r="H197" t="s">
        <v>1434</v>
      </c>
    </row>
    <row r="198" spans="1:8" x14ac:dyDescent="0.25">
      <c r="A198">
        <v>408781</v>
      </c>
      <c r="B198">
        <v>3050</v>
      </c>
      <c r="C198">
        <v>1001</v>
      </c>
      <c r="D198">
        <v>43249</v>
      </c>
      <c r="E198">
        <v>2958465</v>
      </c>
      <c r="F198" t="s">
        <v>3396</v>
      </c>
      <c r="H198" t="s">
        <v>1436</v>
      </c>
    </row>
    <row r="199" spans="1:8" x14ac:dyDescent="0.25">
      <c r="A199">
        <v>408782</v>
      </c>
      <c r="B199">
        <v>3200</v>
      </c>
      <c r="C199">
        <v>1001</v>
      </c>
      <c r="D199">
        <v>43249</v>
      </c>
      <c r="E199">
        <v>2958465</v>
      </c>
      <c r="F199" t="s">
        <v>3396</v>
      </c>
      <c r="H199" t="s">
        <v>87</v>
      </c>
    </row>
    <row r="200" spans="1:8" x14ac:dyDescent="0.25">
      <c r="A200">
        <v>408783</v>
      </c>
      <c r="B200">
        <v>3200</v>
      </c>
      <c r="C200">
        <v>1001</v>
      </c>
      <c r="D200">
        <v>43249</v>
      </c>
      <c r="E200">
        <v>2958465</v>
      </c>
      <c r="F200" t="s">
        <v>3396</v>
      </c>
      <c r="H200" t="s">
        <v>73</v>
      </c>
    </row>
    <row r="201" spans="1:8" x14ac:dyDescent="0.25">
      <c r="A201">
        <v>408784</v>
      </c>
      <c r="B201">
        <v>3050</v>
      </c>
      <c r="C201">
        <v>1001</v>
      </c>
      <c r="D201">
        <v>43249</v>
      </c>
      <c r="E201">
        <v>2958465</v>
      </c>
      <c r="F201" t="s">
        <v>3396</v>
      </c>
      <c r="H201" t="s">
        <v>77</v>
      </c>
    </row>
    <row r="202" spans="1:8" x14ac:dyDescent="0.25">
      <c r="A202">
        <v>408786</v>
      </c>
      <c r="B202">
        <v>3050</v>
      </c>
      <c r="C202">
        <v>1001</v>
      </c>
      <c r="D202">
        <v>43249</v>
      </c>
      <c r="E202">
        <v>2958465</v>
      </c>
      <c r="F202" t="s">
        <v>3396</v>
      </c>
      <c r="H202" t="s">
        <v>1438</v>
      </c>
    </row>
    <row r="203" spans="1:8" x14ac:dyDescent="0.25">
      <c r="A203">
        <v>408787</v>
      </c>
      <c r="B203">
        <v>3200</v>
      </c>
      <c r="C203">
        <v>1001</v>
      </c>
      <c r="D203">
        <v>43249</v>
      </c>
      <c r="E203">
        <v>2958465</v>
      </c>
      <c r="F203" t="s">
        <v>3396</v>
      </c>
      <c r="H203" t="s">
        <v>52</v>
      </c>
    </row>
    <row r="204" spans="1:8" x14ac:dyDescent="0.25">
      <c r="A204">
        <v>408788</v>
      </c>
      <c r="B204">
        <v>3200</v>
      </c>
      <c r="C204">
        <v>1001</v>
      </c>
      <c r="D204">
        <v>43249</v>
      </c>
      <c r="E204">
        <v>2958465</v>
      </c>
      <c r="F204" t="s">
        <v>3396</v>
      </c>
      <c r="H204" t="s">
        <v>48</v>
      </c>
    </row>
    <row r="205" spans="1:8" x14ac:dyDescent="0.25">
      <c r="A205">
        <v>408789</v>
      </c>
      <c r="B205">
        <v>3050</v>
      </c>
      <c r="C205">
        <v>1001</v>
      </c>
      <c r="D205">
        <v>43249</v>
      </c>
      <c r="E205">
        <v>2958465</v>
      </c>
      <c r="F205" t="s">
        <v>3396</v>
      </c>
      <c r="H205" t="s">
        <v>1440</v>
      </c>
    </row>
    <row r="206" spans="1:8" x14ac:dyDescent="0.25">
      <c r="A206">
        <v>408790</v>
      </c>
      <c r="B206">
        <v>3050</v>
      </c>
      <c r="C206">
        <v>1001</v>
      </c>
      <c r="D206">
        <v>43249</v>
      </c>
      <c r="E206">
        <v>2958465</v>
      </c>
      <c r="F206" t="s">
        <v>3396</v>
      </c>
      <c r="H206" t="s">
        <v>1442</v>
      </c>
    </row>
    <row r="207" spans="1:8" x14ac:dyDescent="0.25">
      <c r="A207">
        <v>408791</v>
      </c>
      <c r="B207">
        <v>3200</v>
      </c>
      <c r="C207">
        <v>1001</v>
      </c>
      <c r="D207">
        <v>43249</v>
      </c>
      <c r="E207">
        <v>2958465</v>
      </c>
      <c r="F207" t="s">
        <v>3396</v>
      </c>
      <c r="H207" t="s">
        <v>1444</v>
      </c>
    </row>
    <row r="208" spans="1:8" x14ac:dyDescent="0.25">
      <c r="A208">
        <v>408792</v>
      </c>
      <c r="B208">
        <v>3200</v>
      </c>
      <c r="C208">
        <v>1001</v>
      </c>
      <c r="D208">
        <v>43249</v>
      </c>
      <c r="E208">
        <v>2958465</v>
      </c>
      <c r="F208" t="s">
        <v>3396</v>
      </c>
      <c r="H208" t="s">
        <v>1446</v>
      </c>
    </row>
    <row r="209" spans="1:8" x14ac:dyDescent="0.25">
      <c r="A209">
        <v>408793</v>
      </c>
      <c r="B209">
        <v>3050</v>
      </c>
      <c r="C209">
        <v>1001</v>
      </c>
      <c r="D209">
        <v>43249</v>
      </c>
      <c r="E209">
        <v>2958465</v>
      </c>
      <c r="F209" t="s">
        <v>3396</v>
      </c>
      <c r="H209" t="s">
        <v>1448</v>
      </c>
    </row>
    <row r="210" spans="1:8" x14ac:dyDescent="0.25">
      <c r="A210">
        <v>408794</v>
      </c>
      <c r="B210">
        <v>3050</v>
      </c>
      <c r="C210">
        <v>1001</v>
      </c>
      <c r="D210">
        <v>43249</v>
      </c>
      <c r="E210">
        <v>2958465</v>
      </c>
      <c r="F210" t="s">
        <v>3396</v>
      </c>
      <c r="H210" t="s">
        <v>1450</v>
      </c>
    </row>
    <row r="211" spans="1:8" x14ac:dyDescent="0.25">
      <c r="A211">
        <v>408795</v>
      </c>
      <c r="B211">
        <v>3200</v>
      </c>
      <c r="C211">
        <v>1001</v>
      </c>
      <c r="D211">
        <v>43249</v>
      </c>
      <c r="E211">
        <v>2958465</v>
      </c>
      <c r="F211" t="s">
        <v>3396</v>
      </c>
      <c r="H211" t="s">
        <v>3407</v>
      </c>
    </row>
    <row r="212" spans="1:8" x14ac:dyDescent="0.25">
      <c r="A212">
        <v>408797</v>
      </c>
      <c r="B212">
        <v>3200</v>
      </c>
      <c r="C212">
        <v>1001</v>
      </c>
      <c r="D212">
        <v>43249</v>
      </c>
      <c r="E212">
        <v>2958465</v>
      </c>
      <c r="F212" t="s">
        <v>3396</v>
      </c>
      <c r="H212" t="s">
        <v>63</v>
      </c>
    </row>
    <row r="213" spans="1:8" x14ac:dyDescent="0.25">
      <c r="A213">
        <v>408798</v>
      </c>
      <c r="B213">
        <v>3050</v>
      </c>
      <c r="C213">
        <v>1001</v>
      </c>
      <c r="D213">
        <v>43249</v>
      </c>
      <c r="E213">
        <v>2958465</v>
      </c>
      <c r="F213" t="s">
        <v>3396</v>
      </c>
      <c r="H213" t="s">
        <v>1452</v>
      </c>
    </row>
    <row r="214" spans="1:8" x14ac:dyDescent="0.25">
      <c r="A214">
        <v>408799</v>
      </c>
      <c r="B214">
        <v>3050</v>
      </c>
      <c r="C214">
        <v>1001</v>
      </c>
      <c r="D214">
        <v>43249</v>
      </c>
      <c r="E214">
        <v>2958465</v>
      </c>
      <c r="F214" t="s">
        <v>3396</v>
      </c>
      <c r="H214" t="s">
        <v>1454</v>
      </c>
    </row>
    <row r="215" spans="1:8" x14ac:dyDescent="0.25">
      <c r="A215">
        <v>408801</v>
      </c>
      <c r="B215">
        <v>3200</v>
      </c>
      <c r="C215">
        <v>1001</v>
      </c>
      <c r="D215">
        <v>43249</v>
      </c>
      <c r="E215">
        <v>2958465</v>
      </c>
      <c r="F215" t="s">
        <v>3396</v>
      </c>
      <c r="H215" t="s">
        <v>1456</v>
      </c>
    </row>
    <row r="216" spans="1:8" x14ac:dyDescent="0.25">
      <c r="A216">
        <v>408802</v>
      </c>
      <c r="B216">
        <v>3200</v>
      </c>
      <c r="C216">
        <v>1001</v>
      </c>
      <c r="D216">
        <v>43249</v>
      </c>
      <c r="E216">
        <v>2958465</v>
      </c>
      <c r="F216" t="s">
        <v>3396</v>
      </c>
      <c r="H216" t="s">
        <v>1458</v>
      </c>
    </row>
    <row r="217" spans="1:8" x14ac:dyDescent="0.25">
      <c r="A217">
        <v>408803</v>
      </c>
      <c r="B217">
        <v>3050</v>
      </c>
      <c r="C217">
        <v>1001</v>
      </c>
      <c r="D217">
        <v>43249</v>
      </c>
      <c r="E217">
        <v>2958465</v>
      </c>
      <c r="F217" t="s">
        <v>3396</v>
      </c>
      <c r="H217" t="s">
        <v>1460</v>
      </c>
    </row>
    <row r="218" spans="1:8" x14ac:dyDescent="0.25">
      <c r="A218">
        <v>408804</v>
      </c>
      <c r="B218">
        <v>3050</v>
      </c>
      <c r="C218">
        <v>1001</v>
      </c>
      <c r="D218">
        <v>43249</v>
      </c>
      <c r="E218">
        <v>2958465</v>
      </c>
      <c r="F218" t="s">
        <v>3396</v>
      </c>
      <c r="H218" t="s">
        <v>1462</v>
      </c>
    </row>
    <row r="219" spans="1:8" x14ac:dyDescent="0.25">
      <c r="A219">
        <v>408805</v>
      </c>
      <c r="B219">
        <v>3200</v>
      </c>
      <c r="C219">
        <v>1001</v>
      </c>
      <c r="D219">
        <v>43249</v>
      </c>
      <c r="E219">
        <v>2958465</v>
      </c>
      <c r="F219" t="s">
        <v>3396</v>
      </c>
      <c r="H219" t="s">
        <v>1464</v>
      </c>
    </row>
    <row r="220" spans="1:8" x14ac:dyDescent="0.25">
      <c r="A220">
        <v>408806</v>
      </c>
      <c r="B220">
        <v>3200</v>
      </c>
      <c r="C220">
        <v>1001</v>
      </c>
      <c r="D220">
        <v>43249</v>
      </c>
      <c r="E220">
        <v>2958465</v>
      </c>
      <c r="F220" t="s">
        <v>3396</v>
      </c>
      <c r="H220" t="s">
        <v>1466</v>
      </c>
    </row>
    <row r="221" spans="1:8" x14ac:dyDescent="0.25">
      <c r="A221">
        <v>408807</v>
      </c>
      <c r="B221">
        <v>3050</v>
      </c>
      <c r="C221">
        <v>1001</v>
      </c>
      <c r="D221">
        <v>43249</v>
      </c>
      <c r="E221">
        <v>2958465</v>
      </c>
      <c r="F221" t="s">
        <v>3396</v>
      </c>
      <c r="H221" t="s">
        <v>1468</v>
      </c>
    </row>
    <row r="222" spans="1:8" x14ac:dyDescent="0.25">
      <c r="A222">
        <v>408808</v>
      </c>
      <c r="B222">
        <v>3050</v>
      </c>
      <c r="C222">
        <v>1001</v>
      </c>
      <c r="D222">
        <v>43249</v>
      </c>
      <c r="E222">
        <v>2958465</v>
      </c>
      <c r="F222" t="s">
        <v>3396</v>
      </c>
      <c r="H222" t="s">
        <v>1470</v>
      </c>
    </row>
    <row r="223" spans="1:8" x14ac:dyDescent="0.25">
      <c r="A223">
        <v>408809</v>
      </c>
      <c r="B223">
        <v>3200</v>
      </c>
      <c r="C223">
        <v>1001</v>
      </c>
      <c r="D223">
        <v>43249</v>
      </c>
      <c r="E223">
        <v>2958465</v>
      </c>
      <c r="F223" t="s">
        <v>3396</v>
      </c>
      <c r="H223" t="s">
        <v>3408</v>
      </c>
    </row>
    <row r="224" spans="1:8" x14ac:dyDescent="0.25">
      <c r="A224">
        <v>408810</v>
      </c>
      <c r="B224">
        <v>3200</v>
      </c>
      <c r="C224">
        <v>1001</v>
      </c>
      <c r="D224">
        <v>43249</v>
      </c>
      <c r="E224">
        <v>2958465</v>
      </c>
      <c r="F224" t="s">
        <v>3396</v>
      </c>
      <c r="H224" t="s">
        <v>1472</v>
      </c>
    </row>
    <row r="225" spans="1:8" x14ac:dyDescent="0.25">
      <c r="A225">
        <v>408812</v>
      </c>
      <c r="B225">
        <v>3050</v>
      </c>
      <c r="C225">
        <v>1001</v>
      </c>
      <c r="D225">
        <v>43249</v>
      </c>
      <c r="E225">
        <v>2958465</v>
      </c>
      <c r="F225" t="s">
        <v>3396</v>
      </c>
      <c r="H225" t="s">
        <v>1474</v>
      </c>
    </row>
    <row r="226" spans="1:8" x14ac:dyDescent="0.25">
      <c r="A226">
        <v>408813</v>
      </c>
      <c r="B226">
        <v>3050</v>
      </c>
      <c r="C226">
        <v>1001</v>
      </c>
      <c r="D226">
        <v>43249</v>
      </c>
      <c r="E226">
        <v>2958465</v>
      </c>
      <c r="F226" t="s">
        <v>3396</v>
      </c>
      <c r="H226" t="s">
        <v>1476</v>
      </c>
    </row>
    <row r="227" spans="1:8" x14ac:dyDescent="0.25">
      <c r="A227">
        <v>408814</v>
      </c>
      <c r="B227">
        <v>3850</v>
      </c>
      <c r="C227">
        <v>1001</v>
      </c>
      <c r="D227">
        <v>43249</v>
      </c>
      <c r="E227">
        <v>2958465</v>
      </c>
      <c r="F227" t="s">
        <v>3396</v>
      </c>
      <c r="H227" t="s">
        <v>1478</v>
      </c>
    </row>
    <row r="228" spans="1:8" x14ac:dyDescent="0.25">
      <c r="A228">
        <v>408815</v>
      </c>
      <c r="B228">
        <v>3850</v>
      </c>
      <c r="C228">
        <v>1001</v>
      </c>
      <c r="D228">
        <v>43249</v>
      </c>
      <c r="E228">
        <v>2958465</v>
      </c>
      <c r="F228" t="s">
        <v>3396</v>
      </c>
      <c r="H228" t="s">
        <v>1480</v>
      </c>
    </row>
    <row r="229" spans="1:8" x14ac:dyDescent="0.25">
      <c r="A229">
        <v>408816</v>
      </c>
      <c r="B229">
        <v>3850</v>
      </c>
      <c r="C229">
        <v>1001</v>
      </c>
      <c r="D229">
        <v>43249</v>
      </c>
      <c r="E229">
        <v>2958465</v>
      </c>
      <c r="F229" t="s">
        <v>3396</v>
      </c>
      <c r="H229" t="s">
        <v>1482</v>
      </c>
    </row>
    <row r="230" spans="1:8" x14ac:dyDescent="0.25">
      <c r="A230">
        <v>408817</v>
      </c>
      <c r="B230">
        <v>3850</v>
      </c>
      <c r="C230">
        <v>1001</v>
      </c>
      <c r="D230">
        <v>43249</v>
      </c>
      <c r="E230">
        <v>2958465</v>
      </c>
      <c r="F230" t="s">
        <v>3396</v>
      </c>
      <c r="H230" t="s">
        <v>1484</v>
      </c>
    </row>
    <row r="231" spans="1:8" x14ac:dyDescent="0.25">
      <c r="A231">
        <v>408818</v>
      </c>
      <c r="B231">
        <v>3850</v>
      </c>
      <c r="C231">
        <v>1001</v>
      </c>
      <c r="D231">
        <v>43249</v>
      </c>
      <c r="E231">
        <v>2958465</v>
      </c>
      <c r="F231" t="s">
        <v>3396</v>
      </c>
      <c r="H231" t="s">
        <v>1486</v>
      </c>
    </row>
    <row r="232" spans="1:8" x14ac:dyDescent="0.25">
      <c r="A232">
        <v>408819</v>
      </c>
      <c r="B232">
        <v>3850</v>
      </c>
      <c r="C232">
        <v>1001</v>
      </c>
      <c r="D232">
        <v>43249</v>
      </c>
      <c r="E232">
        <v>2958465</v>
      </c>
      <c r="F232" t="s">
        <v>3396</v>
      </c>
      <c r="H232" t="s">
        <v>1488</v>
      </c>
    </row>
    <row r="233" spans="1:8" x14ac:dyDescent="0.25">
      <c r="A233">
        <v>408820</v>
      </c>
      <c r="B233">
        <v>3850</v>
      </c>
      <c r="C233">
        <v>1001</v>
      </c>
      <c r="D233">
        <v>43249</v>
      </c>
      <c r="E233">
        <v>2958465</v>
      </c>
      <c r="F233" t="s">
        <v>3396</v>
      </c>
      <c r="H233" t="s">
        <v>1490</v>
      </c>
    </row>
    <row r="234" spans="1:8" x14ac:dyDescent="0.25">
      <c r="A234">
        <v>408821</v>
      </c>
      <c r="B234">
        <v>3850</v>
      </c>
      <c r="C234">
        <v>1001</v>
      </c>
      <c r="D234">
        <v>43249</v>
      </c>
      <c r="E234">
        <v>2958465</v>
      </c>
      <c r="F234" t="s">
        <v>3396</v>
      </c>
      <c r="H234" t="s">
        <v>1492</v>
      </c>
    </row>
    <row r="235" spans="1:8" x14ac:dyDescent="0.25">
      <c r="A235">
        <v>408823</v>
      </c>
      <c r="B235">
        <v>3850</v>
      </c>
      <c r="C235">
        <v>1001</v>
      </c>
      <c r="D235">
        <v>43249</v>
      </c>
      <c r="E235">
        <v>2958465</v>
      </c>
      <c r="F235" t="s">
        <v>3396</v>
      </c>
      <c r="H235" t="s">
        <v>1494</v>
      </c>
    </row>
    <row r="236" spans="1:8" x14ac:dyDescent="0.25">
      <c r="A236">
        <v>408824</v>
      </c>
      <c r="B236">
        <v>3850</v>
      </c>
      <c r="C236">
        <v>1001</v>
      </c>
      <c r="D236">
        <v>43249</v>
      </c>
      <c r="E236">
        <v>2958465</v>
      </c>
      <c r="F236" t="s">
        <v>3396</v>
      </c>
      <c r="H236" t="s">
        <v>1496</v>
      </c>
    </row>
    <row r="237" spans="1:8" x14ac:dyDescent="0.25">
      <c r="A237">
        <v>408825</v>
      </c>
      <c r="B237">
        <v>3850</v>
      </c>
      <c r="C237">
        <v>1001</v>
      </c>
      <c r="D237">
        <v>43249</v>
      </c>
      <c r="E237">
        <v>2958465</v>
      </c>
      <c r="F237" t="s">
        <v>3396</v>
      </c>
      <c r="H237" t="s">
        <v>1498</v>
      </c>
    </row>
    <row r="238" spans="1:8" x14ac:dyDescent="0.25">
      <c r="A238">
        <v>408826</v>
      </c>
      <c r="B238">
        <v>3850</v>
      </c>
      <c r="C238">
        <v>1001</v>
      </c>
      <c r="D238">
        <v>43249</v>
      </c>
      <c r="E238">
        <v>2958465</v>
      </c>
      <c r="F238" t="s">
        <v>3396</v>
      </c>
      <c r="H238" t="s">
        <v>1500</v>
      </c>
    </row>
    <row r="239" spans="1:8" x14ac:dyDescent="0.25">
      <c r="A239">
        <v>408827</v>
      </c>
      <c r="B239">
        <v>3850</v>
      </c>
      <c r="C239">
        <v>1001</v>
      </c>
      <c r="D239">
        <v>43249</v>
      </c>
      <c r="E239">
        <v>2958465</v>
      </c>
      <c r="F239" t="s">
        <v>3396</v>
      </c>
      <c r="H239" t="s">
        <v>1502</v>
      </c>
    </row>
    <row r="240" spans="1:8" x14ac:dyDescent="0.25">
      <c r="A240">
        <v>408828</v>
      </c>
      <c r="B240">
        <v>3850</v>
      </c>
      <c r="C240">
        <v>1001</v>
      </c>
      <c r="D240">
        <v>43249</v>
      </c>
      <c r="E240">
        <v>2958465</v>
      </c>
      <c r="F240" t="s">
        <v>3396</v>
      </c>
      <c r="H240" t="s">
        <v>1504</v>
      </c>
    </row>
    <row r="241" spans="1:8" x14ac:dyDescent="0.25">
      <c r="A241">
        <v>408829</v>
      </c>
      <c r="B241">
        <v>3850</v>
      </c>
      <c r="C241">
        <v>1001</v>
      </c>
      <c r="D241">
        <v>43249</v>
      </c>
      <c r="E241">
        <v>2958465</v>
      </c>
      <c r="F241" t="s">
        <v>3396</v>
      </c>
      <c r="H241" t="s">
        <v>1506</v>
      </c>
    </row>
    <row r="242" spans="1:8" x14ac:dyDescent="0.25">
      <c r="A242">
        <v>408830</v>
      </c>
      <c r="B242">
        <v>3850</v>
      </c>
      <c r="C242">
        <v>1001</v>
      </c>
      <c r="D242">
        <v>43249</v>
      </c>
      <c r="E242">
        <v>2958465</v>
      </c>
      <c r="F242" t="s">
        <v>3396</v>
      </c>
      <c r="H242" t="s">
        <v>1508</v>
      </c>
    </row>
    <row r="243" spans="1:8" x14ac:dyDescent="0.25">
      <c r="A243">
        <v>408831</v>
      </c>
      <c r="B243">
        <v>3850</v>
      </c>
      <c r="C243">
        <v>1001</v>
      </c>
      <c r="D243">
        <v>43249</v>
      </c>
      <c r="E243">
        <v>2958465</v>
      </c>
      <c r="F243" t="s">
        <v>3396</v>
      </c>
      <c r="H243" t="s">
        <v>1510</v>
      </c>
    </row>
    <row r="244" spans="1:8" x14ac:dyDescent="0.25">
      <c r="A244">
        <v>408832</v>
      </c>
      <c r="B244">
        <v>3850</v>
      </c>
      <c r="C244">
        <v>1001</v>
      </c>
      <c r="D244">
        <v>43249</v>
      </c>
      <c r="E244">
        <v>2958465</v>
      </c>
      <c r="F244" t="s">
        <v>3396</v>
      </c>
      <c r="H244" t="s">
        <v>1512</v>
      </c>
    </row>
    <row r="245" spans="1:8" x14ac:dyDescent="0.25">
      <c r="A245">
        <v>408834</v>
      </c>
      <c r="B245">
        <v>3850</v>
      </c>
      <c r="C245">
        <v>1001</v>
      </c>
      <c r="D245">
        <v>43249</v>
      </c>
      <c r="E245">
        <v>2958465</v>
      </c>
      <c r="F245" t="s">
        <v>3396</v>
      </c>
      <c r="H245" t="s">
        <v>1514</v>
      </c>
    </row>
    <row r="246" spans="1:8" x14ac:dyDescent="0.25">
      <c r="A246">
        <v>408835</v>
      </c>
      <c r="B246">
        <v>3850</v>
      </c>
      <c r="C246">
        <v>1001</v>
      </c>
      <c r="D246">
        <v>43249</v>
      </c>
      <c r="E246">
        <v>2958465</v>
      </c>
      <c r="F246" t="s">
        <v>3396</v>
      </c>
      <c r="H246" t="s">
        <v>1516</v>
      </c>
    </row>
    <row r="247" spans="1:8" x14ac:dyDescent="0.25">
      <c r="A247">
        <v>408836</v>
      </c>
      <c r="B247">
        <v>3850</v>
      </c>
      <c r="C247">
        <v>1001</v>
      </c>
      <c r="D247">
        <v>43249</v>
      </c>
      <c r="E247">
        <v>2958465</v>
      </c>
      <c r="F247" t="s">
        <v>3396</v>
      </c>
      <c r="H247" t="s">
        <v>1518</v>
      </c>
    </row>
    <row r="248" spans="1:8" x14ac:dyDescent="0.25">
      <c r="A248">
        <v>408837</v>
      </c>
      <c r="B248">
        <v>3850</v>
      </c>
      <c r="C248">
        <v>1001</v>
      </c>
      <c r="D248">
        <v>43249</v>
      </c>
      <c r="E248">
        <v>2958465</v>
      </c>
      <c r="F248" t="s">
        <v>3396</v>
      </c>
      <c r="H248" t="s">
        <v>1520</v>
      </c>
    </row>
    <row r="249" spans="1:8" x14ac:dyDescent="0.25">
      <c r="A249">
        <v>408838</v>
      </c>
      <c r="B249">
        <v>3850</v>
      </c>
      <c r="C249">
        <v>1001</v>
      </c>
      <c r="D249">
        <v>43249</v>
      </c>
      <c r="E249">
        <v>2958465</v>
      </c>
      <c r="F249" t="s">
        <v>3396</v>
      </c>
      <c r="H249" t="s">
        <v>1522</v>
      </c>
    </row>
    <row r="250" spans="1:8" x14ac:dyDescent="0.25">
      <c r="A250">
        <v>408839</v>
      </c>
      <c r="B250">
        <v>3850</v>
      </c>
      <c r="C250">
        <v>1001</v>
      </c>
      <c r="D250">
        <v>43249</v>
      </c>
      <c r="E250">
        <v>2958465</v>
      </c>
      <c r="F250" t="s">
        <v>3396</v>
      </c>
      <c r="H250" t="s">
        <v>1524</v>
      </c>
    </row>
    <row r="251" spans="1:8" x14ac:dyDescent="0.25">
      <c r="A251">
        <v>408840</v>
      </c>
      <c r="B251">
        <v>3850</v>
      </c>
      <c r="C251">
        <v>1001</v>
      </c>
      <c r="D251">
        <v>43249</v>
      </c>
      <c r="E251">
        <v>2958465</v>
      </c>
      <c r="F251" t="s">
        <v>3396</v>
      </c>
      <c r="H251" t="s">
        <v>353</v>
      </c>
    </row>
    <row r="252" spans="1:8" x14ac:dyDescent="0.25">
      <c r="A252">
        <v>408841</v>
      </c>
      <c r="B252">
        <v>3850</v>
      </c>
      <c r="C252">
        <v>1001</v>
      </c>
      <c r="D252">
        <v>43249</v>
      </c>
      <c r="E252">
        <v>2958465</v>
      </c>
      <c r="F252" t="s">
        <v>3396</v>
      </c>
      <c r="H252" t="s">
        <v>351</v>
      </c>
    </row>
    <row r="253" spans="1:8" x14ac:dyDescent="0.25">
      <c r="A253">
        <v>408842</v>
      </c>
      <c r="B253">
        <v>3650</v>
      </c>
      <c r="C253">
        <v>1001</v>
      </c>
      <c r="D253">
        <v>43249</v>
      </c>
      <c r="E253">
        <v>2958465</v>
      </c>
      <c r="F253" t="s">
        <v>3396</v>
      </c>
      <c r="H253" t="s">
        <v>1526</v>
      </c>
    </row>
    <row r="254" spans="1:8" x14ac:dyDescent="0.25">
      <c r="A254">
        <v>408843</v>
      </c>
      <c r="B254">
        <v>3650</v>
      </c>
      <c r="C254">
        <v>1001</v>
      </c>
      <c r="D254">
        <v>43249</v>
      </c>
      <c r="E254">
        <v>2958465</v>
      </c>
      <c r="F254" t="s">
        <v>3396</v>
      </c>
      <c r="H254" t="s">
        <v>1528</v>
      </c>
    </row>
    <row r="255" spans="1:8" x14ac:dyDescent="0.25">
      <c r="A255">
        <v>408845</v>
      </c>
      <c r="B255">
        <v>3850</v>
      </c>
      <c r="C255">
        <v>1001</v>
      </c>
      <c r="D255">
        <v>43249</v>
      </c>
      <c r="E255">
        <v>2958465</v>
      </c>
      <c r="F255" t="s">
        <v>3396</v>
      </c>
      <c r="H255" t="s">
        <v>1530</v>
      </c>
    </row>
    <row r="256" spans="1:8" x14ac:dyDescent="0.25">
      <c r="A256">
        <v>408846</v>
      </c>
      <c r="B256">
        <v>3850</v>
      </c>
      <c r="C256">
        <v>1001</v>
      </c>
      <c r="D256">
        <v>43249</v>
      </c>
      <c r="E256">
        <v>2958465</v>
      </c>
      <c r="F256" t="s">
        <v>3396</v>
      </c>
      <c r="H256" t="s">
        <v>1532</v>
      </c>
    </row>
    <row r="257" spans="1:8" x14ac:dyDescent="0.25">
      <c r="A257">
        <v>408847</v>
      </c>
      <c r="B257">
        <v>3650</v>
      </c>
      <c r="C257">
        <v>1001</v>
      </c>
      <c r="D257">
        <v>43249</v>
      </c>
      <c r="E257">
        <v>2958465</v>
      </c>
      <c r="F257" t="s">
        <v>3396</v>
      </c>
      <c r="H257" t="s">
        <v>1534</v>
      </c>
    </row>
    <row r="258" spans="1:8" x14ac:dyDescent="0.25">
      <c r="A258">
        <v>408848</v>
      </c>
      <c r="B258">
        <v>3650</v>
      </c>
      <c r="C258">
        <v>1001</v>
      </c>
      <c r="D258">
        <v>43249</v>
      </c>
      <c r="E258">
        <v>2958465</v>
      </c>
      <c r="F258" t="s">
        <v>3396</v>
      </c>
      <c r="H258" t="s">
        <v>1536</v>
      </c>
    </row>
    <row r="259" spans="1:8" x14ac:dyDescent="0.25">
      <c r="A259">
        <v>408849</v>
      </c>
      <c r="B259">
        <v>3850</v>
      </c>
      <c r="C259">
        <v>1001</v>
      </c>
      <c r="D259">
        <v>43249</v>
      </c>
      <c r="E259">
        <v>2958465</v>
      </c>
      <c r="F259" t="s">
        <v>3396</v>
      </c>
      <c r="H259" t="s">
        <v>1538</v>
      </c>
    </row>
    <row r="260" spans="1:8" x14ac:dyDescent="0.25">
      <c r="A260">
        <v>408850</v>
      </c>
      <c r="B260">
        <v>3850</v>
      </c>
      <c r="C260">
        <v>1001</v>
      </c>
      <c r="D260">
        <v>43249</v>
      </c>
      <c r="E260">
        <v>2958465</v>
      </c>
      <c r="F260" t="s">
        <v>3396</v>
      </c>
      <c r="H260" t="s">
        <v>270</v>
      </c>
    </row>
    <row r="261" spans="1:8" x14ac:dyDescent="0.25">
      <c r="A261">
        <v>408851</v>
      </c>
      <c r="B261">
        <v>3650</v>
      </c>
      <c r="C261">
        <v>1001</v>
      </c>
      <c r="D261">
        <v>43249</v>
      </c>
      <c r="E261">
        <v>2958465</v>
      </c>
      <c r="F261" t="s">
        <v>3396</v>
      </c>
      <c r="H261" t="s">
        <v>272</v>
      </c>
    </row>
    <row r="262" spans="1:8" x14ac:dyDescent="0.25">
      <c r="A262">
        <v>408852</v>
      </c>
      <c r="B262">
        <v>3650</v>
      </c>
      <c r="C262">
        <v>1001</v>
      </c>
      <c r="D262">
        <v>43249</v>
      </c>
      <c r="E262">
        <v>2958465</v>
      </c>
      <c r="F262" t="s">
        <v>3396</v>
      </c>
      <c r="H262" t="s">
        <v>1540</v>
      </c>
    </row>
    <row r="263" spans="1:8" x14ac:dyDescent="0.25">
      <c r="A263">
        <v>408853</v>
      </c>
      <c r="B263">
        <v>3850</v>
      </c>
      <c r="C263">
        <v>1001</v>
      </c>
      <c r="D263">
        <v>43249</v>
      </c>
      <c r="E263">
        <v>2958465</v>
      </c>
      <c r="F263" t="s">
        <v>3396</v>
      </c>
      <c r="H263" t="s">
        <v>1542</v>
      </c>
    </row>
    <row r="264" spans="1:8" x14ac:dyDescent="0.25">
      <c r="A264">
        <v>408854</v>
      </c>
      <c r="B264">
        <v>3850</v>
      </c>
      <c r="C264">
        <v>1001</v>
      </c>
      <c r="D264">
        <v>43249</v>
      </c>
      <c r="E264">
        <v>2958465</v>
      </c>
      <c r="F264" t="s">
        <v>3396</v>
      </c>
      <c r="H264" t="s">
        <v>1544</v>
      </c>
    </row>
    <row r="265" spans="1:8" x14ac:dyDescent="0.25">
      <c r="A265">
        <v>408856</v>
      </c>
      <c r="B265">
        <v>3650</v>
      </c>
      <c r="C265">
        <v>1001</v>
      </c>
      <c r="D265">
        <v>43249</v>
      </c>
      <c r="E265">
        <v>2958465</v>
      </c>
      <c r="F265" t="s">
        <v>3396</v>
      </c>
      <c r="H265" t="s">
        <v>1546</v>
      </c>
    </row>
    <row r="266" spans="1:8" x14ac:dyDescent="0.25">
      <c r="A266">
        <v>408857</v>
      </c>
      <c r="B266">
        <v>3650</v>
      </c>
      <c r="C266">
        <v>1001</v>
      </c>
      <c r="D266">
        <v>43249</v>
      </c>
      <c r="E266">
        <v>2958465</v>
      </c>
      <c r="F266" t="s">
        <v>3396</v>
      </c>
      <c r="H266" t="s">
        <v>221</v>
      </c>
    </row>
    <row r="267" spans="1:8" x14ac:dyDescent="0.25">
      <c r="A267">
        <v>408858</v>
      </c>
      <c r="B267">
        <v>3850</v>
      </c>
      <c r="C267">
        <v>1001</v>
      </c>
      <c r="D267">
        <v>43249</v>
      </c>
      <c r="E267">
        <v>2958465</v>
      </c>
      <c r="F267" t="s">
        <v>3396</v>
      </c>
      <c r="H267" t="s">
        <v>1548</v>
      </c>
    </row>
    <row r="268" spans="1:8" x14ac:dyDescent="0.25">
      <c r="A268">
        <v>408859</v>
      </c>
      <c r="B268">
        <v>3850</v>
      </c>
      <c r="C268">
        <v>1001</v>
      </c>
      <c r="D268">
        <v>43249</v>
      </c>
      <c r="E268">
        <v>2958465</v>
      </c>
      <c r="F268" t="s">
        <v>3396</v>
      </c>
      <c r="H268" t="s">
        <v>1550</v>
      </c>
    </row>
    <row r="269" spans="1:8" x14ac:dyDescent="0.25">
      <c r="A269">
        <v>408860</v>
      </c>
      <c r="B269">
        <v>3650</v>
      </c>
      <c r="C269">
        <v>1001</v>
      </c>
      <c r="D269">
        <v>43249</v>
      </c>
      <c r="E269">
        <v>2958465</v>
      </c>
      <c r="F269" t="s">
        <v>3396</v>
      </c>
      <c r="H269" t="s">
        <v>1552</v>
      </c>
    </row>
    <row r="270" spans="1:8" x14ac:dyDescent="0.25">
      <c r="A270">
        <v>408861</v>
      </c>
      <c r="B270">
        <v>3650</v>
      </c>
      <c r="C270">
        <v>1001</v>
      </c>
      <c r="D270">
        <v>43249</v>
      </c>
      <c r="E270">
        <v>2958465</v>
      </c>
      <c r="F270" t="s">
        <v>3396</v>
      </c>
      <c r="H270" t="s">
        <v>1554</v>
      </c>
    </row>
    <row r="271" spans="1:8" x14ac:dyDescent="0.25">
      <c r="A271">
        <v>408862</v>
      </c>
      <c r="B271">
        <v>3850</v>
      </c>
      <c r="C271">
        <v>1001</v>
      </c>
      <c r="D271">
        <v>43249</v>
      </c>
      <c r="E271">
        <v>2958465</v>
      </c>
      <c r="F271" t="s">
        <v>3396</v>
      </c>
      <c r="H271" t="s">
        <v>191</v>
      </c>
    </row>
    <row r="272" spans="1:8" x14ac:dyDescent="0.25">
      <c r="A272">
        <v>408863</v>
      </c>
      <c r="B272">
        <v>3850</v>
      </c>
      <c r="C272">
        <v>1001</v>
      </c>
      <c r="D272">
        <v>43249</v>
      </c>
      <c r="E272">
        <v>2958465</v>
      </c>
      <c r="F272" t="s">
        <v>3396</v>
      </c>
      <c r="H272" t="s">
        <v>1159</v>
      </c>
    </row>
    <row r="273" spans="1:8" x14ac:dyDescent="0.25">
      <c r="A273">
        <v>408864</v>
      </c>
      <c r="B273">
        <v>3650</v>
      </c>
      <c r="C273">
        <v>1001</v>
      </c>
      <c r="D273">
        <v>43249</v>
      </c>
      <c r="E273">
        <v>2958465</v>
      </c>
      <c r="F273" t="s">
        <v>3396</v>
      </c>
      <c r="H273" t="s">
        <v>1556</v>
      </c>
    </row>
    <row r="274" spans="1:8" x14ac:dyDescent="0.25">
      <c r="A274">
        <v>408865</v>
      </c>
      <c r="B274">
        <v>3650</v>
      </c>
      <c r="C274">
        <v>1001</v>
      </c>
      <c r="D274">
        <v>43249</v>
      </c>
      <c r="E274">
        <v>2958465</v>
      </c>
      <c r="F274" t="s">
        <v>3396</v>
      </c>
      <c r="H274" t="s">
        <v>1558</v>
      </c>
    </row>
    <row r="275" spans="1:8" x14ac:dyDescent="0.25">
      <c r="A275">
        <v>408867</v>
      </c>
      <c r="B275">
        <v>3850</v>
      </c>
      <c r="C275">
        <v>1001</v>
      </c>
      <c r="D275">
        <v>43249</v>
      </c>
      <c r="E275">
        <v>2958465</v>
      </c>
      <c r="F275" t="s">
        <v>3396</v>
      </c>
      <c r="H275" t="s">
        <v>1560</v>
      </c>
    </row>
    <row r="276" spans="1:8" x14ac:dyDescent="0.25">
      <c r="A276">
        <v>408868</v>
      </c>
      <c r="B276">
        <v>3850</v>
      </c>
      <c r="C276">
        <v>1001</v>
      </c>
      <c r="D276">
        <v>43249</v>
      </c>
      <c r="E276">
        <v>2958465</v>
      </c>
      <c r="F276" t="s">
        <v>3396</v>
      </c>
      <c r="H276" t="s">
        <v>252</v>
      </c>
    </row>
    <row r="277" spans="1:8" x14ac:dyDescent="0.25">
      <c r="A277">
        <v>408869</v>
      </c>
      <c r="B277">
        <v>3650</v>
      </c>
      <c r="C277">
        <v>1001</v>
      </c>
      <c r="D277">
        <v>43249</v>
      </c>
      <c r="E277">
        <v>2958465</v>
      </c>
      <c r="F277" t="s">
        <v>3396</v>
      </c>
      <c r="H277" t="s">
        <v>1562</v>
      </c>
    </row>
    <row r="278" spans="1:8" x14ac:dyDescent="0.25">
      <c r="A278">
        <v>408871</v>
      </c>
      <c r="B278">
        <v>3650</v>
      </c>
      <c r="C278">
        <v>1001</v>
      </c>
      <c r="D278">
        <v>43249</v>
      </c>
      <c r="E278">
        <v>2958465</v>
      </c>
      <c r="F278" t="s">
        <v>3396</v>
      </c>
      <c r="H278" t="s">
        <v>1564</v>
      </c>
    </row>
    <row r="279" spans="1:8" x14ac:dyDescent="0.25">
      <c r="A279">
        <v>408872</v>
      </c>
      <c r="B279">
        <v>3850</v>
      </c>
      <c r="C279">
        <v>1001</v>
      </c>
      <c r="D279">
        <v>43249</v>
      </c>
      <c r="E279">
        <v>2958465</v>
      </c>
      <c r="F279" t="s">
        <v>3396</v>
      </c>
      <c r="H279" t="s">
        <v>3409</v>
      </c>
    </row>
    <row r="280" spans="1:8" x14ac:dyDescent="0.25">
      <c r="A280">
        <v>408873</v>
      </c>
      <c r="B280">
        <v>3850</v>
      </c>
      <c r="C280">
        <v>1001</v>
      </c>
      <c r="D280">
        <v>43249</v>
      </c>
      <c r="E280">
        <v>2958465</v>
      </c>
      <c r="F280" t="s">
        <v>3396</v>
      </c>
      <c r="H280" t="s">
        <v>115</v>
      </c>
    </row>
    <row r="281" spans="1:8" x14ac:dyDescent="0.25">
      <c r="A281">
        <v>408874</v>
      </c>
      <c r="B281">
        <v>3650</v>
      </c>
      <c r="C281">
        <v>1001</v>
      </c>
      <c r="D281">
        <v>43249</v>
      </c>
      <c r="E281">
        <v>2958465</v>
      </c>
      <c r="F281" t="s">
        <v>3396</v>
      </c>
      <c r="H281" t="s">
        <v>1566</v>
      </c>
    </row>
    <row r="282" spans="1:8" x14ac:dyDescent="0.25">
      <c r="A282">
        <v>408875</v>
      </c>
      <c r="B282">
        <v>3650</v>
      </c>
      <c r="C282">
        <v>1001</v>
      </c>
      <c r="D282">
        <v>43249</v>
      </c>
      <c r="E282">
        <v>2958465</v>
      </c>
      <c r="F282" t="s">
        <v>3396</v>
      </c>
      <c r="H282" t="s">
        <v>1568</v>
      </c>
    </row>
    <row r="283" spans="1:8" x14ac:dyDescent="0.25">
      <c r="A283">
        <v>408876</v>
      </c>
      <c r="B283">
        <v>3850</v>
      </c>
      <c r="C283">
        <v>1001</v>
      </c>
      <c r="D283">
        <v>43249</v>
      </c>
      <c r="E283">
        <v>2958465</v>
      </c>
      <c r="F283" t="s">
        <v>3396</v>
      </c>
      <c r="H283" t="s">
        <v>1570</v>
      </c>
    </row>
    <row r="284" spans="1:8" x14ac:dyDescent="0.25">
      <c r="A284">
        <v>408877</v>
      </c>
      <c r="B284">
        <v>3850</v>
      </c>
      <c r="C284">
        <v>1001</v>
      </c>
      <c r="D284">
        <v>43249</v>
      </c>
      <c r="E284">
        <v>2958465</v>
      </c>
      <c r="F284" t="s">
        <v>3396</v>
      </c>
      <c r="H284" t="s">
        <v>217</v>
      </c>
    </row>
    <row r="285" spans="1:8" x14ac:dyDescent="0.25">
      <c r="A285">
        <v>408878</v>
      </c>
      <c r="B285">
        <v>3650</v>
      </c>
      <c r="C285">
        <v>1001</v>
      </c>
      <c r="D285">
        <v>43249</v>
      </c>
      <c r="E285">
        <v>2958465</v>
      </c>
      <c r="F285" t="s">
        <v>3396</v>
      </c>
      <c r="H285" t="s">
        <v>1572</v>
      </c>
    </row>
    <row r="286" spans="1:8" x14ac:dyDescent="0.25">
      <c r="A286">
        <v>408879</v>
      </c>
      <c r="B286">
        <v>3650</v>
      </c>
      <c r="C286">
        <v>1001</v>
      </c>
      <c r="D286">
        <v>43249</v>
      </c>
      <c r="E286">
        <v>2958465</v>
      </c>
      <c r="F286" t="s">
        <v>3396</v>
      </c>
      <c r="H286" t="s">
        <v>1574</v>
      </c>
    </row>
    <row r="287" spans="1:8" x14ac:dyDescent="0.25">
      <c r="A287">
        <v>408880</v>
      </c>
      <c r="B287">
        <v>3850</v>
      </c>
      <c r="C287">
        <v>1001</v>
      </c>
      <c r="D287">
        <v>43249</v>
      </c>
      <c r="E287">
        <v>2958465</v>
      </c>
      <c r="F287" t="s">
        <v>3396</v>
      </c>
      <c r="H287" t="s">
        <v>1576</v>
      </c>
    </row>
    <row r="288" spans="1:8" x14ac:dyDescent="0.25">
      <c r="A288">
        <v>408882</v>
      </c>
      <c r="B288">
        <v>3850</v>
      </c>
      <c r="C288">
        <v>1001</v>
      </c>
      <c r="D288">
        <v>43249</v>
      </c>
      <c r="E288">
        <v>2958465</v>
      </c>
      <c r="F288" t="s">
        <v>3396</v>
      </c>
      <c r="H288" t="s">
        <v>1578</v>
      </c>
    </row>
    <row r="289" spans="1:8" x14ac:dyDescent="0.25">
      <c r="A289">
        <v>408883</v>
      </c>
      <c r="B289">
        <v>3650</v>
      </c>
      <c r="C289">
        <v>1001</v>
      </c>
      <c r="D289">
        <v>43249</v>
      </c>
      <c r="E289">
        <v>2958465</v>
      </c>
      <c r="F289" t="s">
        <v>3396</v>
      </c>
      <c r="H289" t="s">
        <v>1580</v>
      </c>
    </row>
    <row r="290" spans="1:8" x14ac:dyDescent="0.25">
      <c r="A290">
        <v>408884</v>
      </c>
      <c r="B290">
        <v>3650</v>
      </c>
      <c r="C290">
        <v>1001</v>
      </c>
      <c r="D290">
        <v>43249</v>
      </c>
      <c r="E290">
        <v>2958465</v>
      </c>
      <c r="F290" t="s">
        <v>3396</v>
      </c>
      <c r="H290" t="s">
        <v>1582</v>
      </c>
    </row>
    <row r="291" spans="1:8" x14ac:dyDescent="0.25">
      <c r="A291">
        <v>408885</v>
      </c>
      <c r="B291">
        <v>3850</v>
      </c>
      <c r="C291">
        <v>1001</v>
      </c>
      <c r="D291">
        <v>43249</v>
      </c>
      <c r="E291">
        <v>2958465</v>
      </c>
      <c r="F291" t="s">
        <v>3396</v>
      </c>
      <c r="H291" t="s">
        <v>3300</v>
      </c>
    </row>
    <row r="292" spans="1:8" x14ac:dyDescent="0.25">
      <c r="A292">
        <v>408886</v>
      </c>
      <c r="B292">
        <v>3850</v>
      </c>
      <c r="C292">
        <v>1001</v>
      </c>
      <c r="D292">
        <v>43249</v>
      </c>
      <c r="E292">
        <v>2958465</v>
      </c>
      <c r="F292" t="s">
        <v>3396</v>
      </c>
      <c r="H292" t="s">
        <v>3410</v>
      </c>
    </row>
    <row r="293" spans="1:8" x14ac:dyDescent="0.25">
      <c r="A293">
        <v>408887</v>
      </c>
      <c r="B293">
        <v>3650</v>
      </c>
      <c r="C293">
        <v>1001</v>
      </c>
      <c r="D293">
        <v>43249</v>
      </c>
      <c r="E293">
        <v>2958465</v>
      </c>
      <c r="F293" t="s">
        <v>3396</v>
      </c>
      <c r="H293" t="s">
        <v>1584</v>
      </c>
    </row>
    <row r="294" spans="1:8" x14ac:dyDescent="0.25">
      <c r="A294">
        <v>408888</v>
      </c>
      <c r="B294">
        <v>3650</v>
      </c>
      <c r="C294">
        <v>1001</v>
      </c>
      <c r="D294">
        <v>43249</v>
      </c>
      <c r="E294">
        <v>2958465</v>
      </c>
      <c r="F294" t="s">
        <v>3396</v>
      </c>
      <c r="H294" t="s">
        <v>1586</v>
      </c>
    </row>
    <row r="295" spans="1:8" x14ac:dyDescent="0.25">
      <c r="A295">
        <v>408889</v>
      </c>
      <c r="B295">
        <v>3850</v>
      </c>
      <c r="C295">
        <v>1001</v>
      </c>
      <c r="D295">
        <v>43249</v>
      </c>
      <c r="E295">
        <v>2958465</v>
      </c>
      <c r="F295" t="s">
        <v>3396</v>
      </c>
      <c r="H295" t="s">
        <v>110</v>
      </c>
    </row>
    <row r="296" spans="1:8" x14ac:dyDescent="0.25">
      <c r="A296">
        <v>408890</v>
      </c>
      <c r="B296">
        <v>3850</v>
      </c>
      <c r="C296">
        <v>1001</v>
      </c>
      <c r="D296">
        <v>43249</v>
      </c>
      <c r="E296">
        <v>2958465</v>
      </c>
      <c r="F296" t="s">
        <v>3396</v>
      </c>
      <c r="H296" t="s">
        <v>105</v>
      </c>
    </row>
    <row r="297" spans="1:8" x14ac:dyDescent="0.25">
      <c r="A297">
        <v>408891</v>
      </c>
      <c r="B297">
        <v>3650</v>
      </c>
      <c r="C297">
        <v>1001</v>
      </c>
      <c r="D297">
        <v>43249</v>
      </c>
      <c r="E297">
        <v>2958465</v>
      </c>
      <c r="F297" t="s">
        <v>3396</v>
      </c>
      <c r="H297" t="s">
        <v>1588</v>
      </c>
    </row>
    <row r="298" spans="1:8" x14ac:dyDescent="0.25">
      <c r="A298">
        <v>408893</v>
      </c>
      <c r="B298">
        <v>3650</v>
      </c>
      <c r="C298">
        <v>1001</v>
      </c>
      <c r="D298">
        <v>43249</v>
      </c>
      <c r="E298">
        <v>2958465</v>
      </c>
      <c r="F298" t="s">
        <v>3396</v>
      </c>
      <c r="H298" t="s">
        <v>1590</v>
      </c>
    </row>
    <row r="299" spans="1:8" x14ac:dyDescent="0.25">
      <c r="A299">
        <v>408894</v>
      </c>
      <c r="B299">
        <v>3850</v>
      </c>
      <c r="C299">
        <v>1001</v>
      </c>
      <c r="D299">
        <v>43249</v>
      </c>
      <c r="E299">
        <v>2958465</v>
      </c>
      <c r="F299" t="s">
        <v>3396</v>
      </c>
      <c r="H299" t="s">
        <v>1592</v>
      </c>
    </row>
    <row r="300" spans="1:8" x14ac:dyDescent="0.25">
      <c r="A300">
        <v>408895</v>
      </c>
      <c r="B300">
        <v>3850</v>
      </c>
      <c r="C300">
        <v>1001</v>
      </c>
      <c r="D300">
        <v>43249</v>
      </c>
      <c r="E300">
        <v>2958465</v>
      </c>
      <c r="F300" t="s">
        <v>3396</v>
      </c>
      <c r="H300" t="s">
        <v>1594</v>
      </c>
    </row>
    <row r="301" spans="1:8" x14ac:dyDescent="0.25">
      <c r="A301">
        <v>408896</v>
      </c>
      <c r="B301">
        <v>3650</v>
      </c>
      <c r="C301">
        <v>1001</v>
      </c>
      <c r="D301">
        <v>43249</v>
      </c>
      <c r="E301">
        <v>2958465</v>
      </c>
      <c r="F301" t="s">
        <v>3396</v>
      </c>
      <c r="H301" t="s">
        <v>1596</v>
      </c>
    </row>
    <row r="302" spans="1:8" x14ac:dyDescent="0.25">
      <c r="A302">
        <v>408897</v>
      </c>
      <c r="B302">
        <v>3650</v>
      </c>
      <c r="C302">
        <v>1001</v>
      </c>
      <c r="D302">
        <v>43249</v>
      </c>
      <c r="E302">
        <v>2958465</v>
      </c>
      <c r="F302" t="s">
        <v>3396</v>
      </c>
      <c r="H302" t="s">
        <v>1598</v>
      </c>
    </row>
    <row r="303" spans="1:8" x14ac:dyDescent="0.25">
      <c r="A303">
        <v>408898</v>
      </c>
      <c r="B303">
        <v>3850</v>
      </c>
      <c r="C303">
        <v>1001</v>
      </c>
      <c r="D303">
        <v>43249</v>
      </c>
      <c r="E303">
        <v>2958465</v>
      </c>
      <c r="F303" t="s">
        <v>3396</v>
      </c>
      <c r="H303" t="s">
        <v>96</v>
      </c>
    </row>
    <row r="304" spans="1:8" x14ac:dyDescent="0.25">
      <c r="A304">
        <v>408899</v>
      </c>
      <c r="B304">
        <v>3850</v>
      </c>
      <c r="C304">
        <v>1001</v>
      </c>
      <c r="D304">
        <v>43249</v>
      </c>
      <c r="E304">
        <v>2958465</v>
      </c>
      <c r="F304" t="s">
        <v>3396</v>
      </c>
      <c r="H304" t="s">
        <v>1600</v>
      </c>
    </row>
    <row r="305" spans="1:8" x14ac:dyDescent="0.25">
      <c r="A305">
        <v>408900</v>
      </c>
      <c r="B305">
        <v>3650</v>
      </c>
      <c r="C305">
        <v>1001</v>
      </c>
      <c r="D305">
        <v>43249</v>
      </c>
      <c r="E305">
        <v>2958465</v>
      </c>
      <c r="F305" t="s">
        <v>3396</v>
      </c>
      <c r="H305" t="s">
        <v>1602</v>
      </c>
    </row>
    <row r="306" spans="1:8" x14ac:dyDescent="0.25">
      <c r="A306">
        <v>408901</v>
      </c>
      <c r="B306">
        <v>3650</v>
      </c>
      <c r="C306">
        <v>1001</v>
      </c>
      <c r="D306">
        <v>43249</v>
      </c>
      <c r="E306">
        <v>2958465</v>
      </c>
      <c r="F306" t="s">
        <v>3396</v>
      </c>
      <c r="H306" t="s">
        <v>1604</v>
      </c>
    </row>
    <row r="307" spans="1:8" x14ac:dyDescent="0.25">
      <c r="A307">
        <v>408902</v>
      </c>
      <c r="B307">
        <v>4750</v>
      </c>
      <c r="C307">
        <v>1001</v>
      </c>
      <c r="D307">
        <v>43249</v>
      </c>
      <c r="E307">
        <v>2958465</v>
      </c>
      <c r="F307" t="s">
        <v>3396</v>
      </c>
      <c r="H307" t="s">
        <v>1606</v>
      </c>
    </row>
    <row r="308" spans="1:8" x14ac:dyDescent="0.25">
      <c r="A308">
        <v>408904</v>
      </c>
      <c r="B308">
        <v>4750</v>
      </c>
      <c r="C308">
        <v>1001</v>
      </c>
      <c r="D308">
        <v>43249</v>
      </c>
      <c r="E308">
        <v>2958465</v>
      </c>
      <c r="F308" t="s">
        <v>3396</v>
      </c>
      <c r="H308" t="s">
        <v>1608</v>
      </c>
    </row>
    <row r="309" spans="1:8" x14ac:dyDescent="0.25">
      <c r="A309">
        <v>408905</v>
      </c>
      <c r="B309">
        <v>4750</v>
      </c>
      <c r="C309">
        <v>1001</v>
      </c>
      <c r="D309">
        <v>43249</v>
      </c>
      <c r="E309">
        <v>2958465</v>
      </c>
      <c r="F309" t="s">
        <v>3396</v>
      </c>
      <c r="H309" t="s">
        <v>484</v>
      </c>
    </row>
    <row r="310" spans="1:8" x14ac:dyDescent="0.25">
      <c r="A310">
        <v>408906</v>
      </c>
      <c r="B310">
        <v>4750</v>
      </c>
      <c r="C310">
        <v>1001</v>
      </c>
      <c r="D310">
        <v>43249</v>
      </c>
      <c r="E310">
        <v>2958465</v>
      </c>
      <c r="F310" t="s">
        <v>3396</v>
      </c>
      <c r="H310" t="s">
        <v>1126</v>
      </c>
    </row>
    <row r="311" spans="1:8" x14ac:dyDescent="0.25">
      <c r="A311">
        <v>408907</v>
      </c>
      <c r="B311">
        <v>4750</v>
      </c>
      <c r="C311">
        <v>1001</v>
      </c>
      <c r="D311">
        <v>43249</v>
      </c>
      <c r="E311">
        <v>2958465</v>
      </c>
      <c r="F311" t="s">
        <v>3396</v>
      </c>
      <c r="H311" t="s">
        <v>1610</v>
      </c>
    </row>
    <row r="312" spans="1:8" x14ac:dyDescent="0.25">
      <c r="A312">
        <v>408908</v>
      </c>
      <c r="B312">
        <v>4750</v>
      </c>
      <c r="C312">
        <v>1001</v>
      </c>
      <c r="D312">
        <v>43249</v>
      </c>
      <c r="E312">
        <v>2958465</v>
      </c>
      <c r="F312" t="s">
        <v>3396</v>
      </c>
      <c r="H312" t="s">
        <v>1612</v>
      </c>
    </row>
    <row r="313" spans="1:8" x14ac:dyDescent="0.25">
      <c r="A313">
        <v>408909</v>
      </c>
      <c r="B313">
        <v>4750</v>
      </c>
      <c r="C313">
        <v>1001</v>
      </c>
      <c r="D313">
        <v>43249</v>
      </c>
      <c r="E313">
        <v>2958465</v>
      </c>
      <c r="F313" t="s">
        <v>3396</v>
      </c>
      <c r="H313" t="s">
        <v>660</v>
      </c>
    </row>
    <row r="314" spans="1:8" x14ac:dyDescent="0.25">
      <c r="A314">
        <v>408910</v>
      </c>
      <c r="B314">
        <v>4750</v>
      </c>
      <c r="C314">
        <v>1001</v>
      </c>
      <c r="D314">
        <v>43249</v>
      </c>
      <c r="E314">
        <v>2958465</v>
      </c>
      <c r="F314" t="s">
        <v>3396</v>
      </c>
      <c r="H314" t="s">
        <v>638</v>
      </c>
    </row>
    <row r="315" spans="1:8" x14ac:dyDescent="0.25">
      <c r="A315">
        <v>408911</v>
      </c>
      <c r="B315">
        <v>4750</v>
      </c>
      <c r="C315">
        <v>1001</v>
      </c>
      <c r="D315">
        <v>43249</v>
      </c>
      <c r="E315">
        <v>2958465</v>
      </c>
      <c r="F315" t="s">
        <v>3396</v>
      </c>
      <c r="H315" t="s">
        <v>1160</v>
      </c>
    </row>
    <row r="316" spans="1:8" x14ac:dyDescent="0.25">
      <c r="A316">
        <v>408912</v>
      </c>
      <c r="B316">
        <v>4750</v>
      </c>
      <c r="C316">
        <v>1001</v>
      </c>
      <c r="D316">
        <v>43249</v>
      </c>
      <c r="E316">
        <v>2958465</v>
      </c>
      <c r="F316" t="s">
        <v>3396</v>
      </c>
      <c r="H316" t="s">
        <v>526</v>
      </c>
    </row>
    <row r="317" spans="1:8" x14ac:dyDescent="0.25">
      <c r="A317">
        <v>408913</v>
      </c>
      <c r="B317">
        <v>4750</v>
      </c>
      <c r="C317">
        <v>1001</v>
      </c>
      <c r="D317">
        <v>43249</v>
      </c>
      <c r="E317">
        <v>2958465</v>
      </c>
      <c r="F317" t="s">
        <v>3396</v>
      </c>
      <c r="H317" t="s">
        <v>1128</v>
      </c>
    </row>
    <row r="318" spans="1:8" x14ac:dyDescent="0.25">
      <c r="A318">
        <v>408915</v>
      </c>
      <c r="B318">
        <v>4750</v>
      </c>
      <c r="C318">
        <v>1001</v>
      </c>
      <c r="D318">
        <v>43249</v>
      </c>
      <c r="E318">
        <v>2958465</v>
      </c>
      <c r="F318" t="s">
        <v>3396</v>
      </c>
      <c r="H318" t="s">
        <v>583</v>
      </c>
    </row>
    <row r="319" spans="1:8" x14ac:dyDescent="0.25">
      <c r="A319">
        <v>408916</v>
      </c>
      <c r="B319">
        <v>4750</v>
      </c>
      <c r="C319">
        <v>1001</v>
      </c>
      <c r="D319">
        <v>43249</v>
      </c>
      <c r="E319">
        <v>2958465</v>
      </c>
      <c r="F319" t="s">
        <v>3396</v>
      </c>
      <c r="H319" t="s">
        <v>1614</v>
      </c>
    </row>
    <row r="320" spans="1:8" x14ac:dyDescent="0.25">
      <c r="A320">
        <v>408917</v>
      </c>
      <c r="B320">
        <v>4750</v>
      </c>
      <c r="C320">
        <v>1001</v>
      </c>
      <c r="D320">
        <v>43249</v>
      </c>
      <c r="E320">
        <v>2958465</v>
      </c>
      <c r="F320" t="s">
        <v>3396</v>
      </c>
      <c r="H320" t="s">
        <v>467</v>
      </c>
    </row>
    <row r="321" spans="1:8" x14ac:dyDescent="0.25">
      <c r="A321">
        <v>408918</v>
      </c>
      <c r="B321">
        <v>4750</v>
      </c>
      <c r="C321">
        <v>1001</v>
      </c>
      <c r="D321">
        <v>43249</v>
      </c>
      <c r="E321">
        <v>2958465</v>
      </c>
      <c r="F321" t="s">
        <v>3396</v>
      </c>
      <c r="H321" t="s">
        <v>724</v>
      </c>
    </row>
    <row r="322" spans="1:8" x14ac:dyDescent="0.25">
      <c r="A322">
        <v>408919</v>
      </c>
      <c r="B322">
        <v>4750</v>
      </c>
      <c r="C322">
        <v>1001</v>
      </c>
      <c r="D322">
        <v>43249</v>
      </c>
      <c r="E322">
        <v>2958465</v>
      </c>
      <c r="F322" t="s">
        <v>3396</v>
      </c>
      <c r="H322" t="s">
        <v>724</v>
      </c>
    </row>
    <row r="323" spans="1:8" x14ac:dyDescent="0.25">
      <c r="A323">
        <v>408920</v>
      </c>
      <c r="B323">
        <v>4750</v>
      </c>
      <c r="C323">
        <v>1001</v>
      </c>
      <c r="D323">
        <v>43249</v>
      </c>
      <c r="E323">
        <v>2958465</v>
      </c>
      <c r="F323" t="s">
        <v>3396</v>
      </c>
      <c r="H323" t="s">
        <v>618</v>
      </c>
    </row>
    <row r="324" spans="1:8" x14ac:dyDescent="0.25">
      <c r="A324">
        <v>408921</v>
      </c>
      <c r="B324">
        <v>4750</v>
      </c>
      <c r="C324">
        <v>1001</v>
      </c>
      <c r="D324">
        <v>43249</v>
      </c>
      <c r="E324">
        <v>2958465</v>
      </c>
      <c r="F324" t="s">
        <v>3396</v>
      </c>
      <c r="H324" t="s">
        <v>604</v>
      </c>
    </row>
    <row r="325" spans="1:8" x14ac:dyDescent="0.25">
      <c r="A325">
        <v>408922</v>
      </c>
      <c r="B325">
        <v>4750</v>
      </c>
      <c r="C325">
        <v>1001</v>
      </c>
      <c r="D325">
        <v>43249</v>
      </c>
      <c r="E325">
        <v>2958465</v>
      </c>
      <c r="F325" t="s">
        <v>3396</v>
      </c>
      <c r="H325" t="s">
        <v>1617</v>
      </c>
    </row>
    <row r="326" spans="1:8" x14ac:dyDescent="0.25">
      <c r="A326">
        <v>408923</v>
      </c>
      <c r="B326">
        <v>4750</v>
      </c>
      <c r="C326">
        <v>1001</v>
      </c>
      <c r="D326">
        <v>43249</v>
      </c>
      <c r="E326">
        <v>2958465</v>
      </c>
      <c r="F326" t="s">
        <v>3396</v>
      </c>
      <c r="H326" t="s">
        <v>1619</v>
      </c>
    </row>
    <row r="327" spans="1:8" x14ac:dyDescent="0.25">
      <c r="A327">
        <v>408924</v>
      </c>
      <c r="B327">
        <v>4750</v>
      </c>
      <c r="C327">
        <v>1001</v>
      </c>
      <c r="D327">
        <v>43249</v>
      </c>
      <c r="E327">
        <v>2958465</v>
      </c>
      <c r="F327" t="s">
        <v>3396</v>
      </c>
      <c r="H327" t="s">
        <v>1621</v>
      </c>
    </row>
    <row r="328" spans="1:8" x14ac:dyDescent="0.25">
      <c r="A328">
        <v>408926</v>
      </c>
      <c r="B328">
        <v>4750</v>
      </c>
      <c r="C328">
        <v>1001</v>
      </c>
      <c r="D328">
        <v>43249</v>
      </c>
      <c r="E328">
        <v>2958465</v>
      </c>
      <c r="F328" t="s">
        <v>3396</v>
      </c>
      <c r="H328" t="s">
        <v>1623</v>
      </c>
    </row>
    <row r="329" spans="1:8" x14ac:dyDescent="0.25">
      <c r="A329">
        <v>408927</v>
      </c>
      <c r="B329">
        <v>4750</v>
      </c>
      <c r="C329">
        <v>1001</v>
      </c>
      <c r="D329">
        <v>43249</v>
      </c>
      <c r="E329">
        <v>2958465</v>
      </c>
      <c r="F329" t="s">
        <v>3396</v>
      </c>
      <c r="H329" t="s">
        <v>1625</v>
      </c>
    </row>
    <row r="330" spans="1:8" x14ac:dyDescent="0.25">
      <c r="A330">
        <v>408928</v>
      </c>
      <c r="B330">
        <v>4750</v>
      </c>
      <c r="C330">
        <v>1001</v>
      </c>
      <c r="D330">
        <v>43249</v>
      </c>
      <c r="E330">
        <v>2958465</v>
      </c>
      <c r="F330" t="s">
        <v>3396</v>
      </c>
      <c r="H330" t="s">
        <v>1627</v>
      </c>
    </row>
    <row r="331" spans="1:8" x14ac:dyDescent="0.25">
      <c r="A331">
        <v>408929</v>
      </c>
      <c r="B331">
        <v>4750</v>
      </c>
      <c r="C331">
        <v>1001</v>
      </c>
      <c r="D331">
        <v>43249</v>
      </c>
      <c r="E331">
        <v>2958465</v>
      </c>
      <c r="F331" t="s">
        <v>3396</v>
      </c>
      <c r="H331" t="s">
        <v>722</v>
      </c>
    </row>
    <row r="332" spans="1:8" x14ac:dyDescent="0.25">
      <c r="A332">
        <v>408930</v>
      </c>
      <c r="B332">
        <v>4750</v>
      </c>
      <c r="C332">
        <v>1001</v>
      </c>
      <c r="D332">
        <v>43249</v>
      </c>
      <c r="E332">
        <v>2958465</v>
      </c>
      <c r="F332" t="s">
        <v>3396</v>
      </c>
      <c r="H332" t="s">
        <v>713</v>
      </c>
    </row>
    <row r="333" spans="1:8" x14ac:dyDescent="0.25">
      <c r="A333">
        <v>408931</v>
      </c>
      <c r="B333">
        <v>4750</v>
      </c>
      <c r="C333">
        <v>1001</v>
      </c>
      <c r="D333">
        <v>43249</v>
      </c>
      <c r="E333">
        <v>2958465</v>
      </c>
      <c r="F333" t="s">
        <v>3396</v>
      </c>
      <c r="H333" t="s">
        <v>622</v>
      </c>
    </row>
    <row r="334" spans="1:8" x14ac:dyDescent="0.25">
      <c r="A334">
        <v>408932</v>
      </c>
      <c r="B334">
        <v>4750</v>
      </c>
      <c r="C334">
        <v>1001</v>
      </c>
      <c r="D334">
        <v>43249</v>
      </c>
      <c r="E334">
        <v>2958465</v>
      </c>
      <c r="F334" t="s">
        <v>3396</v>
      </c>
      <c r="H334" t="s">
        <v>1629</v>
      </c>
    </row>
    <row r="335" spans="1:8" x14ac:dyDescent="0.25">
      <c r="A335">
        <v>408933</v>
      </c>
      <c r="B335">
        <v>4750</v>
      </c>
      <c r="C335">
        <v>1001</v>
      </c>
      <c r="D335">
        <v>43249</v>
      </c>
      <c r="E335">
        <v>2958465</v>
      </c>
      <c r="F335" t="s">
        <v>3396</v>
      </c>
      <c r="H335" t="s">
        <v>1631</v>
      </c>
    </row>
    <row r="336" spans="1:8" x14ac:dyDescent="0.25">
      <c r="A336">
        <v>408934</v>
      </c>
      <c r="B336">
        <v>4750</v>
      </c>
      <c r="C336">
        <v>1001</v>
      </c>
      <c r="D336">
        <v>43249</v>
      </c>
      <c r="E336">
        <v>2958465</v>
      </c>
      <c r="F336" t="s">
        <v>3396</v>
      </c>
      <c r="H336" t="s">
        <v>1633</v>
      </c>
    </row>
    <row r="337" spans="1:8" x14ac:dyDescent="0.25">
      <c r="A337">
        <v>408935</v>
      </c>
      <c r="B337">
        <v>4750</v>
      </c>
      <c r="C337">
        <v>1001</v>
      </c>
      <c r="D337">
        <v>43249</v>
      </c>
      <c r="E337">
        <v>2958465</v>
      </c>
      <c r="F337" t="s">
        <v>3396</v>
      </c>
      <c r="H337" t="s">
        <v>1061</v>
      </c>
    </row>
    <row r="338" spans="1:8" x14ac:dyDescent="0.25">
      <c r="A338">
        <v>408937</v>
      </c>
      <c r="B338">
        <v>4750</v>
      </c>
      <c r="C338">
        <v>1001</v>
      </c>
      <c r="D338">
        <v>43249</v>
      </c>
      <c r="E338">
        <v>2958465</v>
      </c>
      <c r="F338" t="s">
        <v>3396</v>
      </c>
      <c r="H338" t="s">
        <v>502</v>
      </c>
    </row>
    <row r="339" spans="1:8" x14ac:dyDescent="0.25">
      <c r="A339">
        <v>408938</v>
      </c>
      <c r="B339">
        <v>4750</v>
      </c>
      <c r="C339">
        <v>1001</v>
      </c>
      <c r="D339">
        <v>43249</v>
      </c>
      <c r="E339">
        <v>2958465</v>
      </c>
      <c r="F339" t="s">
        <v>3396</v>
      </c>
      <c r="H339" t="s">
        <v>1635</v>
      </c>
    </row>
    <row r="340" spans="1:8" x14ac:dyDescent="0.25">
      <c r="A340">
        <v>408939</v>
      </c>
      <c r="B340">
        <v>4750</v>
      </c>
      <c r="C340">
        <v>1001</v>
      </c>
      <c r="D340">
        <v>43249</v>
      </c>
      <c r="E340">
        <v>2958465</v>
      </c>
      <c r="F340" t="s">
        <v>3396</v>
      </c>
      <c r="H340" t="s">
        <v>1637</v>
      </c>
    </row>
    <row r="341" spans="1:8" x14ac:dyDescent="0.25">
      <c r="A341">
        <v>408941</v>
      </c>
      <c r="B341">
        <v>4750</v>
      </c>
      <c r="C341">
        <v>1001</v>
      </c>
      <c r="D341">
        <v>43249</v>
      </c>
      <c r="E341">
        <v>2958465</v>
      </c>
      <c r="F341" t="s">
        <v>3396</v>
      </c>
      <c r="H341" t="s">
        <v>1639</v>
      </c>
    </row>
    <row r="342" spans="1:8" x14ac:dyDescent="0.25">
      <c r="A342">
        <v>408942</v>
      </c>
      <c r="B342">
        <v>4750</v>
      </c>
      <c r="C342">
        <v>1001</v>
      </c>
      <c r="D342">
        <v>43249</v>
      </c>
      <c r="E342">
        <v>2958465</v>
      </c>
      <c r="F342" t="s">
        <v>3396</v>
      </c>
      <c r="H342" t="s">
        <v>676</v>
      </c>
    </row>
    <row r="343" spans="1:8" x14ac:dyDescent="0.25">
      <c r="A343">
        <v>408943</v>
      </c>
      <c r="B343">
        <v>4750</v>
      </c>
      <c r="C343">
        <v>1001</v>
      </c>
      <c r="D343">
        <v>43249</v>
      </c>
      <c r="E343">
        <v>2958465</v>
      </c>
      <c r="F343" t="s">
        <v>3396</v>
      </c>
      <c r="H343" t="s">
        <v>412</v>
      </c>
    </row>
    <row r="344" spans="1:8" x14ac:dyDescent="0.25">
      <c r="A344">
        <v>408944</v>
      </c>
      <c r="B344">
        <v>4750</v>
      </c>
      <c r="C344">
        <v>1001</v>
      </c>
      <c r="D344">
        <v>43249</v>
      </c>
      <c r="E344">
        <v>2958465</v>
      </c>
      <c r="F344" t="s">
        <v>3396</v>
      </c>
      <c r="H344" t="s">
        <v>386</v>
      </c>
    </row>
    <row r="345" spans="1:8" x14ac:dyDescent="0.25">
      <c r="A345">
        <v>408945</v>
      </c>
      <c r="B345">
        <v>4750</v>
      </c>
      <c r="C345">
        <v>1001</v>
      </c>
      <c r="D345">
        <v>43249</v>
      </c>
      <c r="E345">
        <v>2958465</v>
      </c>
      <c r="F345" t="s">
        <v>3396</v>
      </c>
      <c r="H345" t="s">
        <v>674</v>
      </c>
    </row>
    <row r="346" spans="1:8" x14ac:dyDescent="0.25">
      <c r="A346">
        <v>408946</v>
      </c>
      <c r="B346">
        <v>4750</v>
      </c>
      <c r="C346">
        <v>1001</v>
      </c>
      <c r="D346">
        <v>43249</v>
      </c>
      <c r="E346">
        <v>2958465</v>
      </c>
      <c r="F346" t="s">
        <v>3396</v>
      </c>
      <c r="H346" t="s">
        <v>664</v>
      </c>
    </row>
    <row r="347" spans="1:8" x14ac:dyDescent="0.25">
      <c r="A347">
        <v>408947</v>
      </c>
      <c r="B347">
        <v>4750</v>
      </c>
      <c r="C347">
        <v>1001</v>
      </c>
      <c r="D347">
        <v>43249</v>
      </c>
      <c r="E347">
        <v>2958465</v>
      </c>
      <c r="F347" t="s">
        <v>3396</v>
      </c>
      <c r="H347" t="s">
        <v>1641</v>
      </c>
    </row>
    <row r="348" spans="1:8" x14ac:dyDescent="0.25">
      <c r="A348">
        <v>408948</v>
      </c>
      <c r="B348">
        <v>4750</v>
      </c>
      <c r="C348">
        <v>1001</v>
      </c>
      <c r="D348">
        <v>43249</v>
      </c>
      <c r="E348">
        <v>2958465</v>
      </c>
      <c r="F348" t="s">
        <v>3396</v>
      </c>
      <c r="H348" t="s">
        <v>1643</v>
      </c>
    </row>
    <row r="349" spans="1:8" x14ac:dyDescent="0.25">
      <c r="A349">
        <v>408949</v>
      </c>
      <c r="B349">
        <v>4450</v>
      </c>
      <c r="C349">
        <v>1001</v>
      </c>
      <c r="D349">
        <v>43249</v>
      </c>
      <c r="E349">
        <v>2958465</v>
      </c>
      <c r="F349" t="s">
        <v>3396</v>
      </c>
      <c r="H349" t="s">
        <v>1645</v>
      </c>
    </row>
    <row r="350" spans="1:8" x14ac:dyDescent="0.25">
      <c r="A350">
        <v>408950</v>
      </c>
      <c r="B350">
        <v>4450</v>
      </c>
      <c r="C350">
        <v>1001</v>
      </c>
      <c r="D350">
        <v>43249</v>
      </c>
      <c r="E350">
        <v>2958465</v>
      </c>
      <c r="F350" t="s">
        <v>3396</v>
      </c>
      <c r="H350" t="s">
        <v>1647</v>
      </c>
    </row>
    <row r="351" spans="1:8" x14ac:dyDescent="0.25">
      <c r="A351">
        <v>408952</v>
      </c>
      <c r="B351">
        <v>4750</v>
      </c>
      <c r="C351">
        <v>1001</v>
      </c>
      <c r="D351">
        <v>43249</v>
      </c>
      <c r="E351">
        <v>2958465</v>
      </c>
      <c r="F351" t="s">
        <v>3396</v>
      </c>
      <c r="H351" t="s">
        <v>1649</v>
      </c>
    </row>
    <row r="352" spans="1:8" x14ac:dyDescent="0.25">
      <c r="A352">
        <v>408953</v>
      </c>
      <c r="B352">
        <v>4750</v>
      </c>
      <c r="C352">
        <v>1001</v>
      </c>
      <c r="D352">
        <v>43249</v>
      </c>
      <c r="E352">
        <v>2958465</v>
      </c>
      <c r="F352" t="s">
        <v>3396</v>
      </c>
      <c r="H352" t="s">
        <v>1651</v>
      </c>
    </row>
    <row r="353" spans="1:8" x14ac:dyDescent="0.25">
      <c r="A353">
        <v>408954</v>
      </c>
      <c r="B353">
        <v>4450</v>
      </c>
      <c r="C353">
        <v>1001</v>
      </c>
      <c r="D353">
        <v>43249</v>
      </c>
      <c r="E353">
        <v>2958465</v>
      </c>
      <c r="F353" t="s">
        <v>3396</v>
      </c>
      <c r="H353" t="s">
        <v>1653</v>
      </c>
    </row>
    <row r="354" spans="1:8" x14ac:dyDescent="0.25">
      <c r="A354">
        <v>408955</v>
      </c>
      <c r="B354">
        <v>4450</v>
      </c>
      <c r="C354">
        <v>1001</v>
      </c>
      <c r="D354">
        <v>43249</v>
      </c>
      <c r="E354">
        <v>2958465</v>
      </c>
      <c r="F354" t="s">
        <v>3396</v>
      </c>
      <c r="H354" t="s">
        <v>1655</v>
      </c>
    </row>
    <row r="355" spans="1:8" x14ac:dyDescent="0.25">
      <c r="A355">
        <v>408956</v>
      </c>
      <c r="B355">
        <v>4750</v>
      </c>
      <c r="C355">
        <v>1001</v>
      </c>
      <c r="D355">
        <v>43249</v>
      </c>
      <c r="E355">
        <v>2958465</v>
      </c>
      <c r="F355" t="s">
        <v>3396</v>
      </c>
      <c r="H355" t="s">
        <v>1657</v>
      </c>
    </row>
    <row r="356" spans="1:8" x14ac:dyDescent="0.25">
      <c r="A356">
        <v>408957</v>
      </c>
      <c r="B356">
        <v>4750</v>
      </c>
      <c r="C356">
        <v>1001</v>
      </c>
      <c r="D356">
        <v>43249</v>
      </c>
      <c r="E356">
        <v>2958465</v>
      </c>
      <c r="F356" t="s">
        <v>3396</v>
      </c>
      <c r="H356" t="s">
        <v>1659</v>
      </c>
    </row>
    <row r="357" spans="1:8" x14ac:dyDescent="0.25">
      <c r="A357">
        <v>408958</v>
      </c>
      <c r="B357">
        <v>4450</v>
      </c>
      <c r="C357">
        <v>1001</v>
      </c>
      <c r="D357">
        <v>43249</v>
      </c>
      <c r="E357">
        <v>2958465</v>
      </c>
      <c r="F357" t="s">
        <v>3396</v>
      </c>
      <c r="H357" t="s">
        <v>1661</v>
      </c>
    </row>
    <row r="358" spans="1:8" x14ac:dyDescent="0.25">
      <c r="A358">
        <v>408959</v>
      </c>
      <c r="B358">
        <v>4450</v>
      </c>
      <c r="C358">
        <v>1001</v>
      </c>
      <c r="D358">
        <v>43249</v>
      </c>
      <c r="E358">
        <v>2958465</v>
      </c>
      <c r="F358" t="s">
        <v>3396</v>
      </c>
      <c r="H358" t="s">
        <v>1663</v>
      </c>
    </row>
    <row r="359" spans="1:8" x14ac:dyDescent="0.25">
      <c r="A359">
        <v>408960</v>
      </c>
      <c r="B359">
        <v>4750</v>
      </c>
      <c r="C359">
        <v>1001</v>
      </c>
      <c r="D359">
        <v>43249</v>
      </c>
      <c r="E359">
        <v>2958465</v>
      </c>
      <c r="F359" t="s">
        <v>3396</v>
      </c>
      <c r="H359" t="s">
        <v>1665</v>
      </c>
    </row>
    <row r="360" spans="1:8" x14ac:dyDescent="0.25">
      <c r="A360">
        <v>408961</v>
      </c>
      <c r="B360">
        <v>4750</v>
      </c>
      <c r="C360">
        <v>1001</v>
      </c>
      <c r="D360">
        <v>43249</v>
      </c>
      <c r="E360">
        <v>2958465</v>
      </c>
      <c r="F360" t="s">
        <v>3396</v>
      </c>
      <c r="H360" t="s">
        <v>1667</v>
      </c>
    </row>
    <row r="361" spans="1:8" x14ac:dyDescent="0.25">
      <c r="A361">
        <v>408963</v>
      </c>
      <c r="B361">
        <v>4450</v>
      </c>
      <c r="C361">
        <v>1001</v>
      </c>
      <c r="D361">
        <v>43249</v>
      </c>
      <c r="E361">
        <v>2958465</v>
      </c>
      <c r="F361" t="s">
        <v>3396</v>
      </c>
      <c r="H361" t="s">
        <v>226</v>
      </c>
    </row>
    <row r="362" spans="1:8" x14ac:dyDescent="0.25">
      <c r="A362">
        <v>408964</v>
      </c>
      <c r="B362">
        <v>4450</v>
      </c>
      <c r="C362">
        <v>1001</v>
      </c>
      <c r="D362">
        <v>43249</v>
      </c>
      <c r="E362">
        <v>2958465</v>
      </c>
      <c r="F362" t="s">
        <v>3396</v>
      </c>
      <c r="H362" t="s">
        <v>1669</v>
      </c>
    </row>
    <row r="363" spans="1:8" x14ac:dyDescent="0.25">
      <c r="A363">
        <v>408965</v>
      </c>
      <c r="B363">
        <v>4750</v>
      </c>
      <c r="C363">
        <v>1001</v>
      </c>
      <c r="D363">
        <v>43249</v>
      </c>
      <c r="E363">
        <v>2958465</v>
      </c>
      <c r="F363" t="s">
        <v>3396</v>
      </c>
      <c r="H363" t="s">
        <v>1671</v>
      </c>
    </row>
    <row r="364" spans="1:8" x14ac:dyDescent="0.25">
      <c r="A364">
        <v>408966</v>
      </c>
      <c r="B364">
        <v>4750</v>
      </c>
      <c r="C364">
        <v>1001</v>
      </c>
      <c r="D364">
        <v>43249</v>
      </c>
      <c r="E364">
        <v>2958465</v>
      </c>
      <c r="F364" t="s">
        <v>3396</v>
      </c>
      <c r="H364" t="s">
        <v>1673</v>
      </c>
    </row>
    <row r="365" spans="1:8" x14ac:dyDescent="0.25">
      <c r="A365">
        <v>408967</v>
      </c>
      <c r="B365">
        <v>4450</v>
      </c>
      <c r="C365">
        <v>1001</v>
      </c>
      <c r="D365">
        <v>43249</v>
      </c>
      <c r="E365">
        <v>2958465</v>
      </c>
      <c r="F365" t="s">
        <v>3396</v>
      </c>
      <c r="H365" t="s">
        <v>287</v>
      </c>
    </row>
    <row r="366" spans="1:8" x14ac:dyDescent="0.25">
      <c r="A366">
        <v>408968</v>
      </c>
      <c r="B366">
        <v>4450</v>
      </c>
      <c r="C366">
        <v>1001</v>
      </c>
      <c r="D366">
        <v>43249</v>
      </c>
      <c r="E366">
        <v>2958465</v>
      </c>
      <c r="F366" t="s">
        <v>3396</v>
      </c>
      <c r="H366" t="s">
        <v>1675</v>
      </c>
    </row>
    <row r="367" spans="1:8" x14ac:dyDescent="0.25">
      <c r="A367">
        <v>408969</v>
      </c>
      <c r="B367">
        <v>4750</v>
      </c>
      <c r="C367">
        <v>1001</v>
      </c>
      <c r="D367">
        <v>43249</v>
      </c>
      <c r="E367">
        <v>2958465</v>
      </c>
      <c r="F367" t="s">
        <v>3396</v>
      </c>
      <c r="H367" t="s">
        <v>1677</v>
      </c>
    </row>
    <row r="368" spans="1:8" x14ac:dyDescent="0.25">
      <c r="A368">
        <v>408970</v>
      </c>
      <c r="B368">
        <v>4750</v>
      </c>
      <c r="C368">
        <v>1001</v>
      </c>
      <c r="D368">
        <v>43249</v>
      </c>
      <c r="E368">
        <v>2958465</v>
      </c>
      <c r="F368" t="s">
        <v>3396</v>
      </c>
      <c r="H368" t="s">
        <v>1679</v>
      </c>
    </row>
    <row r="369" spans="1:8" x14ac:dyDescent="0.25">
      <c r="A369">
        <v>408971</v>
      </c>
      <c r="B369">
        <v>4450</v>
      </c>
      <c r="C369">
        <v>1001</v>
      </c>
      <c r="D369">
        <v>43249</v>
      </c>
      <c r="E369">
        <v>2958465</v>
      </c>
      <c r="F369" t="s">
        <v>3396</v>
      </c>
      <c r="H369" t="s">
        <v>3301</v>
      </c>
    </row>
    <row r="370" spans="1:8" x14ac:dyDescent="0.25">
      <c r="A370">
        <v>408972</v>
      </c>
      <c r="B370">
        <v>4450</v>
      </c>
      <c r="C370">
        <v>1001</v>
      </c>
      <c r="D370">
        <v>43249</v>
      </c>
      <c r="E370">
        <v>2958465</v>
      </c>
      <c r="F370" t="s">
        <v>3396</v>
      </c>
      <c r="H370" t="s">
        <v>1682</v>
      </c>
    </row>
    <row r="371" spans="1:8" x14ac:dyDescent="0.25">
      <c r="A371">
        <v>408974</v>
      </c>
      <c r="B371">
        <v>4750</v>
      </c>
      <c r="C371">
        <v>1001</v>
      </c>
      <c r="D371">
        <v>43249</v>
      </c>
      <c r="E371">
        <v>2958465</v>
      </c>
      <c r="F371" t="s">
        <v>3396</v>
      </c>
      <c r="H371" t="s">
        <v>1684</v>
      </c>
    </row>
    <row r="372" spans="1:8" x14ac:dyDescent="0.25">
      <c r="A372">
        <v>408975</v>
      </c>
      <c r="B372">
        <v>4750</v>
      </c>
      <c r="C372">
        <v>1001</v>
      </c>
      <c r="D372">
        <v>43249</v>
      </c>
      <c r="E372">
        <v>2958465</v>
      </c>
      <c r="F372" t="s">
        <v>3396</v>
      </c>
      <c r="H372" t="s">
        <v>1686</v>
      </c>
    </row>
    <row r="373" spans="1:8" x14ac:dyDescent="0.25">
      <c r="A373">
        <v>408976</v>
      </c>
      <c r="B373">
        <v>4450</v>
      </c>
      <c r="C373">
        <v>1001</v>
      </c>
      <c r="D373">
        <v>43249</v>
      </c>
      <c r="E373">
        <v>2958465</v>
      </c>
      <c r="F373" t="s">
        <v>3396</v>
      </c>
      <c r="H373" t="s">
        <v>1688</v>
      </c>
    </row>
    <row r="374" spans="1:8" x14ac:dyDescent="0.25">
      <c r="A374">
        <v>408977</v>
      </c>
      <c r="B374">
        <v>4450</v>
      </c>
      <c r="C374">
        <v>1001</v>
      </c>
      <c r="D374">
        <v>43249</v>
      </c>
      <c r="E374">
        <v>2958465</v>
      </c>
      <c r="F374" t="s">
        <v>3396</v>
      </c>
      <c r="H374" t="s">
        <v>1690</v>
      </c>
    </row>
    <row r="375" spans="1:8" x14ac:dyDescent="0.25">
      <c r="A375">
        <v>408978</v>
      </c>
      <c r="B375">
        <v>4750</v>
      </c>
      <c r="C375">
        <v>1001</v>
      </c>
      <c r="D375">
        <v>43249</v>
      </c>
      <c r="E375">
        <v>2958465</v>
      </c>
      <c r="F375" t="s">
        <v>3396</v>
      </c>
      <c r="H375" t="s">
        <v>1692</v>
      </c>
    </row>
    <row r="376" spans="1:8" x14ac:dyDescent="0.25">
      <c r="A376">
        <v>408979</v>
      </c>
      <c r="B376">
        <v>4750</v>
      </c>
      <c r="C376">
        <v>1001</v>
      </c>
      <c r="D376">
        <v>43249</v>
      </c>
      <c r="E376">
        <v>2958465</v>
      </c>
      <c r="F376" t="s">
        <v>3396</v>
      </c>
      <c r="H376" t="s">
        <v>1694</v>
      </c>
    </row>
    <row r="377" spans="1:8" x14ac:dyDescent="0.25">
      <c r="A377">
        <v>408980</v>
      </c>
      <c r="B377">
        <v>4450</v>
      </c>
      <c r="C377">
        <v>1001</v>
      </c>
      <c r="D377">
        <v>43249</v>
      </c>
      <c r="E377">
        <v>2958465</v>
      </c>
      <c r="F377" t="s">
        <v>3396</v>
      </c>
      <c r="H377" t="s">
        <v>1696</v>
      </c>
    </row>
    <row r="378" spans="1:8" x14ac:dyDescent="0.25">
      <c r="A378">
        <v>408981</v>
      </c>
      <c r="B378">
        <v>4450</v>
      </c>
      <c r="C378">
        <v>1001</v>
      </c>
      <c r="D378">
        <v>43249</v>
      </c>
      <c r="E378">
        <v>2958465</v>
      </c>
      <c r="F378" t="s">
        <v>3396</v>
      </c>
      <c r="H378" t="s">
        <v>1698</v>
      </c>
    </row>
    <row r="379" spans="1:8" x14ac:dyDescent="0.25">
      <c r="A379">
        <v>408982</v>
      </c>
      <c r="B379">
        <v>4750</v>
      </c>
      <c r="C379">
        <v>1001</v>
      </c>
      <c r="D379">
        <v>43249</v>
      </c>
      <c r="E379">
        <v>2958465</v>
      </c>
      <c r="F379" t="s">
        <v>3396</v>
      </c>
      <c r="H379" t="s">
        <v>1700</v>
      </c>
    </row>
    <row r="380" spans="1:8" x14ac:dyDescent="0.25">
      <c r="A380">
        <v>408983</v>
      </c>
      <c r="B380">
        <v>4750</v>
      </c>
      <c r="C380">
        <v>1001</v>
      </c>
      <c r="D380">
        <v>43249</v>
      </c>
      <c r="E380">
        <v>2958465</v>
      </c>
      <c r="F380" t="s">
        <v>3396</v>
      </c>
      <c r="H380" t="s">
        <v>478</v>
      </c>
    </row>
    <row r="381" spans="1:8" x14ac:dyDescent="0.25">
      <c r="A381">
        <v>408985</v>
      </c>
      <c r="B381">
        <v>4450</v>
      </c>
      <c r="C381">
        <v>1001</v>
      </c>
      <c r="D381">
        <v>43249</v>
      </c>
      <c r="E381">
        <v>2958465</v>
      </c>
      <c r="F381" t="s">
        <v>3396</v>
      </c>
      <c r="H381" t="s">
        <v>1702</v>
      </c>
    </row>
    <row r="382" spans="1:8" x14ac:dyDescent="0.25">
      <c r="A382">
        <v>408986</v>
      </c>
      <c r="B382">
        <v>4450</v>
      </c>
      <c r="C382">
        <v>1001</v>
      </c>
      <c r="D382">
        <v>43249</v>
      </c>
      <c r="E382">
        <v>2958465</v>
      </c>
      <c r="F382" t="s">
        <v>3396</v>
      </c>
      <c r="H382" t="s">
        <v>1704</v>
      </c>
    </row>
    <row r="383" spans="1:8" x14ac:dyDescent="0.25">
      <c r="A383">
        <v>408987</v>
      </c>
      <c r="B383">
        <v>4750</v>
      </c>
      <c r="C383">
        <v>1001</v>
      </c>
      <c r="D383">
        <v>43249</v>
      </c>
      <c r="E383">
        <v>2958465</v>
      </c>
      <c r="F383" t="s">
        <v>3396</v>
      </c>
      <c r="H383" t="s">
        <v>1706</v>
      </c>
    </row>
    <row r="384" spans="1:8" x14ac:dyDescent="0.25">
      <c r="A384">
        <v>408988</v>
      </c>
      <c r="B384">
        <v>4750</v>
      </c>
      <c r="C384">
        <v>1001</v>
      </c>
      <c r="D384">
        <v>43249</v>
      </c>
      <c r="E384">
        <v>2958465</v>
      </c>
      <c r="F384" t="s">
        <v>3396</v>
      </c>
      <c r="H384" t="s">
        <v>1708</v>
      </c>
    </row>
    <row r="385" spans="1:8" x14ac:dyDescent="0.25">
      <c r="A385">
        <v>408989</v>
      </c>
      <c r="B385">
        <v>4450</v>
      </c>
      <c r="C385">
        <v>1001</v>
      </c>
      <c r="D385">
        <v>43249</v>
      </c>
      <c r="E385">
        <v>2958465</v>
      </c>
      <c r="F385" t="s">
        <v>3396</v>
      </c>
      <c r="H385" t="s">
        <v>1710</v>
      </c>
    </row>
    <row r="386" spans="1:8" x14ac:dyDescent="0.25">
      <c r="A386">
        <v>408990</v>
      </c>
      <c r="B386">
        <v>4450</v>
      </c>
      <c r="C386">
        <v>1001</v>
      </c>
      <c r="D386">
        <v>43249</v>
      </c>
      <c r="E386">
        <v>2958465</v>
      </c>
      <c r="F386" t="s">
        <v>3396</v>
      </c>
      <c r="H386" t="s">
        <v>1712</v>
      </c>
    </row>
    <row r="387" spans="1:8" x14ac:dyDescent="0.25">
      <c r="A387">
        <v>408991</v>
      </c>
      <c r="B387">
        <v>4750</v>
      </c>
      <c r="C387">
        <v>1001</v>
      </c>
      <c r="D387">
        <v>43249</v>
      </c>
      <c r="E387">
        <v>2958465</v>
      </c>
      <c r="F387" t="s">
        <v>3396</v>
      </c>
      <c r="H387" t="s">
        <v>1714</v>
      </c>
    </row>
    <row r="388" spans="1:8" x14ac:dyDescent="0.25">
      <c r="A388">
        <v>408992</v>
      </c>
      <c r="B388">
        <v>4750</v>
      </c>
      <c r="C388">
        <v>1001</v>
      </c>
      <c r="D388">
        <v>43249</v>
      </c>
      <c r="E388">
        <v>2958465</v>
      </c>
      <c r="F388" t="s">
        <v>3396</v>
      </c>
      <c r="H388" t="s">
        <v>644</v>
      </c>
    </row>
    <row r="389" spans="1:8" x14ac:dyDescent="0.25">
      <c r="A389">
        <v>408993</v>
      </c>
      <c r="B389">
        <v>4450</v>
      </c>
      <c r="C389">
        <v>1001</v>
      </c>
      <c r="D389">
        <v>43249</v>
      </c>
      <c r="E389">
        <v>2958465</v>
      </c>
      <c r="F389" t="s">
        <v>3396</v>
      </c>
      <c r="H389" t="s">
        <v>1716</v>
      </c>
    </row>
    <row r="390" spans="1:8" x14ac:dyDescent="0.25">
      <c r="A390">
        <v>408994</v>
      </c>
      <c r="B390">
        <v>4450</v>
      </c>
      <c r="C390">
        <v>1001</v>
      </c>
      <c r="D390">
        <v>43249</v>
      </c>
      <c r="E390">
        <v>2958465</v>
      </c>
      <c r="F390" t="s">
        <v>3396</v>
      </c>
      <c r="H390" t="s">
        <v>641</v>
      </c>
    </row>
    <row r="391" spans="1:8" x14ac:dyDescent="0.25">
      <c r="A391">
        <v>408996</v>
      </c>
      <c r="B391">
        <v>4750</v>
      </c>
      <c r="C391">
        <v>1001</v>
      </c>
      <c r="D391">
        <v>43249</v>
      </c>
      <c r="E391">
        <v>2958465</v>
      </c>
      <c r="F391" t="s">
        <v>3396</v>
      </c>
      <c r="H391" t="s">
        <v>1155</v>
      </c>
    </row>
    <row r="392" spans="1:8" x14ac:dyDescent="0.25">
      <c r="A392">
        <v>408997</v>
      </c>
      <c r="B392">
        <v>4750</v>
      </c>
      <c r="C392">
        <v>1001</v>
      </c>
      <c r="D392">
        <v>43249</v>
      </c>
      <c r="E392">
        <v>2958465</v>
      </c>
      <c r="F392" t="s">
        <v>3396</v>
      </c>
      <c r="H392" t="s">
        <v>524</v>
      </c>
    </row>
    <row r="393" spans="1:8" x14ac:dyDescent="0.25">
      <c r="A393">
        <v>408998</v>
      </c>
      <c r="B393">
        <v>4450</v>
      </c>
      <c r="C393">
        <v>1001</v>
      </c>
      <c r="D393">
        <v>43249</v>
      </c>
      <c r="E393">
        <v>2958465</v>
      </c>
      <c r="F393" t="s">
        <v>3396</v>
      </c>
      <c r="H393" t="s">
        <v>1718</v>
      </c>
    </row>
    <row r="394" spans="1:8" x14ac:dyDescent="0.25">
      <c r="A394">
        <v>408999</v>
      </c>
      <c r="B394">
        <v>4450</v>
      </c>
      <c r="C394">
        <v>1001</v>
      </c>
      <c r="D394">
        <v>43249</v>
      </c>
      <c r="E394">
        <v>2958465</v>
      </c>
      <c r="F394" t="s">
        <v>3396</v>
      </c>
      <c r="H394" t="s">
        <v>1720</v>
      </c>
    </row>
    <row r="395" spans="1:8" x14ac:dyDescent="0.25">
      <c r="A395">
        <v>409000</v>
      </c>
      <c r="B395">
        <v>4750</v>
      </c>
      <c r="C395">
        <v>1001</v>
      </c>
      <c r="D395">
        <v>43249</v>
      </c>
      <c r="E395">
        <v>2958465</v>
      </c>
      <c r="F395" t="s">
        <v>3396</v>
      </c>
      <c r="H395" t="s">
        <v>1722</v>
      </c>
    </row>
    <row r="396" spans="1:8" x14ac:dyDescent="0.25">
      <c r="A396">
        <v>409001</v>
      </c>
      <c r="B396">
        <v>4750</v>
      </c>
      <c r="C396">
        <v>1001</v>
      </c>
      <c r="D396">
        <v>43249</v>
      </c>
      <c r="E396">
        <v>2958465</v>
      </c>
      <c r="F396" t="s">
        <v>3396</v>
      </c>
      <c r="H396" t="s">
        <v>1724</v>
      </c>
    </row>
    <row r="397" spans="1:8" x14ac:dyDescent="0.25">
      <c r="A397">
        <v>409002</v>
      </c>
      <c r="B397">
        <v>4450</v>
      </c>
      <c r="C397">
        <v>1001</v>
      </c>
      <c r="D397">
        <v>43249</v>
      </c>
      <c r="E397">
        <v>2958465</v>
      </c>
      <c r="F397" t="s">
        <v>3396</v>
      </c>
      <c r="H397" t="s">
        <v>1726</v>
      </c>
    </row>
    <row r="398" spans="1:8" x14ac:dyDescent="0.25">
      <c r="A398">
        <v>409003</v>
      </c>
      <c r="B398">
        <v>4450</v>
      </c>
      <c r="C398">
        <v>1001</v>
      </c>
      <c r="D398">
        <v>43249</v>
      </c>
      <c r="E398">
        <v>2958465</v>
      </c>
      <c r="F398" t="s">
        <v>3396</v>
      </c>
      <c r="H398" t="s">
        <v>1728</v>
      </c>
    </row>
    <row r="399" spans="1:8" x14ac:dyDescent="0.25">
      <c r="A399">
        <v>409004</v>
      </c>
      <c r="B399">
        <v>4750</v>
      </c>
      <c r="C399">
        <v>1001</v>
      </c>
      <c r="D399">
        <v>43249</v>
      </c>
      <c r="E399">
        <v>2958465</v>
      </c>
      <c r="F399" t="s">
        <v>3396</v>
      </c>
      <c r="H399" t="s">
        <v>1730</v>
      </c>
    </row>
    <row r="400" spans="1:8" x14ac:dyDescent="0.25">
      <c r="A400">
        <v>409005</v>
      </c>
      <c r="B400">
        <v>4750</v>
      </c>
      <c r="C400">
        <v>1001</v>
      </c>
      <c r="D400">
        <v>43249</v>
      </c>
      <c r="E400">
        <v>2958465</v>
      </c>
      <c r="F400" t="s">
        <v>3396</v>
      </c>
      <c r="H400" t="s">
        <v>1732</v>
      </c>
    </row>
    <row r="401" spans="1:8" x14ac:dyDescent="0.25">
      <c r="A401">
        <v>409007</v>
      </c>
      <c r="B401">
        <v>4450</v>
      </c>
      <c r="C401">
        <v>1001</v>
      </c>
      <c r="D401">
        <v>43249</v>
      </c>
      <c r="E401">
        <v>2958465</v>
      </c>
      <c r="F401" t="s">
        <v>3396</v>
      </c>
      <c r="H401" t="s">
        <v>1734</v>
      </c>
    </row>
    <row r="402" spans="1:8" x14ac:dyDescent="0.25">
      <c r="A402">
        <v>409008</v>
      </c>
      <c r="B402">
        <v>4450</v>
      </c>
      <c r="C402">
        <v>1001</v>
      </c>
      <c r="D402">
        <v>43249</v>
      </c>
      <c r="E402">
        <v>2958465</v>
      </c>
      <c r="F402" t="s">
        <v>3396</v>
      </c>
      <c r="H402" t="s">
        <v>1736</v>
      </c>
    </row>
    <row r="403" spans="1:8" x14ac:dyDescent="0.25">
      <c r="A403">
        <v>409009</v>
      </c>
      <c r="B403">
        <v>4750</v>
      </c>
      <c r="C403">
        <v>1001</v>
      </c>
      <c r="D403">
        <v>43249</v>
      </c>
      <c r="E403">
        <v>2958465</v>
      </c>
      <c r="F403" t="s">
        <v>3396</v>
      </c>
      <c r="H403" t="s">
        <v>726</v>
      </c>
    </row>
    <row r="404" spans="1:8" x14ac:dyDescent="0.25">
      <c r="A404">
        <v>409011</v>
      </c>
      <c r="B404">
        <v>4750</v>
      </c>
      <c r="C404">
        <v>1001</v>
      </c>
      <c r="D404">
        <v>43249</v>
      </c>
      <c r="E404">
        <v>2958465</v>
      </c>
      <c r="F404" t="s">
        <v>3396</v>
      </c>
      <c r="H404" t="s">
        <v>726</v>
      </c>
    </row>
    <row r="405" spans="1:8" x14ac:dyDescent="0.25">
      <c r="A405">
        <v>409012</v>
      </c>
      <c r="B405">
        <v>4450</v>
      </c>
      <c r="C405">
        <v>1001</v>
      </c>
      <c r="D405">
        <v>43249</v>
      </c>
      <c r="E405">
        <v>2958465</v>
      </c>
      <c r="F405" t="s">
        <v>3396</v>
      </c>
      <c r="H405" t="s">
        <v>726</v>
      </c>
    </row>
    <row r="406" spans="1:8" x14ac:dyDescent="0.25">
      <c r="A406">
        <v>409013</v>
      </c>
      <c r="B406">
        <v>4450</v>
      </c>
      <c r="C406">
        <v>1001</v>
      </c>
      <c r="D406">
        <v>43249</v>
      </c>
      <c r="E406">
        <v>2958465</v>
      </c>
      <c r="F406" t="s">
        <v>3396</v>
      </c>
      <c r="H406" t="s">
        <v>726</v>
      </c>
    </row>
    <row r="407" spans="1:8" x14ac:dyDescent="0.25">
      <c r="A407">
        <v>409014</v>
      </c>
      <c r="B407">
        <v>4750</v>
      </c>
      <c r="C407">
        <v>1001</v>
      </c>
      <c r="D407">
        <v>43249</v>
      </c>
      <c r="E407">
        <v>2958465</v>
      </c>
      <c r="F407" t="s">
        <v>3396</v>
      </c>
      <c r="H407" t="s">
        <v>1740</v>
      </c>
    </row>
    <row r="408" spans="1:8" x14ac:dyDescent="0.25">
      <c r="A408">
        <v>409015</v>
      </c>
      <c r="B408">
        <v>4750</v>
      </c>
      <c r="C408">
        <v>1001</v>
      </c>
      <c r="D408">
        <v>43249</v>
      </c>
      <c r="E408">
        <v>2958465</v>
      </c>
      <c r="F408" t="s">
        <v>3396</v>
      </c>
      <c r="H408" t="s">
        <v>1742</v>
      </c>
    </row>
    <row r="409" spans="1:8" x14ac:dyDescent="0.25">
      <c r="A409">
        <v>409016</v>
      </c>
      <c r="B409">
        <v>4450</v>
      </c>
      <c r="C409">
        <v>1001</v>
      </c>
      <c r="D409">
        <v>43249</v>
      </c>
      <c r="E409">
        <v>2958465</v>
      </c>
      <c r="F409" t="s">
        <v>3396</v>
      </c>
      <c r="H409" t="s">
        <v>1744</v>
      </c>
    </row>
    <row r="410" spans="1:8" x14ac:dyDescent="0.25">
      <c r="A410">
        <v>409017</v>
      </c>
      <c r="B410">
        <v>4450</v>
      </c>
      <c r="C410">
        <v>1001</v>
      </c>
      <c r="D410">
        <v>43249</v>
      </c>
      <c r="E410">
        <v>2958465</v>
      </c>
      <c r="F410" t="s">
        <v>3396</v>
      </c>
      <c r="H410" t="s">
        <v>1746</v>
      </c>
    </row>
    <row r="411" spans="1:8" x14ac:dyDescent="0.25">
      <c r="A411">
        <v>409018</v>
      </c>
      <c r="B411">
        <v>4750</v>
      </c>
      <c r="C411">
        <v>1001</v>
      </c>
      <c r="D411">
        <v>43249</v>
      </c>
      <c r="E411">
        <v>2958465</v>
      </c>
      <c r="F411" t="s">
        <v>3396</v>
      </c>
      <c r="H411" t="s">
        <v>1748</v>
      </c>
    </row>
    <row r="412" spans="1:8" x14ac:dyDescent="0.25">
      <c r="A412">
        <v>409019</v>
      </c>
      <c r="B412">
        <v>4750</v>
      </c>
      <c r="C412">
        <v>1001</v>
      </c>
      <c r="D412">
        <v>43249</v>
      </c>
      <c r="E412">
        <v>2958465</v>
      </c>
      <c r="F412" t="s">
        <v>3396</v>
      </c>
      <c r="H412" t="s">
        <v>1750</v>
      </c>
    </row>
    <row r="413" spans="1:8" x14ac:dyDescent="0.25">
      <c r="A413">
        <v>409020</v>
      </c>
      <c r="B413">
        <v>4450</v>
      </c>
      <c r="C413">
        <v>1001</v>
      </c>
      <c r="D413">
        <v>43249</v>
      </c>
      <c r="E413">
        <v>2958465</v>
      </c>
      <c r="F413" t="s">
        <v>3396</v>
      </c>
      <c r="H413" t="s">
        <v>1752</v>
      </c>
    </row>
    <row r="414" spans="1:8" x14ac:dyDescent="0.25">
      <c r="A414">
        <v>409022</v>
      </c>
      <c r="B414">
        <v>4450</v>
      </c>
      <c r="C414">
        <v>1001</v>
      </c>
      <c r="D414">
        <v>43249</v>
      </c>
      <c r="E414">
        <v>2958465</v>
      </c>
      <c r="F414" t="s">
        <v>3396</v>
      </c>
      <c r="H414" t="s">
        <v>1754</v>
      </c>
    </row>
    <row r="415" spans="1:8" x14ac:dyDescent="0.25">
      <c r="A415">
        <v>409023</v>
      </c>
      <c r="B415">
        <v>4750</v>
      </c>
      <c r="C415">
        <v>1001</v>
      </c>
      <c r="D415">
        <v>43249</v>
      </c>
      <c r="E415">
        <v>2958465</v>
      </c>
      <c r="F415" t="s">
        <v>3396</v>
      </c>
      <c r="H415" t="s">
        <v>1756</v>
      </c>
    </row>
    <row r="416" spans="1:8" x14ac:dyDescent="0.25">
      <c r="A416">
        <v>409024</v>
      </c>
      <c r="B416">
        <v>4750</v>
      </c>
      <c r="C416">
        <v>1001</v>
      </c>
      <c r="D416">
        <v>43249</v>
      </c>
      <c r="E416">
        <v>2958465</v>
      </c>
      <c r="F416" t="s">
        <v>3396</v>
      </c>
      <c r="H416" t="s">
        <v>1758</v>
      </c>
    </row>
    <row r="417" spans="1:8" x14ac:dyDescent="0.25">
      <c r="A417">
        <v>409025</v>
      </c>
      <c r="B417">
        <v>4450</v>
      </c>
      <c r="C417">
        <v>1001</v>
      </c>
      <c r="D417">
        <v>43249</v>
      </c>
      <c r="E417">
        <v>2958465</v>
      </c>
      <c r="F417" t="s">
        <v>3396</v>
      </c>
      <c r="H417" t="s">
        <v>1760</v>
      </c>
    </row>
    <row r="418" spans="1:8" x14ac:dyDescent="0.25">
      <c r="A418">
        <v>409026</v>
      </c>
      <c r="B418">
        <v>4450</v>
      </c>
      <c r="C418">
        <v>1001</v>
      </c>
      <c r="D418">
        <v>43249</v>
      </c>
      <c r="E418">
        <v>2958465</v>
      </c>
      <c r="F418" t="s">
        <v>3396</v>
      </c>
      <c r="H418" t="s">
        <v>1762</v>
      </c>
    </row>
    <row r="419" spans="1:8" x14ac:dyDescent="0.25">
      <c r="A419">
        <v>409027</v>
      </c>
      <c r="B419">
        <v>4750</v>
      </c>
      <c r="C419">
        <v>1001</v>
      </c>
      <c r="D419">
        <v>43249</v>
      </c>
      <c r="E419">
        <v>2958465</v>
      </c>
      <c r="F419" t="s">
        <v>3396</v>
      </c>
      <c r="H419" t="s">
        <v>1764</v>
      </c>
    </row>
    <row r="420" spans="1:8" x14ac:dyDescent="0.25">
      <c r="A420">
        <v>409028</v>
      </c>
      <c r="B420">
        <v>4750</v>
      </c>
      <c r="C420">
        <v>1001</v>
      </c>
      <c r="D420">
        <v>43249</v>
      </c>
      <c r="E420">
        <v>2958465</v>
      </c>
      <c r="F420" t="s">
        <v>3396</v>
      </c>
      <c r="H420" t="s">
        <v>711</v>
      </c>
    </row>
    <row r="421" spans="1:8" x14ac:dyDescent="0.25">
      <c r="A421">
        <v>409029</v>
      </c>
      <c r="B421">
        <v>4750</v>
      </c>
      <c r="C421">
        <v>1001</v>
      </c>
      <c r="D421">
        <v>43249</v>
      </c>
      <c r="E421">
        <v>2958465</v>
      </c>
      <c r="F421" t="s">
        <v>3396</v>
      </c>
      <c r="H421" t="s">
        <v>3382</v>
      </c>
    </row>
    <row r="422" spans="1:8" x14ac:dyDescent="0.25">
      <c r="A422">
        <v>409030</v>
      </c>
      <c r="B422">
        <v>4450</v>
      </c>
      <c r="C422">
        <v>1001</v>
      </c>
      <c r="D422">
        <v>43249</v>
      </c>
      <c r="E422">
        <v>2958465</v>
      </c>
      <c r="F422" t="s">
        <v>3396</v>
      </c>
      <c r="H422" t="s">
        <v>1767</v>
      </c>
    </row>
    <row r="423" spans="1:8" x14ac:dyDescent="0.25">
      <c r="A423">
        <v>409031</v>
      </c>
      <c r="B423">
        <v>4750</v>
      </c>
      <c r="C423">
        <v>1001</v>
      </c>
      <c r="D423">
        <v>43249</v>
      </c>
      <c r="E423">
        <v>2958465</v>
      </c>
      <c r="F423" t="s">
        <v>3396</v>
      </c>
      <c r="H423" t="s">
        <v>1769</v>
      </c>
    </row>
    <row r="424" spans="1:8" x14ac:dyDescent="0.25">
      <c r="A424">
        <v>409033</v>
      </c>
      <c r="B424">
        <v>4750</v>
      </c>
      <c r="C424">
        <v>1001</v>
      </c>
      <c r="D424">
        <v>43249</v>
      </c>
      <c r="E424">
        <v>2958465</v>
      </c>
      <c r="F424" t="s">
        <v>3396</v>
      </c>
      <c r="H424" t="s">
        <v>1771</v>
      </c>
    </row>
    <row r="425" spans="1:8" x14ac:dyDescent="0.25">
      <c r="A425">
        <v>409034</v>
      </c>
      <c r="B425">
        <v>4450</v>
      </c>
      <c r="C425">
        <v>1001</v>
      </c>
      <c r="D425">
        <v>43249</v>
      </c>
      <c r="E425">
        <v>2958465</v>
      </c>
      <c r="F425" t="s">
        <v>3396</v>
      </c>
      <c r="H425" t="s">
        <v>1773</v>
      </c>
    </row>
    <row r="426" spans="1:8" x14ac:dyDescent="0.25">
      <c r="A426">
        <v>409035</v>
      </c>
      <c r="B426">
        <v>4450</v>
      </c>
      <c r="C426">
        <v>1001</v>
      </c>
      <c r="D426">
        <v>43249</v>
      </c>
      <c r="E426">
        <v>2958465</v>
      </c>
      <c r="F426" t="s">
        <v>3396</v>
      </c>
      <c r="H426" t="s">
        <v>1775</v>
      </c>
    </row>
    <row r="427" spans="1:8" x14ac:dyDescent="0.25">
      <c r="A427">
        <v>409036</v>
      </c>
      <c r="B427">
        <v>4750</v>
      </c>
      <c r="C427">
        <v>1001</v>
      </c>
      <c r="D427">
        <v>43249</v>
      </c>
      <c r="E427">
        <v>2958465</v>
      </c>
      <c r="F427" t="s">
        <v>3396</v>
      </c>
      <c r="H427" t="s">
        <v>1777</v>
      </c>
    </row>
    <row r="428" spans="1:8" x14ac:dyDescent="0.25">
      <c r="A428">
        <v>409037</v>
      </c>
      <c r="B428">
        <v>4750</v>
      </c>
      <c r="C428">
        <v>1001</v>
      </c>
      <c r="D428">
        <v>43249</v>
      </c>
      <c r="E428">
        <v>2958465</v>
      </c>
      <c r="F428" t="s">
        <v>3396</v>
      </c>
      <c r="H428" t="s">
        <v>1779</v>
      </c>
    </row>
    <row r="429" spans="1:8" x14ac:dyDescent="0.25">
      <c r="A429">
        <v>409038</v>
      </c>
      <c r="B429">
        <v>4450</v>
      </c>
      <c r="C429">
        <v>1001</v>
      </c>
      <c r="D429">
        <v>43249</v>
      </c>
      <c r="E429">
        <v>2958465</v>
      </c>
      <c r="F429" t="s">
        <v>3396</v>
      </c>
      <c r="H429" t="s">
        <v>1781</v>
      </c>
    </row>
    <row r="430" spans="1:8" x14ac:dyDescent="0.25">
      <c r="A430">
        <v>409039</v>
      </c>
      <c r="B430">
        <v>4450</v>
      </c>
      <c r="C430">
        <v>1001</v>
      </c>
      <c r="D430">
        <v>43249</v>
      </c>
      <c r="E430">
        <v>2958465</v>
      </c>
      <c r="F430" t="s">
        <v>3396</v>
      </c>
      <c r="H430" t="s">
        <v>1783</v>
      </c>
    </row>
    <row r="431" spans="1:8" x14ac:dyDescent="0.25">
      <c r="A431">
        <v>409040</v>
      </c>
      <c r="B431">
        <v>4750</v>
      </c>
      <c r="C431">
        <v>1001</v>
      </c>
      <c r="D431">
        <v>43249</v>
      </c>
      <c r="E431">
        <v>2958465</v>
      </c>
      <c r="F431" t="s">
        <v>3396</v>
      </c>
      <c r="H431" t="s">
        <v>508</v>
      </c>
    </row>
    <row r="432" spans="1:8" x14ac:dyDescent="0.25">
      <c r="A432">
        <v>409041</v>
      </c>
      <c r="B432">
        <v>4750</v>
      </c>
      <c r="C432">
        <v>1001</v>
      </c>
      <c r="D432">
        <v>43249</v>
      </c>
      <c r="E432">
        <v>2958465</v>
      </c>
      <c r="F432" t="s">
        <v>3396</v>
      </c>
      <c r="H432" t="s">
        <v>506</v>
      </c>
    </row>
    <row r="433" spans="1:8" x14ac:dyDescent="0.25">
      <c r="A433">
        <v>409042</v>
      </c>
      <c r="B433">
        <v>4450</v>
      </c>
      <c r="C433">
        <v>1001</v>
      </c>
      <c r="D433">
        <v>43249</v>
      </c>
      <c r="E433">
        <v>2958465</v>
      </c>
      <c r="F433" t="s">
        <v>3396</v>
      </c>
      <c r="H433" t="s">
        <v>1785</v>
      </c>
    </row>
    <row r="434" spans="1:8" x14ac:dyDescent="0.25">
      <c r="A434">
        <v>409044</v>
      </c>
      <c r="B434">
        <v>4450</v>
      </c>
      <c r="C434">
        <v>1001</v>
      </c>
      <c r="D434">
        <v>43249</v>
      </c>
      <c r="E434">
        <v>2958465</v>
      </c>
      <c r="F434" t="s">
        <v>3396</v>
      </c>
      <c r="H434" t="s">
        <v>1787</v>
      </c>
    </row>
    <row r="435" spans="1:8" x14ac:dyDescent="0.25">
      <c r="A435">
        <v>409045</v>
      </c>
      <c r="B435">
        <v>4750</v>
      </c>
      <c r="C435">
        <v>1001</v>
      </c>
      <c r="D435">
        <v>43249</v>
      </c>
      <c r="E435">
        <v>2958465</v>
      </c>
      <c r="F435" t="s">
        <v>3396</v>
      </c>
      <c r="H435" t="s">
        <v>1789</v>
      </c>
    </row>
    <row r="436" spans="1:8" x14ac:dyDescent="0.25">
      <c r="A436">
        <v>409046</v>
      </c>
      <c r="B436">
        <v>4750</v>
      </c>
      <c r="C436">
        <v>1001</v>
      </c>
      <c r="D436">
        <v>43249</v>
      </c>
      <c r="E436">
        <v>2958465</v>
      </c>
      <c r="F436" t="s">
        <v>3396</v>
      </c>
      <c r="H436" t="s">
        <v>1791</v>
      </c>
    </row>
    <row r="437" spans="1:8" x14ac:dyDescent="0.25">
      <c r="A437">
        <v>409047</v>
      </c>
      <c r="B437">
        <v>4450</v>
      </c>
      <c r="C437">
        <v>1001</v>
      </c>
      <c r="D437">
        <v>43249</v>
      </c>
      <c r="E437">
        <v>2958465</v>
      </c>
      <c r="F437" t="s">
        <v>3396</v>
      </c>
      <c r="H437" t="s">
        <v>1793</v>
      </c>
    </row>
    <row r="438" spans="1:8" x14ac:dyDescent="0.25">
      <c r="A438">
        <v>409048</v>
      </c>
      <c r="B438">
        <v>4450</v>
      </c>
      <c r="C438">
        <v>1001</v>
      </c>
      <c r="D438">
        <v>43249</v>
      </c>
      <c r="E438">
        <v>2958465</v>
      </c>
      <c r="F438" t="s">
        <v>3396</v>
      </c>
      <c r="H438" t="s">
        <v>1795</v>
      </c>
    </row>
    <row r="439" spans="1:8" x14ac:dyDescent="0.25">
      <c r="A439">
        <v>409049</v>
      </c>
      <c r="B439">
        <v>4750</v>
      </c>
      <c r="C439">
        <v>1001</v>
      </c>
      <c r="D439">
        <v>43249</v>
      </c>
      <c r="E439">
        <v>2958465</v>
      </c>
      <c r="F439" t="s">
        <v>3396</v>
      </c>
      <c r="H439" t="s">
        <v>1797</v>
      </c>
    </row>
    <row r="440" spans="1:8" x14ac:dyDescent="0.25">
      <c r="A440">
        <v>409050</v>
      </c>
      <c r="B440">
        <v>4750</v>
      </c>
      <c r="C440">
        <v>1001</v>
      </c>
      <c r="D440">
        <v>43249</v>
      </c>
      <c r="E440">
        <v>2958465</v>
      </c>
      <c r="F440" t="s">
        <v>3396</v>
      </c>
      <c r="H440" t="s">
        <v>1799</v>
      </c>
    </row>
    <row r="441" spans="1:8" x14ac:dyDescent="0.25">
      <c r="A441">
        <v>409051</v>
      </c>
      <c r="B441">
        <v>4450</v>
      </c>
      <c r="C441">
        <v>1001</v>
      </c>
      <c r="D441">
        <v>43249</v>
      </c>
      <c r="E441">
        <v>2958465</v>
      </c>
      <c r="F441" t="s">
        <v>3396</v>
      </c>
      <c r="H441" t="s">
        <v>1801</v>
      </c>
    </row>
    <row r="442" spans="1:8" x14ac:dyDescent="0.25">
      <c r="A442">
        <v>409052</v>
      </c>
      <c r="B442">
        <v>4450</v>
      </c>
      <c r="C442">
        <v>1001</v>
      </c>
      <c r="D442">
        <v>43249</v>
      </c>
      <c r="E442">
        <v>2958465</v>
      </c>
      <c r="F442" t="s">
        <v>3396</v>
      </c>
      <c r="H442" t="s">
        <v>1803</v>
      </c>
    </row>
    <row r="443" spans="1:8" x14ac:dyDescent="0.25">
      <c r="A443">
        <v>409053</v>
      </c>
      <c r="B443">
        <v>4750</v>
      </c>
      <c r="C443">
        <v>1001</v>
      </c>
      <c r="D443">
        <v>43249</v>
      </c>
      <c r="E443">
        <v>2958465</v>
      </c>
      <c r="F443" t="s">
        <v>3396</v>
      </c>
      <c r="H443" t="s">
        <v>3383</v>
      </c>
    </row>
    <row r="444" spans="1:8" x14ac:dyDescent="0.25">
      <c r="A444">
        <v>409055</v>
      </c>
      <c r="B444">
        <v>4750</v>
      </c>
      <c r="C444">
        <v>1001</v>
      </c>
      <c r="D444">
        <v>43249</v>
      </c>
      <c r="E444">
        <v>2958465</v>
      </c>
      <c r="F444" t="s">
        <v>3396</v>
      </c>
      <c r="H444" t="s">
        <v>388</v>
      </c>
    </row>
    <row r="445" spans="1:8" x14ac:dyDescent="0.25">
      <c r="A445">
        <v>409056</v>
      </c>
      <c r="B445">
        <v>4450</v>
      </c>
      <c r="C445">
        <v>1001</v>
      </c>
      <c r="D445">
        <v>43249</v>
      </c>
      <c r="E445">
        <v>2958465</v>
      </c>
      <c r="F445" t="s">
        <v>3396</v>
      </c>
      <c r="H445" t="s">
        <v>1805</v>
      </c>
    </row>
    <row r="446" spans="1:8" x14ac:dyDescent="0.25">
      <c r="A446">
        <v>409057</v>
      </c>
      <c r="B446">
        <v>4450</v>
      </c>
      <c r="C446">
        <v>1001</v>
      </c>
      <c r="D446">
        <v>43249</v>
      </c>
      <c r="E446">
        <v>2958465</v>
      </c>
      <c r="F446" t="s">
        <v>3396</v>
      </c>
      <c r="H446" t="s">
        <v>1807</v>
      </c>
    </row>
    <row r="447" spans="1:8" x14ac:dyDescent="0.25">
      <c r="A447">
        <v>409058</v>
      </c>
      <c r="B447">
        <v>4750</v>
      </c>
      <c r="C447">
        <v>1001</v>
      </c>
      <c r="D447">
        <v>43249</v>
      </c>
      <c r="E447">
        <v>2958465</v>
      </c>
      <c r="F447" t="s">
        <v>3396</v>
      </c>
      <c r="H447" t="s">
        <v>3411</v>
      </c>
    </row>
    <row r="448" spans="1:8" x14ac:dyDescent="0.25">
      <c r="A448">
        <v>409059</v>
      </c>
      <c r="B448">
        <v>4750</v>
      </c>
      <c r="C448">
        <v>1001</v>
      </c>
      <c r="D448">
        <v>43249</v>
      </c>
      <c r="E448">
        <v>2958465</v>
      </c>
      <c r="F448" t="s">
        <v>3396</v>
      </c>
      <c r="H448" t="s">
        <v>3412</v>
      </c>
    </row>
    <row r="449" spans="1:8" x14ac:dyDescent="0.25">
      <c r="A449">
        <v>409060</v>
      </c>
      <c r="B449">
        <v>4450</v>
      </c>
      <c r="C449">
        <v>1001</v>
      </c>
      <c r="D449">
        <v>43249</v>
      </c>
      <c r="E449">
        <v>2958465</v>
      </c>
      <c r="F449" t="s">
        <v>3396</v>
      </c>
      <c r="H449" t="s">
        <v>666</v>
      </c>
    </row>
    <row r="450" spans="1:8" x14ac:dyDescent="0.25">
      <c r="A450">
        <v>409061</v>
      </c>
      <c r="B450">
        <v>4450</v>
      </c>
      <c r="C450">
        <v>1001</v>
      </c>
      <c r="D450">
        <v>43249</v>
      </c>
      <c r="E450">
        <v>2958465</v>
      </c>
      <c r="F450" t="s">
        <v>3396</v>
      </c>
      <c r="H450" t="s">
        <v>3413</v>
      </c>
    </row>
    <row r="451" spans="1:8" x14ac:dyDescent="0.25">
      <c r="A451">
        <v>409062</v>
      </c>
      <c r="B451">
        <v>4750</v>
      </c>
      <c r="C451">
        <v>1001</v>
      </c>
      <c r="D451">
        <v>43249</v>
      </c>
      <c r="E451">
        <v>2958465</v>
      </c>
      <c r="F451" t="s">
        <v>3396</v>
      </c>
      <c r="H451" t="s">
        <v>1812</v>
      </c>
    </row>
    <row r="452" spans="1:8" x14ac:dyDescent="0.25">
      <c r="A452">
        <v>409063</v>
      </c>
      <c r="B452">
        <v>4750</v>
      </c>
      <c r="C452">
        <v>1001</v>
      </c>
      <c r="D452">
        <v>43249</v>
      </c>
      <c r="E452">
        <v>2958465</v>
      </c>
      <c r="F452" t="s">
        <v>3396</v>
      </c>
      <c r="H452" t="s">
        <v>1814</v>
      </c>
    </row>
    <row r="453" spans="1:8" x14ac:dyDescent="0.25">
      <c r="A453">
        <v>409064</v>
      </c>
      <c r="B453">
        <v>4750</v>
      </c>
      <c r="C453">
        <v>1001</v>
      </c>
      <c r="D453">
        <v>43249</v>
      </c>
      <c r="E453">
        <v>2958465</v>
      </c>
      <c r="F453" t="s">
        <v>3396</v>
      </c>
      <c r="H453" t="s">
        <v>1816</v>
      </c>
    </row>
    <row r="454" spans="1:8" x14ac:dyDescent="0.25">
      <c r="A454">
        <v>409066</v>
      </c>
      <c r="B454">
        <v>4750</v>
      </c>
      <c r="C454">
        <v>1001</v>
      </c>
      <c r="D454">
        <v>43249</v>
      </c>
      <c r="E454">
        <v>2958465</v>
      </c>
      <c r="F454" t="s">
        <v>3396</v>
      </c>
      <c r="H454" t="s">
        <v>1818</v>
      </c>
    </row>
    <row r="455" spans="1:8" x14ac:dyDescent="0.25">
      <c r="A455">
        <v>409067</v>
      </c>
      <c r="B455">
        <v>4750</v>
      </c>
      <c r="C455">
        <v>1001</v>
      </c>
      <c r="D455">
        <v>43249</v>
      </c>
      <c r="E455">
        <v>2958465</v>
      </c>
      <c r="F455" t="s">
        <v>3396</v>
      </c>
      <c r="H455" t="s">
        <v>1820</v>
      </c>
    </row>
    <row r="456" spans="1:8" x14ac:dyDescent="0.25">
      <c r="A456">
        <v>409068</v>
      </c>
      <c r="B456">
        <v>4750</v>
      </c>
      <c r="C456">
        <v>1001</v>
      </c>
      <c r="D456">
        <v>43249</v>
      </c>
      <c r="E456">
        <v>2958465</v>
      </c>
      <c r="F456" t="s">
        <v>3396</v>
      </c>
      <c r="H456" t="s">
        <v>1822</v>
      </c>
    </row>
    <row r="457" spans="1:8" x14ac:dyDescent="0.25">
      <c r="A457">
        <v>409069</v>
      </c>
      <c r="B457">
        <v>4750</v>
      </c>
      <c r="C457">
        <v>1001</v>
      </c>
      <c r="D457">
        <v>43249</v>
      </c>
      <c r="E457">
        <v>2958465</v>
      </c>
      <c r="F457" t="s">
        <v>3396</v>
      </c>
      <c r="H457" t="s">
        <v>792</v>
      </c>
    </row>
    <row r="458" spans="1:8" x14ac:dyDescent="0.25">
      <c r="A458">
        <v>409070</v>
      </c>
      <c r="B458">
        <v>4750</v>
      </c>
      <c r="C458">
        <v>1001</v>
      </c>
      <c r="D458">
        <v>43249</v>
      </c>
      <c r="E458">
        <v>2958465</v>
      </c>
      <c r="F458" t="s">
        <v>3396</v>
      </c>
      <c r="H458" t="s">
        <v>1824</v>
      </c>
    </row>
    <row r="459" spans="1:8" x14ac:dyDescent="0.25">
      <c r="A459">
        <v>409071</v>
      </c>
      <c r="B459">
        <v>4750</v>
      </c>
      <c r="C459">
        <v>1001</v>
      </c>
      <c r="D459">
        <v>43249</v>
      </c>
      <c r="E459">
        <v>2958465</v>
      </c>
      <c r="F459" t="s">
        <v>3396</v>
      </c>
      <c r="H459" t="s">
        <v>1826</v>
      </c>
    </row>
    <row r="460" spans="1:8" x14ac:dyDescent="0.25">
      <c r="A460">
        <v>409072</v>
      </c>
      <c r="B460">
        <v>4750</v>
      </c>
      <c r="C460">
        <v>1001</v>
      </c>
      <c r="D460">
        <v>43249</v>
      </c>
      <c r="E460">
        <v>2958465</v>
      </c>
      <c r="F460" t="s">
        <v>3396</v>
      </c>
      <c r="H460" t="s">
        <v>1828</v>
      </c>
    </row>
    <row r="461" spans="1:8" x14ac:dyDescent="0.25">
      <c r="A461">
        <v>409073</v>
      </c>
      <c r="B461">
        <v>4750</v>
      </c>
      <c r="C461">
        <v>1001</v>
      </c>
      <c r="D461">
        <v>43249</v>
      </c>
      <c r="E461">
        <v>2958465</v>
      </c>
      <c r="F461" t="s">
        <v>3396</v>
      </c>
      <c r="H461" t="s">
        <v>1830</v>
      </c>
    </row>
    <row r="462" spans="1:8" x14ac:dyDescent="0.25">
      <c r="A462">
        <v>409074</v>
      </c>
      <c r="B462">
        <v>4750</v>
      </c>
      <c r="C462">
        <v>1001</v>
      </c>
      <c r="D462">
        <v>43249</v>
      </c>
      <c r="E462">
        <v>2958465</v>
      </c>
      <c r="F462" t="s">
        <v>3396</v>
      </c>
      <c r="H462" t="s">
        <v>1832</v>
      </c>
    </row>
    <row r="463" spans="1:8" x14ac:dyDescent="0.25">
      <c r="A463">
        <v>409075</v>
      </c>
      <c r="B463">
        <v>4750</v>
      </c>
      <c r="C463">
        <v>1001</v>
      </c>
      <c r="D463">
        <v>43249</v>
      </c>
      <c r="E463">
        <v>2958465</v>
      </c>
      <c r="F463" t="s">
        <v>3396</v>
      </c>
      <c r="H463" t="s">
        <v>1834</v>
      </c>
    </row>
    <row r="464" spans="1:8" x14ac:dyDescent="0.25">
      <c r="A464">
        <v>409077</v>
      </c>
      <c r="B464">
        <v>4750</v>
      </c>
      <c r="C464">
        <v>1001</v>
      </c>
      <c r="D464">
        <v>43249</v>
      </c>
      <c r="E464">
        <v>2958465</v>
      </c>
      <c r="F464" t="s">
        <v>3396</v>
      </c>
      <c r="H464" t="s">
        <v>1836</v>
      </c>
    </row>
    <row r="465" spans="1:8" x14ac:dyDescent="0.25">
      <c r="A465">
        <v>409078</v>
      </c>
      <c r="B465">
        <v>4750</v>
      </c>
      <c r="C465">
        <v>1001</v>
      </c>
      <c r="D465">
        <v>43249</v>
      </c>
      <c r="E465">
        <v>2958465</v>
      </c>
      <c r="F465" t="s">
        <v>3396</v>
      </c>
      <c r="H465" t="s">
        <v>1838</v>
      </c>
    </row>
    <row r="466" spans="1:8" x14ac:dyDescent="0.25">
      <c r="A466">
        <v>409079</v>
      </c>
      <c r="B466">
        <v>4750</v>
      </c>
      <c r="C466">
        <v>1001</v>
      </c>
      <c r="D466">
        <v>43249</v>
      </c>
      <c r="E466">
        <v>2958465</v>
      </c>
      <c r="F466" t="s">
        <v>3396</v>
      </c>
      <c r="H466" t="s">
        <v>1840</v>
      </c>
    </row>
    <row r="467" spans="1:8" x14ac:dyDescent="0.25">
      <c r="A467">
        <v>409081</v>
      </c>
      <c r="B467">
        <v>4750</v>
      </c>
      <c r="C467">
        <v>1001</v>
      </c>
      <c r="D467">
        <v>43249</v>
      </c>
      <c r="E467">
        <v>2958465</v>
      </c>
      <c r="F467" t="s">
        <v>3396</v>
      </c>
      <c r="H467" t="s">
        <v>1842</v>
      </c>
    </row>
    <row r="468" spans="1:8" x14ac:dyDescent="0.25">
      <c r="A468">
        <v>409082</v>
      </c>
      <c r="B468">
        <v>4750</v>
      </c>
      <c r="C468">
        <v>1001</v>
      </c>
      <c r="D468">
        <v>43249</v>
      </c>
      <c r="E468">
        <v>2958465</v>
      </c>
      <c r="F468" t="s">
        <v>3396</v>
      </c>
      <c r="H468" t="s">
        <v>1844</v>
      </c>
    </row>
    <row r="469" spans="1:8" x14ac:dyDescent="0.25">
      <c r="A469">
        <v>409083</v>
      </c>
      <c r="B469">
        <v>4750</v>
      </c>
      <c r="C469">
        <v>1001</v>
      </c>
      <c r="D469">
        <v>43249</v>
      </c>
      <c r="E469">
        <v>2958465</v>
      </c>
      <c r="F469" t="s">
        <v>3396</v>
      </c>
      <c r="H469" t="s">
        <v>778</v>
      </c>
    </row>
    <row r="470" spans="1:8" x14ac:dyDescent="0.25">
      <c r="A470">
        <v>409084</v>
      </c>
      <c r="B470">
        <v>4750</v>
      </c>
      <c r="C470">
        <v>1001</v>
      </c>
      <c r="D470">
        <v>43249</v>
      </c>
      <c r="E470">
        <v>2958465</v>
      </c>
      <c r="F470" t="s">
        <v>3396</v>
      </c>
      <c r="H470" t="s">
        <v>610</v>
      </c>
    </row>
    <row r="471" spans="1:8" x14ac:dyDescent="0.25">
      <c r="A471">
        <v>409085</v>
      </c>
      <c r="B471">
        <v>4750</v>
      </c>
      <c r="C471">
        <v>1001</v>
      </c>
      <c r="D471">
        <v>43249</v>
      </c>
      <c r="E471">
        <v>2958465</v>
      </c>
      <c r="F471" t="s">
        <v>3396</v>
      </c>
      <c r="H471" t="s">
        <v>3414</v>
      </c>
    </row>
    <row r="472" spans="1:8" x14ac:dyDescent="0.25">
      <c r="A472">
        <v>409086</v>
      </c>
      <c r="B472">
        <v>4750</v>
      </c>
      <c r="C472">
        <v>1001</v>
      </c>
      <c r="D472">
        <v>43249</v>
      </c>
      <c r="E472">
        <v>2958465</v>
      </c>
      <c r="F472" t="s">
        <v>3396</v>
      </c>
      <c r="H472" t="s">
        <v>3415</v>
      </c>
    </row>
    <row r="473" spans="1:8" x14ac:dyDescent="0.25">
      <c r="A473">
        <v>409087</v>
      </c>
      <c r="B473">
        <v>4750</v>
      </c>
      <c r="C473">
        <v>1001</v>
      </c>
      <c r="D473">
        <v>43249</v>
      </c>
      <c r="E473">
        <v>2958465</v>
      </c>
      <c r="F473" t="s">
        <v>3396</v>
      </c>
      <c r="H473" t="s">
        <v>1848</v>
      </c>
    </row>
    <row r="474" spans="1:8" x14ac:dyDescent="0.25">
      <c r="A474">
        <v>409088</v>
      </c>
      <c r="B474">
        <v>4750</v>
      </c>
      <c r="C474">
        <v>1001</v>
      </c>
      <c r="D474">
        <v>43249</v>
      </c>
      <c r="E474">
        <v>2958465</v>
      </c>
      <c r="F474" t="s">
        <v>3396</v>
      </c>
      <c r="H474" t="s">
        <v>1850</v>
      </c>
    </row>
    <row r="475" spans="1:8" x14ac:dyDescent="0.25">
      <c r="A475">
        <v>409089</v>
      </c>
      <c r="B475">
        <v>4750</v>
      </c>
      <c r="C475">
        <v>1001</v>
      </c>
      <c r="D475">
        <v>43249</v>
      </c>
      <c r="E475">
        <v>2958465</v>
      </c>
      <c r="F475" t="s">
        <v>3396</v>
      </c>
      <c r="H475" t="s">
        <v>1852</v>
      </c>
    </row>
    <row r="476" spans="1:8" x14ac:dyDescent="0.25">
      <c r="A476">
        <v>409090</v>
      </c>
      <c r="B476">
        <v>4750</v>
      </c>
      <c r="C476">
        <v>1001</v>
      </c>
      <c r="D476">
        <v>43249</v>
      </c>
      <c r="E476">
        <v>2958465</v>
      </c>
      <c r="F476" t="s">
        <v>3396</v>
      </c>
      <c r="H476" t="s">
        <v>1854</v>
      </c>
    </row>
    <row r="477" spans="1:8" x14ac:dyDescent="0.25">
      <c r="A477">
        <v>409092</v>
      </c>
      <c r="B477">
        <v>4750</v>
      </c>
      <c r="C477">
        <v>1001</v>
      </c>
      <c r="D477">
        <v>43249</v>
      </c>
      <c r="E477">
        <v>2958465</v>
      </c>
      <c r="F477" t="s">
        <v>3396</v>
      </c>
      <c r="H477" t="s">
        <v>3416</v>
      </c>
    </row>
    <row r="478" spans="1:8" x14ac:dyDescent="0.25">
      <c r="A478">
        <v>409093</v>
      </c>
      <c r="B478">
        <v>4750</v>
      </c>
      <c r="C478">
        <v>1001</v>
      </c>
      <c r="D478">
        <v>43249</v>
      </c>
      <c r="E478">
        <v>2958465</v>
      </c>
      <c r="F478" t="s">
        <v>3396</v>
      </c>
      <c r="H478" t="s">
        <v>3417</v>
      </c>
    </row>
    <row r="479" spans="1:8" x14ac:dyDescent="0.25">
      <c r="A479">
        <v>409094</v>
      </c>
      <c r="B479">
        <v>4750</v>
      </c>
      <c r="C479">
        <v>1001</v>
      </c>
      <c r="D479">
        <v>43249</v>
      </c>
      <c r="E479">
        <v>2958465</v>
      </c>
      <c r="F479" t="s">
        <v>3396</v>
      </c>
      <c r="H479" t="s">
        <v>3418</v>
      </c>
    </row>
    <row r="480" spans="1:8" x14ac:dyDescent="0.25">
      <c r="A480">
        <v>409095</v>
      </c>
      <c r="B480">
        <v>4750</v>
      </c>
      <c r="C480">
        <v>1001</v>
      </c>
      <c r="D480">
        <v>43249</v>
      </c>
      <c r="E480">
        <v>2958465</v>
      </c>
      <c r="F480" t="s">
        <v>3396</v>
      </c>
      <c r="H480" t="s">
        <v>3419</v>
      </c>
    </row>
    <row r="481" spans="1:8" x14ac:dyDescent="0.25">
      <c r="A481">
        <v>409096</v>
      </c>
      <c r="B481">
        <v>4750</v>
      </c>
      <c r="C481">
        <v>1001</v>
      </c>
      <c r="D481">
        <v>43249</v>
      </c>
      <c r="E481">
        <v>2958465</v>
      </c>
      <c r="F481" t="s">
        <v>3396</v>
      </c>
      <c r="H481" t="s">
        <v>3420</v>
      </c>
    </row>
    <row r="482" spans="1:8" x14ac:dyDescent="0.25">
      <c r="A482">
        <v>409097</v>
      </c>
      <c r="B482">
        <v>4750</v>
      </c>
      <c r="C482">
        <v>1001</v>
      </c>
      <c r="D482">
        <v>43249</v>
      </c>
      <c r="E482">
        <v>2958465</v>
      </c>
      <c r="F482" t="s">
        <v>3396</v>
      </c>
      <c r="H482" t="s">
        <v>3421</v>
      </c>
    </row>
    <row r="483" spans="1:8" x14ac:dyDescent="0.25">
      <c r="A483">
        <v>409098</v>
      </c>
      <c r="B483">
        <v>4750</v>
      </c>
      <c r="C483">
        <v>1001</v>
      </c>
      <c r="D483">
        <v>43249</v>
      </c>
      <c r="E483">
        <v>2958465</v>
      </c>
      <c r="F483" t="s">
        <v>3396</v>
      </c>
      <c r="H483" t="s">
        <v>1862</v>
      </c>
    </row>
    <row r="484" spans="1:8" x14ac:dyDescent="0.25">
      <c r="A484">
        <v>409099</v>
      </c>
      <c r="B484">
        <v>4750</v>
      </c>
      <c r="C484">
        <v>1001</v>
      </c>
      <c r="D484">
        <v>43249</v>
      </c>
      <c r="E484">
        <v>2958465</v>
      </c>
      <c r="F484" t="s">
        <v>3396</v>
      </c>
      <c r="H484" t="s">
        <v>1864</v>
      </c>
    </row>
    <row r="485" spans="1:8" x14ac:dyDescent="0.25">
      <c r="A485">
        <v>409100</v>
      </c>
      <c r="B485">
        <v>4750</v>
      </c>
      <c r="C485">
        <v>1001</v>
      </c>
      <c r="D485">
        <v>43249</v>
      </c>
      <c r="E485">
        <v>2958465</v>
      </c>
      <c r="F485" t="s">
        <v>3396</v>
      </c>
      <c r="H485" t="s">
        <v>1866</v>
      </c>
    </row>
    <row r="486" spans="1:8" x14ac:dyDescent="0.25">
      <c r="A486">
        <v>409101</v>
      </c>
      <c r="B486">
        <v>4750</v>
      </c>
      <c r="C486">
        <v>1001</v>
      </c>
      <c r="D486">
        <v>43249</v>
      </c>
      <c r="E486">
        <v>2958465</v>
      </c>
      <c r="F486" t="s">
        <v>3396</v>
      </c>
      <c r="H486" t="s">
        <v>1868</v>
      </c>
    </row>
    <row r="487" spans="1:8" x14ac:dyDescent="0.25">
      <c r="A487">
        <v>409103</v>
      </c>
      <c r="B487">
        <v>5500</v>
      </c>
      <c r="C487">
        <v>1001</v>
      </c>
      <c r="D487">
        <v>43249</v>
      </c>
      <c r="E487">
        <v>2958465</v>
      </c>
      <c r="F487" t="s">
        <v>3396</v>
      </c>
      <c r="H487" t="s">
        <v>1870</v>
      </c>
    </row>
    <row r="488" spans="1:8" x14ac:dyDescent="0.25">
      <c r="A488">
        <v>409104</v>
      </c>
      <c r="B488">
        <v>5500</v>
      </c>
      <c r="C488">
        <v>1001</v>
      </c>
      <c r="D488">
        <v>43249</v>
      </c>
      <c r="E488">
        <v>2958465</v>
      </c>
      <c r="F488" t="s">
        <v>3396</v>
      </c>
      <c r="H488" t="s">
        <v>1872</v>
      </c>
    </row>
    <row r="489" spans="1:8" x14ac:dyDescent="0.25">
      <c r="A489">
        <v>409105</v>
      </c>
      <c r="B489">
        <v>5500</v>
      </c>
      <c r="C489">
        <v>1001</v>
      </c>
      <c r="D489">
        <v>43249</v>
      </c>
      <c r="E489">
        <v>2958465</v>
      </c>
      <c r="F489" t="s">
        <v>3396</v>
      </c>
      <c r="H489" t="s">
        <v>1874</v>
      </c>
    </row>
    <row r="490" spans="1:8" x14ac:dyDescent="0.25">
      <c r="A490">
        <v>409106</v>
      </c>
      <c r="B490">
        <v>5500</v>
      </c>
      <c r="C490">
        <v>1001</v>
      </c>
      <c r="D490">
        <v>43249</v>
      </c>
      <c r="E490">
        <v>2958465</v>
      </c>
      <c r="F490" t="s">
        <v>3396</v>
      </c>
      <c r="H490" t="s">
        <v>1876</v>
      </c>
    </row>
    <row r="491" spans="1:8" x14ac:dyDescent="0.25">
      <c r="A491">
        <v>409107</v>
      </c>
      <c r="B491">
        <v>5500</v>
      </c>
      <c r="C491">
        <v>1001</v>
      </c>
      <c r="D491">
        <v>43249</v>
      </c>
      <c r="E491">
        <v>2958465</v>
      </c>
      <c r="F491" t="s">
        <v>3396</v>
      </c>
      <c r="H491" t="s">
        <v>1878</v>
      </c>
    </row>
    <row r="492" spans="1:8" x14ac:dyDescent="0.25">
      <c r="A492">
        <v>409108</v>
      </c>
      <c r="B492">
        <v>5500</v>
      </c>
      <c r="C492">
        <v>1001</v>
      </c>
      <c r="D492">
        <v>43249</v>
      </c>
      <c r="E492">
        <v>2958465</v>
      </c>
      <c r="F492" t="s">
        <v>3396</v>
      </c>
      <c r="H492" t="s">
        <v>3422</v>
      </c>
    </row>
    <row r="493" spans="1:8" x14ac:dyDescent="0.25">
      <c r="A493">
        <v>409109</v>
      </c>
      <c r="B493">
        <v>5500</v>
      </c>
      <c r="C493">
        <v>1001</v>
      </c>
      <c r="D493">
        <v>43249</v>
      </c>
      <c r="E493">
        <v>2958465</v>
      </c>
      <c r="F493" t="s">
        <v>3396</v>
      </c>
      <c r="H493" t="s">
        <v>1880</v>
      </c>
    </row>
    <row r="494" spans="1:8" x14ac:dyDescent="0.25">
      <c r="A494">
        <v>409110</v>
      </c>
      <c r="B494">
        <v>5500</v>
      </c>
      <c r="C494">
        <v>1001</v>
      </c>
      <c r="D494">
        <v>43249</v>
      </c>
      <c r="E494">
        <v>2958465</v>
      </c>
      <c r="F494" t="s">
        <v>3396</v>
      </c>
      <c r="H494" t="s">
        <v>3423</v>
      </c>
    </row>
    <row r="495" spans="1:8" x14ac:dyDescent="0.25">
      <c r="A495">
        <v>409111</v>
      </c>
      <c r="B495">
        <v>5500</v>
      </c>
      <c r="C495">
        <v>1001</v>
      </c>
      <c r="D495">
        <v>43249</v>
      </c>
      <c r="E495">
        <v>2958465</v>
      </c>
      <c r="F495" t="s">
        <v>3396</v>
      </c>
      <c r="H495" t="s">
        <v>1882</v>
      </c>
    </row>
    <row r="496" spans="1:8" x14ac:dyDescent="0.25">
      <c r="A496">
        <v>409112</v>
      </c>
      <c r="B496">
        <v>5500</v>
      </c>
      <c r="C496">
        <v>1001</v>
      </c>
      <c r="D496">
        <v>43249</v>
      </c>
      <c r="E496">
        <v>2958465</v>
      </c>
      <c r="F496" t="s">
        <v>3396</v>
      </c>
      <c r="H496" t="s">
        <v>1884</v>
      </c>
    </row>
    <row r="497" spans="1:8" x14ac:dyDescent="0.25">
      <c r="A497">
        <v>409114</v>
      </c>
      <c r="B497">
        <v>5500</v>
      </c>
      <c r="C497">
        <v>1001</v>
      </c>
      <c r="D497">
        <v>43249</v>
      </c>
      <c r="E497">
        <v>2958465</v>
      </c>
      <c r="F497" t="s">
        <v>3396</v>
      </c>
      <c r="H497" t="s">
        <v>1886</v>
      </c>
    </row>
    <row r="498" spans="1:8" x14ac:dyDescent="0.25">
      <c r="A498">
        <v>409115</v>
      </c>
      <c r="B498">
        <v>5500</v>
      </c>
      <c r="C498">
        <v>1001</v>
      </c>
      <c r="D498">
        <v>43249</v>
      </c>
      <c r="E498">
        <v>2958465</v>
      </c>
      <c r="F498" t="s">
        <v>3396</v>
      </c>
      <c r="H498" t="s">
        <v>1888</v>
      </c>
    </row>
    <row r="499" spans="1:8" x14ac:dyDescent="0.25">
      <c r="A499">
        <v>409116</v>
      </c>
      <c r="B499">
        <v>5500</v>
      </c>
      <c r="C499">
        <v>1001</v>
      </c>
      <c r="D499">
        <v>43249</v>
      </c>
      <c r="E499">
        <v>2958465</v>
      </c>
      <c r="F499" t="s">
        <v>3396</v>
      </c>
      <c r="H499" t="s">
        <v>1890</v>
      </c>
    </row>
    <row r="500" spans="1:8" x14ac:dyDescent="0.25">
      <c r="A500">
        <v>409117</v>
      </c>
      <c r="B500">
        <v>5500</v>
      </c>
      <c r="C500">
        <v>1001</v>
      </c>
      <c r="D500">
        <v>43249</v>
      </c>
      <c r="E500">
        <v>2958465</v>
      </c>
      <c r="F500" t="s">
        <v>3396</v>
      </c>
      <c r="H500" t="s">
        <v>1892</v>
      </c>
    </row>
    <row r="501" spans="1:8" x14ac:dyDescent="0.25">
      <c r="A501">
        <v>409118</v>
      </c>
      <c r="B501">
        <v>5500</v>
      </c>
      <c r="C501">
        <v>1001</v>
      </c>
      <c r="D501">
        <v>43249</v>
      </c>
      <c r="E501">
        <v>2958465</v>
      </c>
      <c r="F501" t="s">
        <v>3396</v>
      </c>
      <c r="H501" t="s">
        <v>1894</v>
      </c>
    </row>
    <row r="502" spans="1:8" x14ac:dyDescent="0.25">
      <c r="A502">
        <v>409119</v>
      </c>
      <c r="B502">
        <v>5500</v>
      </c>
      <c r="C502">
        <v>1001</v>
      </c>
      <c r="D502">
        <v>43249</v>
      </c>
      <c r="E502">
        <v>2958465</v>
      </c>
      <c r="F502" t="s">
        <v>3396</v>
      </c>
      <c r="H502" t="s">
        <v>1896</v>
      </c>
    </row>
    <row r="503" spans="1:8" x14ac:dyDescent="0.25">
      <c r="A503">
        <v>409120</v>
      </c>
      <c r="B503">
        <v>5500</v>
      </c>
      <c r="C503">
        <v>1001</v>
      </c>
      <c r="D503">
        <v>43249</v>
      </c>
      <c r="E503">
        <v>2958465</v>
      </c>
      <c r="F503" t="s">
        <v>3396</v>
      </c>
      <c r="H503" t="s">
        <v>1898</v>
      </c>
    </row>
    <row r="504" spans="1:8" x14ac:dyDescent="0.25">
      <c r="A504">
        <v>409121</v>
      </c>
      <c r="B504">
        <v>5500</v>
      </c>
      <c r="C504">
        <v>1001</v>
      </c>
      <c r="D504">
        <v>43249</v>
      </c>
      <c r="E504">
        <v>2958465</v>
      </c>
      <c r="F504" t="s">
        <v>3396</v>
      </c>
      <c r="H504" t="s">
        <v>1900</v>
      </c>
    </row>
    <row r="505" spans="1:8" x14ac:dyDescent="0.25">
      <c r="A505">
        <v>409122</v>
      </c>
      <c r="B505">
        <v>5500</v>
      </c>
      <c r="C505">
        <v>1001</v>
      </c>
      <c r="D505">
        <v>43249</v>
      </c>
      <c r="E505">
        <v>2958465</v>
      </c>
      <c r="F505" t="s">
        <v>3396</v>
      </c>
      <c r="H505" t="s">
        <v>1902</v>
      </c>
    </row>
    <row r="506" spans="1:8" x14ac:dyDescent="0.25">
      <c r="A506">
        <v>409123</v>
      </c>
      <c r="B506">
        <v>5500</v>
      </c>
      <c r="C506">
        <v>1001</v>
      </c>
      <c r="D506">
        <v>43249</v>
      </c>
      <c r="E506">
        <v>2958465</v>
      </c>
      <c r="F506" t="s">
        <v>3396</v>
      </c>
      <c r="H506" t="s">
        <v>1904</v>
      </c>
    </row>
    <row r="507" spans="1:8" x14ac:dyDescent="0.25">
      <c r="A507">
        <v>409125</v>
      </c>
      <c r="B507">
        <v>5500</v>
      </c>
      <c r="C507">
        <v>1001</v>
      </c>
      <c r="D507">
        <v>43249</v>
      </c>
      <c r="E507">
        <v>2958465</v>
      </c>
      <c r="F507" t="s">
        <v>3396</v>
      </c>
      <c r="H507" t="s">
        <v>1906</v>
      </c>
    </row>
    <row r="508" spans="1:8" x14ac:dyDescent="0.25">
      <c r="A508">
        <v>409126</v>
      </c>
      <c r="B508">
        <v>5500</v>
      </c>
      <c r="C508">
        <v>1001</v>
      </c>
      <c r="D508">
        <v>43249</v>
      </c>
      <c r="E508">
        <v>2958465</v>
      </c>
      <c r="F508" t="s">
        <v>3396</v>
      </c>
      <c r="H508" t="s">
        <v>1908</v>
      </c>
    </row>
    <row r="509" spans="1:8" x14ac:dyDescent="0.25">
      <c r="A509">
        <v>409127</v>
      </c>
      <c r="B509">
        <v>5500</v>
      </c>
      <c r="C509">
        <v>1001</v>
      </c>
      <c r="D509">
        <v>43249</v>
      </c>
      <c r="E509">
        <v>2958465</v>
      </c>
      <c r="F509" t="s">
        <v>3396</v>
      </c>
      <c r="H509" t="s">
        <v>1910</v>
      </c>
    </row>
    <row r="510" spans="1:8" x14ac:dyDescent="0.25">
      <c r="A510">
        <v>409128</v>
      </c>
      <c r="B510">
        <v>5500</v>
      </c>
      <c r="C510">
        <v>1001</v>
      </c>
      <c r="D510">
        <v>43249</v>
      </c>
      <c r="E510">
        <v>2958465</v>
      </c>
      <c r="F510" t="s">
        <v>3396</v>
      </c>
      <c r="H510" t="s">
        <v>1912</v>
      </c>
    </row>
    <row r="511" spans="1:8" x14ac:dyDescent="0.25">
      <c r="A511">
        <v>441102</v>
      </c>
      <c r="B511">
        <v>1485</v>
      </c>
      <c r="C511">
        <v>1001</v>
      </c>
      <c r="D511">
        <v>43249</v>
      </c>
      <c r="E511">
        <v>2958465</v>
      </c>
      <c r="F511" t="s">
        <v>3396</v>
      </c>
      <c r="H511" t="s">
        <v>3103</v>
      </c>
    </row>
    <row r="512" spans="1:8" x14ac:dyDescent="0.25">
      <c r="A512">
        <v>441231</v>
      </c>
      <c r="B512">
        <v>1635</v>
      </c>
      <c r="C512">
        <v>1001</v>
      </c>
      <c r="D512">
        <v>43249</v>
      </c>
      <c r="E512">
        <v>2958465</v>
      </c>
      <c r="F512" t="s">
        <v>3396</v>
      </c>
      <c r="H512" t="s">
        <v>3104</v>
      </c>
    </row>
    <row r="513" spans="1:8" x14ac:dyDescent="0.25">
      <c r="A513">
        <v>441242</v>
      </c>
      <c r="B513">
        <v>1635</v>
      </c>
      <c r="C513">
        <v>1001</v>
      </c>
      <c r="D513">
        <v>43249</v>
      </c>
      <c r="E513">
        <v>2958465</v>
      </c>
      <c r="F513" t="s">
        <v>3396</v>
      </c>
      <c r="H513" t="s">
        <v>3105</v>
      </c>
    </row>
    <row r="514" spans="1:8" x14ac:dyDescent="0.25">
      <c r="A514">
        <v>441327</v>
      </c>
      <c r="B514">
        <v>2274</v>
      </c>
      <c r="C514">
        <v>1001</v>
      </c>
      <c r="D514">
        <v>43249</v>
      </c>
      <c r="E514">
        <v>2958465</v>
      </c>
      <c r="F514" t="s">
        <v>3396</v>
      </c>
      <c r="H514" t="s">
        <v>497</v>
      </c>
    </row>
    <row r="515" spans="1:8" x14ac:dyDescent="0.25">
      <c r="A515">
        <v>441336</v>
      </c>
      <c r="B515">
        <v>2274</v>
      </c>
      <c r="C515">
        <v>1001</v>
      </c>
      <c r="D515">
        <v>43249</v>
      </c>
      <c r="E515">
        <v>2958465</v>
      </c>
      <c r="F515" t="s">
        <v>3396</v>
      </c>
      <c r="H515" t="s">
        <v>3106</v>
      </c>
    </row>
    <row r="516" spans="1:8" x14ac:dyDescent="0.25">
      <c r="A516">
        <v>441340</v>
      </c>
      <c r="B516">
        <v>2274</v>
      </c>
      <c r="C516">
        <v>1001</v>
      </c>
      <c r="D516">
        <v>43249</v>
      </c>
      <c r="E516">
        <v>2958465</v>
      </c>
      <c r="F516" t="s">
        <v>3396</v>
      </c>
      <c r="H516" t="s">
        <v>3107</v>
      </c>
    </row>
    <row r="517" spans="1:8" x14ac:dyDescent="0.25">
      <c r="A517">
        <v>441598</v>
      </c>
      <c r="B517">
        <v>3016</v>
      </c>
      <c r="C517">
        <v>1001</v>
      </c>
      <c r="D517">
        <v>43249</v>
      </c>
      <c r="E517">
        <v>2958465</v>
      </c>
      <c r="F517" t="s">
        <v>3396</v>
      </c>
      <c r="H517" t="s">
        <v>3108</v>
      </c>
    </row>
    <row r="518" spans="1:8" x14ac:dyDescent="0.25">
      <c r="A518">
        <v>441739</v>
      </c>
      <c r="B518">
        <v>2877</v>
      </c>
      <c r="C518">
        <v>1001</v>
      </c>
      <c r="D518">
        <v>43249</v>
      </c>
      <c r="E518">
        <v>2958465</v>
      </c>
      <c r="F518" t="s">
        <v>3396</v>
      </c>
      <c r="H518" t="s">
        <v>3424</v>
      </c>
    </row>
    <row r="519" spans="1:8" x14ac:dyDescent="0.25">
      <c r="A519">
        <v>441813</v>
      </c>
      <c r="B519">
        <v>2859</v>
      </c>
      <c r="C519">
        <v>1001</v>
      </c>
      <c r="D519">
        <v>43249</v>
      </c>
      <c r="E519">
        <v>2958465</v>
      </c>
      <c r="F519" t="s">
        <v>3396</v>
      </c>
      <c r="H519" t="s">
        <v>264</v>
      </c>
    </row>
    <row r="520" spans="1:8" x14ac:dyDescent="0.25">
      <c r="A520">
        <v>441822</v>
      </c>
      <c r="B520">
        <v>2859</v>
      </c>
      <c r="C520">
        <v>1001</v>
      </c>
      <c r="D520">
        <v>43249</v>
      </c>
      <c r="E520">
        <v>2958465</v>
      </c>
      <c r="F520" t="s">
        <v>3396</v>
      </c>
      <c r="H520" t="s">
        <v>438</v>
      </c>
    </row>
    <row r="521" spans="1:8" x14ac:dyDescent="0.25">
      <c r="A521">
        <v>441936</v>
      </c>
      <c r="B521">
        <v>2900</v>
      </c>
      <c r="C521">
        <v>1001</v>
      </c>
      <c r="D521">
        <v>43249</v>
      </c>
      <c r="E521">
        <v>2958465</v>
      </c>
      <c r="F521" t="s">
        <v>3396</v>
      </c>
      <c r="H521" t="s">
        <v>3109</v>
      </c>
    </row>
    <row r="522" spans="1:8" x14ac:dyDescent="0.25">
      <c r="A522">
        <v>441949</v>
      </c>
      <c r="B522">
        <v>2900</v>
      </c>
      <c r="C522">
        <v>1001</v>
      </c>
      <c r="D522">
        <v>43249</v>
      </c>
      <c r="E522">
        <v>2958465</v>
      </c>
      <c r="F522" t="s">
        <v>3396</v>
      </c>
      <c r="H522" t="s">
        <v>476</v>
      </c>
    </row>
    <row r="523" spans="1:8" x14ac:dyDescent="0.25">
      <c r="A523">
        <v>441957</v>
      </c>
      <c r="B523">
        <v>2900</v>
      </c>
      <c r="C523">
        <v>1001</v>
      </c>
      <c r="D523">
        <v>43249</v>
      </c>
      <c r="E523">
        <v>2958465</v>
      </c>
      <c r="F523" t="s">
        <v>3396</v>
      </c>
      <c r="H523" t="s">
        <v>551</v>
      </c>
    </row>
    <row r="524" spans="1:8" x14ac:dyDescent="0.25">
      <c r="A524">
        <v>442084</v>
      </c>
      <c r="B524">
        <v>1979</v>
      </c>
      <c r="C524">
        <v>1001</v>
      </c>
      <c r="D524">
        <v>43249</v>
      </c>
      <c r="E524">
        <v>2958465</v>
      </c>
      <c r="F524" t="s">
        <v>3396</v>
      </c>
      <c r="H524" t="s">
        <v>3425</v>
      </c>
    </row>
    <row r="525" spans="1:8" x14ac:dyDescent="0.25">
      <c r="A525">
        <v>442101</v>
      </c>
      <c r="B525">
        <v>2218</v>
      </c>
      <c r="C525">
        <v>1001</v>
      </c>
      <c r="D525">
        <v>43249</v>
      </c>
      <c r="E525">
        <v>2958465</v>
      </c>
      <c r="F525" t="s">
        <v>3396</v>
      </c>
      <c r="H525" t="s">
        <v>229</v>
      </c>
    </row>
    <row r="526" spans="1:8" x14ac:dyDescent="0.25">
      <c r="A526">
        <v>442188</v>
      </c>
      <c r="B526">
        <v>3740</v>
      </c>
      <c r="C526">
        <v>1001</v>
      </c>
      <c r="D526">
        <v>43249</v>
      </c>
      <c r="E526">
        <v>2958465</v>
      </c>
      <c r="F526" t="s">
        <v>3396</v>
      </c>
      <c r="H526" t="s">
        <v>444</v>
      </c>
    </row>
    <row r="527" spans="1:8" x14ac:dyDescent="0.25">
      <c r="A527">
        <v>442191</v>
      </c>
      <c r="B527">
        <v>3651</v>
      </c>
      <c r="C527">
        <v>1001</v>
      </c>
      <c r="D527">
        <v>43249</v>
      </c>
      <c r="E527">
        <v>2958465</v>
      </c>
      <c r="F527" t="s">
        <v>3396</v>
      </c>
      <c r="H527" t="s">
        <v>3110</v>
      </c>
    </row>
    <row r="528" spans="1:8" x14ac:dyDescent="0.25">
      <c r="A528">
        <v>442703</v>
      </c>
      <c r="B528">
        <v>2190</v>
      </c>
      <c r="C528">
        <v>1001</v>
      </c>
      <c r="D528">
        <v>43249</v>
      </c>
      <c r="E528">
        <v>2958465</v>
      </c>
      <c r="F528" t="s">
        <v>3396</v>
      </c>
      <c r="H528" t="s">
        <v>3111</v>
      </c>
    </row>
    <row r="529" spans="1:8" x14ac:dyDescent="0.25">
      <c r="A529">
        <v>442963</v>
      </c>
      <c r="B529">
        <v>2630</v>
      </c>
      <c r="C529">
        <v>1001</v>
      </c>
      <c r="D529">
        <v>43249</v>
      </c>
      <c r="E529">
        <v>2958465</v>
      </c>
      <c r="F529" t="s">
        <v>3396</v>
      </c>
      <c r="H529" t="s">
        <v>790</v>
      </c>
    </row>
    <row r="530" spans="1:8" x14ac:dyDescent="0.25">
      <c r="A530">
        <v>443355</v>
      </c>
      <c r="B530">
        <v>3395</v>
      </c>
      <c r="C530">
        <v>1001</v>
      </c>
      <c r="D530">
        <v>43249</v>
      </c>
      <c r="E530">
        <v>2958465</v>
      </c>
      <c r="F530" t="s">
        <v>3396</v>
      </c>
      <c r="H530" t="s">
        <v>487</v>
      </c>
    </row>
    <row r="531" spans="1:8" x14ac:dyDescent="0.25">
      <c r="A531">
        <v>445807</v>
      </c>
      <c r="B531">
        <v>704.4</v>
      </c>
      <c r="C531">
        <v>1001</v>
      </c>
      <c r="D531">
        <v>43249</v>
      </c>
      <c r="E531">
        <v>2958465</v>
      </c>
      <c r="F531" t="s">
        <v>3396</v>
      </c>
      <c r="H531" t="s">
        <v>3112</v>
      </c>
    </row>
    <row r="532" spans="1:8" x14ac:dyDescent="0.25">
      <c r="A532">
        <v>445808</v>
      </c>
      <c r="B532">
        <v>880</v>
      </c>
      <c r="C532">
        <v>1001</v>
      </c>
      <c r="D532">
        <v>43249</v>
      </c>
      <c r="E532">
        <v>2958465</v>
      </c>
      <c r="F532" t="s">
        <v>3396</v>
      </c>
      <c r="H532" t="s">
        <v>937</v>
      </c>
    </row>
    <row r="533" spans="1:8" x14ac:dyDescent="0.25">
      <c r="A533">
        <v>445810</v>
      </c>
      <c r="B533">
        <v>960</v>
      </c>
      <c r="C533">
        <v>1001</v>
      </c>
      <c r="D533">
        <v>43249</v>
      </c>
      <c r="E533">
        <v>2958465</v>
      </c>
      <c r="F533" t="s">
        <v>3396</v>
      </c>
      <c r="H533" t="s">
        <v>929</v>
      </c>
    </row>
    <row r="534" spans="1:8" x14ac:dyDescent="0.25">
      <c r="A534">
        <v>445811</v>
      </c>
      <c r="B534">
        <v>880</v>
      </c>
      <c r="C534">
        <v>1001</v>
      </c>
      <c r="D534">
        <v>43249</v>
      </c>
      <c r="E534">
        <v>2958465</v>
      </c>
      <c r="F534" t="s">
        <v>3396</v>
      </c>
      <c r="H534" t="s">
        <v>921</v>
      </c>
    </row>
    <row r="535" spans="1:8" x14ac:dyDescent="0.25">
      <c r="A535">
        <v>445812</v>
      </c>
      <c r="B535">
        <v>880</v>
      </c>
      <c r="C535">
        <v>1001</v>
      </c>
      <c r="D535">
        <v>43249</v>
      </c>
      <c r="E535">
        <v>2958465</v>
      </c>
      <c r="F535" t="s">
        <v>3396</v>
      </c>
      <c r="H535" t="s">
        <v>933</v>
      </c>
    </row>
    <row r="536" spans="1:8" x14ac:dyDescent="0.25">
      <c r="A536">
        <v>445813</v>
      </c>
      <c r="B536">
        <v>1001</v>
      </c>
      <c r="C536">
        <v>1001</v>
      </c>
      <c r="D536">
        <v>43249</v>
      </c>
      <c r="E536">
        <v>2958465</v>
      </c>
      <c r="F536" t="s">
        <v>3396</v>
      </c>
      <c r="H536" t="s">
        <v>900</v>
      </c>
    </row>
    <row r="537" spans="1:8" x14ac:dyDescent="0.25">
      <c r="A537">
        <v>445814</v>
      </c>
      <c r="B537">
        <v>960</v>
      </c>
      <c r="C537">
        <v>1001</v>
      </c>
      <c r="D537">
        <v>43249</v>
      </c>
      <c r="E537">
        <v>2958465</v>
      </c>
      <c r="F537" t="s">
        <v>3396</v>
      </c>
      <c r="H537" t="s">
        <v>1141</v>
      </c>
    </row>
    <row r="538" spans="1:8" x14ac:dyDescent="0.25">
      <c r="A538">
        <v>445816</v>
      </c>
      <c r="B538">
        <v>880</v>
      </c>
      <c r="C538">
        <v>1001</v>
      </c>
      <c r="D538">
        <v>43249</v>
      </c>
      <c r="E538">
        <v>2958465</v>
      </c>
      <c r="F538" t="s">
        <v>3396</v>
      </c>
      <c r="H538" t="s">
        <v>934</v>
      </c>
    </row>
    <row r="539" spans="1:8" x14ac:dyDescent="0.25">
      <c r="A539">
        <v>446437</v>
      </c>
      <c r="B539">
        <v>1712.5</v>
      </c>
      <c r="C539">
        <v>1001</v>
      </c>
      <c r="D539">
        <v>43249</v>
      </c>
      <c r="E539">
        <v>2958465</v>
      </c>
      <c r="F539" t="s">
        <v>3396</v>
      </c>
      <c r="H539" t="s">
        <v>3426</v>
      </c>
    </row>
    <row r="540" spans="1:8" x14ac:dyDescent="0.25">
      <c r="A540">
        <v>447772</v>
      </c>
      <c r="B540">
        <v>743.6</v>
      </c>
      <c r="C540">
        <v>1001</v>
      </c>
      <c r="D540">
        <v>43249</v>
      </c>
      <c r="E540">
        <v>2958465</v>
      </c>
      <c r="F540" t="s">
        <v>3396</v>
      </c>
      <c r="H540" t="s">
        <v>865</v>
      </c>
    </row>
    <row r="541" spans="1:8" x14ac:dyDescent="0.25">
      <c r="A541">
        <v>447776</v>
      </c>
      <c r="B541">
        <v>836.6</v>
      </c>
      <c r="C541">
        <v>1001</v>
      </c>
      <c r="D541">
        <v>43249</v>
      </c>
      <c r="E541">
        <v>2958465</v>
      </c>
      <c r="F541" t="s">
        <v>3396</v>
      </c>
      <c r="H541" t="s">
        <v>942</v>
      </c>
    </row>
    <row r="542" spans="1:8" x14ac:dyDescent="0.25">
      <c r="A542">
        <v>447778</v>
      </c>
      <c r="B542">
        <v>875.2</v>
      </c>
      <c r="C542">
        <v>1001</v>
      </c>
      <c r="D542">
        <v>43249</v>
      </c>
      <c r="E542">
        <v>2958465</v>
      </c>
      <c r="F542" t="s">
        <v>3396</v>
      </c>
      <c r="H542" t="s">
        <v>900</v>
      </c>
    </row>
    <row r="543" spans="1:8" x14ac:dyDescent="0.25">
      <c r="A543">
        <v>447779</v>
      </c>
      <c r="B543">
        <v>875.2</v>
      </c>
      <c r="C543">
        <v>1001</v>
      </c>
      <c r="D543">
        <v>43249</v>
      </c>
      <c r="E543">
        <v>2958465</v>
      </c>
      <c r="F543" t="s">
        <v>3396</v>
      </c>
      <c r="H543" t="s">
        <v>3113</v>
      </c>
    </row>
    <row r="544" spans="1:8" x14ac:dyDescent="0.25">
      <c r="A544">
        <v>447780</v>
      </c>
      <c r="B544">
        <v>940</v>
      </c>
      <c r="C544">
        <v>1001</v>
      </c>
      <c r="D544">
        <v>43249</v>
      </c>
      <c r="E544">
        <v>2958465</v>
      </c>
      <c r="F544" t="s">
        <v>3396</v>
      </c>
      <c r="H544" t="s">
        <v>943</v>
      </c>
    </row>
    <row r="545" spans="1:8" x14ac:dyDescent="0.25">
      <c r="A545">
        <v>447782</v>
      </c>
      <c r="B545">
        <v>836</v>
      </c>
      <c r="C545">
        <v>1001</v>
      </c>
      <c r="D545">
        <v>43249</v>
      </c>
      <c r="E545">
        <v>2958465</v>
      </c>
      <c r="F545" t="s">
        <v>3396</v>
      </c>
      <c r="H545" t="s">
        <v>900</v>
      </c>
    </row>
    <row r="546" spans="1:8" x14ac:dyDescent="0.25">
      <c r="A546">
        <v>447784</v>
      </c>
      <c r="B546">
        <v>786.5</v>
      </c>
      <c r="C546">
        <v>1001</v>
      </c>
      <c r="D546">
        <v>43249</v>
      </c>
      <c r="E546">
        <v>2958465</v>
      </c>
      <c r="F546" t="s">
        <v>3396</v>
      </c>
      <c r="H546" t="s">
        <v>3114</v>
      </c>
    </row>
    <row r="547" spans="1:8" x14ac:dyDescent="0.25">
      <c r="A547">
        <v>447785</v>
      </c>
      <c r="B547">
        <v>860</v>
      </c>
      <c r="C547">
        <v>1001</v>
      </c>
      <c r="D547">
        <v>43249</v>
      </c>
      <c r="E547">
        <v>2958465</v>
      </c>
      <c r="F547" t="s">
        <v>3396</v>
      </c>
      <c r="H547" t="s">
        <v>3427</v>
      </c>
    </row>
    <row r="548" spans="1:8" x14ac:dyDescent="0.25">
      <c r="A548">
        <v>447788</v>
      </c>
      <c r="B548">
        <v>1457</v>
      </c>
      <c r="C548">
        <v>1001</v>
      </c>
      <c r="D548">
        <v>43249</v>
      </c>
      <c r="E548">
        <v>2958465</v>
      </c>
      <c r="F548" t="s">
        <v>3396</v>
      </c>
      <c r="H548" t="s">
        <v>3428</v>
      </c>
    </row>
    <row r="549" spans="1:8" x14ac:dyDescent="0.25">
      <c r="A549">
        <v>447789</v>
      </c>
      <c r="B549">
        <v>1358.5</v>
      </c>
      <c r="C549">
        <v>1001</v>
      </c>
      <c r="D549">
        <v>43249</v>
      </c>
      <c r="E549">
        <v>2958465</v>
      </c>
      <c r="F549" t="s">
        <v>3396</v>
      </c>
      <c r="H549" t="s">
        <v>3429</v>
      </c>
    </row>
    <row r="550" spans="1:8" x14ac:dyDescent="0.25">
      <c r="A550">
        <v>447794</v>
      </c>
      <c r="B550">
        <v>1056</v>
      </c>
      <c r="C550">
        <v>1001</v>
      </c>
      <c r="D550">
        <v>43249</v>
      </c>
      <c r="E550">
        <v>2958465</v>
      </c>
      <c r="F550" t="s">
        <v>3396</v>
      </c>
      <c r="H550" t="s">
        <v>874</v>
      </c>
    </row>
    <row r="551" spans="1:8" x14ac:dyDescent="0.25">
      <c r="A551">
        <v>447795</v>
      </c>
      <c r="B551">
        <v>886.6</v>
      </c>
      <c r="C551">
        <v>1001</v>
      </c>
      <c r="D551">
        <v>43249</v>
      </c>
      <c r="E551">
        <v>2958465</v>
      </c>
      <c r="F551" t="s">
        <v>3396</v>
      </c>
      <c r="H551" t="s">
        <v>3115</v>
      </c>
    </row>
    <row r="552" spans="1:8" x14ac:dyDescent="0.25">
      <c r="A552">
        <v>447805</v>
      </c>
      <c r="B552">
        <v>1492</v>
      </c>
      <c r="C552">
        <v>1001</v>
      </c>
      <c r="D552">
        <v>43249</v>
      </c>
      <c r="E552">
        <v>2958465</v>
      </c>
      <c r="F552" t="s">
        <v>3396</v>
      </c>
      <c r="H552" t="s">
        <v>866</v>
      </c>
    </row>
    <row r="553" spans="1:8" x14ac:dyDescent="0.25">
      <c r="A553">
        <v>447809</v>
      </c>
      <c r="B553">
        <v>1807</v>
      </c>
      <c r="C553">
        <v>1001</v>
      </c>
      <c r="D553">
        <v>43249</v>
      </c>
      <c r="E553">
        <v>2958465</v>
      </c>
      <c r="F553" t="s">
        <v>3396</v>
      </c>
      <c r="H553" t="s">
        <v>3430</v>
      </c>
    </row>
    <row r="554" spans="1:8" x14ac:dyDescent="0.25">
      <c r="A554">
        <v>447810</v>
      </c>
      <c r="B554">
        <v>1058.2</v>
      </c>
      <c r="C554">
        <v>1001</v>
      </c>
      <c r="D554">
        <v>43249</v>
      </c>
      <c r="E554">
        <v>2958465</v>
      </c>
      <c r="F554" t="s">
        <v>3396</v>
      </c>
      <c r="H554" t="s">
        <v>3116</v>
      </c>
    </row>
    <row r="555" spans="1:8" x14ac:dyDescent="0.25">
      <c r="A555">
        <v>447811</v>
      </c>
      <c r="B555">
        <v>1101.0999999999999</v>
      </c>
      <c r="C555">
        <v>1001</v>
      </c>
      <c r="D555">
        <v>43249</v>
      </c>
      <c r="E555">
        <v>2958465</v>
      </c>
      <c r="F555" t="s">
        <v>3396</v>
      </c>
      <c r="H555" t="s">
        <v>2720</v>
      </c>
    </row>
    <row r="556" spans="1:8" x14ac:dyDescent="0.25">
      <c r="A556">
        <v>447814</v>
      </c>
      <c r="B556">
        <v>1158</v>
      </c>
      <c r="C556">
        <v>1001</v>
      </c>
      <c r="D556">
        <v>43249</v>
      </c>
      <c r="E556">
        <v>2958465</v>
      </c>
      <c r="F556" t="s">
        <v>3396</v>
      </c>
      <c r="H556" t="s">
        <v>948</v>
      </c>
    </row>
    <row r="557" spans="1:8" x14ac:dyDescent="0.25">
      <c r="A557">
        <v>447817</v>
      </c>
      <c r="B557">
        <v>1072.5</v>
      </c>
      <c r="C557">
        <v>1001</v>
      </c>
      <c r="D557">
        <v>43249</v>
      </c>
      <c r="E557">
        <v>2958465</v>
      </c>
      <c r="F557" t="s">
        <v>3396</v>
      </c>
      <c r="H557" t="s">
        <v>3117</v>
      </c>
    </row>
    <row r="558" spans="1:8" x14ac:dyDescent="0.25">
      <c r="A558">
        <v>447821</v>
      </c>
      <c r="B558">
        <v>960</v>
      </c>
      <c r="C558">
        <v>1001</v>
      </c>
      <c r="D558">
        <v>43249</v>
      </c>
      <c r="E558">
        <v>2958465</v>
      </c>
      <c r="F558" t="s">
        <v>3396</v>
      </c>
      <c r="H558" t="s">
        <v>3431</v>
      </c>
    </row>
    <row r="559" spans="1:8" x14ac:dyDescent="0.25">
      <c r="A559">
        <v>447822</v>
      </c>
      <c r="B559">
        <v>960</v>
      </c>
      <c r="C559">
        <v>1001</v>
      </c>
      <c r="D559">
        <v>43249</v>
      </c>
      <c r="E559">
        <v>2958465</v>
      </c>
      <c r="F559" t="s">
        <v>3396</v>
      </c>
      <c r="H559" t="s">
        <v>926</v>
      </c>
    </row>
    <row r="560" spans="1:8" x14ac:dyDescent="0.25">
      <c r="A560">
        <v>447825</v>
      </c>
      <c r="B560">
        <v>2101</v>
      </c>
      <c r="C560">
        <v>1001</v>
      </c>
      <c r="D560">
        <v>43249</v>
      </c>
      <c r="E560">
        <v>2958465</v>
      </c>
      <c r="F560" t="s">
        <v>3396</v>
      </c>
      <c r="H560" t="s">
        <v>915</v>
      </c>
    </row>
    <row r="561" spans="1:8" x14ac:dyDescent="0.25">
      <c r="A561">
        <v>447838</v>
      </c>
      <c r="B561">
        <v>1101.0999999999999</v>
      </c>
      <c r="C561">
        <v>1001</v>
      </c>
      <c r="D561">
        <v>43249</v>
      </c>
      <c r="E561">
        <v>2958465</v>
      </c>
      <c r="F561" t="s">
        <v>3396</v>
      </c>
      <c r="H561" t="s">
        <v>3118</v>
      </c>
    </row>
    <row r="562" spans="1:8" x14ac:dyDescent="0.25">
      <c r="A562">
        <v>447840</v>
      </c>
      <c r="B562">
        <v>1058.2</v>
      </c>
      <c r="C562">
        <v>1001</v>
      </c>
      <c r="D562">
        <v>43249</v>
      </c>
      <c r="E562">
        <v>2958465</v>
      </c>
      <c r="F562" t="s">
        <v>3396</v>
      </c>
      <c r="H562" t="s">
        <v>3302</v>
      </c>
    </row>
    <row r="563" spans="1:8" x14ac:dyDescent="0.25">
      <c r="A563">
        <v>447847</v>
      </c>
      <c r="B563">
        <v>1624</v>
      </c>
      <c r="C563">
        <v>1001</v>
      </c>
      <c r="D563">
        <v>43249</v>
      </c>
      <c r="E563">
        <v>2958465</v>
      </c>
      <c r="F563" t="s">
        <v>3396</v>
      </c>
      <c r="H563" t="s">
        <v>3303</v>
      </c>
    </row>
    <row r="564" spans="1:8" x14ac:dyDescent="0.25">
      <c r="A564">
        <v>447849</v>
      </c>
      <c r="B564">
        <v>1222</v>
      </c>
      <c r="C564">
        <v>1001</v>
      </c>
      <c r="D564">
        <v>43249</v>
      </c>
      <c r="E564">
        <v>2958465</v>
      </c>
      <c r="F564" t="s">
        <v>3396</v>
      </c>
      <c r="H564" t="s">
        <v>964</v>
      </c>
    </row>
    <row r="565" spans="1:8" x14ac:dyDescent="0.25">
      <c r="A565">
        <v>447851</v>
      </c>
      <c r="B565">
        <v>1238.4000000000001</v>
      </c>
      <c r="C565">
        <v>1001</v>
      </c>
      <c r="D565">
        <v>43249</v>
      </c>
      <c r="E565">
        <v>2958465</v>
      </c>
      <c r="F565" t="s">
        <v>3396</v>
      </c>
      <c r="H565" t="s">
        <v>3119</v>
      </c>
    </row>
    <row r="566" spans="1:8" x14ac:dyDescent="0.25">
      <c r="A566">
        <v>447852</v>
      </c>
      <c r="B566">
        <v>1229</v>
      </c>
      <c r="C566">
        <v>1001</v>
      </c>
      <c r="D566">
        <v>43249</v>
      </c>
      <c r="E566">
        <v>2958465</v>
      </c>
      <c r="F566" t="s">
        <v>3396</v>
      </c>
      <c r="H566" t="s">
        <v>3304</v>
      </c>
    </row>
    <row r="567" spans="1:8" x14ac:dyDescent="0.25">
      <c r="A567">
        <v>447854</v>
      </c>
      <c r="B567">
        <v>1306</v>
      </c>
      <c r="C567">
        <v>1001</v>
      </c>
      <c r="D567">
        <v>43249</v>
      </c>
      <c r="E567">
        <v>2958465</v>
      </c>
      <c r="F567" t="s">
        <v>3396</v>
      </c>
      <c r="H567" t="s">
        <v>961</v>
      </c>
    </row>
    <row r="568" spans="1:8" x14ac:dyDescent="0.25">
      <c r="A568">
        <v>447855</v>
      </c>
      <c r="B568">
        <v>1238.4000000000001</v>
      </c>
      <c r="C568">
        <v>1001</v>
      </c>
      <c r="D568">
        <v>43249</v>
      </c>
      <c r="E568">
        <v>2958465</v>
      </c>
      <c r="F568" t="s">
        <v>3396</v>
      </c>
      <c r="H568" t="s">
        <v>968</v>
      </c>
    </row>
    <row r="569" spans="1:8" x14ac:dyDescent="0.25">
      <c r="A569">
        <v>447857</v>
      </c>
      <c r="B569">
        <v>1275</v>
      </c>
      <c r="C569">
        <v>1001</v>
      </c>
      <c r="D569">
        <v>43249</v>
      </c>
      <c r="E569">
        <v>2958465</v>
      </c>
      <c r="F569" t="s">
        <v>3396</v>
      </c>
      <c r="H569" t="s">
        <v>895</v>
      </c>
    </row>
    <row r="570" spans="1:8" x14ac:dyDescent="0.25">
      <c r="A570">
        <v>447858</v>
      </c>
      <c r="B570">
        <v>1623</v>
      </c>
      <c r="C570">
        <v>1001</v>
      </c>
      <c r="D570">
        <v>43249</v>
      </c>
      <c r="E570">
        <v>2958465</v>
      </c>
      <c r="F570" t="s">
        <v>3396</v>
      </c>
      <c r="H570" t="s">
        <v>2718</v>
      </c>
    </row>
    <row r="571" spans="1:8" x14ac:dyDescent="0.25">
      <c r="A571">
        <v>447859</v>
      </c>
      <c r="B571">
        <v>1001</v>
      </c>
      <c r="C571">
        <v>1001</v>
      </c>
      <c r="D571">
        <v>43249</v>
      </c>
      <c r="E571">
        <v>2958465</v>
      </c>
      <c r="F571" t="s">
        <v>3396</v>
      </c>
      <c r="H571" t="s">
        <v>3120</v>
      </c>
    </row>
    <row r="572" spans="1:8" x14ac:dyDescent="0.25">
      <c r="A572">
        <v>447861</v>
      </c>
      <c r="B572">
        <v>1122.5999999999999</v>
      </c>
      <c r="C572">
        <v>1001</v>
      </c>
      <c r="D572">
        <v>43249</v>
      </c>
      <c r="E572">
        <v>2958465</v>
      </c>
      <c r="F572" t="s">
        <v>3396</v>
      </c>
      <c r="H572" t="s">
        <v>3121</v>
      </c>
    </row>
    <row r="573" spans="1:8" x14ac:dyDescent="0.25">
      <c r="A573">
        <v>447862</v>
      </c>
      <c r="B573">
        <v>1383</v>
      </c>
      <c r="C573">
        <v>1001</v>
      </c>
      <c r="D573">
        <v>43249</v>
      </c>
      <c r="E573">
        <v>2958465</v>
      </c>
      <c r="F573" t="s">
        <v>3396</v>
      </c>
      <c r="H573" t="s">
        <v>3305</v>
      </c>
    </row>
    <row r="574" spans="1:8" x14ac:dyDescent="0.25">
      <c r="A574">
        <v>451716</v>
      </c>
      <c r="B574">
        <v>1122.5</v>
      </c>
      <c r="C574">
        <v>1001</v>
      </c>
      <c r="D574">
        <v>43249</v>
      </c>
      <c r="E574">
        <v>2958465</v>
      </c>
      <c r="F574" t="s">
        <v>3396</v>
      </c>
      <c r="H574" t="s">
        <v>958</v>
      </c>
    </row>
    <row r="575" spans="1:8" x14ac:dyDescent="0.25">
      <c r="A575">
        <v>452781</v>
      </c>
      <c r="B575">
        <v>839.7</v>
      </c>
      <c r="C575">
        <v>1001</v>
      </c>
      <c r="D575">
        <v>43249</v>
      </c>
      <c r="E575">
        <v>2958465</v>
      </c>
      <c r="F575" t="s">
        <v>3396</v>
      </c>
      <c r="H575" t="s">
        <v>884</v>
      </c>
    </row>
    <row r="576" spans="1:8" x14ac:dyDescent="0.25">
      <c r="A576">
        <v>452783</v>
      </c>
      <c r="B576">
        <v>1272.7</v>
      </c>
      <c r="C576">
        <v>1001</v>
      </c>
      <c r="D576">
        <v>43249</v>
      </c>
      <c r="E576">
        <v>2958465</v>
      </c>
      <c r="F576" t="s">
        <v>3396</v>
      </c>
      <c r="H576" t="s">
        <v>967</v>
      </c>
    </row>
    <row r="577" spans="1:8" x14ac:dyDescent="0.25">
      <c r="A577">
        <v>455513</v>
      </c>
      <c r="B577">
        <v>1093</v>
      </c>
      <c r="C577">
        <v>1001</v>
      </c>
      <c r="D577">
        <v>43249</v>
      </c>
      <c r="E577">
        <v>2958465</v>
      </c>
      <c r="F577" t="s">
        <v>3396</v>
      </c>
      <c r="H577" t="s">
        <v>948</v>
      </c>
    </row>
    <row r="578" spans="1:8" x14ac:dyDescent="0.25">
      <c r="A578">
        <v>455514</v>
      </c>
      <c r="B578">
        <v>1510</v>
      </c>
      <c r="C578">
        <v>1001</v>
      </c>
      <c r="D578">
        <v>43249</v>
      </c>
      <c r="E578">
        <v>2958465</v>
      </c>
      <c r="F578" t="s">
        <v>3396</v>
      </c>
      <c r="H578" t="s">
        <v>912</v>
      </c>
    </row>
    <row r="579" spans="1:8" x14ac:dyDescent="0.25">
      <c r="A579">
        <v>455515</v>
      </c>
      <c r="B579">
        <v>1802</v>
      </c>
      <c r="C579">
        <v>1001</v>
      </c>
      <c r="D579">
        <v>43249</v>
      </c>
      <c r="E579">
        <v>2958465</v>
      </c>
      <c r="F579" t="s">
        <v>3396</v>
      </c>
      <c r="H579" t="s">
        <v>1142</v>
      </c>
    </row>
    <row r="580" spans="1:8" x14ac:dyDescent="0.25">
      <c r="A580">
        <v>455527</v>
      </c>
      <c r="B580">
        <v>1804</v>
      </c>
      <c r="C580">
        <v>1001</v>
      </c>
      <c r="D580">
        <v>43249</v>
      </c>
      <c r="E580">
        <v>2958465</v>
      </c>
      <c r="F580" t="s">
        <v>3396</v>
      </c>
      <c r="H580" t="s">
        <v>883</v>
      </c>
    </row>
    <row r="581" spans="1:8" x14ac:dyDescent="0.25">
      <c r="A581">
        <v>470708</v>
      </c>
      <c r="B581">
        <v>4830</v>
      </c>
      <c r="C581">
        <v>1001</v>
      </c>
      <c r="D581">
        <v>43249</v>
      </c>
      <c r="E581">
        <v>2958465</v>
      </c>
      <c r="F581" t="s">
        <v>3396</v>
      </c>
      <c r="H581" t="s">
        <v>3122</v>
      </c>
    </row>
    <row r="582" spans="1:8" x14ac:dyDescent="0.25">
      <c r="A582">
        <v>471344</v>
      </c>
      <c r="B582">
        <v>2500</v>
      </c>
      <c r="C582">
        <v>1001</v>
      </c>
      <c r="D582">
        <v>43249</v>
      </c>
      <c r="E582">
        <v>2958465</v>
      </c>
      <c r="F582" t="s">
        <v>3396</v>
      </c>
      <c r="H582" t="s">
        <v>94</v>
      </c>
    </row>
    <row r="583" spans="1:8" x14ac:dyDescent="0.25">
      <c r="A583">
        <v>471345</v>
      </c>
      <c r="B583">
        <v>2740</v>
      </c>
      <c r="C583">
        <v>1001</v>
      </c>
      <c r="D583">
        <v>43249</v>
      </c>
      <c r="E583">
        <v>2958465</v>
      </c>
      <c r="F583" t="s">
        <v>3396</v>
      </c>
      <c r="H583" t="s">
        <v>3123</v>
      </c>
    </row>
    <row r="584" spans="1:8" x14ac:dyDescent="0.25">
      <c r="A584">
        <v>471357</v>
      </c>
      <c r="B584">
        <v>3425</v>
      </c>
      <c r="C584">
        <v>1001</v>
      </c>
      <c r="D584">
        <v>43249</v>
      </c>
      <c r="E584">
        <v>2958465</v>
      </c>
      <c r="F584" t="s">
        <v>3396</v>
      </c>
      <c r="H584" t="s">
        <v>3432</v>
      </c>
    </row>
    <row r="585" spans="1:8" x14ac:dyDescent="0.25">
      <c r="A585">
        <v>471359</v>
      </c>
      <c r="B585">
        <v>3505</v>
      </c>
      <c r="C585">
        <v>1001</v>
      </c>
      <c r="D585">
        <v>43249</v>
      </c>
      <c r="E585">
        <v>2958465</v>
      </c>
      <c r="F585" t="s">
        <v>3396</v>
      </c>
      <c r="H585" t="s">
        <v>3124</v>
      </c>
    </row>
    <row r="586" spans="1:8" x14ac:dyDescent="0.25">
      <c r="A586">
        <v>474276</v>
      </c>
      <c r="B586">
        <v>3505</v>
      </c>
      <c r="C586">
        <v>1001</v>
      </c>
      <c r="D586">
        <v>43249</v>
      </c>
      <c r="E586">
        <v>2958465</v>
      </c>
      <c r="F586" t="s">
        <v>3396</v>
      </c>
      <c r="H586" t="s">
        <v>578</v>
      </c>
    </row>
    <row r="587" spans="1:8" x14ac:dyDescent="0.25">
      <c r="A587">
        <v>487232</v>
      </c>
      <c r="B587">
        <v>880</v>
      </c>
      <c r="C587">
        <v>1001</v>
      </c>
      <c r="D587">
        <v>43249</v>
      </c>
      <c r="E587">
        <v>2958465</v>
      </c>
      <c r="F587" t="s">
        <v>3396</v>
      </c>
      <c r="H587" t="s">
        <v>921</v>
      </c>
    </row>
    <row r="588" spans="1:8" x14ac:dyDescent="0.25">
      <c r="A588">
        <v>487234</v>
      </c>
      <c r="B588">
        <v>1417</v>
      </c>
      <c r="C588">
        <v>1001</v>
      </c>
      <c r="D588">
        <v>43249</v>
      </c>
      <c r="E588">
        <v>2958465</v>
      </c>
      <c r="F588" t="s">
        <v>3396</v>
      </c>
      <c r="H588" t="s">
        <v>953</v>
      </c>
    </row>
    <row r="589" spans="1:8" x14ac:dyDescent="0.25">
      <c r="A589">
        <v>489999</v>
      </c>
      <c r="B589">
        <v>4750</v>
      </c>
      <c r="C589">
        <v>1001</v>
      </c>
      <c r="D589">
        <v>43249</v>
      </c>
      <c r="E589">
        <v>2958465</v>
      </c>
      <c r="F589" t="s">
        <v>3396</v>
      </c>
      <c r="H589" t="s">
        <v>451</v>
      </c>
    </row>
    <row r="590" spans="1:8" x14ac:dyDescent="0.25">
      <c r="A590">
        <v>490001</v>
      </c>
      <c r="B590">
        <v>3850</v>
      </c>
      <c r="C590">
        <v>1001</v>
      </c>
      <c r="D590">
        <v>43249</v>
      </c>
      <c r="E590">
        <v>2958465</v>
      </c>
      <c r="F590" t="s">
        <v>3396</v>
      </c>
      <c r="H590" t="s">
        <v>152</v>
      </c>
    </row>
    <row r="591" spans="1:8" x14ac:dyDescent="0.25">
      <c r="A591">
        <v>490002</v>
      </c>
      <c r="B591">
        <v>3850</v>
      </c>
      <c r="C591">
        <v>1001</v>
      </c>
      <c r="D591">
        <v>43249</v>
      </c>
      <c r="E591">
        <v>2958465</v>
      </c>
      <c r="F591" t="s">
        <v>3396</v>
      </c>
      <c r="H591" t="s">
        <v>489</v>
      </c>
    </row>
    <row r="592" spans="1:8" x14ac:dyDescent="0.25">
      <c r="A592">
        <v>494129</v>
      </c>
      <c r="B592">
        <v>660</v>
      </c>
      <c r="C592">
        <v>1001</v>
      </c>
      <c r="D592">
        <v>43249</v>
      </c>
      <c r="E592">
        <v>2958465</v>
      </c>
      <c r="F592" t="s">
        <v>3396</v>
      </c>
      <c r="H592" t="s">
        <v>3125</v>
      </c>
    </row>
    <row r="593" spans="1:8" x14ac:dyDescent="0.25">
      <c r="A593">
        <v>494903</v>
      </c>
      <c r="B593">
        <v>3850</v>
      </c>
      <c r="C593">
        <v>1001</v>
      </c>
      <c r="D593">
        <v>43249</v>
      </c>
      <c r="E593">
        <v>2958465</v>
      </c>
      <c r="F593" t="s">
        <v>3396</v>
      </c>
      <c r="H593" t="s">
        <v>149</v>
      </c>
    </row>
    <row r="594" spans="1:8" x14ac:dyDescent="0.25">
      <c r="A594">
        <v>496767</v>
      </c>
      <c r="B594">
        <v>1010</v>
      </c>
      <c r="C594">
        <v>1001</v>
      </c>
      <c r="D594">
        <v>43249</v>
      </c>
      <c r="E594">
        <v>2958465</v>
      </c>
      <c r="F594" t="s">
        <v>3396</v>
      </c>
      <c r="H594" t="s">
        <v>2719</v>
      </c>
    </row>
    <row r="595" spans="1:8" x14ac:dyDescent="0.25">
      <c r="A595">
        <v>496768</v>
      </c>
      <c r="B595">
        <v>1621</v>
      </c>
      <c r="C595">
        <v>1001</v>
      </c>
      <c r="D595">
        <v>43249</v>
      </c>
      <c r="E595">
        <v>2958465</v>
      </c>
      <c r="F595" t="s">
        <v>3396</v>
      </c>
      <c r="H595" t="s">
        <v>3433</v>
      </c>
    </row>
    <row r="596" spans="1:8" x14ac:dyDescent="0.25">
      <c r="A596">
        <v>496769</v>
      </c>
      <c r="B596">
        <v>1141</v>
      </c>
      <c r="C596">
        <v>1001</v>
      </c>
      <c r="D596">
        <v>43249</v>
      </c>
      <c r="E596">
        <v>2958465</v>
      </c>
      <c r="F596" t="s">
        <v>3396</v>
      </c>
      <c r="H596" t="s">
        <v>956</v>
      </c>
    </row>
    <row r="597" spans="1:8" x14ac:dyDescent="0.25">
      <c r="A597">
        <v>498828</v>
      </c>
      <c r="B597">
        <v>880</v>
      </c>
      <c r="C597">
        <v>1001</v>
      </c>
      <c r="D597">
        <v>43249</v>
      </c>
      <c r="E597">
        <v>2958465</v>
      </c>
      <c r="F597" t="s">
        <v>3396</v>
      </c>
      <c r="H597" t="s">
        <v>3434</v>
      </c>
    </row>
    <row r="598" spans="1:8" x14ac:dyDescent="0.25">
      <c r="A598">
        <v>499298</v>
      </c>
      <c r="B598">
        <v>1254</v>
      </c>
      <c r="C598">
        <v>1001</v>
      </c>
      <c r="D598">
        <v>43249</v>
      </c>
      <c r="E598">
        <v>2958465</v>
      </c>
      <c r="F598" t="s">
        <v>3396</v>
      </c>
      <c r="H598" t="s">
        <v>3435</v>
      </c>
    </row>
    <row r="599" spans="1:8" x14ac:dyDescent="0.25">
      <c r="A599">
        <v>650321</v>
      </c>
      <c r="B599">
        <v>869</v>
      </c>
      <c r="C599">
        <v>1001</v>
      </c>
      <c r="D599">
        <v>43249</v>
      </c>
      <c r="E599">
        <v>2958465</v>
      </c>
      <c r="F599" t="s">
        <v>3396</v>
      </c>
      <c r="H599" t="s">
        <v>884</v>
      </c>
    </row>
    <row r="600" spans="1:8" x14ac:dyDescent="0.25">
      <c r="A600">
        <v>650323</v>
      </c>
      <c r="B600">
        <v>960</v>
      </c>
      <c r="C600">
        <v>1001</v>
      </c>
      <c r="D600">
        <v>43249</v>
      </c>
      <c r="E600">
        <v>2958465</v>
      </c>
      <c r="F600" t="s">
        <v>3396</v>
      </c>
      <c r="H600" t="s">
        <v>932</v>
      </c>
    </row>
    <row r="601" spans="1:8" x14ac:dyDescent="0.25">
      <c r="A601">
        <v>651890</v>
      </c>
      <c r="B601">
        <v>995</v>
      </c>
      <c r="C601">
        <v>1001</v>
      </c>
      <c r="D601">
        <v>43249</v>
      </c>
      <c r="E601">
        <v>2958465</v>
      </c>
      <c r="F601" t="s">
        <v>3396</v>
      </c>
      <c r="H601" t="s">
        <v>941</v>
      </c>
    </row>
    <row r="602" spans="1:8" x14ac:dyDescent="0.25">
      <c r="A602">
        <v>651891</v>
      </c>
      <c r="B602">
        <v>1155</v>
      </c>
      <c r="C602">
        <v>1001</v>
      </c>
      <c r="D602">
        <v>43249</v>
      </c>
      <c r="E602">
        <v>2958465</v>
      </c>
      <c r="F602" t="s">
        <v>3396</v>
      </c>
      <c r="H602" t="s">
        <v>977</v>
      </c>
    </row>
    <row r="603" spans="1:8" x14ac:dyDescent="0.25">
      <c r="A603">
        <v>654792</v>
      </c>
      <c r="B603">
        <v>4050</v>
      </c>
      <c r="C603">
        <v>1001</v>
      </c>
      <c r="D603">
        <v>43249</v>
      </c>
      <c r="E603">
        <v>2958465</v>
      </c>
      <c r="F603" t="s">
        <v>3396</v>
      </c>
      <c r="H603" t="s">
        <v>552</v>
      </c>
    </row>
    <row r="604" spans="1:8" x14ac:dyDescent="0.25">
      <c r="A604">
        <v>654799</v>
      </c>
      <c r="B604">
        <v>4940</v>
      </c>
      <c r="C604">
        <v>1001</v>
      </c>
      <c r="D604">
        <v>43249</v>
      </c>
      <c r="E604">
        <v>2958465</v>
      </c>
      <c r="F604" t="s">
        <v>3396</v>
      </c>
      <c r="H604" t="s">
        <v>3436</v>
      </c>
    </row>
    <row r="605" spans="1:8" x14ac:dyDescent="0.25">
      <c r="A605">
        <v>654804</v>
      </c>
      <c r="B605">
        <v>4940</v>
      </c>
      <c r="C605">
        <v>1001</v>
      </c>
      <c r="D605">
        <v>43249</v>
      </c>
      <c r="E605">
        <v>2958465</v>
      </c>
      <c r="F605" t="s">
        <v>3396</v>
      </c>
      <c r="H605" t="s">
        <v>3437</v>
      </c>
    </row>
    <row r="606" spans="1:8" x14ac:dyDescent="0.25">
      <c r="A606">
        <v>661481</v>
      </c>
      <c r="B606">
        <v>1226</v>
      </c>
      <c r="C606">
        <v>1001</v>
      </c>
      <c r="D606">
        <v>43249</v>
      </c>
      <c r="E606">
        <v>2958465</v>
      </c>
      <c r="F606" t="s">
        <v>3396</v>
      </c>
      <c r="H606" t="s">
        <v>898</v>
      </c>
    </row>
    <row r="607" spans="1:8" x14ac:dyDescent="0.25">
      <c r="A607">
        <v>661482</v>
      </c>
      <c r="B607">
        <v>880</v>
      </c>
      <c r="C607">
        <v>1001</v>
      </c>
      <c r="D607">
        <v>43249</v>
      </c>
      <c r="E607">
        <v>2958465</v>
      </c>
      <c r="F607" t="s">
        <v>3396</v>
      </c>
      <c r="H607" t="s">
        <v>3438</v>
      </c>
    </row>
    <row r="608" spans="1:8" x14ac:dyDescent="0.25">
      <c r="A608">
        <v>661506</v>
      </c>
      <c r="B608">
        <v>3650</v>
      </c>
      <c r="C608">
        <v>1001</v>
      </c>
      <c r="D608">
        <v>43249</v>
      </c>
      <c r="E608">
        <v>2958465</v>
      </c>
      <c r="F608" t="s">
        <v>3396</v>
      </c>
      <c r="H608" t="s">
        <v>1914</v>
      </c>
    </row>
    <row r="609" spans="1:8" x14ac:dyDescent="0.25">
      <c r="A609">
        <v>661507</v>
      </c>
      <c r="B609">
        <v>3650</v>
      </c>
      <c r="C609">
        <v>1001</v>
      </c>
      <c r="D609">
        <v>43249</v>
      </c>
      <c r="E609">
        <v>2958465</v>
      </c>
      <c r="F609" t="s">
        <v>3396</v>
      </c>
      <c r="H609" t="s">
        <v>1916</v>
      </c>
    </row>
    <row r="610" spans="1:8" x14ac:dyDescent="0.25">
      <c r="A610">
        <v>661508</v>
      </c>
      <c r="B610">
        <v>3650</v>
      </c>
      <c r="C610">
        <v>1001</v>
      </c>
      <c r="D610">
        <v>43249</v>
      </c>
      <c r="E610">
        <v>2958465</v>
      </c>
      <c r="F610" t="s">
        <v>3396</v>
      </c>
      <c r="H610" t="s">
        <v>1917</v>
      </c>
    </row>
    <row r="611" spans="1:8" x14ac:dyDescent="0.25">
      <c r="A611">
        <v>661509</v>
      </c>
      <c r="B611">
        <v>3650</v>
      </c>
      <c r="C611">
        <v>1001</v>
      </c>
      <c r="D611">
        <v>43249</v>
      </c>
      <c r="E611">
        <v>2958465</v>
      </c>
      <c r="F611" t="s">
        <v>3396</v>
      </c>
      <c r="H611" t="s">
        <v>1919</v>
      </c>
    </row>
    <row r="612" spans="1:8" x14ac:dyDescent="0.25">
      <c r="A612">
        <v>661510</v>
      </c>
      <c r="B612">
        <v>3650</v>
      </c>
      <c r="C612">
        <v>1001</v>
      </c>
      <c r="D612">
        <v>43249</v>
      </c>
      <c r="E612">
        <v>2958465</v>
      </c>
      <c r="F612" t="s">
        <v>3396</v>
      </c>
      <c r="H612" t="s">
        <v>1921</v>
      </c>
    </row>
    <row r="613" spans="1:8" x14ac:dyDescent="0.25">
      <c r="A613">
        <v>661512</v>
      </c>
      <c r="B613">
        <v>3650</v>
      </c>
      <c r="C613">
        <v>1001</v>
      </c>
      <c r="D613">
        <v>43249</v>
      </c>
      <c r="E613">
        <v>2958465</v>
      </c>
      <c r="F613" t="s">
        <v>3396</v>
      </c>
      <c r="H613" t="s">
        <v>1923</v>
      </c>
    </row>
    <row r="614" spans="1:8" x14ac:dyDescent="0.25">
      <c r="A614">
        <v>661513</v>
      </c>
      <c r="B614">
        <v>3650</v>
      </c>
      <c r="C614">
        <v>1001</v>
      </c>
      <c r="D614">
        <v>43249</v>
      </c>
      <c r="E614">
        <v>2958465</v>
      </c>
      <c r="F614" t="s">
        <v>3396</v>
      </c>
      <c r="H614" t="s">
        <v>1925</v>
      </c>
    </row>
    <row r="615" spans="1:8" x14ac:dyDescent="0.25">
      <c r="A615">
        <v>661515</v>
      </c>
      <c r="B615">
        <v>3650</v>
      </c>
      <c r="C615">
        <v>1001</v>
      </c>
      <c r="D615">
        <v>43249</v>
      </c>
      <c r="E615">
        <v>2958465</v>
      </c>
      <c r="F615" t="s">
        <v>3396</v>
      </c>
      <c r="H615" t="s">
        <v>1927</v>
      </c>
    </row>
    <row r="616" spans="1:8" x14ac:dyDescent="0.25">
      <c r="A616">
        <v>661516</v>
      </c>
      <c r="B616">
        <v>3650</v>
      </c>
      <c r="C616">
        <v>1001</v>
      </c>
      <c r="D616">
        <v>43249</v>
      </c>
      <c r="E616">
        <v>2958465</v>
      </c>
      <c r="F616" t="s">
        <v>3396</v>
      </c>
      <c r="H616" t="s">
        <v>1929</v>
      </c>
    </row>
    <row r="617" spans="1:8" x14ac:dyDescent="0.25">
      <c r="A617">
        <v>661517</v>
      </c>
      <c r="B617">
        <v>3650</v>
      </c>
      <c r="C617">
        <v>1001</v>
      </c>
      <c r="D617">
        <v>43249</v>
      </c>
      <c r="E617">
        <v>2958465</v>
      </c>
      <c r="F617" t="s">
        <v>3396</v>
      </c>
      <c r="H617" t="s">
        <v>1931</v>
      </c>
    </row>
    <row r="618" spans="1:8" x14ac:dyDescent="0.25">
      <c r="A618">
        <v>661518</v>
      </c>
      <c r="B618">
        <v>3650</v>
      </c>
      <c r="C618">
        <v>1001</v>
      </c>
      <c r="D618">
        <v>43249</v>
      </c>
      <c r="E618">
        <v>2958465</v>
      </c>
      <c r="F618" t="s">
        <v>3396</v>
      </c>
      <c r="H618" t="s">
        <v>1933</v>
      </c>
    </row>
    <row r="619" spans="1:8" x14ac:dyDescent="0.25">
      <c r="A619">
        <v>661519</v>
      </c>
      <c r="B619">
        <v>3650</v>
      </c>
      <c r="C619">
        <v>1001</v>
      </c>
      <c r="D619">
        <v>43249</v>
      </c>
      <c r="E619">
        <v>2958465</v>
      </c>
      <c r="F619" t="s">
        <v>3396</v>
      </c>
      <c r="H619" t="s">
        <v>1935</v>
      </c>
    </row>
    <row r="620" spans="1:8" x14ac:dyDescent="0.25">
      <c r="A620">
        <v>661520</v>
      </c>
      <c r="B620">
        <v>3650</v>
      </c>
      <c r="C620">
        <v>1001</v>
      </c>
      <c r="D620">
        <v>43249</v>
      </c>
      <c r="E620">
        <v>2958465</v>
      </c>
      <c r="F620" t="s">
        <v>3396</v>
      </c>
      <c r="H620" t="s">
        <v>1937</v>
      </c>
    </row>
    <row r="621" spans="1:8" x14ac:dyDescent="0.25">
      <c r="A621">
        <v>661521</v>
      </c>
      <c r="B621">
        <v>3650</v>
      </c>
      <c r="C621">
        <v>1001</v>
      </c>
      <c r="D621">
        <v>43249</v>
      </c>
      <c r="E621">
        <v>2958465</v>
      </c>
      <c r="F621" t="s">
        <v>3396</v>
      </c>
      <c r="H621" t="s">
        <v>1939</v>
      </c>
    </row>
    <row r="622" spans="1:8" x14ac:dyDescent="0.25">
      <c r="A622">
        <v>661523</v>
      </c>
      <c r="B622">
        <v>3850</v>
      </c>
      <c r="C622">
        <v>1001</v>
      </c>
      <c r="D622">
        <v>43249</v>
      </c>
      <c r="E622">
        <v>2958465</v>
      </c>
      <c r="F622" t="s">
        <v>3396</v>
      </c>
      <c r="H622" t="s">
        <v>1941</v>
      </c>
    </row>
    <row r="623" spans="1:8" x14ac:dyDescent="0.25">
      <c r="A623">
        <v>661524</v>
      </c>
      <c r="B623">
        <v>3650</v>
      </c>
      <c r="C623">
        <v>1001</v>
      </c>
      <c r="D623">
        <v>43249</v>
      </c>
      <c r="E623">
        <v>2958465</v>
      </c>
      <c r="F623" t="s">
        <v>3396</v>
      </c>
      <c r="H623" t="s">
        <v>1943</v>
      </c>
    </row>
    <row r="624" spans="1:8" x14ac:dyDescent="0.25">
      <c r="A624">
        <v>661525</v>
      </c>
      <c r="B624">
        <v>3650</v>
      </c>
      <c r="C624">
        <v>1001</v>
      </c>
      <c r="D624">
        <v>43249</v>
      </c>
      <c r="E624">
        <v>2958465</v>
      </c>
      <c r="F624" t="s">
        <v>3396</v>
      </c>
      <c r="H624" t="s">
        <v>1944</v>
      </c>
    </row>
    <row r="625" spans="1:8" x14ac:dyDescent="0.25">
      <c r="A625">
        <v>661526</v>
      </c>
      <c r="B625">
        <v>3650</v>
      </c>
      <c r="C625">
        <v>1001</v>
      </c>
      <c r="D625">
        <v>43249</v>
      </c>
      <c r="E625">
        <v>2958465</v>
      </c>
      <c r="F625" t="s">
        <v>3396</v>
      </c>
      <c r="H625" t="s">
        <v>1946</v>
      </c>
    </row>
    <row r="626" spans="1:8" x14ac:dyDescent="0.25">
      <c r="A626">
        <v>661527</v>
      </c>
      <c r="B626">
        <v>3650</v>
      </c>
      <c r="C626">
        <v>1001</v>
      </c>
      <c r="D626">
        <v>43249</v>
      </c>
      <c r="E626">
        <v>2958465</v>
      </c>
      <c r="F626" t="s">
        <v>3396</v>
      </c>
      <c r="H626" t="s">
        <v>1947</v>
      </c>
    </row>
    <row r="627" spans="1:8" x14ac:dyDescent="0.25">
      <c r="A627">
        <v>661528</v>
      </c>
      <c r="B627">
        <v>3650</v>
      </c>
      <c r="C627">
        <v>1001</v>
      </c>
      <c r="D627">
        <v>43249</v>
      </c>
      <c r="E627">
        <v>2958465</v>
      </c>
      <c r="F627" t="s">
        <v>3396</v>
      </c>
      <c r="H627" t="s">
        <v>1948</v>
      </c>
    </row>
    <row r="628" spans="1:8" x14ac:dyDescent="0.25">
      <c r="A628">
        <v>661529</v>
      </c>
      <c r="B628">
        <v>3650</v>
      </c>
      <c r="C628">
        <v>1001</v>
      </c>
      <c r="D628">
        <v>43249</v>
      </c>
      <c r="E628">
        <v>2958465</v>
      </c>
      <c r="F628" t="s">
        <v>3396</v>
      </c>
      <c r="H628" t="s">
        <v>3272</v>
      </c>
    </row>
    <row r="629" spans="1:8" x14ac:dyDescent="0.25">
      <c r="A629">
        <v>661530</v>
      </c>
      <c r="B629">
        <v>3650</v>
      </c>
      <c r="C629">
        <v>1001</v>
      </c>
      <c r="D629">
        <v>43249</v>
      </c>
      <c r="E629">
        <v>2958465</v>
      </c>
      <c r="F629" t="s">
        <v>3396</v>
      </c>
      <c r="H629" t="s">
        <v>1949</v>
      </c>
    </row>
    <row r="630" spans="1:8" x14ac:dyDescent="0.25">
      <c r="A630">
        <v>661531</v>
      </c>
      <c r="B630">
        <v>3650</v>
      </c>
      <c r="C630">
        <v>1001</v>
      </c>
      <c r="D630">
        <v>43249</v>
      </c>
      <c r="E630">
        <v>2958465</v>
      </c>
      <c r="F630" t="s">
        <v>3396</v>
      </c>
      <c r="H630" t="s">
        <v>1951</v>
      </c>
    </row>
    <row r="631" spans="1:8" x14ac:dyDescent="0.25">
      <c r="A631">
        <v>661532</v>
      </c>
      <c r="B631">
        <v>3650</v>
      </c>
      <c r="C631">
        <v>1001</v>
      </c>
      <c r="D631">
        <v>43249</v>
      </c>
      <c r="E631">
        <v>2958465</v>
      </c>
      <c r="F631" t="s">
        <v>3396</v>
      </c>
      <c r="H631" t="s">
        <v>1953</v>
      </c>
    </row>
    <row r="632" spans="1:8" x14ac:dyDescent="0.25">
      <c r="A632">
        <v>661534</v>
      </c>
      <c r="B632">
        <v>3850</v>
      </c>
      <c r="C632">
        <v>1001</v>
      </c>
      <c r="D632">
        <v>43249</v>
      </c>
      <c r="E632">
        <v>2958465</v>
      </c>
      <c r="F632" t="s">
        <v>3396</v>
      </c>
      <c r="H632" t="s">
        <v>1954</v>
      </c>
    </row>
    <row r="633" spans="1:8" x14ac:dyDescent="0.25">
      <c r="A633">
        <v>661535</v>
      </c>
      <c r="B633">
        <v>3650</v>
      </c>
      <c r="C633">
        <v>1001</v>
      </c>
      <c r="D633">
        <v>43249</v>
      </c>
      <c r="E633">
        <v>2958465</v>
      </c>
      <c r="F633" t="s">
        <v>3396</v>
      </c>
      <c r="H633" t="s">
        <v>1956</v>
      </c>
    </row>
    <row r="634" spans="1:8" x14ac:dyDescent="0.25">
      <c r="A634">
        <v>661536</v>
      </c>
      <c r="B634">
        <v>3650</v>
      </c>
      <c r="C634">
        <v>1001</v>
      </c>
      <c r="D634">
        <v>43249</v>
      </c>
      <c r="E634">
        <v>2958465</v>
      </c>
      <c r="F634" t="s">
        <v>3396</v>
      </c>
      <c r="H634" t="s">
        <v>1958</v>
      </c>
    </row>
    <row r="635" spans="1:8" x14ac:dyDescent="0.25">
      <c r="A635">
        <v>661537</v>
      </c>
      <c r="B635">
        <v>3650</v>
      </c>
      <c r="C635">
        <v>1001</v>
      </c>
      <c r="D635">
        <v>43249</v>
      </c>
      <c r="E635">
        <v>2958465</v>
      </c>
      <c r="F635" t="s">
        <v>3396</v>
      </c>
      <c r="H635" t="s">
        <v>1959</v>
      </c>
    </row>
    <row r="636" spans="1:8" x14ac:dyDescent="0.25">
      <c r="A636">
        <v>661538</v>
      </c>
      <c r="B636">
        <v>3650</v>
      </c>
      <c r="C636">
        <v>1001</v>
      </c>
      <c r="D636">
        <v>43249</v>
      </c>
      <c r="E636">
        <v>2958465</v>
      </c>
      <c r="F636" t="s">
        <v>3396</v>
      </c>
      <c r="H636" t="s">
        <v>1961</v>
      </c>
    </row>
    <row r="637" spans="1:8" x14ac:dyDescent="0.25">
      <c r="A637">
        <v>661539</v>
      </c>
      <c r="B637">
        <v>3850</v>
      </c>
      <c r="C637">
        <v>1001</v>
      </c>
      <c r="D637">
        <v>43249</v>
      </c>
      <c r="E637">
        <v>2958465</v>
      </c>
      <c r="F637" t="s">
        <v>3396</v>
      </c>
      <c r="H637" t="s">
        <v>1962</v>
      </c>
    </row>
    <row r="638" spans="1:8" x14ac:dyDescent="0.25">
      <c r="A638">
        <v>661541</v>
      </c>
      <c r="B638">
        <v>3650</v>
      </c>
      <c r="C638">
        <v>1001</v>
      </c>
      <c r="D638">
        <v>43249</v>
      </c>
      <c r="E638">
        <v>2958465</v>
      </c>
      <c r="F638" t="s">
        <v>3396</v>
      </c>
      <c r="H638" t="s">
        <v>1964</v>
      </c>
    </row>
    <row r="639" spans="1:8" x14ac:dyDescent="0.25">
      <c r="A639">
        <v>661542</v>
      </c>
      <c r="B639">
        <v>3650</v>
      </c>
      <c r="C639">
        <v>1001</v>
      </c>
      <c r="D639">
        <v>43249</v>
      </c>
      <c r="E639">
        <v>2958465</v>
      </c>
      <c r="F639" t="s">
        <v>3396</v>
      </c>
      <c r="H639" t="s">
        <v>1966</v>
      </c>
    </row>
    <row r="640" spans="1:8" x14ac:dyDescent="0.25">
      <c r="A640">
        <v>661543</v>
      </c>
      <c r="B640">
        <v>3650</v>
      </c>
      <c r="C640">
        <v>1001</v>
      </c>
      <c r="D640">
        <v>43249</v>
      </c>
      <c r="E640">
        <v>2958465</v>
      </c>
      <c r="F640" t="s">
        <v>3396</v>
      </c>
      <c r="H640" t="s">
        <v>1967</v>
      </c>
    </row>
    <row r="641" spans="1:8" x14ac:dyDescent="0.25">
      <c r="A641">
        <v>661545</v>
      </c>
      <c r="B641">
        <v>3650</v>
      </c>
      <c r="C641">
        <v>1001</v>
      </c>
      <c r="D641">
        <v>43249</v>
      </c>
      <c r="E641">
        <v>2958465</v>
      </c>
      <c r="F641" t="s">
        <v>3396</v>
      </c>
      <c r="H641" t="s">
        <v>1969</v>
      </c>
    </row>
    <row r="642" spans="1:8" x14ac:dyDescent="0.25">
      <c r="A642">
        <v>661546</v>
      </c>
      <c r="B642">
        <v>3650</v>
      </c>
      <c r="C642">
        <v>1001</v>
      </c>
      <c r="D642">
        <v>43249</v>
      </c>
      <c r="E642">
        <v>2958465</v>
      </c>
      <c r="F642" t="s">
        <v>3396</v>
      </c>
      <c r="H642" t="s">
        <v>1970</v>
      </c>
    </row>
    <row r="643" spans="1:8" x14ac:dyDescent="0.25">
      <c r="A643">
        <v>661547</v>
      </c>
      <c r="B643">
        <v>3650</v>
      </c>
      <c r="C643">
        <v>1001</v>
      </c>
      <c r="D643">
        <v>43249</v>
      </c>
      <c r="E643">
        <v>2958465</v>
      </c>
      <c r="F643" t="s">
        <v>3396</v>
      </c>
      <c r="H643" t="s">
        <v>1972</v>
      </c>
    </row>
    <row r="644" spans="1:8" x14ac:dyDescent="0.25">
      <c r="A644">
        <v>661548</v>
      </c>
      <c r="B644">
        <v>3650</v>
      </c>
      <c r="C644">
        <v>1001</v>
      </c>
      <c r="D644">
        <v>43249</v>
      </c>
      <c r="E644">
        <v>2958465</v>
      </c>
      <c r="F644" t="s">
        <v>3396</v>
      </c>
      <c r="H644" t="s">
        <v>1973</v>
      </c>
    </row>
    <row r="645" spans="1:8" x14ac:dyDescent="0.25">
      <c r="A645">
        <v>661549</v>
      </c>
      <c r="B645">
        <v>3650</v>
      </c>
      <c r="C645">
        <v>1001</v>
      </c>
      <c r="D645">
        <v>43249</v>
      </c>
      <c r="E645">
        <v>2958465</v>
      </c>
      <c r="F645" t="s">
        <v>3396</v>
      </c>
      <c r="H645" t="s">
        <v>1975</v>
      </c>
    </row>
    <row r="646" spans="1:8" x14ac:dyDescent="0.25">
      <c r="A646">
        <v>661550</v>
      </c>
      <c r="B646">
        <v>3650</v>
      </c>
      <c r="C646">
        <v>1001</v>
      </c>
      <c r="D646">
        <v>43249</v>
      </c>
      <c r="E646">
        <v>2958465</v>
      </c>
      <c r="F646" t="s">
        <v>3396</v>
      </c>
      <c r="H646" t="s">
        <v>1976</v>
      </c>
    </row>
    <row r="647" spans="1:8" x14ac:dyDescent="0.25">
      <c r="A647">
        <v>661551</v>
      </c>
      <c r="B647">
        <v>3650</v>
      </c>
      <c r="C647">
        <v>1001</v>
      </c>
      <c r="D647">
        <v>43249</v>
      </c>
      <c r="E647">
        <v>2958465</v>
      </c>
      <c r="F647" t="s">
        <v>3396</v>
      </c>
      <c r="H647" t="s">
        <v>1156</v>
      </c>
    </row>
    <row r="648" spans="1:8" x14ac:dyDescent="0.25">
      <c r="A648">
        <v>661552</v>
      </c>
      <c r="B648">
        <v>3650</v>
      </c>
      <c r="C648">
        <v>1001</v>
      </c>
      <c r="D648">
        <v>43249</v>
      </c>
      <c r="E648">
        <v>2958465</v>
      </c>
      <c r="F648" t="s">
        <v>3396</v>
      </c>
      <c r="H648" t="s">
        <v>1978</v>
      </c>
    </row>
    <row r="649" spans="1:8" x14ac:dyDescent="0.25">
      <c r="A649">
        <v>661553</v>
      </c>
      <c r="B649">
        <v>3650</v>
      </c>
      <c r="C649">
        <v>1001</v>
      </c>
      <c r="D649">
        <v>43249</v>
      </c>
      <c r="E649">
        <v>2958465</v>
      </c>
      <c r="F649" t="s">
        <v>3396</v>
      </c>
      <c r="H649" t="s">
        <v>1980</v>
      </c>
    </row>
    <row r="650" spans="1:8" x14ac:dyDescent="0.25">
      <c r="A650">
        <v>661554</v>
      </c>
      <c r="B650">
        <v>3650</v>
      </c>
      <c r="C650">
        <v>1001</v>
      </c>
      <c r="D650">
        <v>43249</v>
      </c>
      <c r="E650">
        <v>2958465</v>
      </c>
      <c r="F650" t="s">
        <v>3396</v>
      </c>
      <c r="H650" t="s">
        <v>1981</v>
      </c>
    </row>
    <row r="651" spans="1:8" x14ac:dyDescent="0.25">
      <c r="A651">
        <v>661557</v>
      </c>
      <c r="B651">
        <v>3650</v>
      </c>
      <c r="C651">
        <v>1001</v>
      </c>
      <c r="D651">
        <v>43249</v>
      </c>
      <c r="E651">
        <v>2958465</v>
      </c>
      <c r="F651" t="s">
        <v>3396</v>
      </c>
      <c r="H651" t="s">
        <v>1983</v>
      </c>
    </row>
    <row r="652" spans="1:8" x14ac:dyDescent="0.25">
      <c r="A652">
        <v>661558</v>
      </c>
      <c r="B652">
        <v>3650</v>
      </c>
      <c r="C652">
        <v>1001</v>
      </c>
      <c r="D652">
        <v>43249</v>
      </c>
      <c r="E652">
        <v>2958465</v>
      </c>
      <c r="F652" t="s">
        <v>3396</v>
      </c>
      <c r="H652" t="s">
        <v>1984</v>
      </c>
    </row>
    <row r="653" spans="1:8" x14ac:dyDescent="0.25">
      <c r="A653">
        <v>661559</v>
      </c>
      <c r="B653">
        <v>3650</v>
      </c>
      <c r="C653">
        <v>1001</v>
      </c>
      <c r="D653">
        <v>43249</v>
      </c>
      <c r="E653">
        <v>2958465</v>
      </c>
      <c r="F653" t="s">
        <v>3396</v>
      </c>
      <c r="H653" t="s">
        <v>1986</v>
      </c>
    </row>
    <row r="654" spans="1:8" x14ac:dyDescent="0.25">
      <c r="A654">
        <v>661560</v>
      </c>
      <c r="B654">
        <v>4450</v>
      </c>
      <c r="C654">
        <v>1001</v>
      </c>
      <c r="D654">
        <v>43249</v>
      </c>
      <c r="E654">
        <v>2958465</v>
      </c>
      <c r="F654" t="s">
        <v>3396</v>
      </c>
      <c r="H654" t="s">
        <v>1987</v>
      </c>
    </row>
    <row r="655" spans="1:8" x14ac:dyDescent="0.25">
      <c r="A655">
        <v>661561</v>
      </c>
      <c r="B655">
        <v>4450</v>
      </c>
      <c r="C655">
        <v>1001</v>
      </c>
      <c r="D655">
        <v>43249</v>
      </c>
      <c r="E655">
        <v>2958465</v>
      </c>
      <c r="F655" t="s">
        <v>3396</v>
      </c>
      <c r="H655" t="s">
        <v>1989</v>
      </c>
    </row>
    <row r="656" spans="1:8" x14ac:dyDescent="0.25">
      <c r="A656">
        <v>661562</v>
      </c>
      <c r="B656">
        <v>4450</v>
      </c>
      <c r="C656">
        <v>1001</v>
      </c>
      <c r="D656">
        <v>43249</v>
      </c>
      <c r="E656">
        <v>2958465</v>
      </c>
      <c r="F656" t="s">
        <v>3396</v>
      </c>
      <c r="H656" t="s">
        <v>1990</v>
      </c>
    </row>
    <row r="657" spans="1:8" x14ac:dyDescent="0.25">
      <c r="A657">
        <v>661563</v>
      </c>
      <c r="B657">
        <v>4450</v>
      </c>
      <c r="C657">
        <v>1001</v>
      </c>
      <c r="D657">
        <v>43249</v>
      </c>
      <c r="E657">
        <v>2958465</v>
      </c>
      <c r="F657" t="s">
        <v>3396</v>
      </c>
      <c r="H657" t="s">
        <v>580</v>
      </c>
    </row>
    <row r="658" spans="1:8" x14ac:dyDescent="0.25">
      <c r="A658">
        <v>661564</v>
      </c>
      <c r="B658">
        <v>4450</v>
      </c>
      <c r="C658">
        <v>1001</v>
      </c>
      <c r="D658">
        <v>43249</v>
      </c>
      <c r="E658">
        <v>2958465</v>
      </c>
      <c r="F658" t="s">
        <v>3396</v>
      </c>
      <c r="H658" t="s">
        <v>511</v>
      </c>
    </row>
    <row r="659" spans="1:8" x14ac:dyDescent="0.25">
      <c r="A659">
        <v>661565</v>
      </c>
      <c r="B659">
        <v>4450</v>
      </c>
      <c r="C659">
        <v>1001</v>
      </c>
      <c r="D659">
        <v>43249</v>
      </c>
      <c r="E659">
        <v>2958465</v>
      </c>
      <c r="F659" t="s">
        <v>3396</v>
      </c>
      <c r="H659" t="s">
        <v>510</v>
      </c>
    </row>
    <row r="660" spans="1:8" x14ac:dyDescent="0.25">
      <c r="A660">
        <v>661567</v>
      </c>
      <c r="B660">
        <v>4450</v>
      </c>
      <c r="C660">
        <v>1001</v>
      </c>
      <c r="D660">
        <v>43249</v>
      </c>
      <c r="E660">
        <v>2958465</v>
      </c>
      <c r="F660" t="s">
        <v>3396</v>
      </c>
      <c r="H660" t="s">
        <v>1991</v>
      </c>
    </row>
    <row r="661" spans="1:8" x14ac:dyDescent="0.25">
      <c r="A661">
        <v>661568</v>
      </c>
      <c r="B661">
        <v>4450</v>
      </c>
      <c r="C661">
        <v>1001</v>
      </c>
      <c r="D661">
        <v>43249</v>
      </c>
      <c r="E661">
        <v>2958465</v>
      </c>
      <c r="F661" t="s">
        <v>3396</v>
      </c>
      <c r="H661" t="s">
        <v>584</v>
      </c>
    </row>
    <row r="662" spans="1:8" x14ac:dyDescent="0.25">
      <c r="A662">
        <v>661569</v>
      </c>
      <c r="B662">
        <v>4450</v>
      </c>
      <c r="C662">
        <v>1001</v>
      </c>
      <c r="D662">
        <v>43249</v>
      </c>
      <c r="E662">
        <v>2958465</v>
      </c>
      <c r="F662" t="s">
        <v>3396</v>
      </c>
      <c r="H662" t="s">
        <v>1993</v>
      </c>
    </row>
    <row r="663" spans="1:8" x14ac:dyDescent="0.25">
      <c r="A663">
        <v>661571</v>
      </c>
      <c r="B663">
        <v>4450</v>
      </c>
      <c r="C663">
        <v>1001</v>
      </c>
      <c r="D663">
        <v>43249</v>
      </c>
      <c r="E663">
        <v>2958465</v>
      </c>
      <c r="F663" t="s">
        <v>3396</v>
      </c>
      <c r="H663" t="s">
        <v>465</v>
      </c>
    </row>
    <row r="664" spans="1:8" x14ac:dyDescent="0.25">
      <c r="A664">
        <v>661572</v>
      </c>
      <c r="B664">
        <v>4450</v>
      </c>
      <c r="C664">
        <v>1001</v>
      </c>
      <c r="D664">
        <v>43249</v>
      </c>
      <c r="E664">
        <v>2958465</v>
      </c>
      <c r="F664" t="s">
        <v>3396</v>
      </c>
      <c r="H664" t="s">
        <v>1995</v>
      </c>
    </row>
    <row r="665" spans="1:8" x14ac:dyDescent="0.25">
      <c r="A665">
        <v>661573</v>
      </c>
      <c r="B665">
        <v>4450</v>
      </c>
      <c r="C665">
        <v>1001</v>
      </c>
      <c r="D665">
        <v>43249</v>
      </c>
      <c r="E665">
        <v>2958465</v>
      </c>
      <c r="F665" t="s">
        <v>3396</v>
      </c>
      <c r="H665" t="s">
        <v>1997</v>
      </c>
    </row>
    <row r="666" spans="1:8" x14ac:dyDescent="0.25">
      <c r="A666">
        <v>661574</v>
      </c>
      <c r="B666">
        <v>4450</v>
      </c>
      <c r="C666">
        <v>1001</v>
      </c>
      <c r="D666">
        <v>43249</v>
      </c>
      <c r="E666">
        <v>2958465</v>
      </c>
      <c r="F666" t="s">
        <v>3396</v>
      </c>
      <c r="H666" t="s">
        <v>612</v>
      </c>
    </row>
    <row r="667" spans="1:8" x14ac:dyDescent="0.25">
      <c r="A667">
        <v>661575</v>
      </c>
      <c r="B667">
        <v>4450</v>
      </c>
      <c r="C667">
        <v>1001</v>
      </c>
      <c r="D667">
        <v>43249</v>
      </c>
      <c r="E667">
        <v>2958465</v>
      </c>
      <c r="F667" t="s">
        <v>3396</v>
      </c>
      <c r="H667" t="s">
        <v>605</v>
      </c>
    </row>
    <row r="668" spans="1:8" x14ac:dyDescent="0.25">
      <c r="A668">
        <v>661576</v>
      </c>
      <c r="B668">
        <v>4450</v>
      </c>
      <c r="C668">
        <v>1001</v>
      </c>
      <c r="D668">
        <v>43249</v>
      </c>
      <c r="E668">
        <v>2958465</v>
      </c>
      <c r="F668" t="s">
        <v>3396</v>
      </c>
      <c r="H668" t="s">
        <v>1998</v>
      </c>
    </row>
    <row r="669" spans="1:8" x14ac:dyDescent="0.25">
      <c r="A669">
        <v>661577</v>
      </c>
      <c r="B669">
        <v>4450</v>
      </c>
      <c r="C669">
        <v>1001</v>
      </c>
      <c r="D669">
        <v>43249</v>
      </c>
      <c r="E669">
        <v>2958465</v>
      </c>
      <c r="F669" t="s">
        <v>3396</v>
      </c>
      <c r="H669" t="s">
        <v>2000</v>
      </c>
    </row>
    <row r="670" spans="1:8" x14ac:dyDescent="0.25">
      <c r="A670">
        <v>661578</v>
      </c>
      <c r="B670">
        <v>4450</v>
      </c>
      <c r="C670">
        <v>1001</v>
      </c>
      <c r="D670">
        <v>43249</v>
      </c>
      <c r="E670">
        <v>2958465</v>
      </c>
      <c r="F670" t="s">
        <v>3396</v>
      </c>
      <c r="H670" t="s">
        <v>2001</v>
      </c>
    </row>
    <row r="671" spans="1:8" x14ac:dyDescent="0.25">
      <c r="A671">
        <v>661579</v>
      </c>
      <c r="B671">
        <v>4450</v>
      </c>
      <c r="C671">
        <v>1001</v>
      </c>
      <c r="D671">
        <v>43249</v>
      </c>
      <c r="E671">
        <v>2958465</v>
      </c>
      <c r="F671" t="s">
        <v>3396</v>
      </c>
      <c r="H671" t="s">
        <v>2003</v>
      </c>
    </row>
    <row r="672" spans="1:8" x14ac:dyDescent="0.25">
      <c r="A672">
        <v>661580</v>
      </c>
      <c r="B672">
        <v>4450</v>
      </c>
      <c r="C672">
        <v>1001</v>
      </c>
      <c r="D672">
        <v>43249</v>
      </c>
      <c r="E672">
        <v>2958465</v>
      </c>
      <c r="F672" t="s">
        <v>3396</v>
      </c>
      <c r="H672" t="s">
        <v>2004</v>
      </c>
    </row>
    <row r="673" spans="1:8" x14ac:dyDescent="0.25">
      <c r="A673">
        <v>661582</v>
      </c>
      <c r="B673">
        <v>4450</v>
      </c>
      <c r="C673">
        <v>1001</v>
      </c>
      <c r="D673">
        <v>43249</v>
      </c>
      <c r="E673">
        <v>2958465</v>
      </c>
      <c r="F673" t="s">
        <v>3396</v>
      </c>
      <c r="H673" t="s">
        <v>2006</v>
      </c>
    </row>
    <row r="674" spans="1:8" x14ac:dyDescent="0.25">
      <c r="A674">
        <v>661583</v>
      </c>
      <c r="B674">
        <v>4450</v>
      </c>
      <c r="C674">
        <v>1001</v>
      </c>
      <c r="D674">
        <v>43249</v>
      </c>
      <c r="E674">
        <v>2958465</v>
      </c>
      <c r="F674" t="s">
        <v>3396</v>
      </c>
      <c r="H674" t="s">
        <v>2007</v>
      </c>
    </row>
    <row r="675" spans="1:8" x14ac:dyDescent="0.25">
      <c r="A675">
        <v>661585</v>
      </c>
      <c r="B675">
        <v>4450</v>
      </c>
      <c r="C675">
        <v>1001</v>
      </c>
      <c r="D675">
        <v>43249</v>
      </c>
      <c r="E675">
        <v>2958465</v>
      </c>
      <c r="F675" t="s">
        <v>3396</v>
      </c>
      <c r="H675" t="s">
        <v>2009</v>
      </c>
    </row>
    <row r="676" spans="1:8" x14ac:dyDescent="0.25">
      <c r="A676">
        <v>661586</v>
      </c>
      <c r="B676">
        <v>4450</v>
      </c>
      <c r="C676">
        <v>1001</v>
      </c>
      <c r="D676">
        <v>43249</v>
      </c>
      <c r="E676">
        <v>2958465</v>
      </c>
      <c r="F676" t="s">
        <v>3396</v>
      </c>
      <c r="H676" t="s">
        <v>2010</v>
      </c>
    </row>
    <row r="677" spans="1:8" x14ac:dyDescent="0.25">
      <c r="A677">
        <v>661587</v>
      </c>
      <c r="B677">
        <v>4450</v>
      </c>
      <c r="C677">
        <v>1001</v>
      </c>
      <c r="D677">
        <v>43249</v>
      </c>
      <c r="E677">
        <v>2958465</v>
      </c>
      <c r="F677" t="s">
        <v>3396</v>
      </c>
      <c r="H677" t="s">
        <v>2012</v>
      </c>
    </row>
    <row r="678" spans="1:8" x14ac:dyDescent="0.25">
      <c r="A678">
        <v>661588</v>
      </c>
      <c r="B678">
        <v>4450</v>
      </c>
      <c r="C678">
        <v>1001</v>
      </c>
      <c r="D678">
        <v>43249</v>
      </c>
      <c r="E678">
        <v>2958465</v>
      </c>
      <c r="F678" t="s">
        <v>3396</v>
      </c>
      <c r="H678" t="s">
        <v>2013</v>
      </c>
    </row>
    <row r="679" spans="1:8" x14ac:dyDescent="0.25">
      <c r="A679">
        <v>661589</v>
      </c>
      <c r="B679">
        <v>4450</v>
      </c>
      <c r="C679">
        <v>1001</v>
      </c>
      <c r="D679">
        <v>43249</v>
      </c>
      <c r="E679">
        <v>2958465</v>
      </c>
      <c r="F679" t="s">
        <v>3396</v>
      </c>
      <c r="H679" t="s">
        <v>2015</v>
      </c>
    </row>
    <row r="680" spans="1:8" x14ac:dyDescent="0.25">
      <c r="A680">
        <v>661590</v>
      </c>
      <c r="B680">
        <v>4450</v>
      </c>
      <c r="C680">
        <v>1001</v>
      </c>
      <c r="D680">
        <v>43249</v>
      </c>
      <c r="E680">
        <v>2958465</v>
      </c>
      <c r="F680" t="s">
        <v>3396</v>
      </c>
      <c r="H680" t="s">
        <v>2016</v>
      </c>
    </row>
    <row r="681" spans="1:8" x14ac:dyDescent="0.25">
      <c r="A681">
        <v>661591</v>
      </c>
      <c r="B681">
        <v>4450</v>
      </c>
      <c r="C681">
        <v>1001</v>
      </c>
      <c r="D681">
        <v>43249</v>
      </c>
      <c r="E681">
        <v>2958465</v>
      </c>
      <c r="F681" t="s">
        <v>3396</v>
      </c>
      <c r="H681" t="s">
        <v>2018</v>
      </c>
    </row>
    <row r="682" spans="1:8" x14ac:dyDescent="0.25">
      <c r="A682">
        <v>661593</v>
      </c>
      <c r="B682">
        <v>4450</v>
      </c>
      <c r="C682">
        <v>1001</v>
      </c>
      <c r="D682">
        <v>43249</v>
      </c>
      <c r="E682">
        <v>2958465</v>
      </c>
      <c r="F682" t="s">
        <v>3396</v>
      </c>
      <c r="H682" t="s">
        <v>2019</v>
      </c>
    </row>
    <row r="683" spans="1:8" x14ac:dyDescent="0.25">
      <c r="A683">
        <v>661594</v>
      </c>
      <c r="B683">
        <v>4450</v>
      </c>
      <c r="C683">
        <v>1001</v>
      </c>
      <c r="D683">
        <v>43249</v>
      </c>
      <c r="E683">
        <v>2958465</v>
      </c>
      <c r="F683" t="s">
        <v>3396</v>
      </c>
      <c r="H683" t="s">
        <v>2021</v>
      </c>
    </row>
    <row r="684" spans="1:8" x14ac:dyDescent="0.25">
      <c r="A684">
        <v>661595</v>
      </c>
      <c r="B684">
        <v>4450</v>
      </c>
      <c r="C684">
        <v>1001</v>
      </c>
      <c r="D684">
        <v>43249</v>
      </c>
      <c r="E684">
        <v>2958465</v>
      </c>
      <c r="F684" t="s">
        <v>3396</v>
      </c>
      <c r="H684" t="s">
        <v>382</v>
      </c>
    </row>
    <row r="685" spans="1:8" x14ac:dyDescent="0.25">
      <c r="A685">
        <v>661596</v>
      </c>
      <c r="B685">
        <v>4450</v>
      </c>
      <c r="C685">
        <v>1001</v>
      </c>
      <c r="D685">
        <v>43249</v>
      </c>
      <c r="E685">
        <v>2958465</v>
      </c>
      <c r="F685" t="s">
        <v>3396</v>
      </c>
      <c r="H685" t="s">
        <v>383</v>
      </c>
    </row>
    <row r="686" spans="1:8" x14ac:dyDescent="0.25">
      <c r="A686">
        <v>661597</v>
      </c>
      <c r="B686">
        <v>4450</v>
      </c>
      <c r="C686">
        <v>1001</v>
      </c>
      <c r="D686">
        <v>43249</v>
      </c>
      <c r="E686">
        <v>2958465</v>
      </c>
      <c r="F686" t="s">
        <v>3396</v>
      </c>
      <c r="H686" t="s">
        <v>2022</v>
      </c>
    </row>
    <row r="687" spans="1:8" x14ac:dyDescent="0.25">
      <c r="A687">
        <v>661598</v>
      </c>
      <c r="B687">
        <v>4450</v>
      </c>
      <c r="C687">
        <v>1001</v>
      </c>
      <c r="D687">
        <v>43249</v>
      </c>
      <c r="E687">
        <v>2958465</v>
      </c>
      <c r="F687" t="s">
        <v>3396</v>
      </c>
      <c r="H687" t="s">
        <v>2024</v>
      </c>
    </row>
    <row r="688" spans="1:8" x14ac:dyDescent="0.25">
      <c r="A688">
        <v>661599</v>
      </c>
      <c r="B688">
        <v>4450</v>
      </c>
      <c r="C688">
        <v>1001</v>
      </c>
      <c r="D688">
        <v>43249</v>
      </c>
      <c r="E688">
        <v>2958465</v>
      </c>
      <c r="F688" t="s">
        <v>3396</v>
      </c>
      <c r="H688" t="s">
        <v>2025</v>
      </c>
    </row>
    <row r="689" spans="1:8" x14ac:dyDescent="0.25">
      <c r="A689">
        <v>661600</v>
      </c>
      <c r="B689">
        <v>4450</v>
      </c>
      <c r="C689">
        <v>1001</v>
      </c>
      <c r="D689">
        <v>43249</v>
      </c>
      <c r="E689">
        <v>2958465</v>
      </c>
      <c r="F689" t="s">
        <v>3396</v>
      </c>
      <c r="H689" t="s">
        <v>2027</v>
      </c>
    </row>
    <row r="690" spans="1:8" x14ac:dyDescent="0.25">
      <c r="A690">
        <v>661601</v>
      </c>
      <c r="B690">
        <v>4450</v>
      </c>
      <c r="C690">
        <v>1001</v>
      </c>
      <c r="D690">
        <v>43249</v>
      </c>
      <c r="E690">
        <v>2958465</v>
      </c>
      <c r="F690" t="s">
        <v>3396</v>
      </c>
      <c r="H690" t="s">
        <v>2028</v>
      </c>
    </row>
    <row r="691" spans="1:8" x14ac:dyDescent="0.25">
      <c r="A691">
        <v>661602</v>
      </c>
      <c r="B691">
        <v>4450</v>
      </c>
      <c r="C691">
        <v>1001</v>
      </c>
      <c r="D691">
        <v>43249</v>
      </c>
      <c r="E691">
        <v>2958465</v>
      </c>
      <c r="F691" t="s">
        <v>3396</v>
      </c>
      <c r="H691" t="s">
        <v>2030</v>
      </c>
    </row>
    <row r="692" spans="1:8" x14ac:dyDescent="0.25">
      <c r="A692">
        <v>661604</v>
      </c>
      <c r="B692">
        <v>4750</v>
      </c>
      <c r="C692">
        <v>1001</v>
      </c>
      <c r="D692">
        <v>43249</v>
      </c>
      <c r="E692">
        <v>2958465</v>
      </c>
      <c r="F692" t="s">
        <v>3396</v>
      </c>
      <c r="H692" t="s">
        <v>2031</v>
      </c>
    </row>
    <row r="693" spans="1:8" x14ac:dyDescent="0.25">
      <c r="A693">
        <v>661605</v>
      </c>
      <c r="B693">
        <v>4450</v>
      </c>
      <c r="C693">
        <v>1001</v>
      </c>
      <c r="D693">
        <v>43249</v>
      </c>
      <c r="E693">
        <v>2958465</v>
      </c>
      <c r="F693" t="s">
        <v>3396</v>
      </c>
      <c r="H693" t="s">
        <v>2033</v>
      </c>
    </row>
    <row r="694" spans="1:8" x14ac:dyDescent="0.25">
      <c r="A694">
        <v>661606</v>
      </c>
      <c r="B694">
        <v>4450</v>
      </c>
      <c r="C694">
        <v>1001</v>
      </c>
      <c r="D694">
        <v>43249</v>
      </c>
      <c r="E694">
        <v>2958465</v>
      </c>
      <c r="F694" t="s">
        <v>3396</v>
      </c>
      <c r="H694" t="s">
        <v>2034</v>
      </c>
    </row>
    <row r="695" spans="1:8" x14ac:dyDescent="0.25">
      <c r="A695">
        <v>661607</v>
      </c>
      <c r="B695">
        <v>4750</v>
      </c>
      <c r="C695">
        <v>1001</v>
      </c>
      <c r="D695">
        <v>43249</v>
      </c>
      <c r="E695">
        <v>2958465</v>
      </c>
      <c r="F695" t="s">
        <v>3396</v>
      </c>
      <c r="H695" t="s">
        <v>2035</v>
      </c>
    </row>
    <row r="696" spans="1:8" x14ac:dyDescent="0.25">
      <c r="A696">
        <v>661608</v>
      </c>
      <c r="B696">
        <v>4450</v>
      </c>
      <c r="C696">
        <v>1001</v>
      </c>
      <c r="D696">
        <v>43249</v>
      </c>
      <c r="E696">
        <v>2958465</v>
      </c>
      <c r="F696" t="s">
        <v>3396</v>
      </c>
      <c r="H696" t="s">
        <v>696</v>
      </c>
    </row>
    <row r="697" spans="1:8" x14ac:dyDescent="0.25">
      <c r="A697">
        <v>661609</v>
      </c>
      <c r="B697">
        <v>4450</v>
      </c>
      <c r="C697">
        <v>1001</v>
      </c>
      <c r="D697">
        <v>43249</v>
      </c>
      <c r="E697">
        <v>2958465</v>
      </c>
      <c r="F697" t="s">
        <v>3396</v>
      </c>
      <c r="H697" t="s">
        <v>2037</v>
      </c>
    </row>
    <row r="698" spans="1:8" x14ac:dyDescent="0.25">
      <c r="A698">
        <v>661610</v>
      </c>
      <c r="B698">
        <v>4750</v>
      </c>
      <c r="C698">
        <v>1001</v>
      </c>
      <c r="D698">
        <v>43249</v>
      </c>
      <c r="E698">
        <v>2958465</v>
      </c>
      <c r="F698" t="s">
        <v>3396</v>
      </c>
      <c r="H698" t="s">
        <v>3439</v>
      </c>
    </row>
    <row r="699" spans="1:8" x14ac:dyDescent="0.25">
      <c r="A699">
        <v>661611</v>
      </c>
      <c r="B699">
        <v>4450</v>
      </c>
      <c r="C699">
        <v>1001</v>
      </c>
      <c r="D699">
        <v>43249</v>
      </c>
      <c r="E699">
        <v>2958465</v>
      </c>
      <c r="F699" t="s">
        <v>3396</v>
      </c>
      <c r="H699" t="s">
        <v>2038</v>
      </c>
    </row>
    <row r="700" spans="1:8" x14ac:dyDescent="0.25">
      <c r="A700">
        <v>661612</v>
      </c>
      <c r="B700">
        <v>4450</v>
      </c>
      <c r="C700">
        <v>1001</v>
      </c>
      <c r="D700">
        <v>43249</v>
      </c>
      <c r="E700">
        <v>2958465</v>
      </c>
      <c r="F700" t="s">
        <v>3396</v>
      </c>
      <c r="H700" t="s">
        <v>2040</v>
      </c>
    </row>
    <row r="701" spans="1:8" x14ac:dyDescent="0.25">
      <c r="A701">
        <v>661613</v>
      </c>
      <c r="B701">
        <v>4450</v>
      </c>
      <c r="C701">
        <v>1001</v>
      </c>
      <c r="D701">
        <v>43249</v>
      </c>
      <c r="E701">
        <v>2958465</v>
      </c>
      <c r="F701" t="s">
        <v>3396</v>
      </c>
      <c r="H701" t="s">
        <v>2041</v>
      </c>
    </row>
    <row r="702" spans="1:8" x14ac:dyDescent="0.25">
      <c r="A702">
        <v>661615</v>
      </c>
      <c r="B702">
        <v>4450</v>
      </c>
      <c r="C702">
        <v>1001</v>
      </c>
      <c r="D702">
        <v>43249</v>
      </c>
      <c r="E702">
        <v>2958465</v>
      </c>
      <c r="F702" t="s">
        <v>3396</v>
      </c>
      <c r="H702" t="s">
        <v>2043</v>
      </c>
    </row>
    <row r="703" spans="1:8" x14ac:dyDescent="0.25">
      <c r="A703">
        <v>661616</v>
      </c>
      <c r="B703">
        <v>4450</v>
      </c>
      <c r="C703">
        <v>1001</v>
      </c>
      <c r="D703">
        <v>43249</v>
      </c>
      <c r="E703">
        <v>2958465</v>
      </c>
      <c r="F703" t="s">
        <v>3396</v>
      </c>
      <c r="H703" t="s">
        <v>2044</v>
      </c>
    </row>
    <row r="704" spans="1:8" x14ac:dyDescent="0.25">
      <c r="A704">
        <v>661617</v>
      </c>
      <c r="B704">
        <v>4450</v>
      </c>
      <c r="C704">
        <v>1001</v>
      </c>
      <c r="D704">
        <v>43249</v>
      </c>
      <c r="E704">
        <v>2958465</v>
      </c>
      <c r="F704" t="s">
        <v>3396</v>
      </c>
      <c r="H704" t="s">
        <v>485</v>
      </c>
    </row>
    <row r="705" spans="1:8" x14ac:dyDescent="0.25">
      <c r="A705">
        <v>661618</v>
      </c>
      <c r="B705">
        <v>4450</v>
      </c>
      <c r="C705">
        <v>1001</v>
      </c>
      <c r="D705">
        <v>43249</v>
      </c>
      <c r="E705">
        <v>2958465</v>
      </c>
      <c r="F705" t="s">
        <v>3396</v>
      </c>
      <c r="H705" t="s">
        <v>2046</v>
      </c>
    </row>
    <row r="706" spans="1:8" x14ac:dyDescent="0.25">
      <c r="A706">
        <v>661619</v>
      </c>
      <c r="B706">
        <v>4450</v>
      </c>
      <c r="C706">
        <v>1001</v>
      </c>
      <c r="D706">
        <v>43249</v>
      </c>
      <c r="E706">
        <v>2958465</v>
      </c>
      <c r="F706" t="s">
        <v>3396</v>
      </c>
      <c r="H706" t="s">
        <v>2048</v>
      </c>
    </row>
    <row r="707" spans="1:8" x14ac:dyDescent="0.25">
      <c r="A707">
        <v>661620</v>
      </c>
      <c r="B707">
        <v>4450</v>
      </c>
      <c r="C707">
        <v>1001</v>
      </c>
      <c r="D707">
        <v>43249</v>
      </c>
      <c r="E707">
        <v>2958465</v>
      </c>
      <c r="F707" t="s">
        <v>3396</v>
      </c>
      <c r="H707" t="s">
        <v>2049</v>
      </c>
    </row>
    <row r="708" spans="1:8" x14ac:dyDescent="0.25">
      <c r="A708">
        <v>661621</v>
      </c>
      <c r="B708">
        <v>4450</v>
      </c>
      <c r="C708">
        <v>1001</v>
      </c>
      <c r="D708">
        <v>43249</v>
      </c>
      <c r="E708">
        <v>2958465</v>
      </c>
      <c r="F708" t="s">
        <v>3396</v>
      </c>
      <c r="H708" t="s">
        <v>2051</v>
      </c>
    </row>
    <row r="709" spans="1:8" x14ac:dyDescent="0.25">
      <c r="A709">
        <v>661622</v>
      </c>
      <c r="B709">
        <v>4450</v>
      </c>
      <c r="C709">
        <v>1001</v>
      </c>
      <c r="D709">
        <v>43249</v>
      </c>
      <c r="E709">
        <v>2958465</v>
      </c>
      <c r="F709" t="s">
        <v>3396</v>
      </c>
      <c r="H709" t="s">
        <v>2052</v>
      </c>
    </row>
    <row r="710" spans="1:8" x14ac:dyDescent="0.25">
      <c r="A710">
        <v>661623</v>
      </c>
      <c r="B710">
        <v>4450</v>
      </c>
      <c r="C710">
        <v>1001</v>
      </c>
      <c r="D710">
        <v>43249</v>
      </c>
      <c r="E710">
        <v>2958465</v>
      </c>
      <c r="F710" t="s">
        <v>3396</v>
      </c>
      <c r="H710" t="s">
        <v>625</v>
      </c>
    </row>
    <row r="711" spans="1:8" x14ac:dyDescent="0.25">
      <c r="A711">
        <v>661624</v>
      </c>
      <c r="B711">
        <v>4450</v>
      </c>
      <c r="C711">
        <v>1001</v>
      </c>
      <c r="D711">
        <v>43249</v>
      </c>
      <c r="E711">
        <v>2958465</v>
      </c>
      <c r="F711" t="s">
        <v>3396</v>
      </c>
      <c r="H711" t="s">
        <v>2054</v>
      </c>
    </row>
    <row r="712" spans="1:8" x14ac:dyDescent="0.25">
      <c r="A712">
        <v>661626</v>
      </c>
      <c r="B712">
        <v>4450</v>
      </c>
      <c r="C712">
        <v>1001</v>
      </c>
      <c r="D712">
        <v>43249</v>
      </c>
      <c r="E712">
        <v>2958465</v>
      </c>
      <c r="F712" t="s">
        <v>3396</v>
      </c>
      <c r="H712" t="s">
        <v>779</v>
      </c>
    </row>
    <row r="713" spans="1:8" x14ac:dyDescent="0.25">
      <c r="A713">
        <v>661627</v>
      </c>
      <c r="B713">
        <v>4450</v>
      </c>
      <c r="C713">
        <v>1001</v>
      </c>
      <c r="D713">
        <v>43249</v>
      </c>
      <c r="E713">
        <v>2958465</v>
      </c>
      <c r="F713" t="s">
        <v>3396</v>
      </c>
      <c r="H713" t="s">
        <v>2056</v>
      </c>
    </row>
    <row r="714" spans="1:8" x14ac:dyDescent="0.25">
      <c r="A714">
        <v>661628</v>
      </c>
      <c r="B714">
        <v>4450</v>
      </c>
      <c r="C714">
        <v>1001</v>
      </c>
      <c r="D714">
        <v>43249</v>
      </c>
      <c r="E714">
        <v>2958465</v>
      </c>
      <c r="F714" t="s">
        <v>3396</v>
      </c>
      <c r="H714" t="s">
        <v>2058</v>
      </c>
    </row>
    <row r="715" spans="1:8" x14ac:dyDescent="0.25">
      <c r="A715">
        <v>661629</v>
      </c>
      <c r="B715">
        <v>4450</v>
      </c>
      <c r="C715">
        <v>1001</v>
      </c>
      <c r="D715">
        <v>43249</v>
      </c>
      <c r="E715">
        <v>2958465</v>
      </c>
      <c r="F715" t="s">
        <v>3396</v>
      </c>
      <c r="H715" t="s">
        <v>2059</v>
      </c>
    </row>
    <row r="716" spans="1:8" x14ac:dyDescent="0.25">
      <c r="A716">
        <v>661630</v>
      </c>
      <c r="B716">
        <v>4450</v>
      </c>
      <c r="C716">
        <v>1001</v>
      </c>
      <c r="D716">
        <v>43249</v>
      </c>
      <c r="E716">
        <v>2958465</v>
      </c>
      <c r="F716" t="s">
        <v>3396</v>
      </c>
      <c r="H716" t="s">
        <v>443</v>
      </c>
    </row>
    <row r="717" spans="1:8" x14ac:dyDescent="0.25">
      <c r="A717">
        <v>661631</v>
      </c>
      <c r="B717">
        <v>4750</v>
      </c>
      <c r="C717">
        <v>1001</v>
      </c>
      <c r="D717">
        <v>43249</v>
      </c>
      <c r="E717">
        <v>2958465</v>
      </c>
      <c r="F717" t="s">
        <v>3396</v>
      </c>
      <c r="H717" t="s">
        <v>2061</v>
      </c>
    </row>
    <row r="718" spans="1:8" x14ac:dyDescent="0.25">
      <c r="A718">
        <v>661632</v>
      </c>
      <c r="B718">
        <v>4450</v>
      </c>
      <c r="C718">
        <v>1001</v>
      </c>
      <c r="D718">
        <v>43249</v>
      </c>
      <c r="E718">
        <v>2958465</v>
      </c>
      <c r="F718" t="s">
        <v>3396</v>
      </c>
      <c r="H718" t="s">
        <v>2063</v>
      </c>
    </row>
    <row r="719" spans="1:8" x14ac:dyDescent="0.25">
      <c r="A719">
        <v>661633</v>
      </c>
      <c r="B719">
        <v>4450</v>
      </c>
      <c r="C719">
        <v>1001</v>
      </c>
      <c r="D719">
        <v>43249</v>
      </c>
      <c r="E719">
        <v>2958465</v>
      </c>
      <c r="F719" t="s">
        <v>3396</v>
      </c>
      <c r="H719" t="s">
        <v>2064</v>
      </c>
    </row>
    <row r="720" spans="1:8" x14ac:dyDescent="0.25">
      <c r="A720">
        <v>661634</v>
      </c>
      <c r="B720">
        <v>4750</v>
      </c>
      <c r="C720">
        <v>1001</v>
      </c>
      <c r="D720">
        <v>43249</v>
      </c>
      <c r="E720">
        <v>2958465</v>
      </c>
      <c r="F720" t="s">
        <v>3396</v>
      </c>
      <c r="H720" t="s">
        <v>2065</v>
      </c>
    </row>
    <row r="721" spans="1:8" x14ac:dyDescent="0.25">
      <c r="A721">
        <v>661635</v>
      </c>
      <c r="B721">
        <v>4450</v>
      </c>
      <c r="C721">
        <v>1001</v>
      </c>
      <c r="D721">
        <v>43249</v>
      </c>
      <c r="E721">
        <v>2958465</v>
      </c>
      <c r="F721" t="s">
        <v>3396</v>
      </c>
      <c r="H721" t="s">
        <v>3440</v>
      </c>
    </row>
    <row r="722" spans="1:8" x14ac:dyDescent="0.25">
      <c r="A722">
        <v>661638</v>
      </c>
      <c r="B722">
        <v>4450</v>
      </c>
      <c r="C722">
        <v>1001</v>
      </c>
      <c r="D722">
        <v>43249</v>
      </c>
      <c r="E722">
        <v>2958465</v>
      </c>
      <c r="F722" t="s">
        <v>3396</v>
      </c>
      <c r="H722" t="s">
        <v>1161</v>
      </c>
    </row>
    <row r="723" spans="1:8" x14ac:dyDescent="0.25">
      <c r="A723">
        <v>661639</v>
      </c>
      <c r="B723">
        <v>4750</v>
      </c>
      <c r="C723">
        <v>1001</v>
      </c>
      <c r="D723">
        <v>43249</v>
      </c>
      <c r="E723">
        <v>2958465</v>
      </c>
      <c r="F723" t="s">
        <v>3396</v>
      </c>
      <c r="H723" t="s">
        <v>705</v>
      </c>
    </row>
    <row r="724" spans="1:8" x14ac:dyDescent="0.25">
      <c r="A724">
        <v>661641</v>
      </c>
      <c r="B724">
        <v>4750</v>
      </c>
      <c r="C724">
        <v>1001</v>
      </c>
      <c r="D724">
        <v>43249</v>
      </c>
      <c r="E724">
        <v>2958465</v>
      </c>
      <c r="F724" t="s">
        <v>3396</v>
      </c>
      <c r="H724" t="s">
        <v>449</v>
      </c>
    </row>
    <row r="725" spans="1:8" x14ac:dyDescent="0.25">
      <c r="A725">
        <v>661642</v>
      </c>
      <c r="B725">
        <v>4450</v>
      </c>
      <c r="C725">
        <v>1001</v>
      </c>
      <c r="D725">
        <v>43249</v>
      </c>
      <c r="E725">
        <v>2958465</v>
      </c>
      <c r="F725" t="s">
        <v>3396</v>
      </c>
      <c r="H725" t="s">
        <v>452</v>
      </c>
    </row>
    <row r="726" spans="1:8" x14ac:dyDescent="0.25">
      <c r="A726">
        <v>661643</v>
      </c>
      <c r="B726">
        <v>4450</v>
      </c>
      <c r="C726">
        <v>1001</v>
      </c>
      <c r="D726">
        <v>43249</v>
      </c>
      <c r="E726">
        <v>2958465</v>
      </c>
      <c r="F726" t="s">
        <v>3396</v>
      </c>
      <c r="H726" t="s">
        <v>447</v>
      </c>
    </row>
    <row r="727" spans="1:8" x14ac:dyDescent="0.25">
      <c r="A727">
        <v>661644</v>
      </c>
      <c r="B727">
        <v>4450</v>
      </c>
      <c r="C727">
        <v>1001</v>
      </c>
      <c r="D727">
        <v>43249</v>
      </c>
      <c r="E727">
        <v>2958465</v>
      </c>
      <c r="F727" t="s">
        <v>3396</v>
      </c>
      <c r="H727" t="s">
        <v>682</v>
      </c>
    </row>
    <row r="728" spans="1:8" x14ac:dyDescent="0.25">
      <c r="A728">
        <v>661645</v>
      </c>
      <c r="B728">
        <v>4750</v>
      </c>
      <c r="C728">
        <v>1001</v>
      </c>
      <c r="D728">
        <v>43249</v>
      </c>
      <c r="E728">
        <v>2958465</v>
      </c>
      <c r="F728" t="s">
        <v>3396</v>
      </c>
      <c r="H728" t="s">
        <v>1130</v>
      </c>
    </row>
    <row r="729" spans="1:8" x14ac:dyDescent="0.25">
      <c r="A729">
        <v>661646</v>
      </c>
      <c r="B729">
        <v>3650</v>
      </c>
      <c r="C729">
        <v>1001</v>
      </c>
      <c r="D729">
        <v>43249</v>
      </c>
      <c r="E729">
        <v>2958465</v>
      </c>
      <c r="F729" t="s">
        <v>3396</v>
      </c>
      <c r="H729" t="s">
        <v>2067</v>
      </c>
    </row>
    <row r="730" spans="1:8" x14ac:dyDescent="0.25">
      <c r="A730">
        <v>661647</v>
      </c>
      <c r="B730">
        <v>3650</v>
      </c>
      <c r="C730">
        <v>1001</v>
      </c>
      <c r="D730">
        <v>43249</v>
      </c>
      <c r="E730">
        <v>2958465</v>
      </c>
      <c r="F730" t="s">
        <v>3396</v>
      </c>
      <c r="H730" t="s">
        <v>2069</v>
      </c>
    </row>
    <row r="731" spans="1:8" x14ac:dyDescent="0.25">
      <c r="A731">
        <v>661648</v>
      </c>
      <c r="B731">
        <v>3650</v>
      </c>
      <c r="C731">
        <v>1001</v>
      </c>
      <c r="D731">
        <v>43249</v>
      </c>
      <c r="E731">
        <v>2958465</v>
      </c>
      <c r="F731" t="s">
        <v>3396</v>
      </c>
      <c r="H731" t="s">
        <v>2070</v>
      </c>
    </row>
    <row r="732" spans="1:8" x14ac:dyDescent="0.25">
      <c r="A732">
        <v>661649</v>
      </c>
      <c r="B732">
        <v>3650</v>
      </c>
      <c r="C732">
        <v>1001</v>
      </c>
      <c r="D732">
        <v>43249</v>
      </c>
      <c r="E732">
        <v>2958465</v>
      </c>
      <c r="F732" t="s">
        <v>3396</v>
      </c>
      <c r="H732" t="s">
        <v>2072</v>
      </c>
    </row>
    <row r="733" spans="1:8" x14ac:dyDescent="0.25">
      <c r="A733">
        <v>661650</v>
      </c>
      <c r="B733">
        <v>3650</v>
      </c>
      <c r="C733">
        <v>1001</v>
      </c>
      <c r="D733">
        <v>43249</v>
      </c>
      <c r="E733">
        <v>2958465</v>
      </c>
      <c r="F733" t="s">
        <v>3396</v>
      </c>
      <c r="H733" t="s">
        <v>2073</v>
      </c>
    </row>
    <row r="734" spans="1:8" x14ac:dyDescent="0.25">
      <c r="A734">
        <v>661652</v>
      </c>
      <c r="B734">
        <v>3650</v>
      </c>
      <c r="C734">
        <v>1001</v>
      </c>
      <c r="D734">
        <v>43249</v>
      </c>
      <c r="E734">
        <v>2958465</v>
      </c>
      <c r="F734" t="s">
        <v>3396</v>
      </c>
      <c r="H734" t="s">
        <v>2075</v>
      </c>
    </row>
    <row r="735" spans="1:8" x14ac:dyDescent="0.25">
      <c r="A735">
        <v>661653</v>
      </c>
      <c r="B735">
        <v>3650</v>
      </c>
      <c r="C735">
        <v>1001</v>
      </c>
      <c r="D735">
        <v>43249</v>
      </c>
      <c r="E735">
        <v>2958465</v>
      </c>
      <c r="F735" t="s">
        <v>3396</v>
      </c>
      <c r="H735" t="s">
        <v>2076</v>
      </c>
    </row>
    <row r="736" spans="1:8" x14ac:dyDescent="0.25">
      <c r="A736">
        <v>661654</v>
      </c>
      <c r="B736">
        <v>3650</v>
      </c>
      <c r="C736">
        <v>1001</v>
      </c>
      <c r="D736">
        <v>43249</v>
      </c>
      <c r="E736">
        <v>2958465</v>
      </c>
      <c r="F736" t="s">
        <v>3396</v>
      </c>
      <c r="H736" t="s">
        <v>2078</v>
      </c>
    </row>
    <row r="737" spans="1:8" x14ac:dyDescent="0.25">
      <c r="A737">
        <v>661655</v>
      </c>
      <c r="B737">
        <v>3650</v>
      </c>
      <c r="C737">
        <v>1001</v>
      </c>
      <c r="D737">
        <v>43249</v>
      </c>
      <c r="E737">
        <v>2958465</v>
      </c>
      <c r="F737" t="s">
        <v>3396</v>
      </c>
      <c r="H737" t="s">
        <v>2079</v>
      </c>
    </row>
    <row r="738" spans="1:8" x14ac:dyDescent="0.25">
      <c r="A738">
        <v>661656</v>
      </c>
      <c r="B738">
        <v>3650</v>
      </c>
      <c r="C738">
        <v>1001</v>
      </c>
      <c r="D738">
        <v>43249</v>
      </c>
      <c r="E738">
        <v>2958465</v>
      </c>
      <c r="F738" t="s">
        <v>3396</v>
      </c>
      <c r="H738" t="s">
        <v>2081</v>
      </c>
    </row>
    <row r="739" spans="1:8" x14ac:dyDescent="0.25">
      <c r="A739">
        <v>661657</v>
      </c>
      <c r="B739">
        <v>3650</v>
      </c>
      <c r="C739">
        <v>1001</v>
      </c>
      <c r="D739">
        <v>43249</v>
      </c>
      <c r="E739">
        <v>2958465</v>
      </c>
      <c r="F739" t="s">
        <v>3396</v>
      </c>
      <c r="H739" t="s">
        <v>2082</v>
      </c>
    </row>
    <row r="740" spans="1:8" x14ac:dyDescent="0.25">
      <c r="A740">
        <v>661658</v>
      </c>
      <c r="B740">
        <v>3650</v>
      </c>
      <c r="C740">
        <v>1001</v>
      </c>
      <c r="D740">
        <v>43249</v>
      </c>
      <c r="E740">
        <v>2958465</v>
      </c>
      <c r="F740" t="s">
        <v>3396</v>
      </c>
      <c r="H740" t="s">
        <v>2084</v>
      </c>
    </row>
    <row r="741" spans="1:8" x14ac:dyDescent="0.25">
      <c r="A741">
        <v>661659</v>
      </c>
      <c r="B741">
        <v>3650</v>
      </c>
      <c r="C741">
        <v>1001</v>
      </c>
      <c r="D741">
        <v>43249</v>
      </c>
      <c r="E741">
        <v>2958465</v>
      </c>
      <c r="F741" t="s">
        <v>3396</v>
      </c>
      <c r="H741" t="s">
        <v>2085</v>
      </c>
    </row>
    <row r="742" spans="1:8" x14ac:dyDescent="0.25">
      <c r="A742">
        <v>661660</v>
      </c>
      <c r="B742">
        <v>3650</v>
      </c>
      <c r="C742">
        <v>1001</v>
      </c>
      <c r="D742">
        <v>43249</v>
      </c>
      <c r="E742">
        <v>2958465</v>
      </c>
      <c r="F742" t="s">
        <v>3396</v>
      </c>
      <c r="H742" t="s">
        <v>2087</v>
      </c>
    </row>
    <row r="743" spans="1:8" x14ac:dyDescent="0.25">
      <c r="A743">
        <v>661661</v>
      </c>
      <c r="B743">
        <v>3550</v>
      </c>
      <c r="C743">
        <v>1001</v>
      </c>
      <c r="D743">
        <v>43249</v>
      </c>
      <c r="E743">
        <v>2958465</v>
      </c>
      <c r="F743" t="s">
        <v>3396</v>
      </c>
      <c r="H743" t="s">
        <v>2088</v>
      </c>
    </row>
    <row r="744" spans="1:8" x14ac:dyDescent="0.25">
      <c r="A744">
        <v>661663</v>
      </c>
      <c r="B744">
        <v>3550</v>
      </c>
      <c r="C744">
        <v>1001</v>
      </c>
      <c r="D744">
        <v>43249</v>
      </c>
      <c r="E744">
        <v>2958465</v>
      </c>
      <c r="F744" t="s">
        <v>3396</v>
      </c>
      <c r="H744" t="s">
        <v>2090</v>
      </c>
    </row>
    <row r="745" spans="1:8" x14ac:dyDescent="0.25">
      <c r="A745">
        <v>661664</v>
      </c>
      <c r="B745">
        <v>3650</v>
      </c>
      <c r="C745">
        <v>1001</v>
      </c>
      <c r="D745">
        <v>43249</v>
      </c>
      <c r="E745">
        <v>2958465</v>
      </c>
      <c r="F745" t="s">
        <v>3396</v>
      </c>
      <c r="H745" t="s">
        <v>2091</v>
      </c>
    </row>
    <row r="746" spans="1:8" x14ac:dyDescent="0.25">
      <c r="A746">
        <v>661665</v>
      </c>
      <c r="B746">
        <v>3650</v>
      </c>
      <c r="C746">
        <v>1001</v>
      </c>
      <c r="D746">
        <v>43249</v>
      </c>
      <c r="E746">
        <v>2958465</v>
      </c>
      <c r="F746" t="s">
        <v>3396</v>
      </c>
      <c r="H746" t="s">
        <v>2093</v>
      </c>
    </row>
    <row r="747" spans="1:8" x14ac:dyDescent="0.25">
      <c r="A747">
        <v>661666</v>
      </c>
      <c r="B747">
        <v>3650</v>
      </c>
      <c r="C747">
        <v>1001</v>
      </c>
      <c r="D747">
        <v>43249</v>
      </c>
      <c r="E747">
        <v>2958465</v>
      </c>
      <c r="F747" t="s">
        <v>3396</v>
      </c>
      <c r="H747" t="s">
        <v>3441</v>
      </c>
    </row>
    <row r="748" spans="1:8" x14ac:dyDescent="0.25">
      <c r="A748">
        <v>661667</v>
      </c>
      <c r="B748">
        <v>3550</v>
      </c>
      <c r="C748">
        <v>1001</v>
      </c>
      <c r="D748">
        <v>43249</v>
      </c>
      <c r="E748">
        <v>2958465</v>
      </c>
      <c r="F748" t="s">
        <v>3396</v>
      </c>
      <c r="H748" t="s">
        <v>3306</v>
      </c>
    </row>
    <row r="749" spans="1:8" x14ac:dyDescent="0.25">
      <c r="A749">
        <v>661668</v>
      </c>
      <c r="B749">
        <v>5500</v>
      </c>
      <c r="C749">
        <v>1001</v>
      </c>
      <c r="D749">
        <v>43249</v>
      </c>
      <c r="E749">
        <v>2958465</v>
      </c>
      <c r="F749" t="s">
        <v>3396</v>
      </c>
      <c r="H749" t="s">
        <v>3253</v>
      </c>
    </row>
    <row r="750" spans="1:8" x14ac:dyDescent="0.25">
      <c r="A750">
        <v>661669</v>
      </c>
      <c r="B750">
        <v>3650</v>
      </c>
      <c r="C750">
        <v>1001</v>
      </c>
      <c r="D750">
        <v>43249</v>
      </c>
      <c r="E750">
        <v>2958465</v>
      </c>
      <c r="F750" t="s">
        <v>3396</v>
      </c>
      <c r="H750" t="s">
        <v>3442</v>
      </c>
    </row>
    <row r="751" spans="1:8" x14ac:dyDescent="0.25">
      <c r="A751">
        <v>661670</v>
      </c>
      <c r="B751">
        <v>3650</v>
      </c>
      <c r="C751">
        <v>1001</v>
      </c>
      <c r="D751">
        <v>43249</v>
      </c>
      <c r="E751">
        <v>2958465</v>
      </c>
      <c r="F751" t="s">
        <v>3396</v>
      </c>
      <c r="H751" t="s">
        <v>2095</v>
      </c>
    </row>
    <row r="752" spans="1:8" x14ac:dyDescent="0.25">
      <c r="A752">
        <v>661671</v>
      </c>
      <c r="B752">
        <v>3650</v>
      </c>
      <c r="C752">
        <v>1001</v>
      </c>
      <c r="D752">
        <v>43249</v>
      </c>
      <c r="E752">
        <v>2958465</v>
      </c>
      <c r="F752" t="s">
        <v>3396</v>
      </c>
      <c r="H752" t="s">
        <v>2097</v>
      </c>
    </row>
    <row r="753" spans="1:8" x14ac:dyDescent="0.25">
      <c r="A753">
        <v>661672</v>
      </c>
      <c r="B753">
        <v>3650</v>
      </c>
      <c r="C753">
        <v>1001</v>
      </c>
      <c r="D753">
        <v>43249</v>
      </c>
      <c r="E753">
        <v>2958465</v>
      </c>
      <c r="F753" t="s">
        <v>3396</v>
      </c>
      <c r="H753" t="s">
        <v>2098</v>
      </c>
    </row>
    <row r="754" spans="1:8" x14ac:dyDescent="0.25">
      <c r="A754">
        <v>661674</v>
      </c>
      <c r="B754">
        <v>3650</v>
      </c>
      <c r="C754">
        <v>1001</v>
      </c>
      <c r="D754">
        <v>43249</v>
      </c>
      <c r="E754">
        <v>2958465</v>
      </c>
      <c r="F754" t="s">
        <v>3396</v>
      </c>
      <c r="H754" t="s">
        <v>2100</v>
      </c>
    </row>
    <row r="755" spans="1:8" x14ac:dyDescent="0.25">
      <c r="A755">
        <v>661675</v>
      </c>
      <c r="B755">
        <v>3650</v>
      </c>
      <c r="C755">
        <v>1001</v>
      </c>
      <c r="D755">
        <v>43249</v>
      </c>
      <c r="E755">
        <v>2958465</v>
      </c>
      <c r="F755" t="s">
        <v>3396</v>
      </c>
      <c r="H755" t="s">
        <v>2101</v>
      </c>
    </row>
    <row r="756" spans="1:8" x14ac:dyDescent="0.25">
      <c r="A756">
        <v>661676</v>
      </c>
      <c r="B756">
        <v>3650</v>
      </c>
      <c r="C756">
        <v>1001</v>
      </c>
      <c r="D756">
        <v>43249</v>
      </c>
      <c r="E756">
        <v>2958465</v>
      </c>
      <c r="F756" t="s">
        <v>3396</v>
      </c>
      <c r="H756" t="s">
        <v>2103</v>
      </c>
    </row>
    <row r="757" spans="1:8" x14ac:dyDescent="0.25">
      <c r="A757">
        <v>661677</v>
      </c>
      <c r="B757">
        <v>3650</v>
      </c>
      <c r="C757">
        <v>1001</v>
      </c>
      <c r="D757">
        <v>43249</v>
      </c>
      <c r="E757">
        <v>2958465</v>
      </c>
      <c r="F757" t="s">
        <v>3396</v>
      </c>
      <c r="H757" t="s">
        <v>2104</v>
      </c>
    </row>
    <row r="758" spans="1:8" x14ac:dyDescent="0.25">
      <c r="A758">
        <v>661678</v>
      </c>
      <c r="B758">
        <v>3650</v>
      </c>
      <c r="C758">
        <v>1001</v>
      </c>
      <c r="D758">
        <v>43249</v>
      </c>
      <c r="E758">
        <v>2958465</v>
      </c>
      <c r="F758" t="s">
        <v>3396</v>
      </c>
      <c r="H758" t="s">
        <v>2106</v>
      </c>
    </row>
    <row r="759" spans="1:8" x14ac:dyDescent="0.25">
      <c r="A759">
        <v>661679</v>
      </c>
      <c r="B759">
        <v>3650</v>
      </c>
      <c r="C759">
        <v>1001</v>
      </c>
      <c r="D759">
        <v>43249</v>
      </c>
      <c r="E759">
        <v>2958465</v>
      </c>
      <c r="F759" t="s">
        <v>3396</v>
      </c>
      <c r="H759" t="s">
        <v>2107</v>
      </c>
    </row>
    <row r="760" spans="1:8" x14ac:dyDescent="0.25">
      <c r="A760">
        <v>661680</v>
      </c>
      <c r="B760">
        <v>3650</v>
      </c>
      <c r="C760">
        <v>1001</v>
      </c>
      <c r="D760">
        <v>43249</v>
      </c>
      <c r="E760">
        <v>2958465</v>
      </c>
      <c r="F760" t="s">
        <v>3396</v>
      </c>
      <c r="H760" t="s">
        <v>2108</v>
      </c>
    </row>
    <row r="761" spans="1:8" x14ac:dyDescent="0.25">
      <c r="A761">
        <v>661681</v>
      </c>
      <c r="B761">
        <v>3650</v>
      </c>
      <c r="C761">
        <v>1001</v>
      </c>
      <c r="D761">
        <v>43249</v>
      </c>
      <c r="E761">
        <v>2958465</v>
      </c>
      <c r="F761" t="s">
        <v>3396</v>
      </c>
      <c r="H761" t="s">
        <v>2109</v>
      </c>
    </row>
    <row r="762" spans="1:8" x14ac:dyDescent="0.25">
      <c r="A762">
        <v>661682</v>
      </c>
      <c r="B762">
        <v>3650</v>
      </c>
      <c r="C762">
        <v>1001</v>
      </c>
      <c r="D762">
        <v>43249</v>
      </c>
      <c r="E762">
        <v>2958465</v>
      </c>
      <c r="F762" t="s">
        <v>3396</v>
      </c>
      <c r="H762" t="s">
        <v>2111</v>
      </c>
    </row>
    <row r="763" spans="1:8" x14ac:dyDescent="0.25">
      <c r="A763">
        <v>661683</v>
      </c>
      <c r="B763">
        <v>5150</v>
      </c>
      <c r="C763">
        <v>1001</v>
      </c>
      <c r="D763">
        <v>43249</v>
      </c>
      <c r="E763">
        <v>2958465</v>
      </c>
      <c r="F763" t="s">
        <v>3396</v>
      </c>
      <c r="H763" t="s">
        <v>2112</v>
      </c>
    </row>
    <row r="764" spans="1:8" x14ac:dyDescent="0.25">
      <c r="A764">
        <v>661685</v>
      </c>
      <c r="B764">
        <v>5150</v>
      </c>
      <c r="C764">
        <v>1001</v>
      </c>
      <c r="D764">
        <v>43249</v>
      </c>
      <c r="E764">
        <v>2958465</v>
      </c>
      <c r="F764" t="s">
        <v>3396</v>
      </c>
      <c r="H764" t="s">
        <v>744</v>
      </c>
    </row>
    <row r="765" spans="1:8" x14ac:dyDescent="0.25">
      <c r="A765">
        <v>661686</v>
      </c>
      <c r="B765">
        <v>5150</v>
      </c>
      <c r="C765">
        <v>1001</v>
      </c>
      <c r="D765">
        <v>43249</v>
      </c>
      <c r="E765">
        <v>2958465</v>
      </c>
      <c r="F765" t="s">
        <v>3396</v>
      </c>
      <c r="H765" t="s">
        <v>1344</v>
      </c>
    </row>
    <row r="766" spans="1:8" x14ac:dyDescent="0.25">
      <c r="A766">
        <v>661687</v>
      </c>
      <c r="B766">
        <v>5150</v>
      </c>
      <c r="C766">
        <v>1001</v>
      </c>
      <c r="D766">
        <v>43249</v>
      </c>
      <c r="E766">
        <v>2958465</v>
      </c>
      <c r="F766" t="s">
        <v>3396</v>
      </c>
      <c r="H766" t="s">
        <v>2115</v>
      </c>
    </row>
    <row r="767" spans="1:8" x14ac:dyDescent="0.25">
      <c r="A767">
        <v>661688</v>
      </c>
      <c r="B767">
        <v>4450</v>
      </c>
      <c r="C767">
        <v>1001</v>
      </c>
      <c r="D767">
        <v>43249</v>
      </c>
      <c r="E767">
        <v>2958465</v>
      </c>
      <c r="F767" t="s">
        <v>3396</v>
      </c>
      <c r="H767" t="s">
        <v>2116</v>
      </c>
    </row>
    <row r="768" spans="1:8" x14ac:dyDescent="0.25">
      <c r="A768">
        <v>661689</v>
      </c>
      <c r="B768">
        <v>4450</v>
      </c>
      <c r="C768">
        <v>1001</v>
      </c>
      <c r="D768">
        <v>43249</v>
      </c>
      <c r="E768">
        <v>2958465</v>
      </c>
      <c r="F768" t="s">
        <v>3396</v>
      </c>
      <c r="H768" t="s">
        <v>2118</v>
      </c>
    </row>
    <row r="769" spans="1:8" x14ac:dyDescent="0.25">
      <c r="A769">
        <v>661690</v>
      </c>
      <c r="B769">
        <v>4450</v>
      </c>
      <c r="C769">
        <v>1001</v>
      </c>
      <c r="D769">
        <v>43249</v>
      </c>
      <c r="E769">
        <v>2958465</v>
      </c>
      <c r="F769" t="s">
        <v>3396</v>
      </c>
      <c r="H769" t="s">
        <v>2119</v>
      </c>
    </row>
    <row r="770" spans="1:8" x14ac:dyDescent="0.25">
      <c r="A770">
        <v>661691</v>
      </c>
      <c r="B770">
        <v>4450</v>
      </c>
      <c r="C770">
        <v>1001</v>
      </c>
      <c r="D770">
        <v>43249</v>
      </c>
      <c r="E770">
        <v>2958465</v>
      </c>
      <c r="F770" t="s">
        <v>3396</v>
      </c>
      <c r="H770" t="s">
        <v>2121</v>
      </c>
    </row>
    <row r="771" spans="1:8" x14ac:dyDescent="0.25">
      <c r="A771">
        <v>661692</v>
      </c>
      <c r="B771">
        <v>4750</v>
      </c>
      <c r="C771">
        <v>1001</v>
      </c>
      <c r="D771">
        <v>43249</v>
      </c>
      <c r="E771">
        <v>2958465</v>
      </c>
      <c r="F771" t="s">
        <v>3396</v>
      </c>
      <c r="H771" t="s">
        <v>3307</v>
      </c>
    </row>
    <row r="772" spans="1:8" x14ac:dyDescent="0.25">
      <c r="A772">
        <v>661693</v>
      </c>
      <c r="B772">
        <v>4450</v>
      </c>
      <c r="C772">
        <v>1001</v>
      </c>
      <c r="D772">
        <v>43249</v>
      </c>
      <c r="E772">
        <v>2958465</v>
      </c>
      <c r="F772" t="s">
        <v>3396</v>
      </c>
      <c r="H772" t="s">
        <v>608</v>
      </c>
    </row>
    <row r="773" spans="1:8" x14ac:dyDescent="0.25">
      <c r="A773">
        <v>661694</v>
      </c>
      <c r="B773">
        <v>4450</v>
      </c>
      <c r="C773">
        <v>1001</v>
      </c>
      <c r="D773">
        <v>43249</v>
      </c>
      <c r="E773">
        <v>2958465</v>
      </c>
      <c r="F773" t="s">
        <v>3396</v>
      </c>
      <c r="H773" t="s">
        <v>2123</v>
      </c>
    </row>
    <row r="774" spans="1:8" x14ac:dyDescent="0.25">
      <c r="A774">
        <v>661696</v>
      </c>
      <c r="B774">
        <v>4450</v>
      </c>
      <c r="C774">
        <v>1001</v>
      </c>
      <c r="D774">
        <v>43249</v>
      </c>
      <c r="E774">
        <v>2958465</v>
      </c>
      <c r="F774" t="s">
        <v>3396</v>
      </c>
      <c r="H774" t="s">
        <v>2125</v>
      </c>
    </row>
    <row r="775" spans="1:8" x14ac:dyDescent="0.25">
      <c r="A775">
        <v>661697</v>
      </c>
      <c r="B775">
        <v>4750</v>
      </c>
      <c r="C775">
        <v>1001</v>
      </c>
      <c r="D775">
        <v>43249</v>
      </c>
      <c r="E775">
        <v>2958465</v>
      </c>
      <c r="F775" t="s">
        <v>3396</v>
      </c>
      <c r="H775" t="s">
        <v>2126</v>
      </c>
    </row>
    <row r="776" spans="1:8" x14ac:dyDescent="0.25">
      <c r="A776">
        <v>661700</v>
      </c>
      <c r="B776">
        <v>4450</v>
      </c>
      <c r="C776">
        <v>1001</v>
      </c>
      <c r="D776">
        <v>43249</v>
      </c>
      <c r="E776">
        <v>2958465</v>
      </c>
      <c r="F776" t="s">
        <v>3396</v>
      </c>
      <c r="H776" t="s">
        <v>2128</v>
      </c>
    </row>
    <row r="777" spans="1:8" x14ac:dyDescent="0.25">
      <c r="A777">
        <v>661701</v>
      </c>
      <c r="B777">
        <v>4450</v>
      </c>
      <c r="C777">
        <v>1001</v>
      </c>
      <c r="D777">
        <v>43249</v>
      </c>
      <c r="E777">
        <v>2958465</v>
      </c>
      <c r="F777" t="s">
        <v>3396</v>
      </c>
      <c r="H777" t="s">
        <v>796</v>
      </c>
    </row>
    <row r="778" spans="1:8" x14ac:dyDescent="0.25">
      <c r="A778">
        <v>661702</v>
      </c>
      <c r="B778">
        <v>4750</v>
      </c>
      <c r="C778">
        <v>1001</v>
      </c>
      <c r="D778">
        <v>43249</v>
      </c>
      <c r="E778">
        <v>2958465</v>
      </c>
      <c r="F778" t="s">
        <v>3396</v>
      </c>
      <c r="H778" t="s">
        <v>794</v>
      </c>
    </row>
    <row r="779" spans="1:8" x14ac:dyDescent="0.25">
      <c r="A779">
        <v>661703</v>
      </c>
      <c r="B779">
        <v>4450</v>
      </c>
      <c r="C779">
        <v>1001</v>
      </c>
      <c r="D779">
        <v>43249</v>
      </c>
      <c r="E779">
        <v>2958465</v>
      </c>
      <c r="F779" t="s">
        <v>3396</v>
      </c>
      <c r="H779" t="s">
        <v>2130</v>
      </c>
    </row>
    <row r="780" spans="1:8" x14ac:dyDescent="0.25">
      <c r="A780">
        <v>661704</v>
      </c>
      <c r="B780">
        <v>4450</v>
      </c>
      <c r="C780">
        <v>1001</v>
      </c>
      <c r="D780">
        <v>43249</v>
      </c>
      <c r="E780">
        <v>2958465</v>
      </c>
      <c r="F780" t="s">
        <v>3396</v>
      </c>
      <c r="H780" t="s">
        <v>2131</v>
      </c>
    </row>
    <row r="781" spans="1:8" x14ac:dyDescent="0.25">
      <c r="A781">
        <v>661705</v>
      </c>
      <c r="B781">
        <v>4450</v>
      </c>
      <c r="C781">
        <v>1001</v>
      </c>
      <c r="D781">
        <v>43249</v>
      </c>
      <c r="E781">
        <v>2958465</v>
      </c>
      <c r="F781" t="s">
        <v>3396</v>
      </c>
      <c r="H781" t="s">
        <v>2132</v>
      </c>
    </row>
    <row r="782" spans="1:8" x14ac:dyDescent="0.25">
      <c r="A782">
        <v>661707</v>
      </c>
      <c r="B782">
        <v>4450</v>
      </c>
      <c r="C782">
        <v>1001</v>
      </c>
      <c r="D782">
        <v>43249</v>
      </c>
      <c r="E782">
        <v>2958465</v>
      </c>
      <c r="F782" t="s">
        <v>3396</v>
      </c>
      <c r="H782" t="s">
        <v>2133</v>
      </c>
    </row>
    <row r="783" spans="1:8" x14ac:dyDescent="0.25">
      <c r="A783">
        <v>661708</v>
      </c>
      <c r="B783">
        <v>4450</v>
      </c>
      <c r="C783">
        <v>1001</v>
      </c>
      <c r="D783">
        <v>43249</v>
      </c>
      <c r="E783">
        <v>2958465</v>
      </c>
      <c r="F783" t="s">
        <v>3396</v>
      </c>
      <c r="H783" t="s">
        <v>2134</v>
      </c>
    </row>
    <row r="784" spans="1:8" x14ac:dyDescent="0.25">
      <c r="A784">
        <v>661709</v>
      </c>
      <c r="B784">
        <v>4450</v>
      </c>
      <c r="C784">
        <v>1001</v>
      </c>
      <c r="D784">
        <v>43249</v>
      </c>
      <c r="E784">
        <v>2958465</v>
      </c>
      <c r="F784" t="s">
        <v>3396</v>
      </c>
      <c r="H784" t="s">
        <v>2136</v>
      </c>
    </row>
    <row r="785" spans="1:8" x14ac:dyDescent="0.25">
      <c r="A785">
        <v>661711</v>
      </c>
      <c r="B785">
        <v>4450</v>
      </c>
      <c r="C785">
        <v>1001</v>
      </c>
      <c r="D785">
        <v>43249</v>
      </c>
      <c r="E785">
        <v>2958465</v>
      </c>
      <c r="F785" t="s">
        <v>3396</v>
      </c>
      <c r="H785" t="s">
        <v>2137</v>
      </c>
    </row>
    <row r="786" spans="1:8" x14ac:dyDescent="0.25">
      <c r="A786">
        <v>661712</v>
      </c>
      <c r="B786">
        <v>4450</v>
      </c>
      <c r="C786">
        <v>1001</v>
      </c>
      <c r="D786">
        <v>43249</v>
      </c>
      <c r="E786">
        <v>2958465</v>
      </c>
      <c r="F786" t="s">
        <v>3396</v>
      </c>
      <c r="H786" t="s">
        <v>797</v>
      </c>
    </row>
    <row r="787" spans="1:8" x14ac:dyDescent="0.25">
      <c r="A787">
        <v>661713</v>
      </c>
      <c r="B787">
        <v>4450</v>
      </c>
      <c r="C787">
        <v>1001</v>
      </c>
      <c r="D787">
        <v>43249</v>
      </c>
      <c r="E787">
        <v>2958465</v>
      </c>
      <c r="F787" t="s">
        <v>3396</v>
      </c>
      <c r="H787" t="s">
        <v>2139</v>
      </c>
    </row>
    <row r="788" spans="1:8" x14ac:dyDescent="0.25">
      <c r="A788">
        <v>661714</v>
      </c>
      <c r="B788">
        <v>4450</v>
      </c>
      <c r="C788">
        <v>1001</v>
      </c>
      <c r="D788">
        <v>43249</v>
      </c>
      <c r="E788">
        <v>2958465</v>
      </c>
      <c r="F788" t="s">
        <v>3396</v>
      </c>
      <c r="H788" t="s">
        <v>2141</v>
      </c>
    </row>
    <row r="789" spans="1:8" x14ac:dyDescent="0.25">
      <c r="A789">
        <v>661715</v>
      </c>
      <c r="B789">
        <v>4750</v>
      </c>
      <c r="C789">
        <v>1001</v>
      </c>
      <c r="D789">
        <v>43249</v>
      </c>
      <c r="E789">
        <v>2958465</v>
      </c>
      <c r="F789" t="s">
        <v>3396</v>
      </c>
      <c r="H789" t="s">
        <v>2142</v>
      </c>
    </row>
    <row r="790" spans="1:8" x14ac:dyDescent="0.25">
      <c r="A790">
        <v>661716</v>
      </c>
      <c r="B790">
        <v>4450</v>
      </c>
      <c r="C790">
        <v>1001</v>
      </c>
      <c r="D790">
        <v>43249</v>
      </c>
      <c r="E790">
        <v>2958465</v>
      </c>
      <c r="F790" t="s">
        <v>3396</v>
      </c>
      <c r="H790" t="s">
        <v>2144</v>
      </c>
    </row>
    <row r="791" spans="1:8" x14ac:dyDescent="0.25">
      <c r="A791">
        <v>661717</v>
      </c>
      <c r="B791">
        <v>4450</v>
      </c>
      <c r="C791">
        <v>1001</v>
      </c>
      <c r="D791">
        <v>43249</v>
      </c>
      <c r="E791">
        <v>2958465</v>
      </c>
      <c r="F791" t="s">
        <v>3396</v>
      </c>
      <c r="H791" t="s">
        <v>2146</v>
      </c>
    </row>
    <row r="792" spans="1:8" x14ac:dyDescent="0.25">
      <c r="A792">
        <v>661718</v>
      </c>
      <c r="B792">
        <v>4450</v>
      </c>
      <c r="C792">
        <v>1001</v>
      </c>
      <c r="D792">
        <v>43249</v>
      </c>
      <c r="E792">
        <v>2958465</v>
      </c>
      <c r="F792" t="s">
        <v>3396</v>
      </c>
      <c r="H792" t="s">
        <v>2147</v>
      </c>
    </row>
    <row r="793" spans="1:8" x14ac:dyDescent="0.25">
      <c r="A793">
        <v>661719</v>
      </c>
      <c r="B793">
        <v>4450</v>
      </c>
      <c r="C793">
        <v>1001</v>
      </c>
      <c r="D793">
        <v>43249</v>
      </c>
      <c r="E793">
        <v>2958465</v>
      </c>
      <c r="F793" t="s">
        <v>3396</v>
      </c>
      <c r="H793" t="s">
        <v>629</v>
      </c>
    </row>
    <row r="794" spans="1:8" x14ac:dyDescent="0.25">
      <c r="A794">
        <v>661720</v>
      </c>
      <c r="B794">
        <v>4750</v>
      </c>
      <c r="C794">
        <v>1001</v>
      </c>
      <c r="D794">
        <v>43249</v>
      </c>
      <c r="E794">
        <v>2958465</v>
      </c>
      <c r="F794" t="s">
        <v>3396</v>
      </c>
      <c r="H794" t="s">
        <v>2149</v>
      </c>
    </row>
    <row r="795" spans="1:8" x14ac:dyDescent="0.25">
      <c r="A795">
        <v>661722</v>
      </c>
      <c r="B795">
        <v>4750</v>
      </c>
      <c r="C795">
        <v>1001</v>
      </c>
      <c r="D795">
        <v>43249</v>
      </c>
      <c r="E795">
        <v>2958465</v>
      </c>
      <c r="F795" t="s">
        <v>3396</v>
      </c>
      <c r="H795" t="s">
        <v>202</v>
      </c>
    </row>
    <row r="796" spans="1:8" x14ac:dyDescent="0.25">
      <c r="A796">
        <v>661723</v>
      </c>
      <c r="B796">
        <v>4450</v>
      </c>
      <c r="C796">
        <v>1001</v>
      </c>
      <c r="D796">
        <v>43249</v>
      </c>
      <c r="E796">
        <v>2958465</v>
      </c>
      <c r="F796" t="s">
        <v>3396</v>
      </c>
      <c r="H796" t="s">
        <v>206</v>
      </c>
    </row>
    <row r="797" spans="1:8" x14ac:dyDescent="0.25">
      <c r="A797">
        <v>661724</v>
      </c>
      <c r="B797">
        <v>4450</v>
      </c>
      <c r="C797">
        <v>1001</v>
      </c>
      <c r="D797">
        <v>43249</v>
      </c>
      <c r="E797">
        <v>2958465</v>
      </c>
      <c r="F797" t="s">
        <v>3396</v>
      </c>
      <c r="H797" t="s">
        <v>205</v>
      </c>
    </row>
    <row r="798" spans="1:8" x14ac:dyDescent="0.25">
      <c r="A798">
        <v>661725</v>
      </c>
      <c r="B798">
        <v>4750</v>
      </c>
      <c r="C798">
        <v>1001</v>
      </c>
      <c r="D798">
        <v>43249</v>
      </c>
      <c r="E798">
        <v>2958465</v>
      </c>
      <c r="F798" t="s">
        <v>3396</v>
      </c>
      <c r="H798" t="s">
        <v>208</v>
      </c>
    </row>
    <row r="799" spans="1:8" x14ac:dyDescent="0.25">
      <c r="A799">
        <v>661726</v>
      </c>
      <c r="B799">
        <v>4450</v>
      </c>
      <c r="C799">
        <v>1001</v>
      </c>
      <c r="D799">
        <v>43249</v>
      </c>
      <c r="E799">
        <v>2958465</v>
      </c>
      <c r="F799" t="s">
        <v>3396</v>
      </c>
      <c r="H799" t="s">
        <v>2151</v>
      </c>
    </row>
    <row r="800" spans="1:8" x14ac:dyDescent="0.25">
      <c r="A800">
        <v>661727</v>
      </c>
      <c r="B800">
        <v>4750</v>
      </c>
      <c r="C800">
        <v>1001</v>
      </c>
      <c r="D800">
        <v>43249</v>
      </c>
      <c r="E800">
        <v>2958465</v>
      </c>
      <c r="F800" t="s">
        <v>3396</v>
      </c>
      <c r="H800" t="s">
        <v>2153</v>
      </c>
    </row>
    <row r="801" spans="1:8" x14ac:dyDescent="0.25">
      <c r="A801">
        <v>661728</v>
      </c>
      <c r="B801">
        <v>4450</v>
      </c>
      <c r="C801">
        <v>1001</v>
      </c>
      <c r="D801">
        <v>43249</v>
      </c>
      <c r="E801">
        <v>2958465</v>
      </c>
      <c r="F801" t="s">
        <v>3396</v>
      </c>
      <c r="H801" t="s">
        <v>2155</v>
      </c>
    </row>
    <row r="802" spans="1:8" x14ac:dyDescent="0.25">
      <c r="A802">
        <v>661729</v>
      </c>
      <c r="B802">
        <v>4450</v>
      </c>
      <c r="C802">
        <v>1001</v>
      </c>
      <c r="D802">
        <v>43249</v>
      </c>
      <c r="E802">
        <v>2958465</v>
      </c>
      <c r="F802" t="s">
        <v>3396</v>
      </c>
      <c r="H802" t="s">
        <v>2156</v>
      </c>
    </row>
    <row r="803" spans="1:8" x14ac:dyDescent="0.25">
      <c r="A803">
        <v>661730</v>
      </c>
      <c r="B803">
        <v>4750</v>
      </c>
      <c r="C803">
        <v>1001</v>
      </c>
      <c r="D803">
        <v>43249</v>
      </c>
      <c r="E803">
        <v>2958465</v>
      </c>
      <c r="F803" t="s">
        <v>3396</v>
      </c>
      <c r="H803" t="s">
        <v>2158</v>
      </c>
    </row>
    <row r="804" spans="1:8" x14ac:dyDescent="0.25">
      <c r="A804">
        <v>661731</v>
      </c>
      <c r="B804">
        <v>4450</v>
      </c>
      <c r="C804">
        <v>1001</v>
      </c>
      <c r="D804">
        <v>43249</v>
      </c>
      <c r="E804">
        <v>2958465</v>
      </c>
      <c r="F804" t="s">
        <v>3396</v>
      </c>
      <c r="H804" t="s">
        <v>2160</v>
      </c>
    </row>
    <row r="805" spans="1:8" x14ac:dyDescent="0.25">
      <c r="A805">
        <v>661733</v>
      </c>
      <c r="B805">
        <v>4750</v>
      </c>
      <c r="C805">
        <v>1001</v>
      </c>
      <c r="D805">
        <v>43249</v>
      </c>
      <c r="E805">
        <v>2958465</v>
      </c>
      <c r="F805" t="s">
        <v>3396</v>
      </c>
      <c r="H805" t="s">
        <v>2162</v>
      </c>
    </row>
    <row r="806" spans="1:8" x14ac:dyDescent="0.25">
      <c r="A806">
        <v>661734</v>
      </c>
      <c r="B806">
        <v>4450</v>
      </c>
      <c r="C806">
        <v>1001</v>
      </c>
      <c r="D806">
        <v>43249</v>
      </c>
      <c r="E806">
        <v>2958465</v>
      </c>
      <c r="F806" t="s">
        <v>3396</v>
      </c>
      <c r="H806" t="s">
        <v>2163</v>
      </c>
    </row>
    <row r="807" spans="1:8" x14ac:dyDescent="0.25">
      <c r="A807">
        <v>661735</v>
      </c>
      <c r="B807">
        <v>4450</v>
      </c>
      <c r="C807">
        <v>1001</v>
      </c>
      <c r="D807">
        <v>43249</v>
      </c>
      <c r="E807">
        <v>2958465</v>
      </c>
      <c r="F807" t="s">
        <v>3396</v>
      </c>
      <c r="H807" t="s">
        <v>684</v>
      </c>
    </row>
    <row r="808" spans="1:8" x14ac:dyDescent="0.25">
      <c r="A808">
        <v>661736</v>
      </c>
      <c r="B808">
        <v>4450</v>
      </c>
      <c r="C808">
        <v>1001</v>
      </c>
      <c r="D808">
        <v>43249</v>
      </c>
      <c r="E808">
        <v>2958465</v>
      </c>
      <c r="F808" t="s">
        <v>3396</v>
      </c>
      <c r="H808" t="s">
        <v>2164</v>
      </c>
    </row>
    <row r="809" spans="1:8" x14ac:dyDescent="0.25">
      <c r="A809">
        <v>661737</v>
      </c>
      <c r="B809">
        <v>4750</v>
      </c>
      <c r="C809">
        <v>1001</v>
      </c>
      <c r="D809">
        <v>43249</v>
      </c>
      <c r="E809">
        <v>2958465</v>
      </c>
      <c r="F809" t="s">
        <v>3396</v>
      </c>
      <c r="H809" t="s">
        <v>1132</v>
      </c>
    </row>
    <row r="810" spans="1:8" x14ac:dyDescent="0.25">
      <c r="A810">
        <v>661738</v>
      </c>
      <c r="B810">
        <v>3550</v>
      </c>
      <c r="C810">
        <v>1001</v>
      </c>
      <c r="D810">
        <v>43249</v>
      </c>
      <c r="E810">
        <v>2958465</v>
      </c>
      <c r="F810" t="s">
        <v>3396</v>
      </c>
      <c r="H810" t="s">
        <v>150</v>
      </c>
    </row>
    <row r="811" spans="1:8" x14ac:dyDescent="0.25">
      <c r="A811">
        <v>661739</v>
      </c>
      <c r="B811">
        <v>3550</v>
      </c>
      <c r="C811">
        <v>1001</v>
      </c>
      <c r="D811">
        <v>43249</v>
      </c>
      <c r="E811">
        <v>2958465</v>
      </c>
      <c r="F811" t="s">
        <v>3396</v>
      </c>
      <c r="H811" t="s">
        <v>3308</v>
      </c>
    </row>
    <row r="812" spans="1:8" x14ac:dyDescent="0.25">
      <c r="A812">
        <v>661740</v>
      </c>
      <c r="B812">
        <v>3550</v>
      </c>
      <c r="C812">
        <v>1001</v>
      </c>
      <c r="D812">
        <v>43249</v>
      </c>
      <c r="E812">
        <v>2958465</v>
      </c>
      <c r="F812" t="s">
        <v>3396</v>
      </c>
      <c r="H812" t="s">
        <v>154</v>
      </c>
    </row>
    <row r="813" spans="1:8" x14ac:dyDescent="0.25">
      <c r="A813">
        <v>661741</v>
      </c>
      <c r="B813">
        <v>3850</v>
      </c>
      <c r="C813">
        <v>1001</v>
      </c>
      <c r="D813">
        <v>43249</v>
      </c>
      <c r="E813">
        <v>2958465</v>
      </c>
      <c r="F813" t="s">
        <v>3396</v>
      </c>
      <c r="H813" t="s">
        <v>2165</v>
      </c>
    </row>
    <row r="814" spans="1:8" x14ac:dyDescent="0.25">
      <c r="A814">
        <v>661742</v>
      </c>
      <c r="B814">
        <v>3650</v>
      </c>
      <c r="C814">
        <v>1001</v>
      </c>
      <c r="D814">
        <v>43249</v>
      </c>
      <c r="E814">
        <v>2958465</v>
      </c>
      <c r="F814" t="s">
        <v>3396</v>
      </c>
      <c r="H814" t="s">
        <v>2167</v>
      </c>
    </row>
    <row r="815" spans="1:8" x14ac:dyDescent="0.25">
      <c r="A815">
        <v>661744</v>
      </c>
      <c r="B815">
        <v>5150</v>
      </c>
      <c r="C815">
        <v>1001</v>
      </c>
      <c r="D815">
        <v>43249</v>
      </c>
      <c r="E815">
        <v>2958465</v>
      </c>
      <c r="F815" t="s">
        <v>3396</v>
      </c>
      <c r="H815" t="s">
        <v>2169</v>
      </c>
    </row>
    <row r="816" spans="1:8" x14ac:dyDescent="0.25">
      <c r="A816">
        <v>661745</v>
      </c>
      <c r="B816">
        <v>5500</v>
      </c>
      <c r="C816">
        <v>1001</v>
      </c>
      <c r="D816">
        <v>43249</v>
      </c>
      <c r="E816">
        <v>2958465</v>
      </c>
      <c r="F816" t="s">
        <v>3396</v>
      </c>
      <c r="H816" t="s">
        <v>2170</v>
      </c>
    </row>
    <row r="817" spans="1:8" x14ac:dyDescent="0.25">
      <c r="A817">
        <v>661746</v>
      </c>
      <c r="B817">
        <v>4450</v>
      </c>
      <c r="C817">
        <v>1001</v>
      </c>
      <c r="D817">
        <v>43249</v>
      </c>
      <c r="E817">
        <v>2958465</v>
      </c>
      <c r="F817" t="s">
        <v>3396</v>
      </c>
      <c r="H817" t="s">
        <v>2172</v>
      </c>
    </row>
    <row r="818" spans="1:8" x14ac:dyDescent="0.25">
      <c r="A818">
        <v>661747</v>
      </c>
      <c r="B818">
        <v>4750</v>
      </c>
      <c r="C818">
        <v>1001</v>
      </c>
      <c r="D818">
        <v>43249</v>
      </c>
      <c r="E818">
        <v>2958465</v>
      </c>
      <c r="F818" t="s">
        <v>3396</v>
      </c>
      <c r="H818" t="s">
        <v>806</v>
      </c>
    </row>
    <row r="819" spans="1:8" x14ac:dyDescent="0.25">
      <c r="A819">
        <v>661748</v>
      </c>
      <c r="B819">
        <v>3200</v>
      </c>
      <c r="C819">
        <v>1001</v>
      </c>
      <c r="D819">
        <v>43249</v>
      </c>
      <c r="E819">
        <v>2958465</v>
      </c>
      <c r="F819" t="s">
        <v>3396</v>
      </c>
      <c r="H819" t="s">
        <v>2173</v>
      </c>
    </row>
    <row r="820" spans="1:8" x14ac:dyDescent="0.25">
      <c r="A820">
        <v>661749</v>
      </c>
      <c r="B820">
        <v>3050</v>
      </c>
      <c r="C820">
        <v>1001</v>
      </c>
      <c r="D820">
        <v>43249</v>
      </c>
      <c r="E820">
        <v>2958465</v>
      </c>
      <c r="F820" t="s">
        <v>3396</v>
      </c>
      <c r="H820" t="s">
        <v>2175</v>
      </c>
    </row>
    <row r="821" spans="1:8" x14ac:dyDescent="0.25">
      <c r="A821">
        <v>661750</v>
      </c>
      <c r="B821">
        <v>3200</v>
      </c>
      <c r="C821">
        <v>1001</v>
      </c>
      <c r="D821">
        <v>43249</v>
      </c>
      <c r="E821">
        <v>2958465</v>
      </c>
      <c r="F821" t="s">
        <v>3396</v>
      </c>
      <c r="H821" t="s">
        <v>1134</v>
      </c>
    </row>
    <row r="822" spans="1:8" x14ac:dyDescent="0.25">
      <c r="A822">
        <v>661751</v>
      </c>
      <c r="B822">
        <v>3050</v>
      </c>
      <c r="C822">
        <v>1001</v>
      </c>
      <c r="D822">
        <v>43249</v>
      </c>
      <c r="E822">
        <v>2958465</v>
      </c>
      <c r="F822" t="s">
        <v>3396</v>
      </c>
      <c r="H822" t="s">
        <v>2177</v>
      </c>
    </row>
    <row r="823" spans="1:8" x14ac:dyDescent="0.25">
      <c r="A823">
        <v>661752</v>
      </c>
      <c r="B823">
        <v>3200</v>
      </c>
      <c r="C823">
        <v>1001</v>
      </c>
      <c r="D823">
        <v>43249</v>
      </c>
      <c r="E823">
        <v>2958465</v>
      </c>
      <c r="F823" t="s">
        <v>3396</v>
      </c>
      <c r="H823" t="s">
        <v>54</v>
      </c>
    </row>
    <row r="824" spans="1:8" x14ac:dyDescent="0.25">
      <c r="A824">
        <v>661753</v>
      </c>
      <c r="B824">
        <v>3050</v>
      </c>
      <c r="C824">
        <v>1001</v>
      </c>
      <c r="D824">
        <v>43249</v>
      </c>
      <c r="E824">
        <v>2958465</v>
      </c>
      <c r="F824" t="s">
        <v>3396</v>
      </c>
      <c r="H824" t="s">
        <v>2179</v>
      </c>
    </row>
    <row r="825" spans="1:8" x14ac:dyDescent="0.25">
      <c r="A825">
        <v>661755</v>
      </c>
      <c r="B825">
        <v>3200</v>
      </c>
      <c r="C825">
        <v>1001</v>
      </c>
      <c r="D825">
        <v>43249</v>
      </c>
      <c r="E825">
        <v>2958465</v>
      </c>
      <c r="F825" t="s">
        <v>3396</v>
      </c>
      <c r="H825" t="s">
        <v>2181</v>
      </c>
    </row>
    <row r="826" spans="1:8" x14ac:dyDescent="0.25">
      <c r="A826">
        <v>661756</v>
      </c>
      <c r="B826">
        <v>3050</v>
      </c>
      <c r="C826">
        <v>1001</v>
      </c>
      <c r="D826">
        <v>43249</v>
      </c>
      <c r="E826">
        <v>2958465</v>
      </c>
      <c r="F826" t="s">
        <v>3396</v>
      </c>
      <c r="H826" t="s">
        <v>2183</v>
      </c>
    </row>
    <row r="827" spans="1:8" x14ac:dyDescent="0.25">
      <c r="A827">
        <v>661757</v>
      </c>
      <c r="B827">
        <v>3200</v>
      </c>
      <c r="C827">
        <v>1001</v>
      </c>
      <c r="D827">
        <v>43249</v>
      </c>
      <c r="E827">
        <v>2958465</v>
      </c>
      <c r="F827" t="s">
        <v>3396</v>
      </c>
      <c r="H827" t="s">
        <v>59</v>
      </c>
    </row>
    <row r="828" spans="1:8" x14ac:dyDescent="0.25">
      <c r="A828">
        <v>661758</v>
      </c>
      <c r="B828">
        <v>3050</v>
      </c>
      <c r="C828">
        <v>1001</v>
      </c>
      <c r="D828">
        <v>43249</v>
      </c>
      <c r="E828">
        <v>2958465</v>
      </c>
      <c r="F828" t="s">
        <v>3396</v>
      </c>
      <c r="H828" t="s">
        <v>2185</v>
      </c>
    </row>
    <row r="829" spans="1:8" x14ac:dyDescent="0.25">
      <c r="A829">
        <v>661759</v>
      </c>
      <c r="B829">
        <v>3200</v>
      </c>
      <c r="C829">
        <v>1001</v>
      </c>
      <c r="D829">
        <v>43249</v>
      </c>
      <c r="E829">
        <v>2958465</v>
      </c>
      <c r="F829" t="s">
        <v>3396</v>
      </c>
      <c r="H829" t="s">
        <v>2186</v>
      </c>
    </row>
    <row r="830" spans="1:8" x14ac:dyDescent="0.25">
      <c r="A830">
        <v>661760</v>
      </c>
      <c r="B830">
        <v>3050</v>
      </c>
      <c r="C830">
        <v>1001</v>
      </c>
      <c r="D830">
        <v>43249</v>
      </c>
      <c r="E830">
        <v>2958465</v>
      </c>
      <c r="F830" t="s">
        <v>3396</v>
      </c>
      <c r="H830" t="s">
        <v>2188</v>
      </c>
    </row>
    <row r="831" spans="1:8" x14ac:dyDescent="0.25">
      <c r="A831">
        <v>661761</v>
      </c>
      <c r="B831">
        <v>3200</v>
      </c>
      <c r="C831">
        <v>1001</v>
      </c>
      <c r="D831">
        <v>43249</v>
      </c>
      <c r="E831">
        <v>2958465</v>
      </c>
      <c r="F831" t="s">
        <v>3396</v>
      </c>
      <c r="H831" t="s">
        <v>2190</v>
      </c>
    </row>
    <row r="832" spans="1:8" x14ac:dyDescent="0.25">
      <c r="A832">
        <v>661762</v>
      </c>
      <c r="B832">
        <v>3050</v>
      </c>
      <c r="C832">
        <v>1001</v>
      </c>
      <c r="D832">
        <v>43249</v>
      </c>
      <c r="E832">
        <v>2958465</v>
      </c>
      <c r="F832" t="s">
        <v>3396</v>
      </c>
      <c r="H832" t="s">
        <v>2191</v>
      </c>
    </row>
    <row r="833" spans="1:8" x14ac:dyDescent="0.25">
      <c r="A833">
        <v>661763</v>
      </c>
      <c r="B833">
        <v>3200</v>
      </c>
      <c r="C833">
        <v>1001</v>
      </c>
      <c r="D833">
        <v>43249</v>
      </c>
      <c r="E833">
        <v>2958465</v>
      </c>
      <c r="F833" t="s">
        <v>3396</v>
      </c>
      <c r="H833" t="s">
        <v>2192</v>
      </c>
    </row>
    <row r="834" spans="1:8" x14ac:dyDescent="0.25">
      <c r="A834">
        <v>661764</v>
      </c>
      <c r="B834">
        <v>3050</v>
      </c>
      <c r="C834">
        <v>1001</v>
      </c>
      <c r="D834">
        <v>43249</v>
      </c>
      <c r="E834">
        <v>2958465</v>
      </c>
      <c r="F834" t="s">
        <v>3396</v>
      </c>
      <c r="H834" t="s">
        <v>2194</v>
      </c>
    </row>
    <row r="835" spans="1:8" x14ac:dyDescent="0.25">
      <c r="A835">
        <v>661766</v>
      </c>
      <c r="B835">
        <v>2950</v>
      </c>
      <c r="C835">
        <v>1001</v>
      </c>
      <c r="D835">
        <v>43249</v>
      </c>
      <c r="E835">
        <v>2958465</v>
      </c>
      <c r="F835" t="s">
        <v>3396</v>
      </c>
      <c r="H835" t="s">
        <v>2196</v>
      </c>
    </row>
    <row r="836" spans="1:8" x14ac:dyDescent="0.25">
      <c r="A836">
        <v>661767</v>
      </c>
      <c r="B836">
        <v>2950</v>
      </c>
      <c r="C836">
        <v>1001</v>
      </c>
      <c r="D836">
        <v>43249</v>
      </c>
      <c r="E836">
        <v>2958465</v>
      </c>
      <c r="F836" t="s">
        <v>3396</v>
      </c>
      <c r="H836" t="s">
        <v>323</v>
      </c>
    </row>
    <row r="837" spans="1:8" x14ac:dyDescent="0.25">
      <c r="A837">
        <v>661768</v>
      </c>
      <c r="B837">
        <v>2950</v>
      </c>
      <c r="C837">
        <v>1001</v>
      </c>
      <c r="D837">
        <v>43249</v>
      </c>
      <c r="E837">
        <v>2958465</v>
      </c>
      <c r="F837" t="s">
        <v>3396</v>
      </c>
      <c r="H837" t="s">
        <v>340</v>
      </c>
    </row>
    <row r="838" spans="1:8" x14ac:dyDescent="0.25">
      <c r="A838">
        <v>661769</v>
      </c>
      <c r="B838">
        <v>2950</v>
      </c>
      <c r="C838">
        <v>1001</v>
      </c>
      <c r="D838">
        <v>43249</v>
      </c>
      <c r="E838">
        <v>2958465</v>
      </c>
      <c r="F838" t="s">
        <v>3396</v>
      </c>
      <c r="H838" t="s">
        <v>2197</v>
      </c>
    </row>
    <row r="839" spans="1:8" x14ac:dyDescent="0.25">
      <c r="A839">
        <v>661770</v>
      </c>
      <c r="B839">
        <v>3200</v>
      </c>
      <c r="C839">
        <v>1001</v>
      </c>
      <c r="D839">
        <v>43249</v>
      </c>
      <c r="E839">
        <v>2958465</v>
      </c>
      <c r="F839" t="s">
        <v>3396</v>
      </c>
      <c r="H839" t="s">
        <v>2199</v>
      </c>
    </row>
    <row r="840" spans="1:8" x14ac:dyDescent="0.25">
      <c r="A840">
        <v>661771</v>
      </c>
      <c r="B840">
        <v>3050</v>
      </c>
      <c r="C840">
        <v>1001</v>
      </c>
      <c r="D840">
        <v>43249</v>
      </c>
      <c r="E840">
        <v>2958465</v>
      </c>
      <c r="F840" t="s">
        <v>3396</v>
      </c>
      <c r="H840" t="s">
        <v>2200</v>
      </c>
    </row>
    <row r="841" spans="1:8" x14ac:dyDescent="0.25">
      <c r="A841">
        <v>661772</v>
      </c>
      <c r="B841">
        <v>3200</v>
      </c>
      <c r="C841">
        <v>1001</v>
      </c>
      <c r="D841">
        <v>43249</v>
      </c>
      <c r="E841">
        <v>2958465</v>
      </c>
      <c r="F841" t="s">
        <v>3396</v>
      </c>
      <c r="H841" t="s">
        <v>2201</v>
      </c>
    </row>
    <row r="842" spans="1:8" x14ac:dyDescent="0.25">
      <c r="A842">
        <v>661773</v>
      </c>
      <c r="B842">
        <v>3050</v>
      </c>
      <c r="C842">
        <v>1001</v>
      </c>
      <c r="D842">
        <v>43249</v>
      </c>
      <c r="E842">
        <v>2958465</v>
      </c>
      <c r="F842" t="s">
        <v>3396</v>
      </c>
      <c r="H842" t="s">
        <v>2203</v>
      </c>
    </row>
    <row r="843" spans="1:8" x14ac:dyDescent="0.25">
      <c r="A843">
        <v>661774</v>
      </c>
      <c r="B843">
        <v>3200</v>
      </c>
      <c r="C843">
        <v>1001</v>
      </c>
      <c r="D843">
        <v>43249</v>
      </c>
      <c r="E843">
        <v>2958465</v>
      </c>
      <c r="F843" t="s">
        <v>3396</v>
      </c>
      <c r="H843" t="s">
        <v>2205</v>
      </c>
    </row>
    <row r="844" spans="1:8" x14ac:dyDescent="0.25">
      <c r="A844">
        <v>661775</v>
      </c>
      <c r="B844">
        <v>3050</v>
      </c>
      <c r="C844">
        <v>1001</v>
      </c>
      <c r="D844">
        <v>43249</v>
      </c>
      <c r="E844">
        <v>2958465</v>
      </c>
      <c r="F844" t="s">
        <v>3396</v>
      </c>
      <c r="H844" t="s">
        <v>2206</v>
      </c>
    </row>
    <row r="845" spans="1:8" x14ac:dyDescent="0.25">
      <c r="A845">
        <v>661777</v>
      </c>
      <c r="B845">
        <v>3200</v>
      </c>
      <c r="C845">
        <v>1001</v>
      </c>
      <c r="D845">
        <v>43249</v>
      </c>
      <c r="E845">
        <v>2958465</v>
      </c>
      <c r="F845" t="s">
        <v>3396</v>
      </c>
      <c r="H845" t="s">
        <v>2207</v>
      </c>
    </row>
    <row r="846" spans="1:8" x14ac:dyDescent="0.25">
      <c r="A846">
        <v>661778</v>
      </c>
      <c r="B846">
        <v>3050</v>
      </c>
      <c r="C846">
        <v>1001</v>
      </c>
      <c r="D846">
        <v>43249</v>
      </c>
      <c r="E846">
        <v>2958465</v>
      </c>
      <c r="F846" t="s">
        <v>3396</v>
      </c>
      <c r="H846" t="s">
        <v>2209</v>
      </c>
    </row>
    <row r="847" spans="1:8" x14ac:dyDescent="0.25">
      <c r="A847">
        <v>661779</v>
      </c>
      <c r="B847">
        <v>3850</v>
      </c>
      <c r="C847">
        <v>1001</v>
      </c>
      <c r="D847">
        <v>43249</v>
      </c>
      <c r="E847">
        <v>2958465</v>
      </c>
      <c r="F847" t="s">
        <v>3396</v>
      </c>
      <c r="H847" t="s">
        <v>2211</v>
      </c>
    </row>
    <row r="848" spans="1:8" x14ac:dyDescent="0.25">
      <c r="A848">
        <v>661781</v>
      </c>
      <c r="B848">
        <v>3650</v>
      </c>
      <c r="C848">
        <v>1001</v>
      </c>
      <c r="D848">
        <v>43249</v>
      </c>
      <c r="E848">
        <v>2958465</v>
      </c>
      <c r="F848" t="s">
        <v>3396</v>
      </c>
      <c r="H848" t="s">
        <v>2212</v>
      </c>
    </row>
    <row r="849" spans="1:8" x14ac:dyDescent="0.25">
      <c r="A849">
        <v>661782</v>
      </c>
      <c r="B849">
        <v>3850</v>
      </c>
      <c r="C849">
        <v>1001</v>
      </c>
      <c r="D849">
        <v>43249</v>
      </c>
      <c r="E849">
        <v>2958465</v>
      </c>
      <c r="F849" t="s">
        <v>3396</v>
      </c>
      <c r="H849" t="s">
        <v>215</v>
      </c>
    </row>
    <row r="850" spans="1:8" x14ac:dyDescent="0.25">
      <c r="A850">
        <v>661783</v>
      </c>
      <c r="B850">
        <v>3650</v>
      </c>
      <c r="C850">
        <v>1001</v>
      </c>
      <c r="D850">
        <v>43249</v>
      </c>
      <c r="E850">
        <v>2958465</v>
      </c>
      <c r="F850" t="s">
        <v>3396</v>
      </c>
      <c r="H850" t="s">
        <v>2213</v>
      </c>
    </row>
    <row r="851" spans="1:8" x14ac:dyDescent="0.25">
      <c r="A851">
        <v>661784</v>
      </c>
      <c r="B851">
        <v>3850</v>
      </c>
      <c r="C851">
        <v>1001</v>
      </c>
      <c r="D851">
        <v>43249</v>
      </c>
      <c r="E851">
        <v>2958465</v>
      </c>
      <c r="F851" t="s">
        <v>3396</v>
      </c>
      <c r="H851" t="s">
        <v>2215</v>
      </c>
    </row>
    <row r="852" spans="1:8" x14ac:dyDescent="0.25">
      <c r="A852">
        <v>661785</v>
      </c>
      <c r="B852">
        <v>3650</v>
      </c>
      <c r="C852">
        <v>1001</v>
      </c>
      <c r="D852">
        <v>43249</v>
      </c>
      <c r="E852">
        <v>2958465</v>
      </c>
      <c r="F852" t="s">
        <v>3396</v>
      </c>
      <c r="H852" t="s">
        <v>2216</v>
      </c>
    </row>
    <row r="853" spans="1:8" x14ac:dyDescent="0.25">
      <c r="A853">
        <v>661786</v>
      </c>
      <c r="B853">
        <v>3850</v>
      </c>
      <c r="C853">
        <v>1001</v>
      </c>
      <c r="D853">
        <v>43249</v>
      </c>
      <c r="E853">
        <v>2958465</v>
      </c>
      <c r="F853" t="s">
        <v>3396</v>
      </c>
      <c r="H853" t="s">
        <v>231</v>
      </c>
    </row>
    <row r="854" spans="1:8" x14ac:dyDescent="0.25">
      <c r="A854">
        <v>661787</v>
      </c>
      <c r="B854">
        <v>3650</v>
      </c>
      <c r="C854">
        <v>1001</v>
      </c>
      <c r="D854">
        <v>43249</v>
      </c>
      <c r="E854">
        <v>2958465</v>
      </c>
      <c r="F854" t="s">
        <v>3396</v>
      </c>
      <c r="H854" t="s">
        <v>2217</v>
      </c>
    </row>
    <row r="855" spans="1:8" x14ac:dyDescent="0.25">
      <c r="A855">
        <v>661788</v>
      </c>
      <c r="B855">
        <v>3850</v>
      </c>
      <c r="C855">
        <v>1001</v>
      </c>
      <c r="D855">
        <v>43249</v>
      </c>
      <c r="E855">
        <v>2958465</v>
      </c>
      <c r="F855" t="s">
        <v>3396</v>
      </c>
      <c r="H855" t="s">
        <v>2219</v>
      </c>
    </row>
    <row r="856" spans="1:8" x14ac:dyDescent="0.25">
      <c r="A856">
        <v>661789</v>
      </c>
      <c r="B856">
        <v>3650</v>
      </c>
      <c r="C856">
        <v>1001</v>
      </c>
      <c r="D856">
        <v>43249</v>
      </c>
      <c r="E856">
        <v>2958465</v>
      </c>
      <c r="F856" t="s">
        <v>3396</v>
      </c>
      <c r="H856" t="s">
        <v>2220</v>
      </c>
    </row>
    <row r="857" spans="1:8" x14ac:dyDescent="0.25">
      <c r="A857">
        <v>661790</v>
      </c>
      <c r="B857">
        <v>3650</v>
      </c>
      <c r="C857">
        <v>1001</v>
      </c>
      <c r="D857">
        <v>43249</v>
      </c>
      <c r="E857">
        <v>2958465</v>
      </c>
      <c r="F857" t="s">
        <v>3396</v>
      </c>
      <c r="H857" t="s">
        <v>1270</v>
      </c>
    </row>
    <row r="858" spans="1:8" x14ac:dyDescent="0.25">
      <c r="A858">
        <v>661792</v>
      </c>
      <c r="B858">
        <v>3850</v>
      </c>
      <c r="C858">
        <v>1001</v>
      </c>
      <c r="D858">
        <v>43249</v>
      </c>
      <c r="E858">
        <v>2958465</v>
      </c>
      <c r="F858" t="s">
        <v>3396</v>
      </c>
      <c r="H858" t="s">
        <v>2222</v>
      </c>
    </row>
    <row r="859" spans="1:8" x14ac:dyDescent="0.25">
      <c r="A859">
        <v>661793</v>
      </c>
      <c r="B859">
        <v>3650</v>
      </c>
      <c r="C859">
        <v>1001</v>
      </c>
      <c r="D859">
        <v>43249</v>
      </c>
      <c r="E859">
        <v>2958465</v>
      </c>
      <c r="F859" t="s">
        <v>3396</v>
      </c>
      <c r="H859" t="s">
        <v>2223</v>
      </c>
    </row>
    <row r="860" spans="1:8" x14ac:dyDescent="0.25">
      <c r="A860">
        <v>661794</v>
      </c>
      <c r="B860">
        <v>3650</v>
      </c>
      <c r="C860">
        <v>1001</v>
      </c>
      <c r="D860">
        <v>43249</v>
      </c>
      <c r="E860">
        <v>2958465</v>
      </c>
      <c r="F860" t="s">
        <v>3396</v>
      </c>
      <c r="H860" t="s">
        <v>2224</v>
      </c>
    </row>
    <row r="861" spans="1:8" x14ac:dyDescent="0.25">
      <c r="A861">
        <v>661795</v>
      </c>
      <c r="B861">
        <v>3650</v>
      </c>
      <c r="C861">
        <v>1001</v>
      </c>
      <c r="D861">
        <v>43249</v>
      </c>
      <c r="E861">
        <v>2958465</v>
      </c>
      <c r="F861" t="s">
        <v>3396</v>
      </c>
      <c r="H861" t="s">
        <v>2226</v>
      </c>
    </row>
    <row r="862" spans="1:8" x14ac:dyDescent="0.25">
      <c r="A862">
        <v>661796</v>
      </c>
      <c r="B862">
        <v>3650</v>
      </c>
      <c r="C862">
        <v>1001</v>
      </c>
      <c r="D862">
        <v>43249</v>
      </c>
      <c r="E862">
        <v>2958465</v>
      </c>
      <c r="F862" t="s">
        <v>3396</v>
      </c>
      <c r="H862" t="s">
        <v>3309</v>
      </c>
    </row>
    <row r="863" spans="1:8" x14ac:dyDescent="0.25">
      <c r="A863">
        <v>661797</v>
      </c>
      <c r="B863">
        <v>3650</v>
      </c>
      <c r="C863">
        <v>1001</v>
      </c>
      <c r="D863">
        <v>43249</v>
      </c>
      <c r="E863">
        <v>2958465</v>
      </c>
      <c r="F863" t="s">
        <v>3396</v>
      </c>
      <c r="H863" t="s">
        <v>2228</v>
      </c>
    </row>
    <row r="864" spans="1:8" x14ac:dyDescent="0.25">
      <c r="A864">
        <v>661798</v>
      </c>
      <c r="B864">
        <v>3650</v>
      </c>
      <c r="C864">
        <v>1001</v>
      </c>
      <c r="D864">
        <v>43249</v>
      </c>
      <c r="E864">
        <v>2958465</v>
      </c>
      <c r="F864" t="s">
        <v>3396</v>
      </c>
      <c r="H864" t="s">
        <v>2230</v>
      </c>
    </row>
    <row r="865" spans="1:8" x14ac:dyDescent="0.25">
      <c r="A865">
        <v>661799</v>
      </c>
      <c r="B865">
        <v>3650</v>
      </c>
      <c r="C865">
        <v>1001</v>
      </c>
      <c r="D865">
        <v>43249</v>
      </c>
      <c r="E865">
        <v>2958465</v>
      </c>
      <c r="F865" t="s">
        <v>3396</v>
      </c>
      <c r="H865" t="s">
        <v>2232</v>
      </c>
    </row>
    <row r="866" spans="1:8" x14ac:dyDescent="0.25">
      <c r="A866">
        <v>661800</v>
      </c>
      <c r="B866">
        <v>3650</v>
      </c>
      <c r="C866">
        <v>1001</v>
      </c>
      <c r="D866">
        <v>43249</v>
      </c>
      <c r="E866">
        <v>2958465</v>
      </c>
      <c r="F866" t="s">
        <v>3396</v>
      </c>
      <c r="H866" t="s">
        <v>2234</v>
      </c>
    </row>
    <row r="867" spans="1:8" x14ac:dyDescent="0.25">
      <c r="A867">
        <v>661801</v>
      </c>
      <c r="B867">
        <v>3850</v>
      </c>
      <c r="C867">
        <v>1001</v>
      </c>
      <c r="D867">
        <v>43249</v>
      </c>
      <c r="E867">
        <v>2958465</v>
      </c>
      <c r="F867" t="s">
        <v>3396</v>
      </c>
      <c r="H867" t="s">
        <v>2236</v>
      </c>
    </row>
    <row r="868" spans="1:8" x14ac:dyDescent="0.25">
      <c r="A868">
        <v>661803</v>
      </c>
      <c r="B868">
        <v>3650</v>
      </c>
      <c r="C868">
        <v>1001</v>
      </c>
      <c r="D868">
        <v>43249</v>
      </c>
      <c r="E868">
        <v>2958465</v>
      </c>
      <c r="F868" t="s">
        <v>3396</v>
      </c>
      <c r="H868" t="s">
        <v>2237</v>
      </c>
    </row>
    <row r="869" spans="1:8" x14ac:dyDescent="0.25">
      <c r="A869">
        <v>661804</v>
      </c>
      <c r="B869">
        <v>3650</v>
      </c>
      <c r="C869">
        <v>1001</v>
      </c>
      <c r="D869">
        <v>43249</v>
      </c>
      <c r="E869">
        <v>2958465</v>
      </c>
      <c r="F869" t="s">
        <v>3396</v>
      </c>
      <c r="H869" t="s">
        <v>2238</v>
      </c>
    </row>
    <row r="870" spans="1:8" x14ac:dyDescent="0.25">
      <c r="A870">
        <v>661805</v>
      </c>
      <c r="B870">
        <v>3850</v>
      </c>
      <c r="C870">
        <v>1001</v>
      </c>
      <c r="D870">
        <v>43249</v>
      </c>
      <c r="E870">
        <v>2958465</v>
      </c>
      <c r="F870" t="s">
        <v>3396</v>
      </c>
      <c r="H870" t="s">
        <v>2240</v>
      </c>
    </row>
    <row r="871" spans="1:8" x14ac:dyDescent="0.25">
      <c r="A871">
        <v>661806</v>
      </c>
      <c r="B871">
        <v>3650</v>
      </c>
      <c r="C871">
        <v>1001</v>
      </c>
      <c r="D871">
        <v>43249</v>
      </c>
      <c r="E871">
        <v>2958465</v>
      </c>
      <c r="F871" t="s">
        <v>3396</v>
      </c>
      <c r="H871" t="s">
        <v>2242</v>
      </c>
    </row>
    <row r="872" spans="1:8" x14ac:dyDescent="0.25">
      <c r="A872">
        <v>661807</v>
      </c>
      <c r="B872">
        <v>3650</v>
      </c>
      <c r="C872">
        <v>1001</v>
      </c>
      <c r="D872">
        <v>43249</v>
      </c>
      <c r="E872">
        <v>2958465</v>
      </c>
      <c r="F872" t="s">
        <v>3396</v>
      </c>
      <c r="H872" t="s">
        <v>2244</v>
      </c>
    </row>
    <row r="873" spans="1:8" x14ac:dyDescent="0.25">
      <c r="A873">
        <v>661808</v>
      </c>
      <c r="B873">
        <v>3850</v>
      </c>
      <c r="C873">
        <v>1001</v>
      </c>
      <c r="D873">
        <v>43249</v>
      </c>
      <c r="E873">
        <v>2958465</v>
      </c>
      <c r="F873" t="s">
        <v>3396</v>
      </c>
      <c r="H873" t="s">
        <v>2246</v>
      </c>
    </row>
    <row r="874" spans="1:8" x14ac:dyDescent="0.25">
      <c r="A874">
        <v>661809</v>
      </c>
      <c r="B874">
        <v>3650</v>
      </c>
      <c r="C874">
        <v>1001</v>
      </c>
      <c r="D874">
        <v>43249</v>
      </c>
      <c r="E874">
        <v>2958465</v>
      </c>
      <c r="F874" t="s">
        <v>3396</v>
      </c>
      <c r="H874" t="s">
        <v>2248</v>
      </c>
    </row>
    <row r="875" spans="1:8" x14ac:dyDescent="0.25">
      <c r="A875">
        <v>661810</v>
      </c>
      <c r="B875">
        <v>3650</v>
      </c>
      <c r="C875">
        <v>1001</v>
      </c>
      <c r="D875">
        <v>43249</v>
      </c>
      <c r="E875">
        <v>2958465</v>
      </c>
      <c r="F875" t="s">
        <v>3396</v>
      </c>
      <c r="H875" t="s">
        <v>2249</v>
      </c>
    </row>
    <row r="876" spans="1:8" x14ac:dyDescent="0.25">
      <c r="A876">
        <v>661811</v>
      </c>
      <c r="B876">
        <v>3850</v>
      </c>
      <c r="C876">
        <v>1001</v>
      </c>
      <c r="D876">
        <v>43249</v>
      </c>
      <c r="E876">
        <v>2958465</v>
      </c>
      <c r="F876" t="s">
        <v>3396</v>
      </c>
      <c r="H876" t="s">
        <v>2251</v>
      </c>
    </row>
    <row r="877" spans="1:8" x14ac:dyDescent="0.25">
      <c r="A877">
        <v>661812</v>
      </c>
      <c r="B877">
        <v>3650</v>
      </c>
      <c r="C877">
        <v>1001</v>
      </c>
      <c r="D877">
        <v>43249</v>
      </c>
      <c r="E877">
        <v>2958465</v>
      </c>
      <c r="F877" t="s">
        <v>3396</v>
      </c>
      <c r="H877" t="s">
        <v>2253</v>
      </c>
    </row>
    <row r="878" spans="1:8" x14ac:dyDescent="0.25">
      <c r="A878">
        <v>661814</v>
      </c>
      <c r="B878">
        <v>3650</v>
      </c>
      <c r="C878">
        <v>1001</v>
      </c>
      <c r="D878">
        <v>43249</v>
      </c>
      <c r="E878">
        <v>2958465</v>
      </c>
      <c r="F878" t="s">
        <v>3396</v>
      </c>
      <c r="H878" t="s">
        <v>2254</v>
      </c>
    </row>
    <row r="879" spans="1:8" x14ac:dyDescent="0.25">
      <c r="A879">
        <v>661815</v>
      </c>
      <c r="B879">
        <v>3850</v>
      </c>
      <c r="C879">
        <v>1001</v>
      </c>
      <c r="D879">
        <v>43249</v>
      </c>
      <c r="E879">
        <v>2958465</v>
      </c>
      <c r="F879" t="s">
        <v>3396</v>
      </c>
      <c r="H879" t="s">
        <v>2256</v>
      </c>
    </row>
    <row r="880" spans="1:8" x14ac:dyDescent="0.25">
      <c r="A880">
        <v>661816</v>
      </c>
      <c r="B880">
        <v>3650</v>
      </c>
      <c r="C880">
        <v>1001</v>
      </c>
      <c r="D880">
        <v>43249</v>
      </c>
      <c r="E880">
        <v>2958465</v>
      </c>
      <c r="F880" t="s">
        <v>3396</v>
      </c>
      <c r="H880" t="s">
        <v>2258</v>
      </c>
    </row>
    <row r="881" spans="1:8" x14ac:dyDescent="0.25">
      <c r="A881">
        <v>661817</v>
      </c>
      <c r="B881">
        <v>3650</v>
      </c>
      <c r="C881">
        <v>1001</v>
      </c>
      <c r="D881">
        <v>43249</v>
      </c>
      <c r="E881">
        <v>2958465</v>
      </c>
      <c r="F881" t="s">
        <v>3396</v>
      </c>
      <c r="H881" t="s">
        <v>2259</v>
      </c>
    </row>
    <row r="882" spans="1:8" x14ac:dyDescent="0.25">
      <c r="A882">
        <v>661818</v>
      </c>
      <c r="B882">
        <v>3650</v>
      </c>
      <c r="C882">
        <v>1001</v>
      </c>
      <c r="D882">
        <v>43249</v>
      </c>
      <c r="E882">
        <v>2958465</v>
      </c>
      <c r="F882" t="s">
        <v>3396</v>
      </c>
      <c r="H882" t="s">
        <v>3280</v>
      </c>
    </row>
    <row r="883" spans="1:8" x14ac:dyDescent="0.25">
      <c r="A883">
        <v>661819</v>
      </c>
      <c r="B883">
        <v>3850</v>
      </c>
      <c r="C883">
        <v>1001</v>
      </c>
      <c r="D883">
        <v>43249</v>
      </c>
      <c r="E883">
        <v>2958465</v>
      </c>
      <c r="F883" t="s">
        <v>3396</v>
      </c>
      <c r="H883" t="s">
        <v>2261</v>
      </c>
    </row>
    <row r="884" spans="1:8" x14ac:dyDescent="0.25">
      <c r="A884">
        <v>661820</v>
      </c>
      <c r="B884">
        <v>3650</v>
      </c>
      <c r="C884">
        <v>1001</v>
      </c>
      <c r="D884">
        <v>43249</v>
      </c>
      <c r="E884">
        <v>2958465</v>
      </c>
      <c r="F884" t="s">
        <v>3396</v>
      </c>
      <c r="H884" t="s">
        <v>2263</v>
      </c>
    </row>
    <row r="885" spans="1:8" x14ac:dyDescent="0.25">
      <c r="A885">
        <v>661821</v>
      </c>
      <c r="B885">
        <v>3650</v>
      </c>
      <c r="C885">
        <v>1001</v>
      </c>
      <c r="D885">
        <v>43249</v>
      </c>
      <c r="E885">
        <v>2958465</v>
      </c>
      <c r="F885" t="s">
        <v>3396</v>
      </c>
      <c r="H885" t="s">
        <v>3443</v>
      </c>
    </row>
    <row r="886" spans="1:8" x14ac:dyDescent="0.25">
      <c r="A886">
        <v>661822</v>
      </c>
      <c r="B886">
        <v>3850</v>
      </c>
      <c r="C886">
        <v>1001</v>
      </c>
      <c r="D886">
        <v>43249</v>
      </c>
      <c r="E886">
        <v>2958465</v>
      </c>
      <c r="F886" t="s">
        <v>3396</v>
      </c>
      <c r="H886" t="s">
        <v>2264</v>
      </c>
    </row>
    <row r="887" spans="1:8" x14ac:dyDescent="0.25">
      <c r="A887">
        <v>661823</v>
      </c>
      <c r="B887">
        <v>3650</v>
      </c>
      <c r="C887">
        <v>1001</v>
      </c>
      <c r="D887">
        <v>43249</v>
      </c>
      <c r="E887">
        <v>2958465</v>
      </c>
      <c r="F887" t="s">
        <v>3396</v>
      </c>
      <c r="H887" t="s">
        <v>2266</v>
      </c>
    </row>
    <row r="888" spans="1:8" x14ac:dyDescent="0.25">
      <c r="A888">
        <v>661825</v>
      </c>
      <c r="B888">
        <v>3650</v>
      </c>
      <c r="C888">
        <v>1001</v>
      </c>
      <c r="D888">
        <v>43249</v>
      </c>
      <c r="E888">
        <v>2958465</v>
      </c>
      <c r="F888" t="s">
        <v>3396</v>
      </c>
      <c r="H888" t="s">
        <v>2267</v>
      </c>
    </row>
    <row r="889" spans="1:8" x14ac:dyDescent="0.25">
      <c r="A889">
        <v>661826</v>
      </c>
      <c r="B889">
        <v>3850</v>
      </c>
      <c r="C889">
        <v>1001</v>
      </c>
      <c r="D889">
        <v>43249</v>
      </c>
      <c r="E889">
        <v>2958465</v>
      </c>
      <c r="F889" t="s">
        <v>3396</v>
      </c>
      <c r="H889" t="s">
        <v>2269</v>
      </c>
    </row>
    <row r="890" spans="1:8" x14ac:dyDescent="0.25">
      <c r="A890">
        <v>661827</v>
      </c>
      <c r="B890">
        <v>3650</v>
      </c>
      <c r="C890">
        <v>1001</v>
      </c>
      <c r="D890">
        <v>43249</v>
      </c>
      <c r="E890">
        <v>2958465</v>
      </c>
      <c r="F890" t="s">
        <v>3396</v>
      </c>
      <c r="H890" t="s">
        <v>2271</v>
      </c>
    </row>
    <row r="891" spans="1:8" x14ac:dyDescent="0.25">
      <c r="A891">
        <v>661828</v>
      </c>
      <c r="B891">
        <v>3650</v>
      </c>
      <c r="C891">
        <v>1001</v>
      </c>
      <c r="D891">
        <v>43249</v>
      </c>
      <c r="E891">
        <v>2958465</v>
      </c>
      <c r="F891" t="s">
        <v>3396</v>
      </c>
      <c r="H891" t="s">
        <v>2272</v>
      </c>
    </row>
    <row r="892" spans="1:8" x14ac:dyDescent="0.25">
      <c r="A892">
        <v>661829</v>
      </c>
      <c r="B892">
        <v>3850</v>
      </c>
      <c r="C892">
        <v>1001</v>
      </c>
      <c r="D892">
        <v>43249</v>
      </c>
      <c r="E892">
        <v>2958465</v>
      </c>
      <c r="F892" t="s">
        <v>3396</v>
      </c>
      <c r="H892" t="s">
        <v>2274</v>
      </c>
    </row>
    <row r="893" spans="1:8" x14ac:dyDescent="0.25">
      <c r="A893">
        <v>661830</v>
      </c>
      <c r="B893">
        <v>3650</v>
      </c>
      <c r="C893">
        <v>1001</v>
      </c>
      <c r="D893">
        <v>43249</v>
      </c>
      <c r="E893">
        <v>2958465</v>
      </c>
      <c r="F893" t="s">
        <v>3396</v>
      </c>
      <c r="H893" t="s">
        <v>2276</v>
      </c>
    </row>
    <row r="894" spans="1:8" x14ac:dyDescent="0.25">
      <c r="A894">
        <v>661831</v>
      </c>
      <c r="B894">
        <v>3650</v>
      </c>
      <c r="C894">
        <v>1001</v>
      </c>
      <c r="D894">
        <v>43249</v>
      </c>
      <c r="E894">
        <v>2958465</v>
      </c>
      <c r="F894" t="s">
        <v>3396</v>
      </c>
      <c r="H894" t="s">
        <v>2277</v>
      </c>
    </row>
    <row r="895" spans="1:8" x14ac:dyDescent="0.25">
      <c r="A895">
        <v>661832</v>
      </c>
      <c r="B895">
        <v>3850</v>
      </c>
      <c r="C895">
        <v>1001</v>
      </c>
      <c r="D895">
        <v>43249</v>
      </c>
      <c r="E895">
        <v>2958465</v>
      </c>
      <c r="F895" t="s">
        <v>3396</v>
      </c>
      <c r="H895" t="s">
        <v>2279</v>
      </c>
    </row>
    <row r="896" spans="1:8" x14ac:dyDescent="0.25">
      <c r="A896">
        <v>661833</v>
      </c>
      <c r="B896">
        <v>3650</v>
      </c>
      <c r="C896">
        <v>1001</v>
      </c>
      <c r="D896">
        <v>43249</v>
      </c>
      <c r="E896">
        <v>2958465</v>
      </c>
      <c r="F896" t="s">
        <v>3396</v>
      </c>
      <c r="H896" t="s">
        <v>2281</v>
      </c>
    </row>
    <row r="897" spans="1:8" x14ac:dyDescent="0.25">
      <c r="A897">
        <v>661834</v>
      </c>
      <c r="B897">
        <v>3650</v>
      </c>
      <c r="C897">
        <v>1001</v>
      </c>
      <c r="D897">
        <v>43249</v>
      </c>
      <c r="E897">
        <v>2958465</v>
      </c>
      <c r="F897" t="s">
        <v>3396</v>
      </c>
      <c r="H897" t="s">
        <v>2282</v>
      </c>
    </row>
    <row r="898" spans="1:8" x14ac:dyDescent="0.25">
      <c r="A898">
        <v>661836</v>
      </c>
      <c r="B898">
        <v>3850</v>
      </c>
      <c r="C898">
        <v>1001</v>
      </c>
      <c r="D898">
        <v>43249</v>
      </c>
      <c r="E898">
        <v>2958465</v>
      </c>
      <c r="F898" t="s">
        <v>3396</v>
      </c>
      <c r="H898" t="s">
        <v>2284</v>
      </c>
    </row>
    <row r="899" spans="1:8" x14ac:dyDescent="0.25">
      <c r="A899">
        <v>661837</v>
      </c>
      <c r="B899">
        <v>3650</v>
      </c>
      <c r="C899">
        <v>1001</v>
      </c>
      <c r="D899">
        <v>43249</v>
      </c>
      <c r="E899">
        <v>2958465</v>
      </c>
      <c r="F899" t="s">
        <v>3396</v>
      </c>
      <c r="H899" t="s">
        <v>360</v>
      </c>
    </row>
    <row r="900" spans="1:8" x14ac:dyDescent="0.25">
      <c r="A900">
        <v>661838</v>
      </c>
      <c r="B900">
        <v>3650</v>
      </c>
      <c r="C900">
        <v>1001</v>
      </c>
      <c r="D900">
        <v>43249</v>
      </c>
      <c r="E900">
        <v>2958465</v>
      </c>
      <c r="F900" t="s">
        <v>3396</v>
      </c>
      <c r="H900" t="s">
        <v>2286</v>
      </c>
    </row>
    <row r="901" spans="1:8" x14ac:dyDescent="0.25">
      <c r="A901">
        <v>661839</v>
      </c>
      <c r="B901">
        <v>3850</v>
      </c>
      <c r="C901">
        <v>1001</v>
      </c>
      <c r="D901">
        <v>43249</v>
      </c>
      <c r="E901">
        <v>2958465</v>
      </c>
      <c r="F901" t="s">
        <v>3396</v>
      </c>
      <c r="H901" t="s">
        <v>2288</v>
      </c>
    </row>
    <row r="902" spans="1:8" x14ac:dyDescent="0.25">
      <c r="A902">
        <v>661840</v>
      </c>
      <c r="B902">
        <v>3650</v>
      </c>
      <c r="C902">
        <v>1001</v>
      </c>
      <c r="D902">
        <v>43249</v>
      </c>
      <c r="E902">
        <v>2958465</v>
      </c>
      <c r="F902" t="s">
        <v>3396</v>
      </c>
      <c r="H902" t="s">
        <v>2290</v>
      </c>
    </row>
    <row r="903" spans="1:8" x14ac:dyDescent="0.25">
      <c r="A903">
        <v>661841</v>
      </c>
      <c r="B903">
        <v>3650</v>
      </c>
      <c r="C903">
        <v>1001</v>
      </c>
      <c r="D903">
        <v>43249</v>
      </c>
      <c r="E903">
        <v>2958465</v>
      </c>
      <c r="F903" t="s">
        <v>3396</v>
      </c>
      <c r="H903" t="s">
        <v>2291</v>
      </c>
    </row>
    <row r="904" spans="1:8" x14ac:dyDescent="0.25">
      <c r="A904">
        <v>661842</v>
      </c>
      <c r="B904">
        <v>3850</v>
      </c>
      <c r="C904">
        <v>1001</v>
      </c>
      <c r="D904">
        <v>43249</v>
      </c>
      <c r="E904">
        <v>2958465</v>
      </c>
      <c r="F904" t="s">
        <v>3396</v>
      </c>
      <c r="H904" t="s">
        <v>2293</v>
      </c>
    </row>
    <row r="905" spans="1:8" x14ac:dyDescent="0.25">
      <c r="A905">
        <v>661843</v>
      </c>
      <c r="B905">
        <v>3650</v>
      </c>
      <c r="C905">
        <v>1001</v>
      </c>
      <c r="D905">
        <v>43249</v>
      </c>
      <c r="E905">
        <v>2958465</v>
      </c>
      <c r="F905" t="s">
        <v>3396</v>
      </c>
      <c r="H905" t="s">
        <v>2295</v>
      </c>
    </row>
    <row r="906" spans="1:8" x14ac:dyDescent="0.25">
      <c r="A906">
        <v>661844</v>
      </c>
      <c r="B906">
        <v>3650</v>
      </c>
      <c r="C906">
        <v>1001</v>
      </c>
      <c r="D906">
        <v>43249</v>
      </c>
      <c r="E906">
        <v>2958465</v>
      </c>
      <c r="F906" t="s">
        <v>3396</v>
      </c>
      <c r="H906" t="s">
        <v>433</v>
      </c>
    </row>
    <row r="907" spans="1:8" x14ac:dyDescent="0.25">
      <c r="A907">
        <v>661845</v>
      </c>
      <c r="B907">
        <v>3850</v>
      </c>
      <c r="C907">
        <v>1001</v>
      </c>
      <c r="D907">
        <v>43249</v>
      </c>
      <c r="E907">
        <v>2958465</v>
      </c>
      <c r="F907" t="s">
        <v>3396</v>
      </c>
      <c r="H907" t="s">
        <v>2296</v>
      </c>
    </row>
    <row r="908" spans="1:8" x14ac:dyDescent="0.25">
      <c r="A908">
        <v>661847</v>
      </c>
      <c r="B908">
        <v>3650</v>
      </c>
      <c r="C908">
        <v>1001</v>
      </c>
      <c r="D908">
        <v>43249</v>
      </c>
      <c r="E908">
        <v>2958465</v>
      </c>
      <c r="F908" t="s">
        <v>3396</v>
      </c>
      <c r="H908" t="s">
        <v>2298</v>
      </c>
    </row>
    <row r="909" spans="1:8" x14ac:dyDescent="0.25">
      <c r="A909">
        <v>661848</v>
      </c>
      <c r="B909">
        <v>3650</v>
      </c>
      <c r="C909">
        <v>1001</v>
      </c>
      <c r="D909">
        <v>43249</v>
      </c>
      <c r="E909">
        <v>2958465</v>
      </c>
      <c r="F909" t="s">
        <v>3396</v>
      </c>
      <c r="H909" t="s">
        <v>2299</v>
      </c>
    </row>
    <row r="910" spans="1:8" x14ac:dyDescent="0.25">
      <c r="A910">
        <v>661849</v>
      </c>
      <c r="B910">
        <v>3850</v>
      </c>
      <c r="C910">
        <v>1001</v>
      </c>
      <c r="D910">
        <v>43249</v>
      </c>
      <c r="E910">
        <v>2958465</v>
      </c>
      <c r="F910" t="s">
        <v>3396</v>
      </c>
      <c r="H910" t="s">
        <v>2301</v>
      </c>
    </row>
    <row r="911" spans="1:8" x14ac:dyDescent="0.25">
      <c r="A911">
        <v>661851</v>
      </c>
      <c r="B911">
        <v>3650</v>
      </c>
      <c r="C911">
        <v>1001</v>
      </c>
      <c r="D911">
        <v>43249</v>
      </c>
      <c r="E911">
        <v>2958465</v>
      </c>
      <c r="F911" t="s">
        <v>3396</v>
      </c>
      <c r="H911" t="s">
        <v>2303</v>
      </c>
    </row>
    <row r="912" spans="1:8" x14ac:dyDescent="0.25">
      <c r="A912">
        <v>661852</v>
      </c>
      <c r="B912">
        <v>3650</v>
      </c>
      <c r="C912">
        <v>1001</v>
      </c>
      <c r="D912">
        <v>43249</v>
      </c>
      <c r="E912">
        <v>2958465</v>
      </c>
      <c r="F912" t="s">
        <v>3396</v>
      </c>
      <c r="H912" t="s">
        <v>2304</v>
      </c>
    </row>
    <row r="913" spans="1:8" x14ac:dyDescent="0.25">
      <c r="A913">
        <v>661853</v>
      </c>
      <c r="B913">
        <v>3850</v>
      </c>
      <c r="C913">
        <v>1001</v>
      </c>
      <c r="D913">
        <v>43249</v>
      </c>
      <c r="E913">
        <v>2958465</v>
      </c>
      <c r="F913" t="s">
        <v>3396</v>
      </c>
      <c r="H913" t="s">
        <v>2306</v>
      </c>
    </row>
    <row r="914" spans="1:8" x14ac:dyDescent="0.25">
      <c r="A914">
        <v>661854</v>
      </c>
      <c r="B914">
        <v>3650</v>
      </c>
      <c r="C914">
        <v>1001</v>
      </c>
      <c r="D914">
        <v>43249</v>
      </c>
      <c r="E914">
        <v>2958465</v>
      </c>
      <c r="F914" t="s">
        <v>3396</v>
      </c>
      <c r="H914" t="s">
        <v>2308</v>
      </c>
    </row>
    <row r="915" spans="1:8" x14ac:dyDescent="0.25">
      <c r="A915">
        <v>661855</v>
      </c>
      <c r="B915">
        <v>3650</v>
      </c>
      <c r="C915">
        <v>1001</v>
      </c>
      <c r="D915">
        <v>43249</v>
      </c>
      <c r="E915">
        <v>2958465</v>
      </c>
      <c r="F915" t="s">
        <v>3396</v>
      </c>
      <c r="H915" t="s">
        <v>2309</v>
      </c>
    </row>
    <row r="916" spans="1:8" x14ac:dyDescent="0.25">
      <c r="A916">
        <v>661856</v>
      </c>
      <c r="B916">
        <v>3050</v>
      </c>
      <c r="C916">
        <v>1001</v>
      </c>
      <c r="D916">
        <v>43249</v>
      </c>
      <c r="E916">
        <v>2958465</v>
      </c>
      <c r="F916" t="s">
        <v>3396</v>
      </c>
      <c r="H916" t="s">
        <v>2311</v>
      </c>
    </row>
    <row r="917" spans="1:8" x14ac:dyDescent="0.25">
      <c r="A917">
        <v>661857</v>
      </c>
      <c r="B917">
        <v>2950</v>
      </c>
      <c r="C917">
        <v>1001</v>
      </c>
      <c r="D917">
        <v>43249</v>
      </c>
      <c r="E917">
        <v>2958465</v>
      </c>
      <c r="F917" t="s">
        <v>3396</v>
      </c>
      <c r="H917" t="s">
        <v>2313</v>
      </c>
    </row>
    <row r="918" spans="1:8" x14ac:dyDescent="0.25">
      <c r="A918">
        <v>661858</v>
      </c>
      <c r="B918">
        <v>4450</v>
      </c>
      <c r="C918">
        <v>1001</v>
      </c>
      <c r="D918">
        <v>43249</v>
      </c>
      <c r="E918">
        <v>2958465</v>
      </c>
      <c r="F918" t="s">
        <v>3396</v>
      </c>
      <c r="H918" t="s">
        <v>724</v>
      </c>
    </row>
    <row r="919" spans="1:8" x14ac:dyDescent="0.25">
      <c r="A919">
        <v>661897</v>
      </c>
      <c r="B919">
        <v>3850</v>
      </c>
      <c r="C919">
        <v>1001</v>
      </c>
      <c r="D919">
        <v>43249</v>
      </c>
      <c r="E919">
        <v>2958465</v>
      </c>
      <c r="F919" t="s">
        <v>3396</v>
      </c>
      <c r="H919" t="s">
        <v>2315</v>
      </c>
    </row>
    <row r="920" spans="1:8" x14ac:dyDescent="0.25">
      <c r="A920">
        <v>661898</v>
      </c>
      <c r="B920">
        <v>2950</v>
      </c>
      <c r="C920">
        <v>1001</v>
      </c>
      <c r="D920">
        <v>43249</v>
      </c>
      <c r="E920">
        <v>2958465</v>
      </c>
      <c r="F920" t="s">
        <v>3396</v>
      </c>
      <c r="H920" t="s">
        <v>329</v>
      </c>
    </row>
    <row r="921" spans="1:8" x14ac:dyDescent="0.25">
      <c r="A921">
        <v>661899</v>
      </c>
      <c r="B921">
        <v>2950</v>
      </c>
      <c r="C921">
        <v>1001</v>
      </c>
      <c r="D921">
        <v>43249</v>
      </c>
      <c r="E921">
        <v>2958465</v>
      </c>
      <c r="F921" t="s">
        <v>3396</v>
      </c>
      <c r="H921" t="s">
        <v>314</v>
      </c>
    </row>
    <row r="922" spans="1:8" x14ac:dyDescent="0.25">
      <c r="A922">
        <v>661900</v>
      </c>
      <c r="B922">
        <v>2950</v>
      </c>
      <c r="C922">
        <v>1001</v>
      </c>
      <c r="D922">
        <v>43249</v>
      </c>
      <c r="E922">
        <v>2958465</v>
      </c>
      <c r="F922" t="s">
        <v>3396</v>
      </c>
      <c r="H922" t="s">
        <v>327</v>
      </c>
    </row>
    <row r="923" spans="1:8" x14ac:dyDescent="0.25">
      <c r="A923">
        <v>661901</v>
      </c>
      <c r="B923">
        <v>3050</v>
      </c>
      <c r="C923">
        <v>1001</v>
      </c>
      <c r="D923">
        <v>43249</v>
      </c>
      <c r="E923">
        <v>2958465</v>
      </c>
      <c r="F923" t="s">
        <v>3396</v>
      </c>
      <c r="H923" t="s">
        <v>29</v>
      </c>
    </row>
    <row r="924" spans="1:8" x14ac:dyDescent="0.25">
      <c r="A924">
        <v>661902</v>
      </c>
      <c r="B924">
        <v>3650</v>
      </c>
      <c r="C924">
        <v>1001</v>
      </c>
      <c r="D924">
        <v>43249</v>
      </c>
      <c r="E924">
        <v>2958465</v>
      </c>
      <c r="F924" t="s">
        <v>3396</v>
      </c>
      <c r="H924" t="s">
        <v>184</v>
      </c>
    </row>
    <row r="925" spans="1:8" x14ac:dyDescent="0.25">
      <c r="A925">
        <v>661903</v>
      </c>
      <c r="B925">
        <v>3650</v>
      </c>
      <c r="C925">
        <v>1001</v>
      </c>
      <c r="D925">
        <v>43249</v>
      </c>
      <c r="E925">
        <v>2958465</v>
      </c>
      <c r="F925" t="s">
        <v>3396</v>
      </c>
      <c r="H925" t="s">
        <v>182</v>
      </c>
    </row>
    <row r="926" spans="1:8" x14ac:dyDescent="0.25">
      <c r="A926">
        <v>662402</v>
      </c>
      <c r="B926">
        <v>4450</v>
      </c>
      <c r="C926">
        <v>1001</v>
      </c>
      <c r="D926">
        <v>43249</v>
      </c>
      <c r="E926">
        <v>2958465</v>
      </c>
      <c r="F926" t="s">
        <v>3396</v>
      </c>
      <c r="H926" t="s">
        <v>585</v>
      </c>
    </row>
    <row r="927" spans="1:8" x14ac:dyDescent="0.25">
      <c r="A927">
        <v>662403</v>
      </c>
      <c r="B927">
        <v>4450</v>
      </c>
      <c r="C927">
        <v>1001</v>
      </c>
      <c r="D927">
        <v>43249</v>
      </c>
      <c r="E927">
        <v>2958465</v>
      </c>
      <c r="F927" t="s">
        <v>3396</v>
      </c>
      <c r="H927" t="s">
        <v>464</v>
      </c>
    </row>
    <row r="928" spans="1:8" x14ac:dyDescent="0.25">
      <c r="A928">
        <v>662534</v>
      </c>
      <c r="B928">
        <v>4450</v>
      </c>
      <c r="C928">
        <v>1001</v>
      </c>
      <c r="D928">
        <v>43249</v>
      </c>
      <c r="E928">
        <v>2958465</v>
      </c>
      <c r="F928" t="s">
        <v>3396</v>
      </c>
      <c r="H928" t="s">
        <v>380</v>
      </c>
    </row>
    <row r="929" spans="1:8" x14ac:dyDescent="0.25">
      <c r="A929">
        <v>662536</v>
      </c>
      <c r="B929">
        <v>4450</v>
      </c>
      <c r="C929">
        <v>1001</v>
      </c>
      <c r="D929">
        <v>43249</v>
      </c>
      <c r="E929">
        <v>2958465</v>
      </c>
      <c r="F929" t="s">
        <v>3396</v>
      </c>
      <c r="H929" t="s">
        <v>224</v>
      </c>
    </row>
    <row r="930" spans="1:8" x14ac:dyDescent="0.25">
      <c r="A930">
        <v>662537</v>
      </c>
      <c r="B930">
        <v>4450</v>
      </c>
      <c r="C930">
        <v>1001</v>
      </c>
      <c r="D930">
        <v>43249</v>
      </c>
      <c r="E930">
        <v>2958465</v>
      </c>
      <c r="F930" t="s">
        <v>3396</v>
      </c>
      <c r="H930" t="s">
        <v>639</v>
      </c>
    </row>
    <row r="931" spans="1:8" x14ac:dyDescent="0.25">
      <c r="A931">
        <v>662538</v>
      </c>
      <c r="B931">
        <v>4450</v>
      </c>
      <c r="C931">
        <v>1001</v>
      </c>
      <c r="D931">
        <v>43249</v>
      </c>
      <c r="E931">
        <v>2958465</v>
      </c>
      <c r="F931" t="s">
        <v>3396</v>
      </c>
      <c r="H931" t="s">
        <v>379</v>
      </c>
    </row>
    <row r="932" spans="1:8" x14ac:dyDescent="0.25">
      <c r="A932">
        <v>662539</v>
      </c>
      <c r="B932">
        <v>2950</v>
      </c>
      <c r="C932">
        <v>1001</v>
      </c>
      <c r="D932">
        <v>43249</v>
      </c>
      <c r="E932">
        <v>2958465</v>
      </c>
      <c r="F932" t="s">
        <v>3396</v>
      </c>
      <c r="H932" t="s">
        <v>317</v>
      </c>
    </row>
    <row r="933" spans="1:8" x14ac:dyDescent="0.25">
      <c r="A933">
        <v>663958</v>
      </c>
      <c r="B933">
        <v>3650</v>
      </c>
      <c r="C933">
        <v>1001</v>
      </c>
      <c r="D933">
        <v>43249</v>
      </c>
      <c r="E933">
        <v>2958465</v>
      </c>
      <c r="F933" t="s">
        <v>3396</v>
      </c>
      <c r="H933" t="s">
        <v>140</v>
      </c>
    </row>
    <row r="934" spans="1:8" x14ac:dyDescent="0.25">
      <c r="A934">
        <v>663959</v>
      </c>
      <c r="B934">
        <v>4450</v>
      </c>
      <c r="C934">
        <v>1001</v>
      </c>
      <c r="D934">
        <v>43249</v>
      </c>
      <c r="E934">
        <v>2958465</v>
      </c>
      <c r="F934" t="s">
        <v>3396</v>
      </c>
      <c r="H934" t="s">
        <v>503</v>
      </c>
    </row>
    <row r="935" spans="1:8" x14ac:dyDescent="0.25">
      <c r="A935">
        <v>663960</v>
      </c>
      <c r="B935">
        <v>4450</v>
      </c>
      <c r="C935">
        <v>1001</v>
      </c>
      <c r="D935">
        <v>43249</v>
      </c>
      <c r="E935">
        <v>2958465</v>
      </c>
      <c r="F935" t="s">
        <v>3396</v>
      </c>
      <c r="H935" t="s">
        <v>378</v>
      </c>
    </row>
    <row r="936" spans="1:8" x14ac:dyDescent="0.25">
      <c r="A936">
        <v>663962</v>
      </c>
      <c r="B936">
        <v>4450</v>
      </c>
      <c r="C936">
        <v>1001</v>
      </c>
      <c r="D936">
        <v>43249</v>
      </c>
      <c r="E936">
        <v>2958465</v>
      </c>
      <c r="F936" t="s">
        <v>3396</v>
      </c>
      <c r="H936" t="s">
        <v>454</v>
      </c>
    </row>
    <row r="937" spans="1:8" x14ac:dyDescent="0.25">
      <c r="A937">
        <v>664153</v>
      </c>
      <c r="B937">
        <v>1630</v>
      </c>
      <c r="C937">
        <v>1001</v>
      </c>
      <c r="D937">
        <v>43249</v>
      </c>
      <c r="E937">
        <v>2958465</v>
      </c>
      <c r="F937" t="s">
        <v>3396</v>
      </c>
      <c r="H937" t="s">
        <v>301</v>
      </c>
    </row>
    <row r="938" spans="1:8" x14ac:dyDescent="0.25">
      <c r="A938">
        <v>664194</v>
      </c>
      <c r="B938">
        <v>1299</v>
      </c>
      <c r="C938">
        <v>1001</v>
      </c>
      <c r="D938">
        <v>43249</v>
      </c>
      <c r="E938">
        <v>2958465</v>
      </c>
      <c r="F938" t="s">
        <v>3396</v>
      </c>
      <c r="H938" t="s">
        <v>3310</v>
      </c>
    </row>
    <row r="939" spans="1:8" x14ac:dyDescent="0.25">
      <c r="A939">
        <v>664195</v>
      </c>
      <c r="B939">
        <v>1630</v>
      </c>
      <c r="C939">
        <v>1001</v>
      </c>
      <c r="D939">
        <v>43249</v>
      </c>
      <c r="E939">
        <v>2958465</v>
      </c>
      <c r="F939" t="s">
        <v>3396</v>
      </c>
      <c r="H939" t="s">
        <v>303</v>
      </c>
    </row>
    <row r="940" spans="1:8" x14ac:dyDescent="0.25">
      <c r="A940">
        <v>664448</v>
      </c>
      <c r="B940">
        <v>1890</v>
      </c>
      <c r="C940">
        <v>1001</v>
      </c>
      <c r="D940">
        <v>43249</v>
      </c>
      <c r="E940">
        <v>2958465</v>
      </c>
      <c r="F940" t="s">
        <v>3396</v>
      </c>
      <c r="H940" t="s">
        <v>332</v>
      </c>
    </row>
    <row r="941" spans="1:8" x14ac:dyDescent="0.25">
      <c r="A941">
        <v>664449</v>
      </c>
      <c r="B941">
        <v>1890</v>
      </c>
      <c r="C941">
        <v>1001</v>
      </c>
      <c r="D941">
        <v>43249</v>
      </c>
      <c r="E941">
        <v>2958465</v>
      </c>
      <c r="F941" t="s">
        <v>3396</v>
      </c>
      <c r="H941" t="s">
        <v>333</v>
      </c>
    </row>
    <row r="942" spans="1:8" x14ac:dyDescent="0.25">
      <c r="A942">
        <v>665684</v>
      </c>
      <c r="B942">
        <v>3650</v>
      </c>
      <c r="C942">
        <v>1001</v>
      </c>
      <c r="D942">
        <v>43249</v>
      </c>
      <c r="E942">
        <v>2958465</v>
      </c>
      <c r="F942" t="s">
        <v>3396</v>
      </c>
      <c r="H942" t="s">
        <v>2316</v>
      </c>
    </row>
    <row r="943" spans="1:8" x14ac:dyDescent="0.25">
      <c r="A943">
        <v>665686</v>
      </c>
      <c r="B943">
        <v>4450</v>
      </c>
      <c r="C943">
        <v>1001</v>
      </c>
      <c r="D943">
        <v>43249</v>
      </c>
      <c r="E943">
        <v>2958465</v>
      </c>
      <c r="F943" t="s">
        <v>3396</v>
      </c>
      <c r="H943" t="s">
        <v>2317</v>
      </c>
    </row>
    <row r="944" spans="1:8" x14ac:dyDescent="0.25">
      <c r="A944">
        <v>665687</v>
      </c>
      <c r="B944">
        <v>4450</v>
      </c>
      <c r="C944">
        <v>1001</v>
      </c>
      <c r="D944">
        <v>43249</v>
      </c>
      <c r="E944">
        <v>2958465</v>
      </c>
      <c r="F944" t="s">
        <v>3396</v>
      </c>
      <c r="H944" t="s">
        <v>661</v>
      </c>
    </row>
    <row r="945" spans="1:8" x14ac:dyDescent="0.25">
      <c r="A945">
        <v>665688</v>
      </c>
      <c r="B945">
        <v>4450</v>
      </c>
      <c r="C945">
        <v>1001</v>
      </c>
      <c r="D945">
        <v>43249</v>
      </c>
      <c r="E945">
        <v>2958465</v>
      </c>
      <c r="F945" t="s">
        <v>3396</v>
      </c>
      <c r="H945" t="s">
        <v>2318</v>
      </c>
    </row>
    <row r="946" spans="1:8" x14ac:dyDescent="0.25">
      <c r="A946">
        <v>665689</v>
      </c>
      <c r="B946">
        <v>2950</v>
      </c>
      <c r="C946">
        <v>1001</v>
      </c>
      <c r="D946">
        <v>43249</v>
      </c>
      <c r="E946">
        <v>2958465</v>
      </c>
      <c r="F946" t="s">
        <v>3396</v>
      </c>
      <c r="H946" t="s">
        <v>320</v>
      </c>
    </row>
    <row r="947" spans="1:8" x14ac:dyDescent="0.25">
      <c r="A947">
        <v>665690</v>
      </c>
      <c r="B947">
        <v>3050</v>
      </c>
      <c r="C947">
        <v>1001</v>
      </c>
      <c r="D947">
        <v>43249</v>
      </c>
      <c r="E947">
        <v>2958465</v>
      </c>
      <c r="F947" t="s">
        <v>3396</v>
      </c>
      <c r="H947" t="s">
        <v>2319</v>
      </c>
    </row>
    <row r="948" spans="1:8" x14ac:dyDescent="0.25">
      <c r="A948">
        <v>665692</v>
      </c>
      <c r="B948">
        <v>3650</v>
      </c>
      <c r="C948">
        <v>1001</v>
      </c>
      <c r="D948">
        <v>43249</v>
      </c>
      <c r="E948">
        <v>2958465</v>
      </c>
      <c r="F948" t="s">
        <v>3396</v>
      </c>
      <c r="H948" t="s">
        <v>354</v>
      </c>
    </row>
    <row r="949" spans="1:8" x14ac:dyDescent="0.25">
      <c r="A949">
        <v>665693</v>
      </c>
      <c r="B949">
        <v>3050</v>
      </c>
      <c r="C949">
        <v>1001</v>
      </c>
      <c r="D949">
        <v>43249</v>
      </c>
      <c r="E949">
        <v>2958465</v>
      </c>
      <c r="F949" t="s">
        <v>3396</v>
      </c>
      <c r="H949" t="s">
        <v>71</v>
      </c>
    </row>
    <row r="950" spans="1:8" x14ac:dyDescent="0.25">
      <c r="A950">
        <v>665694</v>
      </c>
      <c r="B950">
        <v>3850</v>
      </c>
      <c r="C950">
        <v>1001</v>
      </c>
      <c r="D950">
        <v>43249</v>
      </c>
      <c r="E950">
        <v>2958465</v>
      </c>
      <c r="F950" t="s">
        <v>3396</v>
      </c>
      <c r="H950" t="s">
        <v>144</v>
      </c>
    </row>
    <row r="951" spans="1:8" x14ac:dyDescent="0.25">
      <c r="A951">
        <v>665695</v>
      </c>
      <c r="B951">
        <v>3650</v>
      </c>
      <c r="C951">
        <v>1001</v>
      </c>
      <c r="D951">
        <v>43249</v>
      </c>
      <c r="E951">
        <v>2958465</v>
      </c>
      <c r="F951" t="s">
        <v>3396</v>
      </c>
      <c r="H951" t="s">
        <v>250</v>
      </c>
    </row>
    <row r="952" spans="1:8" x14ac:dyDescent="0.25">
      <c r="A952">
        <v>665697</v>
      </c>
      <c r="B952">
        <v>3650</v>
      </c>
      <c r="C952">
        <v>1001</v>
      </c>
      <c r="D952">
        <v>43249</v>
      </c>
      <c r="E952">
        <v>2958465</v>
      </c>
      <c r="F952" t="s">
        <v>3396</v>
      </c>
      <c r="H952" t="s">
        <v>566</v>
      </c>
    </row>
    <row r="953" spans="1:8" x14ac:dyDescent="0.25">
      <c r="A953">
        <v>665698</v>
      </c>
      <c r="B953">
        <v>3050</v>
      </c>
      <c r="C953">
        <v>1001</v>
      </c>
      <c r="D953">
        <v>43249</v>
      </c>
      <c r="E953">
        <v>2958465</v>
      </c>
      <c r="F953" t="s">
        <v>3396</v>
      </c>
      <c r="H953" t="s">
        <v>209</v>
      </c>
    </row>
    <row r="954" spans="1:8" x14ac:dyDescent="0.25">
      <c r="A954">
        <v>665716</v>
      </c>
      <c r="B954">
        <v>4450</v>
      </c>
      <c r="C954">
        <v>1001</v>
      </c>
      <c r="D954">
        <v>43249</v>
      </c>
      <c r="E954">
        <v>2958465</v>
      </c>
      <c r="F954" t="s">
        <v>3396</v>
      </c>
      <c r="H954" t="s">
        <v>2320</v>
      </c>
    </row>
    <row r="955" spans="1:8" x14ac:dyDescent="0.25">
      <c r="A955">
        <v>665717</v>
      </c>
      <c r="B955">
        <v>4450</v>
      </c>
      <c r="C955">
        <v>1001</v>
      </c>
      <c r="D955">
        <v>43249</v>
      </c>
      <c r="E955">
        <v>2958465</v>
      </c>
      <c r="F955" t="s">
        <v>3396</v>
      </c>
      <c r="H955" t="s">
        <v>2322</v>
      </c>
    </row>
    <row r="956" spans="1:8" x14ac:dyDescent="0.25">
      <c r="A956">
        <v>665718</v>
      </c>
      <c r="B956">
        <v>4450</v>
      </c>
      <c r="C956">
        <v>1001</v>
      </c>
      <c r="D956">
        <v>43249</v>
      </c>
      <c r="E956">
        <v>2958465</v>
      </c>
      <c r="F956" t="s">
        <v>3396</v>
      </c>
      <c r="H956" t="s">
        <v>2324</v>
      </c>
    </row>
    <row r="957" spans="1:8" x14ac:dyDescent="0.25">
      <c r="A957">
        <v>665719</v>
      </c>
      <c r="B957">
        <v>4450</v>
      </c>
      <c r="C957">
        <v>1001</v>
      </c>
      <c r="D957">
        <v>43249</v>
      </c>
      <c r="E957">
        <v>2958465</v>
      </c>
      <c r="F957" t="s">
        <v>3396</v>
      </c>
      <c r="H957" t="s">
        <v>2325</v>
      </c>
    </row>
    <row r="958" spans="1:8" x14ac:dyDescent="0.25">
      <c r="A958">
        <v>665720</v>
      </c>
      <c r="B958">
        <v>4450</v>
      </c>
      <c r="C958">
        <v>1001</v>
      </c>
      <c r="D958">
        <v>43249</v>
      </c>
      <c r="E958">
        <v>2958465</v>
      </c>
      <c r="F958" t="s">
        <v>3396</v>
      </c>
      <c r="H958" t="s">
        <v>2326</v>
      </c>
    </row>
    <row r="959" spans="1:8" x14ac:dyDescent="0.25">
      <c r="A959">
        <v>665721</v>
      </c>
      <c r="B959">
        <v>4750</v>
      </c>
      <c r="C959">
        <v>1001</v>
      </c>
      <c r="D959">
        <v>43249</v>
      </c>
      <c r="E959">
        <v>2958465</v>
      </c>
      <c r="F959" t="s">
        <v>3396</v>
      </c>
      <c r="H959" t="s">
        <v>804</v>
      </c>
    </row>
    <row r="960" spans="1:8" x14ac:dyDescent="0.25">
      <c r="A960">
        <v>665723</v>
      </c>
      <c r="B960">
        <v>4450</v>
      </c>
      <c r="C960">
        <v>1001</v>
      </c>
      <c r="D960">
        <v>43249</v>
      </c>
      <c r="E960">
        <v>2958465</v>
      </c>
      <c r="F960" t="s">
        <v>3396</v>
      </c>
      <c r="H960" t="s">
        <v>808</v>
      </c>
    </row>
    <row r="961" spans="1:8" x14ac:dyDescent="0.25">
      <c r="A961">
        <v>665724</v>
      </c>
      <c r="B961">
        <v>5150</v>
      </c>
      <c r="C961">
        <v>1001</v>
      </c>
      <c r="D961">
        <v>43249</v>
      </c>
      <c r="E961">
        <v>2958465</v>
      </c>
      <c r="F961" t="s">
        <v>3396</v>
      </c>
      <c r="H961" t="s">
        <v>2327</v>
      </c>
    </row>
    <row r="962" spans="1:8" x14ac:dyDescent="0.25">
      <c r="A962">
        <v>665725</v>
      </c>
      <c r="B962">
        <v>5500</v>
      </c>
      <c r="C962">
        <v>1001</v>
      </c>
      <c r="D962">
        <v>43249</v>
      </c>
      <c r="E962">
        <v>2958465</v>
      </c>
      <c r="F962" t="s">
        <v>3396</v>
      </c>
      <c r="H962" t="s">
        <v>2328</v>
      </c>
    </row>
    <row r="963" spans="1:8" x14ac:dyDescent="0.25">
      <c r="A963">
        <v>665726</v>
      </c>
      <c r="B963">
        <v>4450</v>
      </c>
      <c r="C963">
        <v>1001</v>
      </c>
      <c r="D963">
        <v>43249</v>
      </c>
      <c r="E963">
        <v>2958465</v>
      </c>
      <c r="F963" t="s">
        <v>3396</v>
      </c>
      <c r="H963" t="s">
        <v>2329</v>
      </c>
    </row>
    <row r="964" spans="1:8" x14ac:dyDescent="0.25">
      <c r="A964">
        <v>665727</v>
      </c>
      <c r="B964">
        <v>4450</v>
      </c>
      <c r="C964">
        <v>1001</v>
      </c>
      <c r="D964">
        <v>43249</v>
      </c>
      <c r="E964">
        <v>2958465</v>
      </c>
      <c r="F964" t="s">
        <v>3396</v>
      </c>
      <c r="H964" t="s">
        <v>606</v>
      </c>
    </row>
    <row r="965" spans="1:8" x14ac:dyDescent="0.25">
      <c r="A965">
        <v>665728</v>
      </c>
      <c r="B965">
        <v>4450</v>
      </c>
      <c r="C965">
        <v>1001</v>
      </c>
      <c r="D965">
        <v>43249</v>
      </c>
      <c r="E965">
        <v>2958465</v>
      </c>
      <c r="F965" t="s">
        <v>3396</v>
      </c>
      <c r="H965" t="s">
        <v>504</v>
      </c>
    </row>
    <row r="966" spans="1:8" x14ac:dyDescent="0.25">
      <c r="A966">
        <v>665729</v>
      </c>
      <c r="B966">
        <v>4450</v>
      </c>
      <c r="C966">
        <v>1001</v>
      </c>
      <c r="D966">
        <v>43249</v>
      </c>
      <c r="E966">
        <v>2958465</v>
      </c>
      <c r="F966" t="s">
        <v>3396</v>
      </c>
      <c r="H966" t="s">
        <v>3444</v>
      </c>
    </row>
    <row r="967" spans="1:8" x14ac:dyDescent="0.25">
      <c r="A967">
        <v>665730</v>
      </c>
      <c r="B967">
        <v>4450</v>
      </c>
      <c r="C967">
        <v>1001</v>
      </c>
      <c r="D967">
        <v>43249</v>
      </c>
      <c r="E967">
        <v>2958465</v>
      </c>
      <c r="F967" t="s">
        <v>3396</v>
      </c>
      <c r="H967" t="s">
        <v>2330</v>
      </c>
    </row>
    <row r="968" spans="1:8" x14ac:dyDescent="0.25">
      <c r="A968">
        <v>665731</v>
      </c>
      <c r="B968">
        <v>4450</v>
      </c>
      <c r="C968">
        <v>1001</v>
      </c>
      <c r="D968">
        <v>43249</v>
      </c>
      <c r="E968">
        <v>2958465</v>
      </c>
      <c r="F968" t="s">
        <v>3396</v>
      </c>
      <c r="H968" t="s">
        <v>2331</v>
      </c>
    </row>
    <row r="969" spans="1:8" x14ac:dyDescent="0.25">
      <c r="A969">
        <v>665732</v>
      </c>
      <c r="B969">
        <v>3650</v>
      </c>
      <c r="C969">
        <v>1001</v>
      </c>
      <c r="D969">
        <v>43249</v>
      </c>
      <c r="E969">
        <v>2958465</v>
      </c>
      <c r="F969" t="s">
        <v>3396</v>
      </c>
      <c r="H969" t="s">
        <v>3274</v>
      </c>
    </row>
    <row r="970" spans="1:8" x14ac:dyDescent="0.25">
      <c r="A970">
        <v>665734</v>
      </c>
      <c r="B970">
        <v>4750</v>
      </c>
      <c r="C970">
        <v>1001</v>
      </c>
      <c r="D970">
        <v>43249</v>
      </c>
      <c r="E970">
        <v>2958465</v>
      </c>
      <c r="F970" t="s">
        <v>3396</v>
      </c>
      <c r="H970" t="s">
        <v>685</v>
      </c>
    </row>
    <row r="971" spans="1:8" x14ac:dyDescent="0.25">
      <c r="A971">
        <v>665735</v>
      </c>
      <c r="B971">
        <v>5150</v>
      </c>
      <c r="C971">
        <v>1001</v>
      </c>
      <c r="D971">
        <v>43249</v>
      </c>
      <c r="E971">
        <v>2958465</v>
      </c>
      <c r="F971" t="s">
        <v>3396</v>
      </c>
      <c r="H971" t="s">
        <v>2332</v>
      </c>
    </row>
    <row r="972" spans="1:8" x14ac:dyDescent="0.25">
      <c r="A972">
        <v>665736</v>
      </c>
      <c r="B972">
        <v>4750</v>
      </c>
      <c r="C972">
        <v>1001</v>
      </c>
      <c r="D972">
        <v>43249</v>
      </c>
      <c r="E972">
        <v>2958465</v>
      </c>
      <c r="F972" t="s">
        <v>3396</v>
      </c>
      <c r="H972" t="s">
        <v>3445</v>
      </c>
    </row>
    <row r="973" spans="1:8" x14ac:dyDescent="0.25">
      <c r="A973">
        <v>665737</v>
      </c>
      <c r="B973">
        <v>3850</v>
      </c>
      <c r="C973">
        <v>1001</v>
      </c>
      <c r="D973">
        <v>43249</v>
      </c>
      <c r="E973">
        <v>2958465</v>
      </c>
      <c r="F973" t="s">
        <v>3396</v>
      </c>
      <c r="H973" t="s">
        <v>2333</v>
      </c>
    </row>
    <row r="974" spans="1:8" x14ac:dyDescent="0.25">
      <c r="A974">
        <v>665738</v>
      </c>
      <c r="B974">
        <v>3850</v>
      </c>
      <c r="C974">
        <v>1001</v>
      </c>
      <c r="D974">
        <v>43249</v>
      </c>
      <c r="E974">
        <v>2958465</v>
      </c>
      <c r="F974" t="s">
        <v>3396</v>
      </c>
      <c r="H974" t="s">
        <v>2334</v>
      </c>
    </row>
    <row r="975" spans="1:8" x14ac:dyDescent="0.25">
      <c r="A975">
        <v>665739</v>
      </c>
      <c r="B975">
        <v>3850</v>
      </c>
      <c r="C975">
        <v>1001</v>
      </c>
      <c r="D975">
        <v>43249</v>
      </c>
      <c r="E975">
        <v>2958465</v>
      </c>
      <c r="F975" t="s">
        <v>3396</v>
      </c>
      <c r="H975" t="s">
        <v>2335</v>
      </c>
    </row>
    <row r="976" spans="1:8" x14ac:dyDescent="0.25">
      <c r="A976">
        <v>665740</v>
      </c>
      <c r="B976">
        <v>3850</v>
      </c>
      <c r="C976">
        <v>1001</v>
      </c>
      <c r="D976">
        <v>43249</v>
      </c>
      <c r="E976">
        <v>2958465</v>
      </c>
      <c r="F976" t="s">
        <v>3396</v>
      </c>
      <c r="H976" t="s">
        <v>3446</v>
      </c>
    </row>
    <row r="977" spans="1:8" x14ac:dyDescent="0.25">
      <c r="A977">
        <v>665741</v>
      </c>
      <c r="B977">
        <v>3650</v>
      </c>
      <c r="C977">
        <v>1001</v>
      </c>
      <c r="D977">
        <v>43249</v>
      </c>
      <c r="E977">
        <v>2958465</v>
      </c>
      <c r="F977" t="s">
        <v>3396</v>
      </c>
      <c r="H977" t="s">
        <v>185</v>
      </c>
    </row>
    <row r="978" spans="1:8" x14ac:dyDescent="0.25">
      <c r="A978">
        <v>665742</v>
      </c>
      <c r="B978">
        <v>3850</v>
      </c>
      <c r="C978">
        <v>1001</v>
      </c>
      <c r="D978">
        <v>43249</v>
      </c>
      <c r="E978">
        <v>2958465</v>
      </c>
      <c r="F978" t="s">
        <v>3396</v>
      </c>
      <c r="H978" t="s">
        <v>2336</v>
      </c>
    </row>
    <row r="979" spans="1:8" x14ac:dyDescent="0.25">
      <c r="A979">
        <v>665743</v>
      </c>
      <c r="B979">
        <v>3650</v>
      </c>
      <c r="C979">
        <v>1001</v>
      </c>
      <c r="D979">
        <v>43249</v>
      </c>
      <c r="E979">
        <v>2958465</v>
      </c>
      <c r="F979" t="s">
        <v>3396</v>
      </c>
      <c r="H979" t="s">
        <v>2337</v>
      </c>
    </row>
    <row r="980" spans="1:8" x14ac:dyDescent="0.25">
      <c r="A980">
        <v>665745</v>
      </c>
      <c r="B980">
        <v>3650</v>
      </c>
      <c r="C980">
        <v>1001</v>
      </c>
      <c r="D980">
        <v>43249</v>
      </c>
      <c r="E980">
        <v>2958465</v>
      </c>
      <c r="F980" t="s">
        <v>3396</v>
      </c>
      <c r="H980" t="s">
        <v>2338</v>
      </c>
    </row>
    <row r="981" spans="1:8" x14ac:dyDescent="0.25">
      <c r="A981">
        <v>665746</v>
      </c>
      <c r="B981">
        <v>3650</v>
      </c>
      <c r="C981">
        <v>1001</v>
      </c>
      <c r="D981">
        <v>43249</v>
      </c>
      <c r="E981">
        <v>2958465</v>
      </c>
      <c r="F981" t="s">
        <v>3396</v>
      </c>
      <c r="H981" t="s">
        <v>789</v>
      </c>
    </row>
    <row r="982" spans="1:8" x14ac:dyDescent="0.25">
      <c r="A982">
        <v>665747</v>
      </c>
      <c r="B982">
        <v>4450</v>
      </c>
      <c r="C982">
        <v>1001</v>
      </c>
      <c r="D982">
        <v>43249</v>
      </c>
      <c r="E982">
        <v>2958465</v>
      </c>
      <c r="F982" t="s">
        <v>3396</v>
      </c>
      <c r="H982" t="s">
        <v>479</v>
      </c>
    </row>
    <row r="983" spans="1:8" x14ac:dyDescent="0.25">
      <c r="A983">
        <v>665748</v>
      </c>
      <c r="B983">
        <v>4450</v>
      </c>
      <c r="C983">
        <v>1001</v>
      </c>
      <c r="D983">
        <v>43249</v>
      </c>
      <c r="E983">
        <v>2958465</v>
      </c>
      <c r="F983" t="s">
        <v>3396</v>
      </c>
      <c r="H983" t="s">
        <v>2339</v>
      </c>
    </row>
    <row r="984" spans="1:8" x14ac:dyDescent="0.25">
      <c r="A984">
        <v>665749</v>
      </c>
      <c r="B984">
        <v>4450</v>
      </c>
      <c r="C984">
        <v>1001</v>
      </c>
      <c r="D984">
        <v>43249</v>
      </c>
      <c r="E984">
        <v>2958465</v>
      </c>
      <c r="F984" t="s">
        <v>3396</v>
      </c>
      <c r="H984" t="s">
        <v>2340</v>
      </c>
    </row>
    <row r="985" spans="1:8" x14ac:dyDescent="0.25">
      <c r="A985">
        <v>665750</v>
      </c>
      <c r="B985">
        <v>4450</v>
      </c>
      <c r="C985">
        <v>1001</v>
      </c>
      <c r="D985">
        <v>43249</v>
      </c>
      <c r="E985">
        <v>2958465</v>
      </c>
      <c r="F985" t="s">
        <v>3396</v>
      </c>
      <c r="H985" t="s">
        <v>2341</v>
      </c>
    </row>
    <row r="986" spans="1:8" x14ac:dyDescent="0.25">
      <c r="A986">
        <v>665751</v>
      </c>
      <c r="B986">
        <v>4450</v>
      </c>
      <c r="C986">
        <v>1001</v>
      </c>
      <c r="D986">
        <v>43249</v>
      </c>
      <c r="E986">
        <v>2958465</v>
      </c>
      <c r="F986" t="s">
        <v>3396</v>
      </c>
      <c r="H986" t="s">
        <v>642</v>
      </c>
    </row>
    <row r="987" spans="1:8" x14ac:dyDescent="0.25">
      <c r="A987">
        <v>665752</v>
      </c>
      <c r="B987">
        <v>4450</v>
      </c>
      <c r="C987">
        <v>1001</v>
      </c>
      <c r="D987">
        <v>43249</v>
      </c>
      <c r="E987">
        <v>2958465</v>
      </c>
      <c r="F987" t="s">
        <v>3396</v>
      </c>
      <c r="H987" t="s">
        <v>2342</v>
      </c>
    </row>
    <row r="988" spans="1:8" x14ac:dyDescent="0.25">
      <c r="A988">
        <v>665753</v>
      </c>
      <c r="B988">
        <v>4450</v>
      </c>
      <c r="C988">
        <v>1001</v>
      </c>
      <c r="D988">
        <v>43249</v>
      </c>
      <c r="E988">
        <v>2958465</v>
      </c>
      <c r="F988" t="s">
        <v>3396</v>
      </c>
      <c r="H988" t="s">
        <v>528</v>
      </c>
    </row>
    <row r="989" spans="1:8" x14ac:dyDescent="0.25">
      <c r="A989">
        <v>665754</v>
      </c>
      <c r="B989">
        <v>4450</v>
      </c>
      <c r="C989">
        <v>1001</v>
      </c>
      <c r="D989">
        <v>43249</v>
      </c>
      <c r="E989">
        <v>2958465</v>
      </c>
      <c r="F989" t="s">
        <v>3396</v>
      </c>
      <c r="H989" t="s">
        <v>2343</v>
      </c>
    </row>
    <row r="990" spans="1:8" x14ac:dyDescent="0.25">
      <c r="A990">
        <v>665756</v>
      </c>
      <c r="B990">
        <v>4450</v>
      </c>
      <c r="C990">
        <v>1001</v>
      </c>
      <c r="D990">
        <v>43249</v>
      </c>
      <c r="E990">
        <v>2958465</v>
      </c>
      <c r="F990" t="s">
        <v>3396</v>
      </c>
      <c r="H990" t="s">
        <v>2344</v>
      </c>
    </row>
    <row r="991" spans="1:8" x14ac:dyDescent="0.25">
      <c r="A991">
        <v>665757</v>
      </c>
      <c r="B991">
        <v>4450</v>
      </c>
      <c r="C991">
        <v>1001</v>
      </c>
      <c r="D991">
        <v>43249</v>
      </c>
      <c r="E991">
        <v>2958465</v>
      </c>
      <c r="F991" t="s">
        <v>3396</v>
      </c>
      <c r="H991" t="s">
        <v>1157</v>
      </c>
    </row>
    <row r="992" spans="1:8" x14ac:dyDescent="0.25">
      <c r="A992">
        <v>665758</v>
      </c>
      <c r="B992">
        <v>4450</v>
      </c>
      <c r="C992">
        <v>1001</v>
      </c>
      <c r="D992">
        <v>43249</v>
      </c>
      <c r="E992">
        <v>2958465</v>
      </c>
      <c r="F992" t="s">
        <v>3396</v>
      </c>
      <c r="H992" t="s">
        <v>2345</v>
      </c>
    </row>
    <row r="993" spans="1:8" x14ac:dyDescent="0.25">
      <c r="A993">
        <v>665759</v>
      </c>
      <c r="B993">
        <v>4450</v>
      </c>
      <c r="C993">
        <v>1001</v>
      </c>
      <c r="D993">
        <v>43249</v>
      </c>
      <c r="E993">
        <v>2958465</v>
      </c>
      <c r="F993" t="s">
        <v>3396</v>
      </c>
      <c r="H993" t="s">
        <v>2346</v>
      </c>
    </row>
    <row r="994" spans="1:8" x14ac:dyDescent="0.25">
      <c r="A994">
        <v>665760</v>
      </c>
      <c r="B994">
        <v>4450</v>
      </c>
      <c r="C994">
        <v>1001</v>
      </c>
      <c r="D994">
        <v>43249</v>
      </c>
      <c r="E994">
        <v>2958465</v>
      </c>
      <c r="F994" t="s">
        <v>3396</v>
      </c>
      <c r="H994" t="s">
        <v>2347</v>
      </c>
    </row>
    <row r="995" spans="1:8" x14ac:dyDescent="0.25">
      <c r="A995">
        <v>665761</v>
      </c>
      <c r="B995">
        <v>4450</v>
      </c>
      <c r="C995">
        <v>1001</v>
      </c>
      <c r="D995">
        <v>43249</v>
      </c>
      <c r="E995">
        <v>2958465</v>
      </c>
      <c r="F995" t="s">
        <v>3396</v>
      </c>
      <c r="H995" t="s">
        <v>2348</v>
      </c>
    </row>
    <row r="996" spans="1:8" x14ac:dyDescent="0.25">
      <c r="A996">
        <v>665762</v>
      </c>
      <c r="B996">
        <v>4450</v>
      </c>
      <c r="C996">
        <v>1001</v>
      </c>
      <c r="D996">
        <v>43249</v>
      </c>
      <c r="E996">
        <v>2958465</v>
      </c>
      <c r="F996" t="s">
        <v>3396</v>
      </c>
      <c r="H996" t="s">
        <v>2349</v>
      </c>
    </row>
    <row r="997" spans="1:8" x14ac:dyDescent="0.25">
      <c r="A997">
        <v>665763</v>
      </c>
      <c r="B997">
        <v>4450</v>
      </c>
      <c r="C997">
        <v>1001</v>
      </c>
      <c r="D997">
        <v>43249</v>
      </c>
      <c r="E997">
        <v>2958465</v>
      </c>
      <c r="F997" t="s">
        <v>3396</v>
      </c>
      <c r="H997" t="s">
        <v>2350</v>
      </c>
    </row>
    <row r="998" spans="1:8" x14ac:dyDescent="0.25">
      <c r="A998">
        <v>665764</v>
      </c>
      <c r="B998">
        <v>4450</v>
      </c>
      <c r="C998">
        <v>1001</v>
      </c>
      <c r="D998">
        <v>43249</v>
      </c>
      <c r="E998">
        <v>2958465</v>
      </c>
      <c r="F998" t="s">
        <v>3396</v>
      </c>
      <c r="H998" t="s">
        <v>714</v>
      </c>
    </row>
    <row r="999" spans="1:8" x14ac:dyDescent="0.25">
      <c r="A999">
        <v>665765</v>
      </c>
      <c r="B999">
        <v>4450</v>
      </c>
      <c r="C999">
        <v>1001</v>
      </c>
      <c r="D999">
        <v>43249</v>
      </c>
      <c r="E999">
        <v>2958465</v>
      </c>
      <c r="F999" t="s">
        <v>3396</v>
      </c>
      <c r="H999" t="s">
        <v>2351</v>
      </c>
    </row>
    <row r="1000" spans="1:8" x14ac:dyDescent="0.25">
      <c r="A1000">
        <v>665767</v>
      </c>
      <c r="B1000">
        <v>4450</v>
      </c>
      <c r="C1000">
        <v>1001</v>
      </c>
      <c r="D1000">
        <v>43249</v>
      </c>
      <c r="E1000">
        <v>2958465</v>
      </c>
      <c r="F1000" t="s">
        <v>3396</v>
      </c>
      <c r="H1000" t="s">
        <v>624</v>
      </c>
    </row>
    <row r="1001" spans="1:8" x14ac:dyDescent="0.25">
      <c r="A1001">
        <v>665768</v>
      </c>
      <c r="B1001">
        <v>4450</v>
      </c>
      <c r="C1001">
        <v>1001</v>
      </c>
      <c r="D1001">
        <v>43249</v>
      </c>
      <c r="E1001">
        <v>2958465</v>
      </c>
      <c r="F1001" t="s">
        <v>3396</v>
      </c>
      <c r="H1001" t="s">
        <v>2352</v>
      </c>
    </row>
    <row r="1002" spans="1:8" x14ac:dyDescent="0.25">
      <c r="A1002">
        <v>665769</v>
      </c>
      <c r="B1002">
        <v>4450</v>
      </c>
      <c r="C1002">
        <v>1001</v>
      </c>
      <c r="D1002">
        <v>43249</v>
      </c>
      <c r="E1002">
        <v>2958465</v>
      </c>
      <c r="F1002" t="s">
        <v>3396</v>
      </c>
      <c r="H1002" t="s">
        <v>2353</v>
      </c>
    </row>
    <row r="1003" spans="1:8" x14ac:dyDescent="0.25">
      <c r="A1003">
        <v>665771</v>
      </c>
      <c r="B1003">
        <v>4450</v>
      </c>
      <c r="C1003">
        <v>1001</v>
      </c>
      <c r="D1003">
        <v>43249</v>
      </c>
      <c r="E1003">
        <v>2958465</v>
      </c>
      <c r="F1003" t="s">
        <v>3396</v>
      </c>
      <c r="H1003" t="s">
        <v>2354</v>
      </c>
    </row>
    <row r="1004" spans="1:8" x14ac:dyDescent="0.25">
      <c r="A1004">
        <v>665772</v>
      </c>
      <c r="B1004">
        <v>4450</v>
      </c>
      <c r="C1004">
        <v>1001</v>
      </c>
      <c r="D1004">
        <v>43249</v>
      </c>
      <c r="E1004">
        <v>2958465</v>
      </c>
      <c r="F1004" t="s">
        <v>3396</v>
      </c>
      <c r="H1004" t="s">
        <v>2355</v>
      </c>
    </row>
    <row r="1005" spans="1:8" x14ac:dyDescent="0.25">
      <c r="A1005">
        <v>665773</v>
      </c>
      <c r="B1005">
        <v>4450</v>
      </c>
      <c r="C1005">
        <v>1001</v>
      </c>
      <c r="D1005">
        <v>43249</v>
      </c>
      <c r="E1005">
        <v>2958465</v>
      </c>
      <c r="F1005" t="s">
        <v>3396</v>
      </c>
      <c r="H1005" t="s">
        <v>2356</v>
      </c>
    </row>
    <row r="1006" spans="1:8" x14ac:dyDescent="0.25">
      <c r="A1006">
        <v>665774</v>
      </c>
      <c r="B1006">
        <v>4450</v>
      </c>
      <c r="C1006">
        <v>1001</v>
      </c>
      <c r="D1006">
        <v>43249</v>
      </c>
      <c r="E1006">
        <v>2958465</v>
      </c>
      <c r="F1006" t="s">
        <v>3396</v>
      </c>
      <c r="H1006" t="s">
        <v>678</v>
      </c>
    </row>
    <row r="1007" spans="1:8" x14ac:dyDescent="0.25">
      <c r="A1007">
        <v>665775</v>
      </c>
      <c r="B1007">
        <v>4450</v>
      </c>
      <c r="C1007">
        <v>1001</v>
      </c>
      <c r="D1007">
        <v>43249</v>
      </c>
      <c r="E1007">
        <v>2958465</v>
      </c>
      <c r="F1007" t="s">
        <v>3396</v>
      </c>
      <c r="H1007" t="s">
        <v>2357</v>
      </c>
    </row>
    <row r="1008" spans="1:8" x14ac:dyDescent="0.25">
      <c r="A1008">
        <v>665776</v>
      </c>
      <c r="B1008">
        <v>4450</v>
      </c>
      <c r="C1008">
        <v>1001</v>
      </c>
      <c r="D1008">
        <v>43249</v>
      </c>
      <c r="E1008">
        <v>2958465</v>
      </c>
      <c r="F1008" t="s">
        <v>3396</v>
      </c>
      <c r="H1008" t="s">
        <v>2358</v>
      </c>
    </row>
    <row r="1009" spans="1:8" x14ac:dyDescent="0.25">
      <c r="A1009">
        <v>665777</v>
      </c>
      <c r="B1009">
        <v>4750</v>
      </c>
      <c r="C1009">
        <v>1001</v>
      </c>
      <c r="D1009">
        <v>43249</v>
      </c>
      <c r="E1009">
        <v>2958465</v>
      </c>
      <c r="F1009" t="s">
        <v>3396</v>
      </c>
      <c r="H1009" t="s">
        <v>2359</v>
      </c>
    </row>
    <row r="1010" spans="1:8" x14ac:dyDescent="0.25">
      <c r="A1010">
        <v>665778</v>
      </c>
      <c r="B1010">
        <v>4450</v>
      </c>
      <c r="C1010">
        <v>1001</v>
      </c>
      <c r="D1010">
        <v>43249</v>
      </c>
      <c r="E1010">
        <v>2958465</v>
      </c>
      <c r="F1010" t="s">
        <v>3396</v>
      </c>
      <c r="H1010" t="s">
        <v>2360</v>
      </c>
    </row>
    <row r="1011" spans="1:8" x14ac:dyDescent="0.25">
      <c r="A1011">
        <v>665779</v>
      </c>
      <c r="B1011">
        <v>4450</v>
      </c>
      <c r="C1011">
        <v>1001</v>
      </c>
      <c r="D1011">
        <v>43249</v>
      </c>
      <c r="E1011">
        <v>2958465</v>
      </c>
      <c r="F1011" t="s">
        <v>3396</v>
      </c>
      <c r="H1011" t="s">
        <v>2361</v>
      </c>
    </row>
    <row r="1012" spans="1:8" x14ac:dyDescent="0.25">
      <c r="A1012">
        <v>665780</v>
      </c>
      <c r="B1012">
        <v>4450</v>
      </c>
      <c r="C1012">
        <v>1001</v>
      </c>
      <c r="D1012">
        <v>43249</v>
      </c>
      <c r="E1012">
        <v>2958465</v>
      </c>
      <c r="F1012" t="s">
        <v>3396</v>
      </c>
      <c r="H1012" t="s">
        <v>2362</v>
      </c>
    </row>
    <row r="1013" spans="1:8" x14ac:dyDescent="0.25">
      <c r="A1013">
        <v>665782</v>
      </c>
      <c r="B1013">
        <v>4450</v>
      </c>
      <c r="C1013">
        <v>1001</v>
      </c>
      <c r="D1013">
        <v>43249</v>
      </c>
      <c r="E1013">
        <v>2958465</v>
      </c>
      <c r="F1013" t="s">
        <v>3396</v>
      </c>
      <c r="H1013" t="s">
        <v>2363</v>
      </c>
    </row>
    <row r="1014" spans="1:8" x14ac:dyDescent="0.25">
      <c r="A1014">
        <v>665783</v>
      </c>
      <c r="B1014">
        <v>4450</v>
      </c>
      <c r="C1014">
        <v>1001</v>
      </c>
      <c r="D1014">
        <v>43249</v>
      </c>
      <c r="E1014">
        <v>2958465</v>
      </c>
      <c r="F1014" t="s">
        <v>3396</v>
      </c>
      <c r="H1014" t="s">
        <v>2364</v>
      </c>
    </row>
    <row r="1015" spans="1:8" x14ac:dyDescent="0.25">
      <c r="A1015">
        <v>665784</v>
      </c>
      <c r="B1015">
        <v>4450</v>
      </c>
      <c r="C1015">
        <v>1001</v>
      </c>
      <c r="D1015">
        <v>43249</v>
      </c>
      <c r="E1015">
        <v>2958465</v>
      </c>
      <c r="F1015" t="s">
        <v>3396</v>
      </c>
      <c r="H1015" t="s">
        <v>2365</v>
      </c>
    </row>
    <row r="1016" spans="1:8" x14ac:dyDescent="0.25">
      <c r="A1016">
        <v>665785</v>
      </c>
      <c r="B1016">
        <v>4450</v>
      </c>
      <c r="C1016">
        <v>1001</v>
      </c>
      <c r="D1016">
        <v>43249</v>
      </c>
      <c r="E1016">
        <v>2958465</v>
      </c>
      <c r="F1016" t="s">
        <v>3396</v>
      </c>
      <c r="H1016" t="s">
        <v>2366</v>
      </c>
    </row>
    <row r="1017" spans="1:8" x14ac:dyDescent="0.25">
      <c r="A1017">
        <v>665786</v>
      </c>
      <c r="B1017">
        <v>4450</v>
      </c>
      <c r="C1017">
        <v>1001</v>
      </c>
      <c r="D1017">
        <v>43249</v>
      </c>
      <c r="E1017">
        <v>2958465</v>
      </c>
      <c r="F1017" t="s">
        <v>3396</v>
      </c>
      <c r="H1017" t="s">
        <v>2367</v>
      </c>
    </row>
    <row r="1018" spans="1:8" x14ac:dyDescent="0.25">
      <c r="A1018">
        <v>665787</v>
      </c>
      <c r="B1018">
        <v>4450</v>
      </c>
      <c r="C1018">
        <v>1001</v>
      </c>
      <c r="D1018">
        <v>43249</v>
      </c>
      <c r="E1018">
        <v>2958465</v>
      </c>
      <c r="F1018" t="s">
        <v>3396</v>
      </c>
      <c r="H1018" t="s">
        <v>2368</v>
      </c>
    </row>
    <row r="1019" spans="1:8" x14ac:dyDescent="0.25">
      <c r="A1019">
        <v>665788</v>
      </c>
      <c r="B1019">
        <v>4450</v>
      </c>
      <c r="C1019">
        <v>1001</v>
      </c>
      <c r="D1019">
        <v>43249</v>
      </c>
      <c r="E1019">
        <v>2958465</v>
      </c>
      <c r="F1019" t="s">
        <v>3396</v>
      </c>
      <c r="H1019" t="s">
        <v>2369</v>
      </c>
    </row>
    <row r="1020" spans="1:8" x14ac:dyDescent="0.25">
      <c r="A1020">
        <v>665789</v>
      </c>
      <c r="B1020">
        <v>4450</v>
      </c>
      <c r="C1020">
        <v>1001</v>
      </c>
      <c r="D1020">
        <v>43249</v>
      </c>
      <c r="E1020">
        <v>2958465</v>
      </c>
      <c r="F1020" t="s">
        <v>3396</v>
      </c>
      <c r="H1020" t="s">
        <v>2370</v>
      </c>
    </row>
    <row r="1021" spans="1:8" x14ac:dyDescent="0.25">
      <c r="A1021">
        <v>665790</v>
      </c>
      <c r="B1021">
        <v>4450</v>
      </c>
      <c r="C1021">
        <v>1001</v>
      </c>
      <c r="D1021">
        <v>43249</v>
      </c>
      <c r="E1021">
        <v>2958465</v>
      </c>
      <c r="F1021" t="s">
        <v>3396</v>
      </c>
      <c r="H1021" t="s">
        <v>2371</v>
      </c>
    </row>
    <row r="1022" spans="1:8" x14ac:dyDescent="0.25">
      <c r="A1022">
        <v>665791</v>
      </c>
      <c r="B1022">
        <v>4450</v>
      </c>
      <c r="C1022">
        <v>1001</v>
      </c>
      <c r="D1022">
        <v>43249</v>
      </c>
      <c r="E1022">
        <v>2958465</v>
      </c>
      <c r="F1022" t="s">
        <v>3396</v>
      </c>
      <c r="H1022" t="s">
        <v>2372</v>
      </c>
    </row>
    <row r="1023" spans="1:8" x14ac:dyDescent="0.25">
      <c r="A1023">
        <v>665793</v>
      </c>
      <c r="B1023">
        <v>4450</v>
      </c>
      <c r="C1023">
        <v>1001</v>
      </c>
      <c r="D1023">
        <v>43249</v>
      </c>
      <c r="E1023">
        <v>2958465</v>
      </c>
      <c r="F1023" t="s">
        <v>3396</v>
      </c>
      <c r="H1023" t="s">
        <v>2373</v>
      </c>
    </row>
    <row r="1024" spans="1:8" x14ac:dyDescent="0.25">
      <c r="A1024">
        <v>665794</v>
      </c>
      <c r="B1024">
        <v>4450</v>
      </c>
      <c r="C1024">
        <v>1001</v>
      </c>
      <c r="D1024">
        <v>43249</v>
      </c>
      <c r="E1024">
        <v>2958465</v>
      </c>
      <c r="F1024" t="s">
        <v>3396</v>
      </c>
      <c r="H1024" t="s">
        <v>2374</v>
      </c>
    </row>
    <row r="1025" spans="1:8" x14ac:dyDescent="0.25">
      <c r="A1025">
        <v>665795</v>
      </c>
      <c r="B1025">
        <v>4450</v>
      </c>
      <c r="C1025">
        <v>1001</v>
      </c>
      <c r="D1025">
        <v>43249</v>
      </c>
      <c r="E1025">
        <v>2958465</v>
      </c>
      <c r="F1025" t="s">
        <v>3396</v>
      </c>
      <c r="H1025" t="s">
        <v>2375</v>
      </c>
    </row>
    <row r="1026" spans="1:8" x14ac:dyDescent="0.25">
      <c r="A1026">
        <v>665796</v>
      </c>
      <c r="B1026">
        <v>4450</v>
      </c>
      <c r="C1026">
        <v>1001</v>
      </c>
      <c r="D1026">
        <v>43249</v>
      </c>
      <c r="E1026">
        <v>2958465</v>
      </c>
      <c r="F1026" t="s">
        <v>3396</v>
      </c>
      <c r="H1026" t="s">
        <v>3311</v>
      </c>
    </row>
    <row r="1027" spans="1:8" x14ac:dyDescent="0.25">
      <c r="A1027">
        <v>665797</v>
      </c>
      <c r="B1027">
        <v>4450</v>
      </c>
      <c r="C1027">
        <v>1001</v>
      </c>
      <c r="D1027">
        <v>43249</v>
      </c>
      <c r="E1027">
        <v>2958465</v>
      </c>
      <c r="F1027" t="s">
        <v>3396</v>
      </c>
      <c r="H1027" t="s">
        <v>2376</v>
      </c>
    </row>
    <row r="1028" spans="1:8" x14ac:dyDescent="0.25">
      <c r="A1028">
        <v>665798</v>
      </c>
      <c r="B1028">
        <v>4450</v>
      </c>
      <c r="C1028">
        <v>1001</v>
      </c>
      <c r="D1028">
        <v>43249</v>
      </c>
      <c r="E1028">
        <v>2958465</v>
      </c>
      <c r="F1028" t="s">
        <v>3396</v>
      </c>
      <c r="H1028" t="s">
        <v>2377</v>
      </c>
    </row>
    <row r="1029" spans="1:8" x14ac:dyDescent="0.25">
      <c r="A1029">
        <v>665799</v>
      </c>
      <c r="B1029">
        <v>4450</v>
      </c>
      <c r="C1029">
        <v>1001</v>
      </c>
      <c r="D1029">
        <v>43249</v>
      </c>
      <c r="E1029">
        <v>2958465</v>
      </c>
      <c r="F1029" t="s">
        <v>3396</v>
      </c>
      <c r="H1029" t="s">
        <v>2378</v>
      </c>
    </row>
    <row r="1030" spans="1:8" x14ac:dyDescent="0.25">
      <c r="A1030">
        <v>665800</v>
      </c>
      <c r="B1030">
        <v>4450</v>
      </c>
      <c r="C1030">
        <v>1001</v>
      </c>
      <c r="D1030">
        <v>43249</v>
      </c>
      <c r="E1030">
        <v>2958465</v>
      </c>
      <c r="F1030" t="s">
        <v>3396</v>
      </c>
      <c r="H1030" t="s">
        <v>2379</v>
      </c>
    </row>
    <row r="1031" spans="1:8" x14ac:dyDescent="0.25">
      <c r="A1031">
        <v>665801</v>
      </c>
      <c r="B1031">
        <v>4450</v>
      </c>
      <c r="C1031">
        <v>1001</v>
      </c>
      <c r="D1031">
        <v>43249</v>
      </c>
      <c r="E1031">
        <v>2958465</v>
      </c>
      <c r="F1031" t="s">
        <v>3396</v>
      </c>
      <c r="H1031" t="s">
        <v>2380</v>
      </c>
    </row>
    <row r="1032" spans="1:8" x14ac:dyDescent="0.25">
      <c r="A1032">
        <v>665802</v>
      </c>
      <c r="B1032">
        <v>4450</v>
      </c>
      <c r="C1032">
        <v>1001</v>
      </c>
      <c r="D1032">
        <v>43249</v>
      </c>
      <c r="E1032">
        <v>2958465</v>
      </c>
      <c r="F1032" t="s">
        <v>3396</v>
      </c>
      <c r="H1032" t="s">
        <v>2381</v>
      </c>
    </row>
    <row r="1033" spans="1:8" x14ac:dyDescent="0.25">
      <c r="A1033">
        <v>665804</v>
      </c>
      <c r="B1033">
        <v>4450</v>
      </c>
      <c r="C1033">
        <v>1001</v>
      </c>
      <c r="D1033">
        <v>43249</v>
      </c>
      <c r="E1033">
        <v>2958465</v>
      </c>
      <c r="F1033" t="s">
        <v>3396</v>
      </c>
      <c r="H1033" t="s">
        <v>2382</v>
      </c>
    </row>
    <row r="1034" spans="1:8" x14ac:dyDescent="0.25">
      <c r="A1034">
        <v>665805</v>
      </c>
      <c r="B1034">
        <v>4450</v>
      </c>
      <c r="C1034">
        <v>1001</v>
      </c>
      <c r="D1034">
        <v>43249</v>
      </c>
      <c r="E1034">
        <v>2958465</v>
      </c>
      <c r="F1034" t="s">
        <v>3396</v>
      </c>
      <c r="H1034" t="s">
        <v>2383</v>
      </c>
    </row>
    <row r="1035" spans="1:8" x14ac:dyDescent="0.25">
      <c r="A1035">
        <v>665806</v>
      </c>
      <c r="B1035">
        <v>4450</v>
      </c>
      <c r="C1035">
        <v>1001</v>
      </c>
      <c r="D1035">
        <v>43249</v>
      </c>
      <c r="E1035">
        <v>2958465</v>
      </c>
      <c r="F1035" t="s">
        <v>3396</v>
      </c>
      <c r="H1035" t="s">
        <v>2384</v>
      </c>
    </row>
    <row r="1036" spans="1:8" x14ac:dyDescent="0.25">
      <c r="A1036">
        <v>665807</v>
      </c>
      <c r="B1036">
        <v>4450</v>
      </c>
      <c r="C1036">
        <v>1001</v>
      </c>
      <c r="D1036">
        <v>43249</v>
      </c>
      <c r="E1036">
        <v>2958465</v>
      </c>
      <c r="F1036" t="s">
        <v>3396</v>
      </c>
      <c r="H1036" t="s">
        <v>2385</v>
      </c>
    </row>
    <row r="1037" spans="1:8" x14ac:dyDescent="0.25">
      <c r="A1037">
        <v>665808</v>
      </c>
      <c r="B1037">
        <v>4450</v>
      </c>
      <c r="C1037">
        <v>1001</v>
      </c>
      <c r="D1037">
        <v>43249</v>
      </c>
      <c r="E1037">
        <v>2958465</v>
      </c>
      <c r="F1037" t="s">
        <v>3396</v>
      </c>
      <c r="H1037" t="s">
        <v>2386</v>
      </c>
    </row>
    <row r="1038" spans="1:8" x14ac:dyDescent="0.25">
      <c r="A1038">
        <v>665809</v>
      </c>
      <c r="B1038">
        <v>4450</v>
      </c>
      <c r="C1038">
        <v>1001</v>
      </c>
      <c r="D1038">
        <v>43249</v>
      </c>
      <c r="E1038">
        <v>2958465</v>
      </c>
      <c r="F1038" t="s">
        <v>3396</v>
      </c>
      <c r="H1038" t="s">
        <v>2387</v>
      </c>
    </row>
    <row r="1039" spans="1:8" x14ac:dyDescent="0.25">
      <c r="A1039">
        <v>665810</v>
      </c>
      <c r="B1039">
        <v>4450</v>
      </c>
      <c r="C1039">
        <v>1001</v>
      </c>
      <c r="D1039">
        <v>43249</v>
      </c>
      <c r="E1039">
        <v>2958465</v>
      </c>
      <c r="F1039" t="s">
        <v>3396</v>
      </c>
      <c r="H1039" t="s">
        <v>2388</v>
      </c>
    </row>
    <row r="1040" spans="1:8" x14ac:dyDescent="0.25">
      <c r="A1040">
        <v>665811</v>
      </c>
      <c r="B1040">
        <v>5150</v>
      </c>
      <c r="C1040">
        <v>1001</v>
      </c>
      <c r="D1040">
        <v>43249</v>
      </c>
      <c r="E1040">
        <v>2958465</v>
      </c>
      <c r="F1040" t="s">
        <v>3396</v>
      </c>
      <c r="H1040" t="s">
        <v>2389</v>
      </c>
    </row>
    <row r="1041" spans="1:8" x14ac:dyDescent="0.25">
      <c r="A1041">
        <v>665812</v>
      </c>
      <c r="B1041">
        <v>5150</v>
      </c>
      <c r="C1041">
        <v>1001</v>
      </c>
      <c r="D1041">
        <v>43249</v>
      </c>
      <c r="E1041">
        <v>2958465</v>
      </c>
      <c r="F1041" t="s">
        <v>3396</v>
      </c>
      <c r="H1041" t="s">
        <v>2390</v>
      </c>
    </row>
    <row r="1042" spans="1:8" x14ac:dyDescent="0.25">
      <c r="A1042">
        <v>665813</v>
      </c>
      <c r="B1042">
        <v>5150</v>
      </c>
      <c r="C1042">
        <v>1001</v>
      </c>
      <c r="D1042">
        <v>43249</v>
      </c>
      <c r="E1042">
        <v>2958465</v>
      </c>
      <c r="F1042" t="s">
        <v>3396</v>
      </c>
      <c r="H1042" t="s">
        <v>2391</v>
      </c>
    </row>
    <row r="1043" spans="1:8" x14ac:dyDescent="0.25">
      <c r="A1043">
        <v>665815</v>
      </c>
      <c r="B1043">
        <v>5150</v>
      </c>
      <c r="C1043">
        <v>1001</v>
      </c>
      <c r="D1043">
        <v>43249</v>
      </c>
      <c r="E1043">
        <v>2958465</v>
      </c>
      <c r="F1043" t="s">
        <v>3396</v>
      </c>
      <c r="H1043" t="s">
        <v>2392</v>
      </c>
    </row>
    <row r="1044" spans="1:8" x14ac:dyDescent="0.25">
      <c r="A1044">
        <v>665816</v>
      </c>
      <c r="B1044">
        <v>5150</v>
      </c>
      <c r="C1044">
        <v>1001</v>
      </c>
      <c r="D1044">
        <v>43249</v>
      </c>
      <c r="E1044">
        <v>2958465</v>
      </c>
      <c r="F1044" t="s">
        <v>3396</v>
      </c>
      <c r="H1044" t="s">
        <v>2393</v>
      </c>
    </row>
    <row r="1045" spans="1:8" x14ac:dyDescent="0.25">
      <c r="A1045">
        <v>665817</v>
      </c>
      <c r="B1045">
        <v>5150</v>
      </c>
      <c r="C1045">
        <v>1001</v>
      </c>
      <c r="D1045">
        <v>43249</v>
      </c>
      <c r="E1045">
        <v>2958465</v>
      </c>
      <c r="F1045" t="s">
        <v>3396</v>
      </c>
      <c r="H1045" t="s">
        <v>757</v>
      </c>
    </row>
    <row r="1046" spans="1:8" x14ac:dyDescent="0.25">
      <c r="A1046">
        <v>665818</v>
      </c>
      <c r="B1046">
        <v>5150</v>
      </c>
      <c r="C1046">
        <v>1001</v>
      </c>
      <c r="D1046">
        <v>43249</v>
      </c>
      <c r="E1046">
        <v>2958465</v>
      </c>
      <c r="F1046" t="s">
        <v>3396</v>
      </c>
      <c r="H1046" t="s">
        <v>2394</v>
      </c>
    </row>
    <row r="1047" spans="1:8" x14ac:dyDescent="0.25">
      <c r="A1047">
        <v>665819</v>
      </c>
      <c r="B1047">
        <v>5150</v>
      </c>
      <c r="C1047">
        <v>1001</v>
      </c>
      <c r="D1047">
        <v>43249</v>
      </c>
      <c r="E1047">
        <v>2958465</v>
      </c>
      <c r="F1047" t="s">
        <v>3396</v>
      </c>
      <c r="H1047" t="s">
        <v>2395</v>
      </c>
    </row>
    <row r="1048" spans="1:8" x14ac:dyDescent="0.25">
      <c r="A1048">
        <v>665820</v>
      </c>
      <c r="B1048">
        <v>5150</v>
      </c>
      <c r="C1048">
        <v>1001</v>
      </c>
      <c r="D1048">
        <v>43249</v>
      </c>
      <c r="E1048">
        <v>2958465</v>
      </c>
      <c r="F1048" t="s">
        <v>3396</v>
      </c>
      <c r="H1048" t="s">
        <v>2396</v>
      </c>
    </row>
    <row r="1049" spans="1:8" x14ac:dyDescent="0.25">
      <c r="A1049">
        <v>665821</v>
      </c>
      <c r="B1049">
        <v>5150</v>
      </c>
      <c r="C1049">
        <v>1001</v>
      </c>
      <c r="D1049">
        <v>43249</v>
      </c>
      <c r="E1049">
        <v>2958465</v>
      </c>
      <c r="F1049" t="s">
        <v>3396</v>
      </c>
      <c r="H1049" t="s">
        <v>2397</v>
      </c>
    </row>
    <row r="1050" spans="1:8" x14ac:dyDescent="0.25">
      <c r="A1050">
        <v>665822</v>
      </c>
      <c r="B1050">
        <v>5150</v>
      </c>
      <c r="C1050">
        <v>1001</v>
      </c>
      <c r="D1050">
        <v>43249</v>
      </c>
      <c r="E1050">
        <v>2958465</v>
      </c>
      <c r="F1050" t="s">
        <v>3396</v>
      </c>
      <c r="H1050" t="s">
        <v>2398</v>
      </c>
    </row>
    <row r="1051" spans="1:8" x14ac:dyDescent="0.25">
      <c r="A1051">
        <v>665823</v>
      </c>
      <c r="B1051">
        <v>5150</v>
      </c>
      <c r="C1051">
        <v>1001</v>
      </c>
      <c r="D1051">
        <v>43249</v>
      </c>
      <c r="E1051">
        <v>2958465</v>
      </c>
      <c r="F1051" t="s">
        <v>3396</v>
      </c>
      <c r="H1051" t="s">
        <v>2399</v>
      </c>
    </row>
    <row r="1052" spans="1:8" x14ac:dyDescent="0.25">
      <c r="A1052">
        <v>665824</v>
      </c>
      <c r="B1052">
        <v>5150</v>
      </c>
      <c r="C1052">
        <v>1001</v>
      </c>
      <c r="D1052">
        <v>43249</v>
      </c>
      <c r="E1052">
        <v>2958465</v>
      </c>
      <c r="F1052" t="s">
        <v>3396</v>
      </c>
      <c r="H1052" t="s">
        <v>2400</v>
      </c>
    </row>
    <row r="1053" spans="1:8" x14ac:dyDescent="0.25">
      <c r="A1053">
        <v>665826</v>
      </c>
      <c r="B1053">
        <v>5150</v>
      </c>
      <c r="C1053">
        <v>1001</v>
      </c>
      <c r="D1053">
        <v>43249</v>
      </c>
      <c r="E1053">
        <v>2958465</v>
      </c>
      <c r="F1053" t="s">
        <v>3396</v>
      </c>
      <c r="H1053" t="s">
        <v>2401</v>
      </c>
    </row>
    <row r="1054" spans="1:8" x14ac:dyDescent="0.25">
      <c r="A1054">
        <v>665827</v>
      </c>
      <c r="B1054">
        <v>5150</v>
      </c>
      <c r="C1054">
        <v>1001</v>
      </c>
      <c r="D1054">
        <v>43249</v>
      </c>
      <c r="E1054">
        <v>2958465</v>
      </c>
      <c r="F1054" t="s">
        <v>3396</v>
      </c>
      <c r="H1054" t="s">
        <v>2402</v>
      </c>
    </row>
    <row r="1055" spans="1:8" x14ac:dyDescent="0.25">
      <c r="A1055">
        <v>665828</v>
      </c>
      <c r="B1055">
        <v>5150</v>
      </c>
      <c r="C1055">
        <v>1001</v>
      </c>
      <c r="D1055">
        <v>43249</v>
      </c>
      <c r="E1055">
        <v>2958465</v>
      </c>
      <c r="F1055" t="s">
        <v>3396</v>
      </c>
      <c r="H1055" t="s">
        <v>749</v>
      </c>
    </row>
    <row r="1056" spans="1:8" x14ac:dyDescent="0.25">
      <c r="A1056">
        <v>665829</v>
      </c>
      <c r="B1056">
        <v>5150</v>
      </c>
      <c r="C1056">
        <v>1001</v>
      </c>
      <c r="D1056">
        <v>43249</v>
      </c>
      <c r="E1056">
        <v>2958465</v>
      </c>
      <c r="F1056" t="s">
        <v>3396</v>
      </c>
      <c r="H1056" t="s">
        <v>2403</v>
      </c>
    </row>
    <row r="1057" spans="1:8" x14ac:dyDescent="0.25">
      <c r="A1057">
        <v>665830</v>
      </c>
      <c r="B1057">
        <v>5150</v>
      </c>
      <c r="C1057">
        <v>1001</v>
      </c>
      <c r="D1057">
        <v>43249</v>
      </c>
      <c r="E1057">
        <v>2958465</v>
      </c>
      <c r="F1057" t="s">
        <v>3396</v>
      </c>
      <c r="H1057" t="s">
        <v>2404</v>
      </c>
    </row>
    <row r="1058" spans="1:8" x14ac:dyDescent="0.25">
      <c r="A1058">
        <v>665831</v>
      </c>
      <c r="B1058">
        <v>5150</v>
      </c>
      <c r="C1058">
        <v>1001</v>
      </c>
      <c r="D1058">
        <v>43249</v>
      </c>
      <c r="E1058">
        <v>2958465</v>
      </c>
      <c r="F1058" t="s">
        <v>3396</v>
      </c>
      <c r="H1058" t="s">
        <v>2405</v>
      </c>
    </row>
    <row r="1059" spans="1:8" x14ac:dyDescent="0.25">
      <c r="A1059">
        <v>665832</v>
      </c>
      <c r="B1059">
        <v>5150</v>
      </c>
      <c r="C1059">
        <v>1001</v>
      </c>
      <c r="D1059">
        <v>43249</v>
      </c>
      <c r="E1059">
        <v>2958465</v>
      </c>
      <c r="F1059" t="s">
        <v>3396</v>
      </c>
      <c r="H1059" t="s">
        <v>2406</v>
      </c>
    </row>
    <row r="1060" spans="1:8" x14ac:dyDescent="0.25">
      <c r="A1060">
        <v>665833</v>
      </c>
      <c r="B1060">
        <v>5150</v>
      </c>
      <c r="C1060">
        <v>1001</v>
      </c>
      <c r="D1060">
        <v>43249</v>
      </c>
      <c r="E1060">
        <v>2958465</v>
      </c>
      <c r="F1060" t="s">
        <v>3396</v>
      </c>
      <c r="H1060" t="s">
        <v>2407</v>
      </c>
    </row>
    <row r="1061" spans="1:8" x14ac:dyDescent="0.25">
      <c r="A1061">
        <v>665834</v>
      </c>
      <c r="B1061">
        <v>5150</v>
      </c>
      <c r="C1061">
        <v>1001</v>
      </c>
      <c r="D1061">
        <v>43249</v>
      </c>
      <c r="E1061">
        <v>2958465</v>
      </c>
      <c r="F1061" t="s">
        <v>3396</v>
      </c>
      <c r="H1061" t="s">
        <v>2408</v>
      </c>
    </row>
    <row r="1062" spans="1:8" x14ac:dyDescent="0.25">
      <c r="A1062">
        <v>665835</v>
      </c>
      <c r="B1062">
        <v>5150</v>
      </c>
      <c r="C1062">
        <v>1001</v>
      </c>
      <c r="D1062">
        <v>43249</v>
      </c>
      <c r="E1062">
        <v>2958465</v>
      </c>
      <c r="F1062" t="s">
        <v>3396</v>
      </c>
      <c r="H1062" t="s">
        <v>2409</v>
      </c>
    </row>
    <row r="1063" spans="1:8" x14ac:dyDescent="0.25">
      <c r="A1063">
        <v>665837</v>
      </c>
      <c r="B1063">
        <v>5150</v>
      </c>
      <c r="C1063">
        <v>1001</v>
      </c>
      <c r="D1063">
        <v>43249</v>
      </c>
      <c r="E1063">
        <v>2958465</v>
      </c>
      <c r="F1063" t="s">
        <v>3396</v>
      </c>
      <c r="H1063" t="s">
        <v>2410</v>
      </c>
    </row>
    <row r="1064" spans="1:8" x14ac:dyDescent="0.25">
      <c r="A1064">
        <v>665838</v>
      </c>
      <c r="B1064">
        <v>5150</v>
      </c>
      <c r="C1064">
        <v>1001</v>
      </c>
      <c r="D1064">
        <v>43249</v>
      </c>
      <c r="E1064">
        <v>2958465</v>
      </c>
      <c r="F1064" t="s">
        <v>3396</v>
      </c>
      <c r="H1064" t="s">
        <v>2411</v>
      </c>
    </row>
    <row r="1065" spans="1:8" x14ac:dyDescent="0.25">
      <c r="A1065">
        <v>665839</v>
      </c>
      <c r="B1065">
        <v>5150</v>
      </c>
      <c r="C1065">
        <v>1001</v>
      </c>
      <c r="D1065">
        <v>43249</v>
      </c>
      <c r="E1065">
        <v>2958465</v>
      </c>
      <c r="F1065" t="s">
        <v>3396</v>
      </c>
      <c r="H1065" t="s">
        <v>2412</v>
      </c>
    </row>
    <row r="1066" spans="1:8" x14ac:dyDescent="0.25">
      <c r="A1066">
        <v>665841</v>
      </c>
      <c r="B1066">
        <v>5150</v>
      </c>
      <c r="C1066">
        <v>1001</v>
      </c>
      <c r="D1066">
        <v>43249</v>
      </c>
      <c r="E1066">
        <v>2958465</v>
      </c>
      <c r="F1066" t="s">
        <v>3396</v>
      </c>
      <c r="H1066" t="s">
        <v>2413</v>
      </c>
    </row>
    <row r="1067" spans="1:8" x14ac:dyDescent="0.25">
      <c r="A1067">
        <v>665842</v>
      </c>
      <c r="B1067">
        <v>5150</v>
      </c>
      <c r="C1067">
        <v>1001</v>
      </c>
      <c r="D1067">
        <v>43249</v>
      </c>
      <c r="E1067">
        <v>2958465</v>
      </c>
      <c r="F1067" t="s">
        <v>3396</v>
      </c>
      <c r="H1067" t="s">
        <v>2414</v>
      </c>
    </row>
    <row r="1068" spans="1:8" x14ac:dyDescent="0.25">
      <c r="A1068">
        <v>665843</v>
      </c>
      <c r="B1068">
        <v>5150</v>
      </c>
      <c r="C1068">
        <v>1001</v>
      </c>
      <c r="D1068">
        <v>43249</v>
      </c>
      <c r="E1068">
        <v>2958465</v>
      </c>
      <c r="F1068" t="s">
        <v>3396</v>
      </c>
      <c r="H1068" t="s">
        <v>2415</v>
      </c>
    </row>
    <row r="1069" spans="1:8" x14ac:dyDescent="0.25">
      <c r="A1069">
        <v>665844</v>
      </c>
      <c r="B1069">
        <v>5150</v>
      </c>
      <c r="C1069">
        <v>1001</v>
      </c>
      <c r="D1069">
        <v>43249</v>
      </c>
      <c r="E1069">
        <v>2958465</v>
      </c>
      <c r="F1069" t="s">
        <v>3396</v>
      </c>
      <c r="H1069" t="s">
        <v>2416</v>
      </c>
    </row>
    <row r="1070" spans="1:8" x14ac:dyDescent="0.25">
      <c r="A1070">
        <v>665845</v>
      </c>
      <c r="B1070">
        <v>5150</v>
      </c>
      <c r="C1070">
        <v>1001</v>
      </c>
      <c r="D1070">
        <v>43249</v>
      </c>
      <c r="E1070">
        <v>2958465</v>
      </c>
      <c r="F1070" t="s">
        <v>3396</v>
      </c>
      <c r="H1070" t="s">
        <v>2417</v>
      </c>
    </row>
    <row r="1071" spans="1:8" x14ac:dyDescent="0.25">
      <c r="A1071">
        <v>665846</v>
      </c>
      <c r="B1071">
        <v>5150</v>
      </c>
      <c r="C1071">
        <v>1001</v>
      </c>
      <c r="D1071">
        <v>43249</v>
      </c>
      <c r="E1071">
        <v>2958465</v>
      </c>
      <c r="F1071" t="s">
        <v>3396</v>
      </c>
      <c r="H1071" t="s">
        <v>2418</v>
      </c>
    </row>
    <row r="1072" spans="1:8" x14ac:dyDescent="0.25">
      <c r="A1072">
        <v>665847</v>
      </c>
      <c r="B1072">
        <v>5150</v>
      </c>
      <c r="C1072">
        <v>1001</v>
      </c>
      <c r="D1072">
        <v>43249</v>
      </c>
      <c r="E1072">
        <v>2958465</v>
      </c>
      <c r="F1072" t="s">
        <v>3396</v>
      </c>
      <c r="H1072" t="s">
        <v>2419</v>
      </c>
    </row>
    <row r="1073" spans="1:8" x14ac:dyDescent="0.25">
      <c r="A1073">
        <v>665848</v>
      </c>
      <c r="B1073">
        <v>5150</v>
      </c>
      <c r="C1073">
        <v>1001</v>
      </c>
      <c r="D1073">
        <v>43249</v>
      </c>
      <c r="E1073">
        <v>2958465</v>
      </c>
      <c r="F1073" t="s">
        <v>3396</v>
      </c>
      <c r="H1073" t="s">
        <v>760</v>
      </c>
    </row>
    <row r="1074" spans="1:8" x14ac:dyDescent="0.25">
      <c r="A1074">
        <v>665849</v>
      </c>
      <c r="B1074">
        <v>5150</v>
      </c>
      <c r="C1074">
        <v>1001</v>
      </c>
      <c r="D1074">
        <v>43249</v>
      </c>
      <c r="E1074">
        <v>2958465</v>
      </c>
      <c r="F1074" t="s">
        <v>3396</v>
      </c>
      <c r="H1074" t="s">
        <v>2420</v>
      </c>
    </row>
    <row r="1075" spans="1:8" x14ac:dyDescent="0.25">
      <c r="A1075">
        <v>665850</v>
      </c>
      <c r="B1075">
        <v>5150</v>
      </c>
      <c r="C1075">
        <v>1001</v>
      </c>
      <c r="D1075">
        <v>43249</v>
      </c>
      <c r="E1075">
        <v>2958465</v>
      </c>
      <c r="F1075" t="s">
        <v>3396</v>
      </c>
      <c r="H1075" t="s">
        <v>2421</v>
      </c>
    </row>
    <row r="1076" spans="1:8" x14ac:dyDescent="0.25">
      <c r="A1076">
        <v>665852</v>
      </c>
      <c r="B1076">
        <v>5150</v>
      </c>
      <c r="C1076">
        <v>1001</v>
      </c>
      <c r="D1076">
        <v>43249</v>
      </c>
      <c r="E1076">
        <v>2958465</v>
      </c>
      <c r="F1076" t="s">
        <v>3396</v>
      </c>
      <c r="H1076" t="s">
        <v>2422</v>
      </c>
    </row>
    <row r="1077" spans="1:8" x14ac:dyDescent="0.25">
      <c r="A1077">
        <v>665853</v>
      </c>
      <c r="B1077">
        <v>5150</v>
      </c>
      <c r="C1077">
        <v>1001</v>
      </c>
      <c r="D1077">
        <v>43249</v>
      </c>
      <c r="E1077">
        <v>2958465</v>
      </c>
      <c r="F1077" t="s">
        <v>3396</v>
      </c>
      <c r="H1077" t="s">
        <v>415</v>
      </c>
    </row>
    <row r="1078" spans="1:8" x14ac:dyDescent="0.25">
      <c r="A1078">
        <v>665854</v>
      </c>
      <c r="B1078">
        <v>5150</v>
      </c>
      <c r="C1078">
        <v>1001</v>
      </c>
      <c r="D1078">
        <v>43249</v>
      </c>
      <c r="E1078">
        <v>2958465</v>
      </c>
      <c r="F1078" t="s">
        <v>3396</v>
      </c>
      <c r="H1078" t="s">
        <v>2423</v>
      </c>
    </row>
    <row r="1079" spans="1:8" x14ac:dyDescent="0.25">
      <c r="A1079">
        <v>665855</v>
      </c>
      <c r="B1079">
        <v>5150</v>
      </c>
      <c r="C1079">
        <v>1001</v>
      </c>
      <c r="D1079">
        <v>43249</v>
      </c>
      <c r="E1079">
        <v>2958465</v>
      </c>
      <c r="F1079" t="s">
        <v>3396</v>
      </c>
      <c r="H1079" t="s">
        <v>2424</v>
      </c>
    </row>
    <row r="1080" spans="1:8" x14ac:dyDescent="0.25">
      <c r="A1080">
        <v>665856</v>
      </c>
      <c r="B1080">
        <v>5150</v>
      </c>
      <c r="C1080">
        <v>1001</v>
      </c>
      <c r="D1080">
        <v>43249</v>
      </c>
      <c r="E1080">
        <v>2958465</v>
      </c>
      <c r="F1080" t="s">
        <v>3396</v>
      </c>
      <c r="H1080" t="s">
        <v>2425</v>
      </c>
    </row>
    <row r="1081" spans="1:8" x14ac:dyDescent="0.25">
      <c r="A1081">
        <v>665857</v>
      </c>
      <c r="B1081">
        <v>5150</v>
      </c>
      <c r="C1081">
        <v>1001</v>
      </c>
      <c r="D1081">
        <v>43249</v>
      </c>
      <c r="E1081">
        <v>2958465</v>
      </c>
      <c r="F1081" t="s">
        <v>3396</v>
      </c>
      <c r="H1081" t="s">
        <v>2426</v>
      </c>
    </row>
    <row r="1082" spans="1:8" x14ac:dyDescent="0.25">
      <c r="A1082">
        <v>665858</v>
      </c>
      <c r="B1082">
        <v>5150</v>
      </c>
      <c r="C1082">
        <v>1001</v>
      </c>
      <c r="D1082">
        <v>43249</v>
      </c>
      <c r="E1082">
        <v>2958465</v>
      </c>
      <c r="F1082" t="s">
        <v>3396</v>
      </c>
      <c r="H1082" t="s">
        <v>2427</v>
      </c>
    </row>
    <row r="1083" spans="1:8" x14ac:dyDescent="0.25">
      <c r="A1083">
        <v>665859</v>
      </c>
      <c r="B1083">
        <v>5150</v>
      </c>
      <c r="C1083">
        <v>1001</v>
      </c>
      <c r="D1083">
        <v>43249</v>
      </c>
      <c r="E1083">
        <v>2958465</v>
      </c>
      <c r="F1083" t="s">
        <v>3396</v>
      </c>
      <c r="H1083" t="s">
        <v>2428</v>
      </c>
    </row>
    <row r="1084" spans="1:8" x14ac:dyDescent="0.25">
      <c r="A1084">
        <v>665860</v>
      </c>
      <c r="B1084">
        <v>5150</v>
      </c>
      <c r="C1084">
        <v>1001</v>
      </c>
      <c r="D1084">
        <v>43249</v>
      </c>
      <c r="E1084">
        <v>2958465</v>
      </c>
      <c r="F1084" t="s">
        <v>3396</v>
      </c>
      <c r="H1084" t="s">
        <v>2429</v>
      </c>
    </row>
    <row r="1085" spans="1:8" x14ac:dyDescent="0.25">
      <c r="A1085">
        <v>665861</v>
      </c>
      <c r="B1085">
        <v>5150</v>
      </c>
      <c r="C1085">
        <v>1001</v>
      </c>
      <c r="D1085">
        <v>43249</v>
      </c>
      <c r="E1085">
        <v>2958465</v>
      </c>
      <c r="F1085" t="s">
        <v>3396</v>
      </c>
      <c r="H1085" t="s">
        <v>2430</v>
      </c>
    </row>
    <row r="1086" spans="1:8" x14ac:dyDescent="0.25">
      <c r="A1086">
        <v>665863</v>
      </c>
      <c r="B1086">
        <v>5150</v>
      </c>
      <c r="C1086">
        <v>1001</v>
      </c>
      <c r="D1086">
        <v>43249</v>
      </c>
      <c r="E1086">
        <v>2958465</v>
      </c>
      <c r="F1086" t="s">
        <v>3396</v>
      </c>
      <c r="H1086" t="s">
        <v>2431</v>
      </c>
    </row>
    <row r="1087" spans="1:8" x14ac:dyDescent="0.25">
      <c r="A1087">
        <v>665864</v>
      </c>
      <c r="B1087">
        <v>5150</v>
      </c>
      <c r="C1087">
        <v>1001</v>
      </c>
      <c r="D1087">
        <v>43249</v>
      </c>
      <c r="E1087">
        <v>2958465</v>
      </c>
      <c r="F1087" t="s">
        <v>3396</v>
      </c>
      <c r="H1087" t="s">
        <v>2432</v>
      </c>
    </row>
    <row r="1088" spans="1:8" x14ac:dyDescent="0.25">
      <c r="A1088">
        <v>665865</v>
      </c>
      <c r="B1088">
        <v>5150</v>
      </c>
      <c r="C1088">
        <v>1001</v>
      </c>
      <c r="D1088">
        <v>43249</v>
      </c>
      <c r="E1088">
        <v>2958465</v>
      </c>
      <c r="F1088" t="s">
        <v>3396</v>
      </c>
      <c r="H1088" t="s">
        <v>2433</v>
      </c>
    </row>
    <row r="1089" spans="1:8" x14ac:dyDescent="0.25">
      <c r="A1089">
        <v>665866</v>
      </c>
      <c r="B1089">
        <v>5150</v>
      </c>
      <c r="C1089">
        <v>1001</v>
      </c>
      <c r="D1089">
        <v>43249</v>
      </c>
      <c r="E1089">
        <v>2958465</v>
      </c>
      <c r="F1089" t="s">
        <v>3396</v>
      </c>
      <c r="H1089" t="s">
        <v>742</v>
      </c>
    </row>
    <row r="1090" spans="1:8" x14ac:dyDescent="0.25">
      <c r="A1090">
        <v>665867</v>
      </c>
      <c r="B1090">
        <v>5150</v>
      </c>
      <c r="C1090">
        <v>1001</v>
      </c>
      <c r="D1090">
        <v>43249</v>
      </c>
      <c r="E1090">
        <v>2958465</v>
      </c>
      <c r="F1090" t="s">
        <v>3396</v>
      </c>
      <c r="H1090" t="s">
        <v>2434</v>
      </c>
    </row>
    <row r="1091" spans="1:8" x14ac:dyDescent="0.25">
      <c r="A1091">
        <v>665868</v>
      </c>
      <c r="B1091">
        <v>5150</v>
      </c>
      <c r="C1091">
        <v>1001</v>
      </c>
      <c r="D1091">
        <v>43249</v>
      </c>
      <c r="E1091">
        <v>2958465</v>
      </c>
      <c r="F1091" t="s">
        <v>3396</v>
      </c>
      <c r="H1091" t="s">
        <v>2435</v>
      </c>
    </row>
    <row r="1092" spans="1:8" x14ac:dyDescent="0.25">
      <c r="A1092">
        <v>665869</v>
      </c>
      <c r="B1092">
        <v>5150</v>
      </c>
      <c r="C1092">
        <v>1001</v>
      </c>
      <c r="D1092">
        <v>43249</v>
      </c>
      <c r="E1092">
        <v>2958465</v>
      </c>
      <c r="F1092" t="s">
        <v>3396</v>
      </c>
      <c r="H1092" t="s">
        <v>2436</v>
      </c>
    </row>
    <row r="1093" spans="1:8" x14ac:dyDescent="0.25">
      <c r="A1093">
        <v>665870</v>
      </c>
      <c r="B1093">
        <v>5150</v>
      </c>
      <c r="C1093">
        <v>1001</v>
      </c>
      <c r="D1093">
        <v>43249</v>
      </c>
      <c r="E1093">
        <v>2958465</v>
      </c>
      <c r="F1093" t="s">
        <v>3396</v>
      </c>
      <c r="H1093" t="s">
        <v>2437</v>
      </c>
    </row>
    <row r="1094" spans="1:8" x14ac:dyDescent="0.25">
      <c r="A1094">
        <v>665871</v>
      </c>
      <c r="B1094">
        <v>5150</v>
      </c>
      <c r="C1094">
        <v>1001</v>
      </c>
      <c r="D1094">
        <v>43249</v>
      </c>
      <c r="E1094">
        <v>2958465</v>
      </c>
      <c r="F1094" t="s">
        <v>3396</v>
      </c>
      <c r="H1094" t="s">
        <v>2438</v>
      </c>
    </row>
    <row r="1095" spans="1:8" x14ac:dyDescent="0.25">
      <c r="A1095">
        <v>665872</v>
      </c>
      <c r="B1095">
        <v>5150</v>
      </c>
      <c r="C1095">
        <v>1001</v>
      </c>
      <c r="D1095">
        <v>43249</v>
      </c>
      <c r="E1095">
        <v>2958465</v>
      </c>
      <c r="F1095" t="s">
        <v>3396</v>
      </c>
      <c r="H1095" t="s">
        <v>763</v>
      </c>
    </row>
    <row r="1096" spans="1:8" x14ac:dyDescent="0.25">
      <c r="A1096">
        <v>665874</v>
      </c>
      <c r="B1096">
        <v>5150</v>
      </c>
      <c r="C1096">
        <v>1001</v>
      </c>
      <c r="D1096">
        <v>43249</v>
      </c>
      <c r="E1096">
        <v>2958465</v>
      </c>
      <c r="F1096" t="s">
        <v>3396</v>
      </c>
      <c r="H1096" t="s">
        <v>2439</v>
      </c>
    </row>
    <row r="1097" spans="1:8" x14ac:dyDescent="0.25">
      <c r="A1097">
        <v>665875</v>
      </c>
      <c r="B1097">
        <v>5150</v>
      </c>
      <c r="C1097">
        <v>1001</v>
      </c>
      <c r="D1097">
        <v>43249</v>
      </c>
      <c r="E1097">
        <v>2958465</v>
      </c>
      <c r="F1097" t="s">
        <v>3396</v>
      </c>
      <c r="H1097" t="s">
        <v>2440</v>
      </c>
    </row>
    <row r="1098" spans="1:8" x14ac:dyDescent="0.25">
      <c r="A1098">
        <v>665876</v>
      </c>
      <c r="B1098">
        <v>5150</v>
      </c>
      <c r="C1098">
        <v>1001</v>
      </c>
      <c r="D1098">
        <v>43249</v>
      </c>
      <c r="E1098">
        <v>2958465</v>
      </c>
      <c r="F1098" t="s">
        <v>3396</v>
      </c>
      <c r="H1098" t="s">
        <v>2441</v>
      </c>
    </row>
    <row r="1099" spans="1:8" x14ac:dyDescent="0.25">
      <c r="A1099">
        <v>665877</v>
      </c>
      <c r="B1099">
        <v>5150</v>
      </c>
      <c r="C1099">
        <v>1001</v>
      </c>
      <c r="D1099">
        <v>43249</v>
      </c>
      <c r="E1099">
        <v>2958465</v>
      </c>
      <c r="F1099" t="s">
        <v>3396</v>
      </c>
      <c r="H1099" t="s">
        <v>2442</v>
      </c>
    </row>
    <row r="1100" spans="1:8" x14ac:dyDescent="0.25">
      <c r="A1100">
        <v>665878</v>
      </c>
      <c r="B1100">
        <v>5150</v>
      </c>
      <c r="C1100">
        <v>1001</v>
      </c>
      <c r="D1100">
        <v>43249</v>
      </c>
      <c r="E1100">
        <v>2958465</v>
      </c>
      <c r="F1100" t="s">
        <v>3396</v>
      </c>
      <c r="H1100" t="s">
        <v>2443</v>
      </c>
    </row>
    <row r="1101" spans="1:8" x14ac:dyDescent="0.25">
      <c r="A1101">
        <v>665879</v>
      </c>
      <c r="B1101">
        <v>5150</v>
      </c>
      <c r="C1101">
        <v>1001</v>
      </c>
      <c r="D1101">
        <v>43249</v>
      </c>
      <c r="E1101">
        <v>2958465</v>
      </c>
      <c r="F1101" t="s">
        <v>3396</v>
      </c>
      <c r="H1101" t="s">
        <v>2444</v>
      </c>
    </row>
    <row r="1102" spans="1:8" x14ac:dyDescent="0.25">
      <c r="A1102">
        <v>665880</v>
      </c>
      <c r="B1102">
        <v>5150</v>
      </c>
      <c r="C1102">
        <v>1001</v>
      </c>
      <c r="D1102">
        <v>43249</v>
      </c>
      <c r="E1102">
        <v>2958465</v>
      </c>
      <c r="F1102" t="s">
        <v>3396</v>
      </c>
      <c r="H1102" t="s">
        <v>2445</v>
      </c>
    </row>
    <row r="1103" spans="1:8" x14ac:dyDescent="0.25">
      <c r="A1103">
        <v>665881</v>
      </c>
      <c r="B1103">
        <v>5150</v>
      </c>
      <c r="C1103">
        <v>1001</v>
      </c>
      <c r="D1103">
        <v>43249</v>
      </c>
      <c r="E1103">
        <v>2958465</v>
      </c>
      <c r="F1103" t="s">
        <v>3396</v>
      </c>
      <c r="H1103" t="s">
        <v>2446</v>
      </c>
    </row>
    <row r="1104" spans="1:8" x14ac:dyDescent="0.25">
      <c r="A1104">
        <v>665882</v>
      </c>
      <c r="B1104">
        <v>5150</v>
      </c>
      <c r="C1104">
        <v>1001</v>
      </c>
      <c r="D1104">
        <v>43249</v>
      </c>
      <c r="E1104">
        <v>2958465</v>
      </c>
      <c r="F1104" t="s">
        <v>3396</v>
      </c>
      <c r="H1104" t="s">
        <v>2447</v>
      </c>
    </row>
    <row r="1105" spans="1:8" x14ac:dyDescent="0.25">
      <c r="A1105">
        <v>665883</v>
      </c>
      <c r="B1105">
        <v>5150</v>
      </c>
      <c r="C1105">
        <v>1001</v>
      </c>
      <c r="D1105">
        <v>43249</v>
      </c>
      <c r="E1105">
        <v>2958465</v>
      </c>
      <c r="F1105" t="s">
        <v>3396</v>
      </c>
      <c r="H1105" t="s">
        <v>2448</v>
      </c>
    </row>
    <row r="1106" spans="1:8" x14ac:dyDescent="0.25">
      <c r="A1106">
        <v>665885</v>
      </c>
      <c r="B1106">
        <v>5150</v>
      </c>
      <c r="C1106">
        <v>1001</v>
      </c>
      <c r="D1106">
        <v>43249</v>
      </c>
      <c r="E1106">
        <v>2958465</v>
      </c>
      <c r="F1106" t="s">
        <v>3396</v>
      </c>
      <c r="H1106" t="s">
        <v>2449</v>
      </c>
    </row>
    <row r="1107" spans="1:8" x14ac:dyDescent="0.25">
      <c r="A1107">
        <v>665886</v>
      </c>
      <c r="B1107">
        <v>3050</v>
      </c>
      <c r="C1107">
        <v>1001</v>
      </c>
      <c r="D1107">
        <v>43249</v>
      </c>
      <c r="E1107">
        <v>2958465</v>
      </c>
      <c r="F1107" t="s">
        <v>3396</v>
      </c>
      <c r="H1107" t="s">
        <v>2450</v>
      </c>
    </row>
    <row r="1108" spans="1:8" x14ac:dyDescent="0.25">
      <c r="A1108">
        <v>665887</v>
      </c>
      <c r="B1108">
        <v>3200</v>
      </c>
      <c r="C1108">
        <v>1001</v>
      </c>
      <c r="D1108">
        <v>43249</v>
      </c>
      <c r="E1108">
        <v>2958465</v>
      </c>
      <c r="F1108" t="s">
        <v>3396</v>
      </c>
      <c r="H1108" t="s">
        <v>2451</v>
      </c>
    </row>
    <row r="1109" spans="1:8" x14ac:dyDescent="0.25">
      <c r="A1109">
        <v>665888</v>
      </c>
      <c r="B1109">
        <v>3050</v>
      </c>
      <c r="C1109">
        <v>1001</v>
      </c>
      <c r="D1109">
        <v>43249</v>
      </c>
      <c r="E1109">
        <v>2958465</v>
      </c>
      <c r="F1109" t="s">
        <v>3396</v>
      </c>
      <c r="H1109" t="s">
        <v>2452</v>
      </c>
    </row>
    <row r="1110" spans="1:8" x14ac:dyDescent="0.25">
      <c r="A1110">
        <v>665889</v>
      </c>
      <c r="B1110">
        <v>3200</v>
      </c>
      <c r="C1110">
        <v>1001</v>
      </c>
      <c r="D1110">
        <v>43249</v>
      </c>
      <c r="E1110">
        <v>2958465</v>
      </c>
      <c r="F1110" t="s">
        <v>3396</v>
      </c>
      <c r="H1110" t="s">
        <v>2453</v>
      </c>
    </row>
    <row r="1111" spans="1:8" x14ac:dyDescent="0.25">
      <c r="A1111">
        <v>665890</v>
      </c>
      <c r="B1111">
        <v>3050</v>
      </c>
      <c r="C1111">
        <v>1001</v>
      </c>
      <c r="D1111">
        <v>43249</v>
      </c>
      <c r="E1111">
        <v>2958465</v>
      </c>
      <c r="F1111" t="s">
        <v>3396</v>
      </c>
      <c r="H1111" t="s">
        <v>34</v>
      </c>
    </row>
    <row r="1112" spans="1:8" x14ac:dyDescent="0.25">
      <c r="A1112">
        <v>665891</v>
      </c>
      <c r="B1112">
        <v>3200</v>
      </c>
      <c r="C1112">
        <v>1001</v>
      </c>
      <c r="D1112">
        <v>43249</v>
      </c>
      <c r="E1112">
        <v>2958465</v>
      </c>
      <c r="F1112" t="s">
        <v>3396</v>
      </c>
      <c r="H1112" t="s">
        <v>2454</v>
      </c>
    </row>
    <row r="1113" spans="1:8" x14ac:dyDescent="0.25">
      <c r="A1113">
        <v>665892</v>
      </c>
      <c r="B1113">
        <v>3200</v>
      </c>
      <c r="C1113">
        <v>1001</v>
      </c>
      <c r="D1113">
        <v>43249</v>
      </c>
      <c r="E1113">
        <v>2958465</v>
      </c>
      <c r="F1113" t="s">
        <v>3396</v>
      </c>
      <c r="H1113" t="s">
        <v>2455</v>
      </c>
    </row>
    <row r="1114" spans="1:8" x14ac:dyDescent="0.25">
      <c r="A1114">
        <v>665893</v>
      </c>
      <c r="B1114">
        <v>3050</v>
      </c>
      <c r="C1114">
        <v>1001</v>
      </c>
      <c r="D1114">
        <v>43249</v>
      </c>
      <c r="E1114">
        <v>2958465</v>
      </c>
      <c r="F1114" t="s">
        <v>3396</v>
      </c>
      <c r="H1114" t="s">
        <v>2456</v>
      </c>
    </row>
    <row r="1115" spans="1:8" x14ac:dyDescent="0.25">
      <c r="A1115">
        <v>665894</v>
      </c>
      <c r="B1115">
        <v>3200</v>
      </c>
      <c r="C1115">
        <v>1001</v>
      </c>
      <c r="D1115">
        <v>43249</v>
      </c>
      <c r="E1115">
        <v>2958465</v>
      </c>
      <c r="F1115" t="s">
        <v>3396</v>
      </c>
      <c r="H1115" t="s">
        <v>2457</v>
      </c>
    </row>
    <row r="1116" spans="1:8" x14ac:dyDescent="0.25">
      <c r="A1116">
        <v>665896</v>
      </c>
      <c r="B1116">
        <v>3050</v>
      </c>
      <c r="C1116">
        <v>1001</v>
      </c>
      <c r="D1116">
        <v>43249</v>
      </c>
      <c r="E1116">
        <v>2958465</v>
      </c>
      <c r="F1116" t="s">
        <v>3396</v>
      </c>
      <c r="H1116" t="s">
        <v>2458</v>
      </c>
    </row>
    <row r="1117" spans="1:8" x14ac:dyDescent="0.25">
      <c r="A1117">
        <v>665897</v>
      </c>
      <c r="B1117">
        <v>3200</v>
      </c>
      <c r="C1117">
        <v>1001</v>
      </c>
      <c r="D1117">
        <v>43249</v>
      </c>
      <c r="E1117">
        <v>2958465</v>
      </c>
      <c r="F1117" t="s">
        <v>3396</v>
      </c>
      <c r="H1117" t="s">
        <v>2459</v>
      </c>
    </row>
    <row r="1118" spans="1:8" x14ac:dyDescent="0.25">
      <c r="A1118">
        <v>665898</v>
      </c>
      <c r="B1118">
        <v>3050</v>
      </c>
      <c r="C1118">
        <v>1001</v>
      </c>
      <c r="D1118">
        <v>43249</v>
      </c>
      <c r="E1118">
        <v>2958465</v>
      </c>
      <c r="F1118" t="s">
        <v>3396</v>
      </c>
      <c r="H1118" t="s">
        <v>2460</v>
      </c>
    </row>
    <row r="1119" spans="1:8" x14ac:dyDescent="0.25">
      <c r="A1119">
        <v>665899</v>
      </c>
      <c r="B1119">
        <v>3200</v>
      </c>
      <c r="C1119">
        <v>1001</v>
      </c>
      <c r="D1119">
        <v>43249</v>
      </c>
      <c r="E1119">
        <v>2958465</v>
      </c>
      <c r="F1119" t="s">
        <v>3396</v>
      </c>
      <c r="H1119" t="s">
        <v>2461</v>
      </c>
    </row>
    <row r="1120" spans="1:8" x14ac:dyDescent="0.25">
      <c r="A1120">
        <v>665900</v>
      </c>
      <c r="B1120">
        <v>3050</v>
      </c>
      <c r="C1120">
        <v>1001</v>
      </c>
      <c r="D1120">
        <v>43249</v>
      </c>
      <c r="E1120">
        <v>2958465</v>
      </c>
      <c r="F1120" t="s">
        <v>3396</v>
      </c>
      <c r="H1120" t="s">
        <v>75</v>
      </c>
    </row>
    <row r="1121" spans="1:8" x14ac:dyDescent="0.25">
      <c r="A1121">
        <v>665901</v>
      </c>
      <c r="B1121">
        <v>3200</v>
      </c>
      <c r="C1121">
        <v>1001</v>
      </c>
      <c r="D1121">
        <v>43249</v>
      </c>
      <c r="E1121">
        <v>2958465</v>
      </c>
      <c r="F1121" t="s">
        <v>3396</v>
      </c>
      <c r="H1121" t="s">
        <v>2462</v>
      </c>
    </row>
    <row r="1122" spans="1:8" x14ac:dyDescent="0.25">
      <c r="A1122">
        <v>665902</v>
      </c>
      <c r="B1122">
        <v>3050</v>
      </c>
      <c r="C1122">
        <v>1001</v>
      </c>
      <c r="D1122">
        <v>43249</v>
      </c>
      <c r="E1122">
        <v>2958465</v>
      </c>
      <c r="F1122" t="s">
        <v>3396</v>
      </c>
      <c r="H1122" t="s">
        <v>2463</v>
      </c>
    </row>
    <row r="1123" spans="1:8" x14ac:dyDescent="0.25">
      <c r="A1123">
        <v>665903</v>
      </c>
      <c r="B1123">
        <v>3200</v>
      </c>
      <c r="C1123">
        <v>1001</v>
      </c>
      <c r="D1123">
        <v>43249</v>
      </c>
      <c r="E1123">
        <v>2958465</v>
      </c>
      <c r="F1123" t="s">
        <v>3396</v>
      </c>
      <c r="H1123" t="s">
        <v>46</v>
      </c>
    </row>
    <row r="1124" spans="1:8" x14ac:dyDescent="0.25">
      <c r="A1124">
        <v>665904</v>
      </c>
      <c r="B1124">
        <v>3050</v>
      </c>
      <c r="C1124">
        <v>1001</v>
      </c>
      <c r="D1124">
        <v>43249</v>
      </c>
      <c r="E1124">
        <v>2958465</v>
      </c>
      <c r="F1124" t="s">
        <v>3396</v>
      </c>
      <c r="H1124" t="s">
        <v>2464</v>
      </c>
    </row>
    <row r="1125" spans="1:8" x14ac:dyDescent="0.25">
      <c r="A1125">
        <v>665905</v>
      </c>
      <c r="B1125">
        <v>3200</v>
      </c>
      <c r="C1125">
        <v>1001</v>
      </c>
      <c r="D1125">
        <v>43249</v>
      </c>
      <c r="E1125">
        <v>2958465</v>
      </c>
      <c r="F1125" t="s">
        <v>3396</v>
      </c>
      <c r="H1125" t="s">
        <v>2465</v>
      </c>
    </row>
    <row r="1126" spans="1:8" x14ac:dyDescent="0.25">
      <c r="A1126">
        <v>665907</v>
      </c>
      <c r="B1126">
        <v>3050</v>
      </c>
      <c r="C1126">
        <v>1001</v>
      </c>
      <c r="D1126">
        <v>43249</v>
      </c>
      <c r="E1126">
        <v>2958465</v>
      </c>
      <c r="F1126" t="s">
        <v>3396</v>
      </c>
      <c r="H1126" t="s">
        <v>3447</v>
      </c>
    </row>
    <row r="1127" spans="1:8" x14ac:dyDescent="0.25">
      <c r="A1127">
        <v>665908</v>
      </c>
      <c r="B1127">
        <v>3200</v>
      </c>
      <c r="C1127">
        <v>1001</v>
      </c>
      <c r="D1127">
        <v>43249</v>
      </c>
      <c r="E1127">
        <v>2958465</v>
      </c>
      <c r="F1127" t="s">
        <v>3396</v>
      </c>
      <c r="H1127" t="s">
        <v>2466</v>
      </c>
    </row>
    <row r="1128" spans="1:8" x14ac:dyDescent="0.25">
      <c r="A1128">
        <v>665909</v>
      </c>
      <c r="B1128">
        <v>3050</v>
      </c>
      <c r="C1128">
        <v>1001</v>
      </c>
      <c r="D1128">
        <v>43249</v>
      </c>
      <c r="E1128">
        <v>2958465</v>
      </c>
      <c r="F1128" t="s">
        <v>3396</v>
      </c>
      <c r="H1128" t="s">
        <v>2467</v>
      </c>
    </row>
    <row r="1129" spans="1:8" x14ac:dyDescent="0.25">
      <c r="A1129">
        <v>665911</v>
      </c>
      <c r="B1129">
        <v>3200</v>
      </c>
      <c r="C1129">
        <v>1001</v>
      </c>
      <c r="D1129">
        <v>43249</v>
      </c>
      <c r="E1129">
        <v>2958465</v>
      </c>
      <c r="F1129" t="s">
        <v>3396</v>
      </c>
      <c r="H1129" t="s">
        <v>2468</v>
      </c>
    </row>
    <row r="1130" spans="1:8" x14ac:dyDescent="0.25">
      <c r="A1130">
        <v>665912</v>
      </c>
      <c r="B1130">
        <v>3050</v>
      </c>
      <c r="C1130">
        <v>1001</v>
      </c>
      <c r="D1130">
        <v>43249</v>
      </c>
      <c r="E1130">
        <v>2958465</v>
      </c>
      <c r="F1130" t="s">
        <v>3396</v>
      </c>
      <c r="H1130" t="s">
        <v>2469</v>
      </c>
    </row>
    <row r="1131" spans="1:8" x14ac:dyDescent="0.25">
      <c r="A1131">
        <v>665913</v>
      </c>
      <c r="B1131">
        <v>3200</v>
      </c>
      <c r="C1131">
        <v>1001</v>
      </c>
      <c r="D1131">
        <v>43249</v>
      </c>
      <c r="E1131">
        <v>2958465</v>
      </c>
      <c r="F1131" t="s">
        <v>3396</v>
      </c>
      <c r="H1131" t="s">
        <v>2470</v>
      </c>
    </row>
    <row r="1132" spans="1:8" x14ac:dyDescent="0.25">
      <c r="A1132">
        <v>665914</v>
      </c>
      <c r="B1132">
        <v>3050</v>
      </c>
      <c r="C1132">
        <v>1001</v>
      </c>
      <c r="D1132">
        <v>43249</v>
      </c>
      <c r="E1132">
        <v>2958465</v>
      </c>
      <c r="F1132" t="s">
        <v>3396</v>
      </c>
      <c r="H1132" t="s">
        <v>3448</v>
      </c>
    </row>
    <row r="1133" spans="1:8" x14ac:dyDescent="0.25">
      <c r="A1133">
        <v>665915</v>
      </c>
      <c r="B1133">
        <v>3200</v>
      </c>
      <c r="C1133">
        <v>1001</v>
      </c>
      <c r="D1133">
        <v>43249</v>
      </c>
      <c r="E1133">
        <v>2958465</v>
      </c>
      <c r="F1133" t="s">
        <v>3396</v>
      </c>
      <c r="H1133" t="s">
        <v>2471</v>
      </c>
    </row>
    <row r="1134" spans="1:8" x14ac:dyDescent="0.25">
      <c r="A1134">
        <v>665916</v>
      </c>
      <c r="B1134">
        <v>3050</v>
      </c>
      <c r="C1134">
        <v>1001</v>
      </c>
      <c r="D1134">
        <v>43249</v>
      </c>
      <c r="E1134">
        <v>2958465</v>
      </c>
      <c r="F1134" t="s">
        <v>3396</v>
      </c>
      <c r="H1134" t="s">
        <v>2472</v>
      </c>
    </row>
    <row r="1135" spans="1:8" x14ac:dyDescent="0.25">
      <c r="A1135">
        <v>665917</v>
      </c>
      <c r="B1135">
        <v>3050</v>
      </c>
      <c r="C1135">
        <v>1001</v>
      </c>
      <c r="D1135">
        <v>43249</v>
      </c>
      <c r="E1135">
        <v>2958465</v>
      </c>
      <c r="F1135" t="s">
        <v>3396</v>
      </c>
      <c r="H1135" t="s">
        <v>2473</v>
      </c>
    </row>
    <row r="1136" spans="1:8" x14ac:dyDescent="0.25">
      <c r="A1136">
        <v>665918</v>
      </c>
      <c r="B1136">
        <v>3050</v>
      </c>
      <c r="C1136">
        <v>1001</v>
      </c>
      <c r="D1136">
        <v>43249</v>
      </c>
      <c r="E1136">
        <v>2958465</v>
      </c>
      <c r="F1136" t="s">
        <v>3396</v>
      </c>
      <c r="H1136" t="s">
        <v>2474</v>
      </c>
    </row>
    <row r="1137" spans="1:8" x14ac:dyDescent="0.25">
      <c r="A1137">
        <v>665919</v>
      </c>
      <c r="B1137">
        <v>3200</v>
      </c>
      <c r="C1137">
        <v>1001</v>
      </c>
      <c r="D1137">
        <v>43249</v>
      </c>
      <c r="E1137">
        <v>2958465</v>
      </c>
      <c r="F1137" t="s">
        <v>3396</v>
      </c>
      <c r="H1137" t="s">
        <v>2475</v>
      </c>
    </row>
    <row r="1138" spans="1:8" x14ac:dyDescent="0.25">
      <c r="A1138">
        <v>665920</v>
      </c>
      <c r="B1138">
        <v>3050</v>
      </c>
      <c r="C1138">
        <v>1001</v>
      </c>
      <c r="D1138">
        <v>43249</v>
      </c>
      <c r="E1138">
        <v>2958465</v>
      </c>
      <c r="F1138" t="s">
        <v>3396</v>
      </c>
      <c r="H1138" t="s">
        <v>2476</v>
      </c>
    </row>
    <row r="1139" spans="1:8" x14ac:dyDescent="0.25">
      <c r="A1139">
        <v>665922</v>
      </c>
      <c r="B1139">
        <v>3200</v>
      </c>
      <c r="C1139">
        <v>1001</v>
      </c>
      <c r="D1139">
        <v>43249</v>
      </c>
      <c r="E1139">
        <v>2958465</v>
      </c>
      <c r="F1139" t="s">
        <v>3396</v>
      </c>
      <c r="H1139" t="s">
        <v>74</v>
      </c>
    </row>
    <row r="1140" spans="1:8" x14ac:dyDescent="0.25">
      <c r="A1140">
        <v>665923</v>
      </c>
      <c r="B1140">
        <v>3050</v>
      </c>
      <c r="C1140">
        <v>1001</v>
      </c>
      <c r="D1140">
        <v>43249</v>
      </c>
      <c r="E1140">
        <v>2958465</v>
      </c>
      <c r="F1140" t="s">
        <v>3396</v>
      </c>
      <c r="H1140" t="s">
        <v>45</v>
      </c>
    </row>
    <row r="1141" spans="1:8" x14ac:dyDescent="0.25">
      <c r="A1141">
        <v>665924</v>
      </c>
      <c r="B1141">
        <v>3050</v>
      </c>
      <c r="C1141">
        <v>1001</v>
      </c>
      <c r="D1141">
        <v>43249</v>
      </c>
      <c r="E1141">
        <v>2958465</v>
      </c>
      <c r="F1141" t="s">
        <v>3396</v>
      </c>
      <c r="H1141" t="s">
        <v>2477</v>
      </c>
    </row>
    <row r="1142" spans="1:8" x14ac:dyDescent="0.25">
      <c r="A1142">
        <v>665925</v>
      </c>
      <c r="B1142">
        <v>3200</v>
      </c>
      <c r="C1142">
        <v>1001</v>
      </c>
      <c r="D1142">
        <v>43249</v>
      </c>
      <c r="E1142">
        <v>2958465</v>
      </c>
      <c r="F1142" t="s">
        <v>3396</v>
      </c>
      <c r="H1142" t="s">
        <v>2478</v>
      </c>
    </row>
    <row r="1143" spans="1:8" x14ac:dyDescent="0.25">
      <c r="A1143">
        <v>665926</v>
      </c>
      <c r="B1143">
        <v>3050</v>
      </c>
      <c r="C1143">
        <v>1001</v>
      </c>
      <c r="D1143">
        <v>43249</v>
      </c>
      <c r="E1143">
        <v>2958465</v>
      </c>
      <c r="F1143" t="s">
        <v>3396</v>
      </c>
      <c r="H1143" t="s">
        <v>2479</v>
      </c>
    </row>
    <row r="1144" spans="1:8" x14ac:dyDescent="0.25">
      <c r="A1144">
        <v>665927</v>
      </c>
      <c r="B1144">
        <v>3050</v>
      </c>
      <c r="C1144">
        <v>1001</v>
      </c>
      <c r="D1144">
        <v>43249</v>
      </c>
      <c r="E1144">
        <v>2958465</v>
      </c>
      <c r="F1144" t="s">
        <v>3396</v>
      </c>
      <c r="H1144" t="s">
        <v>2480</v>
      </c>
    </row>
    <row r="1145" spans="1:8" x14ac:dyDescent="0.25">
      <c r="A1145">
        <v>665928</v>
      </c>
      <c r="B1145">
        <v>3200</v>
      </c>
      <c r="C1145">
        <v>1001</v>
      </c>
      <c r="D1145">
        <v>43249</v>
      </c>
      <c r="E1145">
        <v>2958465</v>
      </c>
      <c r="F1145" t="s">
        <v>3396</v>
      </c>
      <c r="H1145" t="s">
        <v>2481</v>
      </c>
    </row>
    <row r="1146" spans="1:8" x14ac:dyDescent="0.25">
      <c r="A1146">
        <v>665929</v>
      </c>
      <c r="B1146">
        <v>3050</v>
      </c>
      <c r="C1146">
        <v>1001</v>
      </c>
      <c r="D1146">
        <v>43249</v>
      </c>
      <c r="E1146">
        <v>2958465</v>
      </c>
      <c r="F1146" t="s">
        <v>3396</v>
      </c>
      <c r="H1146" t="s">
        <v>3312</v>
      </c>
    </row>
    <row r="1147" spans="1:8" x14ac:dyDescent="0.25">
      <c r="A1147">
        <v>665930</v>
      </c>
      <c r="B1147">
        <v>3050</v>
      </c>
      <c r="C1147">
        <v>1001</v>
      </c>
      <c r="D1147">
        <v>43249</v>
      </c>
      <c r="E1147">
        <v>2958465</v>
      </c>
      <c r="F1147" t="s">
        <v>3396</v>
      </c>
      <c r="H1147" t="s">
        <v>2482</v>
      </c>
    </row>
    <row r="1148" spans="1:8" x14ac:dyDescent="0.25">
      <c r="A1148">
        <v>665931</v>
      </c>
      <c r="B1148">
        <v>3650</v>
      </c>
      <c r="C1148">
        <v>1001</v>
      </c>
      <c r="D1148">
        <v>43249</v>
      </c>
      <c r="E1148">
        <v>2958465</v>
      </c>
      <c r="F1148" t="s">
        <v>3396</v>
      </c>
      <c r="H1148" t="s">
        <v>2483</v>
      </c>
    </row>
    <row r="1149" spans="1:8" x14ac:dyDescent="0.25">
      <c r="A1149">
        <v>665933</v>
      </c>
      <c r="B1149">
        <v>3650</v>
      </c>
      <c r="C1149">
        <v>1001</v>
      </c>
      <c r="D1149">
        <v>43249</v>
      </c>
      <c r="E1149">
        <v>2958465</v>
      </c>
      <c r="F1149" t="s">
        <v>3396</v>
      </c>
      <c r="H1149" t="s">
        <v>2484</v>
      </c>
    </row>
    <row r="1150" spans="1:8" x14ac:dyDescent="0.25">
      <c r="A1150">
        <v>665934</v>
      </c>
      <c r="B1150">
        <v>3650</v>
      </c>
      <c r="C1150">
        <v>1001</v>
      </c>
      <c r="D1150">
        <v>43249</v>
      </c>
      <c r="E1150">
        <v>2958465</v>
      </c>
      <c r="F1150" t="s">
        <v>3396</v>
      </c>
      <c r="H1150" t="s">
        <v>2485</v>
      </c>
    </row>
    <row r="1151" spans="1:8" x14ac:dyDescent="0.25">
      <c r="A1151">
        <v>665935</v>
      </c>
      <c r="B1151">
        <v>3650</v>
      </c>
      <c r="C1151">
        <v>1001</v>
      </c>
      <c r="D1151">
        <v>43249</v>
      </c>
      <c r="E1151">
        <v>2958465</v>
      </c>
      <c r="F1151" t="s">
        <v>3396</v>
      </c>
      <c r="H1151" t="s">
        <v>2486</v>
      </c>
    </row>
    <row r="1152" spans="1:8" x14ac:dyDescent="0.25">
      <c r="A1152">
        <v>665936</v>
      </c>
      <c r="B1152">
        <v>3650</v>
      </c>
      <c r="C1152">
        <v>1001</v>
      </c>
      <c r="D1152">
        <v>43249</v>
      </c>
      <c r="E1152">
        <v>2958465</v>
      </c>
      <c r="F1152" t="s">
        <v>3396</v>
      </c>
      <c r="H1152" t="s">
        <v>2487</v>
      </c>
    </row>
    <row r="1153" spans="1:8" x14ac:dyDescent="0.25">
      <c r="A1153">
        <v>665937</v>
      </c>
      <c r="B1153">
        <v>3650</v>
      </c>
      <c r="C1153">
        <v>1001</v>
      </c>
      <c r="D1153">
        <v>43249</v>
      </c>
      <c r="E1153">
        <v>2958465</v>
      </c>
      <c r="F1153" t="s">
        <v>3396</v>
      </c>
      <c r="H1153" t="s">
        <v>2488</v>
      </c>
    </row>
    <row r="1154" spans="1:8" x14ac:dyDescent="0.25">
      <c r="A1154">
        <v>665938</v>
      </c>
      <c r="B1154">
        <v>3650</v>
      </c>
      <c r="C1154">
        <v>1001</v>
      </c>
      <c r="D1154">
        <v>43249</v>
      </c>
      <c r="E1154">
        <v>2958465</v>
      </c>
      <c r="F1154" t="s">
        <v>3396</v>
      </c>
      <c r="H1154" t="s">
        <v>1158</v>
      </c>
    </row>
    <row r="1155" spans="1:8" x14ac:dyDescent="0.25">
      <c r="A1155">
        <v>665939</v>
      </c>
      <c r="B1155">
        <v>3650</v>
      </c>
      <c r="C1155">
        <v>1001</v>
      </c>
      <c r="D1155">
        <v>43249</v>
      </c>
      <c r="E1155">
        <v>2958465</v>
      </c>
      <c r="F1155" t="s">
        <v>3396</v>
      </c>
      <c r="H1155" t="s">
        <v>2489</v>
      </c>
    </row>
    <row r="1156" spans="1:8" x14ac:dyDescent="0.25">
      <c r="A1156">
        <v>665940</v>
      </c>
      <c r="B1156">
        <v>3650</v>
      </c>
      <c r="C1156">
        <v>1001</v>
      </c>
      <c r="D1156">
        <v>43249</v>
      </c>
      <c r="E1156">
        <v>2958465</v>
      </c>
      <c r="F1156" t="s">
        <v>3396</v>
      </c>
      <c r="H1156" t="s">
        <v>1152</v>
      </c>
    </row>
    <row r="1157" spans="1:8" x14ac:dyDescent="0.25">
      <c r="A1157">
        <v>665941</v>
      </c>
      <c r="B1157">
        <v>3650</v>
      </c>
      <c r="C1157">
        <v>1001</v>
      </c>
      <c r="D1157">
        <v>43249</v>
      </c>
      <c r="E1157">
        <v>2958465</v>
      </c>
      <c r="F1157" t="s">
        <v>3396</v>
      </c>
      <c r="H1157" t="s">
        <v>2490</v>
      </c>
    </row>
    <row r="1158" spans="1:8" x14ac:dyDescent="0.25">
      <c r="A1158">
        <v>665942</v>
      </c>
      <c r="B1158">
        <v>3650</v>
      </c>
      <c r="C1158">
        <v>1001</v>
      </c>
      <c r="D1158">
        <v>43249</v>
      </c>
      <c r="E1158">
        <v>2958465</v>
      </c>
      <c r="F1158" t="s">
        <v>3396</v>
      </c>
      <c r="H1158" t="s">
        <v>3313</v>
      </c>
    </row>
    <row r="1159" spans="1:8" x14ac:dyDescent="0.25">
      <c r="A1159">
        <v>665944</v>
      </c>
      <c r="B1159">
        <v>3650</v>
      </c>
      <c r="C1159">
        <v>1001</v>
      </c>
      <c r="D1159">
        <v>43249</v>
      </c>
      <c r="E1159">
        <v>2958465</v>
      </c>
      <c r="F1159" t="s">
        <v>3396</v>
      </c>
      <c r="H1159" t="s">
        <v>3449</v>
      </c>
    </row>
    <row r="1160" spans="1:8" x14ac:dyDescent="0.25">
      <c r="A1160">
        <v>665945</v>
      </c>
      <c r="B1160">
        <v>3650</v>
      </c>
      <c r="C1160">
        <v>1001</v>
      </c>
      <c r="D1160">
        <v>43249</v>
      </c>
      <c r="E1160">
        <v>2958465</v>
      </c>
      <c r="F1160" t="s">
        <v>3396</v>
      </c>
      <c r="H1160" t="s">
        <v>2492</v>
      </c>
    </row>
    <row r="1161" spans="1:8" x14ac:dyDescent="0.25">
      <c r="A1161">
        <v>665946</v>
      </c>
      <c r="B1161">
        <v>3650</v>
      </c>
      <c r="C1161">
        <v>1001</v>
      </c>
      <c r="D1161">
        <v>43249</v>
      </c>
      <c r="E1161">
        <v>2958465</v>
      </c>
      <c r="F1161" t="s">
        <v>3396</v>
      </c>
      <c r="H1161" t="s">
        <v>2493</v>
      </c>
    </row>
    <row r="1162" spans="1:8" x14ac:dyDescent="0.25">
      <c r="A1162">
        <v>665947</v>
      </c>
      <c r="B1162">
        <v>3650</v>
      </c>
      <c r="C1162">
        <v>1001</v>
      </c>
      <c r="D1162">
        <v>43249</v>
      </c>
      <c r="E1162">
        <v>2958465</v>
      </c>
      <c r="F1162" t="s">
        <v>3396</v>
      </c>
      <c r="H1162" t="s">
        <v>1135</v>
      </c>
    </row>
    <row r="1163" spans="1:8" x14ac:dyDescent="0.25">
      <c r="A1163">
        <v>665948</v>
      </c>
      <c r="B1163">
        <v>3650</v>
      </c>
      <c r="C1163">
        <v>1001</v>
      </c>
      <c r="D1163">
        <v>43249</v>
      </c>
      <c r="E1163">
        <v>2958465</v>
      </c>
      <c r="F1163" t="s">
        <v>3396</v>
      </c>
      <c r="H1163" t="s">
        <v>2494</v>
      </c>
    </row>
    <row r="1164" spans="1:8" x14ac:dyDescent="0.25">
      <c r="A1164">
        <v>665949</v>
      </c>
      <c r="B1164">
        <v>3650</v>
      </c>
      <c r="C1164">
        <v>1001</v>
      </c>
      <c r="D1164">
        <v>43249</v>
      </c>
      <c r="E1164">
        <v>2958465</v>
      </c>
      <c r="F1164" t="s">
        <v>3396</v>
      </c>
      <c r="H1164" t="s">
        <v>117</v>
      </c>
    </row>
    <row r="1165" spans="1:8" x14ac:dyDescent="0.25">
      <c r="A1165">
        <v>665950</v>
      </c>
      <c r="B1165">
        <v>3650</v>
      </c>
      <c r="C1165">
        <v>1001</v>
      </c>
      <c r="D1165">
        <v>43249</v>
      </c>
      <c r="E1165">
        <v>2958465</v>
      </c>
      <c r="F1165" t="s">
        <v>3396</v>
      </c>
      <c r="H1165" t="s">
        <v>2495</v>
      </c>
    </row>
    <row r="1166" spans="1:8" x14ac:dyDescent="0.25">
      <c r="A1166">
        <v>665951</v>
      </c>
      <c r="B1166">
        <v>3650</v>
      </c>
      <c r="C1166">
        <v>1001</v>
      </c>
      <c r="D1166">
        <v>43249</v>
      </c>
      <c r="E1166">
        <v>2958465</v>
      </c>
      <c r="F1166" t="s">
        <v>3396</v>
      </c>
      <c r="H1166" t="s">
        <v>2496</v>
      </c>
    </row>
    <row r="1167" spans="1:8" x14ac:dyDescent="0.25">
      <c r="A1167">
        <v>665952</v>
      </c>
      <c r="B1167">
        <v>3650</v>
      </c>
      <c r="C1167">
        <v>1001</v>
      </c>
      <c r="D1167">
        <v>43249</v>
      </c>
      <c r="E1167">
        <v>2958465</v>
      </c>
      <c r="F1167" t="s">
        <v>3396</v>
      </c>
      <c r="H1167" t="s">
        <v>233</v>
      </c>
    </row>
    <row r="1168" spans="1:8" x14ac:dyDescent="0.25">
      <c r="A1168">
        <v>665953</v>
      </c>
      <c r="B1168">
        <v>3650</v>
      </c>
      <c r="C1168">
        <v>1001</v>
      </c>
      <c r="D1168">
        <v>43249</v>
      </c>
      <c r="E1168">
        <v>2958465</v>
      </c>
      <c r="F1168" t="s">
        <v>3396</v>
      </c>
      <c r="H1168" t="s">
        <v>103</v>
      </c>
    </row>
    <row r="1169" spans="1:8" x14ac:dyDescent="0.25">
      <c r="A1169">
        <v>665955</v>
      </c>
      <c r="B1169">
        <v>3650</v>
      </c>
      <c r="C1169">
        <v>1001</v>
      </c>
      <c r="D1169">
        <v>43249</v>
      </c>
      <c r="E1169">
        <v>2958465</v>
      </c>
      <c r="F1169" t="s">
        <v>3396</v>
      </c>
      <c r="H1169" t="s">
        <v>2497</v>
      </c>
    </row>
    <row r="1170" spans="1:8" x14ac:dyDescent="0.25">
      <c r="A1170">
        <v>665956</v>
      </c>
      <c r="B1170">
        <v>3650</v>
      </c>
      <c r="C1170">
        <v>1001</v>
      </c>
      <c r="D1170">
        <v>43249</v>
      </c>
      <c r="E1170">
        <v>2958465</v>
      </c>
      <c r="F1170" t="s">
        <v>3396</v>
      </c>
      <c r="H1170" t="s">
        <v>100</v>
      </c>
    </row>
    <row r="1171" spans="1:8" x14ac:dyDescent="0.25">
      <c r="A1171">
        <v>665957</v>
      </c>
      <c r="B1171">
        <v>3650</v>
      </c>
      <c r="C1171">
        <v>1001</v>
      </c>
      <c r="D1171">
        <v>43249</v>
      </c>
      <c r="E1171">
        <v>2958465</v>
      </c>
      <c r="F1171" t="s">
        <v>3396</v>
      </c>
      <c r="H1171" t="s">
        <v>1149</v>
      </c>
    </row>
    <row r="1172" spans="1:8" x14ac:dyDescent="0.25">
      <c r="A1172">
        <v>665958</v>
      </c>
      <c r="B1172">
        <v>3650</v>
      </c>
      <c r="C1172">
        <v>1001</v>
      </c>
      <c r="D1172">
        <v>43249</v>
      </c>
      <c r="E1172">
        <v>2958465</v>
      </c>
      <c r="F1172" t="s">
        <v>3396</v>
      </c>
      <c r="H1172" t="s">
        <v>2498</v>
      </c>
    </row>
    <row r="1173" spans="1:8" x14ac:dyDescent="0.25">
      <c r="A1173">
        <v>665959</v>
      </c>
      <c r="B1173">
        <v>3650</v>
      </c>
      <c r="C1173">
        <v>1001</v>
      </c>
      <c r="D1173">
        <v>43249</v>
      </c>
      <c r="E1173">
        <v>2958465</v>
      </c>
      <c r="F1173" t="s">
        <v>3396</v>
      </c>
      <c r="H1173" t="s">
        <v>2499</v>
      </c>
    </row>
    <row r="1174" spans="1:8" x14ac:dyDescent="0.25">
      <c r="A1174">
        <v>665960</v>
      </c>
      <c r="B1174">
        <v>3650</v>
      </c>
      <c r="C1174">
        <v>1001</v>
      </c>
      <c r="D1174">
        <v>43249</v>
      </c>
      <c r="E1174">
        <v>2958465</v>
      </c>
      <c r="F1174" t="s">
        <v>3396</v>
      </c>
      <c r="H1174" t="s">
        <v>245</v>
      </c>
    </row>
    <row r="1175" spans="1:8" x14ac:dyDescent="0.25">
      <c r="A1175">
        <v>665961</v>
      </c>
      <c r="B1175">
        <v>3650</v>
      </c>
      <c r="C1175">
        <v>1001</v>
      </c>
      <c r="D1175">
        <v>43249</v>
      </c>
      <c r="E1175">
        <v>2958465</v>
      </c>
      <c r="F1175" t="s">
        <v>3396</v>
      </c>
      <c r="H1175" t="s">
        <v>2500</v>
      </c>
    </row>
    <row r="1176" spans="1:8" x14ac:dyDescent="0.25">
      <c r="A1176">
        <v>665962</v>
      </c>
      <c r="B1176">
        <v>3650</v>
      </c>
      <c r="C1176">
        <v>1001</v>
      </c>
      <c r="D1176">
        <v>43249</v>
      </c>
      <c r="E1176">
        <v>2958465</v>
      </c>
      <c r="F1176" t="s">
        <v>3396</v>
      </c>
      <c r="H1176" t="s">
        <v>2501</v>
      </c>
    </row>
    <row r="1177" spans="1:8" x14ac:dyDescent="0.25">
      <c r="A1177">
        <v>665963</v>
      </c>
      <c r="B1177">
        <v>3850</v>
      </c>
      <c r="C1177">
        <v>1001</v>
      </c>
      <c r="D1177">
        <v>43249</v>
      </c>
      <c r="E1177">
        <v>2958465</v>
      </c>
      <c r="F1177" t="s">
        <v>3396</v>
      </c>
      <c r="H1177" t="s">
        <v>187</v>
      </c>
    </row>
    <row r="1178" spans="1:8" x14ac:dyDescent="0.25">
      <c r="A1178">
        <v>665964</v>
      </c>
      <c r="B1178">
        <v>3650</v>
      </c>
      <c r="C1178">
        <v>1001</v>
      </c>
      <c r="D1178">
        <v>43249</v>
      </c>
      <c r="E1178">
        <v>2958465</v>
      </c>
      <c r="F1178" t="s">
        <v>3396</v>
      </c>
      <c r="H1178" t="s">
        <v>119</v>
      </c>
    </row>
    <row r="1179" spans="1:8" x14ac:dyDescent="0.25">
      <c r="A1179">
        <v>665966</v>
      </c>
      <c r="B1179">
        <v>3650</v>
      </c>
      <c r="C1179">
        <v>1001</v>
      </c>
      <c r="D1179">
        <v>43249</v>
      </c>
      <c r="E1179">
        <v>2958465</v>
      </c>
      <c r="F1179" t="s">
        <v>3396</v>
      </c>
      <c r="H1179" t="s">
        <v>2502</v>
      </c>
    </row>
    <row r="1180" spans="1:8" x14ac:dyDescent="0.25">
      <c r="A1180">
        <v>665967</v>
      </c>
      <c r="B1180">
        <v>3550</v>
      </c>
      <c r="C1180">
        <v>1001</v>
      </c>
      <c r="D1180">
        <v>43249</v>
      </c>
      <c r="E1180">
        <v>2958465</v>
      </c>
      <c r="F1180" t="s">
        <v>3396</v>
      </c>
      <c r="H1180" t="s">
        <v>145</v>
      </c>
    </row>
    <row r="1181" spans="1:8" x14ac:dyDescent="0.25">
      <c r="A1181">
        <v>665968</v>
      </c>
      <c r="B1181">
        <v>3650</v>
      </c>
      <c r="C1181">
        <v>1001</v>
      </c>
      <c r="D1181">
        <v>43249</v>
      </c>
      <c r="E1181">
        <v>2958465</v>
      </c>
      <c r="F1181" t="s">
        <v>3396</v>
      </c>
      <c r="H1181" t="s">
        <v>431</v>
      </c>
    </row>
    <row r="1182" spans="1:8" x14ac:dyDescent="0.25">
      <c r="A1182">
        <v>665969</v>
      </c>
      <c r="B1182">
        <v>3650</v>
      </c>
      <c r="C1182">
        <v>1001</v>
      </c>
      <c r="D1182">
        <v>43249</v>
      </c>
      <c r="E1182">
        <v>2958465</v>
      </c>
      <c r="F1182" t="s">
        <v>3396</v>
      </c>
      <c r="H1182" t="s">
        <v>562</v>
      </c>
    </row>
    <row r="1183" spans="1:8" x14ac:dyDescent="0.25">
      <c r="A1183">
        <v>665970</v>
      </c>
      <c r="B1183">
        <v>3650</v>
      </c>
      <c r="C1183">
        <v>1001</v>
      </c>
      <c r="D1183">
        <v>43249</v>
      </c>
      <c r="E1183">
        <v>2958465</v>
      </c>
      <c r="F1183" t="s">
        <v>3396</v>
      </c>
      <c r="H1183" t="s">
        <v>490</v>
      </c>
    </row>
    <row r="1184" spans="1:8" x14ac:dyDescent="0.25">
      <c r="A1184">
        <v>665971</v>
      </c>
      <c r="B1184">
        <v>3650</v>
      </c>
      <c r="C1184">
        <v>1001</v>
      </c>
      <c r="D1184">
        <v>43249</v>
      </c>
      <c r="E1184">
        <v>2958465</v>
      </c>
      <c r="F1184" t="s">
        <v>3396</v>
      </c>
      <c r="H1184" t="s">
        <v>2503</v>
      </c>
    </row>
    <row r="1185" spans="1:8" x14ac:dyDescent="0.25">
      <c r="A1185">
        <v>665972</v>
      </c>
      <c r="B1185">
        <v>3650</v>
      </c>
      <c r="C1185">
        <v>1001</v>
      </c>
      <c r="D1185">
        <v>43249</v>
      </c>
      <c r="E1185">
        <v>2958465</v>
      </c>
      <c r="F1185" t="s">
        <v>3396</v>
      </c>
      <c r="H1185" t="s">
        <v>2504</v>
      </c>
    </row>
    <row r="1186" spans="1:8" x14ac:dyDescent="0.25">
      <c r="A1186">
        <v>665973</v>
      </c>
      <c r="B1186">
        <v>3650</v>
      </c>
      <c r="C1186">
        <v>1001</v>
      </c>
      <c r="D1186">
        <v>43249</v>
      </c>
      <c r="E1186">
        <v>2958465</v>
      </c>
      <c r="F1186" t="s">
        <v>3396</v>
      </c>
      <c r="H1186" t="s">
        <v>2505</v>
      </c>
    </row>
    <row r="1187" spans="1:8" x14ac:dyDescent="0.25">
      <c r="A1187">
        <v>665974</v>
      </c>
      <c r="B1187">
        <v>3650</v>
      </c>
      <c r="C1187">
        <v>1001</v>
      </c>
      <c r="D1187">
        <v>43249</v>
      </c>
      <c r="E1187">
        <v>2958465</v>
      </c>
      <c r="F1187" t="s">
        <v>3396</v>
      </c>
      <c r="H1187" t="s">
        <v>2506</v>
      </c>
    </row>
    <row r="1188" spans="1:8" x14ac:dyDescent="0.25">
      <c r="A1188">
        <v>665975</v>
      </c>
      <c r="B1188">
        <v>3650</v>
      </c>
      <c r="C1188">
        <v>1001</v>
      </c>
      <c r="D1188">
        <v>43249</v>
      </c>
      <c r="E1188">
        <v>2958465</v>
      </c>
      <c r="F1188" t="s">
        <v>3396</v>
      </c>
      <c r="H1188" t="s">
        <v>3314</v>
      </c>
    </row>
    <row r="1189" spans="1:8" x14ac:dyDescent="0.25">
      <c r="A1189">
        <v>665977</v>
      </c>
      <c r="B1189">
        <v>3650</v>
      </c>
      <c r="C1189">
        <v>1001</v>
      </c>
      <c r="D1189">
        <v>43249</v>
      </c>
      <c r="E1189">
        <v>2958465</v>
      </c>
      <c r="F1189" t="s">
        <v>3396</v>
      </c>
      <c r="H1189" t="s">
        <v>553</v>
      </c>
    </row>
    <row r="1190" spans="1:8" x14ac:dyDescent="0.25">
      <c r="A1190">
        <v>665978</v>
      </c>
      <c r="B1190">
        <v>4750</v>
      </c>
      <c r="C1190">
        <v>1001</v>
      </c>
      <c r="D1190">
        <v>43249</v>
      </c>
      <c r="E1190">
        <v>2958465</v>
      </c>
      <c r="F1190" t="s">
        <v>3396</v>
      </c>
      <c r="H1190" t="s">
        <v>3450</v>
      </c>
    </row>
    <row r="1191" spans="1:8" x14ac:dyDescent="0.25">
      <c r="A1191">
        <v>665979</v>
      </c>
      <c r="B1191">
        <v>4450</v>
      </c>
      <c r="C1191">
        <v>1001</v>
      </c>
      <c r="D1191">
        <v>43249</v>
      </c>
      <c r="E1191">
        <v>2958465</v>
      </c>
      <c r="F1191" t="s">
        <v>3396</v>
      </c>
      <c r="H1191" t="s">
        <v>2507</v>
      </c>
    </row>
    <row r="1192" spans="1:8" x14ac:dyDescent="0.25">
      <c r="A1192">
        <v>665981</v>
      </c>
      <c r="B1192">
        <v>4750</v>
      </c>
      <c r="C1192">
        <v>1001</v>
      </c>
      <c r="D1192">
        <v>43249</v>
      </c>
      <c r="E1192">
        <v>2958465</v>
      </c>
      <c r="F1192" t="s">
        <v>3396</v>
      </c>
      <c r="H1192" t="s">
        <v>2508</v>
      </c>
    </row>
    <row r="1193" spans="1:8" x14ac:dyDescent="0.25">
      <c r="A1193">
        <v>665982</v>
      </c>
      <c r="B1193">
        <v>4450</v>
      </c>
      <c r="C1193">
        <v>1001</v>
      </c>
      <c r="D1193">
        <v>43249</v>
      </c>
      <c r="E1193">
        <v>2958465</v>
      </c>
      <c r="F1193" t="s">
        <v>3396</v>
      </c>
      <c r="H1193" t="s">
        <v>2509</v>
      </c>
    </row>
    <row r="1194" spans="1:8" x14ac:dyDescent="0.25">
      <c r="A1194">
        <v>665983</v>
      </c>
      <c r="B1194">
        <v>4750</v>
      </c>
      <c r="C1194">
        <v>1001</v>
      </c>
      <c r="D1194">
        <v>43249</v>
      </c>
      <c r="E1194">
        <v>2958465</v>
      </c>
      <c r="F1194" t="s">
        <v>3396</v>
      </c>
      <c r="H1194" t="s">
        <v>2510</v>
      </c>
    </row>
    <row r="1195" spans="1:8" x14ac:dyDescent="0.25">
      <c r="A1195">
        <v>665984</v>
      </c>
      <c r="B1195">
        <v>4450</v>
      </c>
      <c r="C1195">
        <v>1001</v>
      </c>
      <c r="D1195">
        <v>43249</v>
      </c>
      <c r="E1195">
        <v>2958465</v>
      </c>
      <c r="F1195" t="s">
        <v>3396</v>
      </c>
      <c r="H1195" t="s">
        <v>2511</v>
      </c>
    </row>
    <row r="1196" spans="1:8" x14ac:dyDescent="0.25">
      <c r="A1196">
        <v>665985</v>
      </c>
      <c r="B1196">
        <v>4750</v>
      </c>
      <c r="C1196">
        <v>1001</v>
      </c>
      <c r="D1196">
        <v>43249</v>
      </c>
      <c r="E1196">
        <v>2958465</v>
      </c>
      <c r="F1196" t="s">
        <v>3396</v>
      </c>
      <c r="H1196" t="s">
        <v>2512</v>
      </c>
    </row>
    <row r="1197" spans="1:8" x14ac:dyDescent="0.25">
      <c r="A1197">
        <v>665986</v>
      </c>
      <c r="B1197">
        <v>4750</v>
      </c>
      <c r="C1197">
        <v>1001</v>
      </c>
      <c r="D1197">
        <v>43249</v>
      </c>
      <c r="E1197">
        <v>2958465</v>
      </c>
      <c r="F1197" t="s">
        <v>3396</v>
      </c>
      <c r="H1197" t="s">
        <v>2513</v>
      </c>
    </row>
    <row r="1198" spans="1:8" x14ac:dyDescent="0.25">
      <c r="A1198">
        <v>665987</v>
      </c>
      <c r="B1198">
        <v>4450</v>
      </c>
      <c r="C1198">
        <v>1001</v>
      </c>
      <c r="D1198">
        <v>43249</v>
      </c>
      <c r="E1198">
        <v>2958465</v>
      </c>
      <c r="F1198" t="s">
        <v>3396</v>
      </c>
      <c r="H1198" t="s">
        <v>288</v>
      </c>
    </row>
    <row r="1199" spans="1:8" x14ac:dyDescent="0.25">
      <c r="A1199">
        <v>665988</v>
      </c>
      <c r="B1199">
        <v>4750</v>
      </c>
      <c r="C1199">
        <v>1001</v>
      </c>
      <c r="D1199">
        <v>43249</v>
      </c>
      <c r="E1199">
        <v>2958465</v>
      </c>
      <c r="F1199" t="s">
        <v>3396</v>
      </c>
      <c r="H1199" t="s">
        <v>2514</v>
      </c>
    </row>
    <row r="1200" spans="1:8" x14ac:dyDescent="0.25">
      <c r="A1200">
        <v>665989</v>
      </c>
      <c r="B1200">
        <v>4450</v>
      </c>
      <c r="C1200">
        <v>1001</v>
      </c>
      <c r="D1200">
        <v>43249</v>
      </c>
      <c r="E1200">
        <v>2958465</v>
      </c>
      <c r="F1200" t="s">
        <v>3396</v>
      </c>
      <c r="H1200" t="s">
        <v>3315</v>
      </c>
    </row>
    <row r="1201" spans="1:8" x14ac:dyDescent="0.25">
      <c r="A1201">
        <v>665990</v>
      </c>
      <c r="B1201">
        <v>4750</v>
      </c>
      <c r="C1201">
        <v>1001</v>
      </c>
      <c r="D1201">
        <v>43249</v>
      </c>
      <c r="E1201">
        <v>2958465</v>
      </c>
      <c r="F1201" t="s">
        <v>3396</v>
      </c>
      <c r="H1201" t="s">
        <v>2515</v>
      </c>
    </row>
    <row r="1202" spans="1:8" x14ac:dyDescent="0.25">
      <c r="A1202">
        <v>665992</v>
      </c>
      <c r="B1202">
        <v>4450</v>
      </c>
      <c r="C1202">
        <v>1001</v>
      </c>
      <c r="D1202">
        <v>43249</v>
      </c>
      <c r="E1202">
        <v>2958465</v>
      </c>
      <c r="F1202" t="s">
        <v>3396</v>
      </c>
      <c r="H1202" t="s">
        <v>2516</v>
      </c>
    </row>
    <row r="1203" spans="1:8" x14ac:dyDescent="0.25">
      <c r="A1203">
        <v>665993</v>
      </c>
      <c r="B1203">
        <v>4750</v>
      </c>
      <c r="C1203">
        <v>1001</v>
      </c>
      <c r="D1203">
        <v>43249</v>
      </c>
      <c r="E1203">
        <v>2958465</v>
      </c>
      <c r="F1203" t="s">
        <v>3396</v>
      </c>
      <c r="H1203" t="s">
        <v>2517</v>
      </c>
    </row>
    <row r="1204" spans="1:8" x14ac:dyDescent="0.25">
      <c r="A1204">
        <v>665994</v>
      </c>
      <c r="B1204">
        <v>4750</v>
      </c>
      <c r="C1204">
        <v>1001</v>
      </c>
      <c r="D1204">
        <v>43249</v>
      </c>
      <c r="E1204">
        <v>2958465</v>
      </c>
      <c r="F1204" t="s">
        <v>3396</v>
      </c>
      <c r="H1204" t="s">
        <v>2518</v>
      </c>
    </row>
    <row r="1205" spans="1:8" x14ac:dyDescent="0.25">
      <c r="A1205">
        <v>665995</v>
      </c>
      <c r="B1205">
        <v>4450</v>
      </c>
      <c r="C1205">
        <v>1001</v>
      </c>
      <c r="D1205">
        <v>43249</v>
      </c>
      <c r="E1205">
        <v>2958465</v>
      </c>
      <c r="F1205" t="s">
        <v>3396</v>
      </c>
      <c r="H1205" t="s">
        <v>2519</v>
      </c>
    </row>
    <row r="1206" spans="1:8" x14ac:dyDescent="0.25">
      <c r="A1206">
        <v>665996</v>
      </c>
      <c r="B1206">
        <v>4750</v>
      </c>
      <c r="C1206">
        <v>1001</v>
      </c>
      <c r="D1206">
        <v>43249</v>
      </c>
      <c r="E1206">
        <v>2958465</v>
      </c>
      <c r="F1206" t="s">
        <v>3396</v>
      </c>
      <c r="H1206" t="s">
        <v>2520</v>
      </c>
    </row>
    <row r="1207" spans="1:8" x14ac:dyDescent="0.25">
      <c r="A1207">
        <v>665997</v>
      </c>
      <c r="B1207">
        <v>4450</v>
      </c>
      <c r="C1207">
        <v>1001</v>
      </c>
      <c r="D1207">
        <v>43249</v>
      </c>
      <c r="E1207">
        <v>2958465</v>
      </c>
      <c r="F1207" t="s">
        <v>3396</v>
      </c>
      <c r="H1207" t="s">
        <v>2521</v>
      </c>
    </row>
    <row r="1208" spans="1:8" x14ac:dyDescent="0.25">
      <c r="A1208">
        <v>665998</v>
      </c>
      <c r="B1208">
        <v>4750</v>
      </c>
      <c r="C1208">
        <v>1001</v>
      </c>
      <c r="D1208">
        <v>43249</v>
      </c>
      <c r="E1208">
        <v>2958465</v>
      </c>
      <c r="F1208" t="s">
        <v>3396</v>
      </c>
      <c r="H1208" t="s">
        <v>2522</v>
      </c>
    </row>
    <row r="1209" spans="1:8" x14ac:dyDescent="0.25">
      <c r="A1209">
        <v>665999</v>
      </c>
      <c r="B1209">
        <v>4450</v>
      </c>
      <c r="C1209">
        <v>1001</v>
      </c>
      <c r="D1209">
        <v>43249</v>
      </c>
      <c r="E1209">
        <v>2958465</v>
      </c>
      <c r="F1209" t="s">
        <v>3396</v>
      </c>
      <c r="H1209" t="s">
        <v>3316</v>
      </c>
    </row>
    <row r="1210" spans="1:8" x14ac:dyDescent="0.25">
      <c r="A1210">
        <v>666000</v>
      </c>
      <c r="B1210">
        <v>4450</v>
      </c>
      <c r="C1210">
        <v>1001</v>
      </c>
      <c r="D1210">
        <v>43249</v>
      </c>
      <c r="E1210">
        <v>2958465</v>
      </c>
      <c r="F1210" t="s">
        <v>3396</v>
      </c>
      <c r="H1210" t="s">
        <v>530</v>
      </c>
    </row>
    <row r="1211" spans="1:8" x14ac:dyDescent="0.25">
      <c r="A1211">
        <v>666001</v>
      </c>
      <c r="B1211">
        <v>4750</v>
      </c>
      <c r="C1211">
        <v>1001</v>
      </c>
      <c r="D1211">
        <v>43249</v>
      </c>
      <c r="E1211">
        <v>2958465</v>
      </c>
      <c r="F1211" t="s">
        <v>3396</v>
      </c>
      <c r="H1211" t="s">
        <v>2524</v>
      </c>
    </row>
    <row r="1212" spans="1:8" x14ac:dyDescent="0.25">
      <c r="A1212">
        <v>666003</v>
      </c>
      <c r="B1212">
        <v>4450</v>
      </c>
      <c r="C1212">
        <v>1001</v>
      </c>
      <c r="D1212">
        <v>43249</v>
      </c>
      <c r="E1212">
        <v>2958465</v>
      </c>
      <c r="F1212" t="s">
        <v>3396</v>
      </c>
      <c r="H1212" t="s">
        <v>2525</v>
      </c>
    </row>
    <row r="1213" spans="1:8" x14ac:dyDescent="0.25">
      <c r="A1213">
        <v>666004</v>
      </c>
      <c r="B1213">
        <v>4750</v>
      </c>
      <c r="C1213">
        <v>1001</v>
      </c>
      <c r="D1213">
        <v>43249</v>
      </c>
      <c r="E1213">
        <v>2958465</v>
      </c>
      <c r="F1213" t="s">
        <v>3396</v>
      </c>
      <c r="H1213" t="s">
        <v>3317</v>
      </c>
    </row>
    <row r="1214" spans="1:8" x14ac:dyDescent="0.25">
      <c r="A1214">
        <v>666005</v>
      </c>
      <c r="B1214">
        <v>4450</v>
      </c>
      <c r="C1214">
        <v>1001</v>
      </c>
      <c r="D1214">
        <v>43249</v>
      </c>
      <c r="E1214">
        <v>2958465</v>
      </c>
      <c r="F1214" t="s">
        <v>3396</v>
      </c>
      <c r="H1214" t="s">
        <v>468</v>
      </c>
    </row>
    <row r="1215" spans="1:8" x14ac:dyDescent="0.25">
      <c r="A1215">
        <v>666006</v>
      </c>
      <c r="B1215">
        <v>4750</v>
      </c>
      <c r="C1215">
        <v>1001</v>
      </c>
      <c r="D1215">
        <v>43249</v>
      </c>
      <c r="E1215">
        <v>2958465</v>
      </c>
      <c r="F1215" t="s">
        <v>3396</v>
      </c>
      <c r="H1215" t="s">
        <v>2526</v>
      </c>
    </row>
    <row r="1216" spans="1:8" x14ac:dyDescent="0.25">
      <c r="A1216">
        <v>666007</v>
      </c>
      <c r="B1216">
        <v>4750</v>
      </c>
      <c r="C1216">
        <v>1001</v>
      </c>
      <c r="D1216">
        <v>43249</v>
      </c>
      <c r="E1216">
        <v>2958465</v>
      </c>
      <c r="F1216" t="s">
        <v>3396</v>
      </c>
      <c r="H1216" t="s">
        <v>728</v>
      </c>
    </row>
    <row r="1217" spans="1:8" x14ac:dyDescent="0.25">
      <c r="A1217">
        <v>666008</v>
      </c>
      <c r="B1217">
        <v>4450</v>
      </c>
      <c r="C1217">
        <v>1001</v>
      </c>
      <c r="D1217">
        <v>43249</v>
      </c>
      <c r="E1217">
        <v>2958465</v>
      </c>
      <c r="F1217" t="s">
        <v>3396</v>
      </c>
      <c r="H1217" t="s">
        <v>2527</v>
      </c>
    </row>
    <row r="1218" spans="1:8" x14ac:dyDescent="0.25">
      <c r="A1218">
        <v>666009</v>
      </c>
      <c r="B1218">
        <v>4750</v>
      </c>
      <c r="C1218">
        <v>1001</v>
      </c>
      <c r="D1218">
        <v>43249</v>
      </c>
      <c r="E1218">
        <v>2958465</v>
      </c>
      <c r="F1218" t="s">
        <v>3396</v>
      </c>
      <c r="H1218" t="s">
        <v>2528</v>
      </c>
    </row>
    <row r="1219" spans="1:8" x14ac:dyDescent="0.25">
      <c r="A1219">
        <v>666010</v>
      </c>
      <c r="B1219">
        <v>4450</v>
      </c>
      <c r="C1219">
        <v>1001</v>
      </c>
      <c r="D1219">
        <v>43249</v>
      </c>
      <c r="E1219">
        <v>2958465</v>
      </c>
      <c r="F1219" t="s">
        <v>3396</v>
      </c>
      <c r="H1219" t="s">
        <v>2529</v>
      </c>
    </row>
    <row r="1220" spans="1:8" x14ac:dyDescent="0.25">
      <c r="A1220">
        <v>666011</v>
      </c>
      <c r="B1220">
        <v>4750</v>
      </c>
      <c r="C1220">
        <v>1001</v>
      </c>
      <c r="D1220">
        <v>43249</v>
      </c>
      <c r="E1220">
        <v>2958465</v>
      </c>
      <c r="F1220" t="s">
        <v>3396</v>
      </c>
      <c r="H1220" t="s">
        <v>2530</v>
      </c>
    </row>
    <row r="1221" spans="1:8" x14ac:dyDescent="0.25">
      <c r="A1221">
        <v>666012</v>
      </c>
      <c r="B1221">
        <v>4450</v>
      </c>
      <c r="C1221">
        <v>1001</v>
      </c>
      <c r="D1221">
        <v>43249</v>
      </c>
      <c r="E1221">
        <v>2958465</v>
      </c>
      <c r="F1221" t="s">
        <v>3396</v>
      </c>
      <c r="H1221" t="s">
        <v>2531</v>
      </c>
    </row>
    <row r="1222" spans="1:8" x14ac:dyDescent="0.25">
      <c r="A1222">
        <v>666014</v>
      </c>
      <c r="B1222">
        <v>4750</v>
      </c>
      <c r="C1222">
        <v>1001</v>
      </c>
      <c r="D1222">
        <v>43249</v>
      </c>
      <c r="E1222">
        <v>2958465</v>
      </c>
      <c r="F1222" t="s">
        <v>3396</v>
      </c>
      <c r="H1222" t="s">
        <v>2532</v>
      </c>
    </row>
    <row r="1223" spans="1:8" x14ac:dyDescent="0.25">
      <c r="A1223">
        <v>666015</v>
      </c>
      <c r="B1223">
        <v>4450</v>
      </c>
      <c r="C1223">
        <v>1001</v>
      </c>
      <c r="D1223">
        <v>43249</v>
      </c>
      <c r="E1223">
        <v>2958465</v>
      </c>
      <c r="F1223" t="s">
        <v>3396</v>
      </c>
      <c r="H1223" t="s">
        <v>3451</v>
      </c>
    </row>
    <row r="1224" spans="1:8" x14ac:dyDescent="0.25">
      <c r="A1224">
        <v>666016</v>
      </c>
      <c r="B1224">
        <v>4750</v>
      </c>
      <c r="C1224">
        <v>1001</v>
      </c>
      <c r="D1224">
        <v>43249</v>
      </c>
      <c r="E1224">
        <v>2958465</v>
      </c>
      <c r="F1224" t="s">
        <v>3396</v>
      </c>
      <c r="H1224" t="s">
        <v>2533</v>
      </c>
    </row>
    <row r="1225" spans="1:8" x14ac:dyDescent="0.25">
      <c r="A1225">
        <v>666017</v>
      </c>
      <c r="B1225">
        <v>4450</v>
      </c>
      <c r="C1225">
        <v>1001</v>
      </c>
      <c r="D1225">
        <v>43249</v>
      </c>
      <c r="E1225">
        <v>2958465</v>
      </c>
      <c r="F1225" t="s">
        <v>3396</v>
      </c>
      <c r="H1225" t="s">
        <v>2534</v>
      </c>
    </row>
    <row r="1226" spans="1:8" x14ac:dyDescent="0.25">
      <c r="A1226">
        <v>666018</v>
      </c>
      <c r="B1226">
        <v>4750</v>
      </c>
      <c r="C1226">
        <v>1001</v>
      </c>
      <c r="D1226">
        <v>43249</v>
      </c>
      <c r="E1226">
        <v>2958465</v>
      </c>
      <c r="F1226" t="s">
        <v>3396</v>
      </c>
      <c r="H1226" t="s">
        <v>2535</v>
      </c>
    </row>
    <row r="1227" spans="1:8" x14ac:dyDescent="0.25">
      <c r="A1227">
        <v>666019</v>
      </c>
      <c r="B1227">
        <v>4450</v>
      </c>
      <c r="C1227">
        <v>1001</v>
      </c>
      <c r="D1227">
        <v>43249</v>
      </c>
      <c r="E1227">
        <v>2958465</v>
      </c>
      <c r="F1227" t="s">
        <v>3396</v>
      </c>
      <c r="H1227" t="s">
        <v>2536</v>
      </c>
    </row>
    <row r="1228" spans="1:8" x14ac:dyDescent="0.25">
      <c r="A1228">
        <v>666020</v>
      </c>
      <c r="B1228">
        <v>4750</v>
      </c>
      <c r="C1228">
        <v>1001</v>
      </c>
      <c r="D1228">
        <v>43249</v>
      </c>
      <c r="E1228">
        <v>2958465</v>
      </c>
      <c r="F1228" t="s">
        <v>3396</v>
      </c>
      <c r="H1228" t="s">
        <v>2537</v>
      </c>
    </row>
    <row r="1229" spans="1:8" x14ac:dyDescent="0.25">
      <c r="A1229">
        <v>666021</v>
      </c>
      <c r="B1229">
        <v>4450</v>
      </c>
      <c r="C1229">
        <v>1001</v>
      </c>
      <c r="D1229">
        <v>43249</v>
      </c>
      <c r="E1229">
        <v>2958465</v>
      </c>
      <c r="F1229" t="s">
        <v>3396</v>
      </c>
      <c r="H1229" t="s">
        <v>2538</v>
      </c>
    </row>
    <row r="1230" spans="1:8" x14ac:dyDescent="0.25">
      <c r="A1230">
        <v>666022</v>
      </c>
      <c r="B1230">
        <v>4750</v>
      </c>
      <c r="C1230">
        <v>1001</v>
      </c>
      <c r="D1230">
        <v>43249</v>
      </c>
      <c r="E1230">
        <v>2958465</v>
      </c>
      <c r="F1230" t="s">
        <v>3396</v>
      </c>
      <c r="H1230" t="s">
        <v>2539</v>
      </c>
    </row>
    <row r="1231" spans="1:8" x14ac:dyDescent="0.25">
      <c r="A1231">
        <v>666023</v>
      </c>
      <c r="B1231">
        <v>4450</v>
      </c>
      <c r="C1231">
        <v>1001</v>
      </c>
      <c r="D1231">
        <v>43249</v>
      </c>
      <c r="E1231">
        <v>2958465</v>
      </c>
      <c r="F1231" t="s">
        <v>3396</v>
      </c>
      <c r="H1231" t="s">
        <v>2540</v>
      </c>
    </row>
    <row r="1232" spans="1:8" x14ac:dyDescent="0.25">
      <c r="A1232">
        <v>666025</v>
      </c>
      <c r="B1232">
        <v>4750</v>
      </c>
      <c r="C1232">
        <v>1001</v>
      </c>
      <c r="D1232">
        <v>43249</v>
      </c>
      <c r="E1232">
        <v>2958465</v>
      </c>
      <c r="F1232" t="s">
        <v>3396</v>
      </c>
      <c r="H1232" t="s">
        <v>2541</v>
      </c>
    </row>
    <row r="1233" spans="1:8" x14ac:dyDescent="0.25">
      <c r="A1233">
        <v>666026</v>
      </c>
      <c r="B1233">
        <v>4450</v>
      </c>
      <c r="C1233">
        <v>1001</v>
      </c>
      <c r="D1233">
        <v>43249</v>
      </c>
      <c r="E1233">
        <v>2958465</v>
      </c>
      <c r="F1233" t="s">
        <v>3396</v>
      </c>
      <c r="H1233" t="s">
        <v>3452</v>
      </c>
    </row>
    <row r="1234" spans="1:8" x14ac:dyDescent="0.25">
      <c r="A1234">
        <v>666027</v>
      </c>
      <c r="B1234">
        <v>4750</v>
      </c>
      <c r="C1234">
        <v>1001</v>
      </c>
      <c r="D1234">
        <v>43249</v>
      </c>
      <c r="E1234">
        <v>2958465</v>
      </c>
      <c r="F1234" t="s">
        <v>3396</v>
      </c>
      <c r="H1234" t="s">
        <v>2542</v>
      </c>
    </row>
    <row r="1235" spans="1:8" x14ac:dyDescent="0.25">
      <c r="A1235">
        <v>666028</v>
      </c>
      <c r="B1235">
        <v>4750</v>
      </c>
      <c r="C1235">
        <v>1001</v>
      </c>
      <c r="D1235">
        <v>43249</v>
      </c>
      <c r="E1235">
        <v>2958465</v>
      </c>
      <c r="F1235" t="s">
        <v>3396</v>
      </c>
      <c r="H1235" t="s">
        <v>2543</v>
      </c>
    </row>
    <row r="1236" spans="1:8" x14ac:dyDescent="0.25">
      <c r="A1236">
        <v>666029</v>
      </c>
      <c r="B1236">
        <v>4450</v>
      </c>
      <c r="C1236">
        <v>1001</v>
      </c>
      <c r="D1236">
        <v>43249</v>
      </c>
      <c r="E1236">
        <v>2958465</v>
      </c>
      <c r="F1236" t="s">
        <v>3396</v>
      </c>
      <c r="H1236" t="s">
        <v>662</v>
      </c>
    </row>
    <row r="1237" spans="1:8" x14ac:dyDescent="0.25">
      <c r="A1237">
        <v>666030</v>
      </c>
      <c r="B1237">
        <v>4750</v>
      </c>
      <c r="C1237">
        <v>1001</v>
      </c>
      <c r="D1237">
        <v>43249</v>
      </c>
      <c r="E1237">
        <v>2958465</v>
      </c>
      <c r="F1237" t="s">
        <v>3396</v>
      </c>
      <c r="H1237" t="s">
        <v>2544</v>
      </c>
    </row>
    <row r="1238" spans="1:8" x14ac:dyDescent="0.25">
      <c r="A1238">
        <v>666031</v>
      </c>
      <c r="B1238">
        <v>4750</v>
      </c>
      <c r="C1238">
        <v>1001</v>
      </c>
      <c r="D1238">
        <v>43249</v>
      </c>
      <c r="E1238">
        <v>2958465</v>
      </c>
      <c r="F1238" t="s">
        <v>3396</v>
      </c>
      <c r="H1238" t="s">
        <v>709</v>
      </c>
    </row>
    <row r="1239" spans="1:8" x14ac:dyDescent="0.25">
      <c r="A1239">
        <v>666032</v>
      </c>
      <c r="B1239">
        <v>4750</v>
      </c>
      <c r="C1239">
        <v>1001</v>
      </c>
      <c r="D1239">
        <v>43249</v>
      </c>
      <c r="E1239">
        <v>2958465</v>
      </c>
      <c r="F1239" t="s">
        <v>3396</v>
      </c>
      <c r="H1239" t="s">
        <v>2545</v>
      </c>
    </row>
    <row r="1240" spans="1:8" x14ac:dyDescent="0.25">
      <c r="A1240">
        <v>666033</v>
      </c>
      <c r="B1240">
        <v>4450</v>
      </c>
      <c r="C1240">
        <v>1001</v>
      </c>
      <c r="D1240">
        <v>43249</v>
      </c>
      <c r="E1240">
        <v>2958465</v>
      </c>
      <c r="F1240" t="s">
        <v>3396</v>
      </c>
      <c r="H1240" t="s">
        <v>2546</v>
      </c>
    </row>
    <row r="1241" spans="1:8" x14ac:dyDescent="0.25">
      <c r="A1241">
        <v>666034</v>
      </c>
      <c r="B1241">
        <v>4450</v>
      </c>
      <c r="C1241">
        <v>1001</v>
      </c>
      <c r="D1241">
        <v>43249</v>
      </c>
      <c r="E1241">
        <v>2958465</v>
      </c>
      <c r="F1241" t="s">
        <v>3396</v>
      </c>
      <c r="H1241" t="s">
        <v>2547</v>
      </c>
    </row>
    <row r="1242" spans="1:8" x14ac:dyDescent="0.25">
      <c r="A1242">
        <v>666939</v>
      </c>
      <c r="B1242">
        <v>1931</v>
      </c>
      <c r="C1242">
        <v>1001</v>
      </c>
      <c r="D1242">
        <v>43249</v>
      </c>
      <c r="E1242">
        <v>2958465</v>
      </c>
      <c r="F1242" t="s">
        <v>3396</v>
      </c>
      <c r="H1242" t="s">
        <v>334</v>
      </c>
    </row>
    <row r="1243" spans="1:8" x14ac:dyDescent="0.25">
      <c r="A1243">
        <v>666940</v>
      </c>
      <c r="B1243">
        <v>1890</v>
      </c>
      <c r="C1243">
        <v>1001</v>
      </c>
      <c r="D1243">
        <v>43249</v>
      </c>
      <c r="E1243">
        <v>2958465</v>
      </c>
      <c r="F1243" t="s">
        <v>3396</v>
      </c>
      <c r="H1243" t="s">
        <v>335</v>
      </c>
    </row>
    <row r="1244" spans="1:8" x14ac:dyDescent="0.25">
      <c r="A1244">
        <v>666941</v>
      </c>
      <c r="B1244">
        <v>1890</v>
      </c>
      <c r="C1244">
        <v>1001</v>
      </c>
      <c r="D1244">
        <v>43249</v>
      </c>
      <c r="E1244">
        <v>2958465</v>
      </c>
      <c r="F1244" t="s">
        <v>3396</v>
      </c>
      <c r="H1244" t="s">
        <v>336</v>
      </c>
    </row>
    <row r="1245" spans="1:8" x14ac:dyDescent="0.25">
      <c r="A1245">
        <v>666942</v>
      </c>
      <c r="B1245">
        <v>1890</v>
      </c>
      <c r="C1245">
        <v>1001</v>
      </c>
      <c r="D1245">
        <v>43249</v>
      </c>
      <c r="E1245">
        <v>2958465</v>
      </c>
      <c r="F1245" t="s">
        <v>3396</v>
      </c>
      <c r="H1245" t="s">
        <v>337</v>
      </c>
    </row>
    <row r="1246" spans="1:8" x14ac:dyDescent="0.25">
      <c r="A1246">
        <v>666968</v>
      </c>
      <c r="B1246">
        <v>3650</v>
      </c>
      <c r="C1246">
        <v>1001</v>
      </c>
      <c r="D1246">
        <v>43249</v>
      </c>
      <c r="E1246">
        <v>2958465</v>
      </c>
      <c r="F1246" t="s">
        <v>3396</v>
      </c>
      <c r="H1246" t="s">
        <v>2548</v>
      </c>
    </row>
    <row r="1247" spans="1:8" x14ac:dyDescent="0.25">
      <c r="A1247">
        <v>667750</v>
      </c>
      <c r="B1247">
        <v>1245</v>
      </c>
      <c r="C1247">
        <v>1001</v>
      </c>
      <c r="D1247">
        <v>43249</v>
      </c>
      <c r="E1247">
        <v>2958465</v>
      </c>
      <c r="F1247" t="s">
        <v>3396</v>
      </c>
      <c r="H1247" t="s">
        <v>875</v>
      </c>
    </row>
    <row r="1248" spans="1:8" x14ac:dyDescent="0.25">
      <c r="A1248">
        <v>668565</v>
      </c>
      <c r="B1248">
        <v>3345</v>
      </c>
      <c r="C1248">
        <v>1001</v>
      </c>
      <c r="D1248">
        <v>43249</v>
      </c>
      <c r="E1248">
        <v>2958465</v>
      </c>
      <c r="F1248" t="s">
        <v>3396</v>
      </c>
      <c r="H1248" t="s">
        <v>589</v>
      </c>
    </row>
    <row r="1249" spans="1:8" x14ac:dyDescent="0.25">
      <c r="A1249">
        <v>668624</v>
      </c>
      <c r="B1249">
        <v>3671</v>
      </c>
      <c r="C1249">
        <v>1001</v>
      </c>
      <c r="D1249">
        <v>43249</v>
      </c>
      <c r="E1249">
        <v>2958465</v>
      </c>
      <c r="F1249" t="s">
        <v>3396</v>
      </c>
      <c r="H1249" t="s">
        <v>3453</v>
      </c>
    </row>
    <row r="1250" spans="1:8" x14ac:dyDescent="0.25">
      <c r="A1250">
        <v>668650</v>
      </c>
      <c r="B1250">
        <v>2794</v>
      </c>
      <c r="C1250">
        <v>1001</v>
      </c>
      <c r="D1250">
        <v>43249</v>
      </c>
      <c r="E1250">
        <v>2958465</v>
      </c>
      <c r="F1250" t="s">
        <v>3396</v>
      </c>
      <c r="H1250" t="s">
        <v>440</v>
      </c>
    </row>
    <row r="1251" spans="1:8" x14ac:dyDescent="0.25">
      <c r="A1251">
        <v>668720</v>
      </c>
      <c r="B1251">
        <v>3671</v>
      </c>
      <c r="C1251">
        <v>1001</v>
      </c>
      <c r="D1251">
        <v>43249</v>
      </c>
      <c r="E1251">
        <v>2958465</v>
      </c>
      <c r="F1251" t="s">
        <v>3396</v>
      </c>
      <c r="H1251" t="s">
        <v>402</v>
      </c>
    </row>
    <row r="1252" spans="1:8" x14ac:dyDescent="0.25">
      <c r="A1252">
        <v>669103</v>
      </c>
      <c r="B1252">
        <v>4469</v>
      </c>
      <c r="C1252">
        <v>1001</v>
      </c>
      <c r="D1252">
        <v>43249</v>
      </c>
      <c r="E1252">
        <v>2958465</v>
      </c>
      <c r="F1252" t="s">
        <v>3396</v>
      </c>
      <c r="H1252" t="s">
        <v>548</v>
      </c>
    </row>
    <row r="1253" spans="1:8" x14ac:dyDescent="0.25">
      <c r="A1253">
        <v>669204</v>
      </c>
      <c r="B1253">
        <v>3345</v>
      </c>
      <c r="C1253">
        <v>1001</v>
      </c>
      <c r="D1253">
        <v>43249</v>
      </c>
      <c r="E1253">
        <v>2958465</v>
      </c>
      <c r="F1253" t="s">
        <v>3396</v>
      </c>
      <c r="H1253" t="s">
        <v>536</v>
      </c>
    </row>
    <row r="1254" spans="1:8" x14ac:dyDescent="0.25">
      <c r="A1254">
        <v>669227</v>
      </c>
      <c r="B1254">
        <v>4469</v>
      </c>
      <c r="C1254">
        <v>1001</v>
      </c>
      <c r="D1254">
        <v>43249</v>
      </c>
      <c r="E1254">
        <v>2958465</v>
      </c>
      <c r="F1254" t="s">
        <v>3396</v>
      </c>
      <c r="H1254" t="s">
        <v>3454</v>
      </c>
    </row>
    <row r="1255" spans="1:8" x14ac:dyDescent="0.25">
      <c r="A1255">
        <v>669355</v>
      </c>
      <c r="B1255">
        <v>3671</v>
      </c>
      <c r="C1255">
        <v>1001</v>
      </c>
      <c r="D1255">
        <v>43249</v>
      </c>
      <c r="E1255">
        <v>2958465</v>
      </c>
      <c r="F1255" t="s">
        <v>3396</v>
      </c>
      <c r="H1255" t="s">
        <v>652</v>
      </c>
    </row>
    <row r="1256" spans="1:8" x14ac:dyDescent="0.25">
      <c r="A1256">
        <v>669733</v>
      </c>
      <c r="B1256">
        <v>3671</v>
      </c>
      <c r="C1256">
        <v>1001</v>
      </c>
      <c r="D1256">
        <v>43249</v>
      </c>
      <c r="E1256">
        <v>2958465</v>
      </c>
      <c r="F1256" t="s">
        <v>3396</v>
      </c>
      <c r="H1256" t="s">
        <v>3455</v>
      </c>
    </row>
    <row r="1257" spans="1:8" x14ac:dyDescent="0.25">
      <c r="A1257">
        <v>669805</v>
      </c>
      <c r="B1257">
        <v>3345</v>
      </c>
      <c r="C1257">
        <v>1001</v>
      </c>
      <c r="D1257">
        <v>43249</v>
      </c>
      <c r="E1257">
        <v>2958465</v>
      </c>
      <c r="F1257" t="s">
        <v>3396</v>
      </c>
      <c r="H1257" t="s">
        <v>591</v>
      </c>
    </row>
    <row r="1258" spans="1:8" x14ac:dyDescent="0.25">
      <c r="A1258">
        <v>669819</v>
      </c>
      <c r="B1258">
        <v>2794</v>
      </c>
      <c r="C1258">
        <v>1001</v>
      </c>
      <c r="D1258">
        <v>43249</v>
      </c>
      <c r="E1258">
        <v>2958465</v>
      </c>
      <c r="F1258" t="s">
        <v>3396</v>
      </c>
      <c r="H1258" t="s">
        <v>574</v>
      </c>
    </row>
    <row r="1259" spans="1:8" x14ac:dyDescent="0.25">
      <c r="A1259">
        <v>669853</v>
      </c>
      <c r="B1259">
        <v>2181</v>
      </c>
      <c r="C1259">
        <v>1001</v>
      </c>
      <c r="D1259">
        <v>43249</v>
      </c>
      <c r="E1259">
        <v>2958465</v>
      </c>
      <c r="F1259" t="s">
        <v>3396</v>
      </c>
      <c r="H1259" t="s">
        <v>66</v>
      </c>
    </row>
    <row r="1260" spans="1:8" x14ac:dyDescent="0.25">
      <c r="A1260">
        <v>669919</v>
      </c>
      <c r="B1260">
        <v>3671</v>
      </c>
      <c r="C1260">
        <v>1001</v>
      </c>
      <c r="D1260">
        <v>43249</v>
      </c>
      <c r="E1260">
        <v>2958465</v>
      </c>
      <c r="F1260" t="s">
        <v>3396</v>
      </c>
      <c r="H1260" t="s">
        <v>3456</v>
      </c>
    </row>
    <row r="1261" spans="1:8" x14ac:dyDescent="0.25">
      <c r="A1261">
        <v>669942</v>
      </c>
      <c r="B1261">
        <v>3671</v>
      </c>
      <c r="C1261">
        <v>1001</v>
      </c>
      <c r="D1261">
        <v>43249</v>
      </c>
      <c r="E1261">
        <v>2958465</v>
      </c>
      <c r="F1261" t="s">
        <v>3396</v>
      </c>
      <c r="H1261" t="s">
        <v>518</v>
      </c>
    </row>
    <row r="1262" spans="1:8" x14ac:dyDescent="0.25">
      <c r="A1262">
        <v>670018</v>
      </c>
      <c r="B1262">
        <v>4469</v>
      </c>
      <c r="C1262">
        <v>1001</v>
      </c>
      <c r="D1262">
        <v>43249</v>
      </c>
      <c r="E1262">
        <v>2958465</v>
      </c>
      <c r="F1262" t="s">
        <v>3396</v>
      </c>
      <c r="H1262" t="s">
        <v>762</v>
      </c>
    </row>
    <row r="1263" spans="1:8" x14ac:dyDescent="0.25">
      <c r="A1263">
        <v>670398</v>
      </c>
      <c r="B1263">
        <v>3345</v>
      </c>
      <c r="C1263">
        <v>1001</v>
      </c>
      <c r="D1263">
        <v>43249</v>
      </c>
      <c r="E1263">
        <v>2958465</v>
      </c>
      <c r="F1263" t="s">
        <v>3396</v>
      </c>
      <c r="H1263" t="s">
        <v>3457</v>
      </c>
    </row>
    <row r="1264" spans="1:8" x14ac:dyDescent="0.25">
      <c r="A1264">
        <v>670478</v>
      </c>
      <c r="B1264">
        <v>3671</v>
      </c>
      <c r="C1264">
        <v>1001</v>
      </c>
      <c r="D1264">
        <v>43249</v>
      </c>
      <c r="E1264">
        <v>2958465</v>
      </c>
      <c r="F1264" t="s">
        <v>3396</v>
      </c>
      <c r="H1264" t="s">
        <v>538</v>
      </c>
    </row>
    <row r="1265" spans="1:8" x14ac:dyDescent="0.25">
      <c r="A1265">
        <v>670582</v>
      </c>
      <c r="B1265">
        <v>2794</v>
      </c>
      <c r="C1265">
        <v>1001</v>
      </c>
      <c r="D1265">
        <v>43249</v>
      </c>
      <c r="E1265">
        <v>2958465</v>
      </c>
      <c r="F1265" t="s">
        <v>3396</v>
      </c>
      <c r="H1265" t="s">
        <v>494</v>
      </c>
    </row>
    <row r="1266" spans="1:8" x14ac:dyDescent="0.25">
      <c r="A1266">
        <v>670652</v>
      </c>
      <c r="B1266">
        <v>3671</v>
      </c>
      <c r="C1266">
        <v>1001</v>
      </c>
      <c r="D1266">
        <v>43249</v>
      </c>
      <c r="E1266">
        <v>2958465</v>
      </c>
      <c r="F1266" t="s">
        <v>3396</v>
      </c>
      <c r="H1266" t="s">
        <v>463</v>
      </c>
    </row>
    <row r="1267" spans="1:8" x14ac:dyDescent="0.25">
      <c r="A1267">
        <v>670675</v>
      </c>
      <c r="B1267">
        <v>3671</v>
      </c>
      <c r="C1267">
        <v>1001</v>
      </c>
      <c r="D1267">
        <v>43249</v>
      </c>
      <c r="E1267">
        <v>2958465</v>
      </c>
      <c r="F1267" t="s">
        <v>3396</v>
      </c>
      <c r="H1267" t="s">
        <v>578</v>
      </c>
    </row>
    <row r="1268" spans="1:8" x14ac:dyDescent="0.25">
      <c r="A1268">
        <v>670689</v>
      </c>
      <c r="B1268">
        <v>4469</v>
      </c>
      <c r="C1268">
        <v>1001</v>
      </c>
      <c r="D1268">
        <v>43249</v>
      </c>
      <c r="E1268">
        <v>2958465</v>
      </c>
      <c r="F1268" t="s">
        <v>3396</v>
      </c>
      <c r="H1268" t="s">
        <v>751</v>
      </c>
    </row>
    <row r="1269" spans="1:8" x14ac:dyDescent="0.25">
      <c r="A1269">
        <v>671832</v>
      </c>
      <c r="B1269">
        <v>4509</v>
      </c>
      <c r="C1269">
        <v>1001</v>
      </c>
      <c r="D1269">
        <v>43249</v>
      </c>
      <c r="E1269">
        <v>2958465</v>
      </c>
      <c r="F1269" t="s">
        <v>3396</v>
      </c>
      <c r="H1269" t="s">
        <v>3458</v>
      </c>
    </row>
    <row r="1270" spans="1:8" x14ac:dyDescent="0.25">
      <c r="A1270">
        <v>671861</v>
      </c>
      <c r="B1270">
        <v>4509</v>
      </c>
      <c r="C1270">
        <v>1001</v>
      </c>
      <c r="D1270">
        <v>43249</v>
      </c>
      <c r="E1270">
        <v>2958465</v>
      </c>
      <c r="F1270" t="s">
        <v>3396</v>
      </c>
      <c r="H1270" t="s">
        <v>736</v>
      </c>
    </row>
    <row r="1271" spans="1:8" x14ac:dyDescent="0.25">
      <c r="A1271">
        <v>672384</v>
      </c>
      <c r="B1271">
        <v>4469</v>
      </c>
      <c r="C1271">
        <v>1001</v>
      </c>
      <c r="D1271">
        <v>43249</v>
      </c>
      <c r="E1271">
        <v>2958465</v>
      </c>
      <c r="F1271" t="s">
        <v>3396</v>
      </c>
      <c r="H1271" t="s">
        <v>738</v>
      </c>
    </row>
    <row r="1272" spans="1:8" x14ac:dyDescent="0.25">
      <c r="A1272">
        <v>672619</v>
      </c>
      <c r="B1272">
        <v>2794</v>
      </c>
      <c r="C1272">
        <v>1001</v>
      </c>
      <c r="D1272">
        <v>43249</v>
      </c>
      <c r="E1272">
        <v>2958465</v>
      </c>
      <c r="F1272" t="s">
        <v>3396</v>
      </c>
      <c r="H1272" t="s">
        <v>280</v>
      </c>
    </row>
    <row r="1273" spans="1:8" x14ac:dyDescent="0.25">
      <c r="A1273">
        <v>672673</v>
      </c>
      <c r="B1273">
        <v>4161</v>
      </c>
      <c r="C1273">
        <v>1001</v>
      </c>
      <c r="D1273">
        <v>43249</v>
      </c>
      <c r="E1273">
        <v>2958465</v>
      </c>
      <c r="F1273" t="s">
        <v>3396</v>
      </c>
      <c r="H1273" t="s">
        <v>783</v>
      </c>
    </row>
    <row r="1274" spans="1:8" x14ac:dyDescent="0.25">
      <c r="A1274">
        <v>672740</v>
      </c>
      <c r="B1274">
        <v>3671</v>
      </c>
      <c r="C1274">
        <v>1001</v>
      </c>
      <c r="D1274">
        <v>43249</v>
      </c>
      <c r="E1274">
        <v>2958465</v>
      </c>
      <c r="F1274" t="s">
        <v>3396</v>
      </c>
      <c r="H1274" t="s">
        <v>680</v>
      </c>
    </row>
    <row r="1275" spans="1:8" x14ac:dyDescent="0.25">
      <c r="A1275">
        <v>672771</v>
      </c>
      <c r="B1275">
        <v>4509</v>
      </c>
      <c r="C1275">
        <v>1001</v>
      </c>
      <c r="D1275">
        <v>43249</v>
      </c>
      <c r="E1275">
        <v>2958465</v>
      </c>
      <c r="F1275" t="s">
        <v>3396</v>
      </c>
      <c r="H1275" t="s">
        <v>475</v>
      </c>
    </row>
    <row r="1276" spans="1:8" x14ac:dyDescent="0.25">
      <c r="A1276">
        <v>672866</v>
      </c>
      <c r="B1276">
        <v>2545</v>
      </c>
      <c r="C1276">
        <v>1001</v>
      </c>
      <c r="D1276">
        <v>43249</v>
      </c>
      <c r="E1276">
        <v>2958465</v>
      </c>
      <c r="F1276" t="s">
        <v>3396</v>
      </c>
      <c r="H1276" t="s">
        <v>168</v>
      </c>
    </row>
    <row r="1277" spans="1:8" x14ac:dyDescent="0.25">
      <c r="A1277">
        <v>672892</v>
      </c>
      <c r="B1277">
        <v>2794</v>
      </c>
      <c r="C1277">
        <v>1001</v>
      </c>
      <c r="D1277">
        <v>43249</v>
      </c>
      <c r="E1277">
        <v>2958465</v>
      </c>
      <c r="F1277" t="s">
        <v>3396</v>
      </c>
      <c r="H1277" t="s">
        <v>193</v>
      </c>
    </row>
    <row r="1278" spans="1:8" x14ac:dyDescent="0.25">
      <c r="A1278">
        <v>672948</v>
      </c>
      <c r="B1278">
        <v>2794</v>
      </c>
      <c r="C1278">
        <v>1001</v>
      </c>
      <c r="D1278">
        <v>43249</v>
      </c>
      <c r="E1278">
        <v>2958465</v>
      </c>
      <c r="F1278" t="s">
        <v>3396</v>
      </c>
      <c r="H1278" t="s">
        <v>239</v>
      </c>
    </row>
    <row r="1279" spans="1:8" x14ac:dyDescent="0.25">
      <c r="A1279">
        <v>673497</v>
      </c>
      <c r="B1279">
        <v>4509</v>
      </c>
      <c r="C1279">
        <v>1001</v>
      </c>
      <c r="D1279">
        <v>43249</v>
      </c>
      <c r="E1279">
        <v>2958465</v>
      </c>
      <c r="F1279" t="s">
        <v>3396</v>
      </c>
      <c r="H1279" t="s">
        <v>754</v>
      </c>
    </row>
    <row r="1280" spans="1:8" x14ac:dyDescent="0.25">
      <c r="A1280">
        <v>673631</v>
      </c>
      <c r="B1280">
        <v>3671</v>
      </c>
      <c r="C1280">
        <v>1001</v>
      </c>
      <c r="D1280">
        <v>43249</v>
      </c>
      <c r="E1280">
        <v>2958465</v>
      </c>
      <c r="F1280" t="s">
        <v>3396</v>
      </c>
      <c r="H1280" t="s">
        <v>446</v>
      </c>
    </row>
    <row r="1281" spans="1:8" x14ac:dyDescent="0.25">
      <c r="A1281">
        <v>673764</v>
      </c>
      <c r="B1281">
        <v>3671</v>
      </c>
      <c r="C1281">
        <v>1001</v>
      </c>
      <c r="D1281">
        <v>43249</v>
      </c>
      <c r="E1281">
        <v>2958465</v>
      </c>
      <c r="F1281" t="s">
        <v>3396</v>
      </c>
      <c r="H1281" t="s">
        <v>593</v>
      </c>
    </row>
    <row r="1282" spans="1:8" x14ac:dyDescent="0.25">
      <c r="A1282">
        <v>673859</v>
      </c>
      <c r="B1282">
        <v>3345</v>
      </c>
      <c r="C1282">
        <v>1001</v>
      </c>
      <c r="D1282">
        <v>43249</v>
      </c>
      <c r="E1282">
        <v>2958465</v>
      </c>
      <c r="F1282" t="s">
        <v>3396</v>
      </c>
      <c r="H1282" t="s">
        <v>540</v>
      </c>
    </row>
    <row r="1283" spans="1:8" x14ac:dyDescent="0.25">
      <c r="A1283">
        <v>673882</v>
      </c>
      <c r="B1283">
        <v>4629</v>
      </c>
      <c r="C1283">
        <v>1001</v>
      </c>
      <c r="D1283">
        <v>43249</v>
      </c>
      <c r="E1283">
        <v>2958465</v>
      </c>
      <c r="F1283" t="s">
        <v>3396</v>
      </c>
      <c r="H1283" t="s">
        <v>550</v>
      </c>
    </row>
    <row r="1284" spans="1:8" x14ac:dyDescent="0.25">
      <c r="A1284">
        <v>673891</v>
      </c>
      <c r="B1284">
        <v>3671</v>
      </c>
      <c r="C1284">
        <v>1001</v>
      </c>
      <c r="D1284">
        <v>43249</v>
      </c>
      <c r="E1284">
        <v>2958465</v>
      </c>
      <c r="F1284" t="s">
        <v>3396</v>
      </c>
      <c r="H1284" t="s">
        <v>614</v>
      </c>
    </row>
    <row r="1285" spans="1:8" x14ac:dyDescent="0.25">
      <c r="A1285">
        <v>674001</v>
      </c>
      <c r="B1285">
        <v>2794</v>
      </c>
      <c r="C1285">
        <v>1001</v>
      </c>
      <c r="D1285">
        <v>43249</v>
      </c>
      <c r="E1285">
        <v>2958465</v>
      </c>
      <c r="F1285" t="s">
        <v>3396</v>
      </c>
      <c r="H1285" t="s">
        <v>572</v>
      </c>
    </row>
    <row r="1286" spans="1:8" x14ac:dyDescent="0.25">
      <c r="A1286">
        <v>674944</v>
      </c>
      <c r="B1286">
        <v>3671</v>
      </c>
      <c r="C1286">
        <v>1001</v>
      </c>
      <c r="D1286">
        <v>43249</v>
      </c>
      <c r="E1286">
        <v>2958465</v>
      </c>
      <c r="F1286" t="s">
        <v>3396</v>
      </c>
      <c r="H1286" t="s">
        <v>3459</v>
      </c>
    </row>
    <row r="1287" spans="1:8" x14ac:dyDescent="0.25">
      <c r="A1287">
        <v>675284</v>
      </c>
      <c r="B1287">
        <v>1121</v>
      </c>
      <c r="C1287">
        <v>1001</v>
      </c>
      <c r="D1287">
        <v>43249</v>
      </c>
      <c r="E1287">
        <v>2958465</v>
      </c>
      <c r="F1287" t="s">
        <v>3396</v>
      </c>
      <c r="H1287" t="s">
        <v>940</v>
      </c>
    </row>
    <row r="1288" spans="1:8" x14ac:dyDescent="0.25">
      <c r="A1288">
        <v>675806</v>
      </c>
      <c r="B1288">
        <v>3650</v>
      </c>
      <c r="C1288">
        <v>1001</v>
      </c>
      <c r="D1288">
        <v>43249</v>
      </c>
      <c r="E1288">
        <v>2958465</v>
      </c>
      <c r="F1288" t="s">
        <v>3396</v>
      </c>
      <c r="H1288" t="s">
        <v>266</v>
      </c>
    </row>
    <row r="1289" spans="1:8" x14ac:dyDescent="0.25">
      <c r="A1289">
        <v>675807</v>
      </c>
      <c r="B1289">
        <v>3650</v>
      </c>
      <c r="C1289">
        <v>1001</v>
      </c>
      <c r="D1289">
        <v>43249</v>
      </c>
      <c r="E1289">
        <v>2958465</v>
      </c>
      <c r="F1289" t="s">
        <v>3396</v>
      </c>
      <c r="H1289" t="s">
        <v>254</v>
      </c>
    </row>
    <row r="1290" spans="1:8" x14ac:dyDescent="0.25">
      <c r="A1290">
        <v>675808</v>
      </c>
      <c r="B1290">
        <v>3650</v>
      </c>
      <c r="C1290">
        <v>1001</v>
      </c>
      <c r="D1290">
        <v>43249</v>
      </c>
      <c r="E1290">
        <v>2958465</v>
      </c>
      <c r="F1290" t="s">
        <v>3396</v>
      </c>
      <c r="H1290" t="s">
        <v>113</v>
      </c>
    </row>
    <row r="1291" spans="1:8" x14ac:dyDescent="0.25">
      <c r="A1291">
        <v>675809</v>
      </c>
      <c r="B1291">
        <v>3850</v>
      </c>
      <c r="C1291">
        <v>1001</v>
      </c>
      <c r="D1291">
        <v>43249</v>
      </c>
      <c r="E1291">
        <v>2958465</v>
      </c>
      <c r="F1291" t="s">
        <v>3396</v>
      </c>
      <c r="H1291" t="s">
        <v>2549</v>
      </c>
    </row>
    <row r="1292" spans="1:8" x14ac:dyDescent="0.25">
      <c r="A1292">
        <v>675810</v>
      </c>
      <c r="B1292">
        <v>3650</v>
      </c>
      <c r="C1292">
        <v>1001</v>
      </c>
      <c r="D1292">
        <v>43249</v>
      </c>
      <c r="E1292">
        <v>2958465</v>
      </c>
      <c r="F1292" t="s">
        <v>3396</v>
      </c>
      <c r="H1292" t="s">
        <v>2551</v>
      </c>
    </row>
    <row r="1293" spans="1:8" x14ac:dyDescent="0.25">
      <c r="A1293">
        <v>675811</v>
      </c>
      <c r="B1293">
        <v>3550</v>
      </c>
      <c r="C1293">
        <v>1001</v>
      </c>
      <c r="D1293">
        <v>43249</v>
      </c>
      <c r="E1293">
        <v>2958465</v>
      </c>
      <c r="F1293" t="s">
        <v>3396</v>
      </c>
      <c r="H1293" t="s">
        <v>147</v>
      </c>
    </row>
    <row r="1294" spans="1:8" x14ac:dyDescent="0.25">
      <c r="A1294">
        <v>675812</v>
      </c>
      <c r="B1294">
        <v>3650</v>
      </c>
      <c r="C1294">
        <v>1001</v>
      </c>
      <c r="D1294">
        <v>43249</v>
      </c>
      <c r="E1294">
        <v>2958465</v>
      </c>
      <c r="F1294" t="s">
        <v>3396</v>
      </c>
      <c r="H1294" t="s">
        <v>98</v>
      </c>
    </row>
    <row r="1295" spans="1:8" x14ac:dyDescent="0.25">
      <c r="A1295">
        <v>675814</v>
      </c>
      <c r="B1295">
        <v>3650</v>
      </c>
      <c r="C1295">
        <v>1001</v>
      </c>
      <c r="D1295">
        <v>43249</v>
      </c>
      <c r="E1295">
        <v>2958465</v>
      </c>
      <c r="F1295" t="s">
        <v>3396</v>
      </c>
      <c r="H1295" t="s">
        <v>570</v>
      </c>
    </row>
    <row r="1296" spans="1:8" x14ac:dyDescent="0.25">
      <c r="A1296">
        <v>675815</v>
      </c>
      <c r="B1296">
        <v>4450</v>
      </c>
      <c r="C1296">
        <v>1001</v>
      </c>
      <c r="D1296">
        <v>43249</v>
      </c>
      <c r="E1296">
        <v>2958465</v>
      </c>
      <c r="F1296" t="s">
        <v>3396</v>
      </c>
      <c r="H1296" t="s">
        <v>480</v>
      </c>
    </row>
    <row r="1297" spans="1:8" x14ac:dyDescent="0.25">
      <c r="A1297">
        <v>677297</v>
      </c>
      <c r="B1297">
        <v>3850</v>
      </c>
      <c r="C1297">
        <v>1001</v>
      </c>
      <c r="D1297">
        <v>43249</v>
      </c>
      <c r="E1297">
        <v>2958465</v>
      </c>
      <c r="F1297" t="s">
        <v>3396</v>
      </c>
      <c r="H1297" t="s">
        <v>356</v>
      </c>
    </row>
    <row r="1298" spans="1:8" x14ac:dyDescent="0.25">
      <c r="A1298">
        <v>677298</v>
      </c>
      <c r="B1298">
        <v>5500</v>
      </c>
      <c r="C1298">
        <v>1001</v>
      </c>
      <c r="D1298">
        <v>43249</v>
      </c>
      <c r="E1298">
        <v>2958465</v>
      </c>
      <c r="F1298" t="s">
        <v>3396</v>
      </c>
      <c r="H1298" t="s">
        <v>417</v>
      </c>
    </row>
    <row r="1299" spans="1:8" x14ac:dyDescent="0.25">
      <c r="A1299">
        <v>677300</v>
      </c>
      <c r="B1299">
        <v>3250</v>
      </c>
      <c r="C1299">
        <v>1001</v>
      </c>
      <c r="D1299">
        <v>43249</v>
      </c>
      <c r="E1299">
        <v>2958465</v>
      </c>
      <c r="F1299" t="s">
        <v>3396</v>
      </c>
      <c r="H1299" t="s">
        <v>428</v>
      </c>
    </row>
    <row r="1300" spans="1:8" x14ac:dyDescent="0.25">
      <c r="A1300">
        <v>677301</v>
      </c>
      <c r="B1300">
        <v>3250</v>
      </c>
      <c r="C1300">
        <v>1001</v>
      </c>
      <c r="D1300">
        <v>43249</v>
      </c>
      <c r="E1300">
        <v>2958465</v>
      </c>
      <c r="F1300" t="s">
        <v>3396</v>
      </c>
      <c r="H1300" t="s">
        <v>739</v>
      </c>
    </row>
    <row r="1301" spans="1:8" x14ac:dyDescent="0.25">
      <c r="A1301">
        <v>677302</v>
      </c>
      <c r="B1301">
        <v>3323</v>
      </c>
      <c r="C1301">
        <v>1001</v>
      </c>
      <c r="D1301">
        <v>43249</v>
      </c>
      <c r="E1301">
        <v>2958465</v>
      </c>
      <c r="F1301" t="s">
        <v>3396</v>
      </c>
      <c r="H1301" t="s">
        <v>758</v>
      </c>
    </row>
    <row r="1302" spans="1:8" x14ac:dyDescent="0.25">
      <c r="A1302">
        <v>677303</v>
      </c>
      <c r="B1302">
        <v>3250</v>
      </c>
      <c r="C1302">
        <v>1001</v>
      </c>
      <c r="D1302">
        <v>43249</v>
      </c>
      <c r="E1302">
        <v>2958465</v>
      </c>
      <c r="F1302" t="s">
        <v>3396</v>
      </c>
      <c r="H1302" t="s">
        <v>752</v>
      </c>
    </row>
    <row r="1303" spans="1:8" x14ac:dyDescent="0.25">
      <c r="A1303">
        <v>677314</v>
      </c>
      <c r="B1303">
        <v>3323</v>
      </c>
      <c r="C1303">
        <v>1001</v>
      </c>
      <c r="D1303">
        <v>43249</v>
      </c>
      <c r="E1303">
        <v>2958465</v>
      </c>
      <c r="F1303" t="s">
        <v>3396</v>
      </c>
      <c r="H1303" t="s">
        <v>427</v>
      </c>
    </row>
    <row r="1304" spans="1:8" x14ac:dyDescent="0.25">
      <c r="A1304">
        <v>677793</v>
      </c>
      <c r="B1304">
        <v>4750</v>
      </c>
      <c r="C1304">
        <v>1001</v>
      </c>
      <c r="D1304">
        <v>43249</v>
      </c>
      <c r="E1304">
        <v>2958465</v>
      </c>
      <c r="F1304" t="s">
        <v>3396</v>
      </c>
      <c r="H1304" t="s">
        <v>456</v>
      </c>
    </row>
    <row r="1305" spans="1:8" x14ac:dyDescent="0.25">
      <c r="A1305">
        <v>677984</v>
      </c>
      <c r="B1305">
        <v>4450</v>
      </c>
      <c r="C1305">
        <v>1001</v>
      </c>
      <c r="D1305">
        <v>43249</v>
      </c>
      <c r="E1305">
        <v>2958465</v>
      </c>
      <c r="F1305" t="s">
        <v>3396</v>
      </c>
      <c r="H1305" t="s">
        <v>384</v>
      </c>
    </row>
    <row r="1306" spans="1:8" x14ac:dyDescent="0.25">
      <c r="A1306">
        <v>684778</v>
      </c>
      <c r="B1306">
        <v>5990</v>
      </c>
      <c r="C1306">
        <v>1001</v>
      </c>
      <c r="D1306">
        <v>43249</v>
      </c>
      <c r="E1306">
        <v>2958465</v>
      </c>
      <c r="F1306" t="s">
        <v>3396</v>
      </c>
      <c r="H1306" t="s">
        <v>3460</v>
      </c>
    </row>
    <row r="1307" spans="1:8" x14ac:dyDescent="0.25">
      <c r="A1307">
        <v>685041</v>
      </c>
      <c r="B1307">
        <v>1216</v>
      </c>
      <c r="C1307">
        <v>1001</v>
      </c>
      <c r="D1307">
        <v>43249</v>
      </c>
      <c r="E1307">
        <v>2958465</v>
      </c>
      <c r="F1307" t="s">
        <v>3396</v>
      </c>
      <c r="H1307" t="s">
        <v>3461</v>
      </c>
    </row>
    <row r="1308" spans="1:8" x14ac:dyDescent="0.25">
      <c r="A1308">
        <v>685043</v>
      </c>
      <c r="B1308">
        <v>1086</v>
      </c>
      <c r="C1308">
        <v>1001</v>
      </c>
      <c r="D1308">
        <v>43249</v>
      </c>
      <c r="E1308">
        <v>2958465</v>
      </c>
      <c r="F1308" t="s">
        <v>3396</v>
      </c>
      <c r="H1308" t="s">
        <v>3462</v>
      </c>
    </row>
    <row r="1309" spans="1:8" x14ac:dyDescent="0.25">
      <c r="A1309">
        <v>689131</v>
      </c>
      <c r="B1309">
        <v>3850</v>
      </c>
      <c r="C1309">
        <v>1001</v>
      </c>
      <c r="D1309">
        <v>43249</v>
      </c>
      <c r="E1309">
        <v>2958465</v>
      </c>
      <c r="F1309" t="s">
        <v>3396</v>
      </c>
      <c r="H1309" t="s">
        <v>3463</v>
      </c>
    </row>
    <row r="1310" spans="1:8" x14ac:dyDescent="0.25">
      <c r="A1310">
        <v>752652</v>
      </c>
      <c r="B1310">
        <v>1522</v>
      </c>
      <c r="C1310">
        <v>1001</v>
      </c>
      <c r="D1310">
        <v>43249</v>
      </c>
      <c r="E1310">
        <v>2958465</v>
      </c>
      <c r="F1310" t="s">
        <v>3396</v>
      </c>
      <c r="H1310" t="s">
        <v>304</v>
      </c>
    </row>
    <row r="1311" spans="1:8" x14ac:dyDescent="0.25">
      <c r="A1311">
        <v>752653</v>
      </c>
      <c r="B1311">
        <v>1871</v>
      </c>
      <c r="C1311">
        <v>1001</v>
      </c>
      <c r="D1311">
        <v>43249</v>
      </c>
      <c r="E1311">
        <v>2958465</v>
      </c>
      <c r="F1311" t="s">
        <v>3396</v>
      </c>
      <c r="H1311" t="s">
        <v>338</v>
      </c>
    </row>
    <row r="1312" spans="1:8" x14ac:dyDescent="0.25">
      <c r="A1312">
        <v>754174</v>
      </c>
      <c r="B1312">
        <v>1500</v>
      </c>
      <c r="C1312">
        <v>1001</v>
      </c>
      <c r="D1312">
        <v>43249</v>
      </c>
      <c r="E1312">
        <v>2958465</v>
      </c>
      <c r="F1312" t="s">
        <v>3396</v>
      </c>
      <c r="H1312" t="s">
        <v>3464</v>
      </c>
    </row>
    <row r="1313" spans="1:8" x14ac:dyDescent="0.25">
      <c r="A1313">
        <v>754175</v>
      </c>
      <c r="B1313">
        <v>1269</v>
      </c>
      <c r="C1313">
        <v>1001</v>
      </c>
      <c r="D1313">
        <v>43249</v>
      </c>
      <c r="E1313">
        <v>2958465</v>
      </c>
      <c r="F1313" t="s">
        <v>3396</v>
      </c>
      <c r="H1313" t="s">
        <v>2721</v>
      </c>
    </row>
    <row r="1314" spans="1:8" x14ac:dyDescent="0.25">
      <c r="A1314">
        <v>754177</v>
      </c>
      <c r="B1314">
        <v>1171</v>
      </c>
      <c r="C1314">
        <v>1001</v>
      </c>
      <c r="D1314">
        <v>43249</v>
      </c>
      <c r="E1314">
        <v>2958465</v>
      </c>
      <c r="F1314" t="s">
        <v>3396</v>
      </c>
      <c r="H1314" t="s">
        <v>909</v>
      </c>
    </row>
    <row r="1315" spans="1:8" x14ac:dyDescent="0.25">
      <c r="A1315">
        <v>754178</v>
      </c>
      <c r="B1315">
        <v>1093</v>
      </c>
      <c r="C1315">
        <v>1001</v>
      </c>
      <c r="D1315">
        <v>43249</v>
      </c>
      <c r="E1315">
        <v>2958465</v>
      </c>
      <c r="F1315" t="s">
        <v>3396</v>
      </c>
      <c r="H1315" t="s">
        <v>3465</v>
      </c>
    </row>
    <row r="1316" spans="1:8" x14ac:dyDescent="0.25">
      <c r="A1316">
        <v>754179</v>
      </c>
      <c r="B1316">
        <v>1911</v>
      </c>
      <c r="C1316">
        <v>1001</v>
      </c>
      <c r="D1316">
        <v>43249</v>
      </c>
      <c r="E1316">
        <v>2958465</v>
      </c>
      <c r="F1316" t="s">
        <v>3396</v>
      </c>
      <c r="H1316" t="s">
        <v>893</v>
      </c>
    </row>
    <row r="1317" spans="1:8" x14ac:dyDescent="0.25">
      <c r="A1317">
        <v>754181</v>
      </c>
      <c r="B1317">
        <v>1463</v>
      </c>
      <c r="C1317">
        <v>1001</v>
      </c>
      <c r="D1317">
        <v>43249</v>
      </c>
      <c r="E1317">
        <v>2958465</v>
      </c>
      <c r="F1317" t="s">
        <v>3396</v>
      </c>
      <c r="H1317" t="s">
        <v>3318</v>
      </c>
    </row>
    <row r="1318" spans="1:8" x14ac:dyDescent="0.25">
      <c r="A1318">
        <v>756286</v>
      </c>
      <c r="B1318">
        <v>1888</v>
      </c>
      <c r="C1318">
        <v>1001</v>
      </c>
      <c r="D1318">
        <v>43249</v>
      </c>
      <c r="E1318">
        <v>2958465</v>
      </c>
      <c r="F1318" t="s">
        <v>3396</v>
      </c>
      <c r="H1318" t="s">
        <v>913</v>
      </c>
    </row>
    <row r="1319" spans="1:8" x14ac:dyDescent="0.25">
      <c r="A1319">
        <v>758611</v>
      </c>
      <c r="B1319">
        <v>3650</v>
      </c>
      <c r="C1319">
        <v>1001</v>
      </c>
      <c r="D1319">
        <v>43249</v>
      </c>
      <c r="E1319">
        <v>2958465</v>
      </c>
      <c r="F1319" t="s">
        <v>3396</v>
      </c>
      <c r="H1319" t="s">
        <v>142</v>
      </c>
    </row>
    <row r="1320" spans="1:8" x14ac:dyDescent="0.25">
      <c r="A1320">
        <v>758613</v>
      </c>
      <c r="B1320">
        <v>3650</v>
      </c>
      <c r="C1320">
        <v>1001</v>
      </c>
      <c r="D1320">
        <v>43249</v>
      </c>
      <c r="E1320">
        <v>2958465</v>
      </c>
      <c r="F1320" t="s">
        <v>3396</v>
      </c>
      <c r="H1320" t="s">
        <v>274</v>
      </c>
    </row>
    <row r="1321" spans="1:8" x14ac:dyDescent="0.25">
      <c r="A1321">
        <v>759254</v>
      </c>
      <c r="B1321">
        <v>3650</v>
      </c>
      <c r="C1321">
        <v>1001</v>
      </c>
      <c r="D1321">
        <v>43249</v>
      </c>
      <c r="E1321">
        <v>2958465</v>
      </c>
      <c r="F1321" t="s">
        <v>3396</v>
      </c>
      <c r="H1321" t="s">
        <v>256</v>
      </c>
    </row>
    <row r="1322" spans="1:8" x14ac:dyDescent="0.25">
      <c r="A1322">
        <v>759255</v>
      </c>
      <c r="B1322">
        <v>3550</v>
      </c>
      <c r="C1322">
        <v>1001</v>
      </c>
      <c r="D1322">
        <v>43249</v>
      </c>
      <c r="E1322">
        <v>2958465</v>
      </c>
      <c r="F1322" t="s">
        <v>3396</v>
      </c>
      <c r="H1322" t="s">
        <v>156</v>
      </c>
    </row>
    <row r="1323" spans="1:8" x14ac:dyDescent="0.25">
      <c r="A1323">
        <v>759256</v>
      </c>
      <c r="B1323">
        <v>3650</v>
      </c>
      <c r="C1323">
        <v>1001</v>
      </c>
      <c r="D1323">
        <v>43249</v>
      </c>
      <c r="E1323">
        <v>2958465</v>
      </c>
      <c r="F1323" t="s">
        <v>3396</v>
      </c>
      <c r="H1323" t="s">
        <v>102</v>
      </c>
    </row>
    <row r="1324" spans="1:8" x14ac:dyDescent="0.25">
      <c r="A1324">
        <v>759257</v>
      </c>
      <c r="B1324">
        <v>4450</v>
      </c>
      <c r="C1324">
        <v>1001</v>
      </c>
      <c r="D1324">
        <v>43249</v>
      </c>
      <c r="E1324">
        <v>2958465</v>
      </c>
      <c r="F1324" t="s">
        <v>3396</v>
      </c>
      <c r="H1324" t="s">
        <v>392</v>
      </c>
    </row>
    <row r="1325" spans="1:8" x14ac:dyDescent="0.25">
      <c r="A1325">
        <v>759258</v>
      </c>
      <c r="B1325">
        <v>4750</v>
      </c>
      <c r="C1325">
        <v>1001</v>
      </c>
      <c r="D1325">
        <v>43249</v>
      </c>
      <c r="E1325">
        <v>2958465</v>
      </c>
      <c r="F1325" t="s">
        <v>3396</v>
      </c>
      <c r="H1325" t="s">
        <v>470</v>
      </c>
    </row>
    <row r="1326" spans="1:8" x14ac:dyDescent="0.25">
      <c r="A1326">
        <v>759259</v>
      </c>
      <c r="B1326">
        <v>4450</v>
      </c>
      <c r="C1326">
        <v>1001</v>
      </c>
      <c r="D1326">
        <v>43249</v>
      </c>
      <c r="E1326">
        <v>2958465</v>
      </c>
      <c r="F1326" t="s">
        <v>3396</v>
      </c>
      <c r="H1326" t="s">
        <v>2552</v>
      </c>
    </row>
    <row r="1327" spans="1:8" x14ac:dyDescent="0.25">
      <c r="A1327">
        <v>759260</v>
      </c>
      <c r="B1327">
        <v>4750</v>
      </c>
      <c r="C1327">
        <v>1001</v>
      </c>
      <c r="D1327">
        <v>43249</v>
      </c>
      <c r="E1327">
        <v>2958465</v>
      </c>
      <c r="F1327" t="s">
        <v>3396</v>
      </c>
      <c r="H1327" t="s">
        <v>460</v>
      </c>
    </row>
    <row r="1328" spans="1:8" x14ac:dyDescent="0.25">
      <c r="A1328">
        <v>759332</v>
      </c>
      <c r="B1328">
        <v>3850</v>
      </c>
      <c r="C1328">
        <v>1001</v>
      </c>
      <c r="D1328">
        <v>43249</v>
      </c>
      <c r="E1328">
        <v>2958465</v>
      </c>
      <c r="F1328" t="s">
        <v>3396</v>
      </c>
      <c r="H1328" t="s">
        <v>276</v>
      </c>
    </row>
    <row r="1329" spans="1:8" x14ac:dyDescent="0.25">
      <c r="A1329">
        <v>759333</v>
      </c>
      <c r="B1329">
        <v>4750</v>
      </c>
      <c r="C1329">
        <v>1001</v>
      </c>
      <c r="D1329">
        <v>43249</v>
      </c>
      <c r="E1329">
        <v>2958465</v>
      </c>
      <c r="F1329" t="s">
        <v>3396</v>
      </c>
      <c r="H1329" t="s">
        <v>2554</v>
      </c>
    </row>
    <row r="1330" spans="1:8" x14ac:dyDescent="0.25">
      <c r="A1330">
        <v>760144</v>
      </c>
      <c r="B1330">
        <v>4450</v>
      </c>
      <c r="C1330">
        <v>1001</v>
      </c>
      <c r="D1330">
        <v>43249</v>
      </c>
      <c r="E1330">
        <v>2958465</v>
      </c>
      <c r="F1330" t="s">
        <v>3396</v>
      </c>
      <c r="H1330" t="s">
        <v>458</v>
      </c>
    </row>
    <row r="1331" spans="1:8" x14ac:dyDescent="0.25">
      <c r="A1331">
        <v>760732</v>
      </c>
      <c r="B1331">
        <v>1251</v>
      </c>
      <c r="C1331">
        <v>1001</v>
      </c>
      <c r="D1331">
        <v>43249</v>
      </c>
      <c r="E1331">
        <v>2958465</v>
      </c>
      <c r="F1331" t="s">
        <v>3396</v>
      </c>
      <c r="H1331" t="s">
        <v>886</v>
      </c>
    </row>
    <row r="1332" spans="1:8" x14ac:dyDescent="0.25">
      <c r="A1332">
        <v>760733</v>
      </c>
      <c r="B1332">
        <v>1523</v>
      </c>
      <c r="C1332">
        <v>1001</v>
      </c>
      <c r="D1332">
        <v>43249</v>
      </c>
      <c r="E1332">
        <v>2958465</v>
      </c>
      <c r="F1332" t="s">
        <v>3396</v>
      </c>
      <c r="H1332" t="s">
        <v>879</v>
      </c>
    </row>
    <row r="1333" spans="1:8" x14ac:dyDescent="0.25">
      <c r="A1333">
        <v>761819</v>
      </c>
      <c r="B1333">
        <v>5150</v>
      </c>
      <c r="C1333">
        <v>1001</v>
      </c>
      <c r="D1333">
        <v>43249</v>
      </c>
      <c r="E1333">
        <v>2958465</v>
      </c>
      <c r="F1333" t="s">
        <v>3396</v>
      </c>
      <c r="H1333" t="s">
        <v>800</v>
      </c>
    </row>
    <row r="1334" spans="1:8" x14ac:dyDescent="0.25">
      <c r="A1334">
        <v>762231</v>
      </c>
      <c r="B1334">
        <v>4940</v>
      </c>
      <c r="C1334">
        <v>1001</v>
      </c>
      <c r="D1334">
        <v>43249</v>
      </c>
      <c r="E1334">
        <v>2958465</v>
      </c>
      <c r="F1334" t="s">
        <v>3396</v>
      </c>
      <c r="H1334" t="s">
        <v>599</v>
      </c>
    </row>
    <row r="1335" spans="1:8" x14ac:dyDescent="0.25">
      <c r="A1335">
        <v>762243</v>
      </c>
      <c r="B1335">
        <v>3850</v>
      </c>
      <c r="C1335">
        <v>1001</v>
      </c>
      <c r="D1335">
        <v>43249</v>
      </c>
      <c r="E1335">
        <v>2958465</v>
      </c>
      <c r="F1335" t="s">
        <v>3396</v>
      </c>
      <c r="H1335" t="s">
        <v>121</v>
      </c>
    </row>
    <row r="1336" spans="1:8" x14ac:dyDescent="0.25">
      <c r="A1336">
        <v>763853</v>
      </c>
      <c r="B1336">
        <v>1230</v>
      </c>
      <c r="C1336">
        <v>1001</v>
      </c>
      <c r="D1336">
        <v>43249</v>
      </c>
      <c r="E1336">
        <v>2958465</v>
      </c>
      <c r="F1336" t="s">
        <v>3396</v>
      </c>
      <c r="H1336" t="s">
        <v>3466</v>
      </c>
    </row>
    <row r="1337" spans="1:8" x14ac:dyDescent="0.25">
      <c r="A1337">
        <v>763939</v>
      </c>
      <c r="B1337">
        <v>5150</v>
      </c>
      <c r="C1337">
        <v>1001</v>
      </c>
      <c r="D1337">
        <v>43249</v>
      </c>
      <c r="E1337">
        <v>2958465</v>
      </c>
      <c r="F1337" t="s">
        <v>3396</v>
      </c>
      <c r="H1337" t="s">
        <v>419</v>
      </c>
    </row>
    <row r="1338" spans="1:8" x14ac:dyDescent="0.25">
      <c r="A1338">
        <v>763942</v>
      </c>
      <c r="B1338">
        <v>1220</v>
      </c>
      <c r="C1338">
        <v>1001</v>
      </c>
      <c r="D1338">
        <v>43249</v>
      </c>
      <c r="E1338">
        <v>2958465</v>
      </c>
      <c r="F1338" t="s">
        <v>3396</v>
      </c>
      <c r="H1338" t="s">
        <v>901</v>
      </c>
    </row>
    <row r="1339" spans="1:8" x14ac:dyDescent="0.25">
      <c r="A1339">
        <v>763966</v>
      </c>
      <c r="B1339">
        <v>3650</v>
      </c>
      <c r="C1339">
        <v>1001</v>
      </c>
      <c r="D1339">
        <v>43249</v>
      </c>
      <c r="E1339">
        <v>2958465</v>
      </c>
      <c r="F1339" t="s">
        <v>3396</v>
      </c>
      <c r="H1339" t="s">
        <v>123</v>
      </c>
    </row>
    <row r="1340" spans="1:8" x14ac:dyDescent="0.25">
      <c r="A1340">
        <v>763967</v>
      </c>
      <c r="B1340">
        <v>4750</v>
      </c>
      <c r="C1340">
        <v>1001</v>
      </c>
      <c r="D1340">
        <v>43249</v>
      </c>
      <c r="E1340">
        <v>2958465</v>
      </c>
      <c r="F1340" t="s">
        <v>3396</v>
      </c>
      <c r="H1340" t="s">
        <v>482</v>
      </c>
    </row>
    <row r="1341" spans="1:8" x14ac:dyDescent="0.25">
      <c r="A1341">
        <v>763968</v>
      </c>
      <c r="B1341">
        <v>4450</v>
      </c>
      <c r="C1341">
        <v>1001</v>
      </c>
      <c r="D1341">
        <v>43249</v>
      </c>
      <c r="E1341">
        <v>2958465</v>
      </c>
      <c r="F1341" t="s">
        <v>3396</v>
      </c>
      <c r="H1341" t="s">
        <v>668</v>
      </c>
    </row>
    <row r="1342" spans="1:8" x14ac:dyDescent="0.25">
      <c r="A1342">
        <v>763969</v>
      </c>
      <c r="B1342">
        <v>4750</v>
      </c>
      <c r="C1342">
        <v>1001</v>
      </c>
      <c r="D1342">
        <v>43249</v>
      </c>
      <c r="E1342">
        <v>2958465</v>
      </c>
      <c r="F1342" t="s">
        <v>3396</v>
      </c>
      <c r="H1342" t="s">
        <v>687</v>
      </c>
    </row>
    <row r="1343" spans="1:8" x14ac:dyDescent="0.25">
      <c r="A1343">
        <v>764515</v>
      </c>
      <c r="B1343">
        <v>859</v>
      </c>
      <c r="C1343">
        <v>1001</v>
      </c>
      <c r="D1343">
        <v>43249</v>
      </c>
      <c r="E1343">
        <v>2958465</v>
      </c>
      <c r="F1343" t="s">
        <v>3396</v>
      </c>
      <c r="H1343" t="s">
        <v>3467</v>
      </c>
    </row>
    <row r="1344" spans="1:8" x14ac:dyDescent="0.25">
      <c r="A1344">
        <v>764516</v>
      </c>
      <c r="B1344">
        <v>1305</v>
      </c>
      <c r="C1344">
        <v>1001</v>
      </c>
      <c r="D1344">
        <v>43249</v>
      </c>
      <c r="E1344">
        <v>2958465</v>
      </c>
      <c r="F1344" t="s">
        <v>3396</v>
      </c>
      <c r="H1344" t="s">
        <v>963</v>
      </c>
    </row>
    <row r="1345" spans="1:8" x14ac:dyDescent="0.25">
      <c r="A1345">
        <v>764517</v>
      </c>
      <c r="B1345">
        <v>1365</v>
      </c>
      <c r="C1345">
        <v>1001</v>
      </c>
      <c r="D1345">
        <v>43249</v>
      </c>
      <c r="E1345">
        <v>2958465</v>
      </c>
      <c r="F1345" t="s">
        <v>3396</v>
      </c>
      <c r="H1345" t="s">
        <v>946</v>
      </c>
    </row>
    <row r="1346" spans="1:8" x14ac:dyDescent="0.25">
      <c r="A1346">
        <v>765118</v>
      </c>
      <c r="B1346">
        <v>1693</v>
      </c>
      <c r="C1346">
        <v>1001</v>
      </c>
      <c r="D1346">
        <v>43249</v>
      </c>
      <c r="E1346">
        <v>2958465</v>
      </c>
      <c r="F1346" t="s">
        <v>3396</v>
      </c>
      <c r="H1346" t="s">
        <v>889</v>
      </c>
    </row>
    <row r="1347" spans="1:8" x14ac:dyDescent="0.25">
      <c r="A1347">
        <v>765120</v>
      </c>
      <c r="B1347">
        <v>1378</v>
      </c>
      <c r="C1347">
        <v>1001</v>
      </c>
      <c r="D1347">
        <v>43249</v>
      </c>
      <c r="E1347">
        <v>2958465</v>
      </c>
      <c r="F1347" t="s">
        <v>3396</v>
      </c>
      <c r="H1347" t="s">
        <v>863</v>
      </c>
    </row>
    <row r="1348" spans="1:8" x14ac:dyDescent="0.25">
      <c r="A1348">
        <v>766825</v>
      </c>
      <c r="B1348">
        <v>3650</v>
      </c>
      <c r="C1348">
        <v>1001</v>
      </c>
      <c r="D1348">
        <v>43249</v>
      </c>
      <c r="E1348">
        <v>2958465</v>
      </c>
      <c r="F1348" t="s">
        <v>3396</v>
      </c>
      <c r="H1348" t="s">
        <v>189</v>
      </c>
    </row>
    <row r="1349" spans="1:8" x14ac:dyDescent="0.25">
      <c r="A1349">
        <v>766888</v>
      </c>
      <c r="B1349">
        <v>4450</v>
      </c>
      <c r="C1349">
        <v>1001</v>
      </c>
      <c r="D1349">
        <v>43249</v>
      </c>
      <c r="E1349">
        <v>2958465</v>
      </c>
      <c r="F1349" t="s">
        <v>3396</v>
      </c>
      <c r="H1349" t="s">
        <v>627</v>
      </c>
    </row>
    <row r="1350" spans="1:8" x14ac:dyDescent="0.25">
      <c r="A1350">
        <v>766940</v>
      </c>
      <c r="B1350">
        <v>1931</v>
      </c>
      <c r="C1350">
        <v>1001</v>
      </c>
      <c r="D1350">
        <v>43249</v>
      </c>
      <c r="E1350">
        <v>2958465</v>
      </c>
      <c r="F1350" t="s">
        <v>3396</v>
      </c>
      <c r="H1350" t="s">
        <v>330</v>
      </c>
    </row>
    <row r="1351" spans="1:8" x14ac:dyDescent="0.25">
      <c r="A1351">
        <v>766941</v>
      </c>
      <c r="B1351">
        <v>1931</v>
      </c>
      <c r="C1351">
        <v>1001</v>
      </c>
      <c r="D1351">
        <v>43249</v>
      </c>
      <c r="E1351">
        <v>2958465</v>
      </c>
      <c r="F1351" t="s">
        <v>3396</v>
      </c>
      <c r="H1351" t="s">
        <v>331</v>
      </c>
    </row>
    <row r="1352" spans="1:8" x14ac:dyDescent="0.25">
      <c r="A1352">
        <v>775589</v>
      </c>
      <c r="B1352">
        <v>3345</v>
      </c>
      <c r="C1352">
        <v>1001</v>
      </c>
      <c r="D1352">
        <v>43249</v>
      </c>
      <c r="E1352">
        <v>2958465</v>
      </c>
      <c r="F1352" t="s">
        <v>3396</v>
      </c>
      <c r="H1352" t="s">
        <v>532</v>
      </c>
    </row>
    <row r="1353" spans="1:8" x14ac:dyDescent="0.25">
      <c r="A1353">
        <v>775590</v>
      </c>
      <c r="B1353">
        <v>3345</v>
      </c>
      <c r="C1353">
        <v>1001</v>
      </c>
      <c r="D1353">
        <v>43249</v>
      </c>
      <c r="E1353">
        <v>2958465</v>
      </c>
      <c r="F1353" t="s">
        <v>3396</v>
      </c>
      <c r="H1353" t="s">
        <v>534</v>
      </c>
    </row>
    <row r="1354" spans="1:8" x14ac:dyDescent="0.25">
      <c r="A1354">
        <v>775591</v>
      </c>
      <c r="B1354">
        <v>2545</v>
      </c>
      <c r="C1354">
        <v>1001</v>
      </c>
      <c r="D1354">
        <v>43249</v>
      </c>
      <c r="E1354">
        <v>2958465</v>
      </c>
      <c r="F1354" t="s">
        <v>3396</v>
      </c>
      <c r="H1354" t="s">
        <v>166</v>
      </c>
    </row>
    <row r="1355" spans="1:8" x14ac:dyDescent="0.25">
      <c r="A1355">
        <v>775592</v>
      </c>
      <c r="B1355">
        <v>2545</v>
      </c>
      <c r="C1355">
        <v>1001</v>
      </c>
      <c r="D1355">
        <v>43249</v>
      </c>
      <c r="E1355">
        <v>2958465</v>
      </c>
      <c r="F1355" t="s">
        <v>3396</v>
      </c>
      <c r="H1355" t="s">
        <v>170</v>
      </c>
    </row>
    <row r="1356" spans="1:8" x14ac:dyDescent="0.25">
      <c r="A1356">
        <v>777720</v>
      </c>
      <c r="B1356">
        <v>3650</v>
      </c>
      <c r="C1356">
        <v>1001</v>
      </c>
      <c r="D1356">
        <v>43249</v>
      </c>
      <c r="E1356">
        <v>2958465</v>
      </c>
      <c r="F1356" t="s">
        <v>3396</v>
      </c>
      <c r="H1356" t="s">
        <v>223</v>
      </c>
    </row>
    <row r="1357" spans="1:8" x14ac:dyDescent="0.25">
      <c r="A1357">
        <v>792951</v>
      </c>
      <c r="B1357">
        <v>3200</v>
      </c>
      <c r="C1357">
        <v>1001</v>
      </c>
      <c r="D1357">
        <v>43249</v>
      </c>
      <c r="E1357">
        <v>2958465</v>
      </c>
      <c r="F1357" t="s">
        <v>3396</v>
      </c>
      <c r="H1357" t="s">
        <v>36</v>
      </c>
    </row>
    <row r="1358" spans="1:8" x14ac:dyDescent="0.25">
      <c r="A1358">
        <v>792952</v>
      </c>
      <c r="B1358">
        <v>3850</v>
      </c>
      <c r="C1358">
        <v>1001</v>
      </c>
      <c r="D1358">
        <v>43249</v>
      </c>
      <c r="E1358">
        <v>2958465</v>
      </c>
      <c r="F1358" t="s">
        <v>3396</v>
      </c>
      <c r="H1358" t="s">
        <v>125</v>
      </c>
    </row>
    <row r="1359" spans="1:8" x14ac:dyDescent="0.25">
      <c r="A1359">
        <v>792953</v>
      </c>
      <c r="B1359">
        <v>3550</v>
      </c>
      <c r="C1359">
        <v>1001</v>
      </c>
      <c r="D1359">
        <v>43249</v>
      </c>
      <c r="E1359">
        <v>2958465</v>
      </c>
      <c r="F1359" t="s">
        <v>3396</v>
      </c>
      <c r="H1359" t="s">
        <v>158</v>
      </c>
    </row>
    <row r="1360" spans="1:8" x14ac:dyDescent="0.25">
      <c r="A1360">
        <v>799520</v>
      </c>
      <c r="B1360">
        <v>894</v>
      </c>
      <c r="C1360">
        <v>1001</v>
      </c>
      <c r="D1360">
        <v>43249</v>
      </c>
      <c r="E1360">
        <v>2958465</v>
      </c>
      <c r="F1360" t="s">
        <v>3396</v>
      </c>
      <c r="H1360" t="s">
        <v>3319</v>
      </c>
    </row>
    <row r="1361" spans="1:8" x14ac:dyDescent="0.25">
      <c r="A1361">
        <v>799521</v>
      </c>
      <c r="B1361">
        <v>1394</v>
      </c>
      <c r="C1361">
        <v>1001</v>
      </c>
      <c r="D1361">
        <v>43249</v>
      </c>
      <c r="E1361">
        <v>2958465</v>
      </c>
      <c r="F1361" t="s">
        <v>3396</v>
      </c>
      <c r="H1361" t="s">
        <v>3320</v>
      </c>
    </row>
    <row r="1362" spans="1:8" x14ac:dyDescent="0.25">
      <c r="A1362">
        <v>799877</v>
      </c>
      <c r="B1362">
        <v>3850</v>
      </c>
      <c r="C1362">
        <v>1001</v>
      </c>
      <c r="D1362">
        <v>43249</v>
      </c>
      <c r="E1362">
        <v>2958465</v>
      </c>
      <c r="F1362" t="s">
        <v>3396</v>
      </c>
      <c r="H1362" t="s">
        <v>3468</v>
      </c>
    </row>
    <row r="1363" spans="1:8" x14ac:dyDescent="0.25">
      <c r="A1363">
        <v>806115</v>
      </c>
      <c r="B1363">
        <v>4940</v>
      </c>
      <c r="C1363">
        <v>1001</v>
      </c>
      <c r="D1363">
        <v>43249</v>
      </c>
      <c r="E1363">
        <v>2958465</v>
      </c>
      <c r="F1363" t="s">
        <v>3396</v>
      </c>
      <c r="H1363" t="s">
        <v>600</v>
      </c>
    </row>
    <row r="1364" spans="1:8" x14ac:dyDescent="0.25">
      <c r="A1364">
        <v>806117</v>
      </c>
      <c r="B1364">
        <v>4460</v>
      </c>
      <c r="C1364">
        <v>1001</v>
      </c>
      <c r="D1364">
        <v>43249</v>
      </c>
      <c r="E1364">
        <v>2958465</v>
      </c>
      <c r="F1364" t="s">
        <v>3396</v>
      </c>
      <c r="H1364" t="s">
        <v>596</v>
      </c>
    </row>
    <row r="1365" spans="1:8" x14ac:dyDescent="0.25">
      <c r="A1365">
        <v>806118</v>
      </c>
      <c r="B1365">
        <v>4660</v>
      </c>
      <c r="C1365">
        <v>1001</v>
      </c>
      <c r="D1365">
        <v>43249</v>
      </c>
      <c r="E1365">
        <v>2958465</v>
      </c>
      <c r="F1365" t="s">
        <v>3396</v>
      </c>
      <c r="H1365" t="s">
        <v>3469</v>
      </c>
    </row>
    <row r="1366" spans="1:8" x14ac:dyDescent="0.25">
      <c r="A1366">
        <v>806336</v>
      </c>
      <c r="B1366">
        <v>1522</v>
      </c>
      <c r="C1366">
        <v>1001</v>
      </c>
      <c r="D1366">
        <v>43249</v>
      </c>
      <c r="E1366">
        <v>2958465</v>
      </c>
      <c r="F1366" t="s">
        <v>3396</v>
      </c>
      <c r="H1366" t="s">
        <v>296</v>
      </c>
    </row>
    <row r="1367" spans="1:8" x14ac:dyDescent="0.25">
      <c r="A1367">
        <v>806337</v>
      </c>
      <c r="B1367">
        <v>1522</v>
      </c>
      <c r="C1367">
        <v>1001</v>
      </c>
      <c r="D1367">
        <v>43249</v>
      </c>
      <c r="E1367">
        <v>2958465</v>
      </c>
      <c r="F1367" t="s">
        <v>3396</v>
      </c>
      <c r="H1367" t="s">
        <v>297</v>
      </c>
    </row>
    <row r="1368" spans="1:8" x14ac:dyDescent="0.25">
      <c r="A1368">
        <v>806338</v>
      </c>
      <c r="B1368">
        <v>1522</v>
      </c>
      <c r="C1368">
        <v>1001</v>
      </c>
      <c r="D1368">
        <v>43249</v>
      </c>
      <c r="E1368">
        <v>2958465</v>
      </c>
      <c r="F1368" t="s">
        <v>3396</v>
      </c>
      <c r="H1368" t="s">
        <v>299</v>
      </c>
    </row>
    <row r="1369" spans="1:8" x14ac:dyDescent="0.25">
      <c r="A1369">
        <v>806339</v>
      </c>
      <c r="B1369">
        <v>1522</v>
      </c>
      <c r="C1369">
        <v>1001</v>
      </c>
      <c r="D1369">
        <v>43249</v>
      </c>
      <c r="E1369">
        <v>2958465</v>
      </c>
      <c r="F1369" t="s">
        <v>3396</v>
      </c>
      <c r="H1369" t="s">
        <v>3470</v>
      </c>
    </row>
    <row r="1370" spans="1:8" x14ac:dyDescent="0.25">
      <c r="A1370">
        <v>806340</v>
      </c>
      <c r="B1370">
        <v>1522</v>
      </c>
      <c r="C1370">
        <v>1001</v>
      </c>
      <c r="D1370">
        <v>43249</v>
      </c>
      <c r="E1370">
        <v>2958465</v>
      </c>
      <c r="F1370" t="s">
        <v>3396</v>
      </c>
      <c r="H1370" t="s">
        <v>298</v>
      </c>
    </row>
    <row r="1371" spans="1:8" x14ac:dyDescent="0.25">
      <c r="A1371">
        <v>811804</v>
      </c>
      <c r="B1371">
        <v>2191</v>
      </c>
      <c r="C1371">
        <v>1001</v>
      </c>
      <c r="D1371">
        <v>43249</v>
      </c>
      <c r="E1371">
        <v>2958465</v>
      </c>
      <c r="F1371" t="s">
        <v>3396</v>
      </c>
      <c r="H1371" t="s">
        <v>3321</v>
      </c>
    </row>
    <row r="1372" spans="1:8" x14ac:dyDescent="0.25">
      <c r="A1372">
        <v>812148</v>
      </c>
      <c r="B1372">
        <v>3850</v>
      </c>
      <c r="C1372">
        <v>1001</v>
      </c>
      <c r="D1372">
        <v>43249</v>
      </c>
      <c r="E1372">
        <v>2958465</v>
      </c>
      <c r="F1372" t="s">
        <v>3396</v>
      </c>
      <c r="H1372" t="s">
        <v>435</v>
      </c>
    </row>
    <row r="1373" spans="1:8" x14ac:dyDescent="0.25">
      <c r="A1373">
        <v>812149</v>
      </c>
      <c r="B1373">
        <v>4750</v>
      </c>
      <c r="C1373">
        <v>1001</v>
      </c>
      <c r="D1373">
        <v>43249</v>
      </c>
      <c r="E1373">
        <v>2958465</v>
      </c>
      <c r="F1373" t="s">
        <v>3396</v>
      </c>
      <c r="H1373" t="s">
        <v>394</v>
      </c>
    </row>
    <row r="1374" spans="1:8" x14ac:dyDescent="0.25">
      <c r="A1374">
        <v>818797</v>
      </c>
      <c r="B1374">
        <v>1140</v>
      </c>
      <c r="C1374">
        <v>1001</v>
      </c>
      <c r="D1374">
        <v>43249</v>
      </c>
      <c r="E1374">
        <v>2958465</v>
      </c>
      <c r="F1374" t="s">
        <v>3396</v>
      </c>
      <c r="H1374" t="s">
        <v>3471</v>
      </c>
    </row>
    <row r="1375" spans="1:8" x14ac:dyDescent="0.25">
      <c r="A1375">
        <v>818798</v>
      </c>
      <c r="B1375">
        <v>1358</v>
      </c>
      <c r="C1375">
        <v>1001</v>
      </c>
      <c r="D1375">
        <v>43249</v>
      </c>
      <c r="E1375">
        <v>2958465</v>
      </c>
      <c r="F1375" t="s">
        <v>3396</v>
      </c>
      <c r="H1375" t="s">
        <v>966</v>
      </c>
    </row>
    <row r="1376" spans="1:8" x14ac:dyDescent="0.25">
      <c r="A1376">
        <v>818799</v>
      </c>
      <c r="B1376">
        <v>4450</v>
      </c>
      <c r="C1376">
        <v>1001</v>
      </c>
      <c r="D1376">
        <v>43249</v>
      </c>
      <c r="E1376">
        <v>2958465</v>
      </c>
      <c r="F1376" t="s">
        <v>3396</v>
      </c>
      <c r="H1376" t="s">
        <v>2556</v>
      </c>
    </row>
    <row r="1377" spans="1:8" x14ac:dyDescent="0.25">
      <c r="A1377">
        <v>818828</v>
      </c>
      <c r="B1377">
        <v>4750</v>
      </c>
      <c r="C1377">
        <v>1001</v>
      </c>
      <c r="D1377">
        <v>43249</v>
      </c>
      <c r="E1377">
        <v>2958465</v>
      </c>
      <c r="F1377" t="s">
        <v>3396</v>
      </c>
      <c r="H1377" t="s">
        <v>473</v>
      </c>
    </row>
    <row r="1378" spans="1:8" x14ac:dyDescent="0.25">
      <c r="A1378">
        <v>818829</v>
      </c>
      <c r="B1378">
        <v>4750</v>
      </c>
      <c r="C1378">
        <v>1001</v>
      </c>
      <c r="D1378">
        <v>43249</v>
      </c>
      <c r="E1378">
        <v>2958465</v>
      </c>
      <c r="F1378" t="s">
        <v>3396</v>
      </c>
      <c r="H1378" t="s">
        <v>3472</v>
      </c>
    </row>
    <row r="1379" spans="1:8" x14ac:dyDescent="0.25">
      <c r="A1379">
        <v>819419</v>
      </c>
      <c r="B1379">
        <v>5860</v>
      </c>
      <c r="C1379">
        <v>1001</v>
      </c>
      <c r="D1379">
        <v>43249</v>
      </c>
      <c r="E1379">
        <v>2958465</v>
      </c>
      <c r="F1379" t="s">
        <v>3396</v>
      </c>
      <c r="H1379" t="s">
        <v>745</v>
      </c>
    </row>
    <row r="1380" spans="1:8" x14ac:dyDescent="0.25">
      <c r="A1380">
        <v>819421</v>
      </c>
      <c r="B1380">
        <v>4660</v>
      </c>
      <c r="C1380">
        <v>1001</v>
      </c>
      <c r="D1380">
        <v>43249</v>
      </c>
      <c r="E1380">
        <v>2958465</v>
      </c>
      <c r="F1380" t="s">
        <v>3396</v>
      </c>
      <c r="H1380" t="s">
        <v>601</v>
      </c>
    </row>
    <row r="1381" spans="1:8" x14ac:dyDescent="0.25">
      <c r="A1381">
        <v>819422</v>
      </c>
      <c r="B1381">
        <v>4720</v>
      </c>
      <c r="C1381">
        <v>1001</v>
      </c>
      <c r="D1381">
        <v>43249</v>
      </c>
      <c r="E1381">
        <v>2958465</v>
      </c>
      <c r="F1381" t="s">
        <v>3396</v>
      </c>
      <c r="H1381" t="s">
        <v>634</v>
      </c>
    </row>
    <row r="1382" spans="1:8" x14ac:dyDescent="0.25">
      <c r="A1382">
        <v>820365</v>
      </c>
      <c r="B1382">
        <v>3850</v>
      </c>
      <c r="C1382">
        <v>1001</v>
      </c>
      <c r="D1382">
        <v>43249</v>
      </c>
      <c r="E1382">
        <v>2958465</v>
      </c>
      <c r="F1382" t="s">
        <v>3396</v>
      </c>
      <c r="H1382" t="s">
        <v>3322</v>
      </c>
    </row>
    <row r="1383" spans="1:8" x14ac:dyDescent="0.25">
      <c r="A1383">
        <v>820366</v>
      </c>
      <c r="B1383">
        <v>3550</v>
      </c>
      <c r="C1383">
        <v>1001</v>
      </c>
      <c r="D1383">
        <v>43249</v>
      </c>
      <c r="E1383">
        <v>2958465</v>
      </c>
      <c r="F1383" t="s">
        <v>3396</v>
      </c>
      <c r="H1383" t="s">
        <v>160</v>
      </c>
    </row>
    <row r="1384" spans="1:8" x14ac:dyDescent="0.25">
      <c r="A1384">
        <v>827376</v>
      </c>
      <c r="B1384">
        <v>1600</v>
      </c>
      <c r="C1384">
        <v>1001</v>
      </c>
      <c r="D1384">
        <v>43249</v>
      </c>
      <c r="E1384">
        <v>2958465</v>
      </c>
      <c r="F1384" t="s">
        <v>3396</v>
      </c>
      <c r="H1384" t="s">
        <v>292</v>
      </c>
    </row>
    <row r="1385" spans="1:8" x14ac:dyDescent="0.25">
      <c r="A1385">
        <v>827378</v>
      </c>
      <c r="B1385">
        <v>2015</v>
      </c>
      <c r="C1385">
        <v>1001</v>
      </c>
      <c r="D1385">
        <v>43249</v>
      </c>
      <c r="E1385">
        <v>2958465</v>
      </c>
      <c r="F1385" t="s">
        <v>3396</v>
      </c>
      <c r="H1385" t="s">
        <v>293</v>
      </c>
    </row>
    <row r="1386" spans="1:8" x14ac:dyDescent="0.25">
      <c r="A1386">
        <v>827380</v>
      </c>
      <c r="B1386">
        <v>2130</v>
      </c>
      <c r="C1386">
        <v>1001</v>
      </c>
      <c r="D1386">
        <v>43249</v>
      </c>
      <c r="E1386">
        <v>2958465</v>
      </c>
      <c r="F1386" t="s">
        <v>3396</v>
      </c>
      <c r="H1386" t="s">
        <v>311</v>
      </c>
    </row>
    <row r="1387" spans="1:8" x14ac:dyDescent="0.25">
      <c r="A1387">
        <v>828789</v>
      </c>
      <c r="B1387">
        <v>4750</v>
      </c>
      <c r="C1387">
        <v>1001</v>
      </c>
      <c r="D1387">
        <v>43249</v>
      </c>
      <c r="E1387">
        <v>2958465</v>
      </c>
      <c r="F1387" t="s">
        <v>3396</v>
      </c>
      <c r="H1387" t="s">
        <v>690</v>
      </c>
    </row>
    <row r="1388" spans="1:8" x14ac:dyDescent="0.25">
      <c r="A1388">
        <v>828791</v>
      </c>
      <c r="B1388">
        <v>3550</v>
      </c>
      <c r="C1388">
        <v>1001</v>
      </c>
      <c r="D1388">
        <v>43249</v>
      </c>
      <c r="E1388">
        <v>2958465</v>
      </c>
      <c r="F1388" t="s">
        <v>3396</v>
      </c>
      <c r="H1388" t="s">
        <v>162</v>
      </c>
    </row>
    <row r="1389" spans="1:8" x14ac:dyDescent="0.25">
      <c r="A1389">
        <v>830810</v>
      </c>
      <c r="B1389">
        <v>4750</v>
      </c>
      <c r="C1389">
        <v>1001</v>
      </c>
      <c r="D1389">
        <v>43249</v>
      </c>
      <c r="E1389">
        <v>2958465</v>
      </c>
      <c r="F1389" t="s">
        <v>3396</v>
      </c>
      <c r="H1389" t="s">
        <v>3473</v>
      </c>
    </row>
    <row r="1390" spans="1:8" x14ac:dyDescent="0.25">
      <c r="A1390">
        <v>830812</v>
      </c>
      <c r="B1390">
        <v>4750</v>
      </c>
      <c r="C1390">
        <v>1001</v>
      </c>
      <c r="D1390">
        <v>43249</v>
      </c>
      <c r="E1390">
        <v>2958465</v>
      </c>
      <c r="F1390" t="s">
        <v>3396</v>
      </c>
      <c r="H1390" t="s">
        <v>1162</v>
      </c>
    </row>
    <row r="1391" spans="1:8" x14ac:dyDescent="0.25">
      <c r="A1391">
        <v>830813</v>
      </c>
      <c r="B1391">
        <v>3850</v>
      </c>
      <c r="C1391">
        <v>1001</v>
      </c>
      <c r="D1391">
        <v>43249</v>
      </c>
      <c r="E1391">
        <v>2958465</v>
      </c>
      <c r="F1391" t="s">
        <v>3396</v>
      </c>
      <c r="H1391" t="s">
        <v>3323</v>
      </c>
    </row>
    <row r="1392" spans="1:8" x14ac:dyDescent="0.25">
      <c r="A1392">
        <v>830844</v>
      </c>
      <c r="B1392">
        <v>4750</v>
      </c>
      <c r="C1392">
        <v>1001</v>
      </c>
      <c r="D1392">
        <v>43249</v>
      </c>
      <c r="E1392">
        <v>2958465</v>
      </c>
      <c r="F1392" t="s">
        <v>3396</v>
      </c>
      <c r="H1392" t="s">
        <v>3324</v>
      </c>
    </row>
    <row r="1393" spans="1:8" x14ac:dyDescent="0.25">
      <c r="A1393">
        <v>830845</v>
      </c>
      <c r="B1393">
        <v>4450</v>
      </c>
      <c r="C1393">
        <v>1001</v>
      </c>
      <c r="D1393">
        <v>43249</v>
      </c>
      <c r="E1393">
        <v>2958465</v>
      </c>
      <c r="F1393" t="s">
        <v>3396</v>
      </c>
      <c r="H1393" t="s">
        <v>516</v>
      </c>
    </row>
    <row r="1394" spans="1:8" x14ac:dyDescent="0.25">
      <c r="A1394">
        <v>830847</v>
      </c>
      <c r="B1394">
        <v>3550</v>
      </c>
      <c r="C1394">
        <v>1001</v>
      </c>
      <c r="D1394">
        <v>43249</v>
      </c>
      <c r="E1394">
        <v>2958465</v>
      </c>
      <c r="F1394" t="s">
        <v>3396</v>
      </c>
      <c r="H1394" t="s">
        <v>3474</v>
      </c>
    </row>
    <row r="1395" spans="1:8" x14ac:dyDescent="0.25">
      <c r="A1395">
        <v>832864</v>
      </c>
      <c r="B1395">
        <v>4450</v>
      </c>
      <c r="C1395">
        <v>1001</v>
      </c>
      <c r="D1395">
        <v>43249</v>
      </c>
      <c r="E1395">
        <v>2958465</v>
      </c>
      <c r="F1395" t="s">
        <v>3396</v>
      </c>
      <c r="H1395" t="s">
        <v>718</v>
      </c>
    </row>
    <row r="1396" spans="1:8" x14ac:dyDescent="0.25">
      <c r="A1396">
        <v>833990</v>
      </c>
      <c r="B1396">
        <v>5020</v>
      </c>
      <c r="C1396">
        <v>1001</v>
      </c>
      <c r="D1396">
        <v>43249</v>
      </c>
      <c r="E1396">
        <v>2958465</v>
      </c>
      <c r="F1396" t="s">
        <v>3396</v>
      </c>
      <c r="H1396" t="s">
        <v>3475</v>
      </c>
    </row>
    <row r="1397" spans="1:8" x14ac:dyDescent="0.25">
      <c r="A1397">
        <v>833992</v>
      </c>
      <c r="B1397">
        <v>4460</v>
      </c>
      <c r="C1397">
        <v>1001</v>
      </c>
      <c r="D1397">
        <v>43249</v>
      </c>
      <c r="E1397">
        <v>2958465</v>
      </c>
      <c r="F1397" t="s">
        <v>3396</v>
      </c>
      <c r="H1397" t="s">
        <v>581</v>
      </c>
    </row>
    <row r="1398" spans="1:8" x14ac:dyDescent="0.25">
      <c r="A1398">
        <v>858199</v>
      </c>
      <c r="B1398">
        <v>1866</v>
      </c>
      <c r="C1398">
        <v>1001</v>
      </c>
      <c r="D1398">
        <v>43249</v>
      </c>
      <c r="E1398">
        <v>2958465</v>
      </c>
      <c r="F1398" t="s">
        <v>3396</v>
      </c>
      <c r="H1398" t="s">
        <v>307</v>
      </c>
    </row>
    <row r="1399" spans="1:8" x14ac:dyDescent="0.25">
      <c r="A1399">
        <v>858201</v>
      </c>
      <c r="B1399">
        <v>1786</v>
      </c>
      <c r="C1399">
        <v>1001</v>
      </c>
      <c r="D1399">
        <v>43249</v>
      </c>
      <c r="E1399">
        <v>2958465</v>
      </c>
      <c r="F1399" t="s">
        <v>3396</v>
      </c>
      <c r="H1399" t="s">
        <v>308</v>
      </c>
    </row>
    <row r="1400" spans="1:8" x14ac:dyDescent="0.25">
      <c r="A1400">
        <v>858202</v>
      </c>
      <c r="B1400">
        <v>1786</v>
      </c>
      <c r="C1400">
        <v>1001</v>
      </c>
      <c r="D1400">
        <v>43249</v>
      </c>
      <c r="E1400">
        <v>2958465</v>
      </c>
      <c r="F1400" t="s">
        <v>3396</v>
      </c>
      <c r="H1400" t="s">
        <v>309</v>
      </c>
    </row>
    <row r="1401" spans="1:8" x14ac:dyDescent="0.25">
      <c r="A1401">
        <v>858203</v>
      </c>
      <c r="B1401">
        <v>1498</v>
      </c>
      <c r="C1401">
        <v>1001</v>
      </c>
      <c r="D1401">
        <v>43249</v>
      </c>
      <c r="E1401">
        <v>2958465</v>
      </c>
      <c r="F1401" t="s">
        <v>3396</v>
      </c>
      <c r="H1401" t="s">
        <v>3325</v>
      </c>
    </row>
    <row r="1402" spans="1:8" x14ac:dyDescent="0.25">
      <c r="A1402">
        <v>858285</v>
      </c>
      <c r="B1402">
        <v>1074</v>
      </c>
      <c r="C1402">
        <v>1001</v>
      </c>
      <c r="D1402">
        <v>43249</v>
      </c>
      <c r="E1402">
        <v>2958465</v>
      </c>
      <c r="F1402" t="s">
        <v>3396</v>
      </c>
      <c r="H1402" t="s">
        <v>868</v>
      </c>
    </row>
    <row r="1403" spans="1:8" x14ac:dyDescent="0.25">
      <c r="A1403">
        <v>858289</v>
      </c>
      <c r="B1403">
        <v>1234</v>
      </c>
      <c r="C1403">
        <v>1001</v>
      </c>
      <c r="D1403">
        <v>43249</v>
      </c>
      <c r="E1403">
        <v>2958465</v>
      </c>
      <c r="F1403" t="s">
        <v>3396</v>
      </c>
      <c r="H1403" t="s">
        <v>906</v>
      </c>
    </row>
    <row r="1404" spans="1:8" x14ac:dyDescent="0.25">
      <c r="A1404">
        <v>858291</v>
      </c>
      <c r="B1404">
        <v>1824</v>
      </c>
      <c r="C1404">
        <v>1001</v>
      </c>
      <c r="D1404">
        <v>43249</v>
      </c>
      <c r="E1404">
        <v>2958465</v>
      </c>
      <c r="F1404" t="s">
        <v>3396</v>
      </c>
      <c r="H1404" t="s">
        <v>914</v>
      </c>
    </row>
    <row r="1405" spans="1:8" x14ac:dyDescent="0.25">
      <c r="A1405">
        <v>858294</v>
      </c>
      <c r="B1405">
        <v>1431</v>
      </c>
      <c r="C1405">
        <v>1001</v>
      </c>
      <c r="D1405">
        <v>43249</v>
      </c>
      <c r="E1405">
        <v>2958465</v>
      </c>
      <c r="F1405" t="s">
        <v>3396</v>
      </c>
      <c r="H1405" t="s">
        <v>910</v>
      </c>
    </row>
    <row r="1406" spans="1:8" x14ac:dyDescent="0.25">
      <c r="A1406">
        <v>864280</v>
      </c>
      <c r="B1406">
        <v>4460</v>
      </c>
      <c r="C1406">
        <v>1001</v>
      </c>
      <c r="D1406">
        <v>43249</v>
      </c>
      <c r="E1406">
        <v>2958465</v>
      </c>
      <c r="F1406" t="s">
        <v>3396</v>
      </c>
      <c r="H1406" t="s">
        <v>3476</v>
      </c>
    </row>
    <row r="1407" spans="1:8" x14ac:dyDescent="0.25">
      <c r="A1407">
        <v>875712</v>
      </c>
      <c r="B1407">
        <v>1409</v>
      </c>
      <c r="C1407">
        <v>1001</v>
      </c>
      <c r="D1407">
        <v>43249</v>
      </c>
      <c r="E1407">
        <v>2958465</v>
      </c>
      <c r="F1407" t="s">
        <v>3396</v>
      </c>
      <c r="H1407" t="s">
        <v>981</v>
      </c>
    </row>
    <row r="1408" spans="1:8" x14ac:dyDescent="0.25">
      <c r="A1408">
        <v>875713</v>
      </c>
      <c r="B1408">
        <v>1140</v>
      </c>
      <c r="C1408">
        <v>1001</v>
      </c>
      <c r="D1408">
        <v>43249</v>
      </c>
      <c r="E1408">
        <v>2958465</v>
      </c>
      <c r="F1408" t="s">
        <v>3396</v>
      </c>
      <c r="H1408" t="s">
        <v>873</v>
      </c>
    </row>
    <row r="1409" spans="1:8" x14ac:dyDescent="0.25">
      <c r="A1409">
        <v>876254</v>
      </c>
      <c r="B1409">
        <v>1575</v>
      </c>
      <c r="C1409">
        <v>1001</v>
      </c>
      <c r="D1409">
        <v>43249</v>
      </c>
      <c r="E1409">
        <v>2958465</v>
      </c>
      <c r="F1409" t="s">
        <v>3396</v>
      </c>
      <c r="H1409" t="s">
        <v>975</v>
      </c>
    </row>
    <row r="1410" spans="1:8" x14ac:dyDescent="0.25">
      <c r="A1410">
        <v>876255</v>
      </c>
      <c r="B1410">
        <v>910</v>
      </c>
      <c r="C1410">
        <v>1001</v>
      </c>
      <c r="D1410">
        <v>43249</v>
      </c>
      <c r="E1410">
        <v>2958465</v>
      </c>
      <c r="F1410" t="s">
        <v>3396</v>
      </c>
      <c r="H1410" t="s">
        <v>905</v>
      </c>
    </row>
    <row r="1411" spans="1:8" x14ac:dyDescent="0.25">
      <c r="A1411">
        <v>876257</v>
      </c>
      <c r="B1411">
        <v>910</v>
      </c>
      <c r="C1411">
        <v>1001</v>
      </c>
      <c r="D1411">
        <v>43249</v>
      </c>
      <c r="E1411">
        <v>2958465</v>
      </c>
      <c r="F1411" t="s">
        <v>3396</v>
      </c>
      <c r="H1411" t="s">
        <v>885</v>
      </c>
    </row>
    <row r="1412" spans="1:8" x14ac:dyDescent="0.25">
      <c r="A1412">
        <v>876258</v>
      </c>
      <c r="B1412">
        <v>2024</v>
      </c>
      <c r="C1412">
        <v>1001</v>
      </c>
      <c r="D1412">
        <v>43249</v>
      </c>
      <c r="E1412">
        <v>2958465</v>
      </c>
      <c r="F1412" t="s">
        <v>3396</v>
      </c>
      <c r="H1412" t="s">
        <v>890</v>
      </c>
    </row>
    <row r="1413" spans="1:8" x14ac:dyDescent="0.25">
      <c r="A1413">
        <v>876259</v>
      </c>
      <c r="B1413">
        <v>1487</v>
      </c>
      <c r="C1413">
        <v>1001</v>
      </c>
      <c r="D1413">
        <v>43249</v>
      </c>
      <c r="E1413">
        <v>2958465</v>
      </c>
      <c r="F1413" t="s">
        <v>3396</v>
      </c>
      <c r="H1413" t="s">
        <v>887</v>
      </c>
    </row>
    <row r="1414" spans="1:8" x14ac:dyDescent="0.25">
      <c r="A1414">
        <v>876261</v>
      </c>
      <c r="B1414">
        <v>1943</v>
      </c>
      <c r="C1414">
        <v>1001</v>
      </c>
      <c r="D1414">
        <v>43249</v>
      </c>
      <c r="E1414">
        <v>2958465</v>
      </c>
      <c r="F1414" t="s">
        <v>3396</v>
      </c>
      <c r="H1414" t="s">
        <v>897</v>
      </c>
    </row>
    <row r="1415" spans="1:8" x14ac:dyDescent="0.25">
      <c r="A1415">
        <v>876262</v>
      </c>
      <c r="B1415">
        <v>1621</v>
      </c>
      <c r="C1415">
        <v>1001</v>
      </c>
      <c r="D1415">
        <v>43249</v>
      </c>
      <c r="E1415">
        <v>2958465</v>
      </c>
      <c r="F1415" t="s">
        <v>3396</v>
      </c>
      <c r="H1415" t="s">
        <v>3326</v>
      </c>
    </row>
    <row r="1416" spans="1:8" x14ac:dyDescent="0.25">
      <c r="A1416">
        <v>876263</v>
      </c>
      <c r="B1416">
        <v>1170</v>
      </c>
      <c r="C1416">
        <v>1001</v>
      </c>
      <c r="D1416">
        <v>43249</v>
      </c>
      <c r="E1416">
        <v>2958465</v>
      </c>
      <c r="F1416" t="s">
        <v>3396</v>
      </c>
      <c r="H1416" t="s">
        <v>972</v>
      </c>
    </row>
    <row r="1417" spans="1:8" x14ac:dyDescent="0.25">
      <c r="A1417">
        <v>876264</v>
      </c>
      <c r="B1417">
        <v>1967</v>
      </c>
      <c r="C1417">
        <v>1001</v>
      </c>
      <c r="D1417">
        <v>43249</v>
      </c>
      <c r="E1417">
        <v>2958465</v>
      </c>
      <c r="F1417" t="s">
        <v>3396</v>
      </c>
      <c r="H1417" t="s">
        <v>961</v>
      </c>
    </row>
    <row r="1418" spans="1:8" x14ac:dyDescent="0.25">
      <c r="A1418">
        <v>876265</v>
      </c>
      <c r="B1418">
        <v>1460</v>
      </c>
      <c r="C1418">
        <v>1001</v>
      </c>
      <c r="D1418">
        <v>43249</v>
      </c>
      <c r="E1418">
        <v>2958465</v>
      </c>
      <c r="F1418" t="s">
        <v>3396</v>
      </c>
      <c r="H1418" t="s">
        <v>914</v>
      </c>
    </row>
    <row r="1419" spans="1:8" x14ac:dyDescent="0.25">
      <c r="A1419">
        <v>876266</v>
      </c>
      <c r="B1419">
        <v>1434</v>
      </c>
      <c r="C1419">
        <v>1001</v>
      </c>
      <c r="D1419">
        <v>43249</v>
      </c>
      <c r="E1419">
        <v>2958465</v>
      </c>
      <c r="F1419" t="s">
        <v>3396</v>
      </c>
      <c r="H1419" t="s">
        <v>911</v>
      </c>
    </row>
    <row r="1420" spans="1:8" x14ac:dyDescent="0.25">
      <c r="A1420">
        <v>876267</v>
      </c>
      <c r="B1420">
        <v>2096</v>
      </c>
      <c r="C1420">
        <v>1001</v>
      </c>
      <c r="D1420">
        <v>43249</v>
      </c>
      <c r="E1420">
        <v>2958465</v>
      </c>
      <c r="F1420" t="s">
        <v>3396</v>
      </c>
      <c r="H1420" t="s">
        <v>970</v>
      </c>
    </row>
    <row r="1421" spans="1:8" x14ac:dyDescent="0.25">
      <c r="A1421">
        <v>876268</v>
      </c>
      <c r="B1421">
        <v>960</v>
      </c>
      <c r="C1421">
        <v>1001</v>
      </c>
      <c r="D1421">
        <v>43249</v>
      </c>
      <c r="E1421">
        <v>2958465</v>
      </c>
      <c r="F1421" t="s">
        <v>3396</v>
      </c>
      <c r="H1421" t="s">
        <v>3327</v>
      </c>
    </row>
    <row r="1422" spans="1:8" x14ac:dyDescent="0.25">
      <c r="A1422">
        <v>876269</v>
      </c>
      <c r="B1422">
        <v>880</v>
      </c>
      <c r="C1422">
        <v>1001</v>
      </c>
      <c r="D1422">
        <v>43249</v>
      </c>
      <c r="E1422">
        <v>2958465</v>
      </c>
      <c r="F1422" t="s">
        <v>3396</v>
      </c>
      <c r="H1422" t="s">
        <v>3328</v>
      </c>
    </row>
    <row r="1423" spans="1:8" x14ac:dyDescent="0.25">
      <c r="A1423">
        <v>876270</v>
      </c>
      <c r="B1423">
        <v>880</v>
      </c>
      <c r="C1423">
        <v>1001</v>
      </c>
      <c r="D1423">
        <v>43249</v>
      </c>
      <c r="E1423">
        <v>2958465</v>
      </c>
      <c r="F1423" t="s">
        <v>3396</v>
      </c>
      <c r="H1423" t="s">
        <v>3477</v>
      </c>
    </row>
    <row r="1424" spans="1:8" x14ac:dyDescent="0.25">
      <c r="A1424">
        <v>876272</v>
      </c>
      <c r="B1424">
        <v>1973</v>
      </c>
      <c r="C1424">
        <v>1001</v>
      </c>
      <c r="D1424">
        <v>43249</v>
      </c>
      <c r="E1424">
        <v>2958465</v>
      </c>
      <c r="F1424" t="s">
        <v>3396</v>
      </c>
      <c r="H1424" t="s">
        <v>876</v>
      </c>
    </row>
    <row r="1425" spans="1:8" x14ac:dyDescent="0.25">
      <c r="A1425">
        <v>885346</v>
      </c>
      <c r="B1425">
        <v>1393</v>
      </c>
      <c r="C1425">
        <v>1001</v>
      </c>
      <c r="D1425">
        <v>43249</v>
      </c>
      <c r="E1425">
        <v>2958465</v>
      </c>
      <c r="F1425" t="s">
        <v>3396</v>
      </c>
      <c r="H1425" t="s">
        <v>916</v>
      </c>
    </row>
    <row r="1426" spans="1:8" x14ac:dyDescent="0.25">
      <c r="A1426">
        <v>885347</v>
      </c>
      <c r="B1426">
        <v>1280</v>
      </c>
      <c r="C1426">
        <v>1001</v>
      </c>
      <c r="D1426">
        <v>43249</v>
      </c>
      <c r="E1426">
        <v>2958465</v>
      </c>
      <c r="F1426" t="s">
        <v>3396</v>
      </c>
      <c r="H1426" t="s">
        <v>978</v>
      </c>
    </row>
    <row r="1427" spans="1:8" x14ac:dyDescent="0.25">
      <c r="A1427">
        <v>886827</v>
      </c>
      <c r="B1427">
        <v>1954</v>
      </c>
      <c r="C1427">
        <v>1001</v>
      </c>
      <c r="D1427">
        <v>43249</v>
      </c>
      <c r="E1427">
        <v>2958465</v>
      </c>
      <c r="F1427" t="s">
        <v>3396</v>
      </c>
      <c r="H1427" t="s">
        <v>3478</v>
      </c>
    </row>
    <row r="1428" spans="1:8" x14ac:dyDescent="0.25">
      <c r="A1428">
        <v>887479</v>
      </c>
      <c r="B1428">
        <v>1130</v>
      </c>
      <c r="C1428">
        <v>1001</v>
      </c>
      <c r="D1428">
        <v>43249</v>
      </c>
      <c r="E1428">
        <v>2958465</v>
      </c>
      <c r="F1428" t="s">
        <v>3396</v>
      </c>
      <c r="H1428" t="s">
        <v>949</v>
      </c>
    </row>
    <row r="1429" spans="1:8" x14ac:dyDescent="0.25">
      <c r="A1429">
        <v>887480</v>
      </c>
      <c r="B1429">
        <v>900</v>
      </c>
      <c r="C1429">
        <v>1001</v>
      </c>
      <c r="D1429">
        <v>43249</v>
      </c>
      <c r="E1429">
        <v>2958465</v>
      </c>
      <c r="F1429" t="s">
        <v>3396</v>
      </c>
      <c r="H1429" t="s">
        <v>901</v>
      </c>
    </row>
    <row r="1430" spans="1:8" x14ac:dyDescent="0.25">
      <c r="A1430">
        <v>887481</v>
      </c>
      <c r="B1430">
        <v>1153</v>
      </c>
      <c r="C1430">
        <v>1001</v>
      </c>
      <c r="D1430">
        <v>43249</v>
      </c>
      <c r="E1430">
        <v>2958465</v>
      </c>
      <c r="F1430" t="s">
        <v>3396</v>
      </c>
      <c r="H1430" t="s">
        <v>3479</v>
      </c>
    </row>
    <row r="1431" spans="1:8" x14ac:dyDescent="0.25">
      <c r="A1431">
        <v>895235</v>
      </c>
      <c r="B1431">
        <v>5860</v>
      </c>
      <c r="C1431">
        <v>1001</v>
      </c>
      <c r="D1431">
        <v>43249</v>
      </c>
      <c r="E1431">
        <v>2958465</v>
      </c>
      <c r="F1431" t="s">
        <v>3396</v>
      </c>
      <c r="H1431" t="s">
        <v>746</v>
      </c>
    </row>
    <row r="1432" spans="1:8" x14ac:dyDescent="0.25">
      <c r="A1432">
        <v>895236</v>
      </c>
      <c r="B1432">
        <v>5690</v>
      </c>
      <c r="C1432">
        <v>1001</v>
      </c>
      <c r="D1432">
        <v>43249</v>
      </c>
      <c r="E1432">
        <v>2958465</v>
      </c>
      <c r="F1432" t="s">
        <v>3396</v>
      </c>
      <c r="H1432" t="s">
        <v>747</v>
      </c>
    </row>
    <row r="1433" spans="1:8" x14ac:dyDescent="0.25">
      <c r="A1433">
        <v>895237</v>
      </c>
      <c r="B1433">
        <v>6670</v>
      </c>
      <c r="C1433">
        <v>1001</v>
      </c>
      <c r="D1433">
        <v>43249</v>
      </c>
      <c r="E1433">
        <v>2958465</v>
      </c>
      <c r="F1433" t="s">
        <v>3396</v>
      </c>
      <c r="H1433" t="s">
        <v>766</v>
      </c>
    </row>
    <row r="1434" spans="1:8" x14ac:dyDescent="0.25">
      <c r="A1434">
        <v>895245</v>
      </c>
      <c r="B1434">
        <v>883</v>
      </c>
      <c r="C1434">
        <v>1001</v>
      </c>
      <c r="D1434">
        <v>43249</v>
      </c>
      <c r="E1434">
        <v>2958465</v>
      </c>
      <c r="F1434" t="s">
        <v>3396</v>
      </c>
      <c r="H1434" t="s">
        <v>3480</v>
      </c>
    </row>
    <row r="1435" spans="1:8" x14ac:dyDescent="0.25">
      <c r="A1435">
        <v>895246</v>
      </c>
      <c r="B1435">
        <v>1260</v>
      </c>
      <c r="C1435">
        <v>1001</v>
      </c>
      <c r="D1435">
        <v>43249</v>
      </c>
      <c r="E1435">
        <v>2958465</v>
      </c>
      <c r="F1435" t="s">
        <v>3396</v>
      </c>
      <c r="H1435" t="s">
        <v>867</v>
      </c>
    </row>
    <row r="1436" spans="1:8" x14ac:dyDescent="0.25">
      <c r="A1436">
        <v>895247</v>
      </c>
      <c r="B1436">
        <v>2028</v>
      </c>
      <c r="C1436">
        <v>1001</v>
      </c>
      <c r="D1436">
        <v>43249</v>
      </c>
      <c r="E1436">
        <v>2958465</v>
      </c>
      <c r="F1436" t="s">
        <v>3396</v>
      </c>
      <c r="H1436" t="s">
        <v>3329</v>
      </c>
    </row>
    <row r="1437" spans="1:8" x14ac:dyDescent="0.25">
      <c r="A1437">
        <v>895248</v>
      </c>
      <c r="B1437">
        <v>1325</v>
      </c>
      <c r="C1437">
        <v>1001</v>
      </c>
      <c r="D1437">
        <v>43249</v>
      </c>
      <c r="E1437">
        <v>2958465</v>
      </c>
      <c r="F1437" t="s">
        <v>3396</v>
      </c>
      <c r="H1437" t="s">
        <v>902</v>
      </c>
    </row>
    <row r="1438" spans="1:8" x14ac:dyDescent="0.25">
      <c r="A1438">
        <v>895249</v>
      </c>
      <c r="B1438">
        <v>1135</v>
      </c>
      <c r="C1438">
        <v>1001</v>
      </c>
      <c r="D1438">
        <v>43249</v>
      </c>
      <c r="E1438">
        <v>2958465</v>
      </c>
      <c r="F1438" t="s">
        <v>3396</v>
      </c>
      <c r="H1438" t="s">
        <v>901</v>
      </c>
    </row>
    <row r="1439" spans="1:8" x14ac:dyDescent="0.25">
      <c r="A1439">
        <v>895250</v>
      </c>
      <c r="B1439">
        <v>1597</v>
      </c>
      <c r="C1439">
        <v>1001</v>
      </c>
      <c r="D1439">
        <v>43249</v>
      </c>
      <c r="E1439">
        <v>2958465</v>
      </c>
      <c r="F1439" t="s">
        <v>3396</v>
      </c>
      <c r="H1439" t="s">
        <v>3330</v>
      </c>
    </row>
    <row r="1440" spans="1:8" x14ac:dyDescent="0.25">
      <c r="A1440">
        <v>895743</v>
      </c>
      <c r="B1440">
        <v>1291</v>
      </c>
      <c r="C1440">
        <v>1001</v>
      </c>
      <c r="D1440">
        <v>43249</v>
      </c>
      <c r="E1440">
        <v>2958465</v>
      </c>
      <c r="F1440" t="s">
        <v>3396</v>
      </c>
      <c r="H1440" t="s">
        <v>969</v>
      </c>
    </row>
    <row r="1441" spans="1:8" x14ac:dyDescent="0.25">
      <c r="A1441">
        <v>895824</v>
      </c>
      <c r="B1441">
        <v>2112</v>
      </c>
      <c r="C1441">
        <v>1001</v>
      </c>
      <c r="D1441">
        <v>43249</v>
      </c>
      <c r="E1441">
        <v>2958465</v>
      </c>
      <c r="F1441" t="s">
        <v>3396</v>
      </c>
      <c r="H1441" t="s">
        <v>892</v>
      </c>
    </row>
    <row r="1442" spans="1:8" x14ac:dyDescent="0.25">
      <c r="A1442">
        <v>895825</v>
      </c>
      <c r="B1442">
        <v>1410</v>
      </c>
      <c r="C1442">
        <v>1001</v>
      </c>
      <c r="D1442">
        <v>43249</v>
      </c>
      <c r="E1442">
        <v>2958465</v>
      </c>
      <c r="F1442" t="s">
        <v>3396</v>
      </c>
      <c r="H1442" t="s">
        <v>3481</v>
      </c>
    </row>
    <row r="1443" spans="1:8" x14ac:dyDescent="0.25">
      <c r="A1443">
        <v>895826</v>
      </c>
      <c r="B1443">
        <v>1700</v>
      </c>
      <c r="C1443">
        <v>1001</v>
      </c>
      <c r="D1443">
        <v>43249</v>
      </c>
      <c r="E1443">
        <v>2958465</v>
      </c>
      <c r="F1443" t="s">
        <v>3396</v>
      </c>
      <c r="H1443" t="s">
        <v>954</v>
      </c>
    </row>
    <row r="1444" spans="1:8" x14ac:dyDescent="0.25">
      <c r="A1444">
        <v>895827</v>
      </c>
      <c r="B1444">
        <v>1287</v>
      </c>
      <c r="C1444">
        <v>1001</v>
      </c>
      <c r="D1444">
        <v>43249</v>
      </c>
      <c r="E1444">
        <v>2958465</v>
      </c>
      <c r="F1444" t="s">
        <v>3396</v>
      </c>
      <c r="H1444" t="s">
        <v>3482</v>
      </c>
    </row>
    <row r="1445" spans="1:8" x14ac:dyDescent="0.25">
      <c r="A1445">
        <v>895872</v>
      </c>
      <c r="B1445">
        <v>3200</v>
      </c>
      <c r="C1445">
        <v>1001</v>
      </c>
      <c r="D1445">
        <v>43249</v>
      </c>
      <c r="E1445">
        <v>2958465</v>
      </c>
      <c r="F1445" t="s">
        <v>3396</v>
      </c>
      <c r="H1445" t="s">
        <v>39</v>
      </c>
    </row>
    <row r="1446" spans="1:8" x14ac:dyDescent="0.25">
      <c r="A1446">
        <v>902421</v>
      </c>
      <c r="B1446">
        <v>4450</v>
      </c>
      <c r="C1446">
        <v>1001</v>
      </c>
      <c r="D1446">
        <v>43249</v>
      </c>
      <c r="E1446">
        <v>2958465</v>
      </c>
      <c r="F1446" t="s">
        <v>3396</v>
      </c>
      <c r="H1446" t="s">
        <v>693</v>
      </c>
    </row>
    <row r="1447" spans="1:8" x14ac:dyDescent="0.25">
      <c r="A1447">
        <v>902455</v>
      </c>
      <c r="B1447">
        <v>4750</v>
      </c>
      <c r="C1447">
        <v>1001</v>
      </c>
      <c r="D1447">
        <v>43249</v>
      </c>
      <c r="E1447">
        <v>2958465</v>
      </c>
      <c r="F1447" t="s">
        <v>3396</v>
      </c>
      <c r="H1447" t="s">
        <v>672</v>
      </c>
    </row>
    <row r="1448" spans="1:8" x14ac:dyDescent="0.25">
      <c r="A1448">
        <v>903309</v>
      </c>
      <c r="B1448">
        <v>1251</v>
      </c>
      <c r="C1448">
        <v>1001</v>
      </c>
      <c r="D1448">
        <v>43249</v>
      </c>
      <c r="E1448">
        <v>2958465</v>
      </c>
      <c r="F1448" t="s">
        <v>3396</v>
      </c>
      <c r="H1448" t="s">
        <v>3331</v>
      </c>
    </row>
    <row r="1449" spans="1:8" x14ac:dyDescent="0.25">
      <c r="A1449">
        <v>903562</v>
      </c>
      <c r="B1449">
        <v>4750</v>
      </c>
      <c r="C1449">
        <v>1001</v>
      </c>
      <c r="D1449">
        <v>43249</v>
      </c>
      <c r="E1449">
        <v>2958465</v>
      </c>
      <c r="F1449" t="s">
        <v>3396</v>
      </c>
      <c r="H1449" t="s">
        <v>3483</v>
      </c>
    </row>
    <row r="1450" spans="1:8" x14ac:dyDescent="0.25">
      <c r="A1450">
        <v>903563</v>
      </c>
      <c r="B1450">
        <v>3850</v>
      </c>
      <c r="C1450">
        <v>1001</v>
      </c>
      <c r="D1450">
        <v>43249</v>
      </c>
      <c r="E1450">
        <v>2958465</v>
      </c>
      <c r="F1450" t="s">
        <v>3396</v>
      </c>
      <c r="H1450" t="s">
        <v>3484</v>
      </c>
    </row>
    <row r="1451" spans="1:8" x14ac:dyDescent="0.25">
      <c r="A1451">
        <v>903584</v>
      </c>
      <c r="B1451">
        <v>3850</v>
      </c>
      <c r="C1451">
        <v>1001</v>
      </c>
      <c r="D1451">
        <v>43249</v>
      </c>
      <c r="E1451">
        <v>2958465</v>
      </c>
      <c r="F1451" t="s">
        <v>3396</v>
      </c>
      <c r="H1451" t="s">
        <v>197</v>
      </c>
    </row>
    <row r="1452" spans="1:8" x14ac:dyDescent="0.25">
      <c r="A1452">
        <v>904491</v>
      </c>
      <c r="B1452">
        <v>5500</v>
      </c>
      <c r="C1452">
        <v>1001</v>
      </c>
      <c r="D1452">
        <v>43249</v>
      </c>
      <c r="E1452">
        <v>2958465</v>
      </c>
      <c r="F1452" t="s">
        <v>3396</v>
      </c>
      <c r="H1452" t="s">
        <v>3485</v>
      </c>
    </row>
    <row r="1453" spans="1:8" x14ac:dyDescent="0.25">
      <c r="A1453">
        <v>905773</v>
      </c>
      <c r="B1453">
        <v>1156</v>
      </c>
      <c r="C1453">
        <v>1001</v>
      </c>
      <c r="D1453">
        <v>43249</v>
      </c>
      <c r="E1453">
        <v>2958465</v>
      </c>
      <c r="F1453" t="s">
        <v>3396</v>
      </c>
      <c r="H1453" t="s">
        <v>3486</v>
      </c>
    </row>
    <row r="1454" spans="1:8" x14ac:dyDescent="0.25">
      <c r="A1454">
        <v>905864</v>
      </c>
      <c r="B1454">
        <v>1295</v>
      </c>
      <c r="C1454">
        <v>1001</v>
      </c>
      <c r="D1454">
        <v>43249</v>
      </c>
      <c r="E1454">
        <v>2958465</v>
      </c>
      <c r="F1454" t="s">
        <v>3396</v>
      </c>
      <c r="H1454" t="s">
        <v>3487</v>
      </c>
    </row>
    <row r="1455" spans="1:8" x14ac:dyDescent="0.25">
      <c r="A1455">
        <v>926897</v>
      </c>
      <c r="B1455">
        <v>1449</v>
      </c>
      <c r="C1455">
        <v>1001</v>
      </c>
      <c r="D1455">
        <v>43249</v>
      </c>
      <c r="E1455">
        <v>2958465</v>
      </c>
      <c r="F1455" t="s">
        <v>3396</v>
      </c>
      <c r="H1455" t="s">
        <v>944</v>
      </c>
    </row>
    <row r="1456" spans="1:8" x14ac:dyDescent="0.25">
      <c r="A1456">
        <v>926898</v>
      </c>
      <c r="B1456">
        <v>1575</v>
      </c>
      <c r="C1456">
        <v>1001</v>
      </c>
      <c r="D1456">
        <v>43249</v>
      </c>
      <c r="E1456">
        <v>2958465</v>
      </c>
      <c r="F1456" t="s">
        <v>3396</v>
      </c>
      <c r="H1456" t="s">
        <v>980</v>
      </c>
    </row>
    <row r="1457" spans="1:8" x14ac:dyDescent="0.25">
      <c r="A1457">
        <v>926899</v>
      </c>
      <c r="B1457">
        <v>2070</v>
      </c>
      <c r="C1457">
        <v>1001</v>
      </c>
      <c r="D1457">
        <v>43249</v>
      </c>
      <c r="E1457">
        <v>2958465</v>
      </c>
      <c r="F1457" t="s">
        <v>3396</v>
      </c>
      <c r="H1457" t="s">
        <v>957</v>
      </c>
    </row>
    <row r="1458" spans="1:8" x14ac:dyDescent="0.25">
      <c r="A1458">
        <v>938153</v>
      </c>
      <c r="B1458">
        <v>1720</v>
      </c>
      <c r="C1458">
        <v>1001</v>
      </c>
      <c r="D1458">
        <v>43249</v>
      </c>
      <c r="E1458">
        <v>2958465</v>
      </c>
      <c r="F1458" t="s">
        <v>3396</v>
      </c>
      <c r="H1458" t="s">
        <v>894</v>
      </c>
    </row>
    <row r="1459" spans="1:8" x14ac:dyDescent="0.25">
      <c r="A1459">
        <v>938154</v>
      </c>
      <c r="B1459">
        <v>1911</v>
      </c>
      <c r="C1459">
        <v>1001</v>
      </c>
      <c r="D1459">
        <v>43249</v>
      </c>
      <c r="E1459">
        <v>2958465</v>
      </c>
      <c r="F1459" t="s">
        <v>3396</v>
      </c>
      <c r="H1459" t="s">
        <v>3332</v>
      </c>
    </row>
    <row r="1460" spans="1:8" x14ac:dyDescent="0.25">
      <c r="A1460">
        <v>938155</v>
      </c>
      <c r="B1460">
        <v>1788</v>
      </c>
      <c r="C1460">
        <v>1001</v>
      </c>
      <c r="D1460">
        <v>43249</v>
      </c>
      <c r="E1460">
        <v>2958465</v>
      </c>
      <c r="F1460" t="s">
        <v>3396</v>
      </c>
      <c r="H1460" t="s">
        <v>973</v>
      </c>
    </row>
    <row r="1461" spans="1:8" x14ac:dyDescent="0.25">
      <c r="A1461">
        <v>938271</v>
      </c>
      <c r="B1461">
        <v>3650</v>
      </c>
      <c r="C1461">
        <v>1001</v>
      </c>
      <c r="D1461">
        <v>43249</v>
      </c>
      <c r="E1461">
        <v>2958465</v>
      </c>
      <c r="F1461" t="s">
        <v>3396</v>
      </c>
      <c r="H1461" t="s">
        <v>370</v>
      </c>
    </row>
    <row r="1462" spans="1:8" x14ac:dyDescent="0.25">
      <c r="A1462">
        <v>938846</v>
      </c>
      <c r="B1462">
        <v>3850</v>
      </c>
      <c r="C1462">
        <v>1001</v>
      </c>
      <c r="D1462">
        <v>43249</v>
      </c>
      <c r="E1462">
        <v>2958465</v>
      </c>
      <c r="F1462" t="s">
        <v>3396</v>
      </c>
      <c r="H1462" t="s">
        <v>3488</v>
      </c>
    </row>
    <row r="1463" spans="1:8" x14ac:dyDescent="0.25">
      <c r="A1463">
        <v>938847</v>
      </c>
      <c r="B1463">
        <v>4750</v>
      </c>
      <c r="C1463">
        <v>1001</v>
      </c>
      <c r="D1463">
        <v>43249</v>
      </c>
      <c r="E1463">
        <v>2958465</v>
      </c>
      <c r="F1463" t="s">
        <v>3396</v>
      </c>
      <c r="H1463" t="s">
        <v>631</v>
      </c>
    </row>
    <row r="1464" spans="1:8" x14ac:dyDescent="0.25">
      <c r="A1464">
        <v>938848</v>
      </c>
      <c r="B1464">
        <v>4750</v>
      </c>
      <c r="C1464">
        <v>1001</v>
      </c>
      <c r="D1464">
        <v>43249</v>
      </c>
      <c r="E1464">
        <v>2958465</v>
      </c>
      <c r="F1464" t="s">
        <v>3396</v>
      </c>
      <c r="H1464" t="s">
        <v>404</v>
      </c>
    </row>
    <row r="1465" spans="1:8" x14ac:dyDescent="0.25">
      <c r="A1465">
        <v>938849</v>
      </c>
      <c r="B1465">
        <v>4750</v>
      </c>
      <c r="C1465">
        <v>1001</v>
      </c>
      <c r="D1465">
        <v>43249</v>
      </c>
      <c r="E1465">
        <v>2958465</v>
      </c>
      <c r="F1465" t="s">
        <v>3396</v>
      </c>
      <c r="H1465" t="s">
        <v>3489</v>
      </c>
    </row>
    <row r="1466" spans="1:8" x14ac:dyDescent="0.25">
      <c r="A1466">
        <v>938850</v>
      </c>
      <c r="B1466">
        <v>2950</v>
      </c>
      <c r="C1466">
        <v>1001</v>
      </c>
      <c r="D1466">
        <v>43249</v>
      </c>
      <c r="E1466">
        <v>2958465</v>
      </c>
      <c r="F1466" t="s">
        <v>3396</v>
      </c>
      <c r="H1466" t="s">
        <v>341</v>
      </c>
    </row>
    <row r="1467" spans="1:8" x14ac:dyDescent="0.25">
      <c r="A1467">
        <v>938852</v>
      </c>
      <c r="B1467">
        <v>3200</v>
      </c>
      <c r="C1467">
        <v>1001</v>
      </c>
      <c r="D1467">
        <v>43249</v>
      </c>
      <c r="E1467">
        <v>2958465</v>
      </c>
      <c r="F1467" t="s">
        <v>3396</v>
      </c>
      <c r="H1467" t="s">
        <v>3490</v>
      </c>
    </row>
    <row r="1468" spans="1:8" x14ac:dyDescent="0.25">
      <c r="A1468">
        <v>938853</v>
      </c>
      <c r="B1468">
        <v>3200</v>
      </c>
      <c r="C1468">
        <v>1001</v>
      </c>
      <c r="D1468">
        <v>43249</v>
      </c>
      <c r="E1468">
        <v>2958465</v>
      </c>
      <c r="F1468" t="s">
        <v>3396</v>
      </c>
      <c r="H1468" t="s">
        <v>3491</v>
      </c>
    </row>
    <row r="1469" spans="1:8" x14ac:dyDescent="0.25">
      <c r="A1469">
        <v>938854</v>
      </c>
      <c r="B1469">
        <v>3650</v>
      </c>
      <c r="C1469">
        <v>1001</v>
      </c>
      <c r="D1469">
        <v>43249</v>
      </c>
      <c r="E1469">
        <v>2958465</v>
      </c>
      <c r="F1469" t="s">
        <v>3396</v>
      </c>
      <c r="H1469" t="s">
        <v>359</v>
      </c>
    </row>
    <row r="1470" spans="1:8" x14ac:dyDescent="0.25">
      <c r="A1470">
        <v>938855</v>
      </c>
      <c r="B1470">
        <v>3850</v>
      </c>
      <c r="C1470">
        <v>1001</v>
      </c>
      <c r="D1470">
        <v>43249</v>
      </c>
      <c r="E1470">
        <v>2958465</v>
      </c>
      <c r="F1470" t="s">
        <v>3396</v>
      </c>
      <c r="H1470" t="s">
        <v>129</v>
      </c>
    </row>
    <row r="1471" spans="1:8" x14ac:dyDescent="0.25">
      <c r="A1471">
        <v>938856</v>
      </c>
      <c r="B1471">
        <v>3850</v>
      </c>
      <c r="C1471">
        <v>1001</v>
      </c>
      <c r="D1471">
        <v>43249</v>
      </c>
      <c r="E1471">
        <v>2958465</v>
      </c>
      <c r="F1471" t="s">
        <v>3396</v>
      </c>
      <c r="H1471" t="s">
        <v>375</v>
      </c>
    </row>
    <row r="1472" spans="1:8" x14ac:dyDescent="0.25">
      <c r="A1472">
        <v>938857</v>
      </c>
      <c r="B1472">
        <v>3650</v>
      </c>
      <c r="C1472">
        <v>1001</v>
      </c>
      <c r="D1472">
        <v>43249</v>
      </c>
      <c r="E1472">
        <v>2958465</v>
      </c>
      <c r="F1472" t="s">
        <v>3396</v>
      </c>
      <c r="H1472" t="s">
        <v>3492</v>
      </c>
    </row>
    <row r="1473" spans="1:8" x14ac:dyDescent="0.25">
      <c r="A1473">
        <v>938858</v>
      </c>
      <c r="B1473">
        <v>3650</v>
      </c>
      <c r="C1473">
        <v>1001</v>
      </c>
      <c r="D1473">
        <v>43249</v>
      </c>
      <c r="E1473">
        <v>2958465</v>
      </c>
      <c r="F1473" t="s">
        <v>3396</v>
      </c>
      <c r="H1473" t="s">
        <v>3493</v>
      </c>
    </row>
    <row r="1474" spans="1:8" x14ac:dyDescent="0.25">
      <c r="A1474">
        <v>939650</v>
      </c>
      <c r="B1474">
        <v>4750</v>
      </c>
      <c r="C1474">
        <v>1001</v>
      </c>
      <c r="D1474">
        <v>43249</v>
      </c>
      <c r="E1474">
        <v>2958465</v>
      </c>
      <c r="F1474" t="s">
        <v>3396</v>
      </c>
      <c r="H1474" t="s">
        <v>658</v>
      </c>
    </row>
    <row r="1475" spans="1:8" x14ac:dyDescent="0.25">
      <c r="A1475">
        <v>939651</v>
      </c>
      <c r="B1475">
        <v>4750</v>
      </c>
      <c r="C1475">
        <v>1001</v>
      </c>
      <c r="D1475">
        <v>43249</v>
      </c>
      <c r="E1475">
        <v>2958465</v>
      </c>
      <c r="F1475" t="s">
        <v>3396</v>
      </c>
      <c r="H1475" t="s">
        <v>732</v>
      </c>
    </row>
    <row r="1476" spans="1:8" x14ac:dyDescent="0.25">
      <c r="A1476">
        <v>939652</v>
      </c>
      <c r="B1476">
        <v>4750</v>
      </c>
      <c r="C1476">
        <v>1001</v>
      </c>
      <c r="D1476">
        <v>43249</v>
      </c>
      <c r="E1476">
        <v>2958465</v>
      </c>
      <c r="F1476" t="s">
        <v>3396</v>
      </c>
      <c r="H1476" t="s">
        <v>3494</v>
      </c>
    </row>
    <row r="1477" spans="1:8" x14ac:dyDescent="0.25">
      <c r="A1477">
        <v>939653</v>
      </c>
      <c r="B1477">
        <v>3200</v>
      </c>
      <c r="C1477">
        <v>1001</v>
      </c>
      <c r="D1477">
        <v>43249</v>
      </c>
      <c r="E1477">
        <v>2958465</v>
      </c>
      <c r="F1477" t="s">
        <v>3396</v>
      </c>
      <c r="H1477" t="s">
        <v>85</v>
      </c>
    </row>
    <row r="1478" spans="1:8" x14ac:dyDescent="0.25">
      <c r="A1478">
        <v>939664</v>
      </c>
      <c r="B1478">
        <v>3050</v>
      </c>
      <c r="C1478">
        <v>1001</v>
      </c>
      <c r="D1478">
        <v>43249</v>
      </c>
      <c r="E1478">
        <v>2958465</v>
      </c>
      <c r="F1478" t="s">
        <v>3396</v>
      </c>
      <c r="H1478" t="s">
        <v>70</v>
      </c>
    </row>
    <row r="1479" spans="1:8" x14ac:dyDescent="0.25">
      <c r="A1479">
        <v>939666</v>
      </c>
      <c r="B1479">
        <v>3650</v>
      </c>
      <c r="C1479">
        <v>1001</v>
      </c>
      <c r="D1479">
        <v>43249</v>
      </c>
      <c r="E1479">
        <v>2958465</v>
      </c>
      <c r="F1479" t="s">
        <v>3396</v>
      </c>
      <c r="H1479" t="s">
        <v>283</v>
      </c>
    </row>
    <row r="1480" spans="1:8" x14ac:dyDescent="0.25">
      <c r="A1480">
        <v>939667</v>
      </c>
      <c r="B1480">
        <v>4750</v>
      </c>
      <c r="C1480">
        <v>1001</v>
      </c>
      <c r="D1480">
        <v>43249</v>
      </c>
      <c r="E1480">
        <v>2958465</v>
      </c>
      <c r="F1480" t="s">
        <v>3396</v>
      </c>
      <c r="H1480" t="s">
        <v>414</v>
      </c>
    </row>
    <row r="1481" spans="1:8" x14ac:dyDescent="0.25">
      <c r="A1481">
        <v>940253</v>
      </c>
      <c r="B1481">
        <v>1555</v>
      </c>
      <c r="C1481">
        <v>1001</v>
      </c>
      <c r="D1481">
        <v>43249</v>
      </c>
      <c r="E1481">
        <v>2958465</v>
      </c>
      <c r="F1481" t="s">
        <v>3396</v>
      </c>
      <c r="H1481" t="s">
        <v>3495</v>
      </c>
    </row>
    <row r="1482" spans="1:8" x14ac:dyDescent="0.25">
      <c r="A1482">
        <v>941464</v>
      </c>
      <c r="B1482">
        <v>880</v>
      </c>
      <c r="C1482">
        <v>1001</v>
      </c>
      <c r="D1482">
        <v>43249</v>
      </c>
      <c r="E1482">
        <v>2958465</v>
      </c>
      <c r="F1482" t="s">
        <v>3396</v>
      </c>
      <c r="H1482" t="s">
        <v>923</v>
      </c>
    </row>
    <row r="1483" spans="1:8" x14ac:dyDescent="0.25">
      <c r="A1483">
        <v>941465</v>
      </c>
      <c r="B1483">
        <v>960</v>
      </c>
      <c r="C1483">
        <v>1001</v>
      </c>
      <c r="D1483">
        <v>43249</v>
      </c>
      <c r="E1483">
        <v>2958465</v>
      </c>
      <c r="F1483" t="s">
        <v>3396</v>
      </c>
      <c r="H1483" t="s">
        <v>930</v>
      </c>
    </row>
    <row r="1484" spans="1:8" x14ac:dyDescent="0.25">
      <c r="A1484">
        <v>941466</v>
      </c>
      <c r="B1484">
        <v>880</v>
      </c>
      <c r="C1484">
        <v>1001</v>
      </c>
      <c r="D1484">
        <v>43249</v>
      </c>
      <c r="E1484">
        <v>2958465</v>
      </c>
      <c r="F1484" t="s">
        <v>3396</v>
      </c>
      <c r="H1484" t="s">
        <v>3496</v>
      </c>
    </row>
    <row r="1485" spans="1:8" x14ac:dyDescent="0.25">
      <c r="A1485">
        <v>941593</v>
      </c>
      <c r="B1485">
        <v>4750</v>
      </c>
      <c r="C1485">
        <v>1001</v>
      </c>
      <c r="D1485">
        <v>43249</v>
      </c>
      <c r="E1485">
        <v>2958465</v>
      </c>
      <c r="F1485" t="s">
        <v>3396</v>
      </c>
      <c r="H1485" t="s">
        <v>654</v>
      </c>
    </row>
    <row r="1486" spans="1:8" x14ac:dyDescent="0.25">
      <c r="A1486">
        <v>941594</v>
      </c>
      <c r="B1486">
        <v>4750</v>
      </c>
      <c r="C1486">
        <v>1001</v>
      </c>
      <c r="D1486">
        <v>43249</v>
      </c>
      <c r="E1486">
        <v>2958465</v>
      </c>
      <c r="F1486" t="s">
        <v>3396</v>
      </c>
      <c r="H1486" t="s">
        <v>408</v>
      </c>
    </row>
    <row r="1487" spans="1:8" x14ac:dyDescent="0.25">
      <c r="A1487">
        <v>941595</v>
      </c>
      <c r="B1487">
        <v>4750</v>
      </c>
      <c r="C1487">
        <v>1001</v>
      </c>
      <c r="D1487">
        <v>43249</v>
      </c>
      <c r="E1487">
        <v>2958465</v>
      </c>
      <c r="F1487" t="s">
        <v>3396</v>
      </c>
      <c r="H1487" t="s">
        <v>695</v>
      </c>
    </row>
    <row r="1488" spans="1:8" x14ac:dyDescent="0.25">
      <c r="A1488">
        <v>941596</v>
      </c>
      <c r="B1488">
        <v>5150</v>
      </c>
      <c r="C1488">
        <v>1001</v>
      </c>
      <c r="D1488">
        <v>43249</v>
      </c>
      <c r="E1488">
        <v>2958465</v>
      </c>
      <c r="F1488" t="s">
        <v>3396</v>
      </c>
      <c r="H1488" t="s">
        <v>424</v>
      </c>
    </row>
    <row r="1489" spans="1:8" x14ac:dyDescent="0.25">
      <c r="A1489">
        <v>941597</v>
      </c>
      <c r="B1489">
        <v>4750</v>
      </c>
      <c r="C1489">
        <v>1001</v>
      </c>
      <c r="D1489">
        <v>43249</v>
      </c>
      <c r="E1489">
        <v>2958465</v>
      </c>
      <c r="F1489" t="s">
        <v>3396</v>
      </c>
      <c r="H1489" t="s">
        <v>718</v>
      </c>
    </row>
    <row r="1490" spans="1:8" x14ac:dyDescent="0.25">
      <c r="A1490">
        <v>941598</v>
      </c>
      <c r="B1490">
        <v>3050</v>
      </c>
      <c r="C1490">
        <v>1001</v>
      </c>
      <c r="D1490">
        <v>43249</v>
      </c>
      <c r="E1490">
        <v>2958465</v>
      </c>
      <c r="F1490" t="s">
        <v>3396</v>
      </c>
      <c r="H1490" t="s">
        <v>41</v>
      </c>
    </row>
    <row r="1491" spans="1:8" x14ac:dyDescent="0.25">
      <c r="A1491">
        <v>941599</v>
      </c>
      <c r="B1491">
        <v>3050</v>
      </c>
      <c r="C1491">
        <v>1001</v>
      </c>
      <c r="D1491">
        <v>43249</v>
      </c>
      <c r="E1491">
        <v>2958465</v>
      </c>
      <c r="F1491" t="s">
        <v>3396</v>
      </c>
      <c r="H1491" t="s">
        <v>68</v>
      </c>
    </row>
    <row r="1492" spans="1:8" x14ac:dyDescent="0.25">
      <c r="A1492">
        <v>941600</v>
      </c>
      <c r="B1492">
        <v>3050</v>
      </c>
      <c r="C1492">
        <v>1001</v>
      </c>
      <c r="D1492">
        <v>43249</v>
      </c>
      <c r="E1492">
        <v>2958465</v>
      </c>
      <c r="F1492" t="s">
        <v>3396</v>
      </c>
      <c r="H1492" t="s">
        <v>50</v>
      </c>
    </row>
    <row r="1493" spans="1:8" x14ac:dyDescent="0.25">
      <c r="A1493">
        <v>941601</v>
      </c>
      <c r="B1493">
        <v>3850</v>
      </c>
      <c r="C1493">
        <v>1001</v>
      </c>
      <c r="D1493">
        <v>43249</v>
      </c>
      <c r="E1493">
        <v>2958465</v>
      </c>
      <c r="F1493" t="s">
        <v>3396</v>
      </c>
      <c r="H1493" t="s">
        <v>258</v>
      </c>
    </row>
    <row r="1494" spans="1:8" x14ac:dyDescent="0.25">
      <c r="A1494">
        <v>941602</v>
      </c>
      <c r="B1494">
        <v>3850</v>
      </c>
      <c r="C1494">
        <v>1001</v>
      </c>
      <c r="D1494">
        <v>43249</v>
      </c>
      <c r="E1494">
        <v>2958465</v>
      </c>
      <c r="F1494" t="s">
        <v>3396</v>
      </c>
      <c r="H1494" t="s">
        <v>177</v>
      </c>
    </row>
    <row r="1495" spans="1:8" x14ac:dyDescent="0.25">
      <c r="A1495">
        <v>941604</v>
      </c>
      <c r="B1495">
        <v>3850</v>
      </c>
      <c r="C1495">
        <v>1001</v>
      </c>
      <c r="D1495">
        <v>43249</v>
      </c>
      <c r="E1495">
        <v>2958465</v>
      </c>
      <c r="F1495" t="s">
        <v>3396</v>
      </c>
      <c r="H1495" t="s">
        <v>175</v>
      </c>
    </row>
    <row r="1496" spans="1:8" x14ac:dyDescent="0.25">
      <c r="A1496">
        <v>941605</v>
      </c>
      <c r="B1496">
        <v>3650</v>
      </c>
      <c r="C1496">
        <v>1001</v>
      </c>
      <c r="D1496">
        <v>43249</v>
      </c>
      <c r="E1496">
        <v>2958465</v>
      </c>
      <c r="F1496" t="s">
        <v>3396</v>
      </c>
      <c r="H1496" t="s">
        <v>496</v>
      </c>
    </row>
    <row r="1497" spans="1:8" x14ac:dyDescent="0.25">
      <c r="A1497">
        <v>941606</v>
      </c>
      <c r="B1497">
        <v>3650</v>
      </c>
      <c r="C1497">
        <v>1001</v>
      </c>
      <c r="D1497">
        <v>43249</v>
      </c>
      <c r="E1497">
        <v>2958465</v>
      </c>
      <c r="F1497" t="s">
        <v>3396</v>
      </c>
      <c r="H1497" t="s">
        <v>559</v>
      </c>
    </row>
    <row r="1498" spans="1:8" x14ac:dyDescent="0.25">
      <c r="A1498">
        <v>941607</v>
      </c>
      <c r="B1498">
        <v>3650</v>
      </c>
      <c r="C1498">
        <v>1001</v>
      </c>
      <c r="D1498">
        <v>43249</v>
      </c>
      <c r="E1498">
        <v>2958465</v>
      </c>
      <c r="F1498" t="s">
        <v>3396</v>
      </c>
      <c r="H1498" t="s">
        <v>1966</v>
      </c>
    </row>
    <row r="1499" spans="1:8" x14ac:dyDescent="0.25">
      <c r="A1499">
        <v>941608</v>
      </c>
      <c r="B1499">
        <v>4450</v>
      </c>
      <c r="C1499">
        <v>1001</v>
      </c>
      <c r="D1499">
        <v>43249</v>
      </c>
      <c r="E1499">
        <v>2958465</v>
      </c>
      <c r="F1499" t="s">
        <v>3396</v>
      </c>
      <c r="H1499" t="s">
        <v>620</v>
      </c>
    </row>
    <row r="1500" spans="1:8" x14ac:dyDescent="0.25">
      <c r="A1500">
        <v>941609</v>
      </c>
      <c r="B1500">
        <v>4450</v>
      </c>
      <c r="C1500">
        <v>1001</v>
      </c>
      <c r="D1500">
        <v>43249</v>
      </c>
      <c r="E1500">
        <v>2958465</v>
      </c>
      <c r="F1500" t="s">
        <v>3396</v>
      </c>
      <c r="H1500" t="s">
        <v>406</v>
      </c>
    </row>
    <row r="1501" spans="1:8" x14ac:dyDescent="0.25">
      <c r="A1501">
        <v>941610</v>
      </c>
      <c r="B1501">
        <v>4750</v>
      </c>
      <c r="C1501">
        <v>1001</v>
      </c>
      <c r="D1501">
        <v>43249</v>
      </c>
      <c r="E1501">
        <v>2958465</v>
      </c>
      <c r="F1501" t="s">
        <v>3396</v>
      </c>
      <c r="H1501" t="s">
        <v>707</v>
      </c>
    </row>
    <row r="1502" spans="1:8" x14ac:dyDescent="0.25">
      <c r="A1502">
        <v>941611</v>
      </c>
      <c r="B1502">
        <v>4450</v>
      </c>
      <c r="C1502">
        <v>1001</v>
      </c>
      <c r="D1502">
        <v>43249</v>
      </c>
      <c r="E1502">
        <v>2958465</v>
      </c>
      <c r="F1502" t="s">
        <v>3396</v>
      </c>
      <c r="H1502" t="s">
        <v>447</v>
      </c>
    </row>
    <row r="1503" spans="1:8" x14ac:dyDescent="0.25">
      <c r="A1503">
        <v>941612</v>
      </c>
      <c r="B1503">
        <v>4450</v>
      </c>
      <c r="C1503">
        <v>1001</v>
      </c>
      <c r="D1503">
        <v>43249</v>
      </c>
      <c r="E1503">
        <v>2958465</v>
      </c>
      <c r="F1503" t="s">
        <v>3396</v>
      </c>
      <c r="H1503" t="s">
        <v>797</v>
      </c>
    </row>
    <row r="1504" spans="1:8" x14ac:dyDescent="0.25">
      <c r="A1504">
        <v>941613</v>
      </c>
      <c r="B1504">
        <v>4750</v>
      </c>
      <c r="C1504">
        <v>1001</v>
      </c>
      <c r="D1504">
        <v>43249</v>
      </c>
      <c r="E1504">
        <v>2958465</v>
      </c>
      <c r="F1504" t="s">
        <v>3396</v>
      </c>
      <c r="H1504" t="s">
        <v>544</v>
      </c>
    </row>
    <row r="1505" spans="1:8" x14ac:dyDescent="0.25">
      <c r="A1505">
        <v>941615</v>
      </c>
      <c r="B1505">
        <v>4750</v>
      </c>
      <c r="C1505">
        <v>1001</v>
      </c>
      <c r="D1505">
        <v>43249</v>
      </c>
      <c r="E1505">
        <v>2958465</v>
      </c>
      <c r="F1505" t="s">
        <v>3396</v>
      </c>
      <c r="H1505" t="s">
        <v>410</v>
      </c>
    </row>
    <row r="1506" spans="1:8" x14ac:dyDescent="0.25">
      <c r="A1506">
        <v>941616</v>
      </c>
      <c r="B1506">
        <v>2950</v>
      </c>
      <c r="C1506">
        <v>1001</v>
      </c>
      <c r="D1506">
        <v>43249</v>
      </c>
      <c r="E1506">
        <v>2958465</v>
      </c>
      <c r="F1506" t="s">
        <v>3396</v>
      </c>
      <c r="H1506" t="s">
        <v>343</v>
      </c>
    </row>
    <row r="1507" spans="1:8" x14ac:dyDescent="0.25">
      <c r="A1507">
        <v>941617</v>
      </c>
      <c r="B1507">
        <v>2950</v>
      </c>
      <c r="C1507">
        <v>1001</v>
      </c>
      <c r="D1507">
        <v>43249</v>
      </c>
      <c r="E1507">
        <v>2958465</v>
      </c>
      <c r="F1507" t="s">
        <v>3396</v>
      </c>
      <c r="H1507" t="s">
        <v>345</v>
      </c>
    </row>
    <row r="1508" spans="1:8" x14ac:dyDescent="0.25">
      <c r="A1508">
        <v>941618</v>
      </c>
      <c r="B1508">
        <v>3200</v>
      </c>
      <c r="C1508">
        <v>1001</v>
      </c>
      <c r="D1508">
        <v>43249</v>
      </c>
      <c r="E1508">
        <v>2958465</v>
      </c>
      <c r="F1508" t="s">
        <v>3396</v>
      </c>
      <c r="H1508" t="s">
        <v>36</v>
      </c>
    </row>
    <row r="1509" spans="1:8" x14ac:dyDescent="0.25">
      <c r="A1509">
        <v>941619</v>
      </c>
      <c r="B1509">
        <v>3200</v>
      </c>
      <c r="C1509">
        <v>1001</v>
      </c>
      <c r="D1509">
        <v>43249</v>
      </c>
      <c r="E1509">
        <v>2958465</v>
      </c>
      <c r="F1509" t="s">
        <v>3396</v>
      </c>
      <c r="H1509" t="s">
        <v>85</v>
      </c>
    </row>
    <row r="1510" spans="1:8" x14ac:dyDescent="0.25">
      <c r="A1510">
        <v>941620</v>
      </c>
      <c r="B1510">
        <v>3850</v>
      </c>
      <c r="C1510">
        <v>1001</v>
      </c>
      <c r="D1510">
        <v>43249</v>
      </c>
      <c r="E1510">
        <v>2958465</v>
      </c>
      <c r="F1510" t="s">
        <v>3396</v>
      </c>
      <c r="H1510" t="s">
        <v>368</v>
      </c>
    </row>
    <row r="1511" spans="1:8" x14ac:dyDescent="0.25">
      <c r="A1511">
        <v>941621</v>
      </c>
      <c r="B1511">
        <v>3550</v>
      </c>
      <c r="C1511">
        <v>1001</v>
      </c>
      <c r="D1511">
        <v>43249</v>
      </c>
      <c r="E1511">
        <v>2958465</v>
      </c>
      <c r="F1511" t="s">
        <v>3396</v>
      </c>
      <c r="H1511" t="s">
        <v>173</v>
      </c>
    </row>
    <row r="1512" spans="1:8" x14ac:dyDescent="0.25">
      <c r="A1512">
        <v>941660</v>
      </c>
      <c r="B1512">
        <v>1480</v>
      </c>
      <c r="C1512">
        <v>1001</v>
      </c>
      <c r="D1512">
        <v>43249</v>
      </c>
      <c r="E1512">
        <v>2958465</v>
      </c>
      <c r="F1512" t="s">
        <v>3396</v>
      </c>
      <c r="H1512" t="s">
        <v>952</v>
      </c>
    </row>
    <row r="1513" spans="1:8" x14ac:dyDescent="0.25">
      <c r="A1513">
        <v>941661</v>
      </c>
      <c r="B1513">
        <v>1693</v>
      </c>
      <c r="C1513">
        <v>1001</v>
      </c>
      <c r="D1513">
        <v>43249</v>
      </c>
      <c r="E1513">
        <v>2958465</v>
      </c>
      <c r="F1513" t="s">
        <v>3396</v>
      </c>
      <c r="H1513" t="s">
        <v>3333</v>
      </c>
    </row>
    <row r="1514" spans="1:8" x14ac:dyDescent="0.25">
      <c r="A1514">
        <v>941904</v>
      </c>
      <c r="B1514">
        <v>3850</v>
      </c>
      <c r="C1514">
        <v>1001</v>
      </c>
      <c r="D1514">
        <v>43249</v>
      </c>
      <c r="E1514">
        <v>2958465</v>
      </c>
      <c r="F1514" t="s">
        <v>3396</v>
      </c>
      <c r="H1514" t="s">
        <v>263</v>
      </c>
    </row>
    <row r="1515" spans="1:8" x14ac:dyDescent="0.25">
      <c r="A1515">
        <v>941906</v>
      </c>
      <c r="B1515">
        <v>3850</v>
      </c>
      <c r="C1515">
        <v>1001</v>
      </c>
      <c r="D1515">
        <v>43249</v>
      </c>
      <c r="E1515">
        <v>2958465</v>
      </c>
      <c r="F1515" t="s">
        <v>3396</v>
      </c>
      <c r="H1515" t="s">
        <v>262</v>
      </c>
    </row>
    <row r="1516" spans="1:8" x14ac:dyDescent="0.25">
      <c r="A1516">
        <v>941907</v>
      </c>
      <c r="B1516">
        <v>3850</v>
      </c>
      <c r="C1516">
        <v>1001</v>
      </c>
      <c r="D1516">
        <v>43249</v>
      </c>
      <c r="E1516">
        <v>2958465</v>
      </c>
      <c r="F1516" t="s">
        <v>3396</v>
      </c>
      <c r="H1516" t="s">
        <v>133</v>
      </c>
    </row>
    <row r="1517" spans="1:8" x14ac:dyDescent="0.25">
      <c r="A1517">
        <v>941908</v>
      </c>
      <c r="B1517">
        <v>4450</v>
      </c>
      <c r="C1517">
        <v>1001</v>
      </c>
      <c r="D1517">
        <v>43249</v>
      </c>
      <c r="E1517">
        <v>2958465</v>
      </c>
      <c r="F1517" t="s">
        <v>3396</v>
      </c>
      <c r="H1517" t="s">
        <v>633</v>
      </c>
    </row>
    <row r="1518" spans="1:8" x14ac:dyDescent="0.25">
      <c r="A1518">
        <v>943945</v>
      </c>
      <c r="B1518">
        <v>3650</v>
      </c>
      <c r="C1518">
        <v>1001</v>
      </c>
      <c r="D1518">
        <v>43249</v>
      </c>
      <c r="E1518">
        <v>2958465</v>
      </c>
      <c r="F1518" t="s">
        <v>3396</v>
      </c>
      <c r="H1518" t="s">
        <v>132</v>
      </c>
    </row>
    <row r="1519" spans="1:8" x14ac:dyDescent="0.25">
      <c r="A1519">
        <v>943947</v>
      </c>
      <c r="B1519">
        <v>3650</v>
      </c>
      <c r="C1519">
        <v>1001</v>
      </c>
      <c r="D1519">
        <v>43249</v>
      </c>
      <c r="E1519">
        <v>2958465</v>
      </c>
      <c r="F1519" t="s">
        <v>3396</v>
      </c>
      <c r="H1519" t="s">
        <v>260</v>
      </c>
    </row>
    <row r="1520" spans="1:8" x14ac:dyDescent="0.25">
      <c r="A1520">
        <v>943948</v>
      </c>
      <c r="B1520">
        <v>3650</v>
      </c>
      <c r="C1520">
        <v>1001</v>
      </c>
      <c r="D1520">
        <v>43249</v>
      </c>
      <c r="E1520">
        <v>2958465</v>
      </c>
      <c r="F1520" t="s">
        <v>3396</v>
      </c>
      <c r="H1520" t="s">
        <v>243</v>
      </c>
    </row>
    <row r="1521" spans="1:8" x14ac:dyDescent="0.25">
      <c r="A1521">
        <v>948230</v>
      </c>
      <c r="B1521">
        <v>3850</v>
      </c>
      <c r="C1521">
        <v>1001</v>
      </c>
      <c r="D1521">
        <v>43249</v>
      </c>
      <c r="E1521">
        <v>2958465</v>
      </c>
      <c r="F1521" t="s">
        <v>3396</v>
      </c>
      <c r="H1521" t="s">
        <v>3334</v>
      </c>
    </row>
    <row r="1522" spans="1:8" x14ac:dyDescent="0.25">
      <c r="A1522">
        <v>948233</v>
      </c>
      <c r="B1522">
        <v>3850</v>
      </c>
      <c r="C1522">
        <v>1001</v>
      </c>
      <c r="D1522">
        <v>43249</v>
      </c>
      <c r="E1522">
        <v>2958465</v>
      </c>
      <c r="F1522" t="s">
        <v>3396</v>
      </c>
      <c r="H1522" t="s">
        <v>247</v>
      </c>
    </row>
    <row r="1523" spans="1:8" x14ac:dyDescent="0.25">
      <c r="A1523">
        <v>948234</v>
      </c>
      <c r="B1523">
        <v>3550</v>
      </c>
      <c r="C1523">
        <v>1001</v>
      </c>
      <c r="D1523">
        <v>43249</v>
      </c>
      <c r="E1523">
        <v>2958465</v>
      </c>
      <c r="F1523" t="s">
        <v>3396</v>
      </c>
      <c r="H1523" t="s">
        <v>179</v>
      </c>
    </row>
    <row r="1524" spans="1:8" x14ac:dyDescent="0.25">
      <c r="A1524">
        <v>964285</v>
      </c>
      <c r="B1524">
        <v>880</v>
      </c>
      <c r="C1524">
        <v>1001</v>
      </c>
      <c r="D1524">
        <v>43249</v>
      </c>
      <c r="E1524">
        <v>2958465</v>
      </c>
      <c r="F1524" t="s">
        <v>3396</v>
      </c>
      <c r="H1524" t="s">
        <v>939</v>
      </c>
    </row>
    <row r="1525" spans="1:8" x14ac:dyDescent="0.25">
      <c r="A1525">
        <v>2019860</v>
      </c>
      <c r="B1525">
        <v>1552</v>
      </c>
      <c r="C1525">
        <v>1001</v>
      </c>
      <c r="D1525">
        <v>43249</v>
      </c>
      <c r="E1525">
        <v>2958465</v>
      </c>
      <c r="F1525" t="s">
        <v>3396</v>
      </c>
      <c r="H1525" t="s">
        <v>1143</v>
      </c>
    </row>
    <row r="1526" spans="1:8" x14ac:dyDescent="0.25">
      <c r="A1526">
        <v>2031424</v>
      </c>
      <c r="B1526">
        <v>5150</v>
      </c>
      <c r="C1526">
        <v>1001</v>
      </c>
      <c r="D1526">
        <v>43249</v>
      </c>
      <c r="E1526">
        <v>2958465</v>
      </c>
      <c r="F1526" t="s">
        <v>3396</v>
      </c>
      <c r="H1526" t="s">
        <v>3497</v>
      </c>
    </row>
    <row r="1527" spans="1:8" x14ac:dyDescent="0.25">
      <c r="A1527">
        <v>2031425</v>
      </c>
      <c r="B1527">
        <v>5500</v>
      </c>
      <c r="C1527">
        <v>1001</v>
      </c>
      <c r="D1527">
        <v>43249</v>
      </c>
      <c r="E1527">
        <v>2958465</v>
      </c>
      <c r="F1527" t="s">
        <v>3396</v>
      </c>
      <c r="H1527" t="s">
        <v>3335</v>
      </c>
    </row>
    <row r="1528" spans="1:8" x14ac:dyDescent="0.25">
      <c r="A1528">
        <v>2031426</v>
      </c>
      <c r="B1528">
        <v>5500</v>
      </c>
      <c r="C1528">
        <v>1001</v>
      </c>
      <c r="D1528">
        <v>43249</v>
      </c>
      <c r="E1528">
        <v>2958465</v>
      </c>
      <c r="F1528" t="s">
        <v>3396</v>
      </c>
      <c r="H1528" t="s">
        <v>3384</v>
      </c>
    </row>
    <row r="1529" spans="1:8" x14ac:dyDescent="0.25">
      <c r="A1529">
        <v>2031427</v>
      </c>
      <c r="B1529">
        <v>5150</v>
      </c>
      <c r="C1529">
        <v>1001</v>
      </c>
      <c r="D1529">
        <v>43249</v>
      </c>
      <c r="E1529">
        <v>2958465</v>
      </c>
      <c r="F1529" t="s">
        <v>3396</v>
      </c>
      <c r="H1529" t="s">
        <v>1008</v>
      </c>
    </row>
    <row r="1530" spans="1:8" x14ac:dyDescent="0.25">
      <c r="A1530">
        <v>2031428</v>
      </c>
      <c r="B1530">
        <v>5500</v>
      </c>
      <c r="C1530">
        <v>1001</v>
      </c>
      <c r="D1530">
        <v>43249</v>
      </c>
      <c r="E1530">
        <v>2958465</v>
      </c>
      <c r="F1530" t="s">
        <v>3396</v>
      </c>
      <c r="H1530" t="s">
        <v>1007</v>
      </c>
    </row>
    <row r="1531" spans="1:8" x14ac:dyDescent="0.25">
      <c r="A1531">
        <v>2031429</v>
      </c>
      <c r="B1531">
        <v>5150</v>
      </c>
      <c r="C1531">
        <v>1001</v>
      </c>
      <c r="D1531">
        <v>43249</v>
      </c>
      <c r="E1531">
        <v>2958465</v>
      </c>
      <c r="F1531" t="s">
        <v>3396</v>
      </c>
      <c r="H1531" t="s">
        <v>1006</v>
      </c>
    </row>
    <row r="1532" spans="1:8" x14ac:dyDescent="0.25">
      <c r="A1532">
        <v>2031780</v>
      </c>
      <c r="B1532">
        <v>4750</v>
      </c>
      <c r="C1532">
        <v>1001</v>
      </c>
      <c r="D1532">
        <v>43249</v>
      </c>
      <c r="E1532">
        <v>2958465</v>
      </c>
      <c r="F1532" t="s">
        <v>3396</v>
      </c>
      <c r="H1532" t="s">
        <v>1183</v>
      </c>
    </row>
    <row r="1533" spans="1:8" x14ac:dyDescent="0.25">
      <c r="A1533">
        <v>2031781</v>
      </c>
      <c r="B1533">
        <v>3850</v>
      </c>
      <c r="C1533">
        <v>1001</v>
      </c>
      <c r="D1533">
        <v>43249</v>
      </c>
      <c r="E1533">
        <v>2958465</v>
      </c>
      <c r="F1533" t="s">
        <v>3396</v>
      </c>
      <c r="H1533" t="s">
        <v>1137</v>
      </c>
    </row>
    <row r="1534" spans="1:8" x14ac:dyDescent="0.25">
      <c r="A1534">
        <v>2033810</v>
      </c>
      <c r="B1534">
        <v>5500</v>
      </c>
      <c r="C1534">
        <v>1001</v>
      </c>
      <c r="D1534">
        <v>43249</v>
      </c>
      <c r="E1534">
        <v>2958465</v>
      </c>
      <c r="F1534" t="s">
        <v>3396</v>
      </c>
      <c r="H1534" t="s">
        <v>3336</v>
      </c>
    </row>
    <row r="1535" spans="1:8" x14ac:dyDescent="0.25">
      <c r="A1535">
        <v>2034325</v>
      </c>
      <c r="B1535">
        <v>5500</v>
      </c>
      <c r="C1535">
        <v>1001</v>
      </c>
      <c r="D1535">
        <v>43249</v>
      </c>
      <c r="E1535">
        <v>2958465</v>
      </c>
      <c r="F1535" t="s">
        <v>3396</v>
      </c>
      <c r="H1535" t="s">
        <v>3385</v>
      </c>
    </row>
    <row r="1536" spans="1:8" x14ac:dyDescent="0.25">
      <c r="A1536">
        <v>2034326</v>
      </c>
      <c r="B1536">
        <v>5150</v>
      </c>
      <c r="C1536">
        <v>1001</v>
      </c>
      <c r="D1536">
        <v>43249</v>
      </c>
      <c r="E1536">
        <v>2958465</v>
      </c>
      <c r="F1536" t="s">
        <v>3396</v>
      </c>
      <c r="H1536" t="s">
        <v>1011</v>
      </c>
    </row>
    <row r="1537" spans="1:8" x14ac:dyDescent="0.25">
      <c r="A1537">
        <v>2034327</v>
      </c>
      <c r="B1537">
        <v>5150</v>
      </c>
      <c r="C1537">
        <v>1001</v>
      </c>
      <c r="D1537">
        <v>43249</v>
      </c>
      <c r="E1537">
        <v>2958465</v>
      </c>
      <c r="F1537" t="s">
        <v>3396</v>
      </c>
      <c r="H1537" t="s">
        <v>1012</v>
      </c>
    </row>
    <row r="1538" spans="1:8" x14ac:dyDescent="0.25">
      <c r="A1538">
        <v>2034328</v>
      </c>
      <c r="B1538">
        <v>5150</v>
      </c>
      <c r="C1538">
        <v>1001</v>
      </c>
      <c r="D1538">
        <v>43249</v>
      </c>
      <c r="E1538">
        <v>2958465</v>
      </c>
      <c r="F1538" t="s">
        <v>3396</v>
      </c>
      <c r="H1538" t="s">
        <v>1013</v>
      </c>
    </row>
    <row r="1539" spans="1:8" x14ac:dyDescent="0.25">
      <c r="A1539">
        <v>2034329</v>
      </c>
      <c r="B1539">
        <v>5150</v>
      </c>
      <c r="C1539">
        <v>1001</v>
      </c>
      <c r="D1539">
        <v>43249</v>
      </c>
      <c r="E1539">
        <v>2958465</v>
      </c>
      <c r="F1539" t="s">
        <v>3396</v>
      </c>
      <c r="H1539" t="s">
        <v>1014</v>
      </c>
    </row>
    <row r="1540" spans="1:8" x14ac:dyDescent="0.25">
      <c r="A1540">
        <v>2034890</v>
      </c>
      <c r="B1540">
        <v>5150</v>
      </c>
      <c r="C1540">
        <v>1001</v>
      </c>
      <c r="D1540">
        <v>43249</v>
      </c>
      <c r="E1540">
        <v>2958465</v>
      </c>
      <c r="F1540" t="s">
        <v>3396</v>
      </c>
      <c r="H1540" t="s">
        <v>1015</v>
      </c>
    </row>
    <row r="1541" spans="1:8" x14ac:dyDescent="0.25">
      <c r="A1541">
        <v>2034891</v>
      </c>
      <c r="B1541">
        <v>5500</v>
      </c>
      <c r="C1541">
        <v>1001</v>
      </c>
      <c r="D1541">
        <v>43249</v>
      </c>
      <c r="E1541">
        <v>2958465</v>
      </c>
      <c r="F1541" t="s">
        <v>3396</v>
      </c>
      <c r="H1541" t="s">
        <v>3498</v>
      </c>
    </row>
    <row r="1542" spans="1:8" x14ac:dyDescent="0.25">
      <c r="A1542">
        <v>2034892</v>
      </c>
      <c r="B1542">
        <v>5500</v>
      </c>
      <c r="C1542">
        <v>1001</v>
      </c>
      <c r="D1542">
        <v>43249</v>
      </c>
      <c r="E1542">
        <v>2958465</v>
      </c>
      <c r="F1542" t="s">
        <v>3396</v>
      </c>
      <c r="H1542" t="s">
        <v>3499</v>
      </c>
    </row>
    <row r="1543" spans="1:8" x14ac:dyDescent="0.25">
      <c r="A1543">
        <v>2039119</v>
      </c>
      <c r="B1543">
        <v>1565</v>
      </c>
      <c r="C1543">
        <v>1001</v>
      </c>
      <c r="D1543">
        <v>43249</v>
      </c>
      <c r="E1543">
        <v>2958465</v>
      </c>
      <c r="F1543" t="s">
        <v>3396</v>
      </c>
      <c r="H1543" t="s">
        <v>3337</v>
      </c>
    </row>
    <row r="1544" spans="1:8" x14ac:dyDescent="0.25">
      <c r="A1544">
        <v>2039150</v>
      </c>
      <c r="B1544">
        <v>1356</v>
      </c>
      <c r="C1544">
        <v>1001</v>
      </c>
      <c r="D1544">
        <v>43249</v>
      </c>
      <c r="E1544">
        <v>2958465</v>
      </c>
      <c r="F1544" t="s">
        <v>3396</v>
      </c>
      <c r="H1544" t="s">
        <v>3338</v>
      </c>
    </row>
    <row r="1545" spans="1:8" x14ac:dyDescent="0.25">
      <c r="A1545">
        <v>2039452</v>
      </c>
      <c r="B1545">
        <v>4450</v>
      </c>
      <c r="C1545">
        <v>1001</v>
      </c>
      <c r="D1545">
        <v>43249</v>
      </c>
      <c r="E1545">
        <v>2958465</v>
      </c>
      <c r="F1545" t="s">
        <v>3396</v>
      </c>
      <c r="H1545" t="s">
        <v>1163</v>
      </c>
    </row>
    <row r="1546" spans="1:8" x14ac:dyDescent="0.25">
      <c r="A1546">
        <v>2039643</v>
      </c>
      <c r="B1546">
        <v>2627</v>
      </c>
      <c r="C1546">
        <v>1001</v>
      </c>
      <c r="D1546">
        <v>43249</v>
      </c>
      <c r="E1546">
        <v>2958465</v>
      </c>
      <c r="F1546" t="s">
        <v>3396</v>
      </c>
      <c r="H1546" t="s">
        <v>1047</v>
      </c>
    </row>
    <row r="1547" spans="1:8" x14ac:dyDescent="0.25">
      <c r="A1547">
        <v>2039644</v>
      </c>
      <c r="B1547">
        <v>3916</v>
      </c>
      <c r="C1547">
        <v>1001</v>
      </c>
      <c r="D1547">
        <v>43249</v>
      </c>
      <c r="E1547">
        <v>2958465</v>
      </c>
      <c r="F1547" t="s">
        <v>3396</v>
      </c>
      <c r="H1547" t="s">
        <v>1050</v>
      </c>
    </row>
    <row r="1548" spans="1:8" x14ac:dyDescent="0.25">
      <c r="A1548">
        <v>2039645</v>
      </c>
      <c r="B1548">
        <v>4227</v>
      </c>
      <c r="C1548">
        <v>1001</v>
      </c>
      <c r="D1548">
        <v>43249</v>
      </c>
      <c r="E1548">
        <v>2958465</v>
      </c>
      <c r="F1548" t="s">
        <v>3396</v>
      </c>
      <c r="H1548" t="s">
        <v>1056</v>
      </c>
    </row>
    <row r="1549" spans="1:8" x14ac:dyDescent="0.25">
      <c r="A1549">
        <v>2039646</v>
      </c>
      <c r="B1549">
        <v>4390</v>
      </c>
      <c r="C1549">
        <v>1001</v>
      </c>
      <c r="D1549">
        <v>43249</v>
      </c>
      <c r="E1549">
        <v>2958465</v>
      </c>
      <c r="F1549" t="s">
        <v>3396</v>
      </c>
      <c r="H1549" t="s">
        <v>1057</v>
      </c>
    </row>
    <row r="1550" spans="1:8" x14ac:dyDescent="0.25">
      <c r="A1550">
        <v>2039647</v>
      </c>
      <c r="B1550">
        <v>3935</v>
      </c>
      <c r="C1550">
        <v>1001</v>
      </c>
      <c r="D1550">
        <v>43249</v>
      </c>
      <c r="E1550">
        <v>2958465</v>
      </c>
      <c r="F1550" t="s">
        <v>3396</v>
      </c>
      <c r="H1550" t="s">
        <v>1058</v>
      </c>
    </row>
    <row r="1551" spans="1:8" x14ac:dyDescent="0.25">
      <c r="A1551">
        <v>2039648</v>
      </c>
      <c r="B1551">
        <v>3311</v>
      </c>
      <c r="C1551">
        <v>1001</v>
      </c>
      <c r="D1551">
        <v>43249</v>
      </c>
      <c r="E1551">
        <v>2958465</v>
      </c>
      <c r="F1551" t="s">
        <v>3396</v>
      </c>
      <c r="H1551" t="s">
        <v>1059</v>
      </c>
    </row>
    <row r="1552" spans="1:8" x14ac:dyDescent="0.25">
      <c r="A1552">
        <v>2039694</v>
      </c>
      <c r="B1552">
        <v>2178</v>
      </c>
      <c r="C1552">
        <v>1001</v>
      </c>
      <c r="D1552">
        <v>43249</v>
      </c>
      <c r="E1552">
        <v>2958465</v>
      </c>
      <c r="F1552" t="s">
        <v>3396</v>
      </c>
      <c r="H1552" t="s">
        <v>3339</v>
      </c>
    </row>
    <row r="1553" spans="1:8" x14ac:dyDescent="0.25">
      <c r="A1553">
        <v>2039695</v>
      </c>
      <c r="B1553">
        <v>2014</v>
      </c>
      <c r="C1553">
        <v>1001</v>
      </c>
      <c r="D1553">
        <v>43249</v>
      </c>
      <c r="E1553">
        <v>2958465</v>
      </c>
      <c r="F1553" t="s">
        <v>3396</v>
      </c>
      <c r="H1553" t="s">
        <v>3340</v>
      </c>
    </row>
    <row r="1554" spans="1:8" x14ac:dyDescent="0.25">
      <c r="A1554">
        <v>2039696</v>
      </c>
      <c r="B1554">
        <v>1173</v>
      </c>
      <c r="C1554">
        <v>1001</v>
      </c>
      <c r="D1554">
        <v>43249</v>
      </c>
      <c r="E1554">
        <v>2958465</v>
      </c>
      <c r="F1554" t="s">
        <v>3396</v>
      </c>
      <c r="H1554" t="s">
        <v>1028</v>
      </c>
    </row>
    <row r="1555" spans="1:8" x14ac:dyDescent="0.25">
      <c r="A1555">
        <v>2039697</v>
      </c>
      <c r="B1555">
        <v>1457</v>
      </c>
      <c r="C1555">
        <v>1001</v>
      </c>
      <c r="D1555">
        <v>43249</v>
      </c>
      <c r="E1555">
        <v>2958465</v>
      </c>
      <c r="F1555" t="s">
        <v>3396</v>
      </c>
      <c r="H1555" t="s">
        <v>1029</v>
      </c>
    </row>
    <row r="1556" spans="1:8" x14ac:dyDescent="0.25">
      <c r="A1556">
        <v>2039698</v>
      </c>
      <c r="B1556">
        <v>1887</v>
      </c>
      <c r="C1556">
        <v>1001</v>
      </c>
      <c r="D1556">
        <v>43249</v>
      </c>
      <c r="E1556">
        <v>2958465</v>
      </c>
      <c r="F1556" t="s">
        <v>3396</v>
      </c>
      <c r="H1556" t="s">
        <v>1031</v>
      </c>
    </row>
    <row r="1557" spans="1:8" x14ac:dyDescent="0.25">
      <c r="A1557">
        <v>2039699</v>
      </c>
      <c r="B1557">
        <v>1560</v>
      </c>
      <c r="C1557">
        <v>1001</v>
      </c>
      <c r="D1557">
        <v>43249</v>
      </c>
      <c r="E1557">
        <v>2958465</v>
      </c>
      <c r="F1557" t="s">
        <v>3396</v>
      </c>
      <c r="H1557" t="s">
        <v>1033</v>
      </c>
    </row>
    <row r="1558" spans="1:8" x14ac:dyDescent="0.25">
      <c r="A1558">
        <v>2039700</v>
      </c>
      <c r="B1558">
        <v>1570</v>
      </c>
      <c r="C1558">
        <v>1001</v>
      </c>
      <c r="D1558">
        <v>43249</v>
      </c>
      <c r="E1558">
        <v>2958465</v>
      </c>
      <c r="F1558" t="s">
        <v>3396</v>
      </c>
      <c r="H1558" t="s">
        <v>3341</v>
      </c>
    </row>
    <row r="1559" spans="1:8" x14ac:dyDescent="0.25">
      <c r="A1559">
        <v>2039701</v>
      </c>
      <c r="B1559">
        <v>880</v>
      </c>
      <c r="C1559">
        <v>1001</v>
      </c>
      <c r="D1559">
        <v>43249</v>
      </c>
      <c r="E1559">
        <v>2958465</v>
      </c>
      <c r="F1559" t="s">
        <v>3396</v>
      </c>
      <c r="H1559" t="s">
        <v>1037</v>
      </c>
    </row>
    <row r="1560" spans="1:8" x14ac:dyDescent="0.25">
      <c r="A1560">
        <v>2039702</v>
      </c>
      <c r="B1560">
        <v>880</v>
      </c>
      <c r="C1560">
        <v>1001</v>
      </c>
      <c r="D1560">
        <v>43249</v>
      </c>
      <c r="E1560">
        <v>2958465</v>
      </c>
      <c r="F1560" t="s">
        <v>3396</v>
      </c>
      <c r="H1560" t="s">
        <v>1039</v>
      </c>
    </row>
    <row r="1561" spans="1:8" x14ac:dyDescent="0.25">
      <c r="A1561">
        <v>2039703</v>
      </c>
      <c r="B1561">
        <v>960</v>
      </c>
      <c r="C1561">
        <v>1001</v>
      </c>
      <c r="D1561">
        <v>43249</v>
      </c>
      <c r="E1561">
        <v>2958465</v>
      </c>
      <c r="F1561" t="s">
        <v>3396</v>
      </c>
      <c r="H1561" t="s">
        <v>1042</v>
      </c>
    </row>
    <row r="1562" spans="1:8" x14ac:dyDescent="0.25">
      <c r="A1562">
        <v>2039704</v>
      </c>
      <c r="B1562">
        <v>1480</v>
      </c>
      <c r="C1562">
        <v>1001</v>
      </c>
      <c r="D1562">
        <v>43249</v>
      </c>
      <c r="E1562">
        <v>2958465</v>
      </c>
      <c r="F1562" t="s">
        <v>3396</v>
      </c>
      <c r="H1562" t="s">
        <v>1041</v>
      </c>
    </row>
    <row r="1563" spans="1:8" x14ac:dyDescent="0.25">
      <c r="A1563">
        <v>2039705</v>
      </c>
      <c r="B1563">
        <v>1800</v>
      </c>
      <c r="C1563">
        <v>1001</v>
      </c>
      <c r="D1563">
        <v>43249</v>
      </c>
      <c r="E1563">
        <v>2958465</v>
      </c>
      <c r="F1563" t="s">
        <v>3396</v>
      </c>
      <c r="H1563" t="s">
        <v>1045</v>
      </c>
    </row>
    <row r="1564" spans="1:8" x14ac:dyDescent="0.25">
      <c r="A1564">
        <v>2039764</v>
      </c>
      <c r="B1564">
        <v>3650</v>
      </c>
      <c r="C1564">
        <v>1001</v>
      </c>
      <c r="D1564">
        <v>43249</v>
      </c>
      <c r="E1564">
        <v>2958465</v>
      </c>
      <c r="F1564" t="s">
        <v>3396</v>
      </c>
      <c r="H1564" t="s">
        <v>1023</v>
      </c>
    </row>
    <row r="1565" spans="1:8" x14ac:dyDescent="0.25">
      <c r="A1565">
        <v>2039765</v>
      </c>
      <c r="B1565">
        <v>3850</v>
      </c>
      <c r="C1565">
        <v>1001</v>
      </c>
      <c r="D1565">
        <v>43249</v>
      </c>
      <c r="E1565">
        <v>2958465</v>
      </c>
      <c r="F1565" t="s">
        <v>3396</v>
      </c>
      <c r="H1565" t="s">
        <v>3342</v>
      </c>
    </row>
    <row r="1566" spans="1:8" x14ac:dyDescent="0.25">
      <c r="A1566">
        <v>2041414</v>
      </c>
      <c r="B1566">
        <v>4450</v>
      </c>
      <c r="C1566">
        <v>1001</v>
      </c>
      <c r="D1566">
        <v>43249</v>
      </c>
      <c r="E1566">
        <v>2958465</v>
      </c>
      <c r="F1566" t="s">
        <v>3396</v>
      </c>
      <c r="H1566" t="s">
        <v>1065</v>
      </c>
    </row>
    <row r="1567" spans="1:8" x14ac:dyDescent="0.25">
      <c r="A1567">
        <v>2041415</v>
      </c>
      <c r="B1567">
        <v>3850</v>
      </c>
      <c r="C1567">
        <v>1001</v>
      </c>
      <c r="D1567">
        <v>43249</v>
      </c>
      <c r="E1567">
        <v>2958465</v>
      </c>
      <c r="F1567" t="s">
        <v>3396</v>
      </c>
      <c r="H1567" t="s">
        <v>3500</v>
      </c>
    </row>
    <row r="1568" spans="1:8" x14ac:dyDescent="0.25">
      <c r="A1568">
        <v>2041416</v>
      </c>
      <c r="B1568">
        <v>3850</v>
      </c>
      <c r="C1568">
        <v>1001</v>
      </c>
      <c r="D1568">
        <v>43249</v>
      </c>
      <c r="E1568">
        <v>2958465</v>
      </c>
      <c r="F1568" t="s">
        <v>3396</v>
      </c>
      <c r="H1568" t="s">
        <v>3501</v>
      </c>
    </row>
    <row r="1569" spans="1:8" x14ac:dyDescent="0.25">
      <c r="A1569">
        <v>2041417</v>
      </c>
      <c r="B1569">
        <v>3850</v>
      </c>
      <c r="C1569">
        <v>1001</v>
      </c>
      <c r="D1569">
        <v>43249</v>
      </c>
      <c r="E1569">
        <v>2958465</v>
      </c>
      <c r="F1569" t="s">
        <v>3396</v>
      </c>
      <c r="H1569" t="s">
        <v>1062</v>
      </c>
    </row>
    <row r="1570" spans="1:8" x14ac:dyDescent="0.25">
      <c r="A1570">
        <v>2041418</v>
      </c>
      <c r="B1570">
        <v>4750</v>
      </c>
      <c r="C1570">
        <v>1001</v>
      </c>
      <c r="D1570">
        <v>43249</v>
      </c>
      <c r="E1570">
        <v>2958465</v>
      </c>
      <c r="F1570" t="s">
        <v>3396</v>
      </c>
      <c r="H1570" t="s">
        <v>3502</v>
      </c>
    </row>
    <row r="1571" spans="1:8" x14ac:dyDescent="0.25">
      <c r="A1571">
        <v>2041419</v>
      </c>
      <c r="B1571">
        <v>3550</v>
      </c>
      <c r="C1571">
        <v>1001</v>
      </c>
      <c r="D1571">
        <v>43249</v>
      </c>
      <c r="E1571">
        <v>2958465</v>
      </c>
      <c r="F1571" t="s">
        <v>3396</v>
      </c>
      <c r="H1571" t="s">
        <v>3503</v>
      </c>
    </row>
    <row r="1572" spans="1:8" x14ac:dyDescent="0.25">
      <c r="A1572">
        <v>2046573</v>
      </c>
      <c r="B1572">
        <v>3850</v>
      </c>
      <c r="C1572">
        <v>1001</v>
      </c>
      <c r="D1572">
        <v>43249</v>
      </c>
      <c r="E1572">
        <v>2958465</v>
      </c>
      <c r="F1572" t="s">
        <v>3396</v>
      </c>
      <c r="H1572" t="s">
        <v>3504</v>
      </c>
    </row>
    <row r="1573" spans="1:8" x14ac:dyDescent="0.25">
      <c r="A1573">
        <v>2054084</v>
      </c>
      <c r="B1573">
        <v>3850</v>
      </c>
      <c r="C1573">
        <v>1001</v>
      </c>
      <c r="D1573">
        <v>43249</v>
      </c>
      <c r="E1573">
        <v>2958465</v>
      </c>
      <c r="F1573" t="s">
        <v>3396</v>
      </c>
      <c r="H1573" t="s">
        <v>1075</v>
      </c>
    </row>
    <row r="1574" spans="1:8" x14ac:dyDescent="0.25">
      <c r="A1574">
        <v>2054085</v>
      </c>
      <c r="B1574">
        <v>3850</v>
      </c>
      <c r="C1574">
        <v>1001</v>
      </c>
      <c r="D1574">
        <v>43249</v>
      </c>
      <c r="E1574">
        <v>2958465</v>
      </c>
      <c r="F1574" t="s">
        <v>3396</v>
      </c>
      <c r="H1574" t="s">
        <v>3505</v>
      </c>
    </row>
    <row r="1575" spans="1:8" x14ac:dyDescent="0.25">
      <c r="A1575">
        <v>2054086</v>
      </c>
      <c r="B1575">
        <v>5150</v>
      </c>
      <c r="C1575">
        <v>1001</v>
      </c>
      <c r="D1575">
        <v>43249</v>
      </c>
      <c r="E1575">
        <v>2958465</v>
      </c>
      <c r="F1575" t="s">
        <v>3396</v>
      </c>
      <c r="H1575" t="s">
        <v>3506</v>
      </c>
    </row>
    <row r="1576" spans="1:8" x14ac:dyDescent="0.25">
      <c r="A1576">
        <v>2054595</v>
      </c>
      <c r="B1576">
        <v>3850</v>
      </c>
      <c r="C1576">
        <v>1001</v>
      </c>
      <c r="D1576">
        <v>43249</v>
      </c>
      <c r="E1576">
        <v>2958465</v>
      </c>
      <c r="F1576" t="s">
        <v>3396</v>
      </c>
      <c r="H1576" t="s">
        <v>3381</v>
      </c>
    </row>
    <row r="1577" spans="1:8" x14ac:dyDescent="0.25">
      <c r="A1577">
        <v>2054596</v>
      </c>
      <c r="B1577">
        <v>5500</v>
      </c>
      <c r="C1577">
        <v>1001</v>
      </c>
      <c r="D1577">
        <v>43249</v>
      </c>
      <c r="E1577">
        <v>2958465</v>
      </c>
      <c r="F1577" t="s">
        <v>3396</v>
      </c>
      <c r="H1577" t="s">
        <v>3343</v>
      </c>
    </row>
    <row r="1578" spans="1:8" x14ac:dyDescent="0.25">
      <c r="A1578">
        <v>2065049</v>
      </c>
      <c r="B1578">
        <v>3850</v>
      </c>
      <c r="C1578">
        <v>1001</v>
      </c>
      <c r="D1578">
        <v>43249</v>
      </c>
      <c r="E1578">
        <v>2958465</v>
      </c>
      <c r="F1578" t="s">
        <v>3396</v>
      </c>
      <c r="H1578" t="s">
        <v>3507</v>
      </c>
    </row>
    <row r="1579" spans="1:8" x14ac:dyDescent="0.25">
      <c r="A1579">
        <v>2065050</v>
      </c>
      <c r="B1579">
        <v>3650</v>
      </c>
      <c r="C1579">
        <v>1001</v>
      </c>
      <c r="D1579">
        <v>43249</v>
      </c>
      <c r="E1579">
        <v>2958465</v>
      </c>
      <c r="F1579" t="s">
        <v>3396</v>
      </c>
      <c r="H1579" t="s">
        <v>3508</v>
      </c>
    </row>
    <row r="1580" spans="1:8" x14ac:dyDescent="0.25">
      <c r="A1580">
        <v>2065051</v>
      </c>
      <c r="B1580">
        <v>3850</v>
      </c>
      <c r="C1580">
        <v>1001</v>
      </c>
      <c r="D1580">
        <v>43249</v>
      </c>
      <c r="E1580">
        <v>2958465</v>
      </c>
      <c r="F1580" t="s">
        <v>3396</v>
      </c>
      <c r="H1580" t="s">
        <v>3509</v>
      </c>
    </row>
    <row r="1581" spans="1:8" x14ac:dyDescent="0.25">
      <c r="A1581">
        <v>2065052</v>
      </c>
      <c r="B1581">
        <v>3850</v>
      </c>
      <c r="C1581">
        <v>1001</v>
      </c>
      <c r="D1581">
        <v>43249</v>
      </c>
      <c r="E1581">
        <v>2958465</v>
      </c>
      <c r="F1581" t="s">
        <v>3396</v>
      </c>
      <c r="H1581" t="s">
        <v>1090</v>
      </c>
    </row>
    <row r="1582" spans="1:8" x14ac:dyDescent="0.25">
      <c r="A1582">
        <v>2065053</v>
      </c>
      <c r="B1582">
        <v>4450</v>
      </c>
      <c r="C1582">
        <v>1001</v>
      </c>
      <c r="D1582">
        <v>43249</v>
      </c>
      <c r="E1582">
        <v>2958465</v>
      </c>
      <c r="F1582" t="s">
        <v>3396</v>
      </c>
      <c r="H1582" t="s">
        <v>3344</v>
      </c>
    </row>
    <row r="1583" spans="1:8" x14ac:dyDescent="0.25">
      <c r="A1583">
        <v>2065054</v>
      </c>
      <c r="B1583">
        <v>3650</v>
      </c>
      <c r="C1583">
        <v>1001</v>
      </c>
      <c r="D1583">
        <v>43249</v>
      </c>
      <c r="E1583">
        <v>2958465</v>
      </c>
      <c r="F1583" t="s">
        <v>3396</v>
      </c>
      <c r="H1583" t="s">
        <v>3510</v>
      </c>
    </row>
    <row r="1584" spans="1:8" x14ac:dyDescent="0.25">
      <c r="A1584">
        <v>2066750</v>
      </c>
      <c r="B1584">
        <v>3650</v>
      </c>
      <c r="C1584">
        <v>1001</v>
      </c>
      <c r="D1584">
        <v>43249</v>
      </c>
      <c r="E1584">
        <v>2958465</v>
      </c>
      <c r="F1584" t="s">
        <v>3396</v>
      </c>
      <c r="H1584" t="s">
        <v>1119</v>
      </c>
    </row>
    <row r="1585" spans="1:8" x14ac:dyDescent="0.25">
      <c r="A1585">
        <v>2066751</v>
      </c>
      <c r="B1585">
        <v>4750</v>
      </c>
      <c r="C1585">
        <v>1001</v>
      </c>
      <c r="D1585">
        <v>43249</v>
      </c>
      <c r="E1585">
        <v>2958465</v>
      </c>
      <c r="F1585" t="s">
        <v>3396</v>
      </c>
      <c r="H1585" t="s">
        <v>1121</v>
      </c>
    </row>
    <row r="1586" spans="1:8" x14ac:dyDescent="0.25">
      <c r="A1586">
        <v>2066752</v>
      </c>
      <c r="B1586">
        <v>4450</v>
      </c>
      <c r="C1586">
        <v>1001</v>
      </c>
      <c r="D1586">
        <v>43249</v>
      </c>
      <c r="E1586">
        <v>2958465</v>
      </c>
      <c r="F1586" t="s">
        <v>3396</v>
      </c>
      <c r="H1586" t="s">
        <v>1122</v>
      </c>
    </row>
    <row r="1587" spans="1:8" x14ac:dyDescent="0.25">
      <c r="A1587">
        <v>2068170</v>
      </c>
      <c r="B1587">
        <v>1230</v>
      </c>
      <c r="C1587">
        <v>1001</v>
      </c>
      <c r="D1587">
        <v>43249</v>
      </c>
      <c r="E1587">
        <v>2958465</v>
      </c>
      <c r="F1587" t="s">
        <v>3396</v>
      </c>
      <c r="H1587" t="s">
        <v>1115</v>
      </c>
    </row>
    <row r="1588" spans="1:8" x14ac:dyDescent="0.25">
      <c r="A1588">
        <v>2069230</v>
      </c>
      <c r="B1588">
        <v>3650</v>
      </c>
      <c r="C1588">
        <v>1001</v>
      </c>
      <c r="D1588">
        <v>43249</v>
      </c>
      <c r="E1588">
        <v>2958465</v>
      </c>
      <c r="F1588" t="s">
        <v>3396</v>
      </c>
      <c r="H1588" t="s">
        <v>1117</v>
      </c>
    </row>
    <row r="1589" spans="1:8" x14ac:dyDescent="0.25">
      <c r="A1589">
        <v>2070496</v>
      </c>
      <c r="B1589">
        <v>3850</v>
      </c>
      <c r="C1589">
        <v>1001</v>
      </c>
      <c r="D1589">
        <v>43249</v>
      </c>
      <c r="E1589">
        <v>2958465</v>
      </c>
      <c r="F1589" t="s">
        <v>3396</v>
      </c>
      <c r="H1589" t="s">
        <v>1151</v>
      </c>
    </row>
    <row r="1590" spans="1:8" x14ac:dyDescent="0.25">
      <c r="A1590">
        <v>2091745</v>
      </c>
      <c r="B1590">
        <v>5500</v>
      </c>
      <c r="C1590">
        <v>1001</v>
      </c>
      <c r="D1590">
        <v>43249</v>
      </c>
      <c r="E1590">
        <v>2958465</v>
      </c>
      <c r="F1590" t="s">
        <v>3396</v>
      </c>
      <c r="H1590" t="s">
        <v>1138</v>
      </c>
    </row>
    <row r="1591" spans="1:8" x14ac:dyDescent="0.25">
      <c r="A1591">
        <v>2116378</v>
      </c>
      <c r="B1591">
        <v>991</v>
      </c>
      <c r="C1591">
        <v>1001</v>
      </c>
      <c r="D1591">
        <v>43249</v>
      </c>
      <c r="E1591">
        <v>2958465</v>
      </c>
      <c r="F1591" t="s">
        <v>3396</v>
      </c>
      <c r="H1591" t="s">
        <v>1148</v>
      </c>
    </row>
    <row r="1592" spans="1:8" x14ac:dyDescent="0.25">
      <c r="A1592">
        <v>2123778</v>
      </c>
      <c r="B1592">
        <v>5500</v>
      </c>
      <c r="C1592">
        <v>1001</v>
      </c>
      <c r="D1592">
        <v>43249</v>
      </c>
      <c r="E1592">
        <v>2958465</v>
      </c>
      <c r="F1592" t="s">
        <v>3396</v>
      </c>
      <c r="H1592" t="s">
        <v>1177</v>
      </c>
    </row>
    <row r="1593" spans="1:8" x14ac:dyDescent="0.25">
      <c r="A1593">
        <v>2123779</v>
      </c>
      <c r="B1593">
        <v>5150</v>
      </c>
      <c r="C1593">
        <v>1001</v>
      </c>
      <c r="D1593">
        <v>43249</v>
      </c>
      <c r="E1593">
        <v>2958465</v>
      </c>
      <c r="F1593" t="s">
        <v>3396</v>
      </c>
      <c r="H1593" t="s">
        <v>1178</v>
      </c>
    </row>
    <row r="1594" spans="1:8" x14ac:dyDescent="0.25">
      <c r="A1594">
        <v>2123950</v>
      </c>
      <c r="B1594">
        <v>3850</v>
      </c>
      <c r="C1594">
        <v>1001</v>
      </c>
      <c r="D1594">
        <v>43249</v>
      </c>
      <c r="E1594">
        <v>2958465</v>
      </c>
      <c r="F1594" t="s">
        <v>3396</v>
      </c>
      <c r="H1594" t="s">
        <v>3345</v>
      </c>
    </row>
    <row r="1595" spans="1:8" x14ac:dyDescent="0.25">
      <c r="A1595">
        <v>2123951</v>
      </c>
      <c r="B1595">
        <v>4450</v>
      </c>
      <c r="C1595">
        <v>1001</v>
      </c>
      <c r="D1595">
        <v>43249</v>
      </c>
      <c r="E1595">
        <v>2958465</v>
      </c>
      <c r="F1595" t="s">
        <v>3396</v>
      </c>
      <c r="H1595" t="s">
        <v>1179</v>
      </c>
    </row>
    <row r="1596" spans="1:8" x14ac:dyDescent="0.25">
      <c r="A1596">
        <v>2131830</v>
      </c>
      <c r="B1596">
        <v>3850</v>
      </c>
      <c r="C1596">
        <v>1001</v>
      </c>
      <c r="D1596">
        <v>43249</v>
      </c>
      <c r="E1596">
        <v>2958465</v>
      </c>
      <c r="F1596" t="s">
        <v>3396</v>
      </c>
      <c r="H1596" t="s">
        <v>2585</v>
      </c>
    </row>
    <row r="1597" spans="1:8" x14ac:dyDescent="0.25">
      <c r="A1597">
        <v>2131831</v>
      </c>
      <c r="B1597">
        <v>4750</v>
      </c>
      <c r="C1597">
        <v>1001</v>
      </c>
      <c r="D1597">
        <v>43249</v>
      </c>
      <c r="E1597">
        <v>2958465</v>
      </c>
      <c r="F1597" t="s">
        <v>3396</v>
      </c>
      <c r="H1597" t="s">
        <v>2586</v>
      </c>
    </row>
    <row r="1598" spans="1:8" x14ac:dyDescent="0.25">
      <c r="A1598">
        <v>2131832</v>
      </c>
      <c r="B1598">
        <v>3650</v>
      </c>
      <c r="C1598">
        <v>1001</v>
      </c>
      <c r="D1598">
        <v>43249</v>
      </c>
      <c r="E1598">
        <v>2958465</v>
      </c>
      <c r="F1598" t="s">
        <v>3396</v>
      </c>
      <c r="H1598" t="s">
        <v>2587</v>
      </c>
    </row>
    <row r="1599" spans="1:8" x14ac:dyDescent="0.25">
      <c r="A1599">
        <v>2132774</v>
      </c>
      <c r="B1599">
        <v>4450</v>
      </c>
      <c r="C1599">
        <v>1001</v>
      </c>
      <c r="D1599">
        <v>43249</v>
      </c>
      <c r="E1599">
        <v>2958465</v>
      </c>
      <c r="F1599" t="s">
        <v>3396</v>
      </c>
      <c r="H1599" t="s">
        <v>2592</v>
      </c>
    </row>
    <row r="1600" spans="1:8" x14ac:dyDescent="0.25">
      <c r="A1600">
        <v>2132775</v>
      </c>
      <c r="B1600">
        <v>5150</v>
      </c>
      <c r="C1600">
        <v>1001</v>
      </c>
      <c r="D1600">
        <v>43249</v>
      </c>
      <c r="E1600">
        <v>2958465</v>
      </c>
      <c r="F1600" t="s">
        <v>3396</v>
      </c>
      <c r="H1600" t="s">
        <v>2593</v>
      </c>
    </row>
    <row r="1601" spans="1:8" x14ac:dyDescent="0.25">
      <c r="A1601">
        <v>2134251</v>
      </c>
      <c r="B1601">
        <v>4450</v>
      </c>
      <c r="C1601">
        <v>1001</v>
      </c>
      <c r="D1601">
        <v>43249</v>
      </c>
      <c r="E1601">
        <v>2958465</v>
      </c>
      <c r="F1601" t="s">
        <v>3396</v>
      </c>
      <c r="H1601" t="s">
        <v>2601</v>
      </c>
    </row>
    <row r="1602" spans="1:8" x14ac:dyDescent="0.25">
      <c r="A1602">
        <v>2134252</v>
      </c>
      <c r="B1602">
        <v>5150</v>
      </c>
      <c r="C1602">
        <v>1001</v>
      </c>
      <c r="D1602">
        <v>43249</v>
      </c>
      <c r="E1602">
        <v>2958465</v>
      </c>
      <c r="F1602" t="s">
        <v>3396</v>
      </c>
      <c r="H1602" t="s">
        <v>2602</v>
      </c>
    </row>
    <row r="1603" spans="1:8" x14ac:dyDescent="0.25">
      <c r="A1603">
        <v>2146048</v>
      </c>
      <c r="B1603">
        <v>880</v>
      </c>
      <c r="C1603">
        <v>1001</v>
      </c>
      <c r="D1603">
        <v>43249</v>
      </c>
      <c r="E1603">
        <v>2958465</v>
      </c>
      <c r="F1603" t="s">
        <v>3396</v>
      </c>
      <c r="H1603" t="s">
        <v>3346</v>
      </c>
    </row>
    <row r="1604" spans="1:8" x14ac:dyDescent="0.25">
      <c r="A1604">
        <v>2146049</v>
      </c>
      <c r="B1604">
        <v>880</v>
      </c>
      <c r="C1604">
        <v>1001</v>
      </c>
      <c r="D1604">
        <v>43249</v>
      </c>
      <c r="E1604">
        <v>2958465</v>
      </c>
      <c r="F1604" t="s">
        <v>3396</v>
      </c>
      <c r="H1604" t="s">
        <v>3347</v>
      </c>
    </row>
    <row r="1605" spans="1:8" x14ac:dyDescent="0.25">
      <c r="A1605">
        <v>2146070</v>
      </c>
      <c r="B1605">
        <v>1470</v>
      </c>
      <c r="C1605">
        <v>1001</v>
      </c>
      <c r="D1605">
        <v>43249</v>
      </c>
      <c r="E1605">
        <v>2958465</v>
      </c>
      <c r="F1605" t="s">
        <v>3396</v>
      </c>
      <c r="H1605" t="s">
        <v>3348</v>
      </c>
    </row>
    <row r="1606" spans="1:8" x14ac:dyDescent="0.25">
      <c r="A1606">
        <v>2146071</v>
      </c>
      <c r="B1606">
        <v>960</v>
      </c>
      <c r="C1606">
        <v>1001</v>
      </c>
      <c r="D1606">
        <v>43249</v>
      </c>
      <c r="E1606">
        <v>2958465</v>
      </c>
      <c r="F1606" t="s">
        <v>3396</v>
      </c>
      <c r="H1606" t="s">
        <v>3349</v>
      </c>
    </row>
    <row r="1607" spans="1:8" x14ac:dyDescent="0.25">
      <c r="A1607">
        <v>2146072</v>
      </c>
      <c r="B1607">
        <v>960</v>
      </c>
      <c r="C1607">
        <v>1001</v>
      </c>
      <c r="D1607">
        <v>43249</v>
      </c>
      <c r="E1607">
        <v>2958465</v>
      </c>
      <c r="F1607" t="s">
        <v>3396</v>
      </c>
      <c r="H1607" t="s">
        <v>3350</v>
      </c>
    </row>
    <row r="1608" spans="1:8" x14ac:dyDescent="0.25">
      <c r="A1608">
        <v>2146073</v>
      </c>
      <c r="B1608">
        <v>1560</v>
      </c>
      <c r="C1608">
        <v>1001</v>
      </c>
      <c r="D1608">
        <v>43249</v>
      </c>
      <c r="E1608">
        <v>2958465</v>
      </c>
      <c r="F1608" t="s">
        <v>3396</v>
      </c>
      <c r="H1608" t="s">
        <v>2666</v>
      </c>
    </row>
    <row r="1609" spans="1:8" x14ac:dyDescent="0.25">
      <c r="A1609">
        <v>2146074</v>
      </c>
      <c r="B1609">
        <v>1560</v>
      </c>
      <c r="C1609">
        <v>1001</v>
      </c>
      <c r="D1609">
        <v>43249</v>
      </c>
      <c r="E1609">
        <v>2958465</v>
      </c>
      <c r="F1609" t="s">
        <v>3396</v>
      </c>
      <c r="H1609" t="s">
        <v>2667</v>
      </c>
    </row>
    <row r="1610" spans="1:8" x14ac:dyDescent="0.25">
      <c r="A1610">
        <v>2146075</v>
      </c>
      <c r="B1610">
        <v>1190</v>
      </c>
      <c r="C1610">
        <v>1001</v>
      </c>
      <c r="D1610">
        <v>43249</v>
      </c>
      <c r="E1610">
        <v>2958465</v>
      </c>
      <c r="F1610" t="s">
        <v>3396</v>
      </c>
      <c r="H1610" t="s">
        <v>2668</v>
      </c>
    </row>
    <row r="1611" spans="1:8" x14ac:dyDescent="0.25">
      <c r="A1611">
        <v>2146076</v>
      </c>
      <c r="B1611">
        <v>1715</v>
      </c>
      <c r="C1611">
        <v>1001</v>
      </c>
      <c r="D1611">
        <v>43249</v>
      </c>
      <c r="E1611">
        <v>2958465</v>
      </c>
      <c r="F1611" t="s">
        <v>3396</v>
      </c>
      <c r="H1611" t="s">
        <v>3351</v>
      </c>
    </row>
    <row r="1612" spans="1:8" x14ac:dyDescent="0.25">
      <c r="A1612">
        <v>2146077</v>
      </c>
      <c r="B1612">
        <v>1344</v>
      </c>
      <c r="C1612">
        <v>1001</v>
      </c>
      <c r="D1612">
        <v>43249</v>
      </c>
      <c r="E1612">
        <v>2958465</v>
      </c>
      <c r="F1612" t="s">
        <v>3396</v>
      </c>
      <c r="H1612" t="s">
        <v>3352</v>
      </c>
    </row>
    <row r="1613" spans="1:8" x14ac:dyDescent="0.25">
      <c r="A1613">
        <v>2146078</v>
      </c>
      <c r="B1613">
        <v>1510</v>
      </c>
      <c r="C1613">
        <v>1001</v>
      </c>
      <c r="D1613">
        <v>43249</v>
      </c>
      <c r="E1613">
        <v>2958465</v>
      </c>
      <c r="F1613" t="s">
        <v>3396</v>
      </c>
      <c r="H1613" t="s">
        <v>3511</v>
      </c>
    </row>
    <row r="1614" spans="1:8" x14ac:dyDescent="0.25">
      <c r="A1614">
        <v>2146079</v>
      </c>
      <c r="B1614">
        <v>1420</v>
      </c>
      <c r="C1614">
        <v>1001</v>
      </c>
      <c r="D1614">
        <v>43249</v>
      </c>
      <c r="E1614">
        <v>2958465</v>
      </c>
      <c r="F1614" t="s">
        <v>3396</v>
      </c>
      <c r="H1614" t="s">
        <v>2672</v>
      </c>
    </row>
    <row r="1615" spans="1:8" x14ac:dyDescent="0.25">
      <c r="A1615">
        <v>2146080</v>
      </c>
      <c r="B1615">
        <v>1536</v>
      </c>
      <c r="C1615">
        <v>1001</v>
      </c>
      <c r="D1615">
        <v>43249</v>
      </c>
      <c r="E1615">
        <v>2958465</v>
      </c>
      <c r="F1615" t="s">
        <v>3396</v>
      </c>
      <c r="H1615" t="s">
        <v>3353</v>
      </c>
    </row>
    <row r="1616" spans="1:8" x14ac:dyDescent="0.25">
      <c r="A1616">
        <v>2146081</v>
      </c>
      <c r="B1616">
        <v>1560</v>
      </c>
      <c r="C1616">
        <v>1001</v>
      </c>
      <c r="D1616">
        <v>43249</v>
      </c>
      <c r="E1616">
        <v>2958465</v>
      </c>
      <c r="F1616" t="s">
        <v>3396</v>
      </c>
      <c r="H1616" t="s">
        <v>3354</v>
      </c>
    </row>
    <row r="1617" spans="1:8" x14ac:dyDescent="0.25">
      <c r="A1617">
        <v>2146082</v>
      </c>
      <c r="B1617">
        <v>1581</v>
      </c>
      <c r="C1617">
        <v>1001</v>
      </c>
      <c r="D1617">
        <v>43249</v>
      </c>
      <c r="E1617">
        <v>2958465</v>
      </c>
      <c r="F1617" t="s">
        <v>3396</v>
      </c>
      <c r="H1617" t="s">
        <v>3355</v>
      </c>
    </row>
    <row r="1618" spans="1:8" x14ac:dyDescent="0.25">
      <c r="A1618">
        <v>2146083</v>
      </c>
      <c r="B1618">
        <v>1480</v>
      </c>
      <c r="C1618">
        <v>1001</v>
      </c>
      <c r="D1618">
        <v>43249</v>
      </c>
      <c r="E1618">
        <v>2958465</v>
      </c>
      <c r="F1618" t="s">
        <v>3396</v>
      </c>
      <c r="H1618" t="s">
        <v>3356</v>
      </c>
    </row>
    <row r="1619" spans="1:8" x14ac:dyDescent="0.25">
      <c r="A1619">
        <v>2146084</v>
      </c>
      <c r="B1619">
        <v>2015</v>
      </c>
      <c r="C1619">
        <v>1001</v>
      </c>
      <c r="D1619">
        <v>43249</v>
      </c>
      <c r="E1619">
        <v>2958465</v>
      </c>
      <c r="F1619" t="s">
        <v>3396</v>
      </c>
      <c r="H1619" t="s">
        <v>2677</v>
      </c>
    </row>
    <row r="1620" spans="1:8" x14ac:dyDescent="0.25">
      <c r="A1620">
        <v>2146085</v>
      </c>
      <c r="B1620">
        <v>1740</v>
      </c>
      <c r="C1620">
        <v>1001</v>
      </c>
      <c r="D1620">
        <v>43249</v>
      </c>
      <c r="E1620">
        <v>2958465</v>
      </c>
      <c r="F1620" t="s">
        <v>3396</v>
      </c>
      <c r="H1620" t="s">
        <v>3357</v>
      </c>
    </row>
    <row r="1621" spans="1:8" x14ac:dyDescent="0.25">
      <c r="A1621">
        <v>2146086</v>
      </c>
      <c r="B1621">
        <v>1980</v>
      </c>
      <c r="C1621">
        <v>1001</v>
      </c>
      <c r="D1621">
        <v>43249</v>
      </c>
      <c r="E1621">
        <v>2958465</v>
      </c>
      <c r="F1621" t="s">
        <v>3396</v>
      </c>
      <c r="H1621" t="s">
        <v>3512</v>
      </c>
    </row>
    <row r="1622" spans="1:8" x14ac:dyDescent="0.25">
      <c r="A1622">
        <v>2146087</v>
      </c>
      <c r="B1622">
        <v>2120</v>
      </c>
      <c r="C1622">
        <v>1001</v>
      </c>
      <c r="D1622">
        <v>43249</v>
      </c>
      <c r="E1622">
        <v>2958465</v>
      </c>
      <c r="F1622" t="s">
        <v>3396</v>
      </c>
      <c r="H1622" t="s">
        <v>3358</v>
      </c>
    </row>
    <row r="1623" spans="1:8" x14ac:dyDescent="0.25">
      <c r="A1623">
        <v>2146088</v>
      </c>
      <c r="B1623">
        <v>2028</v>
      </c>
      <c r="C1623">
        <v>1001</v>
      </c>
      <c r="D1623">
        <v>43249</v>
      </c>
      <c r="E1623">
        <v>2958465</v>
      </c>
      <c r="F1623" t="s">
        <v>3396</v>
      </c>
      <c r="H1623" t="s">
        <v>3359</v>
      </c>
    </row>
    <row r="1624" spans="1:8" x14ac:dyDescent="0.25">
      <c r="A1624">
        <v>2146089</v>
      </c>
      <c r="B1624">
        <v>1800</v>
      </c>
      <c r="C1624">
        <v>1001</v>
      </c>
      <c r="D1624">
        <v>43249</v>
      </c>
      <c r="E1624">
        <v>2958465</v>
      </c>
      <c r="F1624" t="s">
        <v>3396</v>
      </c>
      <c r="H1624" t="s">
        <v>3360</v>
      </c>
    </row>
    <row r="1625" spans="1:8" x14ac:dyDescent="0.25">
      <c r="A1625">
        <v>2146090</v>
      </c>
      <c r="B1625">
        <v>1790</v>
      </c>
      <c r="C1625">
        <v>1001</v>
      </c>
      <c r="D1625">
        <v>43249</v>
      </c>
      <c r="E1625">
        <v>2958465</v>
      </c>
      <c r="F1625" t="s">
        <v>3396</v>
      </c>
      <c r="H1625" t="s">
        <v>2683</v>
      </c>
    </row>
    <row r="1626" spans="1:8" x14ac:dyDescent="0.25">
      <c r="A1626">
        <v>2146091</v>
      </c>
      <c r="B1626">
        <v>1517</v>
      </c>
      <c r="C1626">
        <v>1001</v>
      </c>
      <c r="D1626">
        <v>43249</v>
      </c>
      <c r="E1626">
        <v>2958465</v>
      </c>
      <c r="F1626" t="s">
        <v>3396</v>
      </c>
      <c r="H1626" t="s">
        <v>2684</v>
      </c>
    </row>
    <row r="1627" spans="1:8" x14ac:dyDescent="0.25">
      <c r="A1627">
        <v>2146092</v>
      </c>
      <c r="B1627">
        <v>1824</v>
      </c>
      <c r="C1627">
        <v>1001</v>
      </c>
      <c r="D1627">
        <v>43249</v>
      </c>
      <c r="E1627">
        <v>2958465</v>
      </c>
      <c r="F1627" t="s">
        <v>3396</v>
      </c>
      <c r="H1627" t="s">
        <v>3361</v>
      </c>
    </row>
    <row r="1628" spans="1:8" x14ac:dyDescent="0.25">
      <c r="A1628">
        <v>2146093</v>
      </c>
      <c r="B1628">
        <v>1980</v>
      </c>
      <c r="C1628">
        <v>1001</v>
      </c>
      <c r="D1628">
        <v>43249</v>
      </c>
      <c r="E1628">
        <v>2958465</v>
      </c>
      <c r="F1628" t="s">
        <v>3396</v>
      </c>
      <c r="H1628" t="s">
        <v>3362</v>
      </c>
    </row>
    <row r="1629" spans="1:8" x14ac:dyDescent="0.25">
      <c r="A1629">
        <v>2146094</v>
      </c>
      <c r="B1629">
        <v>2800</v>
      </c>
      <c r="C1629">
        <v>1001</v>
      </c>
      <c r="D1629">
        <v>43249</v>
      </c>
      <c r="E1629">
        <v>2958465</v>
      </c>
      <c r="F1629" t="s">
        <v>3396</v>
      </c>
      <c r="H1629" t="s">
        <v>3363</v>
      </c>
    </row>
    <row r="1630" spans="1:8" x14ac:dyDescent="0.25">
      <c r="A1630">
        <v>2146095</v>
      </c>
      <c r="B1630">
        <v>2410</v>
      </c>
      <c r="C1630">
        <v>1001</v>
      </c>
      <c r="D1630">
        <v>43249</v>
      </c>
      <c r="E1630">
        <v>2958465</v>
      </c>
      <c r="F1630" t="s">
        <v>3396</v>
      </c>
      <c r="H1630" t="s">
        <v>3364</v>
      </c>
    </row>
    <row r="1631" spans="1:8" x14ac:dyDescent="0.25">
      <c r="A1631">
        <v>2150114</v>
      </c>
      <c r="B1631">
        <v>4750</v>
      </c>
      <c r="C1631">
        <v>1001</v>
      </c>
      <c r="D1631">
        <v>43249</v>
      </c>
      <c r="E1631">
        <v>2958465</v>
      </c>
      <c r="F1631" t="s">
        <v>3396</v>
      </c>
      <c r="H1631" t="s">
        <v>2697</v>
      </c>
    </row>
    <row r="1632" spans="1:8" x14ac:dyDescent="0.25">
      <c r="A1632">
        <v>2155913</v>
      </c>
      <c r="B1632">
        <v>4450</v>
      </c>
      <c r="C1632">
        <v>1001</v>
      </c>
      <c r="D1632">
        <v>43249</v>
      </c>
      <c r="E1632">
        <v>2958465</v>
      </c>
      <c r="F1632" t="s">
        <v>3396</v>
      </c>
      <c r="H1632" t="s">
        <v>3367</v>
      </c>
    </row>
    <row r="1633" spans="1:8" x14ac:dyDescent="0.25">
      <c r="A1633">
        <v>2155914</v>
      </c>
      <c r="B1633">
        <v>4750</v>
      </c>
      <c r="C1633">
        <v>1001</v>
      </c>
      <c r="D1633">
        <v>43249</v>
      </c>
      <c r="E1633">
        <v>2958465</v>
      </c>
      <c r="F1633" t="s">
        <v>3396</v>
      </c>
      <c r="H1633" t="s">
        <v>3365</v>
      </c>
    </row>
    <row r="1634" spans="1:8" x14ac:dyDescent="0.25">
      <c r="A1634">
        <v>2155915</v>
      </c>
      <c r="B1634">
        <v>4750</v>
      </c>
      <c r="C1634">
        <v>1001</v>
      </c>
      <c r="D1634">
        <v>43249</v>
      </c>
      <c r="E1634">
        <v>2958465</v>
      </c>
      <c r="F1634" t="s">
        <v>3396</v>
      </c>
      <c r="H1634" t="s">
        <v>3366</v>
      </c>
    </row>
    <row r="1635" spans="1:8" x14ac:dyDescent="0.25">
      <c r="A1635">
        <v>2155916</v>
      </c>
      <c r="B1635">
        <v>3850</v>
      </c>
      <c r="C1635">
        <v>1001</v>
      </c>
      <c r="D1635">
        <v>43249</v>
      </c>
      <c r="E1635">
        <v>2958465</v>
      </c>
      <c r="F1635" t="s">
        <v>3396</v>
      </c>
      <c r="H1635" t="s">
        <v>3513</v>
      </c>
    </row>
    <row r="1636" spans="1:8" x14ac:dyDescent="0.25">
      <c r="A1636">
        <v>2155917</v>
      </c>
      <c r="B1636">
        <v>3850</v>
      </c>
      <c r="C1636">
        <v>1001</v>
      </c>
      <c r="D1636">
        <v>43249</v>
      </c>
      <c r="E1636">
        <v>2958465</v>
      </c>
      <c r="F1636" t="s">
        <v>3396</v>
      </c>
      <c r="H1636" t="s">
        <v>3514</v>
      </c>
    </row>
    <row r="1637" spans="1:8" x14ac:dyDescent="0.25">
      <c r="A1637">
        <v>2155918</v>
      </c>
      <c r="B1637">
        <v>4450</v>
      </c>
      <c r="C1637">
        <v>1001</v>
      </c>
      <c r="D1637">
        <v>43249</v>
      </c>
      <c r="E1637">
        <v>2958465</v>
      </c>
      <c r="F1637" t="s">
        <v>3396</v>
      </c>
      <c r="H1637" t="s">
        <v>3367</v>
      </c>
    </row>
    <row r="1638" spans="1:8" x14ac:dyDescent="0.25">
      <c r="A1638">
        <v>2155919</v>
      </c>
      <c r="B1638">
        <v>2950</v>
      </c>
      <c r="C1638">
        <v>1001</v>
      </c>
      <c r="D1638">
        <v>43249</v>
      </c>
      <c r="E1638">
        <v>2958465</v>
      </c>
      <c r="F1638" t="s">
        <v>3396</v>
      </c>
      <c r="H1638" t="s">
        <v>347</v>
      </c>
    </row>
    <row r="1639" spans="1:8" x14ac:dyDescent="0.25">
      <c r="A1639">
        <v>2157020</v>
      </c>
      <c r="B1639">
        <v>4450</v>
      </c>
      <c r="C1639">
        <v>1001</v>
      </c>
      <c r="D1639">
        <v>43249</v>
      </c>
      <c r="E1639">
        <v>2958465</v>
      </c>
      <c r="F1639" t="s">
        <v>3396</v>
      </c>
      <c r="H1639" t="s">
        <v>3515</v>
      </c>
    </row>
    <row r="1640" spans="1:8" x14ac:dyDescent="0.25">
      <c r="A1640">
        <v>2157021</v>
      </c>
      <c r="B1640">
        <v>5500</v>
      </c>
      <c r="C1640">
        <v>1001</v>
      </c>
      <c r="D1640">
        <v>43249</v>
      </c>
      <c r="E1640">
        <v>2958465</v>
      </c>
      <c r="F1640" t="s">
        <v>3396</v>
      </c>
      <c r="H1640" t="s">
        <v>3516</v>
      </c>
    </row>
    <row r="1641" spans="1:8" x14ac:dyDescent="0.25">
      <c r="A1641">
        <v>2164755</v>
      </c>
      <c r="B1641">
        <v>1384</v>
      </c>
      <c r="C1641">
        <v>1001</v>
      </c>
      <c r="D1641">
        <v>43249</v>
      </c>
      <c r="E1641">
        <v>2958465</v>
      </c>
      <c r="F1641" t="s">
        <v>3396</v>
      </c>
      <c r="H1641" t="s">
        <v>2846</v>
      </c>
    </row>
    <row r="1642" spans="1:8" x14ac:dyDescent="0.25">
      <c r="A1642">
        <v>2164756</v>
      </c>
      <c r="B1642">
        <v>1325</v>
      </c>
      <c r="C1642">
        <v>1001</v>
      </c>
      <c r="D1642">
        <v>43249</v>
      </c>
      <c r="E1642">
        <v>2958465</v>
      </c>
      <c r="F1642" t="s">
        <v>3396</v>
      </c>
      <c r="H1642" t="s">
        <v>2847</v>
      </c>
    </row>
    <row r="1643" spans="1:8" x14ac:dyDescent="0.25">
      <c r="A1643">
        <v>2164757</v>
      </c>
      <c r="B1643">
        <v>1384</v>
      </c>
      <c r="C1643">
        <v>1001</v>
      </c>
      <c r="D1643">
        <v>43249</v>
      </c>
      <c r="E1643">
        <v>2958465</v>
      </c>
      <c r="F1643" t="s">
        <v>3396</v>
      </c>
      <c r="H1643" t="s">
        <v>2848</v>
      </c>
    </row>
    <row r="1644" spans="1:8" x14ac:dyDescent="0.25">
      <c r="A1644">
        <v>2164758</v>
      </c>
      <c r="B1644">
        <v>1634</v>
      </c>
      <c r="C1644">
        <v>1001</v>
      </c>
      <c r="D1644">
        <v>43249</v>
      </c>
      <c r="E1644">
        <v>2958465</v>
      </c>
      <c r="F1644" t="s">
        <v>3396</v>
      </c>
      <c r="H1644" t="s">
        <v>2849</v>
      </c>
    </row>
    <row r="1645" spans="1:8" x14ac:dyDescent="0.25">
      <c r="A1645">
        <v>2164759</v>
      </c>
      <c r="B1645">
        <v>1634</v>
      </c>
      <c r="C1645">
        <v>1001</v>
      </c>
      <c r="D1645">
        <v>43249</v>
      </c>
      <c r="E1645">
        <v>2958465</v>
      </c>
      <c r="F1645" t="s">
        <v>3396</v>
      </c>
      <c r="H1645" t="s">
        <v>2850</v>
      </c>
    </row>
    <row r="1646" spans="1:8" x14ac:dyDescent="0.25">
      <c r="A1646">
        <v>2164790</v>
      </c>
      <c r="B1646">
        <v>1830</v>
      </c>
      <c r="C1646">
        <v>1001</v>
      </c>
      <c r="D1646">
        <v>43249</v>
      </c>
      <c r="E1646">
        <v>2958465</v>
      </c>
      <c r="F1646" t="s">
        <v>3396</v>
      </c>
      <c r="H1646" t="s">
        <v>2851</v>
      </c>
    </row>
    <row r="1647" spans="1:8" x14ac:dyDescent="0.25">
      <c r="A1647">
        <v>2164791</v>
      </c>
      <c r="B1647">
        <v>1830</v>
      </c>
      <c r="C1647">
        <v>1001</v>
      </c>
      <c r="D1647">
        <v>43249</v>
      </c>
      <c r="E1647">
        <v>2958465</v>
      </c>
      <c r="F1647" t="s">
        <v>3396</v>
      </c>
      <c r="H1647" t="s">
        <v>2852</v>
      </c>
    </row>
    <row r="1648" spans="1:8" x14ac:dyDescent="0.25">
      <c r="A1648">
        <v>2164792</v>
      </c>
      <c r="B1648">
        <v>1911</v>
      </c>
      <c r="C1648">
        <v>1001</v>
      </c>
      <c r="D1648">
        <v>43249</v>
      </c>
      <c r="E1648">
        <v>2958465</v>
      </c>
      <c r="F1648" t="s">
        <v>3396</v>
      </c>
      <c r="H1648" t="s">
        <v>3368</v>
      </c>
    </row>
    <row r="1649" spans="1:8" x14ac:dyDescent="0.25">
      <c r="A1649">
        <v>2167449</v>
      </c>
      <c r="B1649">
        <v>4450</v>
      </c>
      <c r="C1649">
        <v>1001</v>
      </c>
      <c r="D1649">
        <v>43249</v>
      </c>
      <c r="E1649">
        <v>2958465</v>
      </c>
      <c r="F1649" t="s">
        <v>3396</v>
      </c>
      <c r="H1649" t="s">
        <v>3033</v>
      </c>
    </row>
    <row r="1650" spans="1:8" x14ac:dyDescent="0.25">
      <c r="A1650">
        <v>2167490</v>
      </c>
      <c r="B1650">
        <v>3650</v>
      </c>
      <c r="C1650">
        <v>1001</v>
      </c>
      <c r="D1650">
        <v>43249</v>
      </c>
      <c r="E1650">
        <v>2958465</v>
      </c>
      <c r="F1650" t="s">
        <v>3396</v>
      </c>
      <c r="H1650" t="s">
        <v>496</v>
      </c>
    </row>
    <row r="1651" spans="1:8" x14ac:dyDescent="0.25">
      <c r="A1651">
        <v>2167491</v>
      </c>
      <c r="B1651">
        <v>3850</v>
      </c>
      <c r="C1651">
        <v>1001</v>
      </c>
      <c r="D1651">
        <v>43249</v>
      </c>
      <c r="E1651">
        <v>2958465</v>
      </c>
      <c r="F1651" t="s">
        <v>3396</v>
      </c>
      <c r="H1651" t="s">
        <v>3369</v>
      </c>
    </row>
    <row r="1652" spans="1:8" x14ac:dyDescent="0.25">
      <c r="A1652">
        <v>2167492</v>
      </c>
      <c r="B1652">
        <v>3850</v>
      </c>
      <c r="C1652">
        <v>1001</v>
      </c>
      <c r="D1652">
        <v>43249</v>
      </c>
      <c r="E1652">
        <v>2958465</v>
      </c>
      <c r="F1652" t="s">
        <v>3396</v>
      </c>
      <c r="H1652" t="s">
        <v>3517</v>
      </c>
    </row>
    <row r="1653" spans="1:8" x14ac:dyDescent="0.25">
      <c r="A1653">
        <v>2167493</v>
      </c>
      <c r="B1653">
        <v>3850</v>
      </c>
      <c r="C1653">
        <v>1001</v>
      </c>
      <c r="D1653">
        <v>43249</v>
      </c>
      <c r="E1653">
        <v>2958465</v>
      </c>
      <c r="F1653" t="s">
        <v>3396</v>
      </c>
      <c r="H1653" t="s">
        <v>3518</v>
      </c>
    </row>
    <row r="1654" spans="1:8" x14ac:dyDescent="0.25">
      <c r="A1654">
        <v>2167494</v>
      </c>
      <c r="B1654">
        <v>3850</v>
      </c>
      <c r="C1654">
        <v>1001</v>
      </c>
      <c r="D1654">
        <v>43249</v>
      </c>
      <c r="E1654">
        <v>2958465</v>
      </c>
      <c r="F1654" t="s">
        <v>3396</v>
      </c>
      <c r="H1654" t="s">
        <v>3037</v>
      </c>
    </row>
    <row r="1655" spans="1:8" x14ac:dyDescent="0.25">
      <c r="A1655">
        <v>2167495</v>
      </c>
      <c r="B1655">
        <v>4750</v>
      </c>
      <c r="C1655">
        <v>1001</v>
      </c>
      <c r="D1655">
        <v>43249</v>
      </c>
      <c r="E1655">
        <v>2958465</v>
      </c>
      <c r="F1655" t="s">
        <v>3396</v>
      </c>
      <c r="H1655" t="s">
        <v>3370</v>
      </c>
    </row>
    <row r="1656" spans="1:8" x14ac:dyDescent="0.25">
      <c r="A1656">
        <v>2167496</v>
      </c>
      <c r="B1656">
        <v>4450</v>
      </c>
      <c r="C1656">
        <v>1001</v>
      </c>
      <c r="D1656">
        <v>43249</v>
      </c>
      <c r="E1656">
        <v>2958465</v>
      </c>
      <c r="F1656" t="s">
        <v>3396</v>
      </c>
      <c r="H1656" t="s">
        <v>3039</v>
      </c>
    </row>
    <row r="1657" spans="1:8" x14ac:dyDescent="0.25">
      <c r="A1657">
        <v>2167497</v>
      </c>
      <c r="B1657">
        <v>3200</v>
      </c>
      <c r="C1657">
        <v>1001</v>
      </c>
      <c r="D1657">
        <v>43249</v>
      </c>
      <c r="E1657">
        <v>2958465</v>
      </c>
      <c r="F1657" t="s">
        <v>3396</v>
      </c>
      <c r="H1657" t="s">
        <v>54</v>
      </c>
    </row>
    <row r="1658" spans="1:8" x14ac:dyDescent="0.25">
      <c r="A1658">
        <v>2167498</v>
      </c>
      <c r="B1658">
        <v>3850</v>
      </c>
      <c r="C1658">
        <v>1001</v>
      </c>
      <c r="D1658">
        <v>43249</v>
      </c>
      <c r="E1658">
        <v>2958465</v>
      </c>
      <c r="F1658" t="s">
        <v>3396</v>
      </c>
      <c r="H1658" t="s">
        <v>3519</v>
      </c>
    </row>
    <row r="1659" spans="1:8" x14ac:dyDescent="0.25">
      <c r="A1659">
        <v>2167499</v>
      </c>
      <c r="B1659">
        <v>3650</v>
      </c>
      <c r="C1659">
        <v>1001</v>
      </c>
      <c r="D1659">
        <v>43249</v>
      </c>
      <c r="E1659">
        <v>2958465</v>
      </c>
      <c r="F1659" t="s">
        <v>3396</v>
      </c>
      <c r="H1659" t="s">
        <v>3520</v>
      </c>
    </row>
    <row r="1660" spans="1:8" x14ac:dyDescent="0.25">
      <c r="A1660">
        <v>2167500</v>
      </c>
      <c r="B1660">
        <v>3650</v>
      </c>
      <c r="C1660">
        <v>1001</v>
      </c>
      <c r="D1660">
        <v>43249</v>
      </c>
      <c r="E1660">
        <v>2958465</v>
      </c>
      <c r="F1660" t="s">
        <v>3396</v>
      </c>
      <c r="H1660" t="s">
        <v>3521</v>
      </c>
    </row>
    <row r="1661" spans="1:8" x14ac:dyDescent="0.25">
      <c r="A1661">
        <v>2167501</v>
      </c>
      <c r="B1661">
        <v>4750</v>
      </c>
      <c r="C1661">
        <v>1001</v>
      </c>
      <c r="D1661">
        <v>43249</v>
      </c>
      <c r="E1661">
        <v>2958465</v>
      </c>
      <c r="F1661" t="s">
        <v>3396</v>
      </c>
      <c r="H1661" t="s">
        <v>3522</v>
      </c>
    </row>
    <row r="1662" spans="1:8" x14ac:dyDescent="0.25">
      <c r="A1662">
        <v>2167502</v>
      </c>
      <c r="B1662">
        <v>4750</v>
      </c>
      <c r="C1662">
        <v>1001</v>
      </c>
      <c r="D1662">
        <v>43249</v>
      </c>
      <c r="E1662">
        <v>2958465</v>
      </c>
      <c r="F1662" t="s">
        <v>3396</v>
      </c>
      <c r="H1662" t="s">
        <v>3523</v>
      </c>
    </row>
    <row r="1663" spans="1:8" x14ac:dyDescent="0.25">
      <c r="A1663">
        <v>2167503</v>
      </c>
      <c r="B1663">
        <v>4750</v>
      </c>
      <c r="C1663">
        <v>1001</v>
      </c>
      <c r="D1663">
        <v>43249</v>
      </c>
      <c r="E1663">
        <v>2958465</v>
      </c>
      <c r="F1663" t="s">
        <v>3396</v>
      </c>
      <c r="H1663" t="s">
        <v>3524</v>
      </c>
    </row>
    <row r="1664" spans="1:8" x14ac:dyDescent="0.25">
      <c r="A1664">
        <v>2169551</v>
      </c>
      <c r="B1664">
        <v>4450</v>
      </c>
      <c r="C1664">
        <v>1001</v>
      </c>
      <c r="D1664">
        <v>43249</v>
      </c>
      <c r="E1664">
        <v>2958465</v>
      </c>
      <c r="F1664" t="s">
        <v>3396</v>
      </c>
      <c r="H1664" t="s">
        <v>3085</v>
      </c>
    </row>
    <row r="1665" spans="1:8" x14ac:dyDescent="0.25">
      <c r="A1665">
        <v>2169552</v>
      </c>
      <c r="B1665">
        <v>4750</v>
      </c>
      <c r="C1665">
        <v>1001</v>
      </c>
      <c r="D1665">
        <v>43249</v>
      </c>
      <c r="E1665">
        <v>2958465</v>
      </c>
      <c r="F1665" t="s">
        <v>3396</v>
      </c>
      <c r="H1665" t="s">
        <v>3371</v>
      </c>
    </row>
    <row r="1666" spans="1:8" x14ac:dyDescent="0.25">
      <c r="A1666">
        <v>2169553</v>
      </c>
      <c r="B1666">
        <v>3990</v>
      </c>
      <c r="C1666">
        <v>1001</v>
      </c>
      <c r="D1666">
        <v>43249</v>
      </c>
      <c r="E1666">
        <v>2958465</v>
      </c>
      <c r="F1666" t="s">
        <v>3396</v>
      </c>
      <c r="H1666" t="s">
        <v>3525</v>
      </c>
    </row>
    <row r="1667" spans="1:8" x14ac:dyDescent="0.25">
      <c r="A1667">
        <v>2169554</v>
      </c>
      <c r="B1667">
        <v>3990</v>
      </c>
      <c r="C1667">
        <v>1001</v>
      </c>
      <c r="D1667">
        <v>43249</v>
      </c>
      <c r="E1667">
        <v>2958465</v>
      </c>
      <c r="F1667" t="s">
        <v>3396</v>
      </c>
      <c r="H1667" t="s">
        <v>3526</v>
      </c>
    </row>
    <row r="1668" spans="1:8" x14ac:dyDescent="0.25">
      <c r="A1668">
        <v>2169555</v>
      </c>
      <c r="B1668">
        <v>3990</v>
      </c>
      <c r="C1668">
        <v>1001</v>
      </c>
      <c r="D1668">
        <v>43249</v>
      </c>
      <c r="E1668">
        <v>2958465</v>
      </c>
      <c r="F1668" t="s">
        <v>3396</v>
      </c>
      <c r="H1668" t="s">
        <v>3527</v>
      </c>
    </row>
    <row r="1669" spans="1:8" x14ac:dyDescent="0.25">
      <c r="A1669">
        <v>2169556</v>
      </c>
      <c r="B1669">
        <v>3990</v>
      </c>
      <c r="C1669">
        <v>1001</v>
      </c>
      <c r="D1669">
        <v>43249</v>
      </c>
      <c r="E1669">
        <v>2958465</v>
      </c>
      <c r="F1669" t="s">
        <v>3396</v>
      </c>
      <c r="H1669" t="s">
        <v>3528</v>
      </c>
    </row>
    <row r="1670" spans="1:8" x14ac:dyDescent="0.25">
      <c r="A1670">
        <v>2169557</v>
      </c>
      <c r="B1670">
        <v>4450</v>
      </c>
      <c r="C1670">
        <v>1001</v>
      </c>
      <c r="D1670">
        <v>43249</v>
      </c>
      <c r="E1670">
        <v>2958465</v>
      </c>
      <c r="F1670" t="s">
        <v>3396</v>
      </c>
      <c r="H1670" t="s">
        <v>3529</v>
      </c>
    </row>
    <row r="1671" spans="1:8" x14ac:dyDescent="0.25">
      <c r="A1671">
        <v>2169558</v>
      </c>
      <c r="B1671">
        <v>3990</v>
      </c>
      <c r="C1671">
        <v>1001</v>
      </c>
      <c r="D1671">
        <v>43249</v>
      </c>
      <c r="E1671">
        <v>2958465</v>
      </c>
      <c r="F1671" t="s">
        <v>3396</v>
      </c>
      <c r="H1671" t="s">
        <v>3530</v>
      </c>
    </row>
    <row r="1672" spans="1:8" x14ac:dyDescent="0.25">
      <c r="A1672">
        <v>2169559</v>
      </c>
      <c r="B1672">
        <v>3990</v>
      </c>
      <c r="C1672">
        <v>1001</v>
      </c>
      <c r="D1672">
        <v>43249</v>
      </c>
      <c r="E1672">
        <v>2958465</v>
      </c>
      <c r="F1672" t="s">
        <v>3396</v>
      </c>
      <c r="H1672" t="s">
        <v>3531</v>
      </c>
    </row>
    <row r="1673" spans="1:8" x14ac:dyDescent="0.25">
      <c r="A1673">
        <v>2169560</v>
      </c>
      <c r="B1673">
        <v>3990</v>
      </c>
      <c r="C1673">
        <v>1001</v>
      </c>
      <c r="D1673">
        <v>43249</v>
      </c>
      <c r="E1673">
        <v>2958465</v>
      </c>
      <c r="F1673" t="s">
        <v>3396</v>
      </c>
      <c r="H1673" t="s">
        <v>3532</v>
      </c>
    </row>
    <row r="1674" spans="1:8" x14ac:dyDescent="0.25">
      <c r="A1674">
        <v>2169561</v>
      </c>
      <c r="B1674">
        <v>3990</v>
      </c>
      <c r="C1674">
        <v>1001</v>
      </c>
      <c r="D1674">
        <v>43249</v>
      </c>
      <c r="E1674">
        <v>2958465</v>
      </c>
      <c r="F1674" t="s">
        <v>3396</v>
      </c>
      <c r="H1674" t="s">
        <v>3533</v>
      </c>
    </row>
    <row r="1675" spans="1:8" x14ac:dyDescent="0.25">
      <c r="A1675">
        <v>2169562</v>
      </c>
      <c r="B1675">
        <v>3990</v>
      </c>
      <c r="C1675">
        <v>1001</v>
      </c>
      <c r="D1675">
        <v>43249</v>
      </c>
      <c r="E1675">
        <v>2958465</v>
      </c>
      <c r="F1675" t="s">
        <v>3396</v>
      </c>
      <c r="H1675" t="s">
        <v>3534</v>
      </c>
    </row>
    <row r="1676" spans="1:8" x14ac:dyDescent="0.25">
      <c r="A1676">
        <v>2169563</v>
      </c>
      <c r="B1676">
        <v>3990</v>
      </c>
      <c r="C1676">
        <v>1001</v>
      </c>
      <c r="D1676">
        <v>43249</v>
      </c>
      <c r="E1676">
        <v>2958465</v>
      </c>
      <c r="F1676" t="s">
        <v>3396</v>
      </c>
      <c r="H1676" t="s">
        <v>3535</v>
      </c>
    </row>
    <row r="1677" spans="1:8" x14ac:dyDescent="0.25">
      <c r="A1677">
        <v>2169564</v>
      </c>
      <c r="B1677">
        <v>4750</v>
      </c>
      <c r="C1677">
        <v>1001</v>
      </c>
      <c r="D1677">
        <v>43249</v>
      </c>
      <c r="E1677">
        <v>2958465</v>
      </c>
      <c r="F1677" t="s">
        <v>3396</v>
      </c>
      <c r="H1677" t="s">
        <v>3372</v>
      </c>
    </row>
    <row r="1678" spans="1:8" x14ac:dyDescent="0.25">
      <c r="A1678">
        <v>2169565</v>
      </c>
      <c r="B1678">
        <v>3990</v>
      </c>
      <c r="C1678">
        <v>1001</v>
      </c>
      <c r="D1678">
        <v>43249</v>
      </c>
      <c r="E1678">
        <v>2958465</v>
      </c>
      <c r="F1678" t="s">
        <v>3396</v>
      </c>
      <c r="H1678" t="s">
        <v>3536</v>
      </c>
    </row>
    <row r="1679" spans="1:8" x14ac:dyDescent="0.25">
      <c r="A1679">
        <v>2169566</v>
      </c>
      <c r="B1679">
        <v>3990</v>
      </c>
      <c r="C1679">
        <v>1001</v>
      </c>
      <c r="D1679">
        <v>43249</v>
      </c>
      <c r="E1679">
        <v>2958465</v>
      </c>
      <c r="F1679" t="s">
        <v>3396</v>
      </c>
      <c r="H1679" t="s">
        <v>3537</v>
      </c>
    </row>
    <row r="1680" spans="1:8" x14ac:dyDescent="0.25">
      <c r="A1680">
        <v>2169567</v>
      </c>
      <c r="B1680">
        <v>3990</v>
      </c>
      <c r="C1680">
        <v>1001</v>
      </c>
      <c r="D1680">
        <v>43249</v>
      </c>
      <c r="E1680">
        <v>2958465</v>
      </c>
      <c r="F1680" t="s">
        <v>3396</v>
      </c>
      <c r="H1680" t="s">
        <v>3538</v>
      </c>
    </row>
    <row r="1681" spans="1:8" x14ac:dyDescent="0.25">
      <c r="A1681">
        <v>2169568</v>
      </c>
      <c r="B1681">
        <v>3990</v>
      </c>
      <c r="C1681">
        <v>1001</v>
      </c>
      <c r="D1681">
        <v>43249</v>
      </c>
      <c r="E1681">
        <v>2958465</v>
      </c>
      <c r="F1681" t="s">
        <v>3396</v>
      </c>
      <c r="H1681" t="s">
        <v>3539</v>
      </c>
    </row>
    <row r="1682" spans="1:8" x14ac:dyDescent="0.25">
      <c r="A1682">
        <v>2186332</v>
      </c>
      <c r="B1682">
        <v>4450</v>
      </c>
      <c r="C1682">
        <v>1001</v>
      </c>
      <c r="D1682">
        <v>43249</v>
      </c>
      <c r="E1682">
        <v>2958465</v>
      </c>
      <c r="F1682" t="s">
        <v>3396</v>
      </c>
      <c r="H1682" t="s">
        <v>3246</v>
      </c>
    </row>
    <row r="1683" spans="1:8" x14ac:dyDescent="0.25">
      <c r="A1683">
        <v>2186333</v>
      </c>
      <c r="B1683">
        <v>3850</v>
      </c>
      <c r="C1683">
        <v>1001</v>
      </c>
      <c r="D1683">
        <v>43249</v>
      </c>
      <c r="E1683">
        <v>2958465</v>
      </c>
      <c r="F1683" t="s">
        <v>3396</v>
      </c>
      <c r="H1683" t="s">
        <v>3373</v>
      </c>
    </row>
    <row r="1684" spans="1:8" x14ac:dyDescent="0.25">
      <c r="A1684">
        <v>2186334</v>
      </c>
      <c r="B1684">
        <v>3850</v>
      </c>
      <c r="C1684">
        <v>1001</v>
      </c>
      <c r="D1684">
        <v>43249</v>
      </c>
      <c r="E1684">
        <v>2958465</v>
      </c>
      <c r="F1684" t="s">
        <v>3396</v>
      </c>
      <c r="H1684" t="s">
        <v>3374</v>
      </c>
    </row>
    <row r="1685" spans="1:8" x14ac:dyDescent="0.25">
      <c r="A1685">
        <v>2186335</v>
      </c>
      <c r="B1685">
        <v>5500</v>
      </c>
      <c r="C1685">
        <v>1001</v>
      </c>
      <c r="D1685">
        <v>43249</v>
      </c>
      <c r="E1685">
        <v>2958465</v>
      </c>
      <c r="F1685" t="s">
        <v>3396</v>
      </c>
      <c r="H1685" t="s">
        <v>3386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>
    <tabColor theme="5" tint="0.39997558519241921"/>
    <pageSetUpPr fitToPage="1"/>
  </sheetPr>
  <dimension ref="A1:N3687"/>
  <sheetViews>
    <sheetView topLeftCell="A3654" workbookViewId="0">
      <selection activeCell="H3677" sqref="H3677"/>
    </sheetView>
  </sheetViews>
  <sheetFormatPr defaultRowHeight="15" x14ac:dyDescent="0.25"/>
  <cols>
    <col min="1" max="1" width="9" style="19" bestFit="1" customWidth="1"/>
    <col min="2" max="2" width="42.7109375" style="19" bestFit="1" customWidth="1"/>
    <col min="3" max="3" width="24" style="30" customWidth="1"/>
    <col min="4" max="5" width="16.140625" style="30" customWidth="1"/>
    <col min="6" max="6" width="11.28515625" style="19" customWidth="1"/>
    <col min="7" max="7" width="11.5703125" style="19" bestFit="1" customWidth="1"/>
    <col min="8" max="8" width="16.7109375" style="19" bestFit="1" customWidth="1"/>
    <col min="9" max="9" width="14.5703125" style="19" bestFit="1" customWidth="1"/>
    <col min="10" max="10" width="14.7109375" style="19" bestFit="1" customWidth="1"/>
    <col min="11" max="16384" width="9.140625" style="19"/>
  </cols>
  <sheetData>
    <row r="1" spans="1:14" x14ac:dyDescent="0.25">
      <c r="A1" s="30" t="s">
        <v>2711</v>
      </c>
      <c r="B1" s="30" t="s">
        <v>2712</v>
      </c>
      <c r="C1" s="30" t="s">
        <v>2732</v>
      </c>
      <c r="D1" s="30" t="s">
        <v>6</v>
      </c>
      <c r="E1" s="30" t="s">
        <v>5</v>
      </c>
      <c r="F1" s="30" t="s">
        <v>2736</v>
      </c>
      <c r="G1" s="30" t="s">
        <v>2713</v>
      </c>
      <c r="H1" s="30" t="s">
        <v>2714</v>
      </c>
      <c r="I1" s="30" t="s">
        <v>2715</v>
      </c>
      <c r="J1" s="30" t="s">
        <v>2716</v>
      </c>
      <c r="K1" s="30" t="s">
        <v>2717</v>
      </c>
      <c r="L1" s="19" t="s">
        <v>2738</v>
      </c>
      <c r="M1" s="19" t="s">
        <v>2739</v>
      </c>
      <c r="N1" s="19" t="s">
        <v>2740</v>
      </c>
    </row>
    <row r="2" spans="1:14" s="22" customFormat="1" x14ac:dyDescent="0.25">
      <c r="A2" s="30">
        <v>665694</v>
      </c>
      <c r="B2" s="30" t="s">
        <v>144</v>
      </c>
      <c r="C2" s="16" t="s">
        <v>2632</v>
      </c>
      <c r="D2" s="16">
        <v>15</v>
      </c>
      <c r="E2" s="16" t="s">
        <v>2937</v>
      </c>
      <c r="F2" s="30" t="s">
        <v>810</v>
      </c>
      <c r="G2" s="30">
        <v>1001</v>
      </c>
      <c r="H2" s="30">
        <v>4</v>
      </c>
      <c r="I2" s="30">
        <v>7248.66</v>
      </c>
      <c r="J2" s="38">
        <v>41883</v>
      </c>
      <c r="K2" s="30">
        <v>11128</v>
      </c>
      <c r="L2" s="22">
        <f>DAY(Таблица14[[#This Row],[Д/проводки]])</f>
        <v>1</v>
      </c>
      <c r="M2" s="22">
        <f>MONTH(Таблица14[[#This Row],[Д/проводки]])</f>
        <v>9</v>
      </c>
      <c r="N2" s="22">
        <f>YEAR(Таблица14[[#This Row],[Д/проводки]])</f>
        <v>2014</v>
      </c>
    </row>
    <row r="3" spans="1:14" x14ac:dyDescent="0.25">
      <c r="A3" s="30">
        <v>827378</v>
      </c>
      <c r="B3" s="30" t="s">
        <v>293</v>
      </c>
      <c r="C3" s="16" t="s">
        <v>2944</v>
      </c>
      <c r="D3" s="16">
        <v>13</v>
      </c>
      <c r="E3" s="16" t="s">
        <v>3206</v>
      </c>
      <c r="F3" s="30" t="s">
        <v>810</v>
      </c>
      <c r="G3" s="30">
        <v>1002</v>
      </c>
      <c r="H3" s="30">
        <v>4</v>
      </c>
      <c r="I3" s="30">
        <v>4403.3999999999996</v>
      </c>
      <c r="J3" s="38">
        <v>41883</v>
      </c>
      <c r="K3" s="30">
        <v>6400</v>
      </c>
      <c r="L3" s="19">
        <f>DAY(Таблица14[[#This Row],[Д/проводки]])</f>
        <v>1</v>
      </c>
      <c r="M3" s="19">
        <f>MONTH(Таблица14[[#This Row],[Д/проводки]])</f>
        <v>9</v>
      </c>
      <c r="N3" s="19">
        <f>YEAR(Таблица14[[#This Row],[Д/проводки]])</f>
        <v>2014</v>
      </c>
    </row>
    <row r="4" spans="1:14" x14ac:dyDescent="0.25">
      <c r="A4" s="30">
        <v>665697</v>
      </c>
      <c r="B4" s="30" t="s">
        <v>566</v>
      </c>
      <c r="C4" s="16" t="s">
        <v>2636</v>
      </c>
      <c r="D4" s="16">
        <v>15</v>
      </c>
      <c r="E4" s="16" t="s">
        <v>2949</v>
      </c>
      <c r="F4" s="30" t="s">
        <v>810</v>
      </c>
      <c r="G4" s="30">
        <v>1001</v>
      </c>
      <c r="H4" s="30">
        <v>4</v>
      </c>
      <c r="I4" s="30">
        <v>6973.68</v>
      </c>
      <c r="J4" s="38">
        <v>41884</v>
      </c>
      <c r="K4" s="30">
        <v>10608</v>
      </c>
      <c r="L4" s="19">
        <f>DAY(Таблица14[[#This Row],[Д/проводки]])</f>
        <v>2</v>
      </c>
      <c r="M4" s="19">
        <f>MONTH(Таблица14[[#This Row],[Д/проводки]])</f>
        <v>9</v>
      </c>
      <c r="N4" s="19">
        <f>YEAR(Таблица14[[#This Row],[Д/проводки]])</f>
        <v>2014</v>
      </c>
    </row>
    <row r="5" spans="1:14" x14ac:dyDescent="0.25">
      <c r="A5" s="30">
        <v>760733</v>
      </c>
      <c r="B5" s="30" t="s">
        <v>879</v>
      </c>
      <c r="C5" s="16" t="s">
        <v>2972</v>
      </c>
      <c r="D5" s="16">
        <v>15</v>
      </c>
      <c r="E5" s="16" t="s">
        <v>2971</v>
      </c>
      <c r="F5" s="30" t="s">
        <v>811</v>
      </c>
      <c r="G5" s="30">
        <v>1001</v>
      </c>
      <c r="H5" s="30">
        <v>1</v>
      </c>
      <c r="I5" s="30">
        <v>544.07000000000005</v>
      </c>
      <c r="J5" s="38">
        <v>41885</v>
      </c>
      <c r="K5" s="30">
        <v>835</v>
      </c>
      <c r="L5" s="19">
        <f>DAY(Таблица14[[#This Row],[Д/проводки]])</f>
        <v>3</v>
      </c>
      <c r="M5" s="19">
        <f>MONTH(Таблица14[[#This Row],[Д/проводки]])</f>
        <v>9</v>
      </c>
      <c r="N5" s="19">
        <f>YEAR(Таблица14[[#This Row],[Д/проводки]])</f>
        <v>2014</v>
      </c>
    </row>
    <row r="6" spans="1:14" x14ac:dyDescent="0.25">
      <c r="A6" s="30">
        <v>761819</v>
      </c>
      <c r="B6" s="30" t="s">
        <v>800</v>
      </c>
      <c r="C6" s="16" t="s">
        <v>3012</v>
      </c>
      <c r="D6" s="16">
        <v>17</v>
      </c>
      <c r="E6" s="16" t="s">
        <v>3011</v>
      </c>
      <c r="F6" s="30" t="s">
        <v>810</v>
      </c>
      <c r="G6" s="30">
        <v>1001</v>
      </c>
      <c r="H6" s="30">
        <v>4</v>
      </c>
      <c r="I6" s="30">
        <v>9661</v>
      </c>
      <c r="J6" s="38">
        <v>41885</v>
      </c>
      <c r="K6" s="30">
        <v>14820</v>
      </c>
      <c r="L6" s="19">
        <f>DAY(Таблица14[[#This Row],[Д/проводки]])</f>
        <v>3</v>
      </c>
      <c r="M6" s="19">
        <f>MONTH(Таблица14[[#This Row],[Д/проводки]])</f>
        <v>9</v>
      </c>
      <c r="N6" s="19">
        <f>YEAR(Таблица14[[#This Row],[Д/проводки]])</f>
        <v>2014</v>
      </c>
    </row>
    <row r="7" spans="1:14" x14ac:dyDescent="0.25">
      <c r="A7" s="30">
        <v>818798</v>
      </c>
      <c r="B7" s="30" t="s">
        <v>966</v>
      </c>
      <c r="C7" s="16" t="s">
        <v>3128</v>
      </c>
      <c r="D7" s="16">
        <v>16</v>
      </c>
      <c r="E7" s="16" t="s">
        <v>2950</v>
      </c>
      <c r="F7" s="30" t="s">
        <v>811</v>
      </c>
      <c r="G7" s="30">
        <v>1001</v>
      </c>
      <c r="H7" s="30">
        <v>4</v>
      </c>
      <c r="I7" s="30">
        <v>3542.36</v>
      </c>
      <c r="J7" s="38">
        <v>41888</v>
      </c>
      <c r="K7" s="30">
        <v>5432</v>
      </c>
      <c r="L7" s="19">
        <f>DAY(Таблица14[[#This Row],[Д/проводки]])</f>
        <v>6</v>
      </c>
      <c r="M7" s="19">
        <f>MONTH(Таблица14[[#This Row],[Д/проводки]])</f>
        <v>9</v>
      </c>
      <c r="N7" s="19">
        <f>YEAR(Таблица14[[#This Row],[Д/проводки]])</f>
        <v>2014</v>
      </c>
    </row>
    <row r="8" spans="1:14" x14ac:dyDescent="0.25">
      <c r="A8" s="30">
        <v>876268</v>
      </c>
      <c r="B8" s="30" t="s">
        <v>928</v>
      </c>
      <c r="C8" s="16" t="s">
        <v>927</v>
      </c>
      <c r="D8" s="16">
        <v>14</v>
      </c>
      <c r="E8" s="16" t="s">
        <v>2941</v>
      </c>
      <c r="F8" s="30" t="s">
        <v>811</v>
      </c>
      <c r="G8" s="30">
        <v>1001</v>
      </c>
      <c r="H8" s="30">
        <v>1</v>
      </c>
      <c r="I8" s="30">
        <v>587.29</v>
      </c>
      <c r="J8" s="38">
        <v>41888</v>
      </c>
      <c r="K8" s="30">
        <v>810</v>
      </c>
      <c r="L8" s="19">
        <f>DAY(Таблица14[[#This Row],[Д/проводки]])</f>
        <v>6</v>
      </c>
      <c r="M8" s="19">
        <f>MONTH(Таблица14[[#This Row],[Д/проводки]])</f>
        <v>9</v>
      </c>
      <c r="N8" s="19">
        <f>YEAR(Таблица14[[#This Row],[Д/проводки]])</f>
        <v>2014</v>
      </c>
    </row>
    <row r="9" spans="1:14" x14ac:dyDescent="0.25">
      <c r="A9" s="30">
        <v>775590</v>
      </c>
      <c r="B9" s="30" t="s">
        <v>534</v>
      </c>
      <c r="C9" s="16" t="s">
        <v>2981</v>
      </c>
      <c r="D9" s="16">
        <v>16</v>
      </c>
      <c r="E9" s="16" t="s">
        <v>2964</v>
      </c>
      <c r="F9" s="30" t="s">
        <v>810</v>
      </c>
      <c r="G9" s="30">
        <v>1002</v>
      </c>
      <c r="H9" s="30">
        <v>4</v>
      </c>
      <c r="I9" s="30">
        <v>6440.68</v>
      </c>
      <c r="J9" s="38">
        <v>41888</v>
      </c>
      <c r="K9" s="30">
        <v>13380</v>
      </c>
      <c r="L9" s="19">
        <f>DAY(Таблица14[[#This Row],[Д/проводки]])</f>
        <v>6</v>
      </c>
      <c r="M9" s="19">
        <f>MONTH(Таблица14[[#This Row],[Д/проводки]])</f>
        <v>9</v>
      </c>
      <c r="N9" s="19">
        <f>YEAR(Таблица14[[#This Row],[Д/проводки]])</f>
        <v>2014</v>
      </c>
    </row>
    <row r="10" spans="1:14" x14ac:dyDescent="0.25">
      <c r="A10" s="30">
        <v>876270</v>
      </c>
      <c r="B10" s="30" t="s">
        <v>935</v>
      </c>
      <c r="C10" s="16" t="s">
        <v>3129</v>
      </c>
      <c r="D10" s="16">
        <v>13</v>
      </c>
      <c r="E10" s="16" t="s">
        <v>3206</v>
      </c>
      <c r="F10" s="30" t="s">
        <v>811</v>
      </c>
      <c r="G10" s="30">
        <v>1001</v>
      </c>
      <c r="H10" s="30">
        <v>4</v>
      </c>
      <c r="I10" s="30">
        <v>1534.56</v>
      </c>
      <c r="J10" s="38">
        <v>41890</v>
      </c>
      <c r="K10" s="30">
        <v>2200</v>
      </c>
      <c r="L10" s="19">
        <f>DAY(Таблица14[[#This Row],[Д/проводки]])</f>
        <v>8</v>
      </c>
      <c r="M10" s="19">
        <f>MONTH(Таблица14[[#This Row],[Д/проводки]])</f>
        <v>9</v>
      </c>
      <c r="N10" s="19">
        <f>YEAR(Таблица14[[#This Row],[Д/проводки]])</f>
        <v>2014</v>
      </c>
    </row>
    <row r="11" spans="1:14" x14ac:dyDescent="0.25">
      <c r="A11" s="30">
        <v>876270</v>
      </c>
      <c r="B11" s="30" t="s">
        <v>935</v>
      </c>
      <c r="C11" s="16" t="s">
        <v>3129</v>
      </c>
      <c r="D11" s="16">
        <v>13</v>
      </c>
      <c r="E11" s="16" t="s">
        <v>3206</v>
      </c>
      <c r="F11" s="30" t="s">
        <v>811</v>
      </c>
      <c r="G11" s="30">
        <v>1002</v>
      </c>
      <c r="H11" s="30">
        <v>2</v>
      </c>
      <c r="I11" s="30">
        <v>767.28</v>
      </c>
      <c r="J11" s="38">
        <v>41890</v>
      </c>
      <c r="K11" s="30">
        <v>1100</v>
      </c>
      <c r="L11" s="19">
        <f>DAY(Таблица14[[#This Row],[Д/проводки]])</f>
        <v>8</v>
      </c>
      <c r="M11" s="19">
        <f>MONTH(Таблица14[[#This Row],[Д/проводки]])</f>
        <v>9</v>
      </c>
      <c r="N11" s="19">
        <f>YEAR(Таблица14[[#This Row],[Д/проводки]])</f>
        <v>2014</v>
      </c>
    </row>
    <row r="12" spans="1:14" x14ac:dyDescent="0.25">
      <c r="A12" s="30">
        <v>766825</v>
      </c>
      <c r="B12" s="30" t="s">
        <v>189</v>
      </c>
      <c r="C12" s="16" t="s">
        <v>2940</v>
      </c>
      <c r="D12" s="16">
        <v>15</v>
      </c>
      <c r="E12" s="16" t="s">
        <v>2937</v>
      </c>
      <c r="F12" s="30" t="s">
        <v>810</v>
      </c>
      <c r="G12" s="30">
        <v>1002</v>
      </c>
      <c r="H12" s="30">
        <v>4</v>
      </c>
      <c r="I12" s="30">
        <v>6920.03</v>
      </c>
      <c r="J12" s="38">
        <v>41891</v>
      </c>
      <c r="K12" s="30">
        <v>10608</v>
      </c>
      <c r="L12" s="19">
        <f>DAY(Таблица14[[#This Row],[Д/проводки]])</f>
        <v>9</v>
      </c>
      <c r="M12" s="19">
        <f>MONTH(Таблица14[[#This Row],[Д/проводки]])</f>
        <v>9</v>
      </c>
      <c r="N12" s="19">
        <f>YEAR(Таблица14[[#This Row],[Д/проводки]])</f>
        <v>2014</v>
      </c>
    </row>
    <row r="13" spans="1:14" x14ac:dyDescent="0.25">
      <c r="A13" s="30">
        <v>754181</v>
      </c>
      <c r="B13" s="30" t="s">
        <v>867</v>
      </c>
      <c r="C13" s="16" t="s">
        <v>3130</v>
      </c>
      <c r="D13" s="16">
        <v>15</v>
      </c>
      <c r="E13" s="16" t="s">
        <v>2948</v>
      </c>
      <c r="F13" s="30" t="s">
        <v>811</v>
      </c>
      <c r="G13" s="30">
        <v>1002</v>
      </c>
      <c r="H13" s="30">
        <v>4</v>
      </c>
      <c r="I13" s="30">
        <v>3142.36</v>
      </c>
      <c r="J13" s="38">
        <v>41893</v>
      </c>
      <c r="K13" s="30">
        <v>4860</v>
      </c>
      <c r="L13" s="19">
        <f>DAY(Таблица14[[#This Row],[Д/проводки]])</f>
        <v>11</v>
      </c>
      <c r="M13" s="19">
        <f>MONTH(Таблица14[[#This Row],[Д/проводки]])</f>
        <v>9</v>
      </c>
      <c r="N13" s="19">
        <f>YEAR(Таблица14[[#This Row],[Д/проводки]])</f>
        <v>2014</v>
      </c>
    </row>
    <row r="14" spans="1:14" x14ac:dyDescent="0.25">
      <c r="A14" s="30">
        <v>447840</v>
      </c>
      <c r="B14" s="30" t="s">
        <v>959</v>
      </c>
      <c r="C14" s="16" t="s">
        <v>3131</v>
      </c>
      <c r="D14" s="16">
        <v>15</v>
      </c>
      <c r="E14" s="16" t="s">
        <v>2949</v>
      </c>
      <c r="F14" s="30" t="s">
        <v>811</v>
      </c>
      <c r="G14" s="30">
        <v>1002</v>
      </c>
      <c r="H14" s="30">
        <v>4</v>
      </c>
      <c r="I14" s="30">
        <v>2693.4</v>
      </c>
      <c r="J14" s="38">
        <v>41895</v>
      </c>
      <c r="K14" s="30">
        <v>4232.8</v>
      </c>
      <c r="L14" s="19">
        <f>DAY(Таблица14[[#This Row],[Д/проводки]])</f>
        <v>13</v>
      </c>
      <c r="M14" s="19">
        <f>MONTH(Таблица14[[#This Row],[Д/проводки]])</f>
        <v>9</v>
      </c>
      <c r="N14" s="19">
        <f>YEAR(Таблица14[[#This Row],[Д/проводки]])</f>
        <v>2014</v>
      </c>
    </row>
    <row r="15" spans="1:14" x14ac:dyDescent="0.25">
      <c r="A15" s="30">
        <v>665751</v>
      </c>
      <c r="B15" s="30" t="s">
        <v>642</v>
      </c>
      <c r="C15" s="16" t="s">
        <v>2988</v>
      </c>
      <c r="D15" s="16">
        <v>16</v>
      </c>
      <c r="E15" s="16" t="s">
        <v>2950</v>
      </c>
      <c r="F15" s="30" t="s">
        <v>810</v>
      </c>
      <c r="G15" s="30">
        <v>1002</v>
      </c>
      <c r="H15" s="30">
        <v>4</v>
      </c>
      <c r="I15" s="30">
        <v>8016.96</v>
      </c>
      <c r="J15" s="38">
        <v>41895</v>
      </c>
      <c r="K15" s="30">
        <v>12532</v>
      </c>
      <c r="L15" s="19">
        <f>DAY(Таблица14[[#This Row],[Д/проводки]])</f>
        <v>13</v>
      </c>
      <c r="M15" s="19">
        <f>MONTH(Таблица14[[#This Row],[Д/проводки]])</f>
        <v>9</v>
      </c>
      <c r="N15" s="19">
        <f>YEAR(Таблица14[[#This Row],[Д/проводки]])</f>
        <v>2014</v>
      </c>
    </row>
    <row r="16" spans="1:14" x14ac:dyDescent="0.25">
      <c r="A16" s="30">
        <v>876254</v>
      </c>
      <c r="B16" s="30" t="s">
        <v>975</v>
      </c>
      <c r="C16" s="16" t="s">
        <v>3132</v>
      </c>
      <c r="D16" s="16">
        <v>15</v>
      </c>
      <c r="E16" s="16" t="s">
        <v>3003</v>
      </c>
      <c r="F16" s="30" t="s">
        <v>811</v>
      </c>
      <c r="G16" s="30">
        <v>1002</v>
      </c>
      <c r="H16" s="30">
        <v>1</v>
      </c>
      <c r="I16" s="30">
        <v>785.59</v>
      </c>
      <c r="J16" s="38">
        <v>41895</v>
      </c>
      <c r="K16" s="30">
        <v>1080</v>
      </c>
      <c r="L16" s="19">
        <f>DAY(Таблица14[[#This Row],[Д/проводки]])</f>
        <v>13</v>
      </c>
      <c r="M16" s="19">
        <f>MONTH(Таблица14[[#This Row],[Д/проводки]])</f>
        <v>9</v>
      </c>
      <c r="N16" s="19">
        <f>YEAR(Таблица14[[#This Row],[Д/проводки]])</f>
        <v>2014</v>
      </c>
    </row>
    <row r="17" spans="1:14" x14ac:dyDescent="0.25">
      <c r="A17" s="30">
        <v>876269</v>
      </c>
      <c r="B17" s="30" t="s">
        <v>922</v>
      </c>
      <c r="C17" s="16" t="s">
        <v>3133</v>
      </c>
      <c r="D17" s="16">
        <v>13</v>
      </c>
      <c r="E17" s="16" t="s">
        <v>3206</v>
      </c>
      <c r="F17" s="30" t="s">
        <v>811</v>
      </c>
      <c r="G17" s="30">
        <v>1002</v>
      </c>
      <c r="H17" s="30">
        <v>2</v>
      </c>
      <c r="I17" s="30">
        <v>767.28</v>
      </c>
      <c r="J17" s="38">
        <v>41895</v>
      </c>
      <c r="K17" s="30">
        <v>1100</v>
      </c>
      <c r="L17" s="19">
        <f>DAY(Таблица14[[#This Row],[Д/проводки]])</f>
        <v>13</v>
      </c>
      <c r="M17" s="19">
        <f>MONTH(Таблица14[[#This Row],[Д/проводки]])</f>
        <v>9</v>
      </c>
      <c r="N17" s="19">
        <f>YEAR(Таблица14[[#This Row],[Д/проводки]])</f>
        <v>2014</v>
      </c>
    </row>
    <row r="18" spans="1:14" x14ac:dyDescent="0.25">
      <c r="A18" s="30">
        <v>765120</v>
      </c>
      <c r="B18" s="30" t="s">
        <v>863</v>
      </c>
      <c r="C18" s="16" t="s">
        <v>2940</v>
      </c>
      <c r="D18" s="16">
        <v>15</v>
      </c>
      <c r="E18" s="16" t="s">
        <v>2937</v>
      </c>
      <c r="F18" s="30" t="s">
        <v>811</v>
      </c>
      <c r="G18" s="30">
        <v>1001</v>
      </c>
      <c r="H18" s="30">
        <v>4</v>
      </c>
      <c r="I18" s="30">
        <v>3440.68</v>
      </c>
      <c r="J18" s="38">
        <v>41896</v>
      </c>
      <c r="K18" s="30">
        <v>5276</v>
      </c>
      <c r="L18" s="19">
        <f>DAY(Таблица14[[#This Row],[Д/проводки]])</f>
        <v>14</v>
      </c>
      <c r="M18" s="19">
        <f>MONTH(Таблица14[[#This Row],[Д/проводки]])</f>
        <v>9</v>
      </c>
      <c r="N18" s="19">
        <f>YEAR(Таблица14[[#This Row],[Д/проводки]])</f>
        <v>2014</v>
      </c>
    </row>
    <row r="19" spans="1:14" x14ac:dyDescent="0.25">
      <c r="A19" s="30">
        <v>875713</v>
      </c>
      <c r="B19" s="30" t="s">
        <v>873</v>
      </c>
      <c r="C19" s="16" t="s">
        <v>872</v>
      </c>
      <c r="D19" s="16">
        <v>15</v>
      </c>
      <c r="E19" s="16" t="s">
        <v>2948</v>
      </c>
      <c r="F19" s="30" t="s">
        <v>811</v>
      </c>
      <c r="G19" s="30">
        <v>1001</v>
      </c>
      <c r="H19" s="30">
        <v>4</v>
      </c>
      <c r="I19" s="30">
        <v>3155.26</v>
      </c>
      <c r="J19" s="38">
        <v>41896</v>
      </c>
      <c r="K19" s="30">
        <v>4520</v>
      </c>
      <c r="L19" s="19">
        <f>DAY(Таблица14[[#This Row],[Д/проводки]])</f>
        <v>14</v>
      </c>
      <c r="M19" s="19">
        <f>MONTH(Таблица14[[#This Row],[Д/проводки]])</f>
        <v>9</v>
      </c>
      <c r="N19" s="19">
        <f>YEAR(Таблица14[[#This Row],[Д/проводки]])</f>
        <v>2014</v>
      </c>
    </row>
    <row r="20" spans="1:14" x14ac:dyDescent="0.25">
      <c r="A20" s="30">
        <v>887479</v>
      </c>
      <c r="B20" s="30" t="s">
        <v>949</v>
      </c>
      <c r="C20" s="16" t="s">
        <v>3134</v>
      </c>
      <c r="D20" s="16">
        <v>15</v>
      </c>
      <c r="E20" s="16" t="s">
        <v>2948</v>
      </c>
      <c r="F20" s="30" t="s">
        <v>811</v>
      </c>
      <c r="G20" s="30">
        <v>1001</v>
      </c>
      <c r="H20" s="30">
        <v>4</v>
      </c>
      <c r="I20" s="30">
        <v>2985.08</v>
      </c>
      <c r="J20" s="38">
        <v>41896</v>
      </c>
      <c r="K20" s="30">
        <v>4520</v>
      </c>
      <c r="L20" s="19">
        <f>DAY(Таблица14[[#This Row],[Д/проводки]])</f>
        <v>14</v>
      </c>
      <c r="M20" s="19">
        <f>MONTH(Таблица14[[#This Row],[Д/проводки]])</f>
        <v>9</v>
      </c>
      <c r="N20" s="19">
        <f>YEAR(Таблица14[[#This Row],[Д/проводки]])</f>
        <v>2014</v>
      </c>
    </row>
    <row r="21" spans="1:14" x14ac:dyDescent="0.25">
      <c r="A21" s="30">
        <v>665941</v>
      </c>
      <c r="B21" s="30" t="s">
        <v>2490</v>
      </c>
      <c r="C21" s="16" t="s">
        <v>2639</v>
      </c>
      <c r="D21" s="16">
        <v>15</v>
      </c>
      <c r="E21" s="16" t="s">
        <v>2946</v>
      </c>
      <c r="F21" s="30" t="s">
        <v>810</v>
      </c>
      <c r="G21" s="30">
        <v>1002</v>
      </c>
      <c r="H21" s="30">
        <v>4</v>
      </c>
      <c r="I21" s="30">
        <v>6779.68</v>
      </c>
      <c r="J21" s="38">
        <v>41897</v>
      </c>
      <c r="K21" s="30">
        <v>10400</v>
      </c>
      <c r="L21" s="19">
        <f>DAY(Таблица14[[#This Row],[Д/проводки]])</f>
        <v>15</v>
      </c>
      <c r="M21" s="19">
        <f>MONTH(Таблица14[[#This Row],[Д/проводки]])</f>
        <v>9</v>
      </c>
      <c r="N21" s="19">
        <f>YEAR(Таблица14[[#This Row],[Д/проводки]])</f>
        <v>2014</v>
      </c>
    </row>
    <row r="22" spans="1:14" x14ac:dyDescent="0.25">
      <c r="A22" s="30">
        <v>887480</v>
      </c>
      <c r="B22" s="30" t="s">
        <v>901</v>
      </c>
      <c r="C22" s="16" t="s">
        <v>899</v>
      </c>
      <c r="D22" s="16">
        <v>14</v>
      </c>
      <c r="E22" s="16" t="s">
        <v>2938</v>
      </c>
      <c r="F22" s="30" t="s">
        <v>811</v>
      </c>
      <c r="G22" s="30">
        <v>1001</v>
      </c>
      <c r="H22" s="30">
        <v>1</v>
      </c>
      <c r="I22" s="30">
        <v>595.72</v>
      </c>
      <c r="J22" s="38">
        <v>41898</v>
      </c>
      <c r="K22" s="30">
        <v>900</v>
      </c>
      <c r="L22" s="19">
        <f>DAY(Таблица14[[#This Row],[Д/проводки]])</f>
        <v>16</v>
      </c>
      <c r="M22" s="19">
        <f>MONTH(Таблица14[[#This Row],[Д/проводки]])</f>
        <v>9</v>
      </c>
      <c r="N22" s="19">
        <f>YEAR(Таблица14[[#This Row],[Д/проводки]])</f>
        <v>2014</v>
      </c>
    </row>
    <row r="23" spans="1:14" x14ac:dyDescent="0.25">
      <c r="A23" s="30">
        <v>876268</v>
      </c>
      <c r="B23" s="30" t="s">
        <v>928</v>
      </c>
      <c r="C23" s="16" t="s">
        <v>927</v>
      </c>
      <c r="D23" s="16">
        <v>14</v>
      </c>
      <c r="E23" s="16" t="s">
        <v>2941</v>
      </c>
      <c r="F23" s="30" t="s">
        <v>811</v>
      </c>
      <c r="G23" s="30">
        <v>1002</v>
      </c>
      <c r="H23" s="30">
        <v>4</v>
      </c>
      <c r="I23" s="30">
        <v>2167.12</v>
      </c>
      <c r="J23" s="38">
        <v>41898</v>
      </c>
      <c r="K23" s="30">
        <v>3200</v>
      </c>
      <c r="L23" s="19">
        <f>DAY(Таблица14[[#This Row],[Д/проводки]])</f>
        <v>16</v>
      </c>
      <c r="M23" s="19">
        <f>MONTH(Таблица14[[#This Row],[Д/проводки]])</f>
        <v>9</v>
      </c>
      <c r="N23" s="19">
        <f>YEAR(Таблица14[[#This Row],[Д/проводки]])</f>
        <v>2014</v>
      </c>
    </row>
    <row r="24" spans="1:14" x14ac:dyDescent="0.25">
      <c r="A24" s="30">
        <v>876259</v>
      </c>
      <c r="B24" s="30" t="s">
        <v>887</v>
      </c>
      <c r="C24" s="16" t="s">
        <v>2954</v>
      </c>
      <c r="D24" s="16">
        <v>15</v>
      </c>
      <c r="E24" s="16" t="s">
        <v>2937</v>
      </c>
      <c r="F24" s="30" t="s">
        <v>811</v>
      </c>
      <c r="G24" s="30">
        <v>1001</v>
      </c>
      <c r="H24" s="30">
        <v>4</v>
      </c>
      <c r="I24" s="30">
        <v>3098.52</v>
      </c>
      <c r="J24" s="38">
        <v>41900</v>
      </c>
      <c r="K24" s="30">
        <v>4520</v>
      </c>
      <c r="L24" s="19">
        <f>DAY(Таблица14[[#This Row],[Д/проводки]])</f>
        <v>18</v>
      </c>
      <c r="M24" s="19">
        <f>MONTH(Таблица14[[#This Row],[Д/проводки]])</f>
        <v>9</v>
      </c>
      <c r="N24" s="19">
        <f>YEAR(Таблица14[[#This Row],[Д/проводки]])</f>
        <v>2014</v>
      </c>
    </row>
    <row r="25" spans="1:14" x14ac:dyDescent="0.25">
      <c r="A25" s="30">
        <v>876269</v>
      </c>
      <c r="B25" s="30" t="s">
        <v>922</v>
      </c>
      <c r="C25" s="16" t="s">
        <v>3133</v>
      </c>
      <c r="D25" s="16">
        <v>13</v>
      </c>
      <c r="E25" s="16" t="s">
        <v>3206</v>
      </c>
      <c r="F25" s="30" t="s">
        <v>811</v>
      </c>
      <c r="G25" s="30">
        <v>1001</v>
      </c>
      <c r="H25" s="30">
        <v>4</v>
      </c>
      <c r="I25" s="30">
        <v>1534.56</v>
      </c>
      <c r="J25" s="38">
        <v>41901</v>
      </c>
      <c r="K25" s="30">
        <v>2200</v>
      </c>
      <c r="L25" s="19">
        <f>DAY(Таблица14[[#This Row],[Д/проводки]])</f>
        <v>19</v>
      </c>
      <c r="M25" s="19">
        <f>MONTH(Таблица14[[#This Row],[Д/проводки]])</f>
        <v>9</v>
      </c>
      <c r="N25" s="19">
        <f>YEAR(Таблица14[[#This Row],[Д/проводки]])</f>
        <v>2014</v>
      </c>
    </row>
    <row r="26" spans="1:14" x14ac:dyDescent="0.25">
      <c r="A26" s="30">
        <v>887481</v>
      </c>
      <c r="B26" s="30" t="s">
        <v>864</v>
      </c>
      <c r="C26" s="16" t="s">
        <v>2940</v>
      </c>
      <c r="D26" s="16">
        <v>15</v>
      </c>
      <c r="E26" s="16" t="s">
        <v>2937</v>
      </c>
      <c r="F26" s="30" t="s">
        <v>811</v>
      </c>
      <c r="G26" s="30">
        <v>1001</v>
      </c>
      <c r="H26" s="30">
        <v>4</v>
      </c>
      <c r="I26" s="30">
        <v>2956.28</v>
      </c>
      <c r="J26" s="38">
        <v>41901</v>
      </c>
      <c r="K26" s="30">
        <v>4480</v>
      </c>
      <c r="L26" s="19">
        <f>DAY(Таблица14[[#This Row],[Д/проводки]])</f>
        <v>19</v>
      </c>
      <c r="M26" s="19">
        <f>MONTH(Таблица14[[#This Row],[Д/проводки]])</f>
        <v>9</v>
      </c>
      <c r="N26" s="19">
        <f>YEAR(Таблица14[[#This Row],[Д/проводки]])</f>
        <v>2014</v>
      </c>
    </row>
    <row r="27" spans="1:14" x14ac:dyDescent="0.25">
      <c r="A27" s="30">
        <v>799877</v>
      </c>
      <c r="B27" s="30" t="s">
        <v>372</v>
      </c>
      <c r="C27" s="16" t="s">
        <v>3135</v>
      </c>
      <c r="D27" s="16">
        <v>15</v>
      </c>
      <c r="E27" s="16" t="s">
        <v>2946</v>
      </c>
      <c r="F27" s="30" t="s">
        <v>810</v>
      </c>
      <c r="G27" s="30">
        <v>1002</v>
      </c>
      <c r="H27" s="30">
        <v>4</v>
      </c>
      <c r="I27" s="30">
        <v>7254.24</v>
      </c>
      <c r="J27" s="38">
        <v>41901</v>
      </c>
      <c r="K27" s="30">
        <v>11128</v>
      </c>
      <c r="L27" s="19">
        <f>DAY(Таблица14[[#This Row],[Д/проводки]])</f>
        <v>19</v>
      </c>
      <c r="M27" s="19">
        <f>MONTH(Таблица14[[#This Row],[Д/проводки]])</f>
        <v>9</v>
      </c>
      <c r="N27" s="19">
        <f>YEAR(Таблица14[[#This Row],[Д/проводки]])</f>
        <v>2014</v>
      </c>
    </row>
    <row r="28" spans="1:14" x14ac:dyDescent="0.25">
      <c r="A28" s="30">
        <v>876265</v>
      </c>
      <c r="B28" s="30" t="s">
        <v>914</v>
      </c>
      <c r="C28" s="16" t="s">
        <v>2981</v>
      </c>
      <c r="D28" s="16">
        <v>16</v>
      </c>
      <c r="E28" s="16" t="s">
        <v>2964</v>
      </c>
      <c r="F28" s="30" t="s">
        <v>811</v>
      </c>
      <c r="G28" s="30">
        <v>1001</v>
      </c>
      <c r="H28" s="30">
        <v>4</v>
      </c>
      <c r="I28" s="30">
        <v>4240.68</v>
      </c>
      <c r="J28" s="38">
        <v>41902</v>
      </c>
      <c r="K28" s="30">
        <v>5840</v>
      </c>
      <c r="L28" s="19">
        <f>DAY(Таблица14[[#This Row],[Д/проводки]])</f>
        <v>20</v>
      </c>
      <c r="M28" s="19">
        <f>MONTH(Таблица14[[#This Row],[Д/проводки]])</f>
        <v>9</v>
      </c>
      <c r="N28" s="19">
        <f>YEAR(Таблица14[[#This Row],[Д/проводки]])</f>
        <v>2014</v>
      </c>
    </row>
    <row r="29" spans="1:14" x14ac:dyDescent="0.25">
      <c r="A29" s="30">
        <v>665969</v>
      </c>
      <c r="B29" s="30" t="s">
        <v>562</v>
      </c>
      <c r="C29" s="16" t="s">
        <v>2983</v>
      </c>
      <c r="D29" s="16">
        <v>15</v>
      </c>
      <c r="E29" s="16" t="s">
        <v>2949</v>
      </c>
      <c r="F29" s="30" t="s">
        <v>810</v>
      </c>
      <c r="G29" s="30">
        <v>1002</v>
      </c>
      <c r="H29" s="30">
        <v>4</v>
      </c>
      <c r="I29" s="30">
        <v>6767.32</v>
      </c>
      <c r="J29" s="38">
        <v>41902</v>
      </c>
      <c r="K29" s="30">
        <v>10608</v>
      </c>
      <c r="L29" s="19">
        <f>DAY(Таблица14[[#This Row],[Д/проводки]])</f>
        <v>20</v>
      </c>
      <c r="M29" s="19">
        <f>MONTH(Таблица14[[#This Row],[Д/проводки]])</f>
        <v>9</v>
      </c>
      <c r="N29" s="19">
        <f>YEAR(Таблица14[[#This Row],[Д/проводки]])</f>
        <v>2014</v>
      </c>
    </row>
    <row r="30" spans="1:14" x14ac:dyDescent="0.25">
      <c r="A30" s="30">
        <v>670018</v>
      </c>
      <c r="B30" s="30" t="s">
        <v>762</v>
      </c>
      <c r="C30" s="16" t="s">
        <v>3136</v>
      </c>
      <c r="D30" s="16">
        <v>17</v>
      </c>
      <c r="E30" s="16" t="s">
        <v>2993</v>
      </c>
      <c r="F30" s="30" t="s">
        <v>810</v>
      </c>
      <c r="G30" s="30">
        <v>1002</v>
      </c>
      <c r="H30" s="30">
        <v>4</v>
      </c>
      <c r="I30" s="30">
        <v>12623.72</v>
      </c>
      <c r="J30" s="38">
        <v>41902</v>
      </c>
      <c r="K30" s="30">
        <v>17876</v>
      </c>
      <c r="L30" s="19">
        <f>DAY(Таблица14[[#This Row],[Д/проводки]])</f>
        <v>20</v>
      </c>
      <c r="M30" s="19">
        <f>MONTH(Таблица14[[#This Row],[Д/проводки]])</f>
        <v>9</v>
      </c>
      <c r="N30" s="19">
        <f>YEAR(Таблица14[[#This Row],[Д/проводки]])</f>
        <v>2014</v>
      </c>
    </row>
    <row r="31" spans="1:14" x14ac:dyDescent="0.25">
      <c r="A31" s="30">
        <v>876270</v>
      </c>
      <c r="B31" s="30" t="s">
        <v>935</v>
      </c>
      <c r="C31" s="16" t="s">
        <v>3129</v>
      </c>
      <c r="D31" s="16">
        <v>13</v>
      </c>
      <c r="E31" s="16" t="s">
        <v>3206</v>
      </c>
      <c r="F31" s="30" t="s">
        <v>811</v>
      </c>
      <c r="G31" s="30">
        <v>1002</v>
      </c>
      <c r="H31" s="30">
        <v>2</v>
      </c>
      <c r="I31" s="30">
        <v>767.28</v>
      </c>
      <c r="J31" s="38">
        <v>41902</v>
      </c>
      <c r="K31" s="30">
        <v>1100</v>
      </c>
      <c r="L31" s="19">
        <f>DAY(Таблица14[[#This Row],[Д/проводки]])</f>
        <v>20</v>
      </c>
      <c r="M31" s="19">
        <f>MONTH(Таблица14[[#This Row],[Д/проводки]])</f>
        <v>9</v>
      </c>
      <c r="N31" s="19">
        <f>YEAR(Таблица14[[#This Row],[Д/проводки]])</f>
        <v>2014</v>
      </c>
    </row>
    <row r="32" spans="1:14" x14ac:dyDescent="0.25">
      <c r="A32" s="30">
        <v>876259</v>
      </c>
      <c r="B32" s="30" t="s">
        <v>887</v>
      </c>
      <c r="C32" s="16" t="s">
        <v>2954</v>
      </c>
      <c r="D32" s="16">
        <v>15</v>
      </c>
      <c r="E32" s="16" t="s">
        <v>2937</v>
      </c>
      <c r="F32" s="30" t="s">
        <v>811</v>
      </c>
      <c r="G32" s="30">
        <v>1001</v>
      </c>
      <c r="H32" s="30">
        <v>3</v>
      </c>
      <c r="I32" s="30">
        <v>2323.92</v>
      </c>
      <c r="J32" s="38">
        <v>41903</v>
      </c>
      <c r="K32" s="30">
        <v>3390</v>
      </c>
      <c r="L32" s="19">
        <f>DAY(Таблица14[[#This Row],[Д/проводки]])</f>
        <v>21</v>
      </c>
      <c r="M32" s="19">
        <f>MONTH(Таблица14[[#This Row],[Д/проводки]])</f>
        <v>9</v>
      </c>
      <c r="N32" s="19">
        <f>YEAR(Таблица14[[#This Row],[Д/проводки]])</f>
        <v>2014</v>
      </c>
    </row>
    <row r="33" spans="1:14" x14ac:dyDescent="0.25">
      <c r="A33" s="30">
        <v>876266</v>
      </c>
      <c r="B33" s="30" t="s">
        <v>911</v>
      </c>
      <c r="C33" s="16" t="s">
        <v>2979</v>
      </c>
      <c r="D33" s="16">
        <v>15</v>
      </c>
      <c r="E33" s="16" t="s">
        <v>2978</v>
      </c>
      <c r="F33" s="30" t="s">
        <v>811</v>
      </c>
      <c r="G33" s="30">
        <v>1001</v>
      </c>
      <c r="H33" s="30">
        <v>1</v>
      </c>
      <c r="I33" s="30">
        <v>854.24</v>
      </c>
      <c r="J33" s="38">
        <v>41903</v>
      </c>
      <c r="K33" s="30">
        <v>1180</v>
      </c>
      <c r="L33" s="19">
        <f>DAY(Таблица14[[#This Row],[Д/проводки]])</f>
        <v>21</v>
      </c>
      <c r="M33" s="19">
        <f>MONTH(Таблица14[[#This Row],[Д/проводки]])</f>
        <v>9</v>
      </c>
      <c r="N33" s="19">
        <f>YEAR(Таблица14[[#This Row],[Д/проводки]])</f>
        <v>2014</v>
      </c>
    </row>
    <row r="34" spans="1:14" x14ac:dyDescent="0.25">
      <c r="A34" s="30">
        <v>875712</v>
      </c>
      <c r="B34" s="30" t="s">
        <v>981</v>
      </c>
      <c r="C34" s="16" t="s">
        <v>3137</v>
      </c>
      <c r="D34" s="16">
        <v>16</v>
      </c>
      <c r="E34" s="16" t="s">
        <v>3207</v>
      </c>
      <c r="F34" s="30" t="s">
        <v>811</v>
      </c>
      <c r="G34" s="30">
        <v>1002</v>
      </c>
      <c r="H34" s="30">
        <v>2</v>
      </c>
      <c r="I34" s="30">
        <v>1876.28</v>
      </c>
      <c r="J34" s="38">
        <v>41903</v>
      </c>
      <c r="K34" s="30">
        <v>2580</v>
      </c>
      <c r="L34" s="19">
        <f>DAY(Таблица14[[#This Row],[Д/проводки]])</f>
        <v>21</v>
      </c>
      <c r="M34" s="19">
        <f>MONTH(Таблица14[[#This Row],[Д/проводки]])</f>
        <v>9</v>
      </c>
      <c r="N34" s="19">
        <f>YEAR(Таблица14[[#This Row],[Д/проводки]])</f>
        <v>2014</v>
      </c>
    </row>
    <row r="35" spans="1:14" x14ac:dyDescent="0.25">
      <c r="A35" s="30">
        <v>876268</v>
      </c>
      <c r="B35" s="30" t="s">
        <v>928</v>
      </c>
      <c r="C35" s="16" t="s">
        <v>927</v>
      </c>
      <c r="D35" s="16">
        <v>14</v>
      </c>
      <c r="E35" s="16" t="s">
        <v>2941</v>
      </c>
      <c r="F35" s="30" t="s">
        <v>811</v>
      </c>
      <c r="G35" s="30">
        <v>1002</v>
      </c>
      <c r="H35" s="30">
        <v>4</v>
      </c>
      <c r="I35" s="30">
        <v>2167.12</v>
      </c>
      <c r="J35" s="38">
        <v>41903</v>
      </c>
      <c r="K35" s="30">
        <v>3200</v>
      </c>
      <c r="L35" s="19">
        <f>DAY(Таблица14[[#This Row],[Д/проводки]])</f>
        <v>21</v>
      </c>
      <c r="M35" s="19">
        <f>MONTH(Таблица14[[#This Row],[Д/проводки]])</f>
        <v>9</v>
      </c>
      <c r="N35" s="19">
        <f>YEAR(Таблица14[[#This Row],[Д/проводки]])</f>
        <v>2014</v>
      </c>
    </row>
    <row r="36" spans="1:14" x14ac:dyDescent="0.25">
      <c r="A36" s="30">
        <v>11400057</v>
      </c>
      <c r="B36" s="30" t="s">
        <v>3218</v>
      </c>
      <c r="C36" s="16" t="s">
        <v>3218</v>
      </c>
      <c r="D36" s="16" t="s">
        <v>3218</v>
      </c>
      <c r="E36" s="16" t="s">
        <v>3218</v>
      </c>
      <c r="F36" s="16" t="s">
        <v>3218</v>
      </c>
      <c r="G36" s="30">
        <v>1001</v>
      </c>
      <c r="H36" s="30">
        <v>4</v>
      </c>
      <c r="I36" s="30">
        <v>13220</v>
      </c>
      <c r="J36" s="38">
        <v>41904</v>
      </c>
      <c r="K36" s="30">
        <v>18840</v>
      </c>
      <c r="L36" s="19">
        <f>DAY(Таблица14[[#This Row],[Д/проводки]])</f>
        <v>22</v>
      </c>
      <c r="M36" s="19">
        <f>MONTH(Таблица14[[#This Row],[Д/проводки]])</f>
        <v>9</v>
      </c>
      <c r="N36" s="19">
        <f>YEAR(Таблица14[[#This Row],[Д/проводки]])</f>
        <v>2014</v>
      </c>
    </row>
    <row r="37" spans="1:14" x14ac:dyDescent="0.25">
      <c r="A37" s="30">
        <v>876258</v>
      </c>
      <c r="B37" s="30" t="s">
        <v>890</v>
      </c>
      <c r="C37" s="16" t="s">
        <v>3138</v>
      </c>
      <c r="D37" s="16">
        <v>16</v>
      </c>
      <c r="E37" s="16" t="s">
        <v>2950</v>
      </c>
      <c r="F37" s="30" t="s">
        <v>811</v>
      </c>
      <c r="G37" s="30">
        <v>1002</v>
      </c>
      <c r="H37" s="30">
        <v>4</v>
      </c>
      <c r="I37" s="30">
        <v>3802.68</v>
      </c>
      <c r="J37" s="38">
        <v>41904</v>
      </c>
      <c r="K37" s="30">
        <v>5720</v>
      </c>
      <c r="L37" s="19">
        <f>DAY(Таблица14[[#This Row],[Д/проводки]])</f>
        <v>22</v>
      </c>
      <c r="M37" s="19">
        <f>MONTH(Таблица14[[#This Row],[Д/проводки]])</f>
        <v>9</v>
      </c>
      <c r="N37" s="19">
        <f>YEAR(Таблица14[[#This Row],[Д/проводки]])</f>
        <v>2014</v>
      </c>
    </row>
    <row r="38" spans="1:14" x14ac:dyDescent="0.25">
      <c r="A38" s="30">
        <v>876268</v>
      </c>
      <c r="B38" s="30" t="s">
        <v>928</v>
      </c>
      <c r="C38" s="16" t="s">
        <v>927</v>
      </c>
      <c r="D38" s="16">
        <v>14</v>
      </c>
      <c r="E38" s="16" t="s">
        <v>2941</v>
      </c>
      <c r="F38" s="30" t="s">
        <v>811</v>
      </c>
      <c r="G38" s="30">
        <v>1002</v>
      </c>
      <c r="H38" s="30">
        <v>4</v>
      </c>
      <c r="I38" s="30">
        <v>2167.12</v>
      </c>
      <c r="J38" s="38">
        <v>41904</v>
      </c>
      <c r="K38" s="30">
        <v>3200</v>
      </c>
      <c r="L38" s="19">
        <f>DAY(Таблица14[[#This Row],[Д/проводки]])</f>
        <v>22</v>
      </c>
      <c r="M38" s="19">
        <f>MONTH(Таблица14[[#This Row],[Д/проводки]])</f>
        <v>9</v>
      </c>
      <c r="N38" s="19">
        <f>YEAR(Таблица14[[#This Row],[Д/проводки]])</f>
        <v>2014</v>
      </c>
    </row>
    <row r="39" spans="1:14" x14ac:dyDescent="0.25">
      <c r="A39" s="30">
        <v>405618</v>
      </c>
      <c r="B39" s="30" t="s">
        <v>58</v>
      </c>
      <c r="C39" s="16" t="s">
        <v>2953</v>
      </c>
      <c r="D39" s="16">
        <v>14</v>
      </c>
      <c r="E39" s="16" t="s">
        <v>2938</v>
      </c>
      <c r="F39" s="30" t="s">
        <v>810</v>
      </c>
      <c r="G39" s="30">
        <v>1001</v>
      </c>
      <c r="H39" s="30">
        <v>4</v>
      </c>
      <c r="I39" s="30">
        <v>5846.19</v>
      </c>
      <c r="J39" s="38">
        <v>41906</v>
      </c>
      <c r="K39" s="30">
        <v>8972</v>
      </c>
      <c r="L39" s="19">
        <f>DAY(Таблица14[[#This Row],[Д/проводки]])</f>
        <v>24</v>
      </c>
      <c r="M39" s="19">
        <f>MONTH(Таблица14[[#This Row],[Д/проводки]])</f>
        <v>9</v>
      </c>
      <c r="N39" s="19">
        <f>YEAR(Таблица14[[#This Row],[Д/проводки]])</f>
        <v>2014</v>
      </c>
    </row>
    <row r="40" spans="1:14" x14ac:dyDescent="0.25">
      <c r="A40" s="30">
        <v>876268</v>
      </c>
      <c r="B40" s="30" t="s">
        <v>928</v>
      </c>
      <c r="C40" s="16" t="s">
        <v>927</v>
      </c>
      <c r="D40" s="16">
        <v>14</v>
      </c>
      <c r="E40" s="16" t="s">
        <v>2941</v>
      </c>
      <c r="F40" s="30" t="s">
        <v>811</v>
      </c>
      <c r="G40" s="30">
        <v>1001</v>
      </c>
      <c r="H40" s="30">
        <v>4</v>
      </c>
      <c r="I40" s="30">
        <v>2182.2800000000002</v>
      </c>
      <c r="J40" s="38">
        <v>41906</v>
      </c>
      <c r="K40" s="30">
        <v>3200</v>
      </c>
      <c r="L40" s="19">
        <f>DAY(Таблица14[[#This Row],[Д/проводки]])</f>
        <v>24</v>
      </c>
      <c r="M40" s="19">
        <f>MONTH(Таблица14[[#This Row],[Д/проводки]])</f>
        <v>9</v>
      </c>
      <c r="N40" s="19">
        <f>YEAR(Таблица14[[#This Row],[Д/проводки]])</f>
        <v>2014</v>
      </c>
    </row>
    <row r="41" spans="1:14" x14ac:dyDescent="0.25">
      <c r="A41" s="30">
        <v>663960</v>
      </c>
      <c r="B41" s="30" t="s">
        <v>378</v>
      </c>
      <c r="C41" s="16" t="s">
        <v>918</v>
      </c>
      <c r="D41" s="16">
        <v>16</v>
      </c>
      <c r="E41" s="16" t="s">
        <v>2970</v>
      </c>
      <c r="F41" s="30" t="s">
        <v>810</v>
      </c>
      <c r="G41" s="30">
        <v>1001</v>
      </c>
      <c r="H41" s="30">
        <v>4</v>
      </c>
      <c r="I41" s="30">
        <v>8170.98</v>
      </c>
      <c r="J41" s="38">
        <v>41908</v>
      </c>
      <c r="K41" s="30">
        <v>12532</v>
      </c>
      <c r="L41" s="19">
        <f>DAY(Таблица14[[#This Row],[Д/проводки]])</f>
        <v>26</v>
      </c>
      <c r="M41" s="19">
        <f>MONTH(Таблица14[[#This Row],[Д/проводки]])</f>
        <v>9</v>
      </c>
      <c r="N41" s="19">
        <f>YEAR(Таблица14[[#This Row],[Д/проводки]])</f>
        <v>2014</v>
      </c>
    </row>
    <row r="42" spans="1:14" x14ac:dyDescent="0.25">
      <c r="A42" s="30">
        <v>11407697</v>
      </c>
      <c r="B42" s="30" t="s">
        <v>3218</v>
      </c>
      <c r="C42" s="16" t="s">
        <v>3218</v>
      </c>
      <c r="D42" s="16" t="s">
        <v>3218</v>
      </c>
      <c r="E42" s="16" t="s">
        <v>3218</v>
      </c>
      <c r="F42" s="16" t="s">
        <v>3218</v>
      </c>
      <c r="G42" s="30">
        <v>1002</v>
      </c>
      <c r="H42" s="30">
        <v>1</v>
      </c>
      <c r="I42" s="30">
        <v>595.72</v>
      </c>
      <c r="J42" s="38">
        <v>41908</v>
      </c>
      <c r="K42" s="30">
        <v>910</v>
      </c>
      <c r="L42" s="19">
        <f>DAY(Таблица14[[#This Row],[Д/проводки]])</f>
        <v>26</v>
      </c>
      <c r="M42" s="19">
        <f>MONTH(Таблица14[[#This Row],[Д/проводки]])</f>
        <v>9</v>
      </c>
      <c r="N42" s="19">
        <f>YEAR(Таблица14[[#This Row],[Д/проводки]])</f>
        <v>2014</v>
      </c>
    </row>
    <row r="43" spans="1:14" x14ac:dyDescent="0.25">
      <c r="A43" s="30">
        <v>661900</v>
      </c>
      <c r="B43" s="30" t="s">
        <v>327</v>
      </c>
      <c r="C43" s="16" t="s">
        <v>927</v>
      </c>
      <c r="D43" s="16">
        <v>14</v>
      </c>
      <c r="E43" s="16" t="s">
        <v>2941</v>
      </c>
      <c r="F43" s="30" t="s">
        <v>810</v>
      </c>
      <c r="G43" s="30">
        <v>1001</v>
      </c>
      <c r="H43" s="30">
        <v>4</v>
      </c>
      <c r="I43" s="30">
        <v>5475.61</v>
      </c>
      <c r="J43" s="38">
        <v>41909</v>
      </c>
      <c r="K43" s="30">
        <v>8400</v>
      </c>
      <c r="L43" s="19">
        <f>DAY(Таблица14[[#This Row],[Д/проводки]])</f>
        <v>27</v>
      </c>
      <c r="M43" s="19">
        <f>MONTH(Таблица14[[#This Row],[Д/проводки]])</f>
        <v>9</v>
      </c>
      <c r="N43" s="19">
        <f>YEAR(Таблица14[[#This Row],[Д/проводки]])</f>
        <v>2014</v>
      </c>
    </row>
    <row r="44" spans="1:14" x14ac:dyDescent="0.25">
      <c r="A44" s="30">
        <v>765120</v>
      </c>
      <c r="B44" s="30" t="s">
        <v>863</v>
      </c>
      <c r="C44" s="16" t="s">
        <v>2940</v>
      </c>
      <c r="D44" s="16">
        <v>15</v>
      </c>
      <c r="E44" s="16" t="s">
        <v>2937</v>
      </c>
      <c r="F44" s="30" t="s">
        <v>811</v>
      </c>
      <c r="G44" s="30">
        <v>1001</v>
      </c>
      <c r="H44" s="30">
        <v>4</v>
      </c>
      <c r="I44" s="30">
        <v>3440.68</v>
      </c>
      <c r="J44" s="38">
        <v>41909</v>
      </c>
      <c r="K44" s="30">
        <v>5276</v>
      </c>
      <c r="L44" s="19">
        <f>DAY(Таблица14[[#This Row],[Д/проводки]])</f>
        <v>27</v>
      </c>
      <c r="M44" s="19">
        <f>MONTH(Таблица14[[#This Row],[Д/проводки]])</f>
        <v>9</v>
      </c>
      <c r="N44" s="19">
        <f>YEAR(Таблица14[[#This Row],[Д/проводки]])</f>
        <v>2014</v>
      </c>
    </row>
    <row r="45" spans="1:14" x14ac:dyDescent="0.25">
      <c r="A45" s="30">
        <v>876259</v>
      </c>
      <c r="B45" s="30" t="s">
        <v>887</v>
      </c>
      <c r="C45" s="16" t="s">
        <v>2954</v>
      </c>
      <c r="D45" s="16">
        <v>15</v>
      </c>
      <c r="E45" s="16" t="s">
        <v>2937</v>
      </c>
      <c r="F45" s="30" t="s">
        <v>811</v>
      </c>
      <c r="G45" s="30">
        <v>1001</v>
      </c>
      <c r="H45" s="30">
        <v>4</v>
      </c>
      <c r="I45" s="30">
        <v>3028.8</v>
      </c>
      <c r="J45" s="38">
        <v>41909</v>
      </c>
      <c r="K45" s="30">
        <v>4520</v>
      </c>
      <c r="L45" s="19">
        <f>DAY(Таблица14[[#This Row],[Д/проводки]])</f>
        <v>27</v>
      </c>
      <c r="M45" s="19">
        <f>MONTH(Таблица14[[#This Row],[Д/проводки]])</f>
        <v>9</v>
      </c>
      <c r="N45" s="19">
        <f>YEAR(Таблица14[[#This Row],[Д/проводки]])</f>
        <v>2014</v>
      </c>
    </row>
    <row r="46" spans="1:14" x14ac:dyDescent="0.25">
      <c r="A46" s="30">
        <v>830810</v>
      </c>
      <c r="B46" s="30" t="s">
        <v>396</v>
      </c>
      <c r="C46" s="16" t="s">
        <v>918</v>
      </c>
      <c r="D46" s="16">
        <v>16</v>
      </c>
      <c r="E46" s="16" t="s">
        <v>2970</v>
      </c>
      <c r="F46" s="30" t="s">
        <v>810</v>
      </c>
      <c r="G46" s="30">
        <v>1002</v>
      </c>
      <c r="H46" s="30">
        <v>4</v>
      </c>
      <c r="I46" s="30">
        <v>8603.0300000000007</v>
      </c>
      <c r="J46" s="38">
        <v>41909</v>
      </c>
      <c r="K46" s="30">
        <v>11168</v>
      </c>
      <c r="L46" s="19">
        <f>DAY(Таблица14[[#This Row],[Д/проводки]])</f>
        <v>27</v>
      </c>
      <c r="M46" s="19">
        <f>MONTH(Таблица14[[#This Row],[Д/проводки]])</f>
        <v>9</v>
      </c>
      <c r="N46" s="19">
        <f>YEAR(Таблица14[[#This Row],[Д/проводки]])</f>
        <v>2014</v>
      </c>
    </row>
    <row r="47" spans="1:14" x14ac:dyDescent="0.25">
      <c r="A47" s="30">
        <v>887479</v>
      </c>
      <c r="B47" s="30" t="s">
        <v>949</v>
      </c>
      <c r="C47" s="16" t="s">
        <v>3134</v>
      </c>
      <c r="D47" s="16">
        <v>15</v>
      </c>
      <c r="E47" s="16" t="s">
        <v>2948</v>
      </c>
      <c r="F47" s="30" t="s">
        <v>811</v>
      </c>
      <c r="G47" s="30">
        <v>1002</v>
      </c>
      <c r="H47" s="30">
        <v>1</v>
      </c>
      <c r="I47" s="30">
        <v>746.27</v>
      </c>
      <c r="J47" s="38">
        <v>41909</v>
      </c>
      <c r="K47" s="30">
        <v>1130</v>
      </c>
      <c r="L47" s="19">
        <f>DAY(Таблица14[[#This Row],[Д/проводки]])</f>
        <v>27</v>
      </c>
      <c r="M47" s="19">
        <f>MONTH(Таблица14[[#This Row],[Д/проводки]])</f>
        <v>9</v>
      </c>
      <c r="N47" s="19">
        <f>YEAR(Таблица14[[#This Row],[Д/проводки]])</f>
        <v>2014</v>
      </c>
    </row>
    <row r="48" spans="1:14" x14ac:dyDescent="0.25">
      <c r="A48" s="30">
        <v>487234</v>
      </c>
      <c r="B48" s="30" t="s">
        <v>953</v>
      </c>
      <c r="C48" s="16" t="s">
        <v>2625</v>
      </c>
      <c r="D48" s="16">
        <v>16</v>
      </c>
      <c r="E48" s="16" t="s">
        <v>2974</v>
      </c>
      <c r="F48" s="30" t="s">
        <v>811</v>
      </c>
      <c r="G48" s="30">
        <v>1001</v>
      </c>
      <c r="H48" s="30">
        <v>4</v>
      </c>
      <c r="I48" s="30">
        <v>2701.72</v>
      </c>
      <c r="J48" s="38">
        <v>41910</v>
      </c>
      <c r="K48" s="30">
        <v>3984</v>
      </c>
      <c r="L48" s="19">
        <f>DAY(Таблица14[[#This Row],[Д/проводки]])</f>
        <v>28</v>
      </c>
      <c r="M48" s="19">
        <f>MONTH(Таблица14[[#This Row],[Д/проводки]])</f>
        <v>9</v>
      </c>
      <c r="N48" s="19">
        <f>YEAR(Таблица14[[#This Row],[Д/проводки]])</f>
        <v>2014</v>
      </c>
    </row>
    <row r="49" spans="1:14" x14ac:dyDescent="0.25">
      <c r="A49" s="30">
        <v>754178</v>
      </c>
      <c r="B49" s="30" t="s">
        <v>869</v>
      </c>
      <c r="C49" s="16" t="s">
        <v>3139</v>
      </c>
      <c r="D49" s="16">
        <v>15</v>
      </c>
      <c r="E49" s="16" t="s">
        <v>2949</v>
      </c>
      <c r="F49" s="30" t="s">
        <v>811</v>
      </c>
      <c r="G49" s="30">
        <v>1001</v>
      </c>
      <c r="H49" s="30">
        <v>4</v>
      </c>
      <c r="I49" s="30">
        <v>2850.84</v>
      </c>
      <c r="J49" s="38">
        <v>41910</v>
      </c>
      <c r="K49" s="30">
        <v>4372</v>
      </c>
      <c r="L49" s="19">
        <f>DAY(Таблица14[[#This Row],[Д/проводки]])</f>
        <v>28</v>
      </c>
      <c r="M49" s="19">
        <f>MONTH(Таблица14[[#This Row],[Д/проводки]])</f>
        <v>9</v>
      </c>
      <c r="N49" s="19">
        <f>YEAR(Таблица14[[#This Row],[Д/проводки]])</f>
        <v>2014</v>
      </c>
    </row>
    <row r="50" spans="1:14" x14ac:dyDescent="0.25">
      <c r="A50" s="30">
        <v>689131</v>
      </c>
      <c r="B50" s="30" t="s">
        <v>111</v>
      </c>
      <c r="C50" s="16" t="s">
        <v>2947</v>
      </c>
      <c r="D50" s="16">
        <v>15</v>
      </c>
      <c r="E50" s="16" t="s">
        <v>2937</v>
      </c>
      <c r="F50" s="30" t="s">
        <v>810</v>
      </c>
      <c r="G50" s="30">
        <v>1002</v>
      </c>
      <c r="H50" s="30">
        <v>4</v>
      </c>
      <c r="I50" s="30">
        <v>7259.26</v>
      </c>
      <c r="J50" s="38">
        <v>41910</v>
      </c>
      <c r="K50" s="30">
        <v>11128</v>
      </c>
      <c r="L50" s="19">
        <f>DAY(Таблица14[[#This Row],[Д/проводки]])</f>
        <v>28</v>
      </c>
      <c r="M50" s="19">
        <f>MONTH(Таблица14[[#This Row],[Д/проводки]])</f>
        <v>9</v>
      </c>
      <c r="N50" s="19">
        <f>YEAR(Таблица14[[#This Row],[Д/проводки]])</f>
        <v>2014</v>
      </c>
    </row>
    <row r="51" spans="1:14" x14ac:dyDescent="0.25">
      <c r="A51" s="30">
        <v>876269</v>
      </c>
      <c r="B51" s="30" t="s">
        <v>922</v>
      </c>
      <c r="C51" s="16" t="s">
        <v>3133</v>
      </c>
      <c r="D51" s="16">
        <v>13</v>
      </c>
      <c r="E51" s="16" t="s">
        <v>3206</v>
      </c>
      <c r="F51" s="30" t="s">
        <v>811</v>
      </c>
      <c r="G51" s="30">
        <v>1001</v>
      </c>
      <c r="H51" s="30">
        <v>2</v>
      </c>
      <c r="I51" s="30">
        <v>767.28</v>
      </c>
      <c r="J51" s="38">
        <v>41911</v>
      </c>
      <c r="K51" s="30">
        <v>1100</v>
      </c>
      <c r="L51" s="19">
        <f>DAY(Таблица14[[#This Row],[Д/проводки]])</f>
        <v>29</v>
      </c>
      <c r="M51" s="19">
        <f>MONTH(Таблица14[[#This Row],[Д/проводки]])</f>
        <v>9</v>
      </c>
      <c r="N51" s="19">
        <f>YEAR(Таблица14[[#This Row],[Д/проводки]])</f>
        <v>2014</v>
      </c>
    </row>
    <row r="52" spans="1:14" x14ac:dyDescent="0.25">
      <c r="A52" s="30">
        <v>408915</v>
      </c>
      <c r="B52" s="30" t="s">
        <v>583</v>
      </c>
      <c r="C52" s="16" t="s">
        <v>962</v>
      </c>
      <c r="D52" s="16">
        <v>16</v>
      </c>
      <c r="E52" s="16" t="s">
        <v>2950</v>
      </c>
      <c r="F52" s="30" t="s">
        <v>810</v>
      </c>
      <c r="G52" s="30">
        <v>1002</v>
      </c>
      <c r="H52" s="30">
        <v>4</v>
      </c>
      <c r="I52" s="30">
        <v>8565.25</v>
      </c>
      <c r="J52" s="38">
        <v>41911</v>
      </c>
      <c r="K52" s="30">
        <v>13132</v>
      </c>
      <c r="L52" s="19">
        <f>DAY(Таблица14[[#This Row],[Д/проводки]])</f>
        <v>29</v>
      </c>
      <c r="M52" s="19">
        <f>MONTH(Таблица14[[#This Row],[Д/проводки]])</f>
        <v>9</v>
      </c>
      <c r="N52" s="19">
        <f>YEAR(Таблица14[[#This Row],[Д/проводки]])</f>
        <v>2014</v>
      </c>
    </row>
    <row r="53" spans="1:14" x14ac:dyDescent="0.25">
      <c r="A53" s="30">
        <v>666015</v>
      </c>
      <c r="B53" s="30" t="s">
        <v>716</v>
      </c>
      <c r="C53" s="16" t="s">
        <v>2951</v>
      </c>
      <c r="D53" s="16">
        <v>16</v>
      </c>
      <c r="E53" s="16" t="s">
        <v>2950</v>
      </c>
      <c r="F53" s="30" t="s">
        <v>810</v>
      </c>
      <c r="G53" s="30">
        <v>1002</v>
      </c>
      <c r="H53" s="30">
        <v>4</v>
      </c>
      <c r="I53" s="30">
        <v>8163.11</v>
      </c>
      <c r="J53" s="38">
        <v>41911</v>
      </c>
      <c r="K53" s="30">
        <v>12532</v>
      </c>
      <c r="L53" s="19">
        <f>DAY(Таблица14[[#This Row],[Д/проводки]])</f>
        <v>29</v>
      </c>
      <c r="M53" s="19">
        <f>MONTH(Таблица14[[#This Row],[Д/проводки]])</f>
        <v>9</v>
      </c>
      <c r="N53" s="19">
        <f>YEAR(Таблица14[[#This Row],[Д/проводки]])</f>
        <v>2014</v>
      </c>
    </row>
    <row r="54" spans="1:14" x14ac:dyDescent="0.25">
      <c r="A54" s="30">
        <v>820365</v>
      </c>
      <c r="B54" s="30" t="s">
        <v>557</v>
      </c>
      <c r="C54" s="16" t="s">
        <v>2982</v>
      </c>
      <c r="D54" s="16">
        <v>15</v>
      </c>
      <c r="E54" s="16" t="s">
        <v>2949</v>
      </c>
      <c r="F54" s="30" t="s">
        <v>810</v>
      </c>
      <c r="G54" s="30">
        <v>1002</v>
      </c>
      <c r="H54" s="30">
        <v>4</v>
      </c>
      <c r="I54" s="30">
        <v>7276.24</v>
      </c>
      <c r="J54" s="38">
        <v>41911</v>
      </c>
      <c r="K54" s="30">
        <v>11116</v>
      </c>
      <c r="L54" s="19">
        <f>DAY(Таблица14[[#This Row],[Д/проводки]])</f>
        <v>29</v>
      </c>
      <c r="M54" s="19">
        <f>MONTH(Таблица14[[#This Row],[Д/проводки]])</f>
        <v>9</v>
      </c>
      <c r="N54" s="19">
        <f>YEAR(Таблица14[[#This Row],[Д/проводки]])</f>
        <v>2014</v>
      </c>
    </row>
    <row r="55" spans="1:14" x14ac:dyDescent="0.25">
      <c r="A55" s="30">
        <v>661656</v>
      </c>
      <c r="B55" s="30" t="s">
        <v>2081</v>
      </c>
      <c r="C55" s="16" t="s">
        <v>2965</v>
      </c>
      <c r="D55" s="16">
        <v>15</v>
      </c>
      <c r="E55" s="16" t="s">
        <v>2948</v>
      </c>
      <c r="F55" s="30" t="s">
        <v>810</v>
      </c>
      <c r="G55" s="30">
        <v>1001</v>
      </c>
      <c r="H55" s="30">
        <v>4</v>
      </c>
      <c r="I55" s="30">
        <v>6779.68</v>
      </c>
      <c r="J55" s="38">
        <v>41913</v>
      </c>
      <c r="K55" s="30">
        <v>10404</v>
      </c>
      <c r="L55" s="19">
        <f>DAY(Таблица14[[#This Row],[Д/проводки]])</f>
        <v>1</v>
      </c>
      <c r="M55" s="19">
        <f>MONTH(Таблица14[[#This Row],[Д/проводки]])</f>
        <v>10</v>
      </c>
      <c r="N55" s="19">
        <f>YEAR(Таблица14[[#This Row],[Д/проводки]])</f>
        <v>2014</v>
      </c>
    </row>
    <row r="56" spans="1:14" x14ac:dyDescent="0.25">
      <c r="A56" s="30">
        <v>876268</v>
      </c>
      <c r="B56" s="30" t="s">
        <v>928</v>
      </c>
      <c r="C56" s="16" t="s">
        <v>927</v>
      </c>
      <c r="D56" s="16">
        <v>14</v>
      </c>
      <c r="E56" s="16" t="s">
        <v>2941</v>
      </c>
      <c r="F56" s="30" t="s">
        <v>811</v>
      </c>
      <c r="G56" s="30">
        <v>1001</v>
      </c>
      <c r="H56" s="30">
        <v>4</v>
      </c>
      <c r="I56" s="30">
        <v>2084.7600000000002</v>
      </c>
      <c r="J56" s="38">
        <v>41913</v>
      </c>
      <c r="K56" s="30">
        <v>3200</v>
      </c>
      <c r="L56" s="19">
        <f>DAY(Таблица14[[#This Row],[Д/проводки]])</f>
        <v>1</v>
      </c>
      <c r="M56" s="19">
        <f>MONTH(Таблица14[[#This Row],[Д/проводки]])</f>
        <v>10</v>
      </c>
      <c r="N56" s="19">
        <f>YEAR(Таблица14[[#This Row],[Д/проводки]])</f>
        <v>2014</v>
      </c>
    </row>
    <row r="57" spans="1:14" x14ac:dyDescent="0.25">
      <c r="A57" s="30">
        <v>876269</v>
      </c>
      <c r="B57" s="30" t="s">
        <v>922</v>
      </c>
      <c r="C57" s="16" t="s">
        <v>3133</v>
      </c>
      <c r="D57" s="16">
        <v>13</v>
      </c>
      <c r="E57" s="16" t="s">
        <v>3206</v>
      </c>
      <c r="F57" s="30" t="s">
        <v>811</v>
      </c>
      <c r="G57" s="30">
        <v>1001</v>
      </c>
      <c r="H57" s="30">
        <v>2</v>
      </c>
      <c r="I57" s="30">
        <v>767.28</v>
      </c>
      <c r="J57" s="38">
        <v>41913</v>
      </c>
      <c r="K57" s="30">
        <v>1100</v>
      </c>
      <c r="L57" s="19">
        <f>DAY(Таблица14[[#This Row],[Д/проводки]])</f>
        <v>1</v>
      </c>
      <c r="M57" s="19">
        <f>MONTH(Таблица14[[#This Row],[Д/проводки]])</f>
        <v>10</v>
      </c>
      <c r="N57" s="19">
        <f>YEAR(Таблица14[[#This Row],[Д/проводки]])</f>
        <v>2014</v>
      </c>
    </row>
    <row r="58" spans="1:14" x14ac:dyDescent="0.25">
      <c r="A58" s="30">
        <v>665747</v>
      </c>
      <c r="B58" s="30" t="s">
        <v>479</v>
      </c>
      <c r="C58" s="16" t="s">
        <v>2641</v>
      </c>
      <c r="D58" s="16">
        <v>16</v>
      </c>
      <c r="E58" s="16" t="s">
        <v>2977</v>
      </c>
      <c r="F58" s="30" t="s">
        <v>810</v>
      </c>
      <c r="G58" s="30">
        <v>1002</v>
      </c>
      <c r="H58" s="30">
        <v>4</v>
      </c>
      <c r="I58" s="30">
        <v>8172.27</v>
      </c>
      <c r="J58" s="38">
        <v>41913</v>
      </c>
      <c r="K58" s="30">
        <v>12532</v>
      </c>
      <c r="L58" s="19">
        <f>DAY(Таблица14[[#This Row],[Д/проводки]])</f>
        <v>1</v>
      </c>
      <c r="M58" s="19">
        <f>MONTH(Таблица14[[#This Row],[Д/проводки]])</f>
        <v>10</v>
      </c>
      <c r="N58" s="19">
        <f>YEAR(Таблица14[[#This Row],[Д/проводки]])</f>
        <v>2014</v>
      </c>
    </row>
    <row r="59" spans="1:14" x14ac:dyDescent="0.25">
      <c r="A59" s="30">
        <v>887481</v>
      </c>
      <c r="B59" s="30" t="s">
        <v>864</v>
      </c>
      <c r="C59" s="16" t="s">
        <v>2940</v>
      </c>
      <c r="D59" s="16">
        <v>15</v>
      </c>
      <c r="E59" s="16" t="s">
        <v>2937</v>
      </c>
      <c r="F59" s="30" t="s">
        <v>811</v>
      </c>
      <c r="G59" s="30">
        <v>1002</v>
      </c>
      <c r="H59" s="30">
        <v>9</v>
      </c>
      <c r="I59" s="30">
        <v>6651.54</v>
      </c>
      <c r="J59" s="38">
        <v>41913</v>
      </c>
      <c r="K59" s="30">
        <v>10377</v>
      </c>
      <c r="L59" s="19">
        <f>DAY(Таблица14[[#This Row],[Д/проводки]])</f>
        <v>1</v>
      </c>
      <c r="M59" s="19">
        <f>MONTH(Таблица14[[#This Row],[Д/проводки]])</f>
        <v>10</v>
      </c>
      <c r="N59" s="19">
        <f>YEAR(Таблица14[[#This Row],[Д/проводки]])</f>
        <v>2014</v>
      </c>
    </row>
    <row r="60" spans="1:14" x14ac:dyDescent="0.25">
      <c r="A60" s="30">
        <v>447822</v>
      </c>
      <c r="B60" s="30" t="s">
        <v>926</v>
      </c>
      <c r="C60" s="16" t="s">
        <v>927</v>
      </c>
      <c r="D60" s="16">
        <v>14</v>
      </c>
      <c r="E60" s="16" t="s">
        <v>2941</v>
      </c>
      <c r="F60" s="30" t="s">
        <v>811</v>
      </c>
      <c r="G60" s="30">
        <v>1001</v>
      </c>
      <c r="H60" s="30">
        <v>1</v>
      </c>
      <c r="I60" s="30">
        <v>489.83</v>
      </c>
      <c r="J60" s="38">
        <v>41914</v>
      </c>
      <c r="K60" s="30">
        <v>855.1</v>
      </c>
      <c r="L60" s="19">
        <f>DAY(Таблица14[[#This Row],[Д/проводки]])</f>
        <v>2</v>
      </c>
      <c r="M60" s="19">
        <f>MONTH(Таблица14[[#This Row],[Д/проводки]])</f>
        <v>10</v>
      </c>
      <c r="N60" s="19">
        <f>YEAR(Таблица14[[#This Row],[Д/проводки]])</f>
        <v>2014</v>
      </c>
    </row>
    <row r="61" spans="1:14" x14ac:dyDescent="0.25">
      <c r="A61" s="30">
        <v>487232</v>
      </c>
      <c r="B61" s="30" t="s">
        <v>921</v>
      </c>
      <c r="C61" s="16" t="s">
        <v>3133</v>
      </c>
      <c r="D61" s="16">
        <v>13</v>
      </c>
      <c r="E61" s="16" t="s">
        <v>3206</v>
      </c>
      <c r="F61" s="30" t="s">
        <v>811</v>
      </c>
      <c r="G61" s="30">
        <v>1001</v>
      </c>
      <c r="H61" s="30">
        <v>4</v>
      </c>
      <c r="I61" s="30">
        <v>1580.32</v>
      </c>
      <c r="J61" s="38">
        <v>41914</v>
      </c>
      <c r="K61" s="30">
        <v>2160</v>
      </c>
      <c r="L61" s="19">
        <f>DAY(Таблица14[[#This Row],[Д/проводки]])</f>
        <v>2</v>
      </c>
      <c r="M61" s="19">
        <f>MONTH(Таблица14[[#This Row],[Д/проводки]])</f>
        <v>10</v>
      </c>
      <c r="N61" s="19">
        <f>YEAR(Таблица14[[#This Row],[Д/проводки]])</f>
        <v>2014</v>
      </c>
    </row>
    <row r="62" spans="1:14" x14ac:dyDescent="0.25">
      <c r="A62" s="30">
        <v>677303</v>
      </c>
      <c r="B62" s="30" t="s">
        <v>752</v>
      </c>
      <c r="C62" s="16" t="s">
        <v>3000</v>
      </c>
      <c r="D62" s="16">
        <v>17</v>
      </c>
      <c r="E62" s="16" t="s">
        <v>2993</v>
      </c>
      <c r="F62" s="30" t="s">
        <v>810</v>
      </c>
      <c r="G62" s="30">
        <v>1001</v>
      </c>
      <c r="H62" s="30">
        <v>4</v>
      </c>
      <c r="I62" s="30">
        <v>8206.32</v>
      </c>
      <c r="J62" s="38">
        <v>41914</v>
      </c>
      <c r="K62" s="30">
        <v>13000</v>
      </c>
      <c r="L62" s="19">
        <f>DAY(Таблица14[[#This Row],[Д/проводки]])</f>
        <v>2</v>
      </c>
      <c r="M62" s="19">
        <f>MONTH(Таблица14[[#This Row],[Д/проводки]])</f>
        <v>10</v>
      </c>
      <c r="N62" s="19">
        <f>YEAR(Таблица14[[#This Row],[Д/проводки]])</f>
        <v>2014</v>
      </c>
    </row>
    <row r="63" spans="1:14" x14ac:dyDescent="0.25">
      <c r="A63" s="30">
        <v>763966</v>
      </c>
      <c r="B63" s="30" t="s">
        <v>123</v>
      </c>
      <c r="C63" s="16" t="s">
        <v>2947</v>
      </c>
      <c r="D63" s="16">
        <v>15</v>
      </c>
      <c r="E63" s="16" t="s">
        <v>2937</v>
      </c>
      <c r="F63" s="30" t="s">
        <v>810</v>
      </c>
      <c r="G63" s="30">
        <v>1001</v>
      </c>
      <c r="H63" s="30">
        <v>4</v>
      </c>
      <c r="I63" s="30">
        <v>6916.51</v>
      </c>
      <c r="J63" s="38">
        <v>41914</v>
      </c>
      <c r="K63" s="30">
        <v>10608</v>
      </c>
      <c r="L63" s="19">
        <f>DAY(Таблица14[[#This Row],[Д/проводки]])</f>
        <v>2</v>
      </c>
      <c r="M63" s="19">
        <f>MONTH(Таблица14[[#This Row],[Д/проводки]])</f>
        <v>10</v>
      </c>
      <c r="N63" s="19">
        <f>YEAR(Таблица14[[#This Row],[Д/проводки]])</f>
        <v>2014</v>
      </c>
    </row>
    <row r="64" spans="1:14" x14ac:dyDescent="0.25">
      <c r="A64" s="30">
        <v>876269</v>
      </c>
      <c r="B64" s="30" t="s">
        <v>922</v>
      </c>
      <c r="C64" s="16" t="s">
        <v>3133</v>
      </c>
      <c r="D64" s="16">
        <v>13</v>
      </c>
      <c r="E64" s="16" t="s">
        <v>3206</v>
      </c>
      <c r="F64" s="30" t="s">
        <v>811</v>
      </c>
      <c r="G64" s="30">
        <v>1001</v>
      </c>
      <c r="H64" s="30">
        <v>4</v>
      </c>
      <c r="I64" s="30">
        <v>1534.56</v>
      </c>
      <c r="J64" s="38">
        <v>41914</v>
      </c>
      <c r="K64" s="30">
        <v>2200</v>
      </c>
      <c r="L64" s="19">
        <f>DAY(Таблица14[[#This Row],[Д/проводки]])</f>
        <v>2</v>
      </c>
      <c r="M64" s="19">
        <f>MONTH(Таблица14[[#This Row],[Д/проводки]])</f>
        <v>10</v>
      </c>
      <c r="N64" s="19">
        <f>YEAR(Таблица14[[#This Row],[Д/проводки]])</f>
        <v>2014</v>
      </c>
    </row>
    <row r="65" spans="1:14" x14ac:dyDescent="0.25">
      <c r="A65" s="30">
        <v>887481</v>
      </c>
      <c r="B65" s="30" t="s">
        <v>864</v>
      </c>
      <c r="C65" s="16" t="s">
        <v>2940</v>
      </c>
      <c r="D65" s="16">
        <v>15</v>
      </c>
      <c r="E65" s="16" t="s">
        <v>2937</v>
      </c>
      <c r="F65" s="30" t="s">
        <v>811</v>
      </c>
      <c r="G65" s="30">
        <v>1001</v>
      </c>
      <c r="H65" s="30">
        <v>4</v>
      </c>
      <c r="I65" s="30">
        <v>2956.24</v>
      </c>
      <c r="J65" s="38">
        <v>41914</v>
      </c>
      <c r="K65" s="30">
        <v>4612</v>
      </c>
      <c r="L65" s="19">
        <f>DAY(Таблица14[[#This Row],[Д/проводки]])</f>
        <v>2</v>
      </c>
      <c r="M65" s="19">
        <f>MONTH(Таблица14[[#This Row],[Д/проводки]])</f>
        <v>10</v>
      </c>
      <c r="N65" s="19">
        <f>YEAR(Таблица14[[#This Row],[Д/проводки]])</f>
        <v>2014</v>
      </c>
    </row>
    <row r="66" spans="1:14" x14ac:dyDescent="0.25">
      <c r="A66" s="30">
        <v>405330</v>
      </c>
      <c r="B66" s="30" t="s">
        <v>313</v>
      </c>
      <c r="C66" s="16" t="s">
        <v>927</v>
      </c>
      <c r="D66" s="16">
        <v>14</v>
      </c>
      <c r="E66" s="16" t="s">
        <v>2941</v>
      </c>
      <c r="F66" s="30" t="s">
        <v>810</v>
      </c>
      <c r="G66" s="30">
        <v>1002</v>
      </c>
      <c r="H66" s="30">
        <v>4</v>
      </c>
      <c r="I66" s="30">
        <v>5849.44</v>
      </c>
      <c r="J66" s="38">
        <v>41914</v>
      </c>
      <c r="K66" s="30">
        <v>8972</v>
      </c>
      <c r="L66" s="19">
        <f>DAY(Таблица14[[#This Row],[Д/проводки]])</f>
        <v>2</v>
      </c>
      <c r="M66" s="19">
        <f>MONTH(Таблица14[[#This Row],[Д/проводки]])</f>
        <v>10</v>
      </c>
      <c r="N66" s="19">
        <f>YEAR(Таблица14[[#This Row],[Д/проводки]])</f>
        <v>2014</v>
      </c>
    </row>
    <row r="67" spans="1:14" x14ac:dyDescent="0.25">
      <c r="A67" s="30">
        <v>665952</v>
      </c>
      <c r="B67" s="30" t="s">
        <v>233</v>
      </c>
      <c r="C67" s="16" t="s">
        <v>2966</v>
      </c>
      <c r="D67" s="16">
        <v>15</v>
      </c>
      <c r="E67" s="16" t="s">
        <v>2948</v>
      </c>
      <c r="F67" s="30" t="s">
        <v>810</v>
      </c>
      <c r="G67" s="30">
        <v>1002</v>
      </c>
      <c r="H67" s="30">
        <v>4</v>
      </c>
      <c r="I67" s="30">
        <v>6917.6</v>
      </c>
      <c r="J67" s="38">
        <v>41914</v>
      </c>
      <c r="K67" s="30">
        <v>10608</v>
      </c>
      <c r="L67" s="19">
        <f>DAY(Таблица14[[#This Row],[Д/проводки]])</f>
        <v>2</v>
      </c>
      <c r="M67" s="19">
        <f>MONTH(Таблица14[[#This Row],[Д/проводки]])</f>
        <v>10</v>
      </c>
      <c r="N67" s="19">
        <f>YEAR(Таблица14[[#This Row],[Д/проводки]])</f>
        <v>2014</v>
      </c>
    </row>
    <row r="68" spans="1:14" x14ac:dyDescent="0.25">
      <c r="A68" s="30">
        <v>754174</v>
      </c>
      <c r="B68" s="30" t="s">
        <v>903</v>
      </c>
      <c r="C68" s="16" t="s">
        <v>904</v>
      </c>
      <c r="D68" s="16">
        <v>14</v>
      </c>
      <c r="E68" s="16" t="s">
        <v>2938</v>
      </c>
      <c r="F68" s="30" t="s">
        <v>811</v>
      </c>
      <c r="G68" s="30">
        <v>1002</v>
      </c>
      <c r="H68" s="30">
        <v>4</v>
      </c>
      <c r="I68" s="30">
        <v>3224.76</v>
      </c>
      <c r="J68" s="38">
        <v>41914</v>
      </c>
      <c r="K68" s="30">
        <v>4480</v>
      </c>
      <c r="L68" s="19">
        <f>DAY(Таблица14[[#This Row],[Д/проводки]])</f>
        <v>2</v>
      </c>
      <c r="M68" s="19">
        <f>MONTH(Таблица14[[#This Row],[Д/проводки]])</f>
        <v>10</v>
      </c>
      <c r="N68" s="19">
        <f>YEAR(Таблица14[[#This Row],[Д/проводки]])</f>
        <v>2014</v>
      </c>
    </row>
    <row r="69" spans="1:14" x14ac:dyDescent="0.25">
      <c r="A69" s="30">
        <v>887479</v>
      </c>
      <c r="B69" s="30" t="s">
        <v>949</v>
      </c>
      <c r="C69" s="16" t="s">
        <v>3134</v>
      </c>
      <c r="D69" s="16">
        <v>15</v>
      </c>
      <c r="E69" s="16" t="s">
        <v>2948</v>
      </c>
      <c r="F69" s="30" t="s">
        <v>811</v>
      </c>
      <c r="G69" s="30">
        <v>1002</v>
      </c>
      <c r="H69" s="30">
        <v>4</v>
      </c>
      <c r="I69" s="30">
        <v>2985.08</v>
      </c>
      <c r="J69" s="38">
        <v>41914</v>
      </c>
      <c r="K69" s="30">
        <v>4520</v>
      </c>
      <c r="L69" s="19">
        <f>DAY(Таблица14[[#This Row],[Д/проводки]])</f>
        <v>2</v>
      </c>
      <c r="M69" s="19">
        <f>MONTH(Таблица14[[#This Row],[Д/проводки]])</f>
        <v>10</v>
      </c>
      <c r="N69" s="19">
        <f>YEAR(Таблица14[[#This Row],[Д/проводки]])</f>
        <v>2014</v>
      </c>
    </row>
    <row r="70" spans="1:14" x14ac:dyDescent="0.25">
      <c r="A70" s="30">
        <v>487232</v>
      </c>
      <c r="B70" s="30" t="s">
        <v>921</v>
      </c>
      <c r="C70" s="16" t="s">
        <v>3133</v>
      </c>
      <c r="D70" s="16">
        <v>13</v>
      </c>
      <c r="E70" s="16" t="s">
        <v>3206</v>
      </c>
      <c r="F70" s="30" t="s">
        <v>811</v>
      </c>
      <c r="G70" s="30">
        <v>1001</v>
      </c>
      <c r="H70" s="30">
        <v>4</v>
      </c>
      <c r="I70" s="30">
        <v>1580.32</v>
      </c>
      <c r="J70" s="38">
        <v>41915</v>
      </c>
      <c r="K70" s="30">
        <v>2160</v>
      </c>
      <c r="L70" s="19">
        <f>DAY(Таблица14[[#This Row],[Д/проводки]])</f>
        <v>3</v>
      </c>
      <c r="M70" s="19">
        <f>MONTH(Таблица14[[#This Row],[Д/проводки]])</f>
        <v>10</v>
      </c>
      <c r="N70" s="19">
        <f>YEAR(Таблица14[[#This Row],[Д/проводки]])</f>
        <v>2014</v>
      </c>
    </row>
    <row r="71" spans="1:14" x14ac:dyDescent="0.25">
      <c r="A71" s="30">
        <v>758613</v>
      </c>
      <c r="B71" s="30" t="s">
        <v>274</v>
      </c>
      <c r="C71" s="16" t="s">
        <v>2956</v>
      </c>
      <c r="D71" s="16">
        <v>15</v>
      </c>
      <c r="E71" s="16" t="s">
        <v>2948</v>
      </c>
      <c r="F71" s="30" t="s">
        <v>810</v>
      </c>
      <c r="G71" s="30">
        <v>1001</v>
      </c>
      <c r="H71" s="30">
        <v>4</v>
      </c>
      <c r="I71" s="30">
        <v>6913.76</v>
      </c>
      <c r="J71" s="38">
        <v>41915</v>
      </c>
      <c r="K71" s="30">
        <v>10608</v>
      </c>
      <c r="L71" s="19">
        <f>DAY(Таблица14[[#This Row],[Д/проводки]])</f>
        <v>3</v>
      </c>
      <c r="M71" s="19">
        <f>MONTH(Таблица14[[#This Row],[Д/проводки]])</f>
        <v>10</v>
      </c>
      <c r="N71" s="19">
        <f>YEAR(Таблица14[[#This Row],[Д/проводки]])</f>
        <v>2014</v>
      </c>
    </row>
    <row r="72" spans="1:14" x14ac:dyDescent="0.25">
      <c r="A72" s="30">
        <v>661644</v>
      </c>
      <c r="B72" s="30" t="s">
        <v>682</v>
      </c>
      <c r="C72" s="16" t="s">
        <v>877</v>
      </c>
      <c r="D72" s="16">
        <v>16</v>
      </c>
      <c r="E72" s="16" t="s">
        <v>2950</v>
      </c>
      <c r="F72" s="30" t="s">
        <v>810</v>
      </c>
      <c r="G72" s="30">
        <v>1001</v>
      </c>
      <c r="H72" s="30">
        <v>4</v>
      </c>
      <c r="I72" s="30">
        <v>8168.11</v>
      </c>
      <c r="J72" s="38">
        <v>41916</v>
      </c>
      <c r="K72" s="30">
        <v>12532</v>
      </c>
      <c r="L72" s="19">
        <f>DAY(Таблица14[[#This Row],[Д/проводки]])</f>
        <v>4</v>
      </c>
      <c r="M72" s="19">
        <f>MONTH(Таблица14[[#This Row],[Д/проводки]])</f>
        <v>10</v>
      </c>
      <c r="N72" s="19">
        <f>YEAR(Таблица14[[#This Row],[Д/проводки]])</f>
        <v>2014</v>
      </c>
    </row>
    <row r="73" spans="1:14" x14ac:dyDescent="0.25">
      <c r="A73" s="30">
        <v>764517</v>
      </c>
      <c r="B73" s="30" t="s">
        <v>946</v>
      </c>
      <c r="C73" s="16" t="s">
        <v>3140</v>
      </c>
      <c r="D73" s="16">
        <v>16</v>
      </c>
      <c r="E73" s="16" t="s">
        <v>3208</v>
      </c>
      <c r="F73" s="30" t="s">
        <v>811</v>
      </c>
      <c r="G73" s="30">
        <v>1001</v>
      </c>
      <c r="H73" s="30">
        <v>2</v>
      </c>
      <c r="I73" s="30">
        <v>1779.66</v>
      </c>
      <c r="J73" s="38">
        <v>41916</v>
      </c>
      <c r="K73" s="30">
        <v>2730</v>
      </c>
      <c r="L73" s="19">
        <f>DAY(Таблица14[[#This Row],[Д/проводки]])</f>
        <v>4</v>
      </c>
      <c r="M73" s="19">
        <f>MONTH(Таблица14[[#This Row],[Д/проводки]])</f>
        <v>10</v>
      </c>
      <c r="N73" s="19">
        <f>YEAR(Таблица14[[#This Row],[Д/проводки]])</f>
        <v>2014</v>
      </c>
    </row>
    <row r="74" spans="1:14" x14ac:dyDescent="0.25">
      <c r="A74" s="30">
        <v>876259</v>
      </c>
      <c r="B74" s="30" t="s">
        <v>887</v>
      </c>
      <c r="C74" s="16" t="s">
        <v>2954</v>
      </c>
      <c r="D74" s="16">
        <v>15</v>
      </c>
      <c r="E74" s="16" t="s">
        <v>2937</v>
      </c>
      <c r="F74" s="30" t="s">
        <v>811</v>
      </c>
      <c r="G74" s="30">
        <v>1001</v>
      </c>
      <c r="H74" s="30">
        <v>4</v>
      </c>
      <c r="I74" s="30">
        <v>3028.8</v>
      </c>
      <c r="J74" s="38">
        <v>41916</v>
      </c>
      <c r="K74" s="30">
        <v>4520</v>
      </c>
      <c r="L74" s="19">
        <f>DAY(Таблица14[[#This Row],[Д/проводки]])</f>
        <v>4</v>
      </c>
      <c r="M74" s="19">
        <f>MONTH(Таблица14[[#This Row],[Д/проводки]])</f>
        <v>10</v>
      </c>
      <c r="N74" s="19">
        <f>YEAR(Таблица14[[#This Row],[Д/проводки]])</f>
        <v>2014</v>
      </c>
    </row>
    <row r="75" spans="1:14" x14ac:dyDescent="0.25">
      <c r="A75" s="30">
        <v>876269</v>
      </c>
      <c r="B75" s="30" t="s">
        <v>922</v>
      </c>
      <c r="C75" s="16" t="s">
        <v>3133</v>
      </c>
      <c r="D75" s="16">
        <v>13</v>
      </c>
      <c r="E75" s="16" t="s">
        <v>3206</v>
      </c>
      <c r="F75" s="30" t="s">
        <v>811</v>
      </c>
      <c r="G75" s="30">
        <v>1001</v>
      </c>
      <c r="H75" s="30">
        <v>4</v>
      </c>
      <c r="I75" s="30">
        <v>1534.56</v>
      </c>
      <c r="J75" s="38">
        <v>41916</v>
      </c>
      <c r="K75" s="30">
        <v>2200</v>
      </c>
      <c r="L75" s="19">
        <f>DAY(Таблица14[[#This Row],[Д/проводки]])</f>
        <v>4</v>
      </c>
      <c r="M75" s="19">
        <f>MONTH(Таблица14[[#This Row],[Д/проводки]])</f>
        <v>10</v>
      </c>
      <c r="N75" s="19">
        <f>YEAR(Таблица14[[#This Row],[Д/проводки]])</f>
        <v>2014</v>
      </c>
    </row>
    <row r="76" spans="1:14" x14ac:dyDescent="0.25">
      <c r="A76" s="30">
        <v>876270</v>
      </c>
      <c r="B76" s="30" t="s">
        <v>935</v>
      </c>
      <c r="C76" s="16" t="s">
        <v>3129</v>
      </c>
      <c r="D76" s="16">
        <v>13</v>
      </c>
      <c r="E76" s="16" t="s">
        <v>3206</v>
      </c>
      <c r="F76" s="30" t="s">
        <v>811</v>
      </c>
      <c r="G76" s="30">
        <v>1001</v>
      </c>
      <c r="H76" s="30">
        <v>4</v>
      </c>
      <c r="I76" s="30">
        <v>1534.56</v>
      </c>
      <c r="J76" s="38">
        <v>41916</v>
      </c>
      <c r="K76" s="30">
        <v>2200</v>
      </c>
      <c r="L76" s="19">
        <f>DAY(Таблица14[[#This Row],[Д/проводки]])</f>
        <v>4</v>
      </c>
      <c r="M76" s="19">
        <f>MONTH(Таблица14[[#This Row],[Д/проводки]])</f>
        <v>10</v>
      </c>
      <c r="N76" s="19">
        <f>YEAR(Таблица14[[#This Row],[Д/проводки]])</f>
        <v>2014</v>
      </c>
    </row>
    <row r="77" spans="1:14" x14ac:dyDescent="0.25">
      <c r="A77" s="30">
        <v>445812</v>
      </c>
      <c r="B77" s="30" t="s">
        <v>933</v>
      </c>
      <c r="C77" s="16" t="s">
        <v>3129</v>
      </c>
      <c r="D77" s="16">
        <v>13</v>
      </c>
      <c r="E77" s="16" t="s">
        <v>3206</v>
      </c>
      <c r="F77" s="30" t="s">
        <v>811</v>
      </c>
      <c r="G77" s="30">
        <v>1002</v>
      </c>
      <c r="H77" s="30">
        <v>4</v>
      </c>
      <c r="I77" s="30">
        <v>1580.32</v>
      </c>
      <c r="J77" s="38">
        <v>41916</v>
      </c>
      <c r="K77" s="30">
        <v>2160</v>
      </c>
      <c r="L77" s="19">
        <f>DAY(Таблица14[[#This Row],[Д/проводки]])</f>
        <v>4</v>
      </c>
      <c r="M77" s="19">
        <f>MONTH(Таблица14[[#This Row],[Д/проводки]])</f>
        <v>10</v>
      </c>
      <c r="N77" s="19">
        <f>YEAR(Таблица14[[#This Row],[Д/проводки]])</f>
        <v>2014</v>
      </c>
    </row>
    <row r="78" spans="1:14" x14ac:dyDescent="0.25">
      <c r="A78" s="30">
        <v>487234</v>
      </c>
      <c r="B78" s="30" t="s">
        <v>953</v>
      </c>
      <c r="C78" s="16" t="s">
        <v>2625</v>
      </c>
      <c r="D78" s="16">
        <v>16</v>
      </c>
      <c r="E78" s="16" t="s">
        <v>2974</v>
      </c>
      <c r="F78" s="30" t="s">
        <v>811</v>
      </c>
      <c r="G78" s="30">
        <v>1002</v>
      </c>
      <c r="H78" s="30">
        <v>2</v>
      </c>
      <c r="I78" s="30">
        <v>1351.6</v>
      </c>
      <c r="J78" s="38">
        <v>41916</v>
      </c>
      <c r="K78" s="30">
        <v>1992</v>
      </c>
      <c r="L78" s="19">
        <f>DAY(Таблица14[[#This Row],[Д/проводки]])</f>
        <v>4</v>
      </c>
      <c r="M78" s="19">
        <f>MONTH(Таблица14[[#This Row],[Д/проводки]])</f>
        <v>10</v>
      </c>
      <c r="N78" s="19">
        <f>YEAR(Таблица14[[#This Row],[Д/проводки]])</f>
        <v>2014</v>
      </c>
    </row>
    <row r="79" spans="1:14" x14ac:dyDescent="0.25">
      <c r="A79" s="30">
        <v>876259</v>
      </c>
      <c r="B79" s="30" t="s">
        <v>887</v>
      </c>
      <c r="C79" s="16" t="s">
        <v>2954</v>
      </c>
      <c r="D79" s="16">
        <v>15</v>
      </c>
      <c r="E79" s="16" t="s">
        <v>2937</v>
      </c>
      <c r="F79" s="30" t="s">
        <v>811</v>
      </c>
      <c r="G79" s="30">
        <v>1002</v>
      </c>
      <c r="H79" s="30">
        <v>4</v>
      </c>
      <c r="I79" s="30">
        <v>2985.2</v>
      </c>
      <c r="J79" s="38">
        <v>41916</v>
      </c>
      <c r="K79" s="30">
        <v>4520</v>
      </c>
      <c r="L79" s="19">
        <f>DAY(Таблица14[[#This Row],[Д/проводки]])</f>
        <v>4</v>
      </c>
      <c r="M79" s="19">
        <f>MONTH(Таблица14[[#This Row],[Д/проводки]])</f>
        <v>10</v>
      </c>
      <c r="N79" s="19">
        <f>YEAR(Таблица14[[#This Row],[Д/проводки]])</f>
        <v>2014</v>
      </c>
    </row>
    <row r="80" spans="1:14" x14ac:dyDescent="0.25">
      <c r="A80" s="30">
        <v>876261</v>
      </c>
      <c r="B80" s="30" t="s">
        <v>897</v>
      </c>
      <c r="C80" s="16" t="s">
        <v>2988</v>
      </c>
      <c r="D80" s="16">
        <v>16</v>
      </c>
      <c r="E80" s="16" t="s">
        <v>2950</v>
      </c>
      <c r="F80" s="30" t="s">
        <v>811</v>
      </c>
      <c r="G80" s="30">
        <v>1002</v>
      </c>
      <c r="H80" s="30">
        <v>4</v>
      </c>
      <c r="I80" s="30">
        <v>3711.36</v>
      </c>
      <c r="J80" s="38">
        <v>41916</v>
      </c>
      <c r="K80" s="30">
        <v>5480</v>
      </c>
      <c r="L80" s="19">
        <f>DAY(Таблица14[[#This Row],[Д/проводки]])</f>
        <v>4</v>
      </c>
      <c r="M80" s="19">
        <f>MONTH(Таблица14[[#This Row],[Д/проводки]])</f>
        <v>10</v>
      </c>
      <c r="N80" s="19">
        <f>YEAR(Таблица14[[#This Row],[Д/проводки]])</f>
        <v>2014</v>
      </c>
    </row>
    <row r="81" spans="1:14" x14ac:dyDescent="0.25">
      <c r="A81" s="30">
        <v>876268</v>
      </c>
      <c r="B81" s="30" t="s">
        <v>928</v>
      </c>
      <c r="C81" s="16" t="s">
        <v>927</v>
      </c>
      <c r="D81" s="16">
        <v>14</v>
      </c>
      <c r="E81" s="16" t="s">
        <v>2941</v>
      </c>
      <c r="F81" s="30" t="s">
        <v>811</v>
      </c>
      <c r="G81" s="30">
        <v>1002</v>
      </c>
      <c r="H81" s="30">
        <v>4</v>
      </c>
      <c r="I81" s="30">
        <v>2066</v>
      </c>
      <c r="J81" s="38">
        <v>41916</v>
      </c>
      <c r="K81" s="30">
        <v>3240</v>
      </c>
      <c r="L81" s="19">
        <f>DAY(Таблица14[[#This Row],[Д/проводки]])</f>
        <v>4</v>
      </c>
      <c r="M81" s="19">
        <f>MONTH(Таблица14[[#This Row],[Д/проводки]])</f>
        <v>10</v>
      </c>
      <c r="N81" s="19">
        <f>YEAR(Таблица14[[#This Row],[Д/проводки]])</f>
        <v>2014</v>
      </c>
    </row>
    <row r="82" spans="1:14" x14ac:dyDescent="0.25">
      <c r="A82" s="30">
        <v>876269</v>
      </c>
      <c r="B82" s="30" t="s">
        <v>922</v>
      </c>
      <c r="C82" s="16" t="s">
        <v>3133</v>
      </c>
      <c r="D82" s="16">
        <v>13</v>
      </c>
      <c r="E82" s="16" t="s">
        <v>3206</v>
      </c>
      <c r="F82" s="30" t="s">
        <v>811</v>
      </c>
      <c r="G82" s="30">
        <v>1002</v>
      </c>
      <c r="H82" s="30">
        <v>4</v>
      </c>
      <c r="I82" s="30">
        <v>1534.56</v>
      </c>
      <c r="J82" s="38">
        <v>41916</v>
      </c>
      <c r="K82" s="30">
        <v>2200</v>
      </c>
      <c r="L82" s="19">
        <f>DAY(Таблица14[[#This Row],[Д/проводки]])</f>
        <v>4</v>
      </c>
      <c r="M82" s="19">
        <f>MONTH(Таблица14[[#This Row],[Д/проводки]])</f>
        <v>10</v>
      </c>
      <c r="N82" s="19">
        <f>YEAR(Таблица14[[#This Row],[Д/проводки]])</f>
        <v>2014</v>
      </c>
    </row>
    <row r="83" spans="1:14" x14ac:dyDescent="0.25">
      <c r="A83" s="30">
        <v>885346</v>
      </c>
      <c r="B83" s="30" t="s">
        <v>916</v>
      </c>
      <c r="C83" s="16" t="s">
        <v>3016</v>
      </c>
      <c r="D83" s="16">
        <v>15</v>
      </c>
      <c r="E83" s="16" t="s">
        <v>2946</v>
      </c>
      <c r="F83" s="30" t="s">
        <v>811</v>
      </c>
      <c r="G83" s="30">
        <v>1002</v>
      </c>
      <c r="H83" s="30">
        <v>4</v>
      </c>
      <c r="I83" s="30">
        <v>3610.16</v>
      </c>
      <c r="J83" s="38">
        <v>41916</v>
      </c>
      <c r="K83" s="30">
        <v>5572</v>
      </c>
      <c r="L83" s="19">
        <f>DAY(Таблица14[[#This Row],[Д/проводки]])</f>
        <v>4</v>
      </c>
      <c r="M83" s="19">
        <f>MONTH(Таблица14[[#This Row],[Д/проводки]])</f>
        <v>10</v>
      </c>
      <c r="N83" s="19">
        <f>YEAR(Таблица14[[#This Row],[Д/проводки]])</f>
        <v>2014</v>
      </c>
    </row>
    <row r="84" spans="1:14" x14ac:dyDescent="0.25">
      <c r="A84" s="30">
        <v>887481</v>
      </c>
      <c r="B84" s="30" t="s">
        <v>864</v>
      </c>
      <c r="C84" s="16" t="s">
        <v>2940</v>
      </c>
      <c r="D84" s="16">
        <v>15</v>
      </c>
      <c r="E84" s="16" t="s">
        <v>2937</v>
      </c>
      <c r="F84" s="30" t="s">
        <v>811</v>
      </c>
      <c r="G84" s="30">
        <v>1002</v>
      </c>
      <c r="H84" s="30">
        <v>4</v>
      </c>
      <c r="I84" s="30">
        <v>2956.24</v>
      </c>
      <c r="J84" s="38">
        <v>41916</v>
      </c>
      <c r="K84" s="30">
        <v>4612</v>
      </c>
      <c r="L84" s="19">
        <f>DAY(Таблица14[[#This Row],[Д/проводки]])</f>
        <v>4</v>
      </c>
      <c r="M84" s="19">
        <f>MONTH(Таблица14[[#This Row],[Д/проводки]])</f>
        <v>10</v>
      </c>
      <c r="N84" s="19">
        <f>YEAR(Таблица14[[#This Row],[Д/проводки]])</f>
        <v>2014</v>
      </c>
    </row>
    <row r="85" spans="1:14" x14ac:dyDescent="0.25">
      <c r="A85" s="30">
        <v>408997</v>
      </c>
      <c r="B85" s="30" t="s">
        <v>524</v>
      </c>
      <c r="C85" s="16" t="s">
        <v>2981</v>
      </c>
      <c r="D85" s="16">
        <v>16</v>
      </c>
      <c r="E85" s="16" t="s">
        <v>2964</v>
      </c>
      <c r="F85" s="30" t="s">
        <v>810</v>
      </c>
      <c r="G85" s="30">
        <v>1001</v>
      </c>
      <c r="H85" s="30">
        <v>4</v>
      </c>
      <c r="I85" s="30">
        <v>8560.89</v>
      </c>
      <c r="J85" s="38">
        <v>41917</v>
      </c>
      <c r="K85" s="30">
        <v>13132</v>
      </c>
      <c r="L85" s="19">
        <f>DAY(Таблица14[[#This Row],[Д/проводки]])</f>
        <v>5</v>
      </c>
      <c r="M85" s="19">
        <f>MONTH(Таблица14[[#This Row],[Д/проводки]])</f>
        <v>10</v>
      </c>
      <c r="N85" s="19">
        <f>YEAR(Таблица14[[#This Row],[Д/проводки]])</f>
        <v>2014</v>
      </c>
    </row>
    <row r="86" spans="1:14" x14ac:dyDescent="0.25">
      <c r="A86" s="30">
        <v>876259</v>
      </c>
      <c r="B86" s="30" t="s">
        <v>887</v>
      </c>
      <c r="C86" s="16" t="s">
        <v>2954</v>
      </c>
      <c r="D86" s="16">
        <v>15</v>
      </c>
      <c r="E86" s="16" t="s">
        <v>2937</v>
      </c>
      <c r="F86" s="30" t="s">
        <v>811</v>
      </c>
      <c r="G86" s="30">
        <v>1001</v>
      </c>
      <c r="H86" s="30">
        <v>4</v>
      </c>
      <c r="I86" s="30">
        <v>3028.76</v>
      </c>
      <c r="J86" s="38">
        <v>41917</v>
      </c>
      <c r="K86" s="30">
        <v>4520</v>
      </c>
      <c r="L86" s="19">
        <f>DAY(Таблица14[[#This Row],[Д/проводки]])</f>
        <v>5</v>
      </c>
      <c r="M86" s="19">
        <f>MONTH(Таблица14[[#This Row],[Д/проводки]])</f>
        <v>10</v>
      </c>
      <c r="N86" s="19">
        <f>YEAR(Таблица14[[#This Row],[Д/проводки]])</f>
        <v>2014</v>
      </c>
    </row>
    <row r="87" spans="1:14" x14ac:dyDescent="0.25">
      <c r="A87" s="30">
        <v>11370313</v>
      </c>
      <c r="B87" s="30" t="s">
        <v>3218</v>
      </c>
      <c r="C87" s="16" t="s">
        <v>3218</v>
      </c>
      <c r="D87" s="16" t="s">
        <v>3218</v>
      </c>
      <c r="E87" s="16" t="s">
        <v>3218</v>
      </c>
      <c r="F87" s="16" t="s">
        <v>3218</v>
      </c>
      <c r="G87" s="30">
        <v>1001</v>
      </c>
      <c r="H87" s="30">
        <v>4</v>
      </c>
      <c r="I87" s="30">
        <v>10613.2</v>
      </c>
      <c r="J87" s="38">
        <v>41917</v>
      </c>
      <c r="K87" s="30">
        <v>14700</v>
      </c>
      <c r="L87" s="19">
        <f>DAY(Таблица14[[#This Row],[Д/проводки]])</f>
        <v>5</v>
      </c>
      <c r="M87" s="19">
        <f>MONTH(Таблица14[[#This Row],[Д/проводки]])</f>
        <v>10</v>
      </c>
      <c r="N87" s="19">
        <f>YEAR(Таблица14[[#This Row],[Д/проводки]])</f>
        <v>2014</v>
      </c>
    </row>
    <row r="88" spans="1:14" x14ac:dyDescent="0.25">
      <c r="A88" s="30">
        <v>876259</v>
      </c>
      <c r="B88" s="30" t="s">
        <v>887</v>
      </c>
      <c r="C88" s="16" t="s">
        <v>2954</v>
      </c>
      <c r="D88" s="16">
        <v>15</v>
      </c>
      <c r="E88" s="16" t="s">
        <v>2937</v>
      </c>
      <c r="F88" s="30" t="s">
        <v>811</v>
      </c>
      <c r="G88" s="30">
        <v>1002</v>
      </c>
      <c r="H88" s="30">
        <v>8</v>
      </c>
      <c r="I88" s="30">
        <v>5970.4</v>
      </c>
      <c r="J88" s="38">
        <v>41917</v>
      </c>
      <c r="K88" s="30">
        <v>9040</v>
      </c>
      <c r="L88" s="19">
        <f>DAY(Таблица14[[#This Row],[Д/проводки]])</f>
        <v>5</v>
      </c>
      <c r="M88" s="19">
        <f>MONTH(Таблица14[[#This Row],[Д/проводки]])</f>
        <v>10</v>
      </c>
      <c r="N88" s="19">
        <f>YEAR(Таблица14[[#This Row],[Д/проводки]])</f>
        <v>2014</v>
      </c>
    </row>
    <row r="89" spans="1:14" x14ac:dyDescent="0.25">
      <c r="A89" s="30">
        <v>876269</v>
      </c>
      <c r="B89" s="30" t="s">
        <v>922</v>
      </c>
      <c r="C89" s="16" t="s">
        <v>3133</v>
      </c>
      <c r="D89" s="16">
        <v>13</v>
      </c>
      <c r="E89" s="16" t="s">
        <v>3206</v>
      </c>
      <c r="F89" s="30" t="s">
        <v>811</v>
      </c>
      <c r="G89" s="30">
        <v>1002</v>
      </c>
      <c r="H89" s="30">
        <v>4</v>
      </c>
      <c r="I89" s="30">
        <v>1534.56</v>
      </c>
      <c r="J89" s="38">
        <v>41917</v>
      </c>
      <c r="K89" s="30">
        <v>2200</v>
      </c>
      <c r="L89" s="19">
        <f>DAY(Таблица14[[#This Row],[Д/проводки]])</f>
        <v>5</v>
      </c>
      <c r="M89" s="19">
        <f>MONTH(Таблица14[[#This Row],[Д/проводки]])</f>
        <v>10</v>
      </c>
      <c r="N89" s="19">
        <f>YEAR(Таблица14[[#This Row],[Д/проводки]])</f>
        <v>2014</v>
      </c>
    </row>
    <row r="90" spans="1:14" x14ac:dyDescent="0.25">
      <c r="A90" s="30">
        <v>876270</v>
      </c>
      <c r="B90" s="30" t="s">
        <v>935</v>
      </c>
      <c r="C90" s="16" t="s">
        <v>3129</v>
      </c>
      <c r="D90" s="16">
        <v>13</v>
      </c>
      <c r="E90" s="16" t="s">
        <v>3206</v>
      </c>
      <c r="F90" s="30" t="s">
        <v>811</v>
      </c>
      <c r="G90" s="30">
        <v>1002</v>
      </c>
      <c r="H90" s="30">
        <v>2</v>
      </c>
      <c r="I90" s="30">
        <v>767.28</v>
      </c>
      <c r="J90" s="38">
        <v>41917</v>
      </c>
      <c r="K90" s="30">
        <v>1100</v>
      </c>
      <c r="L90" s="19">
        <f>DAY(Таблица14[[#This Row],[Д/проводки]])</f>
        <v>5</v>
      </c>
      <c r="M90" s="19">
        <f>MONTH(Таблица14[[#This Row],[Д/проводки]])</f>
        <v>10</v>
      </c>
      <c r="N90" s="19">
        <f>YEAR(Таблица14[[#This Row],[Д/проводки]])</f>
        <v>2014</v>
      </c>
    </row>
    <row r="91" spans="1:14" x14ac:dyDescent="0.25">
      <c r="A91" s="30">
        <v>765118</v>
      </c>
      <c r="B91" s="30" t="s">
        <v>889</v>
      </c>
      <c r="C91" s="16" t="s">
        <v>3141</v>
      </c>
      <c r="D91" s="16">
        <v>15</v>
      </c>
      <c r="E91" s="16" t="s">
        <v>2937</v>
      </c>
      <c r="F91" s="30" t="s">
        <v>811</v>
      </c>
      <c r="G91" s="30">
        <v>1001</v>
      </c>
      <c r="H91" s="30">
        <v>2</v>
      </c>
      <c r="I91" s="30">
        <v>2208</v>
      </c>
      <c r="J91" s="38">
        <v>41918</v>
      </c>
      <c r="K91" s="30">
        <v>3386</v>
      </c>
      <c r="L91" s="19">
        <f>DAY(Таблица14[[#This Row],[Д/проводки]])</f>
        <v>6</v>
      </c>
      <c r="M91" s="19">
        <f>MONTH(Таблица14[[#This Row],[Д/проводки]])</f>
        <v>10</v>
      </c>
      <c r="N91" s="19">
        <f>YEAR(Таблица14[[#This Row],[Д/проводки]])</f>
        <v>2014</v>
      </c>
    </row>
    <row r="92" spans="1:14" x14ac:dyDescent="0.25">
      <c r="A92" s="30">
        <v>393267</v>
      </c>
      <c r="B92" s="30" t="s">
        <v>602</v>
      </c>
      <c r="C92" s="16" t="s">
        <v>3142</v>
      </c>
      <c r="D92" s="16">
        <v>16</v>
      </c>
      <c r="E92" s="16" t="s">
        <v>2950</v>
      </c>
      <c r="F92" s="30" t="s">
        <v>810</v>
      </c>
      <c r="G92" s="30">
        <v>1002</v>
      </c>
      <c r="H92" s="30">
        <v>4</v>
      </c>
      <c r="I92" s="30">
        <v>11689.8</v>
      </c>
      <c r="J92" s="38">
        <v>41918</v>
      </c>
      <c r="K92" s="30">
        <v>16400</v>
      </c>
      <c r="L92" s="19">
        <f>DAY(Таблица14[[#This Row],[Д/проводки]])</f>
        <v>6</v>
      </c>
      <c r="M92" s="19">
        <f>MONTH(Таблица14[[#This Row],[Д/проводки]])</f>
        <v>10</v>
      </c>
      <c r="N92" s="19">
        <f>YEAR(Таблица14[[#This Row],[Д/проводки]])</f>
        <v>2014</v>
      </c>
    </row>
    <row r="93" spans="1:14" x14ac:dyDescent="0.25">
      <c r="A93" s="30">
        <v>895248</v>
      </c>
      <c r="B93" s="30" t="s">
        <v>902</v>
      </c>
      <c r="C93" s="16" t="s">
        <v>899</v>
      </c>
      <c r="D93" s="16">
        <v>14</v>
      </c>
      <c r="E93" s="16" t="s">
        <v>2938</v>
      </c>
      <c r="F93" s="30" t="s">
        <v>811</v>
      </c>
      <c r="G93" s="30">
        <v>1002</v>
      </c>
      <c r="H93" s="30">
        <v>4</v>
      </c>
      <c r="I93" s="30">
        <v>2382.88</v>
      </c>
      <c r="J93" s="38">
        <v>41918</v>
      </c>
      <c r="K93" s="30">
        <v>3640</v>
      </c>
      <c r="L93" s="19">
        <f>DAY(Таблица14[[#This Row],[Д/проводки]])</f>
        <v>6</v>
      </c>
      <c r="M93" s="19">
        <f>MONTH(Таблица14[[#This Row],[Д/проводки]])</f>
        <v>10</v>
      </c>
      <c r="N93" s="19">
        <f>YEAR(Таблица14[[#This Row],[Д/проводки]])</f>
        <v>2014</v>
      </c>
    </row>
    <row r="94" spans="1:14" x14ac:dyDescent="0.25">
      <c r="A94" s="30">
        <v>876268</v>
      </c>
      <c r="B94" s="30" t="s">
        <v>928</v>
      </c>
      <c r="C94" s="16" t="s">
        <v>927</v>
      </c>
      <c r="D94" s="16">
        <v>14</v>
      </c>
      <c r="E94" s="16" t="s">
        <v>2941</v>
      </c>
      <c r="F94" s="30" t="s">
        <v>811</v>
      </c>
      <c r="G94" s="30">
        <v>1001</v>
      </c>
      <c r="H94" s="30">
        <v>4</v>
      </c>
      <c r="I94" s="30">
        <v>2084.7600000000002</v>
      </c>
      <c r="J94" s="38">
        <v>41919</v>
      </c>
      <c r="K94" s="30">
        <v>3240</v>
      </c>
      <c r="L94" s="19">
        <f>DAY(Таблица14[[#This Row],[Д/проводки]])</f>
        <v>7</v>
      </c>
      <c r="M94" s="19">
        <f>MONTH(Таблица14[[#This Row],[Д/проводки]])</f>
        <v>10</v>
      </c>
      <c r="N94" s="19">
        <f>YEAR(Таблица14[[#This Row],[Д/проводки]])</f>
        <v>2014</v>
      </c>
    </row>
    <row r="95" spans="1:14" x14ac:dyDescent="0.25">
      <c r="A95" s="30">
        <v>887481</v>
      </c>
      <c r="B95" s="30" t="s">
        <v>864</v>
      </c>
      <c r="C95" s="16" t="s">
        <v>2940</v>
      </c>
      <c r="D95" s="16">
        <v>15</v>
      </c>
      <c r="E95" s="16" t="s">
        <v>2937</v>
      </c>
      <c r="F95" s="30" t="s">
        <v>811</v>
      </c>
      <c r="G95" s="30">
        <v>1001</v>
      </c>
      <c r="H95" s="30">
        <v>8</v>
      </c>
      <c r="I95" s="30">
        <v>5912.48</v>
      </c>
      <c r="J95" s="38">
        <v>41919</v>
      </c>
      <c r="K95" s="30">
        <v>9224</v>
      </c>
      <c r="L95" s="19">
        <f>DAY(Таблица14[[#This Row],[Д/проводки]])</f>
        <v>7</v>
      </c>
      <c r="M95" s="19">
        <f>MONTH(Таблица14[[#This Row],[Д/проводки]])</f>
        <v>10</v>
      </c>
      <c r="N95" s="19">
        <f>YEAR(Таблица14[[#This Row],[Д/проводки]])</f>
        <v>2014</v>
      </c>
    </row>
    <row r="96" spans="1:14" x14ac:dyDescent="0.25">
      <c r="A96" s="30">
        <v>887481</v>
      </c>
      <c r="B96" s="30" t="s">
        <v>864</v>
      </c>
      <c r="C96" s="16" t="s">
        <v>2940</v>
      </c>
      <c r="D96" s="16">
        <v>15</v>
      </c>
      <c r="E96" s="16" t="s">
        <v>2937</v>
      </c>
      <c r="F96" s="30" t="s">
        <v>811</v>
      </c>
      <c r="G96" s="30">
        <v>1002</v>
      </c>
      <c r="H96" s="30">
        <v>4</v>
      </c>
      <c r="I96" s="30">
        <v>2956.24</v>
      </c>
      <c r="J96" s="38">
        <v>41919</v>
      </c>
      <c r="K96" s="30">
        <v>4612</v>
      </c>
      <c r="L96" s="19">
        <f>DAY(Таблица14[[#This Row],[Д/проводки]])</f>
        <v>7</v>
      </c>
      <c r="M96" s="19">
        <f>MONTH(Таблица14[[#This Row],[Д/проводки]])</f>
        <v>10</v>
      </c>
      <c r="N96" s="19">
        <f>YEAR(Таблица14[[#This Row],[Д/проводки]])</f>
        <v>2014</v>
      </c>
    </row>
    <row r="97" spans="1:14" x14ac:dyDescent="0.25">
      <c r="A97" s="30">
        <v>11411926</v>
      </c>
      <c r="B97" s="30" t="s">
        <v>3218</v>
      </c>
      <c r="C97" s="16" t="s">
        <v>3218</v>
      </c>
      <c r="D97" s="16" t="s">
        <v>3218</v>
      </c>
      <c r="E97" s="16" t="s">
        <v>3218</v>
      </c>
      <c r="F97" s="16" t="s">
        <v>3218</v>
      </c>
      <c r="G97" s="30">
        <v>1002</v>
      </c>
      <c r="H97" s="30">
        <v>4</v>
      </c>
      <c r="I97" s="30">
        <v>8243.2000000000007</v>
      </c>
      <c r="J97" s="38">
        <v>41919</v>
      </c>
      <c r="K97" s="30">
        <v>11880</v>
      </c>
      <c r="L97" s="19">
        <f>DAY(Таблица14[[#This Row],[Д/проводки]])</f>
        <v>7</v>
      </c>
      <c r="M97" s="19">
        <f>MONTH(Таблица14[[#This Row],[Д/проводки]])</f>
        <v>10</v>
      </c>
      <c r="N97" s="19">
        <f>YEAR(Таблица14[[#This Row],[Д/проводки]])</f>
        <v>2014</v>
      </c>
    </row>
    <row r="98" spans="1:14" x14ac:dyDescent="0.25">
      <c r="A98" s="30">
        <v>408946</v>
      </c>
      <c r="B98" s="30" t="s">
        <v>664</v>
      </c>
      <c r="C98" s="16" t="s">
        <v>2989</v>
      </c>
      <c r="D98" s="16">
        <v>16</v>
      </c>
      <c r="E98" s="16" t="s">
        <v>2950</v>
      </c>
      <c r="F98" s="30" t="s">
        <v>810</v>
      </c>
      <c r="G98" s="30">
        <v>1002</v>
      </c>
      <c r="H98" s="30">
        <v>4</v>
      </c>
      <c r="I98" s="30">
        <v>8562.25</v>
      </c>
      <c r="J98" s="38">
        <v>41920</v>
      </c>
      <c r="K98" s="30">
        <v>13132</v>
      </c>
      <c r="L98" s="19">
        <f>DAY(Таблица14[[#This Row],[Д/проводки]])</f>
        <v>8</v>
      </c>
      <c r="M98" s="19">
        <f>MONTH(Таблица14[[#This Row],[Д/проводки]])</f>
        <v>10</v>
      </c>
      <c r="N98" s="19">
        <f>YEAR(Таблица14[[#This Row],[Д/проводки]])</f>
        <v>2014</v>
      </c>
    </row>
    <row r="99" spans="1:14" x14ac:dyDescent="0.25">
      <c r="A99" s="30">
        <v>445812</v>
      </c>
      <c r="B99" s="30" t="s">
        <v>933</v>
      </c>
      <c r="C99" s="16" t="s">
        <v>3129</v>
      </c>
      <c r="D99" s="16">
        <v>13</v>
      </c>
      <c r="E99" s="16" t="s">
        <v>3206</v>
      </c>
      <c r="F99" s="30" t="s">
        <v>811</v>
      </c>
      <c r="G99" s="30">
        <v>1002</v>
      </c>
      <c r="H99" s="30">
        <v>2</v>
      </c>
      <c r="I99" s="30">
        <v>790.16</v>
      </c>
      <c r="J99" s="38">
        <v>41920</v>
      </c>
      <c r="K99" s="30">
        <v>1080</v>
      </c>
      <c r="L99" s="19">
        <f>DAY(Таблица14[[#This Row],[Д/проводки]])</f>
        <v>8</v>
      </c>
      <c r="M99" s="19">
        <f>MONTH(Таблица14[[#This Row],[Д/проводки]])</f>
        <v>10</v>
      </c>
      <c r="N99" s="19">
        <f>YEAR(Таблица14[[#This Row],[Д/проводки]])</f>
        <v>2014</v>
      </c>
    </row>
    <row r="100" spans="1:14" x14ac:dyDescent="0.25">
      <c r="A100" s="30">
        <v>761819</v>
      </c>
      <c r="B100" s="30" t="s">
        <v>800</v>
      </c>
      <c r="C100" s="16" t="s">
        <v>3012</v>
      </c>
      <c r="D100" s="16">
        <v>17</v>
      </c>
      <c r="E100" s="16" t="s">
        <v>3011</v>
      </c>
      <c r="F100" s="30" t="s">
        <v>810</v>
      </c>
      <c r="G100" s="30">
        <v>1002</v>
      </c>
      <c r="H100" s="30">
        <v>4</v>
      </c>
      <c r="I100" s="30">
        <v>9664.36</v>
      </c>
      <c r="J100" s="38">
        <v>41920</v>
      </c>
      <c r="K100" s="30">
        <v>14820</v>
      </c>
      <c r="L100" s="19">
        <f>DAY(Таблица14[[#This Row],[Д/проводки]])</f>
        <v>8</v>
      </c>
      <c r="M100" s="19">
        <f>MONTH(Таблица14[[#This Row],[Д/проводки]])</f>
        <v>10</v>
      </c>
      <c r="N100" s="19">
        <f>YEAR(Таблица14[[#This Row],[Д/проводки]])</f>
        <v>2014</v>
      </c>
    </row>
    <row r="101" spans="1:14" x14ac:dyDescent="0.25">
      <c r="A101" s="30">
        <v>764517</v>
      </c>
      <c r="B101" s="30" t="s">
        <v>946</v>
      </c>
      <c r="C101" s="16" t="s">
        <v>3140</v>
      </c>
      <c r="D101" s="16">
        <v>16</v>
      </c>
      <c r="E101" s="16" t="s">
        <v>3208</v>
      </c>
      <c r="F101" s="30" t="s">
        <v>811</v>
      </c>
      <c r="G101" s="30">
        <v>1002</v>
      </c>
      <c r="H101" s="30">
        <v>4</v>
      </c>
      <c r="I101" s="30">
        <v>3570.77</v>
      </c>
      <c r="J101" s="38">
        <v>41920</v>
      </c>
      <c r="K101" s="30">
        <v>5460</v>
      </c>
      <c r="L101" s="19">
        <f>DAY(Таблица14[[#This Row],[Д/проводки]])</f>
        <v>8</v>
      </c>
      <c r="M101" s="19">
        <f>MONTH(Таблица14[[#This Row],[Д/проводки]])</f>
        <v>10</v>
      </c>
      <c r="N101" s="19">
        <f>YEAR(Таблица14[[#This Row],[Д/проводки]])</f>
        <v>2014</v>
      </c>
    </row>
    <row r="102" spans="1:14" x14ac:dyDescent="0.25">
      <c r="A102" s="30">
        <v>875713</v>
      </c>
      <c r="B102" s="30" t="s">
        <v>873</v>
      </c>
      <c r="C102" s="16" t="s">
        <v>872</v>
      </c>
      <c r="D102" s="16">
        <v>15</v>
      </c>
      <c r="E102" s="16" t="s">
        <v>2948</v>
      </c>
      <c r="F102" s="30" t="s">
        <v>811</v>
      </c>
      <c r="G102" s="30">
        <v>1002</v>
      </c>
      <c r="H102" s="30">
        <v>2</v>
      </c>
      <c r="I102" s="30">
        <v>1492.54</v>
      </c>
      <c r="J102" s="38">
        <v>41920</v>
      </c>
      <c r="K102" s="30">
        <v>2280</v>
      </c>
      <c r="L102" s="19">
        <f>DAY(Таблица14[[#This Row],[Д/проводки]])</f>
        <v>8</v>
      </c>
      <c r="M102" s="19">
        <f>MONTH(Таблица14[[#This Row],[Д/проводки]])</f>
        <v>10</v>
      </c>
      <c r="N102" s="19">
        <f>YEAR(Таблица14[[#This Row],[Д/проводки]])</f>
        <v>2014</v>
      </c>
    </row>
    <row r="103" spans="1:14" x14ac:dyDescent="0.25">
      <c r="A103" s="30">
        <v>876261</v>
      </c>
      <c r="B103" s="30" t="s">
        <v>897</v>
      </c>
      <c r="C103" s="16" t="s">
        <v>2988</v>
      </c>
      <c r="D103" s="16">
        <v>16</v>
      </c>
      <c r="E103" s="16" t="s">
        <v>2950</v>
      </c>
      <c r="F103" s="30" t="s">
        <v>811</v>
      </c>
      <c r="G103" s="30">
        <v>1002</v>
      </c>
      <c r="H103" s="30">
        <v>4</v>
      </c>
      <c r="I103" s="30">
        <v>3711.33</v>
      </c>
      <c r="J103" s="38">
        <v>41920</v>
      </c>
      <c r="K103" s="30">
        <v>5480</v>
      </c>
      <c r="L103" s="19">
        <f>DAY(Таблица14[[#This Row],[Д/проводки]])</f>
        <v>8</v>
      </c>
      <c r="M103" s="19">
        <f>MONTH(Таблица14[[#This Row],[Д/проводки]])</f>
        <v>10</v>
      </c>
      <c r="N103" s="19">
        <f>YEAR(Таблица14[[#This Row],[Д/проводки]])</f>
        <v>2014</v>
      </c>
    </row>
    <row r="104" spans="1:14" x14ac:dyDescent="0.25">
      <c r="A104" s="30">
        <v>895245</v>
      </c>
      <c r="B104" s="30" t="s">
        <v>907</v>
      </c>
      <c r="C104" s="16" t="s">
        <v>904</v>
      </c>
      <c r="D104" s="16">
        <v>14</v>
      </c>
      <c r="E104" s="16" t="s">
        <v>2938</v>
      </c>
      <c r="F104" s="30" t="s">
        <v>811</v>
      </c>
      <c r="G104" s="30">
        <v>1002</v>
      </c>
      <c r="H104" s="30">
        <v>1</v>
      </c>
      <c r="I104" s="30">
        <v>595.72</v>
      </c>
      <c r="J104" s="38">
        <v>41920</v>
      </c>
      <c r="K104" s="30">
        <v>910</v>
      </c>
      <c r="L104" s="19">
        <f>DAY(Таблица14[[#This Row],[Д/проводки]])</f>
        <v>8</v>
      </c>
      <c r="M104" s="19">
        <f>MONTH(Таблица14[[#This Row],[Д/проводки]])</f>
        <v>10</v>
      </c>
      <c r="N104" s="19">
        <f>YEAR(Таблица14[[#This Row],[Д/проводки]])</f>
        <v>2014</v>
      </c>
    </row>
    <row r="105" spans="1:14" x14ac:dyDescent="0.25">
      <c r="A105" s="30">
        <v>11418246</v>
      </c>
      <c r="B105" s="30" t="s">
        <v>3218</v>
      </c>
      <c r="C105" s="16" t="s">
        <v>3218</v>
      </c>
      <c r="D105" s="16" t="s">
        <v>3218</v>
      </c>
      <c r="E105" s="16" t="s">
        <v>3218</v>
      </c>
      <c r="F105" s="16" t="s">
        <v>3218</v>
      </c>
      <c r="G105" s="30">
        <v>1002</v>
      </c>
      <c r="H105" s="30">
        <v>4</v>
      </c>
      <c r="I105" s="30">
        <v>8572.7999999999993</v>
      </c>
      <c r="J105" s="38">
        <v>41920</v>
      </c>
      <c r="K105" s="30">
        <v>9600</v>
      </c>
      <c r="L105" s="19">
        <f>DAY(Таблица14[[#This Row],[Д/проводки]])</f>
        <v>8</v>
      </c>
      <c r="M105" s="19">
        <f>MONTH(Таблица14[[#This Row],[Д/проводки]])</f>
        <v>10</v>
      </c>
      <c r="N105" s="19">
        <f>YEAR(Таблица14[[#This Row],[Д/проводки]])</f>
        <v>2014</v>
      </c>
    </row>
    <row r="106" spans="1:14" x14ac:dyDescent="0.25">
      <c r="A106" s="30">
        <v>447840</v>
      </c>
      <c r="B106" s="30" t="s">
        <v>959</v>
      </c>
      <c r="C106" s="16" t="s">
        <v>3131</v>
      </c>
      <c r="D106" s="16">
        <v>15</v>
      </c>
      <c r="E106" s="16" t="s">
        <v>2949</v>
      </c>
      <c r="F106" s="30" t="s">
        <v>811</v>
      </c>
      <c r="G106" s="30">
        <v>1001</v>
      </c>
      <c r="H106" s="30">
        <v>2</v>
      </c>
      <c r="I106" s="30">
        <v>1342.38</v>
      </c>
      <c r="J106" s="38">
        <v>41921</v>
      </c>
      <c r="K106" s="30">
        <v>2116.4</v>
      </c>
      <c r="L106" s="19">
        <f>DAY(Таблица14[[#This Row],[Д/проводки]])</f>
        <v>9</v>
      </c>
      <c r="M106" s="19">
        <f>MONTH(Таблица14[[#This Row],[Д/проводки]])</f>
        <v>10</v>
      </c>
      <c r="N106" s="19">
        <f>YEAR(Таблица14[[#This Row],[Д/проводки]])</f>
        <v>2014</v>
      </c>
    </row>
    <row r="107" spans="1:14" x14ac:dyDescent="0.25">
      <c r="A107" s="30">
        <v>875713</v>
      </c>
      <c r="B107" s="30" t="s">
        <v>873</v>
      </c>
      <c r="C107" s="16" t="s">
        <v>872</v>
      </c>
      <c r="D107" s="16">
        <v>15</v>
      </c>
      <c r="E107" s="16" t="s">
        <v>2948</v>
      </c>
      <c r="F107" s="30" t="s">
        <v>811</v>
      </c>
      <c r="G107" s="30">
        <v>1001</v>
      </c>
      <c r="H107" s="30">
        <v>4</v>
      </c>
      <c r="I107" s="30">
        <v>2985.08</v>
      </c>
      <c r="J107" s="38">
        <v>41921</v>
      </c>
      <c r="K107" s="30">
        <v>4560</v>
      </c>
      <c r="L107" s="19">
        <f>DAY(Таблица14[[#This Row],[Д/проводки]])</f>
        <v>9</v>
      </c>
      <c r="M107" s="19">
        <f>MONTH(Таблица14[[#This Row],[Д/проводки]])</f>
        <v>10</v>
      </c>
      <c r="N107" s="19">
        <f>YEAR(Таблица14[[#This Row],[Д/проводки]])</f>
        <v>2014</v>
      </c>
    </row>
    <row r="108" spans="1:14" x14ac:dyDescent="0.25">
      <c r="A108" s="30">
        <v>895245</v>
      </c>
      <c r="B108" s="30" t="s">
        <v>907</v>
      </c>
      <c r="C108" s="16" t="s">
        <v>904</v>
      </c>
      <c r="D108" s="16">
        <v>14</v>
      </c>
      <c r="E108" s="16" t="s">
        <v>2938</v>
      </c>
      <c r="F108" s="30" t="s">
        <v>811</v>
      </c>
      <c r="G108" s="30">
        <v>1001</v>
      </c>
      <c r="H108" s="30">
        <v>4</v>
      </c>
      <c r="I108" s="30">
        <v>2382.88</v>
      </c>
      <c r="J108" s="38">
        <v>41921</v>
      </c>
      <c r="K108" s="30">
        <v>3640</v>
      </c>
      <c r="L108" s="19">
        <f>DAY(Таблица14[[#This Row],[Д/проводки]])</f>
        <v>9</v>
      </c>
      <c r="M108" s="19">
        <f>MONTH(Таблица14[[#This Row],[Д/проводки]])</f>
        <v>10</v>
      </c>
      <c r="N108" s="19">
        <f>YEAR(Таблица14[[#This Row],[Д/проводки]])</f>
        <v>2014</v>
      </c>
    </row>
    <row r="109" spans="1:14" x14ac:dyDescent="0.25">
      <c r="A109" s="30">
        <v>661903</v>
      </c>
      <c r="B109" s="30" t="s">
        <v>182</v>
      </c>
      <c r="C109" s="16" t="s">
        <v>3143</v>
      </c>
      <c r="D109" s="16">
        <v>15</v>
      </c>
      <c r="E109" s="16" t="s">
        <v>2937</v>
      </c>
      <c r="F109" s="30" t="s">
        <v>810</v>
      </c>
      <c r="G109" s="30">
        <v>1002</v>
      </c>
      <c r="H109" s="30">
        <v>4</v>
      </c>
      <c r="I109" s="30">
        <v>6779.68</v>
      </c>
      <c r="J109" s="38">
        <v>41921</v>
      </c>
      <c r="K109" s="30">
        <v>10608</v>
      </c>
      <c r="L109" s="19">
        <f>DAY(Таблица14[[#This Row],[Д/проводки]])</f>
        <v>9</v>
      </c>
      <c r="M109" s="19">
        <f>MONTH(Таблица14[[#This Row],[Д/проводки]])</f>
        <v>10</v>
      </c>
      <c r="N109" s="19">
        <f>YEAR(Таблица14[[#This Row],[Д/проводки]])</f>
        <v>2014</v>
      </c>
    </row>
    <row r="110" spans="1:14" x14ac:dyDescent="0.25">
      <c r="A110" s="30">
        <v>876259</v>
      </c>
      <c r="B110" s="30" t="s">
        <v>887</v>
      </c>
      <c r="C110" s="16" t="s">
        <v>2954</v>
      </c>
      <c r="D110" s="16">
        <v>15</v>
      </c>
      <c r="E110" s="16" t="s">
        <v>2937</v>
      </c>
      <c r="F110" s="30" t="s">
        <v>811</v>
      </c>
      <c r="G110" s="30">
        <v>1002</v>
      </c>
      <c r="H110" s="30">
        <v>4</v>
      </c>
      <c r="I110" s="30">
        <v>2985.2</v>
      </c>
      <c r="J110" s="38">
        <v>41921</v>
      </c>
      <c r="K110" s="30">
        <v>4520</v>
      </c>
      <c r="L110" s="19">
        <f>DAY(Таблица14[[#This Row],[Д/проводки]])</f>
        <v>9</v>
      </c>
      <c r="M110" s="19">
        <f>MONTH(Таблица14[[#This Row],[Д/проводки]])</f>
        <v>10</v>
      </c>
      <c r="N110" s="19">
        <f>YEAR(Таблица14[[#This Row],[Д/проводки]])</f>
        <v>2014</v>
      </c>
    </row>
    <row r="111" spans="1:14" x14ac:dyDescent="0.25">
      <c r="A111" s="30">
        <v>11418163</v>
      </c>
      <c r="B111" s="30" t="s">
        <v>3218</v>
      </c>
      <c r="C111" s="16" t="s">
        <v>3218</v>
      </c>
      <c r="D111" s="16" t="s">
        <v>3218</v>
      </c>
      <c r="E111" s="16" t="s">
        <v>3218</v>
      </c>
      <c r="F111" s="16" t="s">
        <v>3218</v>
      </c>
      <c r="G111" s="30">
        <v>1002</v>
      </c>
      <c r="H111" s="30">
        <v>4</v>
      </c>
      <c r="I111" s="30">
        <v>10800</v>
      </c>
      <c r="J111" s="38">
        <v>41921</v>
      </c>
      <c r="K111" s="30">
        <v>14780</v>
      </c>
      <c r="L111" s="19">
        <f>DAY(Таблица14[[#This Row],[Д/проводки]])</f>
        <v>9</v>
      </c>
      <c r="M111" s="19">
        <f>MONTH(Таблица14[[#This Row],[Д/проводки]])</f>
        <v>10</v>
      </c>
      <c r="N111" s="19">
        <f>YEAR(Таблица14[[#This Row],[Д/проводки]])</f>
        <v>2014</v>
      </c>
    </row>
    <row r="112" spans="1:14" x14ac:dyDescent="0.25">
      <c r="A112" s="30">
        <v>876254</v>
      </c>
      <c r="B112" s="30" t="s">
        <v>975</v>
      </c>
      <c r="C112" s="16" t="s">
        <v>3132</v>
      </c>
      <c r="D112" s="16">
        <v>15</v>
      </c>
      <c r="E112" s="16" t="s">
        <v>3003</v>
      </c>
      <c r="F112" s="30" t="s">
        <v>811</v>
      </c>
      <c r="G112" s="30">
        <v>1001</v>
      </c>
      <c r="H112" s="30">
        <v>4</v>
      </c>
      <c r="I112" s="30">
        <v>3142.36</v>
      </c>
      <c r="J112" s="38">
        <v>41922</v>
      </c>
      <c r="K112" s="30">
        <v>4320</v>
      </c>
      <c r="L112" s="19">
        <f>DAY(Таблица14[[#This Row],[Д/проводки]])</f>
        <v>10</v>
      </c>
      <c r="M112" s="19">
        <f>MONTH(Таблица14[[#This Row],[Д/проводки]])</f>
        <v>10</v>
      </c>
      <c r="N112" s="19">
        <f>YEAR(Таблица14[[#This Row],[Д/проводки]])</f>
        <v>2014</v>
      </c>
    </row>
    <row r="113" spans="1:14" x14ac:dyDescent="0.25">
      <c r="A113" s="30">
        <v>445812</v>
      </c>
      <c r="B113" s="30" t="s">
        <v>933</v>
      </c>
      <c r="C113" s="16" t="s">
        <v>3129</v>
      </c>
      <c r="D113" s="16">
        <v>13</v>
      </c>
      <c r="E113" s="16" t="s">
        <v>3206</v>
      </c>
      <c r="F113" s="30" t="s">
        <v>811</v>
      </c>
      <c r="G113" s="30">
        <v>1002</v>
      </c>
      <c r="H113" s="30">
        <v>4</v>
      </c>
      <c r="I113" s="30">
        <v>1580.32</v>
      </c>
      <c r="J113" s="38">
        <v>41922</v>
      </c>
      <c r="K113" s="30">
        <v>2160</v>
      </c>
      <c r="L113" s="19">
        <f>DAY(Таблица14[[#This Row],[Д/проводки]])</f>
        <v>10</v>
      </c>
      <c r="M113" s="19">
        <f>MONTH(Таблица14[[#This Row],[Д/проводки]])</f>
        <v>10</v>
      </c>
      <c r="N113" s="19">
        <f>YEAR(Таблица14[[#This Row],[Д/проводки]])</f>
        <v>2014</v>
      </c>
    </row>
    <row r="114" spans="1:14" x14ac:dyDescent="0.25">
      <c r="A114" s="30">
        <v>487232</v>
      </c>
      <c r="B114" s="30" t="s">
        <v>921</v>
      </c>
      <c r="C114" s="16" t="s">
        <v>3133</v>
      </c>
      <c r="D114" s="16">
        <v>13</v>
      </c>
      <c r="E114" s="16" t="s">
        <v>3206</v>
      </c>
      <c r="F114" s="30" t="s">
        <v>811</v>
      </c>
      <c r="G114" s="30">
        <v>1002</v>
      </c>
      <c r="H114" s="30">
        <v>4</v>
      </c>
      <c r="I114" s="30">
        <v>1612.72</v>
      </c>
      <c r="J114" s="38">
        <v>41922</v>
      </c>
      <c r="K114" s="30">
        <v>2160</v>
      </c>
      <c r="L114" s="19">
        <f>DAY(Таблица14[[#This Row],[Д/проводки]])</f>
        <v>10</v>
      </c>
      <c r="M114" s="19">
        <f>MONTH(Таблица14[[#This Row],[Д/проводки]])</f>
        <v>10</v>
      </c>
      <c r="N114" s="19">
        <f>YEAR(Таблица14[[#This Row],[Д/проводки]])</f>
        <v>2014</v>
      </c>
    </row>
    <row r="115" spans="1:14" x14ac:dyDescent="0.25">
      <c r="A115" s="30">
        <v>487234</v>
      </c>
      <c r="B115" s="30" t="s">
        <v>953</v>
      </c>
      <c r="C115" s="16" t="s">
        <v>2625</v>
      </c>
      <c r="D115" s="16">
        <v>16</v>
      </c>
      <c r="E115" s="16" t="s">
        <v>2974</v>
      </c>
      <c r="F115" s="30" t="s">
        <v>811</v>
      </c>
      <c r="G115" s="30">
        <v>1002</v>
      </c>
      <c r="H115" s="30">
        <v>2</v>
      </c>
      <c r="I115" s="30">
        <v>1351.58</v>
      </c>
      <c r="J115" s="38">
        <v>41922</v>
      </c>
      <c r="K115" s="30">
        <v>1992</v>
      </c>
      <c r="L115" s="19">
        <f>DAY(Таблица14[[#This Row],[Д/проводки]])</f>
        <v>10</v>
      </c>
      <c r="M115" s="19">
        <f>MONTH(Таблица14[[#This Row],[Д/проводки]])</f>
        <v>10</v>
      </c>
      <c r="N115" s="19">
        <f>YEAR(Таблица14[[#This Row],[Д/проводки]])</f>
        <v>2014</v>
      </c>
    </row>
    <row r="116" spans="1:14" x14ac:dyDescent="0.25">
      <c r="A116" s="30">
        <v>799520</v>
      </c>
      <c r="B116" s="30" t="s">
        <v>925</v>
      </c>
      <c r="C116" s="16" t="s">
        <v>3144</v>
      </c>
      <c r="D116" s="16">
        <v>14</v>
      </c>
      <c r="E116" s="16" t="s">
        <v>2941</v>
      </c>
      <c r="F116" s="30" t="s">
        <v>811</v>
      </c>
      <c r="G116" s="30">
        <v>1002</v>
      </c>
      <c r="H116" s="30">
        <v>1</v>
      </c>
      <c r="I116" s="30">
        <v>584.32000000000005</v>
      </c>
      <c r="J116" s="38">
        <v>41922</v>
      </c>
      <c r="K116" s="30">
        <v>894</v>
      </c>
      <c r="L116" s="19">
        <f>DAY(Таблица14[[#This Row],[Д/проводки]])</f>
        <v>10</v>
      </c>
      <c r="M116" s="19">
        <f>MONTH(Таблица14[[#This Row],[Д/проводки]])</f>
        <v>10</v>
      </c>
      <c r="N116" s="19">
        <f>YEAR(Таблица14[[#This Row],[Д/проводки]])</f>
        <v>2014</v>
      </c>
    </row>
    <row r="117" spans="1:14" x14ac:dyDescent="0.25">
      <c r="A117" s="30">
        <v>765120</v>
      </c>
      <c r="B117" s="30" t="s">
        <v>863</v>
      </c>
      <c r="C117" s="16" t="s">
        <v>2940</v>
      </c>
      <c r="D117" s="16">
        <v>15</v>
      </c>
      <c r="E117" s="16" t="s">
        <v>2937</v>
      </c>
      <c r="F117" s="30" t="s">
        <v>811</v>
      </c>
      <c r="G117" s="30">
        <v>1001</v>
      </c>
      <c r="H117" s="30">
        <v>4</v>
      </c>
      <c r="I117" s="30">
        <v>3440.68</v>
      </c>
      <c r="J117" s="38">
        <v>41923</v>
      </c>
      <c r="K117" s="30">
        <v>5276</v>
      </c>
      <c r="L117" s="19">
        <f>DAY(Таблица14[[#This Row],[Д/проводки]])</f>
        <v>11</v>
      </c>
      <c r="M117" s="19">
        <f>MONTH(Таблица14[[#This Row],[Д/проводки]])</f>
        <v>10</v>
      </c>
      <c r="N117" s="19">
        <f>YEAR(Таблица14[[#This Row],[Д/проводки]])</f>
        <v>2014</v>
      </c>
    </row>
    <row r="118" spans="1:14" x14ac:dyDescent="0.25">
      <c r="A118" s="30">
        <v>408760</v>
      </c>
      <c r="B118" s="30" t="s">
        <v>33</v>
      </c>
      <c r="C118" s="16" t="s">
        <v>899</v>
      </c>
      <c r="D118" s="16">
        <v>14</v>
      </c>
      <c r="E118" s="16" t="s">
        <v>2938</v>
      </c>
      <c r="F118" s="30" t="s">
        <v>810</v>
      </c>
      <c r="G118" s="30">
        <v>1002</v>
      </c>
      <c r="H118" s="30">
        <v>4</v>
      </c>
      <c r="I118" s="30">
        <v>5851.49</v>
      </c>
      <c r="J118" s="38">
        <v>41923</v>
      </c>
      <c r="K118" s="30">
        <v>8972</v>
      </c>
      <c r="L118" s="19">
        <f>DAY(Таблица14[[#This Row],[Д/проводки]])</f>
        <v>11</v>
      </c>
      <c r="M118" s="19">
        <f>MONTH(Таблица14[[#This Row],[Д/проводки]])</f>
        <v>10</v>
      </c>
      <c r="N118" s="19">
        <f>YEAR(Таблица14[[#This Row],[Д/проводки]])</f>
        <v>2014</v>
      </c>
    </row>
    <row r="119" spans="1:14" x14ac:dyDescent="0.25">
      <c r="A119" s="30">
        <v>661644</v>
      </c>
      <c r="B119" s="30" t="s">
        <v>682</v>
      </c>
      <c r="C119" s="16" t="s">
        <v>877</v>
      </c>
      <c r="D119" s="16">
        <v>16</v>
      </c>
      <c r="E119" s="16" t="s">
        <v>2950</v>
      </c>
      <c r="F119" s="30" t="s">
        <v>810</v>
      </c>
      <c r="G119" s="30">
        <v>1002</v>
      </c>
      <c r="H119" s="30">
        <v>4</v>
      </c>
      <c r="I119" s="30">
        <v>8172.27</v>
      </c>
      <c r="J119" s="38">
        <v>41923</v>
      </c>
      <c r="K119" s="30">
        <v>12532</v>
      </c>
      <c r="L119" s="19">
        <f>DAY(Таблица14[[#This Row],[Д/проводки]])</f>
        <v>11</v>
      </c>
      <c r="M119" s="19">
        <f>MONTH(Таблица14[[#This Row],[Д/проводки]])</f>
        <v>10</v>
      </c>
      <c r="N119" s="19">
        <f>YEAR(Таблица14[[#This Row],[Д/проводки]])</f>
        <v>2014</v>
      </c>
    </row>
    <row r="120" spans="1:14" x14ac:dyDescent="0.25">
      <c r="A120" s="30">
        <v>876267</v>
      </c>
      <c r="B120" s="30" t="s">
        <v>970</v>
      </c>
      <c r="C120" s="16" t="s">
        <v>3145</v>
      </c>
      <c r="D120" s="16">
        <v>16</v>
      </c>
      <c r="E120" s="16" t="s">
        <v>2950</v>
      </c>
      <c r="F120" s="30" t="s">
        <v>811</v>
      </c>
      <c r="G120" s="30">
        <v>1002</v>
      </c>
      <c r="H120" s="30">
        <v>4</v>
      </c>
      <c r="I120" s="30">
        <v>4197.12</v>
      </c>
      <c r="J120" s="38">
        <v>41923</v>
      </c>
      <c r="K120" s="30">
        <v>6080</v>
      </c>
      <c r="L120" s="19">
        <f>DAY(Таблица14[[#This Row],[Д/проводки]])</f>
        <v>11</v>
      </c>
      <c r="M120" s="19">
        <f>MONTH(Таблица14[[#This Row],[Д/проводки]])</f>
        <v>10</v>
      </c>
      <c r="N120" s="19">
        <f>YEAR(Таблица14[[#This Row],[Д/проводки]])</f>
        <v>2014</v>
      </c>
    </row>
    <row r="121" spans="1:14" x14ac:dyDescent="0.25">
      <c r="A121" s="30">
        <v>876268</v>
      </c>
      <c r="B121" s="30" t="s">
        <v>928</v>
      </c>
      <c r="C121" s="16" t="s">
        <v>927</v>
      </c>
      <c r="D121" s="16">
        <v>14</v>
      </c>
      <c r="E121" s="16" t="s">
        <v>2941</v>
      </c>
      <c r="F121" s="30" t="s">
        <v>811</v>
      </c>
      <c r="G121" s="30">
        <v>1002</v>
      </c>
      <c r="H121" s="30">
        <v>4</v>
      </c>
      <c r="I121" s="30">
        <v>2066</v>
      </c>
      <c r="J121" s="38">
        <v>41923</v>
      </c>
      <c r="K121" s="30">
        <v>3240</v>
      </c>
      <c r="L121" s="19">
        <f>DAY(Таблица14[[#This Row],[Д/проводки]])</f>
        <v>11</v>
      </c>
      <c r="M121" s="19">
        <f>MONTH(Таблица14[[#This Row],[Д/проводки]])</f>
        <v>10</v>
      </c>
      <c r="N121" s="19">
        <f>YEAR(Таблица14[[#This Row],[Д/проводки]])</f>
        <v>2014</v>
      </c>
    </row>
    <row r="122" spans="1:14" x14ac:dyDescent="0.25">
      <c r="A122" s="30">
        <v>876270</v>
      </c>
      <c r="B122" s="30" t="s">
        <v>935</v>
      </c>
      <c r="C122" s="16" t="s">
        <v>3129</v>
      </c>
      <c r="D122" s="16">
        <v>13</v>
      </c>
      <c r="E122" s="16" t="s">
        <v>3206</v>
      </c>
      <c r="F122" s="30" t="s">
        <v>811</v>
      </c>
      <c r="G122" s="30">
        <v>1002</v>
      </c>
      <c r="H122" s="30">
        <v>1</v>
      </c>
      <c r="I122" s="30">
        <v>383.64</v>
      </c>
      <c r="J122" s="38">
        <v>41923</v>
      </c>
      <c r="K122" s="30">
        <v>550</v>
      </c>
      <c r="L122" s="19">
        <f>DAY(Таблица14[[#This Row],[Д/проводки]])</f>
        <v>11</v>
      </c>
      <c r="M122" s="19">
        <f>MONTH(Таблица14[[#This Row],[Д/проводки]])</f>
        <v>10</v>
      </c>
      <c r="N122" s="19">
        <f>YEAR(Таблица14[[#This Row],[Д/проводки]])</f>
        <v>2014</v>
      </c>
    </row>
    <row r="123" spans="1:14" x14ac:dyDescent="0.25">
      <c r="A123" s="30">
        <v>887481</v>
      </c>
      <c r="B123" s="30" t="s">
        <v>864</v>
      </c>
      <c r="C123" s="16" t="s">
        <v>2940</v>
      </c>
      <c r="D123" s="16">
        <v>15</v>
      </c>
      <c r="E123" s="16" t="s">
        <v>2937</v>
      </c>
      <c r="F123" s="30" t="s">
        <v>811</v>
      </c>
      <c r="G123" s="30">
        <v>1002</v>
      </c>
      <c r="H123" s="30">
        <v>4</v>
      </c>
      <c r="I123" s="30">
        <v>2956.24</v>
      </c>
      <c r="J123" s="38">
        <v>41923</v>
      </c>
      <c r="K123" s="30">
        <v>4612</v>
      </c>
      <c r="L123" s="19">
        <f>DAY(Таблица14[[#This Row],[Д/проводки]])</f>
        <v>11</v>
      </c>
      <c r="M123" s="19">
        <f>MONTH(Таблица14[[#This Row],[Д/проводки]])</f>
        <v>10</v>
      </c>
      <c r="N123" s="19">
        <f>YEAR(Таблица14[[#This Row],[Д/проводки]])</f>
        <v>2014</v>
      </c>
    </row>
    <row r="124" spans="1:14" x14ac:dyDescent="0.25">
      <c r="A124" s="30">
        <v>393267</v>
      </c>
      <c r="B124" s="30" t="s">
        <v>602</v>
      </c>
      <c r="C124" s="16" t="s">
        <v>3142</v>
      </c>
      <c r="D124" s="16">
        <v>16</v>
      </c>
      <c r="E124" s="16" t="s">
        <v>2950</v>
      </c>
      <c r="F124" s="30" t="s">
        <v>810</v>
      </c>
      <c r="G124" s="30">
        <v>1001</v>
      </c>
      <c r="H124" s="30">
        <v>4</v>
      </c>
      <c r="I124" s="30">
        <v>11689.8</v>
      </c>
      <c r="J124" s="38">
        <v>41924</v>
      </c>
      <c r="K124" s="30">
        <v>16400</v>
      </c>
      <c r="L124" s="19">
        <f>DAY(Таблица14[[#This Row],[Д/проводки]])</f>
        <v>12</v>
      </c>
      <c r="M124" s="19">
        <f>MONTH(Таблица14[[#This Row],[Д/проводки]])</f>
        <v>10</v>
      </c>
      <c r="N124" s="19">
        <f>YEAR(Таблица14[[#This Row],[Д/проводки]])</f>
        <v>2014</v>
      </c>
    </row>
    <row r="125" spans="1:14" x14ac:dyDescent="0.25">
      <c r="A125" s="30">
        <v>487232</v>
      </c>
      <c r="B125" s="30" t="s">
        <v>921</v>
      </c>
      <c r="C125" s="16" t="s">
        <v>3133</v>
      </c>
      <c r="D125" s="16">
        <v>13</v>
      </c>
      <c r="E125" s="16" t="s">
        <v>3206</v>
      </c>
      <c r="F125" s="30" t="s">
        <v>811</v>
      </c>
      <c r="G125" s="30">
        <v>1001</v>
      </c>
      <c r="H125" s="30">
        <v>4</v>
      </c>
      <c r="I125" s="30">
        <v>1580.32</v>
      </c>
      <c r="J125" s="38">
        <v>41924</v>
      </c>
      <c r="K125" s="30">
        <v>2160</v>
      </c>
      <c r="L125" s="19">
        <f>DAY(Таблица14[[#This Row],[Д/проводки]])</f>
        <v>12</v>
      </c>
      <c r="M125" s="19">
        <f>MONTH(Таблица14[[#This Row],[Д/проводки]])</f>
        <v>10</v>
      </c>
      <c r="N125" s="19">
        <f>YEAR(Таблица14[[#This Row],[Д/проводки]])</f>
        <v>2014</v>
      </c>
    </row>
    <row r="126" spans="1:14" x14ac:dyDescent="0.25">
      <c r="A126" s="30">
        <v>876272</v>
      </c>
      <c r="B126" s="30" t="s">
        <v>876</v>
      </c>
      <c r="C126" s="16" t="s">
        <v>877</v>
      </c>
      <c r="D126" s="16">
        <v>16</v>
      </c>
      <c r="E126" s="16" t="s">
        <v>2950</v>
      </c>
      <c r="F126" s="30" t="s">
        <v>811</v>
      </c>
      <c r="G126" s="30">
        <v>1001</v>
      </c>
      <c r="H126" s="30">
        <v>4</v>
      </c>
      <c r="I126" s="30">
        <v>3813.56</v>
      </c>
      <c r="J126" s="38">
        <v>41924</v>
      </c>
      <c r="K126" s="30">
        <v>5240</v>
      </c>
      <c r="L126" s="19">
        <f>DAY(Таблица14[[#This Row],[Д/проводки]])</f>
        <v>12</v>
      </c>
      <c r="M126" s="19">
        <f>MONTH(Таблица14[[#This Row],[Д/проводки]])</f>
        <v>10</v>
      </c>
      <c r="N126" s="19">
        <f>YEAR(Таблица14[[#This Row],[Д/проводки]])</f>
        <v>2014</v>
      </c>
    </row>
    <row r="127" spans="1:14" x14ac:dyDescent="0.25">
      <c r="A127" s="30">
        <v>499298</v>
      </c>
      <c r="B127" s="30" t="s">
        <v>955</v>
      </c>
      <c r="C127" s="16" t="s">
        <v>2975</v>
      </c>
      <c r="D127" s="16">
        <v>16</v>
      </c>
      <c r="E127" s="16" t="s">
        <v>2974</v>
      </c>
      <c r="F127" s="30" t="s">
        <v>811</v>
      </c>
      <c r="G127" s="30">
        <v>1002</v>
      </c>
      <c r="H127" s="30">
        <v>4</v>
      </c>
      <c r="I127" s="30">
        <v>3157.48</v>
      </c>
      <c r="J127" s="38">
        <v>41924</v>
      </c>
      <c r="K127" s="30">
        <v>5016</v>
      </c>
      <c r="L127" s="19">
        <f>DAY(Таблица14[[#This Row],[Д/проводки]])</f>
        <v>12</v>
      </c>
      <c r="M127" s="19">
        <f>MONTH(Таблица14[[#This Row],[Д/проводки]])</f>
        <v>10</v>
      </c>
      <c r="N127" s="19">
        <f>YEAR(Таблица14[[#This Row],[Д/проводки]])</f>
        <v>2014</v>
      </c>
    </row>
    <row r="128" spans="1:14" x14ac:dyDescent="0.25">
      <c r="A128" s="30">
        <v>876268</v>
      </c>
      <c r="B128" s="30" t="s">
        <v>928</v>
      </c>
      <c r="C128" s="16" t="s">
        <v>927</v>
      </c>
      <c r="D128" s="16">
        <v>14</v>
      </c>
      <c r="E128" s="16" t="s">
        <v>2941</v>
      </c>
      <c r="F128" s="30" t="s">
        <v>811</v>
      </c>
      <c r="G128" s="30">
        <v>1002</v>
      </c>
      <c r="H128" s="30">
        <v>2</v>
      </c>
      <c r="I128" s="30">
        <v>1033</v>
      </c>
      <c r="J128" s="38">
        <v>41924</v>
      </c>
      <c r="K128" s="30">
        <v>1620</v>
      </c>
      <c r="L128" s="19">
        <f>DAY(Таблица14[[#This Row],[Д/проводки]])</f>
        <v>12</v>
      </c>
      <c r="M128" s="19">
        <f>MONTH(Таблица14[[#This Row],[Д/проводки]])</f>
        <v>10</v>
      </c>
      <c r="N128" s="19">
        <f>YEAR(Таблица14[[#This Row],[Д/проводки]])</f>
        <v>2014</v>
      </c>
    </row>
    <row r="129" spans="1:14" x14ac:dyDescent="0.25">
      <c r="A129" s="30">
        <v>887481</v>
      </c>
      <c r="B129" s="30" t="s">
        <v>864</v>
      </c>
      <c r="C129" s="16" t="s">
        <v>2940</v>
      </c>
      <c r="D129" s="16">
        <v>15</v>
      </c>
      <c r="E129" s="16" t="s">
        <v>2937</v>
      </c>
      <c r="F129" s="30" t="s">
        <v>811</v>
      </c>
      <c r="G129" s="30">
        <v>1002</v>
      </c>
      <c r="H129" s="30">
        <v>6</v>
      </c>
      <c r="I129" s="30">
        <v>4434.42</v>
      </c>
      <c r="J129" s="38">
        <v>41924</v>
      </c>
      <c r="K129" s="30">
        <v>6918</v>
      </c>
      <c r="L129" s="19">
        <f>DAY(Таблица14[[#This Row],[Д/проводки]])</f>
        <v>12</v>
      </c>
      <c r="M129" s="19">
        <f>MONTH(Таблица14[[#This Row],[Д/проводки]])</f>
        <v>10</v>
      </c>
      <c r="N129" s="19">
        <f>YEAR(Таблица14[[#This Row],[Д/проводки]])</f>
        <v>2014</v>
      </c>
    </row>
    <row r="130" spans="1:14" x14ac:dyDescent="0.25">
      <c r="A130" s="30">
        <v>11422456</v>
      </c>
      <c r="B130" s="30" t="s">
        <v>3218</v>
      </c>
      <c r="C130" s="16" t="s">
        <v>3218</v>
      </c>
      <c r="D130" s="16" t="s">
        <v>3218</v>
      </c>
      <c r="E130" s="16" t="s">
        <v>3218</v>
      </c>
      <c r="F130" s="16" t="s">
        <v>3218</v>
      </c>
      <c r="G130" s="30">
        <v>1002</v>
      </c>
      <c r="H130" s="30">
        <v>4</v>
      </c>
      <c r="I130" s="30">
        <v>11535.6</v>
      </c>
      <c r="J130" s="38">
        <v>41924</v>
      </c>
      <c r="K130" s="30">
        <v>15212</v>
      </c>
      <c r="L130" s="19">
        <f>DAY(Таблица14[[#This Row],[Д/проводки]])</f>
        <v>12</v>
      </c>
      <c r="M130" s="19">
        <f>MONTH(Таблица14[[#This Row],[Д/проводки]])</f>
        <v>10</v>
      </c>
      <c r="N130" s="19">
        <f>YEAR(Таблица14[[#This Row],[Д/проводки]])</f>
        <v>2014</v>
      </c>
    </row>
    <row r="131" spans="1:14" x14ac:dyDescent="0.25">
      <c r="A131" s="30">
        <v>441739</v>
      </c>
      <c r="B131" s="30" t="s">
        <v>565</v>
      </c>
      <c r="C131" s="16" t="s">
        <v>3146</v>
      </c>
      <c r="D131" s="16">
        <v>15</v>
      </c>
      <c r="E131" s="16" t="s">
        <v>2949</v>
      </c>
      <c r="F131" s="30" t="s">
        <v>810</v>
      </c>
      <c r="G131" s="30">
        <v>1001</v>
      </c>
      <c r="H131" s="30">
        <v>4</v>
      </c>
      <c r="I131" s="30">
        <v>7928.8</v>
      </c>
      <c r="J131" s="38">
        <v>41925</v>
      </c>
      <c r="K131" s="30">
        <v>11508</v>
      </c>
      <c r="L131" s="19">
        <f>DAY(Таблица14[[#This Row],[Д/проводки]])</f>
        <v>13</v>
      </c>
      <c r="M131" s="19">
        <f>MONTH(Таблица14[[#This Row],[Д/проводки]])</f>
        <v>10</v>
      </c>
      <c r="N131" s="19">
        <f>YEAR(Таблица14[[#This Row],[Д/проводки]])</f>
        <v>2014</v>
      </c>
    </row>
    <row r="132" spans="1:14" x14ac:dyDescent="0.25">
      <c r="A132" s="30">
        <v>447822</v>
      </c>
      <c r="B132" s="30" t="s">
        <v>926</v>
      </c>
      <c r="C132" s="16" t="s">
        <v>927</v>
      </c>
      <c r="D132" s="16">
        <v>14</v>
      </c>
      <c r="E132" s="16" t="s">
        <v>2941</v>
      </c>
      <c r="F132" s="30" t="s">
        <v>811</v>
      </c>
      <c r="G132" s="30">
        <v>1001</v>
      </c>
      <c r="H132" s="30">
        <v>2</v>
      </c>
      <c r="I132" s="30">
        <v>979.66</v>
      </c>
      <c r="J132" s="38">
        <v>41925</v>
      </c>
      <c r="K132" s="30">
        <v>1710.2</v>
      </c>
      <c r="L132" s="19">
        <f>DAY(Таблица14[[#This Row],[Д/проводки]])</f>
        <v>13</v>
      </c>
      <c r="M132" s="19">
        <f>MONTH(Таблица14[[#This Row],[Д/проводки]])</f>
        <v>10</v>
      </c>
      <c r="N132" s="19">
        <f>YEAR(Таблица14[[#This Row],[Д/проводки]])</f>
        <v>2014</v>
      </c>
    </row>
    <row r="133" spans="1:14" x14ac:dyDescent="0.25">
      <c r="A133" s="30">
        <v>661719</v>
      </c>
      <c r="B133" s="30" t="s">
        <v>629</v>
      </c>
      <c r="C133" s="16" t="s">
        <v>2987</v>
      </c>
      <c r="D133" s="16">
        <v>16</v>
      </c>
      <c r="E133" s="16" t="s">
        <v>2950</v>
      </c>
      <c r="F133" s="30" t="s">
        <v>810</v>
      </c>
      <c r="G133" s="30">
        <v>1001</v>
      </c>
      <c r="H133" s="30">
        <v>4</v>
      </c>
      <c r="I133" s="30">
        <v>8385.14</v>
      </c>
      <c r="J133" s="38">
        <v>41925</v>
      </c>
      <c r="K133" s="30">
        <v>12872</v>
      </c>
      <c r="L133" s="19">
        <f>DAY(Таблица14[[#This Row],[Д/проводки]])</f>
        <v>13</v>
      </c>
      <c r="M133" s="19">
        <f>MONTH(Таблица14[[#This Row],[Д/проводки]])</f>
        <v>10</v>
      </c>
      <c r="N133" s="19">
        <f>YEAR(Таблица14[[#This Row],[Д/проводки]])</f>
        <v>2014</v>
      </c>
    </row>
    <row r="134" spans="1:14" x14ac:dyDescent="0.25">
      <c r="A134" s="30">
        <v>858203</v>
      </c>
      <c r="B134" s="30" t="s">
        <v>896</v>
      </c>
      <c r="C134" s="16" t="s">
        <v>2988</v>
      </c>
      <c r="D134" s="16">
        <v>16</v>
      </c>
      <c r="E134" s="16" t="s">
        <v>2950</v>
      </c>
      <c r="F134" s="30" t="s">
        <v>811</v>
      </c>
      <c r="G134" s="30">
        <v>1001</v>
      </c>
      <c r="H134" s="30">
        <v>2</v>
      </c>
      <c r="I134" s="30">
        <v>2078.8000000000002</v>
      </c>
      <c r="J134" s="38">
        <v>41925</v>
      </c>
      <c r="K134" s="30">
        <v>2317.86</v>
      </c>
      <c r="L134" s="19">
        <f>DAY(Таблица14[[#This Row],[Д/проводки]])</f>
        <v>13</v>
      </c>
      <c r="M134" s="19">
        <f>MONTH(Таблица14[[#This Row],[Д/проводки]])</f>
        <v>10</v>
      </c>
      <c r="N134" s="19">
        <f>YEAR(Таблица14[[#This Row],[Д/проводки]])</f>
        <v>2014</v>
      </c>
    </row>
    <row r="135" spans="1:14" x14ac:dyDescent="0.25">
      <c r="A135" s="30">
        <v>876269</v>
      </c>
      <c r="B135" s="30" t="s">
        <v>922</v>
      </c>
      <c r="C135" s="16" t="s">
        <v>3133</v>
      </c>
      <c r="D135" s="16">
        <v>13</v>
      </c>
      <c r="E135" s="16" t="s">
        <v>3206</v>
      </c>
      <c r="F135" s="30" t="s">
        <v>811</v>
      </c>
      <c r="G135" s="30">
        <v>1001</v>
      </c>
      <c r="H135" s="30">
        <v>2</v>
      </c>
      <c r="I135" s="30">
        <v>767.28</v>
      </c>
      <c r="J135" s="38">
        <v>41925</v>
      </c>
      <c r="K135" s="30">
        <v>1100</v>
      </c>
      <c r="L135" s="19">
        <f>DAY(Таблица14[[#This Row],[Д/проводки]])</f>
        <v>13</v>
      </c>
      <c r="M135" s="19">
        <f>MONTH(Таблица14[[#This Row],[Д/проводки]])</f>
        <v>10</v>
      </c>
      <c r="N135" s="19">
        <f>YEAR(Таблица14[[#This Row],[Д/проводки]])</f>
        <v>2014</v>
      </c>
    </row>
    <row r="136" spans="1:14" x14ac:dyDescent="0.25">
      <c r="A136" s="30">
        <v>487232</v>
      </c>
      <c r="B136" s="30" t="s">
        <v>921</v>
      </c>
      <c r="C136" s="16" t="s">
        <v>3133</v>
      </c>
      <c r="D136" s="16">
        <v>13</v>
      </c>
      <c r="E136" s="16" t="s">
        <v>3206</v>
      </c>
      <c r="F136" s="30" t="s">
        <v>811</v>
      </c>
      <c r="G136" s="30">
        <v>1002</v>
      </c>
      <c r="H136" s="30">
        <v>4</v>
      </c>
      <c r="I136" s="30">
        <v>1612.72</v>
      </c>
      <c r="J136" s="38">
        <v>41925</v>
      </c>
      <c r="K136" s="30">
        <v>2160</v>
      </c>
      <c r="L136" s="19">
        <f>DAY(Таблица14[[#This Row],[Д/проводки]])</f>
        <v>13</v>
      </c>
      <c r="M136" s="19">
        <f>MONTH(Таблица14[[#This Row],[Д/проводки]])</f>
        <v>10</v>
      </c>
      <c r="N136" s="19">
        <f>YEAR(Таблица14[[#This Row],[Д/проводки]])</f>
        <v>2014</v>
      </c>
    </row>
    <row r="137" spans="1:14" x14ac:dyDescent="0.25">
      <c r="A137" s="30">
        <v>496768</v>
      </c>
      <c r="B137" s="30" t="s">
        <v>880</v>
      </c>
      <c r="C137" s="16" t="s">
        <v>3147</v>
      </c>
      <c r="D137" s="16">
        <v>15</v>
      </c>
      <c r="E137" s="16" t="s">
        <v>2971</v>
      </c>
      <c r="F137" s="30" t="s">
        <v>811</v>
      </c>
      <c r="G137" s="30">
        <v>1002</v>
      </c>
      <c r="H137" s="30">
        <v>2</v>
      </c>
      <c r="I137" s="30">
        <v>1311.86</v>
      </c>
      <c r="J137" s="38">
        <v>41925</v>
      </c>
      <c r="K137" s="30">
        <v>1958</v>
      </c>
      <c r="L137" s="19">
        <f>DAY(Таблица14[[#This Row],[Д/проводки]])</f>
        <v>13</v>
      </c>
      <c r="M137" s="19">
        <f>MONTH(Таблица14[[#This Row],[Д/проводки]])</f>
        <v>10</v>
      </c>
      <c r="N137" s="19">
        <f>YEAR(Таблица14[[#This Row],[Д/проводки]])</f>
        <v>2014</v>
      </c>
    </row>
    <row r="138" spans="1:14" x14ac:dyDescent="0.25">
      <c r="A138" s="30">
        <v>876263</v>
      </c>
      <c r="B138" s="30" t="s">
        <v>908</v>
      </c>
      <c r="C138" s="16" t="s">
        <v>3148</v>
      </c>
      <c r="D138" s="16">
        <v>15</v>
      </c>
      <c r="E138" s="16" t="s">
        <v>2949</v>
      </c>
      <c r="F138" s="30" t="s">
        <v>811</v>
      </c>
      <c r="G138" s="30">
        <v>1001</v>
      </c>
      <c r="H138" s="30">
        <v>4</v>
      </c>
      <c r="I138" s="30">
        <v>3213.16</v>
      </c>
      <c r="J138" s="38">
        <v>41926</v>
      </c>
      <c r="K138" s="30">
        <v>4680</v>
      </c>
      <c r="L138" s="19">
        <f>DAY(Таблица14[[#This Row],[Д/проводки]])</f>
        <v>14</v>
      </c>
      <c r="M138" s="19">
        <f>MONTH(Таблица14[[#This Row],[Д/проводки]])</f>
        <v>10</v>
      </c>
      <c r="N138" s="19">
        <f>YEAR(Таблица14[[#This Row],[Д/проводки]])</f>
        <v>2014</v>
      </c>
    </row>
    <row r="139" spans="1:14" x14ac:dyDescent="0.25">
      <c r="A139" s="30">
        <v>876269</v>
      </c>
      <c r="B139" s="30" t="s">
        <v>922</v>
      </c>
      <c r="C139" s="16" t="s">
        <v>3133</v>
      </c>
      <c r="D139" s="16">
        <v>13</v>
      </c>
      <c r="E139" s="16" t="s">
        <v>3206</v>
      </c>
      <c r="F139" s="30" t="s">
        <v>811</v>
      </c>
      <c r="G139" s="30">
        <v>1001</v>
      </c>
      <c r="H139" s="30">
        <v>2</v>
      </c>
      <c r="I139" s="30">
        <v>767.28</v>
      </c>
      <c r="J139" s="38">
        <v>41926</v>
      </c>
      <c r="K139" s="30">
        <v>1100</v>
      </c>
      <c r="L139" s="19">
        <f>DAY(Таблица14[[#This Row],[Д/проводки]])</f>
        <v>14</v>
      </c>
      <c r="M139" s="19">
        <f>MONTH(Таблица14[[#This Row],[Д/проводки]])</f>
        <v>10</v>
      </c>
      <c r="N139" s="19">
        <f>YEAR(Таблица14[[#This Row],[Д/проводки]])</f>
        <v>2014</v>
      </c>
    </row>
    <row r="140" spans="1:14" x14ac:dyDescent="0.25">
      <c r="A140" s="30">
        <v>895248</v>
      </c>
      <c r="B140" s="30" t="s">
        <v>902</v>
      </c>
      <c r="C140" s="16" t="s">
        <v>899</v>
      </c>
      <c r="D140" s="16">
        <v>14</v>
      </c>
      <c r="E140" s="16" t="s">
        <v>2938</v>
      </c>
      <c r="F140" s="30" t="s">
        <v>811</v>
      </c>
      <c r="G140" s="30">
        <v>1001</v>
      </c>
      <c r="H140" s="30">
        <v>2</v>
      </c>
      <c r="I140" s="30">
        <v>1191.44</v>
      </c>
      <c r="J140" s="38">
        <v>41926</v>
      </c>
      <c r="K140" s="30">
        <v>1820</v>
      </c>
      <c r="L140" s="19">
        <f>DAY(Таблица14[[#This Row],[Д/проводки]])</f>
        <v>14</v>
      </c>
      <c r="M140" s="19">
        <f>MONTH(Таблица14[[#This Row],[Д/проводки]])</f>
        <v>10</v>
      </c>
      <c r="N140" s="19">
        <f>YEAR(Таблица14[[#This Row],[Д/проводки]])</f>
        <v>2014</v>
      </c>
    </row>
    <row r="141" spans="1:14" x14ac:dyDescent="0.25">
      <c r="A141" s="30">
        <v>661481</v>
      </c>
      <c r="B141" s="30" t="s">
        <v>898</v>
      </c>
      <c r="C141" s="16" t="s">
        <v>899</v>
      </c>
      <c r="D141" s="16">
        <v>14</v>
      </c>
      <c r="E141" s="16" t="s">
        <v>2938</v>
      </c>
      <c r="F141" s="30" t="s">
        <v>811</v>
      </c>
      <c r="G141" s="30">
        <v>1002</v>
      </c>
      <c r="H141" s="30">
        <v>2</v>
      </c>
      <c r="I141" s="30">
        <v>1587.98</v>
      </c>
      <c r="J141" s="38">
        <v>41926</v>
      </c>
      <c r="K141" s="30">
        <v>2352</v>
      </c>
      <c r="L141" s="19">
        <f>DAY(Таблица14[[#This Row],[Д/проводки]])</f>
        <v>14</v>
      </c>
      <c r="M141" s="19">
        <f>MONTH(Таблица14[[#This Row],[Д/проводки]])</f>
        <v>10</v>
      </c>
      <c r="N141" s="19">
        <f>YEAR(Таблица14[[#This Row],[Д/проводки]])</f>
        <v>2014</v>
      </c>
    </row>
    <row r="142" spans="1:14" x14ac:dyDescent="0.25">
      <c r="A142" s="30">
        <v>763969</v>
      </c>
      <c r="B142" s="30" t="s">
        <v>687</v>
      </c>
      <c r="C142" s="16" t="s">
        <v>877</v>
      </c>
      <c r="D142" s="16">
        <v>16</v>
      </c>
      <c r="E142" s="16" t="s">
        <v>2950</v>
      </c>
      <c r="F142" s="30" t="s">
        <v>810</v>
      </c>
      <c r="G142" s="30">
        <v>1002</v>
      </c>
      <c r="H142" s="30">
        <v>4</v>
      </c>
      <c r="I142" s="30">
        <v>8562.25</v>
      </c>
      <c r="J142" s="38">
        <v>41926</v>
      </c>
      <c r="K142" s="30">
        <v>13132</v>
      </c>
      <c r="L142" s="19">
        <f>DAY(Таблица14[[#This Row],[Д/проводки]])</f>
        <v>14</v>
      </c>
      <c r="M142" s="19">
        <f>MONTH(Таблица14[[#This Row],[Д/проводки]])</f>
        <v>10</v>
      </c>
      <c r="N142" s="19">
        <f>YEAR(Таблица14[[#This Row],[Д/проводки]])</f>
        <v>2014</v>
      </c>
    </row>
    <row r="143" spans="1:14" x14ac:dyDescent="0.25">
      <c r="A143" s="30">
        <v>887481</v>
      </c>
      <c r="B143" s="30" t="s">
        <v>864</v>
      </c>
      <c r="C143" s="16" t="s">
        <v>2940</v>
      </c>
      <c r="D143" s="16">
        <v>15</v>
      </c>
      <c r="E143" s="16" t="s">
        <v>2937</v>
      </c>
      <c r="F143" s="30" t="s">
        <v>811</v>
      </c>
      <c r="G143" s="30">
        <v>1002</v>
      </c>
      <c r="H143" s="30">
        <v>4</v>
      </c>
      <c r="I143" s="30">
        <v>2956.24</v>
      </c>
      <c r="J143" s="38">
        <v>41926</v>
      </c>
      <c r="K143" s="30">
        <v>4612</v>
      </c>
      <c r="L143" s="19">
        <f>DAY(Таблица14[[#This Row],[Д/проводки]])</f>
        <v>14</v>
      </c>
      <c r="M143" s="19">
        <f>MONTH(Таблица14[[#This Row],[Д/проводки]])</f>
        <v>10</v>
      </c>
      <c r="N143" s="19">
        <f>YEAR(Таблица14[[#This Row],[Д/проводки]])</f>
        <v>2014</v>
      </c>
    </row>
    <row r="144" spans="1:14" x14ac:dyDescent="0.25">
      <c r="A144" s="30">
        <v>654804</v>
      </c>
      <c r="B144" s="30" t="s">
        <v>636</v>
      </c>
      <c r="C144" s="16" t="s">
        <v>3149</v>
      </c>
      <c r="D144" s="16">
        <v>16</v>
      </c>
      <c r="E144" s="16" t="s">
        <v>2950</v>
      </c>
      <c r="F144" s="30" t="s">
        <v>810</v>
      </c>
      <c r="G144" s="30">
        <v>1001</v>
      </c>
      <c r="H144" s="30">
        <v>4</v>
      </c>
      <c r="I144" s="30">
        <v>12237.28</v>
      </c>
      <c r="J144" s="38">
        <v>41927</v>
      </c>
      <c r="K144" s="30">
        <v>19760</v>
      </c>
      <c r="L144" s="19">
        <f>DAY(Таблица14[[#This Row],[Д/проводки]])</f>
        <v>15</v>
      </c>
      <c r="M144" s="19">
        <f>MONTH(Таблица14[[#This Row],[Д/проводки]])</f>
        <v>10</v>
      </c>
      <c r="N144" s="19">
        <f>YEAR(Таблица14[[#This Row],[Д/проводки]])</f>
        <v>2014</v>
      </c>
    </row>
    <row r="145" spans="1:14" x14ac:dyDescent="0.25">
      <c r="A145" s="30">
        <v>876268</v>
      </c>
      <c r="B145" s="30" t="s">
        <v>928</v>
      </c>
      <c r="C145" s="16" t="s">
        <v>927</v>
      </c>
      <c r="D145" s="16">
        <v>14</v>
      </c>
      <c r="E145" s="16" t="s">
        <v>2941</v>
      </c>
      <c r="F145" s="30" t="s">
        <v>811</v>
      </c>
      <c r="G145" s="30">
        <v>1001</v>
      </c>
      <c r="H145" s="30">
        <v>2</v>
      </c>
      <c r="I145" s="30">
        <v>1042.3800000000001</v>
      </c>
      <c r="J145" s="38">
        <v>41927</v>
      </c>
      <c r="K145" s="30">
        <v>1620</v>
      </c>
      <c r="L145" s="19">
        <f>DAY(Таблица14[[#This Row],[Д/проводки]])</f>
        <v>15</v>
      </c>
      <c r="M145" s="19">
        <f>MONTH(Таблица14[[#This Row],[Д/проводки]])</f>
        <v>10</v>
      </c>
      <c r="N145" s="19">
        <f>YEAR(Таблица14[[#This Row],[Д/проводки]])</f>
        <v>2014</v>
      </c>
    </row>
    <row r="146" spans="1:14" x14ac:dyDescent="0.25">
      <c r="A146" s="30">
        <v>887481</v>
      </c>
      <c r="B146" s="30" t="s">
        <v>864</v>
      </c>
      <c r="C146" s="16" t="s">
        <v>2940</v>
      </c>
      <c r="D146" s="16">
        <v>15</v>
      </c>
      <c r="E146" s="16" t="s">
        <v>2937</v>
      </c>
      <c r="F146" s="30" t="s">
        <v>811</v>
      </c>
      <c r="G146" s="30">
        <v>1001</v>
      </c>
      <c r="H146" s="30">
        <v>4</v>
      </c>
      <c r="I146" s="30">
        <v>2956.24</v>
      </c>
      <c r="J146" s="38">
        <v>41927</v>
      </c>
      <c r="K146" s="30">
        <v>4612</v>
      </c>
      <c r="L146" s="19">
        <f>DAY(Таблица14[[#This Row],[Д/проводки]])</f>
        <v>15</v>
      </c>
      <c r="M146" s="19">
        <f>MONTH(Таблица14[[#This Row],[Д/проводки]])</f>
        <v>10</v>
      </c>
      <c r="N146" s="19">
        <f>YEAR(Таблица14[[#This Row],[Д/проводки]])</f>
        <v>2014</v>
      </c>
    </row>
    <row r="147" spans="1:14" x14ac:dyDescent="0.25">
      <c r="A147" s="30">
        <v>445812</v>
      </c>
      <c r="B147" s="30" t="s">
        <v>933</v>
      </c>
      <c r="C147" s="16" t="s">
        <v>3129</v>
      </c>
      <c r="D147" s="16">
        <v>13</v>
      </c>
      <c r="E147" s="16" t="s">
        <v>3206</v>
      </c>
      <c r="F147" s="30" t="s">
        <v>811</v>
      </c>
      <c r="G147" s="30">
        <v>1002</v>
      </c>
      <c r="H147" s="30">
        <v>4</v>
      </c>
      <c r="I147" s="30">
        <v>1580.32</v>
      </c>
      <c r="J147" s="38">
        <v>41927</v>
      </c>
      <c r="K147" s="30">
        <v>2160</v>
      </c>
      <c r="L147" s="19">
        <f>DAY(Таблица14[[#This Row],[Д/проводки]])</f>
        <v>15</v>
      </c>
      <c r="M147" s="19">
        <f>MONTH(Таблица14[[#This Row],[Д/проводки]])</f>
        <v>10</v>
      </c>
      <c r="N147" s="19">
        <f>YEAR(Таблица14[[#This Row],[Д/проводки]])</f>
        <v>2014</v>
      </c>
    </row>
    <row r="148" spans="1:14" x14ac:dyDescent="0.25">
      <c r="A148" s="30">
        <v>661481</v>
      </c>
      <c r="B148" s="30" t="s">
        <v>898</v>
      </c>
      <c r="C148" s="16" t="s">
        <v>899</v>
      </c>
      <c r="D148" s="16">
        <v>14</v>
      </c>
      <c r="E148" s="16" t="s">
        <v>2938</v>
      </c>
      <c r="F148" s="30" t="s">
        <v>811</v>
      </c>
      <c r="G148" s="30">
        <v>1002</v>
      </c>
      <c r="H148" s="30">
        <v>4</v>
      </c>
      <c r="I148" s="30">
        <v>3175.96</v>
      </c>
      <c r="J148" s="38">
        <v>41927</v>
      </c>
      <c r="K148" s="30">
        <v>4704</v>
      </c>
      <c r="L148" s="19">
        <f>DAY(Таблица14[[#This Row],[Д/проводки]])</f>
        <v>15</v>
      </c>
      <c r="M148" s="19">
        <f>MONTH(Таблица14[[#This Row],[Д/проводки]])</f>
        <v>10</v>
      </c>
      <c r="N148" s="19">
        <f>YEAR(Таблица14[[#This Row],[Д/проводки]])</f>
        <v>2014</v>
      </c>
    </row>
    <row r="149" spans="1:14" x14ac:dyDescent="0.25">
      <c r="A149" s="30">
        <v>827376</v>
      </c>
      <c r="B149" s="30" t="s">
        <v>292</v>
      </c>
      <c r="C149" s="16" t="s">
        <v>3129</v>
      </c>
      <c r="D149" s="16">
        <v>13</v>
      </c>
      <c r="E149" s="16" t="s">
        <v>3206</v>
      </c>
      <c r="F149" s="30" t="s">
        <v>810</v>
      </c>
      <c r="G149" s="30">
        <v>1002</v>
      </c>
      <c r="H149" s="30">
        <v>4</v>
      </c>
      <c r="I149" s="30">
        <v>4403.3999999999996</v>
      </c>
      <c r="J149" s="38">
        <v>41927</v>
      </c>
      <c r="K149" s="30">
        <v>6400</v>
      </c>
      <c r="L149" s="19">
        <f>DAY(Таблица14[[#This Row],[Д/проводки]])</f>
        <v>15</v>
      </c>
      <c r="M149" s="19">
        <f>MONTH(Таблица14[[#This Row],[Д/проводки]])</f>
        <v>10</v>
      </c>
      <c r="N149" s="19">
        <f>YEAR(Таблица14[[#This Row],[Д/проводки]])</f>
        <v>2014</v>
      </c>
    </row>
    <row r="150" spans="1:14" x14ac:dyDescent="0.25">
      <c r="A150" s="30">
        <v>876268</v>
      </c>
      <c r="B150" s="30" t="s">
        <v>928</v>
      </c>
      <c r="C150" s="16" t="s">
        <v>927</v>
      </c>
      <c r="D150" s="16">
        <v>14</v>
      </c>
      <c r="E150" s="16" t="s">
        <v>2941</v>
      </c>
      <c r="F150" s="30" t="s">
        <v>811</v>
      </c>
      <c r="G150" s="30">
        <v>1002</v>
      </c>
      <c r="H150" s="30">
        <v>5</v>
      </c>
      <c r="I150" s="30">
        <v>2582.5</v>
      </c>
      <c r="J150" s="38">
        <v>41927</v>
      </c>
      <c r="K150" s="30">
        <v>4050</v>
      </c>
      <c r="L150" s="19">
        <f>DAY(Таблица14[[#This Row],[Д/проводки]])</f>
        <v>15</v>
      </c>
      <c r="M150" s="19">
        <f>MONTH(Таблица14[[#This Row],[Д/проводки]])</f>
        <v>10</v>
      </c>
      <c r="N150" s="19">
        <f>YEAR(Таблица14[[#This Row],[Д/проводки]])</f>
        <v>2014</v>
      </c>
    </row>
    <row r="151" spans="1:14" x14ac:dyDescent="0.25">
      <c r="A151" s="30">
        <v>405330</v>
      </c>
      <c r="B151" s="30" t="s">
        <v>313</v>
      </c>
      <c r="C151" s="16" t="s">
        <v>927</v>
      </c>
      <c r="D151" s="16">
        <v>14</v>
      </c>
      <c r="E151" s="16" t="s">
        <v>2941</v>
      </c>
      <c r="F151" s="30" t="s">
        <v>810</v>
      </c>
      <c r="G151" s="30">
        <v>1001</v>
      </c>
      <c r="H151" s="30">
        <v>4</v>
      </c>
      <c r="I151" s="30">
        <v>5848.52</v>
      </c>
      <c r="J151" s="38">
        <v>41928</v>
      </c>
      <c r="K151" s="30">
        <v>8972</v>
      </c>
      <c r="L151" s="19">
        <f>DAY(Таблица14[[#This Row],[Д/проводки]])</f>
        <v>16</v>
      </c>
      <c r="M151" s="19">
        <f>MONTH(Таблица14[[#This Row],[Д/проводки]])</f>
        <v>10</v>
      </c>
      <c r="N151" s="19">
        <f>YEAR(Таблица14[[#This Row],[Д/проводки]])</f>
        <v>2014</v>
      </c>
    </row>
    <row r="152" spans="1:14" x14ac:dyDescent="0.25">
      <c r="A152" s="30">
        <v>405669</v>
      </c>
      <c r="B152" s="30" t="s">
        <v>358</v>
      </c>
      <c r="C152" s="16" t="s">
        <v>2943</v>
      </c>
      <c r="D152" s="16">
        <v>15</v>
      </c>
      <c r="E152" s="16" t="s">
        <v>2942</v>
      </c>
      <c r="F152" s="30" t="s">
        <v>810</v>
      </c>
      <c r="G152" s="30">
        <v>1001</v>
      </c>
      <c r="H152" s="30">
        <v>4</v>
      </c>
      <c r="I152" s="30">
        <v>7250.18</v>
      </c>
      <c r="J152" s="38">
        <v>41928</v>
      </c>
      <c r="K152" s="30">
        <v>11128</v>
      </c>
      <c r="L152" s="19">
        <f>DAY(Таблица14[[#This Row],[Д/проводки]])</f>
        <v>16</v>
      </c>
      <c r="M152" s="19">
        <f>MONTH(Таблица14[[#This Row],[Д/проводки]])</f>
        <v>10</v>
      </c>
      <c r="N152" s="19">
        <f>YEAR(Таблица14[[#This Row],[Д/проводки]])</f>
        <v>2014</v>
      </c>
    </row>
    <row r="153" spans="1:14" x14ac:dyDescent="0.25">
      <c r="A153" s="30">
        <v>445812</v>
      </c>
      <c r="B153" s="30" t="s">
        <v>933</v>
      </c>
      <c r="C153" s="16" t="s">
        <v>3129</v>
      </c>
      <c r="D153" s="16">
        <v>13</v>
      </c>
      <c r="E153" s="16" t="s">
        <v>3206</v>
      </c>
      <c r="F153" s="30" t="s">
        <v>811</v>
      </c>
      <c r="G153" s="30">
        <v>1001</v>
      </c>
      <c r="H153" s="30">
        <v>2</v>
      </c>
      <c r="I153" s="30">
        <v>790.16</v>
      </c>
      <c r="J153" s="38">
        <v>41928</v>
      </c>
      <c r="K153" s="30">
        <v>1080</v>
      </c>
      <c r="L153" s="19">
        <f>DAY(Таблица14[[#This Row],[Д/проводки]])</f>
        <v>16</v>
      </c>
      <c r="M153" s="19">
        <f>MONTH(Таблица14[[#This Row],[Д/проводки]])</f>
        <v>10</v>
      </c>
      <c r="N153" s="19">
        <f>YEAR(Таблица14[[#This Row],[Д/проводки]])</f>
        <v>2014</v>
      </c>
    </row>
    <row r="154" spans="1:14" x14ac:dyDescent="0.25">
      <c r="A154" s="30">
        <v>858294</v>
      </c>
      <c r="B154" s="30" t="s">
        <v>910</v>
      </c>
      <c r="C154" s="16" t="s">
        <v>2979</v>
      </c>
      <c r="D154" s="16">
        <v>15</v>
      </c>
      <c r="E154" s="16" t="s">
        <v>2978</v>
      </c>
      <c r="F154" s="30" t="s">
        <v>811</v>
      </c>
      <c r="G154" s="30">
        <v>1001</v>
      </c>
      <c r="H154" s="30">
        <v>4</v>
      </c>
      <c r="I154" s="30">
        <v>3606.8</v>
      </c>
      <c r="J154" s="38">
        <v>41928</v>
      </c>
      <c r="K154" s="30">
        <v>5532</v>
      </c>
      <c r="L154" s="19">
        <f>DAY(Таблица14[[#This Row],[Д/проводки]])</f>
        <v>16</v>
      </c>
      <c r="M154" s="19">
        <f>MONTH(Таблица14[[#This Row],[Д/проводки]])</f>
        <v>10</v>
      </c>
      <c r="N154" s="19">
        <f>YEAR(Таблица14[[#This Row],[Д/проводки]])</f>
        <v>2014</v>
      </c>
    </row>
    <row r="155" spans="1:14" x14ac:dyDescent="0.25">
      <c r="A155" s="30">
        <v>876264</v>
      </c>
      <c r="B155" s="30" t="s">
        <v>961</v>
      </c>
      <c r="C155" s="16" t="s">
        <v>962</v>
      </c>
      <c r="D155" s="16">
        <v>16</v>
      </c>
      <c r="E155" s="16" t="s">
        <v>2950</v>
      </c>
      <c r="F155" s="30" t="s">
        <v>811</v>
      </c>
      <c r="G155" s="30">
        <v>1001</v>
      </c>
      <c r="H155" s="30">
        <v>4</v>
      </c>
      <c r="I155" s="30">
        <v>3676.18</v>
      </c>
      <c r="J155" s="38">
        <v>41928</v>
      </c>
      <c r="K155" s="30">
        <v>5320</v>
      </c>
      <c r="L155" s="19">
        <f>DAY(Таблица14[[#This Row],[Д/проводки]])</f>
        <v>16</v>
      </c>
      <c r="M155" s="19">
        <f>MONTH(Таблица14[[#This Row],[Д/проводки]])</f>
        <v>10</v>
      </c>
      <c r="N155" s="19">
        <f>YEAR(Таблица14[[#This Row],[Д/проводки]])</f>
        <v>2014</v>
      </c>
    </row>
    <row r="156" spans="1:14" x14ac:dyDescent="0.25">
      <c r="A156" s="30">
        <v>876268</v>
      </c>
      <c r="B156" s="30" t="s">
        <v>928</v>
      </c>
      <c r="C156" s="16" t="s">
        <v>927</v>
      </c>
      <c r="D156" s="16">
        <v>14</v>
      </c>
      <c r="E156" s="16" t="s">
        <v>2941</v>
      </c>
      <c r="F156" s="30" t="s">
        <v>811</v>
      </c>
      <c r="G156" s="30">
        <v>1001</v>
      </c>
      <c r="H156" s="30">
        <v>2</v>
      </c>
      <c r="I156" s="30">
        <v>1042.3800000000001</v>
      </c>
      <c r="J156" s="38">
        <v>41928</v>
      </c>
      <c r="K156" s="30">
        <v>1620</v>
      </c>
      <c r="L156" s="19">
        <f>DAY(Таблица14[[#This Row],[Д/проводки]])</f>
        <v>16</v>
      </c>
      <c r="M156" s="19">
        <f>MONTH(Таблица14[[#This Row],[Д/проводки]])</f>
        <v>10</v>
      </c>
      <c r="N156" s="19">
        <f>YEAR(Таблица14[[#This Row],[Д/проводки]])</f>
        <v>2014</v>
      </c>
    </row>
    <row r="157" spans="1:14" x14ac:dyDescent="0.25">
      <c r="A157" s="30">
        <v>886827</v>
      </c>
      <c r="B157" s="30" t="s">
        <v>305</v>
      </c>
      <c r="C157" s="16" t="s">
        <v>3129</v>
      </c>
      <c r="D157" s="16">
        <v>13</v>
      </c>
      <c r="E157" s="16" t="s">
        <v>3206</v>
      </c>
      <c r="F157" s="30" t="s">
        <v>810</v>
      </c>
      <c r="G157" s="30">
        <v>1001</v>
      </c>
      <c r="H157" s="30">
        <v>4</v>
      </c>
      <c r="I157" s="30">
        <v>4271.28</v>
      </c>
      <c r="J157" s="38">
        <v>41928</v>
      </c>
      <c r="K157" s="30">
        <v>6396</v>
      </c>
      <c r="L157" s="19">
        <f>DAY(Таблица14[[#This Row],[Д/проводки]])</f>
        <v>16</v>
      </c>
      <c r="M157" s="19">
        <f>MONTH(Таблица14[[#This Row],[Д/проводки]])</f>
        <v>10</v>
      </c>
      <c r="N157" s="19">
        <f>YEAR(Таблица14[[#This Row],[Д/проводки]])</f>
        <v>2014</v>
      </c>
    </row>
    <row r="158" spans="1:14" x14ac:dyDescent="0.25">
      <c r="A158" s="30">
        <v>895249</v>
      </c>
      <c r="B158" s="30" t="s">
        <v>901</v>
      </c>
      <c r="C158" s="16" t="s">
        <v>899</v>
      </c>
      <c r="D158" s="16">
        <v>14</v>
      </c>
      <c r="E158" s="16" t="s">
        <v>2938</v>
      </c>
      <c r="F158" s="30" t="s">
        <v>811</v>
      </c>
      <c r="G158" s="30">
        <v>1001</v>
      </c>
      <c r="H158" s="30">
        <v>4</v>
      </c>
      <c r="I158" s="30">
        <v>3069.16</v>
      </c>
      <c r="J158" s="38">
        <v>41928</v>
      </c>
      <c r="K158" s="30">
        <v>4720</v>
      </c>
      <c r="L158" s="19">
        <f>DAY(Таблица14[[#This Row],[Д/проводки]])</f>
        <v>16</v>
      </c>
      <c r="M158" s="19">
        <f>MONTH(Таблица14[[#This Row],[Д/проводки]])</f>
        <v>10</v>
      </c>
      <c r="N158" s="19">
        <f>YEAR(Таблица14[[#This Row],[Д/проводки]])</f>
        <v>2014</v>
      </c>
    </row>
    <row r="159" spans="1:14" x14ac:dyDescent="0.25">
      <c r="A159" s="30">
        <v>405618</v>
      </c>
      <c r="B159" s="30" t="s">
        <v>58</v>
      </c>
      <c r="C159" s="16" t="s">
        <v>2953</v>
      </c>
      <c r="D159" s="16">
        <v>14</v>
      </c>
      <c r="E159" s="16" t="s">
        <v>2938</v>
      </c>
      <c r="F159" s="30" t="s">
        <v>810</v>
      </c>
      <c r="G159" s="30">
        <v>1002</v>
      </c>
      <c r="H159" s="30">
        <v>4</v>
      </c>
      <c r="I159" s="30">
        <v>5849.44</v>
      </c>
      <c r="J159" s="38">
        <v>41928</v>
      </c>
      <c r="K159" s="30">
        <v>8972</v>
      </c>
      <c r="L159" s="19">
        <f>DAY(Таблица14[[#This Row],[Д/проводки]])</f>
        <v>16</v>
      </c>
      <c r="M159" s="19">
        <f>MONTH(Таблица14[[#This Row],[Д/проводки]])</f>
        <v>10</v>
      </c>
      <c r="N159" s="19">
        <f>YEAR(Таблица14[[#This Row],[Д/проводки]])</f>
        <v>2014</v>
      </c>
    </row>
    <row r="160" spans="1:14" x14ac:dyDescent="0.25">
      <c r="A160" s="30">
        <v>445812</v>
      </c>
      <c r="B160" s="30" t="s">
        <v>933</v>
      </c>
      <c r="C160" s="16" t="s">
        <v>3129</v>
      </c>
      <c r="D160" s="16">
        <v>13</v>
      </c>
      <c r="E160" s="16" t="s">
        <v>3206</v>
      </c>
      <c r="F160" s="30" t="s">
        <v>811</v>
      </c>
      <c r="G160" s="30">
        <v>1002</v>
      </c>
      <c r="H160" s="30">
        <v>2</v>
      </c>
      <c r="I160" s="30">
        <v>790.16</v>
      </c>
      <c r="J160" s="38">
        <v>41928</v>
      </c>
      <c r="K160" s="30">
        <v>1080</v>
      </c>
      <c r="L160" s="19">
        <f>DAY(Таблица14[[#This Row],[Д/проводки]])</f>
        <v>16</v>
      </c>
      <c r="M160" s="19">
        <f>MONTH(Таблица14[[#This Row],[Д/проводки]])</f>
        <v>10</v>
      </c>
      <c r="N160" s="19">
        <f>YEAR(Таблица14[[#This Row],[Д/проводки]])</f>
        <v>2014</v>
      </c>
    </row>
    <row r="161" spans="1:14" x14ac:dyDescent="0.25">
      <c r="A161" s="30">
        <v>665977</v>
      </c>
      <c r="B161" s="30" t="s">
        <v>553</v>
      </c>
      <c r="C161" s="16" t="s">
        <v>2982</v>
      </c>
      <c r="D161" s="16">
        <v>15</v>
      </c>
      <c r="E161" s="16" t="s">
        <v>2949</v>
      </c>
      <c r="F161" s="30" t="s">
        <v>810</v>
      </c>
      <c r="G161" s="30">
        <v>1002</v>
      </c>
      <c r="H161" s="30">
        <v>4</v>
      </c>
      <c r="I161" s="30">
        <v>6920.03</v>
      </c>
      <c r="J161" s="38">
        <v>41928</v>
      </c>
      <c r="K161" s="30">
        <v>10608</v>
      </c>
      <c r="L161" s="19">
        <f>DAY(Таблица14[[#This Row],[Д/проводки]])</f>
        <v>16</v>
      </c>
      <c r="M161" s="19">
        <f>MONTH(Таблица14[[#This Row],[Д/проводки]])</f>
        <v>10</v>
      </c>
      <c r="N161" s="19">
        <f>YEAR(Таблица14[[#This Row],[Д/проводки]])</f>
        <v>2014</v>
      </c>
    </row>
    <row r="162" spans="1:14" x14ac:dyDescent="0.25">
      <c r="A162" s="30">
        <v>876262</v>
      </c>
      <c r="B162" s="30" t="s">
        <v>947</v>
      </c>
      <c r="C162" s="16" t="s">
        <v>3150</v>
      </c>
      <c r="D162" s="16">
        <v>15</v>
      </c>
      <c r="E162" s="16" t="s">
        <v>2948</v>
      </c>
      <c r="F162" s="30" t="s">
        <v>811</v>
      </c>
      <c r="G162" s="30">
        <v>1002</v>
      </c>
      <c r="H162" s="30">
        <v>4</v>
      </c>
      <c r="I162" s="30">
        <v>3325.44</v>
      </c>
      <c r="J162" s="38">
        <v>41928</v>
      </c>
      <c r="K162" s="30">
        <v>4560</v>
      </c>
      <c r="L162" s="19">
        <f>DAY(Таблица14[[#This Row],[Д/проводки]])</f>
        <v>16</v>
      </c>
      <c r="M162" s="19">
        <f>MONTH(Таблица14[[#This Row],[Д/проводки]])</f>
        <v>10</v>
      </c>
      <c r="N162" s="19">
        <f>YEAR(Таблица14[[#This Row],[Д/проводки]])</f>
        <v>2014</v>
      </c>
    </row>
    <row r="163" spans="1:14" x14ac:dyDescent="0.25">
      <c r="A163" s="30">
        <v>876268</v>
      </c>
      <c r="B163" s="30" t="s">
        <v>928</v>
      </c>
      <c r="C163" s="16" t="s">
        <v>927</v>
      </c>
      <c r="D163" s="16">
        <v>14</v>
      </c>
      <c r="E163" s="16" t="s">
        <v>2941</v>
      </c>
      <c r="F163" s="30" t="s">
        <v>811</v>
      </c>
      <c r="G163" s="30">
        <v>1002</v>
      </c>
      <c r="H163" s="30">
        <v>6</v>
      </c>
      <c r="I163" s="30">
        <v>3099</v>
      </c>
      <c r="J163" s="38">
        <v>41928</v>
      </c>
      <c r="K163" s="30">
        <v>4860</v>
      </c>
      <c r="L163" s="19">
        <f>DAY(Таблица14[[#This Row],[Д/проводки]])</f>
        <v>16</v>
      </c>
      <c r="M163" s="19">
        <f>MONTH(Таблица14[[#This Row],[Д/проводки]])</f>
        <v>10</v>
      </c>
      <c r="N163" s="19">
        <f>YEAR(Таблица14[[#This Row],[Д/проводки]])</f>
        <v>2014</v>
      </c>
    </row>
    <row r="164" spans="1:14" x14ac:dyDescent="0.25">
      <c r="A164" s="30">
        <v>876272</v>
      </c>
      <c r="B164" s="30" t="s">
        <v>876</v>
      </c>
      <c r="C164" s="16" t="s">
        <v>877</v>
      </c>
      <c r="D164" s="16">
        <v>16</v>
      </c>
      <c r="E164" s="16" t="s">
        <v>2950</v>
      </c>
      <c r="F164" s="30" t="s">
        <v>811</v>
      </c>
      <c r="G164" s="30">
        <v>1002</v>
      </c>
      <c r="H164" s="30">
        <v>4</v>
      </c>
      <c r="I164" s="30">
        <v>3423.04</v>
      </c>
      <c r="J164" s="38">
        <v>41928</v>
      </c>
      <c r="K164" s="30">
        <v>5240</v>
      </c>
      <c r="L164" s="19">
        <f>DAY(Таблица14[[#This Row],[Д/проводки]])</f>
        <v>16</v>
      </c>
      <c r="M164" s="19">
        <f>MONTH(Таблица14[[#This Row],[Д/проводки]])</f>
        <v>10</v>
      </c>
      <c r="N164" s="19">
        <f>YEAR(Таблица14[[#This Row],[Д/проводки]])</f>
        <v>2014</v>
      </c>
    </row>
    <row r="165" spans="1:14" x14ac:dyDescent="0.25">
      <c r="A165" s="30">
        <v>887481</v>
      </c>
      <c r="B165" s="30" t="s">
        <v>864</v>
      </c>
      <c r="C165" s="16" t="s">
        <v>2940</v>
      </c>
      <c r="D165" s="16">
        <v>15</v>
      </c>
      <c r="E165" s="16" t="s">
        <v>2937</v>
      </c>
      <c r="F165" s="30" t="s">
        <v>811</v>
      </c>
      <c r="G165" s="30">
        <v>1002</v>
      </c>
      <c r="H165" s="30">
        <v>8</v>
      </c>
      <c r="I165" s="30">
        <v>5912.56</v>
      </c>
      <c r="J165" s="38">
        <v>41928</v>
      </c>
      <c r="K165" s="30">
        <v>9224</v>
      </c>
      <c r="L165" s="19">
        <f>DAY(Таблица14[[#This Row],[Д/проводки]])</f>
        <v>16</v>
      </c>
      <c r="M165" s="19">
        <f>MONTH(Таблица14[[#This Row],[Д/проводки]])</f>
        <v>10</v>
      </c>
      <c r="N165" s="19">
        <f>YEAR(Таблица14[[#This Row],[Д/проводки]])</f>
        <v>2014</v>
      </c>
    </row>
    <row r="166" spans="1:14" x14ac:dyDescent="0.25">
      <c r="A166" s="30">
        <v>895246</v>
      </c>
      <c r="B166" s="30" t="s">
        <v>867</v>
      </c>
      <c r="C166" s="16" t="s">
        <v>3130</v>
      </c>
      <c r="D166" s="16">
        <v>15</v>
      </c>
      <c r="E166" s="16" t="s">
        <v>2948</v>
      </c>
      <c r="F166" s="30" t="s">
        <v>811</v>
      </c>
      <c r="G166" s="30">
        <v>1002</v>
      </c>
      <c r="H166" s="30">
        <v>4</v>
      </c>
      <c r="I166" s="30">
        <v>3284.76</v>
      </c>
      <c r="J166" s="38">
        <v>41928</v>
      </c>
      <c r="K166" s="30">
        <v>5040</v>
      </c>
      <c r="L166" s="19">
        <f>DAY(Таблица14[[#This Row],[Д/проводки]])</f>
        <v>16</v>
      </c>
      <c r="M166" s="19">
        <f>MONTH(Таблица14[[#This Row],[Д/проводки]])</f>
        <v>10</v>
      </c>
      <c r="N166" s="19">
        <f>YEAR(Таблица14[[#This Row],[Д/проводки]])</f>
        <v>2014</v>
      </c>
    </row>
    <row r="167" spans="1:14" x14ac:dyDescent="0.25">
      <c r="A167" s="30">
        <v>759254</v>
      </c>
      <c r="B167" s="30" t="s">
        <v>256</v>
      </c>
      <c r="C167" s="16" t="s">
        <v>872</v>
      </c>
      <c r="D167" s="16">
        <v>15</v>
      </c>
      <c r="E167" s="16" t="s">
        <v>2948</v>
      </c>
      <c r="F167" s="30" t="s">
        <v>810</v>
      </c>
      <c r="G167" s="30">
        <v>1001</v>
      </c>
      <c r="H167" s="30">
        <v>4</v>
      </c>
      <c r="I167" s="30">
        <v>6916.51</v>
      </c>
      <c r="J167" s="38">
        <v>41929</v>
      </c>
      <c r="K167" s="30">
        <v>10608</v>
      </c>
      <c r="L167" s="19">
        <f>DAY(Таблица14[[#This Row],[Д/проводки]])</f>
        <v>17</v>
      </c>
      <c r="M167" s="19">
        <f>MONTH(Таблица14[[#This Row],[Д/проводки]])</f>
        <v>10</v>
      </c>
      <c r="N167" s="19">
        <f>YEAR(Таблица14[[#This Row],[Д/проводки]])</f>
        <v>2014</v>
      </c>
    </row>
    <row r="168" spans="1:14" x14ac:dyDescent="0.25">
      <c r="A168" s="30">
        <v>876265</v>
      </c>
      <c r="B168" s="30" t="s">
        <v>914</v>
      </c>
      <c r="C168" s="16" t="s">
        <v>2981</v>
      </c>
      <c r="D168" s="16">
        <v>16</v>
      </c>
      <c r="E168" s="16" t="s">
        <v>2964</v>
      </c>
      <c r="F168" s="30" t="s">
        <v>811</v>
      </c>
      <c r="G168" s="30">
        <v>1001</v>
      </c>
      <c r="H168" s="30">
        <v>4</v>
      </c>
      <c r="I168" s="30">
        <v>3806.28</v>
      </c>
      <c r="J168" s="38">
        <v>41929</v>
      </c>
      <c r="K168" s="30">
        <v>5840</v>
      </c>
      <c r="L168" s="19">
        <f>DAY(Таблица14[[#This Row],[Д/проводки]])</f>
        <v>17</v>
      </c>
      <c r="M168" s="19">
        <f>MONTH(Таблица14[[#This Row],[Д/проводки]])</f>
        <v>10</v>
      </c>
      <c r="N168" s="19">
        <f>YEAR(Таблица14[[#This Row],[Д/проводки]])</f>
        <v>2014</v>
      </c>
    </row>
    <row r="169" spans="1:14" x14ac:dyDescent="0.25">
      <c r="A169" s="30">
        <v>876268</v>
      </c>
      <c r="B169" s="30" t="s">
        <v>928</v>
      </c>
      <c r="C169" s="16" t="s">
        <v>927</v>
      </c>
      <c r="D169" s="16">
        <v>14</v>
      </c>
      <c r="E169" s="16" t="s">
        <v>2941</v>
      </c>
      <c r="F169" s="30" t="s">
        <v>811</v>
      </c>
      <c r="G169" s="30">
        <v>1001</v>
      </c>
      <c r="H169" s="30">
        <v>12</v>
      </c>
      <c r="I169" s="30">
        <v>6254.28</v>
      </c>
      <c r="J169" s="38">
        <v>41929</v>
      </c>
      <c r="K169" s="30">
        <v>9720</v>
      </c>
      <c r="L169" s="19">
        <f>DAY(Таблица14[[#This Row],[Д/проводки]])</f>
        <v>17</v>
      </c>
      <c r="M169" s="19">
        <f>MONTH(Таблица14[[#This Row],[Д/проводки]])</f>
        <v>10</v>
      </c>
      <c r="N169" s="19">
        <f>YEAR(Таблица14[[#This Row],[Д/проводки]])</f>
        <v>2014</v>
      </c>
    </row>
    <row r="170" spans="1:14" x14ac:dyDescent="0.25">
      <c r="A170" s="30">
        <v>895245</v>
      </c>
      <c r="B170" s="30" t="s">
        <v>907</v>
      </c>
      <c r="C170" s="16" t="s">
        <v>904</v>
      </c>
      <c r="D170" s="16">
        <v>14</v>
      </c>
      <c r="E170" s="16" t="s">
        <v>2938</v>
      </c>
      <c r="F170" s="30" t="s">
        <v>811</v>
      </c>
      <c r="G170" s="30">
        <v>1001</v>
      </c>
      <c r="H170" s="30">
        <v>1</v>
      </c>
      <c r="I170" s="30">
        <v>595.72</v>
      </c>
      <c r="J170" s="38">
        <v>41929</v>
      </c>
      <c r="K170" s="30">
        <v>910</v>
      </c>
      <c r="L170" s="19">
        <f>DAY(Таблица14[[#This Row],[Д/проводки]])</f>
        <v>17</v>
      </c>
      <c r="M170" s="19">
        <f>MONTH(Таблица14[[#This Row],[Д/проводки]])</f>
        <v>10</v>
      </c>
      <c r="N170" s="19">
        <f>YEAR(Таблица14[[#This Row],[Д/проводки]])</f>
        <v>2014</v>
      </c>
    </row>
    <row r="171" spans="1:14" x14ac:dyDescent="0.25">
      <c r="A171" s="30">
        <v>11402105</v>
      </c>
      <c r="B171" s="30" t="s">
        <v>3218</v>
      </c>
      <c r="C171" s="16" t="s">
        <v>3218</v>
      </c>
      <c r="D171" s="16" t="s">
        <v>3218</v>
      </c>
      <c r="E171" s="16" t="s">
        <v>3218</v>
      </c>
      <c r="F171" s="16" t="s">
        <v>3218</v>
      </c>
      <c r="G171" s="30">
        <v>1001</v>
      </c>
      <c r="H171" s="30">
        <v>4</v>
      </c>
      <c r="I171" s="30">
        <v>12206.8</v>
      </c>
      <c r="J171" s="38">
        <v>41929</v>
      </c>
      <c r="K171" s="30">
        <v>16676</v>
      </c>
      <c r="L171" s="19">
        <f>DAY(Таблица14[[#This Row],[Д/проводки]])</f>
        <v>17</v>
      </c>
      <c r="M171" s="19">
        <f>MONTH(Таблица14[[#This Row],[Д/проводки]])</f>
        <v>10</v>
      </c>
      <c r="N171" s="19">
        <f>YEAR(Таблица14[[#This Row],[Д/проводки]])</f>
        <v>2014</v>
      </c>
    </row>
    <row r="172" spans="1:14" x14ac:dyDescent="0.25">
      <c r="A172" s="30">
        <v>661481</v>
      </c>
      <c r="B172" s="30" t="s">
        <v>898</v>
      </c>
      <c r="C172" s="16" t="s">
        <v>899</v>
      </c>
      <c r="D172" s="16">
        <v>14</v>
      </c>
      <c r="E172" s="16" t="s">
        <v>2938</v>
      </c>
      <c r="F172" s="30" t="s">
        <v>811</v>
      </c>
      <c r="G172" s="30">
        <v>1002</v>
      </c>
      <c r="H172" s="30">
        <v>2</v>
      </c>
      <c r="I172" s="30">
        <v>1587.98</v>
      </c>
      <c r="J172" s="38">
        <v>41929</v>
      </c>
      <c r="K172" s="30">
        <v>2352</v>
      </c>
      <c r="L172" s="19">
        <f>DAY(Таблица14[[#This Row],[Д/проводки]])</f>
        <v>17</v>
      </c>
      <c r="M172" s="19">
        <f>MONTH(Таблица14[[#This Row],[Д/проводки]])</f>
        <v>10</v>
      </c>
      <c r="N172" s="19">
        <f>YEAR(Таблица14[[#This Row],[Д/проводки]])</f>
        <v>2014</v>
      </c>
    </row>
    <row r="173" spans="1:14" x14ac:dyDescent="0.25">
      <c r="A173" s="30">
        <v>670018</v>
      </c>
      <c r="B173" s="30" t="s">
        <v>762</v>
      </c>
      <c r="C173" s="16" t="s">
        <v>3136</v>
      </c>
      <c r="D173" s="16">
        <v>17</v>
      </c>
      <c r="E173" s="16" t="s">
        <v>2993</v>
      </c>
      <c r="F173" s="30" t="s">
        <v>810</v>
      </c>
      <c r="G173" s="30">
        <v>1002</v>
      </c>
      <c r="H173" s="30">
        <v>4</v>
      </c>
      <c r="I173" s="30">
        <v>12623.72</v>
      </c>
      <c r="J173" s="38">
        <v>41929</v>
      </c>
      <c r="K173" s="30">
        <v>17876</v>
      </c>
      <c r="L173" s="19">
        <f>DAY(Таблица14[[#This Row],[Д/проводки]])</f>
        <v>17</v>
      </c>
      <c r="M173" s="19">
        <f>MONTH(Таблица14[[#This Row],[Д/проводки]])</f>
        <v>10</v>
      </c>
      <c r="N173" s="19">
        <f>YEAR(Таблица14[[#This Row],[Д/проводки]])</f>
        <v>2014</v>
      </c>
    </row>
    <row r="174" spans="1:14" x14ac:dyDescent="0.25">
      <c r="A174" s="30">
        <v>875713</v>
      </c>
      <c r="B174" s="30" t="s">
        <v>873</v>
      </c>
      <c r="C174" s="16" t="s">
        <v>872</v>
      </c>
      <c r="D174" s="16">
        <v>15</v>
      </c>
      <c r="E174" s="16" t="s">
        <v>2948</v>
      </c>
      <c r="F174" s="30" t="s">
        <v>811</v>
      </c>
      <c r="G174" s="30">
        <v>1002</v>
      </c>
      <c r="H174" s="30">
        <v>2</v>
      </c>
      <c r="I174" s="30">
        <v>1492.54</v>
      </c>
      <c r="J174" s="38">
        <v>41929</v>
      </c>
      <c r="K174" s="30">
        <v>2280</v>
      </c>
      <c r="L174" s="19">
        <f>DAY(Таблица14[[#This Row],[Д/проводки]])</f>
        <v>17</v>
      </c>
      <c r="M174" s="19">
        <f>MONTH(Таблица14[[#This Row],[Д/проводки]])</f>
        <v>10</v>
      </c>
      <c r="N174" s="19">
        <f>YEAR(Таблица14[[#This Row],[Д/проводки]])</f>
        <v>2014</v>
      </c>
    </row>
    <row r="175" spans="1:14" x14ac:dyDescent="0.25">
      <c r="A175" s="30">
        <v>11428235</v>
      </c>
      <c r="B175" s="30" t="s">
        <v>3218</v>
      </c>
      <c r="C175" s="16" t="s">
        <v>3218</v>
      </c>
      <c r="D175" s="16" t="s">
        <v>3218</v>
      </c>
      <c r="E175" s="16" t="s">
        <v>3218</v>
      </c>
      <c r="F175" s="16" t="s">
        <v>3218</v>
      </c>
      <c r="G175" s="30">
        <v>1002</v>
      </c>
      <c r="H175" s="30">
        <v>4</v>
      </c>
      <c r="I175" s="30">
        <v>3389.84</v>
      </c>
      <c r="J175" s="38">
        <v>41929</v>
      </c>
      <c r="K175" s="30">
        <v>4800</v>
      </c>
      <c r="L175" s="19">
        <f>DAY(Таблица14[[#This Row],[Д/проводки]])</f>
        <v>17</v>
      </c>
      <c r="M175" s="19">
        <f>MONTH(Таблица14[[#This Row],[Д/проводки]])</f>
        <v>10</v>
      </c>
      <c r="N175" s="19">
        <f>YEAR(Таблица14[[#This Row],[Д/проводки]])</f>
        <v>2014</v>
      </c>
    </row>
    <row r="176" spans="1:14" x14ac:dyDescent="0.25">
      <c r="A176" s="30">
        <v>445812</v>
      </c>
      <c r="B176" s="30" t="s">
        <v>933</v>
      </c>
      <c r="C176" s="16" t="s">
        <v>3129</v>
      </c>
      <c r="D176" s="16">
        <v>13</v>
      </c>
      <c r="E176" s="16" t="s">
        <v>3206</v>
      </c>
      <c r="F176" s="30" t="s">
        <v>811</v>
      </c>
      <c r="G176" s="30">
        <v>1001</v>
      </c>
      <c r="H176" s="30">
        <v>4</v>
      </c>
      <c r="I176" s="30">
        <v>1580.32</v>
      </c>
      <c r="J176" s="38">
        <v>41930</v>
      </c>
      <c r="K176" s="30">
        <v>2160</v>
      </c>
      <c r="L176" s="19">
        <f>DAY(Таблица14[[#This Row],[Д/проводки]])</f>
        <v>18</v>
      </c>
      <c r="M176" s="19">
        <f>MONTH(Таблица14[[#This Row],[Д/проводки]])</f>
        <v>10</v>
      </c>
      <c r="N176" s="19">
        <f>YEAR(Таблица14[[#This Row],[Д/проводки]])</f>
        <v>2014</v>
      </c>
    </row>
    <row r="177" spans="1:14" x14ac:dyDescent="0.25">
      <c r="A177" s="30">
        <v>661738</v>
      </c>
      <c r="B177" s="30" t="s">
        <v>150</v>
      </c>
      <c r="C177" s="16" t="s">
        <v>2632</v>
      </c>
      <c r="D177" s="16">
        <v>15</v>
      </c>
      <c r="E177" s="16" t="s">
        <v>2937</v>
      </c>
      <c r="F177" s="30" t="s">
        <v>810</v>
      </c>
      <c r="G177" s="30">
        <v>1001</v>
      </c>
      <c r="H177" s="30">
        <v>4</v>
      </c>
      <c r="I177" s="30">
        <v>7255.57</v>
      </c>
      <c r="J177" s="38">
        <v>41930</v>
      </c>
      <c r="K177" s="30">
        <v>11128</v>
      </c>
      <c r="L177" s="19">
        <f>DAY(Таблица14[[#This Row],[Д/проводки]])</f>
        <v>18</v>
      </c>
      <c r="M177" s="19">
        <f>MONTH(Таблица14[[#This Row],[Д/проводки]])</f>
        <v>10</v>
      </c>
      <c r="N177" s="19">
        <f>YEAR(Таблица14[[#This Row],[Д/проводки]])</f>
        <v>2014</v>
      </c>
    </row>
    <row r="178" spans="1:14" x14ac:dyDescent="0.25">
      <c r="A178" s="30">
        <v>663960</v>
      </c>
      <c r="B178" s="30" t="s">
        <v>378</v>
      </c>
      <c r="C178" s="16" t="s">
        <v>918</v>
      </c>
      <c r="D178" s="16">
        <v>16</v>
      </c>
      <c r="E178" s="16" t="s">
        <v>2970</v>
      </c>
      <c r="F178" s="30" t="s">
        <v>810</v>
      </c>
      <c r="G178" s="30">
        <v>1001</v>
      </c>
      <c r="H178" s="30">
        <v>4</v>
      </c>
      <c r="I178" s="30">
        <v>7932.2</v>
      </c>
      <c r="J178" s="38">
        <v>41930</v>
      </c>
      <c r="K178" s="30">
        <v>12532</v>
      </c>
      <c r="L178" s="19">
        <f>DAY(Таблица14[[#This Row],[Д/проводки]])</f>
        <v>18</v>
      </c>
      <c r="M178" s="19">
        <f>MONTH(Таблица14[[#This Row],[Д/проводки]])</f>
        <v>10</v>
      </c>
      <c r="N178" s="19">
        <f>YEAR(Таблица14[[#This Row],[Д/проводки]])</f>
        <v>2014</v>
      </c>
    </row>
    <row r="179" spans="1:14" x14ac:dyDescent="0.25">
      <c r="A179" s="30">
        <v>665774</v>
      </c>
      <c r="B179" s="30" t="s">
        <v>678</v>
      </c>
      <c r="C179" s="16" t="s">
        <v>2990</v>
      </c>
      <c r="D179" s="16">
        <v>16</v>
      </c>
      <c r="E179" s="16" t="s">
        <v>2950</v>
      </c>
      <c r="F179" s="30" t="s">
        <v>810</v>
      </c>
      <c r="G179" s="30">
        <v>1001</v>
      </c>
      <c r="H179" s="30">
        <v>4</v>
      </c>
      <c r="I179" s="30">
        <v>8016.96</v>
      </c>
      <c r="J179" s="38">
        <v>41930</v>
      </c>
      <c r="K179" s="30">
        <v>12532</v>
      </c>
      <c r="L179" s="19">
        <f>DAY(Таблица14[[#This Row],[Д/проводки]])</f>
        <v>18</v>
      </c>
      <c r="M179" s="19">
        <f>MONTH(Таблица14[[#This Row],[Д/проводки]])</f>
        <v>10</v>
      </c>
      <c r="N179" s="19">
        <f>YEAR(Таблица14[[#This Row],[Д/проводки]])</f>
        <v>2014</v>
      </c>
    </row>
    <row r="180" spans="1:14" x14ac:dyDescent="0.25">
      <c r="A180" s="30">
        <v>818828</v>
      </c>
      <c r="B180" s="30" t="s">
        <v>473</v>
      </c>
      <c r="C180" s="16" t="s">
        <v>3151</v>
      </c>
      <c r="D180" s="16">
        <v>16</v>
      </c>
      <c r="E180" s="16" t="s">
        <v>2974</v>
      </c>
      <c r="F180" s="30" t="s">
        <v>810</v>
      </c>
      <c r="G180" s="30">
        <v>1001</v>
      </c>
      <c r="H180" s="30">
        <v>4</v>
      </c>
      <c r="I180" s="30">
        <v>8665.7999999999993</v>
      </c>
      <c r="J180" s="38">
        <v>41930</v>
      </c>
      <c r="K180" s="30">
        <v>13180</v>
      </c>
      <c r="L180" s="19">
        <f>DAY(Таблица14[[#This Row],[Д/проводки]])</f>
        <v>18</v>
      </c>
      <c r="M180" s="19">
        <f>MONTH(Таблица14[[#This Row],[Д/проводки]])</f>
        <v>10</v>
      </c>
      <c r="N180" s="19">
        <f>YEAR(Таблица14[[#This Row],[Д/проводки]])</f>
        <v>2014</v>
      </c>
    </row>
    <row r="181" spans="1:14" x14ac:dyDescent="0.25">
      <c r="A181" s="30">
        <v>828789</v>
      </c>
      <c r="B181" s="30" t="s">
        <v>690</v>
      </c>
      <c r="C181" s="16" t="s">
        <v>877</v>
      </c>
      <c r="D181" s="16">
        <v>16</v>
      </c>
      <c r="E181" s="16" t="s">
        <v>2950</v>
      </c>
      <c r="F181" s="30" t="s">
        <v>810</v>
      </c>
      <c r="G181" s="30">
        <v>1001</v>
      </c>
      <c r="H181" s="30">
        <v>4</v>
      </c>
      <c r="I181" s="30">
        <v>8588.42</v>
      </c>
      <c r="J181" s="38">
        <v>41930</v>
      </c>
      <c r="K181" s="30">
        <v>13180</v>
      </c>
      <c r="L181" s="19">
        <f>DAY(Таблица14[[#This Row],[Д/проводки]])</f>
        <v>18</v>
      </c>
      <c r="M181" s="19">
        <f>MONTH(Таблица14[[#This Row],[Д/проводки]])</f>
        <v>10</v>
      </c>
      <c r="N181" s="19">
        <f>YEAR(Таблица14[[#This Row],[Д/проводки]])</f>
        <v>2014</v>
      </c>
    </row>
    <row r="182" spans="1:14" x14ac:dyDescent="0.25">
      <c r="A182" s="30">
        <v>828791</v>
      </c>
      <c r="B182" s="30" t="s">
        <v>162</v>
      </c>
      <c r="C182" s="16" t="s">
        <v>2954</v>
      </c>
      <c r="D182" s="16">
        <v>15</v>
      </c>
      <c r="E182" s="16" t="s">
        <v>2937</v>
      </c>
      <c r="F182" s="30" t="s">
        <v>810</v>
      </c>
      <c r="G182" s="30">
        <v>1001</v>
      </c>
      <c r="H182" s="30">
        <v>4</v>
      </c>
      <c r="I182" s="30">
        <v>7267.13</v>
      </c>
      <c r="J182" s="38">
        <v>41930</v>
      </c>
      <c r="K182" s="30">
        <v>11152</v>
      </c>
      <c r="L182" s="19">
        <f>DAY(Таблица14[[#This Row],[Д/проводки]])</f>
        <v>18</v>
      </c>
      <c r="M182" s="19">
        <f>MONTH(Таблица14[[#This Row],[Д/проводки]])</f>
        <v>10</v>
      </c>
      <c r="N182" s="19">
        <f>YEAR(Таблица14[[#This Row],[Д/проводки]])</f>
        <v>2014</v>
      </c>
    </row>
    <row r="183" spans="1:14" x14ac:dyDescent="0.25">
      <c r="A183" s="30">
        <v>876266</v>
      </c>
      <c r="B183" s="30" t="s">
        <v>911</v>
      </c>
      <c r="C183" s="16" t="s">
        <v>2979</v>
      </c>
      <c r="D183" s="16">
        <v>15</v>
      </c>
      <c r="E183" s="16" t="s">
        <v>2978</v>
      </c>
      <c r="F183" s="30" t="s">
        <v>811</v>
      </c>
      <c r="G183" s="30">
        <v>1001</v>
      </c>
      <c r="H183" s="30">
        <v>4</v>
      </c>
      <c r="I183" s="30">
        <v>3329.16</v>
      </c>
      <c r="J183" s="38">
        <v>41930</v>
      </c>
      <c r="K183" s="30">
        <v>4720</v>
      </c>
      <c r="L183" s="19">
        <f>DAY(Таблица14[[#This Row],[Д/проводки]])</f>
        <v>18</v>
      </c>
      <c r="M183" s="19">
        <f>MONTH(Таблица14[[#This Row],[Д/проводки]])</f>
        <v>10</v>
      </c>
      <c r="N183" s="19">
        <f>YEAR(Таблица14[[#This Row],[Д/проводки]])</f>
        <v>2014</v>
      </c>
    </row>
    <row r="184" spans="1:14" x14ac:dyDescent="0.25">
      <c r="A184" s="30">
        <v>876267</v>
      </c>
      <c r="B184" s="30" t="s">
        <v>970</v>
      </c>
      <c r="C184" s="16" t="s">
        <v>3145</v>
      </c>
      <c r="D184" s="16">
        <v>16</v>
      </c>
      <c r="E184" s="16" t="s">
        <v>2950</v>
      </c>
      <c r="F184" s="30" t="s">
        <v>811</v>
      </c>
      <c r="G184" s="30">
        <v>1001</v>
      </c>
      <c r="H184" s="30">
        <v>4</v>
      </c>
      <c r="I184" s="30">
        <v>4197.12</v>
      </c>
      <c r="J184" s="38">
        <v>41930</v>
      </c>
      <c r="K184" s="30">
        <v>6080</v>
      </c>
      <c r="L184" s="19">
        <f>DAY(Таблица14[[#This Row],[Д/проводки]])</f>
        <v>18</v>
      </c>
      <c r="M184" s="19">
        <f>MONTH(Таблица14[[#This Row],[Д/проводки]])</f>
        <v>10</v>
      </c>
      <c r="N184" s="19">
        <f>YEAR(Таблица14[[#This Row],[Д/проводки]])</f>
        <v>2014</v>
      </c>
    </row>
    <row r="185" spans="1:14" x14ac:dyDescent="0.25">
      <c r="A185" s="30">
        <v>876268</v>
      </c>
      <c r="B185" s="30" t="s">
        <v>928</v>
      </c>
      <c r="C185" s="16" t="s">
        <v>927</v>
      </c>
      <c r="D185" s="16">
        <v>14</v>
      </c>
      <c r="E185" s="16" t="s">
        <v>2941</v>
      </c>
      <c r="F185" s="30" t="s">
        <v>811</v>
      </c>
      <c r="G185" s="30">
        <v>1001</v>
      </c>
      <c r="H185" s="30">
        <v>12</v>
      </c>
      <c r="I185" s="30">
        <v>6254.28</v>
      </c>
      <c r="J185" s="38">
        <v>41930</v>
      </c>
      <c r="K185" s="30">
        <v>9720</v>
      </c>
      <c r="L185" s="19">
        <f>DAY(Таблица14[[#This Row],[Д/проводки]])</f>
        <v>18</v>
      </c>
      <c r="M185" s="19">
        <f>MONTH(Таблица14[[#This Row],[Д/проводки]])</f>
        <v>10</v>
      </c>
      <c r="N185" s="19">
        <f>YEAR(Таблица14[[#This Row],[Д/проводки]])</f>
        <v>2014</v>
      </c>
    </row>
    <row r="186" spans="1:14" x14ac:dyDescent="0.25">
      <c r="A186" s="30">
        <v>876269</v>
      </c>
      <c r="B186" s="30" t="s">
        <v>922</v>
      </c>
      <c r="C186" s="16" t="s">
        <v>3133</v>
      </c>
      <c r="D186" s="16">
        <v>13</v>
      </c>
      <c r="E186" s="16" t="s">
        <v>3206</v>
      </c>
      <c r="F186" s="30" t="s">
        <v>811</v>
      </c>
      <c r="G186" s="30">
        <v>1001</v>
      </c>
      <c r="H186" s="30">
        <v>4</v>
      </c>
      <c r="I186" s="30">
        <v>1534.56</v>
      </c>
      <c r="J186" s="38">
        <v>41930</v>
      </c>
      <c r="K186" s="30">
        <v>2200</v>
      </c>
      <c r="L186" s="19">
        <f>DAY(Таблица14[[#This Row],[Д/проводки]])</f>
        <v>18</v>
      </c>
      <c r="M186" s="19">
        <f>MONTH(Таблица14[[#This Row],[Д/проводки]])</f>
        <v>10</v>
      </c>
      <c r="N186" s="19">
        <f>YEAR(Таблица14[[#This Row],[Д/проводки]])</f>
        <v>2014</v>
      </c>
    </row>
    <row r="187" spans="1:14" x14ac:dyDescent="0.25">
      <c r="A187" s="30">
        <v>887481</v>
      </c>
      <c r="B187" s="30" t="s">
        <v>864</v>
      </c>
      <c r="C187" s="16" t="s">
        <v>2940</v>
      </c>
      <c r="D187" s="16">
        <v>15</v>
      </c>
      <c r="E187" s="16" t="s">
        <v>2937</v>
      </c>
      <c r="F187" s="30" t="s">
        <v>811</v>
      </c>
      <c r="G187" s="30">
        <v>1001</v>
      </c>
      <c r="H187" s="30">
        <v>4</v>
      </c>
      <c r="I187" s="30">
        <v>2956.24</v>
      </c>
      <c r="J187" s="38">
        <v>41930</v>
      </c>
      <c r="K187" s="30">
        <v>4612</v>
      </c>
      <c r="L187" s="19">
        <f>DAY(Таблица14[[#This Row],[Д/проводки]])</f>
        <v>18</v>
      </c>
      <c r="M187" s="19">
        <f>MONTH(Таблица14[[#This Row],[Д/проводки]])</f>
        <v>10</v>
      </c>
      <c r="N187" s="19">
        <f>YEAR(Таблица14[[#This Row],[Д/проводки]])</f>
        <v>2014</v>
      </c>
    </row>
    <row r="188" spans="1:14" x14ac:dyDescent="0.25">
      <c r="A188" s="30">
        <v>895247</v>
      </c>
      <c r="B188" s="30" t="s">
        <v>917</v>
      </c>
      <c r="C188" s="16" t="s">
        <v>918</v>
      </c>
      <c r="D188" s="16">
        <v>16</v>
      </c>
      <c r="E188" s="16" t="s">
        <v>2970</v>
      </c>
      <c r="F188" s="30" t="s">
        <v>811</v>
      </c>
      <c r="G188" s="30">
        <v>1001</v>
      </c>
      <c r="H188" s="30">
        <v>4</v>
      </c>
      <c r="I188" s="30">
        <v>3696.76</v>
      </c>
      <c r="J188" s="38">
        <v>41930</v>
      </c>
      <c r="K188" s="30">
        <v>5680</v>
      </c>
      <c r="L188" s="19">
        <f>DAY(Таблица14[[#This Row],[Д/проводки]])</f>
        <v>18</v>
      </c>
      <c r="M188" s="19">
        <f>MONTH(Таблица14[[#This Row],[Д/проводки]])</f>
        <v>10</v>
      </c>
      <c r="N188" s="19">
        <f>YEAR(Таблица14[[#This Row],[Д/проводки]])</f>
        <v>2014</v>
      </c>
    </row>
    <row r="189" spans="1:14" x14ac:dyDescent="0.25">
      <c r="A189" s="30">
        <v>487232</v>
      </c>
      <c r="B189" s="30" t="s">
        <v>921</v>
      </c>
      <c r="C189" s="16" t="s">
        <v>3133</v>
      </c>
      <c r="D189" s="16">
        <v>13</v>
      </c>
      <c r="E189" s="16" t="s">
        <v>3206</v>
      </c>
      <c r="F189" s="30" t="s">
        <v>811</v>
      </c>
      <c r="G189" s="30">
        <v>1002</v>
      </c>
      <c r="H189" s="30">
        <v>4</v>
      </c>
      <c r="I189" s="30">
        <v>1612.76</v>
      </c>
      <c r="J189" s="38">
        <v>41930</v>
      </c>
      <c r="K189" s="30">
        <v>2160</v>
      </c>
      <c r="L189" s="19">
        <f>DAY(Таблица14[[#This Row],[Д/проводки]])</f>
        <v>18</v>
      </c>
      <c r="M189" s="19">
        <f>MONTH(Таблица14[[#This Row],[Д/проводки]])</f>
        <v>10</v>
      </c>
      <c r="N189" s="19">
        <f>YEAR(Таблица14[[#This Row],[Д/проводки]])</f>
        <v>2014</v>
      </c>
    </row>
    <row r="190" spans="1:14" x14ac:dyDescent="0.25">
      <c r="A190" s="30">
        <v>661530</v>
      </c>
      <c r="B190" s="30" t="s">
        <v>1949</v>
      </c>
      <c r="C190" s="16" t="s">
        <v>2968</v>
      </c>
      <c r="D190" s="16">
        <v>15</v>
      </c>
      <c r="E190" s="16" t="s">
        <v>2946</v>
      </c>
      <c r="F190" s="30" t="s">
        <v>810</v>
      </c>
      <c r="G190" s="30">
        <v>1002</v>
      </c>
      <c r="H190" s="30">
        <v>4</v>
      </c>
      <c r="I190" s="30">
        <v>6779.68</v>
      </c>
      <c r="J190" s="38">
        <v>41930</v>
      </c>
      <c r="K190" s="30">
        <v>10608</v>
      </c>
      <c r="L190" s="19">
        <f>DAY(Таблица14[[#This Row],[Д/проводки]])</f>
        <v>18</v>
      </c>
      <c r="M190" s="19">
        <f>MONTH(Таблица14[[#This Row],[Д/проводки]])</f>
        <v>10</v>
      </c>
      <c r="N190" s="19">
        <f>YEAR(Таблица14[[#This Row],[Д/проводки]])</f>
        <v>2014</v>
      </c>
    </row>
    <row r="191" spans="1:14" x14ac:dyDescent="0.25">
      <c r="A191" s="30">
        <v>661568</v>
      </c>
      <c r="B191" s="30" t="s">
        <v>584</v>
      </c>
      <c r="C191" s="16" t="s">
        <v>2984</v>
      </c>
      <c r="D191" s="16">
        <v>16</v>
      </c>
      <c r="E191" s="16" t="s">
        <v>2950</v>
      </c>
      <c r="F191" s="30" t="s">
        <v>810</v>
      </c>
      <c r="G191" s="30">
        <v>1002</v>
      </c>
      <c r="H191" s="30">
        <v>4</v>
      </c>
      <c r="I191" s="30">
        <v>8016.96</v>
      </c>
      <c r="J191" s="38">
        <v>41930</v>
      </c>
      <c r="K191" s="30">
        <v>12532</v>
      </c>
      <c r="L191" s="19">
        <f>DAY(Таблица14[[#This Row],[Д/проводки]])</f>
        <v>18</v>
      </c>
      <c r="M191" s="19">
        <f>MONTH(Таблица14[[#This Row],[Д/проводки]])</f>
        <v>10</v>
      </c>
      <c r="N191" s="19">
        <f>YEAR(Таблица14[[#This Row],[Д/проводки]])</f>
        <v>2014</v>
      </c>
    </row>
    <row r="192" spans="1:14" x14ac:dyDescent="0.25">
      <c r="A192" s="30">
        <v>665747</v>
      </c>
      <c r="B192" s="30" t="s">
        <v>479</v>
      </c>
      <c r="C192" s="16" t="s">
        <v>2641</v>
      </c>
      <c r="D192" s="16">
        <v>16</v>
      </c>
      <c r="E192" s="16" t="s">
        <v>2977</v>
      </c>
      <c r="F192" s="30" t="s">
        <v>810</v>
      </c>
      <c r="G192" s="30">
        <v>1002</v>
      </c>
      <c r="H192" s="30">
        <v>4</v>
      </c>
      <c r="I192" s="30">
        <v>7932.2</v>
      </c>
      <c r="J192" s="38">
        <v>41930</v>
      </c>
      <c r="K192" s="30">
        <v>12532</v>
      </c>
      <c r="L192" s="19">
        <f>DAY(Таблица14[[#This Row],[Д/проводки]])</f>
        <v>18</v>
      </c>
      <c r="M192" s="19">
        <f>MONTH(Таблица14[[#This Row],[Д/проводки]])</f>
        <v>10</v>
      </c>
      <c r="N192" s="19">
        <f>YEAR(Таблица14[[#This Row],[Д/проводки]])</f>
        <v>2014</v>
      </c>
    </row>
    <row r="193" spans="1:14" x14ac:dyDescent="0.25">
      <c r="A193" s="30">
        <v>665914</v>
      </c>
      <c r="B193" s="30" t="s">
        <v>213</v>
      </c>
      <c r="C193" s="16" t="s">
        <v>3152</v>
      </c>
      <c r="D193" s="16">
        <v>14</v>
      </c>
      <c r="E193" s="16" t="s">
        <v>3209</v>
      </c>
      <c r="F193" s="30" t="s">
        <v>810</v>
      </c>
      <c r="G193" s="30">
        <v>1002</v>
      </c>
      <c r="H193" s="30">
        <v>4</v>
      </c>
      <c r="I193" s="30">
        <v>5447.32</v>
      </c>
      <c r="J193" s="38">
        <v>41930</v>
      </c>
      <c r="K193" s="30">
        <v>8556</v>
      </c>
      <c r="L193" s="19">
        <f>DAY(Таблица14[[#This Row],[Д/проводки]])</f>
        <v>18</v>
      </c>
      <c r="M193" s="19">
        <f>MONTH(Таблица14[[#This Row],[Д/проводки]])</f>
        <v>10</v>
      </c>
      <c r="N193" s="19">
        <f>YEAR(Таблица14[[#This Row],[Д/проводки]])</f>
        <v>2014</v>
      </c>
    </row>
    <row r="194" spans="1:14" x14ac:dyDescent="0.25">
      <c r="A194" s="30">
        <v>665952</v>
      </c>
      <c r="B194" s="30" t="s">
        <v>233</v>
      </c>
      <c r="C194" s="16" t="s">
        <v>2966</v>
      </c>
      <c r="D194" s="16">
        <v>15</v>
      </c>
      <c r="E194" s="16" t="s">
        <v>2948</v>
      </c>
      <c r="F194" s="30" t="s">
        <v>810</v>
      </c>
      <c r="G194" s="30">
        <v>1002</v>
      </c>
      <c r="H194" s="30">
        <v>4</v>
      </c>
      <c r="I194" s="30">
        <v>6711.88</v>
      </c>
      <c r="J194" s="38">
        <v>41930</v>
      </c>
      <c r="K194" s="30">
        <v>10608</v>
      </c>
      <c r="L194" s="19">
        <f>DAY(Таблица14[[#This Row],[Д/проводки]])</f>
        <v>18</v>
      </c>
      <c r="M194" s="19">
        <f>MONTH(Таблица14[[#This Row],[Д/проводки]])</f>
        <v>10</v>
      </c>
      <c r="N194" s="19">
        <f>YEAR(Таблица14[[#This Row],[Д/проводки]])</f>
        <v>2014</v>
      </c>
    </row>
    <row r="195" spans="1:14" x14ac:dyDescent="0.25">
      <c r="A195" s="30">
        <v>759255</v>
      </c>
      <c r="B195" s="30" t="s">
        <v>156</v>
      </c>
      <c r="C195" s="16" t="s">
        <v>2954</v>
      </c>
      <c r="D195" s="16">
        <v>15</v>
      </c>
      <c r="E195" s="16" t="s">
        <v>2937</v>
      </c>
      <c r="F195" s="30" t="s">
        <v>810</v>
      </c>
      <c r="G195" s="30">
        <v>1002</v>
      </c>
      <c r="H195" s="30">
        <v>4</v>
      </c>
      <c r="I195" s="30">
        <v>7267.53</v>
      </c>
      <c r="J195" s="38">
        <v>41930</v>
      </c>
      <c r="K195" s="30">
        <v>11128</v>
      </c>
      <c r="L195" s="19">
        <f>DAY(Таблица14[[#This Row],[Д/проводки]])</f>
        <v>18</v>
      </c>
      <c r="M195" s="19">
        <f>MONTH(Таблица14[[#This Row],[Д/проводки]])</f>
        <v>10</v>
      </c>
      <c r="N195" s="19">
        <f>YEAR(Таблица14[[#This Row],[Д/проводки]])</f>
        <v>2014</v>
      </c>
    </row>
    <row r="196" spans="1:14" x14ac:dyDescent="0.25">
      <c r="A196" s="30">
        <v>761819</v>
      </c>
      <c r="B196" s="30" t="s">
        <v>800</v>
      </c>
      <c r="C196" s="16" t="s">
        <v>3012</v>
      </c>
      <c r="D196" s="16">
        <v>17</v>
      </c>
      <c r="E196" s="16" t="s">
        <v>3011</v>
      </c>
      <c r="F196" s="30" t="s">
        <v>810</v>
      </c>
      <c r="G196" s="30">
        <v>1002</v>
      </c>
      <c r="H196" s="30">
        <v>8</v>
      </c>
      <c r="I196" s="30">
        <v>19054.169999999998</v>
      </c>
      <c r="J196" s="38">
        <v>41930</v>
      </c>
      <c r="K196" s="30">
        <v>29640</v>
      </c>
      <c r="L196" s="19">
        <f>DAY(Таблица14[[#This Row],[Д/проводки]])</f>
        <v>18</v>
      </c>
      <c r="M196" s="19">
        <f>MONTH(Таблица14[[#This Row],[Д/проводки]])</f>
        <v>10</v>
      </c>
      <c r="N196" s="19">
        <f>YEAR(Таблица14[[#This Row],[Д/проводки]])</f>
        <v>2014</v>
      </c>
    </row>
    <row r="197" spans="1:14" x14ac:dyDescent="0.25">
      <c r="A197" s="30">
        <v>832864</v>
      </c>
      <c r="B197" s="30" t="s">
        <v>718</v>
      </c>
      <c r="C197" s="16" t="s">
        <v>2951</v>
      </c>
      <c r="D197" s="16">
        <v>16</v>
      </c>
      <c r="E197" s="16" t="s">
        <v>2950</v>
      </c>
      <c r="F197" s="30" t="s">
        <v>810</v>
      </c>
      <c r="G197" s="30">
        <v>1002</v>
      </c>
      <c r="H197" s="30">
        <v>4</v>
      </c>
      <c r="I197" s="30">
        <v>9315.7199999999993</v>
      </c>
      <c r="J197" s="38">
        <v>41930</v>
      </c>
      <c r="K197" s="30">
        <v>14276</v>
      </c>
      <c r="L197" s="19">
        <f>DAY(Таблица14[[#This Row],[Д/проводки]])</f>
        <v>18</v>
      </c>
      <c r="M197" s="19">
        <f>MONTH(Таблица14[[#This Row],[Д/проводки]])</f>
        <v>10</v>
      </c>
      <c r="N197" s="19">
        <f>YEAR(Таблица14[[#This Row],[Д/проводки]])</f>
        <v>2014</v>
      </c>
    </row>
    <row r="198" spans="1:14" x14ac:dyDescent="0.25">
      <c r="A198" s="30">
        <v>876268</v>
      </c>
      <c r="B198" s="30" t="s">
        <v>928</v>
      </c>
      <c r="C198" s="16" t="s">
        <v>927</v>
      </c>
      <c r="D198" s="16">
        <v>14</v>
      </c>
      <c r="E198" s="16" t="s">
        <v>2941</v>
      </c>
      <c r="F198" s="30" t="s">
        <v>811</v>
      </c>
      <c r="G198" s="30">
        <v>1002</v>
      </c>
      <c r="H198" s="30">
        <v>4</v>
      </c>
      <c r="I198" s="30">
        <v>2065.96</v>
      </c>
      <c r="J198" s="38">
        <v>41930</v>
      </c>
      <c r="K198" s="30">
        <v>3240</v>
      </c>
      <c r="L198" s="19">
        <f>DAY(Таблица14[[#This Row],[Д/проводки]])</f>
        <v>18</v>
      </c>
      <c r="M198" s="19">
        <f>MONTH(Таблица14[[#This Row],[Д/проводки]])</f>
        <v>10</v>
      </c>
      <c r="N198" s="19">
        <f>YEAR(Таблица14[[#This Row],[Д/проводки]])</f>
        <v>2014</v>
      </c>
    </row>
    <row r="199" spans="1:14" x14ac:dyDescent="0.25">
      <c r="A199" s="30">
        <v>876270</v>
      </c>
      <c r="B199" s="30" t="s">
        <v>935</v>
      </c>
      <c r="C199" s="16" t="s">
        <v>3129</v>
      </c>
      <c r="D199" s="16">
        <v>13</v>
      </c>
      <c r="E199" s="16" t="s">
        <v>3206</v>
      </c>
      <c r="F199" s="30" t="s">
        <v>811</v>
      </c>
      <c r="G199" s="30">
        <v>1002</v>
      </c>
      <c r="H199" s="30">
        <v>4</v>
      </c>
      <c r="I199" s="30">
        <v>1534.56</v>
      </c>
      <c r="J199" s="38">
        <v>41930</v>
      </c>
      <c r="K199" s="30">
        <v>2200</v>
      </c>
      <c r="L199" s="19">
        <f>DAY(Таблица14[[#This Row],[Д/проводки]])</f>
        <v>18</v>
      </c>
      <c r="M199" s="19">
        <f>MONTH(Таблица14[[#This Row],[Д/проводки]])</f>
        <v>10</v>
      </c>
      <c r="N199" s="19">
        <f>YEAR(Таблица14[[#This Row],[Д/проводки]])</f>
        <v>2014</v>
      </c>
    </row>
    <row r="200" spans="1:14" x14ac:dyDescent="0.25">
      <c r="A200" s="30">
        <v>886827</v>
      </c>
      <c r="B200" s="30" t="s">
        <v>305</v>
      </c>
      <c r="C200" s="16" t="s">
        <v>3129</v>
      </c>
      <c r="D200" s="16">
        <v>13</v>
      </c>
      <c r="E200" s="16" t="s">
        <v>3206</v>
      </c>
      <c r="F200" s="30" t="s">
        <v>810</v>
      </c>
      <c r="G200" s="30">
        <v>1002</v>
      </c>
      <c r="H200" s="30">
        <v>4</v>
      </c>
      <c r="I200" s="30">
        <v>4271.28</v>
      </c>
      <c r="J200" s="38">
        <v>41930</v>
      </c>
      <c r="K200" s="30">
        <v>6396</v>
      </c>
      <c r="L200" s="19">
        <f>DAY(Таблица14[[#This Row],[Д/проводки]])</f>
        <v>18</v>
      </c>
      <c r="M200" s="19">
        <f>MONTH(Таблица14[[#This Row],[Д/проводки]])</f>
        <v>10</v>
      </c>
      <c r="N200" s="19">
        <f>YEAR(Таблица14[[#This Row],[Д/проводки]])</f>
        <v>2014</v>
      </c>
    </row>
    <row r="201" spans="1:14" x14ac:dyDescent="0.25">
      <c r="A201" s="30">
        <v>895245</v>
      </c>
      <c r="B201" s="30" t="s">
        <v>907</v>
      </c>
      <c r="C201" s="16" t="s">
        <v>904</v>
      </c>
      <c r="D201" s="16">
        <v>14</v>
      </c>
      <c r="E201" s="16" t="s">
        <v>2938</v>
      </c>
      <c r="F201" s="30" t="s">
        <v>811</v>
      </c>
      <c r="G201" s="30">
        <v>1002</v>
      </c>
      <c r="H201" s="30">
        <v>4</v>
      </c>
      <c r="I201" s="30">
        <v>2382.88</v>
      </c>
      <c r="J201" s="38">
        <v>41930</v>
      </c>
      <c r="K201" s="30">
        <v>3640</v>
      </c>
      <c r="L201" s="19">
        <f>DAY(Таблица14[[#This Row],[Д/проводки]])</f>
        <v>18</v>
      </c>
      <c r="M201" s="19">
        <f>MONTH(Таблица14[[#This Row],[Д/проводки]])</f>
        <v>10</v>
      </c>
      <c r="N201" s="19">
        <f>YEAR(Таблица14[[#This Row],[Д/проводки]])</f>
        <v>2014</v>
      </c>
    </row>
    <row r="202" spans="1:14" x14ac:dyDescent="0.25">
      <c r="A202" s="30">
        <v>405687</v>
      </c>
      <c r="B202" s="30" t="s">
        <v>372</v>
      </c>
      <c r="C202" s="16" t="s">
        <v>3135</v>
      </c>
      <c r="D202" s="16">
        <v>15</v>
      </c>
      <c r="E202" s="16" t="s">
        <v>2946</v>
      </c>
      <c r="F202" s="30" t="s">
        <v>810</v>
      </c>
      <c r="G202" s="30">
        <v>1001</v>
      </c>
      <c r="H202" s="30">
        <v>4</v>
      </c>
      <c r="I202" s="30">
        <v>6983.08</v>
      </c>
      <c r="J202" s="38">
        <v>41931</v>
      </c>
      <c r="K202" s="30">
        <v>11128</v>
      </c>
      <c r="L202" s="19">
        <f>DAY(Таблица14[[#This Row],[Д/проводки]])</f>
        <v>19</v>
      </c>
      <c r="M202" s="19">
        <f>MONTH(Таблица14[[#This Row],[Д/проводки]])</f>
        <v>10</v>
      </c>
      <c r="N202" s="19">
        <f>YEAR(Таблица14[[#This Row],[Д/проводки]])</f>
        <v>2014</v>
      </c>
    </row>
    <row r="203" spans="1:14" x14ac:dyDescent="0.25">
      <c r="A203" s="30">
        <v>408889</v>
      </c>
      <c r="B203" s="30" t="s">
        <v>110</v>
      </c>
      <c r="C203" s="16" t="s">
        <v>2645</v>
      </c>
      <c r="D203" s="16">
        <v>15</v>
      </c>
      <c r="E203" s="16" t="s">
        <v>2937</v>
      </c>
      <c r="F203" s="30" t="s">
        <v>810</v>
      </c>
      <c r="G203" s="30">
        <v>1001</v>
      </c>
      <c r="H203" s="30">
        <v>4</v>
      </c>
      <c r="I203" s="30">
        <v>7272.54</v>
      </c>
      <c r="J203" s="38">
        <v>41931</v>
      </c>
      <c r="K203" s="30">
        <v>11128</v>
      </c>
      <c r="L203" s="19">
        <f>DAY(Таблица14[[#This Row],[Д/проводки]])</f>
        <v>19</v>
      </c>
      <c r="M203" s="19">
        <f>MONTH(Таблица14[[#This Row],[Д/проводки]])</f>
        <v>10</v>
      </c>
      <c r="N203" s="19">
        <f>YEAR(Таблица14[[#This Row],[Д/проводки]])</f>
        <v>2014</v>
      </c>
    </row>
    <row r="204" spans="1:14" x14ac:dyDescent="0.25">
      <c r="A204" s="30">
        <v>487232</v>
      </c>
      <c r="B204" s="30" t="s">
        <v>921</v>
      </c>
      <c r="C204" s="16" t="s">
        <v>3133</v>
      </c>
      <c r="D204" s="16">
        <v>13</v>
      </c>
      <c r="E204" s="16" t="s">
        <v>3206</v>
      </c>
      <c r="F204" s="30" t="s">
        <v>811</v>
      </c>
      <c r="G204" s="30">
        <v>1001</v>
      </c>
      <c r="H204" s="30">
        <v>2</v>
      </c>
      <c r="I204" s="30">
        <v>790.16</v>
      </c>
      <c r="J204" s="38">
        <v>41931</v>
      </c>
      <c r="K204" s="30">
        <v>1080</v>
      </c>
      <c r="L204" s="19">
        <f>DAY(Таблица14[[#This Row],[Д/проводки]])</f>
        <v>19</v>
      </c>
      <c r="M204" s="19">
        <f>MONTH(Таблица14[[#This Row],[Д/проводки]])</f>
        <v>10</v>
      </c>
      <c r="N204" s="19">
        <f>YEAR(Таблица14[[#This Row],[Д/проводки]])</f>
        <v>2014</v>
      </c>
    </row>
    <row r="205" spans="1:14" x14ac:dyDescent="0.25">
      <c r="A205" s="30">
        <v>490001</v>
      </c>
      <c r="B205" s="30" t="s">
        <v>152</v>
      </c>
      <c r="C205" s="16" t="s">
        <v>2632</v>
      </c>
      <c r="D205" s="16">
        <v>15</v>
      </c>
      <c r="E205" s="16" t="s">
        <v>2937</v>
      </c>
      <c r="F205" s="30" t="s">
        <v>810</v>
      </c>
      <c r="G205" s="30">
        <v>1001</v>
      </c>
      <c r="H205" s="30">
        <v>4</v>
      </c>
      <c r="I205" s="30">
        <v>7050.84</v>
      </c>
      <c r="J205" s="38">
        <v>41931</v>
      </c>
      <c r="K205" s="30">
        <v>11128</v>
      </c>
      <c r="L205" s="19">
        <f>DAY(Таблица14[[#This Row],[Д/проводки]])</f>
        <v>19</v>
      </c>
      <c r="M205" s="19">
        <f>MONTH(Таблица14[[#This Row],[Д/проводки]])</f>
        <v>10</v>
      </c>
      <c r="N205" s="19">
        <f>YEAR(Таблица14[[#This Row],[Д/проводки]])</f>
        <v>2014</v>
      </c>
    </row>
    <row r="206" spans="1:14" x14ac:dyDescent="0.25">
      <c r="A206" s="30">
        <v>661644</v>
      </c>
      <c r="B206" s="30" t="s">
        <v>682</v>
      </c>
      <c r="C206" s="16" t="s">
        <v>877</v>
      </c>
      <c r="D206" s="16">
        <v>16</v>
      </c>
      <c r="E206" s="16" t="s">
        <v>2950</v>
      </c>
      <c r="F206" s="30" t="s">
        <v>810</v>
      </c>
      <c r="G206" s="30">
        <v>1001</v>
      </c>
      <c r="H206" s="30">
        <v>4</v>
      </c>
      <c r="I206" s="30">
        <v>7932.2</v>
      </c>
      <c r="J206" s="38">
        <v>41931</v>
      </c>
      <c r="K206" s="30">
        <v>12532</v>
      </c>
      <c r="L206" s="19">
        <f>DAY(Таблица14[[#This Row],[Д/проводки]])</f>
        <v>19</v>
      </c>
      <c r="M206" s="19">
        <f>MONTH(Таблица14[[#This Row],[Д/проводки]])</f>
        <v>10</v>
      </c>
      <c r="N206" s="19">
        <f>YEAR(Таблица14[[#This Row],[Д/проводки]])</f>
        <v>2014</v>
      </c>
    </row>
    <row r="207" spans="1:14" x14ac:dyDescent="0.25">
      <c r="A207" s="30">
        <v>661740</v>
      </c>
      <c r="B207" s="30" t="s">
        <v>154</v>
      </c>
      <c r="C207" s="16" t="s">
        <v>2632</v>
      </c>
      <c r="D207" s="16">
        <v>15</v>
      </c>
      <c r="E207" s="16" t="s">
        <v>2937</v>
      </c>
      <c r="F207" s="30" t="s">
        <v>810</v>
      </c>
      <c r="G207" s="30">
        <v>1001</v>
      </c>
      <c r="H207" s="30">
        <v>4</v>
      </c>
      <c r="I207" s="30">
        <v>6845.53</v>
      </c>
      <c r="J207" s="38">
        <v>41931</v>
      </c>
      <c r="K207" s="30">
        <v>10608</v>
      </c>
      <c r="L207" s="19">
        <f>DAY(Таблица14[[#This Row],[Д/проводки]])</f>
        <v>19</v>
      </c>
      <c r="M207" s="19">
        <f>MONTH(Таблица14[[#This Row],[Д/проводки]])</f>
        <v>10</v>
      </c>
      <c r="N207" s="19">
        <f>YEAR(Таблица14[[#This Row],[Д/проводки]])</f>
        <v>2014</v>
      </c>
    </row>
    <row r="208" spans="1:14" x14ac:dyDescent="0.25">
      <c r="A208" s="30">
        <v>665687</v>
      </c>
      <c r="B208" s="30" t="s">
        <v>661</v>
      </c>
      <c r="C208" s="16" t="s">
        <v>2989</v>
      </c>
      <c r="D208" s="16">
        <v>16</v>
      </c>
      <c r="E208" s="16" t="s">
        <v>2950</v>
      </c>
      <c r="F208" s="30" t="s">
        <v>810</v>
      </c>
      <c r="G208" s="30">
        <v>1001</v>
      </c>
      <c r="H208" s="30">
        <v>4</v>
      </c>
      <c r="I208" s="30">
        <v>8016.96</v>
      </c>
      <c r="J208" s="38">
        <v>41931</v>
      </c>
      <c r="K208" s="30">
        <v>12532</v>
      </c>
      <c r="L208" s="19">
        <f>DAY(Таблица14[[#This Row],[Д/проводки]])</f>
        <v>19</v>
      </c>
      <c r="M208" s="19">
        <f>MONTH(Таблица14[[#This Row],[Д/проводки]])</f>
        <v>10</v>
      </c>
      <c r="N208" s="19">
        <f>YEAR(Таблица14[[#This Row],[Д/проводки]])</f>
        <v>2014</v>
      </c>
    </row>
    <row r="209" spans="1:14" x14ac:dyDescent="0.25">
      <c r="A209" s="30">
        <v>665747</v>
      </c>
      <c r="B209" s="30" t="s">
        <v>479</v>
      </c>
      <c r="C209" s="16" t="s">
        <v>2641</v>
      </c>
      <c r="D209" s="16">
        <v>16</v>
      </c>
      <c r="E209" s="16" t="s">
        <v>2977</v>
      </c>
      <c r="F209" s="30" t="s">
        <v>810</v>
      </c>
      <c r="G209" s="30">
        <v>1001</v>
      </c>
      <c r="H209" s="30">
        <v>4</v>
      </c>
      <c r="I209" s="30">
        <v>8170.98</v>
      </c>
      <c r="J209" s="38">
        <v>41931</v>
      </c>
      <c r="K209" s="30">
        <v>12532</v>
      </c>
      <c r="L209" s="19">
        <f>DAY(Таблица14[[#This Row],[Д/проводки]])</f>
        <v>19</v>
      </c>
      <c r="M209" s="19">
        <f>MONTH(Таблица14[[#This Row],[Д/проводки]])</f>
        <v>10</v>
      </c>
      <c r="N209" s="19">
        <f>YEAR(Таблица14[[#This Row],[Д/проводки]])</f>
        <v>2014</v>
      </c>
    </row>
    <row r="210" spans="1:14" x14ac:dyDescent="0.25">
      <c r="A210" s="30">
        <v>760733</v>
      </c>
      <c r="B210" s="30" t="s">
        <v>879</v>
      </c>
      <c r="C210" s="16" t="s">
        <v>2972</v>
      </c>
      <c r="D210" s="16">
        <v>15</v>
      </c>
      <c r="E210" s="16" t="s">
        <v>2971</v>
      </c>
      <c r="F210" s="30" t="s">
        <v>811</v>
      </c>
      <c r="G210" s="30">
        <v>1001</v>
      </c>
      <c r="H210" s="30">
        <v>4</v>
      </c>
      <c r="I210" s="30">
        <v>2176.2800000000002</v>
      </c>
      <c r="J210" s="38">
        <v>41931</v>
      </c>
      <c r="K210" s="30">
        <v>3340</v>
      </c>
      <c r="L210" s="19">
        <f>DAY(Таблица14[[#This Row],[Д/проводки]])</f>
        <v>19</v>
      </c>
      <c r="M210" s="19">
        <f>MONTH(Таблица14[[#This Row],[Д/проводки]])</f>
        <v>10</v>
      </c>
      <c r="N210" s="19">
        <f>YEAR(Таблица14[[#This Row],[Д/проводки]])</f>
        <v>2014</v>
      </c>
    </row>
    <row r="211" spans="1:14" x14ac:dyDescent="0.25">
      <c r="A211" s="30">
        <v>812149</v>
      </c>
      <c r="B211" s="30" t="s">
        <v>394</v>
      </c>
      <c r="C211" s="16" t="s">
        <v>918</v>
      </c>
      <c r="D211" s="16">
        <v>16</v>
      </c>
      <c r="E211" s="16" t="s">
        <v>2970</v>
      </c>
      <c r="F211" s="30" t="s">
        <v>810</v>
      </c>
      <c r="G211" s="30">
        <v>1001</v>
      </c>
      <c r="H211" s="30">
        <v>4</v>
      </c>
      <c r="I211" s="30">
        <v>9302.48</v>
      </c>
      <c r="J211" s="38">
        <v>41931</v>
      </c>
      <c r="K211" s="30">
        <v>14276</v>
      </c>
      <c r="L211" s="19">
        <f>DAY(Таблица14[[#This Row],[Д/проводки]])</f>
        <v>19</v>
      </c>
      <c r="M211" s="19">
        <f>MONTH(Таблица14[[#This Row],[Д/проводки]])</f>
        <v>10</v>
      </c>
      <c r="N211" s="19">
        <f>YEAR(Таблица14[[#This Row],[Д/проводки]])</f>
        <v>2014</v>
      </c>
    </row>
    <row r="212" spans="1:14" x14ac:dyDescent="0.25">
      <c r="A212" s="30">
        <v>858203</v>
      </c>
      <c r="B212" s="30" t="s">
        <v>896</v>
      </c>
      <c r="C212" s="16" t="s">
        <v>2988</v>
      </c>
      <c r="D212" s="16">
        <v>16</v>
      </c>
      <c r="E212" s="16" t="s">
        <v>2950</v>
      </c>
      <c r="F212" s="30" t="s">
        <v>811</v>
      </c>
      <c r="G212" s="30">
        <v>1001</v>
      </c>
      <c r="H212" s="30">
        <v>4</v>
      </c>
      <c r="I212" s="30">
        <v>4157.6000000000004</v>
      </c>
      <c r="J212" s="38">
        <v>41931</v>
      </c>
      <c r="K212" s="30">
        <v>4635.72</v>
      </c>
      <c r="L212" s="19">
        <f>DAY(Таблица14[[#This Row],[Д/проводки]])</f>
        <v>19</v>
      </c>
      <c r="M212" s="19">
        <f>MONTH(Таблица14[[#This Row],[Д/проводки]])</f>
        <v>10</v>
      </c>
      <c r="N212" s="19">
        <f>YEAR(Таблица14[[#This Row],[Д/проводки]])</f>
        <v>2014</v>
      </c>
    </row>
    <row r="213" spans="1:14" x14ac:dyDescent="0.25">
      <c r="A213" s="30">
        <v>876258</v>
      </c>
      <c r="B213" s="30" t="s">
        <v>890</v>
      </c>
      <c r="C213" s="16" t="s">
        <v>3138</v>
      </c>
      <c r="D213" s="16">
        <v>16</v>
      </c>
      <c r="E213" s="16" t="s">
        <v>2950</v>
      </c>
      <c r="F213" s="30" t="s">
        <v>811</v>
      </c>
      <c r="G213" s="30">
        <v>1001</v>
      </c>
      <c r="H213" s="30">
        <v>4</v>
      </c>
      <c r="I213" s="30">
        <v>3722.72</v>
      </c>
      <c r="J213" s="38">
        <v>41931</v>
      </c>
      <c r="K213" s="30">
        <v>5720</v>
      </c>
      <c r="L213" s="19">
        <f>DAY(Таблица14[[#This Row],[Д/проводки]])</f>
        <v>19</v>
      </c>
      <c r="M213" s="19">
        <f>MONTH(Таблица14[[#This Row],[Д/проводки]])</f>
        <v>10</v>
      </c>
      <c r="N213" s="19">
        <f>YEAR(Таблица14[[#This Row],[Д/проводки]])</f>
        <v>2014</v>
      </c>
    </row>
    <row r="214" spans="1:14" x14ac:dyDescent="0.25">
      <c r="A214" s="30">
        <v>876268</v>
      </c>
      <c r="B214" s="30" t="s">
        <v>928</v>
      </c>
      <c r="C214" s="16" t="s">
        <v>927</v>
      </c>
      <c r="D214" s="16">
        <v>14</v>
      </c>
      <c r="E214" s="16" t="s">
        <v>2941</v>
      </c>
      <c r="F214" s="30" t="s">
        <v>811</v>
      </c>
      <c r="G214" s="30">
        <v>1001</v>
      </c>
      <c r="H214" s="30">
        <v>8</v>
      </c>
      <c r="I214" s="30">
        <v>4169.6000000000004</v>
      </c>
      <c r="J214" s="38">
        <v>41931</v>
      </c>
      <c r="K214" s="30">
        <v>6480</v>
      </c>
      <c r="L214" s="19">
        <f>DAY(Таблица14[[#This Row],[Д/проводки]])</f>
        <v>19</v>
      </c>
      <c r="M214" s="19">
        <f>MONTH(Таблица14[[#This Row],[Д/проводки]])</f>
        <v>10</v>
      </c>
      <c r="N214" s="19">
        <f>YEAR(Таблица14[[#This Row],[Д/проводки]])</f>
        <v>2014</v>
      </c>
    </row>
    <row r="215" spans="1:14" x14ac:dyDescent="0.25">
      <c r="A215" s="30">
        <v>876269</v>
      </c>
      <c r="B215" s="30" t="s">
        <v>922</v>
      </c>
      <c r="C215" s="16" t="s">
        <v>3133</v>
      </c>
      <c r="D215" s="16">
        <v>13</v>
      </c>
      <c r="E215" s="16" t="s">
        <v>3206</v>
      </c>
      <c r="F215" s="30" t="s">
        <v>811</v>
      </c>
      <c r="G215" s="30">
        <v>1001</v>
      </c>
      <c r="H215" s="30">
        <v>8</v>
      </c>
      <c r="I215" s="30">
        <v>3069.12</v>
      </c>
      <c r="J215" s="38">
        <v>41931</v>
      </c>
      <c r="K215" s="30">
        <v>4400</v>
      </c>
      <c r="L215" s="19">
        <f>DAY(Таблица14[[#This Row],[Д/проводки]])</f>
        <v>19</v>
      </c>
      <c r="M215" s="19">
        <f>MONTH(Таблица14[[#This Row],[Д/проводки]])</f>
        <v>10</v>
      </c>
      <c r="N215" s="19">
        <f>YEAR(Таблица14[[#This Row],[Д/проводки]])</f>
        <v>2014</v>
      </c>
    </row>
    <row r="216" spans="1:14" x14ac:dyDescent="0.25">
      <c r="A216" s="30">
        <v>887479</v>
      </c>
      <c r="B216" s="30" t="s">
        <v>949</v>
      </c>
      <c r="C216" s="16" t="s">
        <v>3134</v>
      </c>
      <c r="D216" s="16">
        <v>15</v>
      </c>
      <c r="E216" s="16" t="s">
        <v>2948</v>
      </c>
      <c r="F216" s="30" t="s">
        <v>811</v>
      </c>
      <c r="G216" s="30">
        <v>1001</v>
      </c>
      <c r="H216" s="30">
        <v>2</v>
      </c>
      <c r="I216" s="30">
        <v>1492.54</v>
      </c>
      <c r="J216" s="38">
        <v>41931</v>
      </c>
      <c r="K216" s="30">
        <v>2260</v>
      </c>
      <c r="L216" s="19">
        <f>DAY(Таблица14[[#This Row],[Д/проводки]])</f>
        <v>19</v>
      </c>
      <c r="M216" s="19">
        <f>MONTH(Таблица14[[#This Row],[Д/проводки]])</f>
        <v>10</v>
      </c>
      <c r="N216" s="19">
        <f>YEAR(Таблица14[[#This Row],[Д/проводки]])</f>
        <v>2014</v>
      </c>
    </row>
    <row r="217" spans="1:14" x14ac:dyDescent="0.25">
      <c r="A217" s="30">
        <v>895245</v>
      </c>
      <c r="B217" s="30" t="s">
        <v>907</v>
      </c>
      <c r="C217" s="16" t="s">
        <v>904</v>
      </c>
      <c r="D217" s="16">
        <v>14</v>
      </c>
      <c r="E217" s="16" t="s">
        <v>2938</v>
      </c>
      <c r="F217" s="30" t="s">
        <v>811</v>
      </c>
      <c r="G217" s="30">
        <v>1001</v>
      </c>
      <c r="H217" s="30">
        <v>2</v>
      </c>
      <c r="I217" s="30">
        <v>1191.44</v>
      </c>
      <c r="J217" s="38">
        <v>41931</v>
      </c>
      <c r="K217" s="30">
        <v>1820</v>
      </c>
      <c r="L217" s="19">
        <f>DAY(Таблица14[[#This Row],[Д/проводки]])</f>
        <v>19</v>
      </c>
      <c r="M217" s="19">
        <f>MONTH(Таблица14[[#This Row],[Д/проводки]])</f>
        <v>10</v>
      </c>
      <c r="N217" s="19">
        <f>YEAR(Таблица14[[#This Row],[Д/проводки]])</f>
        <v>2014</v>
      </c>
    </row>
    <row r="218" spans="1:14" x14ac:dyDescent="0.25">
      <c r="A218" s="30">
        <v>895248</v>
      </c>
      <c r="B218" s="30" t="s">
        <v>902</v>
      </c>
      <c r="C218" s="16" t="s">
        <v>899</v>
      </c>
      <c r="D218" s="16">
        <v>14</v>
      </c>
      <c r="E218" s="16" t="s">
        <v>2938</v>
      </c>
      <c r="F218" s="30" t="s">
        <v>811</v>
      </c>
      <c r="G218" s="30">
        <v>1001</v>
      </c>
      <c r="H218" s="30">
        <v>1</v>
      </c>
      <c r="I218" s="30">
        <v>595.72</v>
      </c>
      <c r="J218" s="38">
        <v>41931</v>
      </c>
      <c r="K218" s="30">
        <v>910</v>
      </c>
      <c r="L218" s="19">
        <f>DAY(Таблица14[[#This Row],[Д/проводки]])</f>
        <v>19</v>
      </c>
      <c r="M218" s="19">
        <f>MONTH(Таблица14[[#This Row],[Д/проводки]])</f>
        <v>10</v>
      </c>
      <c r="N218" s="19">
        <f>YEAR(Таблица14[[#This Row],[Д/проводки]])</f>
        <v>2014</v>
      </c>
    </row>
    <row r="219" spans="1:14" x14ac:dyDescent="0.25">
      <c r="A219" s="30">
        <v>895824</v>
      </c>
      <c r="B219" s="30" t="s">
        <v>892</v>
      </c>
      <c r="C219" s="16" t="s">
        <v>2991</v>
      </c>
      <c r="D219" s="16">
        <v>16</v>
      </c>
      <c r="E219" s="16" t="s">
        <v>2950</v>
      </c>
      <c r="F219" s="30" t="s">
        <v>811</v>
      </c>
      <c r="G219" s="30">
        <v>1001</v>
      </c>
      <c r="H219" s="30">
        <v>4</v>
      </c>
      <c r="I219" s="30">
        <v>3910</v>
      </c>
      <c r="J219" s="38">
        <v>41931</v>
      </c>
      <c r="K219" s="30">
        <v>5680</v>
      </c>
      <c r="L219" s="19">
        <f>DAY(Таблица14[[#This Row],[Д/проводки]])</f>
        <v>19</v>
      </c>
      <c r="M219" s="19">
        <f>MONTH(Таблица14[[#This Row],[Д/проводки]])</f>
        <v>10</v>
      </c>
      <c r="N219" s="19">
        <f>YEAR(Таблица14[[#This Row],[Д/проводки]])</f>
        <v>2014</v>
      </c>
    </row>
    <row r="220" spans="1:14" x14ac:dyDescent="0.25">
      <c r="A220" s="30">
        <v>408992</v>
      </c>
      <c r="B220" s="30" t="s">
        <v>644</v>
      </c>
      <c r="C220" s="16" t="s">
        <v>2988</v>
      </c>
      <c r="D220" s="16">
        <v>16</v>
      </c>
      <c r="E220" s="16" t="s">
        <v>2950</v>
      </c>
      <c r="F220" s="30" t="s">
        <v>810</v>
      </c>
      <c r="G220" s="30">
        <v>1002</v>
      </c>
      <c r="H220" s="30">
        <v>4</v>
      </c>
      <c r="I220" s="30">
        <v>8254.24</v>
      </c>
      <c r="J220" s="38">
        <v>41931</v>
      </c>
      <c r="K220" s="30">
        <v>13132</v>
      </c>
      <c r="L220" s="19">
        <f>DAY(Таблица14[[#This Row],[Д/проводки]])</f>
        <v>19</v>
      </c>
      <c r="M220" s="19">
        <f>MONTH(Таблица14[[#This Row],[Д/проводки]])</f>
        <v>10</v>
      </c>
      <c r="N220" s="19">
        <f>YEAR(Таблица14[[#This Row],[Д/проводки]])</f>
        <v>2014</v>
      </c>
    </row>
    <row r="221" spans="1:14" x14ac:dyDescent="0.25">
      <c r="A221" s="30">
        <v>408997</v>
      </c>
      <c r="B221" s="30" t="s">
        <v>524</v>
      </c>
      <c r="C221" s="16" t="s">
        <v>2981</v>
      </c>
      <c r="D221" s="16">
        <v>16</v>
      </c>
      <c r="E221" s="16" t="s">
        <v>2964</v>
      </c>
      <c r="F221" s="30" t="s">
        <v>810</v>
      </c>
      <c r="G221" s="30">
        <v>1002</v>
      </c>
      <c r="H221" s="30">
        <v>4</v>
      </c>
      <c r="I221" s="30">
        <v>8562.25</v>
      </c>
      <c r="J221" s="38">
        <v>41931</v>
      </c>
      <c r="K221" s="30">
        <v>13132</v>
      </c>
      <c r="L221" s="19">
        <f>DAY(Таблица14[[#This Row],[Д/проводки]])</f>
        <v>19</v>
      </c>
      <c r="M221" s="19">
        <f>MONTH(Таблица14[[#This Row],[Д/проводки]])</f>
        <v>10</v>
      </c>
      <c r="N221" s="19">
        <f>YEAR(Таблица14[[#This Row],[Д/проводки]])</f>
        <v>2014</v>
      </c>
    </row>
    <row r="222" spans="1:14" x14ac:dyDescent="0.25">
      <c r="A222" s="30">
        <v>487232</v>
      </c>
      <c r="B222" s="30" t="s">
        <v>921</v>
      </c>
      <c r="C222" s="16" t="s">
        <v>3133</v>
      </c>
      <c r="D222" s="16">
        <v>13</v>
      </c>
      <c r="E222" s="16" t="s">
        <v>3206</v>
      </c>
      <c r="F222" s="30" t="s">
        <v>811</v>
      </c>
      <c r="G222" s="30">
        <v>1002</v>
      </c>
      <c r="H222" s="30">
        <v>2</v>
      </c>
      <c r="I222" s="30">
        <v>806.36</v>
      </c>
      <c r="J222" s="38">
        <v>41931</v>
      </c>
      <c r="K222" s="30">
        <v>1080</v>
      </c>
      <c r="L222" s="19">
        <f>DAY(Таблица14[[#This Row],[Д/проводки]])</f>
        <v>19</v>
      </c>
      <c r="M222" s="19">
        <f>MONTH(Таблица14[[#This Row],[Д/проводки]])</f>
        <v>10</v>
      </c>
      <c r="N222" s="19">
        <f>YEAR(Таблица14[[#This Row],[Д/проводки]])</f>
        <v>2014</v>
      </c>
    </row>
    <row r="223" spans="1:14" x14ac:dyDescent="0.25">
      <c r="A223" s="30">
        <v>661481</v>
      </c>
      <c r="B223" s="30" t="s">
        <v>898</v>
      </c>
      <c r="C223" s="16" t="s">
        <v>899</v>
      </c>
      <c r="D223" s="16">
        <v>14</v>
      </c>
      <c r="E223" s="16" t="s">
        <v>2938</v>
      </c>
      <c r="F223" s="30" t="s">
        <v>811</v>
      </c>
      <c r="G223" s="30">
        <v>1002</v>
      </c>
      <c r="H223" s="30">
        <v>1</v>
      </c>
      <c r="I223" s="30">
        <v>793.99</v>
      </c>
      <c r="J223" s="38">
        <v>41931</v>
      </c>
      <c r="K223" s="30">
        <v>1176</v>
      </c>
      <c r="L223" s="19">
        <f>DAY(Таблица14[[#This Row],[Д/проводки]])</f>
        <v>19</v>
      </c>
      <c r="M223" s="19">
        <f>MONTH(Таблица14[[#This Row],[Д/проводки]])</f>
        <v>10</v>
      </c>
      <c r="N223" s="19">
        <f>YEAR(Таблица14[[#This Row],[Д/проводки]])</f>
        <v>2014</v>
      </c>
    </row>
    <row r="224" spans="1:14" x14ac:dyDescent="0.25">
      <c r="A224" s="30">
        <v>675284</v>
      </c>
      <c r="B224" s="30" t="s">
        <v>940</v>
      </c>
      <c r="C224" s="16" t="s">
        <v>3153</v>
      </c>
      <c r="D224" s="16">
        <v>15</v>
      </c>
      <c r="E224" s="16" t="s">
        <v>2971</v>
      </c>
      <c r="F224" s="30" t="s">
        <v>811</v>
      </c>
      <c r="G224" s="30">
        <v>1002</v>
      </c>
      <c r="H224" s="30">
        <v>4</v>
      </c>
      <c r="I224" s="30">
        <v>3037.28</v>
      </c>
      <c r="J224" s="38">
        <v>41931</v>
      </c>
      <c r="K224" s="30">
        <v>4484</v>
      </c>
      <c r="L224" s="19">
        <f>DAY(Таблица14[[#This Row],[Д/проводки]])</f>
        <v>19</v>
      </c>
      <c r="M224" s="19">
        <f>MONTH(Таблица14[[#This Row],[Д/проводки]])</f>
        <v>10</v>
      </c>
      <c r="N224" s="19">
        <f>YEAR(Таблица14[[#This Row],[Д/проводки]])</f>
        <v>2014</v>
      </c>
    </row>
    <row r="225" spans="1:14" x14ac:dyDescent="0.25">
      <c r="A225" s="30">
        <v>763966</v>
      </c>
      <c r="B225" s="30" t="s">
        <v>123</v>
      </c>
      <c r="C225" s="16" t="s">
        <v>2947</v>
      </c>
      <c r="D225" s="16">
        <v>15</v>
      </c>
      <c r="E225" s="16" t="s">
        <v>2937</v>
      </c>
      <c r="F225" s="30" t="s">
        <v>810</v>
      </c>
      <c r="G225" s="30">
        <v>1002</v>
      </c>
      <c r="H225" s="30">
        <v>4</v>
      </c>
      <c r="I225" s="30">
        <v>6917.6</v>
      </c>
      <c r="J225" s="38">
        <v>41931</v>
      </c>
      <c r="K225" s="30">
        <v>10608</v>
      </c>
      <c r="L225" s="19">
        <f>DAY(Таблица14[[#This Row],[Д/проводки]])</f>
        <v>19</v>
      </c>
      <c r="M225" s="19">
        <f>MONTH(Таблица14[[#This Row],[Д/проводки]])</f>
        <v>10</v>
      </c>
      <c r="N225" s="19">
        <f>YEAR(Таблица14[[#This Row],[Д/проводки]])</f>
        <v>2014</v>
      </c>
    </row>
    <row r="226" spans="1:14" x14ac:dyDescent="0.25">
      <c r="A226" s="30">
        <v>799520</v>
      </c>
      <c r="B226" s="30" t="s">
        <v>925</v>
      </c>
      <c r="C226" s="16" t="s">
        <v>3144</v>
      </c>
      <c r="D226" s="16">
        <v>14</v>
      </c>
      <c r="E226" s="16" t="s">
        <v>2941</v>
      </c>
      <c r="F226" s="30" t="s">
        <v>811</v>
      </c>
      <c r="G226" s="30">
        <v>1002</v>
      </c>
      <c r="H226" s="30">
        <v>1</v>
      </c>
      <c r="I226" s="30">
        <v>584.32000000000005</v>
      </c>
      <c r="J226" s="38">
        <v>41931</v>
      </c>
      <c r="K226" s="30">
        <v>894</v>
      </c>
      <c r="L226" s="19">
        <f>DAY(Таблица14[[#This Row],[Д/проводки]])</f>
        <v>19</v>
      </c>
      <c r="M226" s="19">
        <f>MONTH(Таблица14[[#This Row],[Д/проводки]])</f>
        <v>10</v>
      </c>
      <c r="N226" s="19">
        <f>YEAR(Таблица14[[#This Row],[Д/проводки]])</f>
        <v>2014</v>
      </c>
    </row>
    <row r="227" spans="1:14" x14ac:dyDescent="0.25">
      <c r="A227" s="30">
        <v>876266</v>
      </c>
      <c r="B227" s="30" t="s">
        <v>911</v>
      </c>
      <c r="C227" s="16" t="s">
        <v>2979</v>
      </c>
      <c r="D227" s="16">
        <v>15</v>
      </c>
      <c r="E227" s="16" t="s">
        <v>2978</v>
      </c>
      <c r="F227" s="30" t="s">
        <v>811</v>
      </c>
      <c r="G227" s="30">
        <v>1002</v>
      </c>
      <c r="H227" s="30">
        <v>4</v>
      </c>
      <c r="I227" s="30">
        <v>3416.96</v>
      </c>
      <c r="J227" s="38">
        <v>41931</v>
      </c>
      <c r="K227" s="30">
        <v>4720</v>
      </c>
      <c r="L227" s="19">
        <f>DAY(Таблица14[[#This Row],[Д/проводки]])</f>
        <v>19</v>
      </c>
      <c r="M227" s="19">
        <f>MONTH(Таблица14[[#This Row],[Д/проводки]])</f>
        <v>10</v>
      </c>
      <c r="N227" s="19">
        <f>YEAR(Таблица14[[#This Row],[Д/проводки]])</f>
        <v>2014</v>
      </c>
    </row>
    <row r="228" spans="1:14" x14ac:dyDescent="0.25">
      <c r="A228" s="30">
        <v>876268</v>
      </c>
      <c r="B228" s="30" t="s">
        <v>928</v>
      </c>
      <c r="C228" s="16" t="s">
        <v>927</v>
      </c>
      <c r="D228" s="16">
        <v>14</v>
      </c>
      <c r="E228" s="16" t="s">
        <v>2941</v>
      </c>
      <c r="F228" s="30" t="s">
        <v>811</v>
      </c>
      <c r="G228" s="30">
        <v>1002</v>
      </c>
      <c r="H228" s="30">
        <v>1</v>
      </c>
      <c r="I228" s="30">
        <v>516.49</v>
      </c>
      <c r="J228" s="38">
        <v>41931</v>
      </c>
      <c r="K228" s="30">
        <v>810</v>
      </c>
      <c r="L228" s="19">
        <f>DAY(Таблица14[[#This Row],[Д/проводки]])</f>
        <v>19</v>
      </c>
      <c r="M228" s="19">
        <f>MONTH(Таблица14[[#This Row],[Д/проводки]])</f>
        <v>10</v>
      </c>
      <c r="N228" s="19">
        <f>YEAR(Таблица14[[#This Row],[Д/проводки]])</f>
        <v>2014</v>
      </c>
    </row>
    <row r="229" spans="1:14" x14ac:dyDescent="0.25">
      <c r="A229" s="30">
        <v>895743</v>
      </c>
      <c r="B229" s="30" t="s">
        <v>969</v>
      </c>
      <c r="C229" s="16" t="s">
        <v>3154</v>
      </c>
      <c r="D229" s="16">
        <v>16</v>
      </c>
      <c r="E229" s="16" t="s">
        <v>2950</v>
      </c>
      <c r="F229" s="30" t="s">
        <v>811</v>
      </c>
      <c r="G229" s="30">
        <v>1002</v>
      </c>
      <c r="H229" s="30">
        <v>4</v>
      </c>
      <c r="I229" s="30">
        <v>3650.68</v>
      </c>
      <c r="J229" s="38">
        <v>41931</v>
      </c>
      <c r="K229" s="30">
        <v>5320</v>
      </c>
      <c r="L229" s="19">
        <f>DAY(Таблица14[[#This Row],[Д/проводки]])</f>
        <v>19</v>
      </c>
      <c r="M229" s="19">
        <f>MONTH(Таблица14[[#This Row],[Д/проводки]])</f>
        <v>10</v>
      </c>
      <c r="N229" s="19">
        <f>YEAR(Таблица14[[#This Row],[Д/проводки]])</f>
        <v>2014</v>
      </c>
    </row>
    <row r="230" spans="1:14" x14ac:dyDescent="0.25">
      <c r="A230" s="30">
        <v>408910</v>
      </c>
      <c r="B230" s="30" t="s">
        <v>638</v>
      </c>
      <c r="C230" s="16" t="s">
        <v>2988</v>
      </c>
      <c r="D230" s="16">
        <v>16</v>
      </c>
      <c r="E230" s="16" t="s">
        <v>2950</v>
      </c>
      <c r="F230" s="30" t="s">
        <v>810</v>
      </c>
      <c r="G230" s="30">
        <v>1001</v>
      </c>
      <c r="H230" s="30">
        <v>4</v>
      </c>
      <c r="I230" s="30">
        <v>8560.89</v>
      </c>
      <c r="J230" s="38">
        <v>41932</v>
      </c>
      <c r="K230" s="30">
        <v>13132</v>
      </c>
      <c r="L230" s="19">
        <f>DAY(Таблица14[[#This Row],[Д/проводки]])</f>
        <v>20</v>
      </c>
      <c r="M230" s="19">
        <f>MONTH(Таблица14[[#This Row],[Д/проводки]])</f>
        <v>10</v>
      </c>
      <c r="N230" s="19">
        <f>YEAR(Таблица14[[#This Row],[Д/проводки]])</f>
        <v>2014</v>
      </c>
    </row>
    <row r="231" spans="1:14" x14ac:dyDescent="0.25">
      <c r="A231" s="30">
        <v>766825</v>
      </c>
      <c r="B231" s="30" t="s">
        <v>189</v>
      </c>
      <c r="C231" s="16" t="s">
        <v>2940</v>
      </c>
      <c r="D231" s="16">
        <v>15</v>
      </c>
      <c r="E231" s="16" t="s">
        <v>2937</v>
      </c>
      <c r="F231" s="30" t="s">
        <v>810</v>
      </c>
      <c r="G231" s="30">
        <v>1001</v>
      </c>
      <c r="H231" s="30">
        <v>4</v>
      </c>
      <c r="I231" s="30">
        <v>6916.51</v>
      </c>
      <c r="J231" s="38">
        <v>41932</v>
      </c>
      <c r="K231" s="30">
        <v>10608</v>
      </c>
      <c r="L231" s="19">
        <f>DAY(Таблица14[[#This Row],[Д/проводки]])</f>
        <v>20</v>
      </c>
      <c r="M231" s="19">
        <f>MONTH(Таблица14[[#This Row],[Д/проводки]])</f>
        <v>10</v>
      </c>
      <c r="N231" s="19">
        <f>YEAR(Таблица14[[#This Row],[Д/проводки]])</f>
        <v>2014</v>
      </c>
    </row>
    <row r="232" spans="1:14" x14ac:dyDescent="0.25">
      <c r="A232" s="30">
        <v>876265</v>
      </c>
      <c r="B232" s="30" t="s">
        <v>914</v>
      </c>
      <c r="C232" s="16" t="s">
        <v>2981</v>
      </c>
      <c r="D232" s="16">
        <v>16</v>
      </c>
      <c r="E232" s="16" t="s">
        <v>2964</v>
      </c>
      <c r="F232" s="30" t="s">
        <v>811</v>
      </c>
      <c r="G232" s="30">
        <v>1001</v>
      </c>
      <c r="H232" s="30">
        <v>4</v>
      </c>
      <c r="I232" s="30">
        <v>3806.28</v>
      </c>
      <c r="J232" s="38">
        <v>41932</v>
      </c>
      <c r="K232" s="30">
        <v>5840</v>
      </c>
      <c r="L232" s="19">
        <f>DAY(Таблица14[[#This Row],[Д/проводки]])</f>
        <v>20</v>
      </c>
      <c r="M232" s="19">
        <f>MONTH(Таблица14[[#This Row],[Д/проводки]])</f>
        <v>10</v>
      </c>
      <c r="N232" s="19">
        <f>YEAR(Таблица14[[#This Row],[Д/проводки]])</f>
        <v>2014</v>
      </c>
    </row>
    <row r="233" spans="1:14" x14ac:dyDescent="0.25">
      <c r="A233" s="30">
        <v>876269</v>
      </c>
      <c r="B233" s="30" t="s">
        <v>922</v>
      </c>
      <c r="C233" s="16" t="s">
        <v>3133</v>
      </c>
      <c r="D233" s="16">
        <v>13</v>
      </c>
      <c r="E233" s="16" t="s">
        <v>3206</v>
      </c>
      <c r="F233" s="30" t="s">
        <v>811</v>
      </c>
      <c r="G233" s="30">
        <v>1001</v>
      </c>
      <c r="H233" s="30">
        <v>6</v>
      </c>
      <c r="I233" s="30">
        <v>2301.84</v>
      </c>
      <c r="J233" s="38">
        <v>41932</v>
      </c>
      <c r="K233" s="30">
        <v>3300</v>
      </c>
      <c r="L233" s="19">
        <f>DAY(Таблица14[[#This Row],[Д/проводки]])</f>
        <v>20</v>
      </c>
      <c r="M233" s="19">
        <f>MONTH(Таблица14[[#This Row],[Д/проводки]])</f>
        <v>10</v>
      </c>
      <c r="N233" s="19">
        <f>YEAR(Таблица14[[#This Row],[Д/проводки]])</f>
        <v>2014</v>
      </c>
    </row>
    <row r="234" spans="1:14" x14ac:dyDescent="0.25">
      <c r="A234" s="30">
        <v>887479</v>
      </c>
      <c r="B234" s="30" t="s">
        <v>949</v>
      </c>
      <c r="C234" s="16" t="s">
        <v>3134</v>
      </c>
      <c r="D234" s="16">
        <v>15</v>
      </c>
      <c r="E234" s="16" t="s">
        <v>2948</v>
      </c>
      <c r="F234" s="30" t="s">
        <v>811</v>
      </c>
      <c r="G234" s="30">
        <v>1001</v>
      </c>
      <c r="H234" s="30">
        <v>2</v>
      </c>
      <c r="I234" s="30">
        <v>1492.54</v>
      </c>
      <c r="J234" s="38">
        <v>41932</v>
      </c>
      <c r="K234" s="30">
        <v>2260</v>
      </c>
      <c r="L234" s="19">
        <f>DAY(Таблица14[[#This Row],[Д/проводки]])</f>
        <v>20</v>
      </c>
      <c r="M234" s="19">
        <f>MONTH(Таблица14[[#This Row],[Д/проводки]])</f>
        <v>10</v>
      </c>
      <c r="N234" s="19">
        <f>YEAR(Таблица14[[#This Row],[Д/проводки]])</f>
        <v>2014</v>
      </c>
    </row>
    <row r="235" spans="1:14" x14ac:dyDescent="0.25">
      <c r="A235" s="30">
        <v>895247</v>
      </c>
      <c r="B235" s="30" t="s">
        <v>917</v>
      </c>
      <c r="C235" s="16" t="s">
        <v>918</v>
      </c>
      <c r="D235" s="16">
        <v>16</v>
      </c>
      <c r="E235" s="16" t="s">
        <v>2970</v>
      </c>
      <c r="F235" s="30" t="s">
        <v>811</v>
      </c>
      <c r="G235" s="30">
        <v>1001</v>
      </c>
      <c r="H235" s="30">
        <v>4</v>
      </c>
      <c r="I235" s="30">
        <v>3696.76</v>
      </c>
      <c r="J235" s="38">
        <v>41932</v>
      </c>
      <c r="K235" s="30">
        <v>5680</v>
      </c>
      <c r="L235" s="19">
        <f>DAY(Таблица14[[#This Row],[Д/проводки]])</f>
        <v>20</v>
      </c>
      <c r="M235" s="19">
        <f>MONTH(Таблица14[[#This Row],[Д/проводки]])</f>
        <v>10</v>
      </c>
      <c r="N235" s="19">
        <f>YEAR(Таблица14[[#This Row],[Д/проводки]])</f>
        <v>2014</v>
      </c>
    </row>
    <row r="236" spans="1:14" x14ac:dyDescent="0.25">
      <c r="A236" s="30">
        <v>408748</v>
      </c>
      <c r="B236" s="30" t="s">
        <v>319</v>
      </c>
      <c r="C236" s="16" t="s">
        <v>927</v>
      </c>
      <c r="D236" s="16">
        <v>14</v>
      </c>
      <c r="E236" s="16" t="s">
        <v>2941</v>
      </c>
      <c r="F236" s="30" t="s">
        <v>810</v>
      </c>
      <c r="G236" s="30">
        <v>1002</v>
      </c>
      <c r="H236" s="30">
        <v>4</v>
      </c>
      <c r="I236" s="30">
        <v>5677.96</v>
      </c>
      <c r="J236" s="38">
        <v>41932</v>
      </c>
      <c r="K236" s="30">
        <v>8972</v>
      </c>
      <c r="L236" s="19">
        <f>DAY(Таблица14[[#This Row],[Д/проводки]])</f>
        <v>20</v>
      </c>
      <c r="M236" s="19">
        <f>MONTH(Таблица14[[#This Row],[Д/проводки]])</f>
        <v>10</v>
      </c>
      <c r="N236" s="19">
        <f>YEAR(Таблица14[[#This Row],[Д/проводки]])</f>
        <v>2014</v>
      </c>
    </row>
    <row r="237" spans="1:14" x14ac:dyDescent="0.25">
      <c r="A237" s="30">
        <v>408921</v>
      </c>
      <c r="B237" s="30" t="s">
        <v>604</v>
      </c>
      <c r="C237" s="16" t="s">
        <v>3155</v>
      </c>
      <c r="D237" s="16">
        <v>16</v>
      </c>
      <c r="E237" s="16" t="s">
        <v>2950</v>
      </c>
      <c r="F237" s="30" t="s">
        <v>810</v>
      </c>
      <c r="G237" s="30">
        <v>1002</v>
      </c>
      <c r="H237" s="30">
        <v>4</v>
      </c>
      <c r="I237" s="30">
        <v>8322.0400000000009</v>
      </c>
      <c r="J237" s="38">
        <v>41932</v>
      </c>
      <c r="K237" s="30">
        <v>13132</v>
      </c>
      <c r="L237" s="19">
        <f>DAY(Таблица14[[#This Row],[Д/проводки]])</f>
        <v>20</v>
      </c>
      <c r="M237" s="19">
        <f>MONTH(Таблица14[[#This Row],[Д/проводки]])</f>
        <v>10</v>
      </c>
      <c r="N237" s="19">
        <f>YEAR(Таблица14[[#This Row],[Д/проводки]])</f>
        <v>2014</v>
      </c>
    </row>
    <row r="238" spans="1:14" x14ac:dyDescent="0.25">
      <c r="A238" s="30">
        <v>487232</v>
      </c>
      <c r="B238" s="30" t="s">
        <v>921</v>
      </c>
      <c r="C238" s="16" t="s">
        <v>3133</v>
      </c>
      <c r="D238" s="16">
        <v>13</v>
      </c>
      <c r="E238" s="16" t="s">
        <v>3206</v>
      </c>
      <c r="F238" s="30" t="s">
        <v>811</v>
      </c>
      <c r="G238" s="30">
        <v>1002</v>
      </c>
      <c r="H238" s="30">
        <v>4</v>
      </c>
      <c r="I238" s="30">
        <v>1612.72</v>
      </c>
      <c r="J238" s="38">
        <v>41932</v>
      </c>
      <c r="K238" s="30">
        <v>2160</v>
      </c>
      <c r="L238" s="19">
        <f>DAY(Таблица14[[#This Row],[Д/проводки]])</f>
        <v>20</v>
      </c>
      <c r="M238" s="19">
        <f>MONTH(Таблица14[[#This Row],[Д/проводки]])</f>
        <v>10</v>
      </c>
      <c r="N238" s="19">
        <f>YEAR(Таблица14[[#This Row],[Д/проводки]])</f>
        <v>2014</v>
      </c>
    </row>
    <row r="239" spans="1:14" x14ac:dyDescent="0.25">
      <c r="A239" s="30">
        <v>661481</v>
      </c>
      <c r="B239" s="30" t="s">
        <v>898</v>
      </c>
      <c r="C239" s="16" t="s">
        <v>899</v>
      </c>
      <c r="D239" s="16">
        <v>14</v>
      </c>
      <c r="E239" s="16" t="s">
        <v>2938</v>
      </c>
      <c r="F239" s="30" t="s">
        <v>811</v>
      </c>
      <c r="G239" s="30">
        <v>1002</v>
      </c>
      <c r="H239" s="30">
        <v>4</v>
      </c>
      <c r="I239" s="30">
        <v>3176</v>
      </c>
      <c r="J239" s="38">
        <v>41932</v>
      </c>
      <c r="K239" s="30">
        <v>4704</v>
      </c>
      <c r="L239" s="19">
        <f>DAY(Таблица14[[#This Row],[Д/проводки]])</f>
        <v>20</v>
      </c>
      <c r="M239" s="19">
        <f>MONTH(Таблица14[[#This Row],[Д/проводки]])</f>
        <v>10</v>
      </c>
      <c r="N239" s="19">
        <f>YEAR(Таблица14[[#This Row],[Д/проводки]])</f>
        <v>2014</v>
      </c>
    </row>
    <row r="240" spans="1:14" x14ac:dyDescent="0.25">
      <c r="A240" s="30">
        <v>759254</v>
      </c>
      <c r="B240" s="30" t="s">
        <v>256</v>
      </c>
      <c r="C240" s="16" t="s">
        <v>872</v>
      </c>
      <c r="D240" s="16">
        <v>15</v>
      </c>
      <c r="E240" s="16" t="s">
        <v>2948</v>
      </c>
      <c r="F240" s="30" t="s">
        <v>810</v>
      </c>
      <c r="G240" s="30">
        <v>1002</v>
      </c>
      <c r="H240" s="30">
        <v>4</v>
      </c>
      <c r="I240" s="30">
        <v>6917.6</v>
      </c>
      <c r="J240" s="38">
        <v>41932</v>
      </c>
      <c r="K240" s="30">
        <v>10608</v>
      </c>
      <c r="L240" s="19">
        <f>DAY(Таблица14[[#This Row],[Д/проводки]])</f>
        <v>20</v>
      </c>
      <c r="M240" s="19">
        <f>MONTH(Таблица14[[#This Row],[Д/проводки]])</f>
        <v>10</v>
      </c>
      <c r="N240" s="19">
        <f>YEAR(Таблица14[[#This Row],[Д/проводки]])</f>
        <v>2014</v>
      </c>
    </row>
    <row r="241" spans="1:14" x14ac:dyDescent="0.25">
      <c r="A241" s="30">
        <v>820365</v>
      </c>
      <c r="B241" s="30" t="s">
        <v>557</v>
      </c>
      <c r="C241" s="16" t="s">
        <v>2982</v>
      </c>
      <c r="D241" s="16">
        <v>15</v>
      </c>
      <c r="E241" s="16" t="s">
        <v>2949</v>
      </c>
      <c r="F241" s="30" t="s">
        <v>810</v>
      </c>
      <c r="G241" s="30">
        <v>1002</v>
      </c>
      <c r="H241" s="30">
        <v>4</v>
      </c>
      <c r="I241" s="30">
        <v>7276.24</v>
      </c>
      <c r="J241" s="38">
        <v>41932</v>
      </c>
      <c r="K241" s="30">
        <v>11116</v>
      </c>
      <c r="L241" s="19">
        <f>DAY(Таблица14[[#This Row],[Д/проводки]])</f>
        <v>20</v>
      </c>
      <c r="M241" s="19">
        <f>MONTH(Таблица14[[#This Row],[Д/проводки]])</f>
        <v>10</v>
      </c>
      <c r="N241" s="19">
        <f>YEAR(Таблица14[[#This Row],[Д/проводки]])</f>
        <v>2014</v>
      </c>
    </row>
    <row r="242" spans="1:14" x14ac:dyDescent="0.25">
      <c r="A242" s="30">
        <v>876257</v>
      </c>
      <c r="B242" s="30" t="s">
        <v>885</v>
      </c>
      <c r="C242" s="16" t="s">
        <v>3156</v>
      </c>
      <c r="D242" s="16">
        <v>14</v>
      </c>
      <c r="E242" s="16" t="s">
        <v>2938</v>
      </c>
      <c r="F242" s="30" t="s">
        <v>811</v>
      </c>
      <c r="G242" s="30">
        <v>1002</v>
      </c>
      <c r="H242" s="30">
        <v>4</v>
      </c>
      <c r="I242" s="30">
        <v>2501</v>
      </c>
      <c r="J242" s="38">
        <v>41932</v>
      </c>
      <c r="K242" s="30">
        <v>3640</v>
      </c>
      <c r="L242" s="19">
        <f>DAY(Таблица14[[#This Row],[Д/проводки]])</f>
        <v>20</v>
      </c>
      <c r="M242" s="19">
        <f>MONTH(Таблица14[[#This Row],[Д/проводки]])</f>
        <v>10</v>
      </c>
      <c r="N242" s="19">
        <f>YEAR(Таблица14[[#This Row],[Д/проводки]])</f>
        <v>2014</v>
      </c>
    </row>
    <row r="243" spans="1:14" x14ac:dyDescent="0.25">
      <c r="A243" s="30">
        <v>876268</v>
      </c>
      <c r="B243" s="30" t="s">
        <v>928</v>
      </c>
      <c r="C243" s="16" t="s">
        <v>927</v>
      </c>
      <c r="D243" s="16">
        <v>14</v>
      </c>
      <c r="E243" s="16" t="s">
        <v>2941</v>
      </c>
      <c r="F243" s="30" t="s">
        <v>811</v>
      </c>
      <c r="G243" s="30">
        <v>1002</v>
      </c>
      <c r="H243" s="30">
        <v>8</v>
      </c>
      <c r="I243" s="30">
        <v>4132</v>
      </c>
      <c r="J243" s="38">
        <v>41932</v>
      </c>
      <c r="K243" s="30">
        <v>6480</v>
      </c>
      <c r="L243" s="19">
        <f>DAY(Таблица14[[#This Row],[Д/проводки]])</f>
        <v>20</v>
      </c>
      <c r="M243" s="19">
        <f>MONTH(Таблица14[[#This Row],[Д/проводки]])</f>
        <v>10</v>
      </c>
      <c r="N243" s="19">
        <f>YEAR(Таблица14[[#This Row],[Д/проводки]])</f>
        <v>2014</v>
      </c>
    </row>
    <row r="244" spans="1:14" x14ac:dyDescent="0.25">
      <c r="A244" s="30">
        <v>895245</v>
      </c>
      <c r="B244" s="30" t="s">
        <v>907</v>
      </c>
      <c r="C244" s="16" t="s">
        <v>904</v>
      </c>
      <c r="D244" s="16">
        <v>14</v>
      </c>
      <c r="E244" s="16" t="s">
        <v>2938</v>
      </c>
      <c r="F244" s="30" t="s">
        <v>811</v>
      </c>
      <c r="G244" s="30">
        <v>1002</v>
      </c>
      <c r="H244" s="30">
        <v>3</v>
      </c>
      <c r="I244" s="30">
        <v>1787.16</v>
      </c>
      <c r="J244" s="38">
        <v>41932</v>
      </c>
      <c r="K244" s="30">
        <v>2730</v>
      </c>
      <c r="L244" s="19">
        <f>DAY(Таблица14[[#This Row],[Д/проводки]])</f>
        <v>20</v>
      </c>
      <c r="M244" s="19">
        <f>MONTH(Таблица14[[#This Row],[Д/проводки]])</f>
        <v>10</v>
      </c>
      <c r="N244" s="19">
        <f>YEAR(Таблица14[[#This Row],[Д/проводки]])</f>
        <v>2014</v>
      </c>
    </row>
    <row r="245" spans="1:14" x14ac:dyDescent="0.25">
      <c r="A245" s="30">
        <v>895250</v>
      </c>
      <c r="B245" s="30" t="s">
        <v>960</v>
      </c>
      <c r="C245" s="16" t="s">
        <v>3131</v>
      </c>
      <c r="D245" s="16">
        <v>15</v>
      </c>
      <c r="E245" s="16" t="s">
        <v>2949</v>
      </c>
      <c r="F245" s="30" t="s">
        <v>811</v>
      </c>
      <c r="G245" s="30">
        <v>1002</v>
      </c>
      <c r="H245" s="30">
        <v>4</v>
      </c>
      <c r="I245" s="30">
        <v>4140</v>
      </c>
      <c r="J245" s="38">
        <v>41932</v>
      </c>
      <c r="K245" s="30">
        <v>6388</v>
      </c>
      <c r="L245" s="19">
        <f>DAY(Таблица14[[#This Row],[Д/проводки]])</f>
        <v>20</v>
      </c>
      <c r="M245" s="19">
        <f>MONTH(Таблица14[[#This Row],[Д/проводки]])</f>
        <v>10</v>
      </c>
      <c r="N245" s="19">
        <f>YEAR(Таблица14[[#This Row],[Д/проводки]])</f>
        <v>2014</v>
      </c>
    </row>
    <row r="246" spans="1:14" x14ac:dyDescent="0.25">
      <c r="A246" s="30">
        <v>405336</v>
      </c>
      <c r="B246" s="30" t="s">
        <v>44</v>
      </c>
      <c r="C246" s="16" t="s">
        <v>2961</v>
      </c>
      <c r="D246" s="16">
        <v>14</v>
      </c>
      <c r="E246" s="16" t="s">
        <v>2938</v>
      </c>
      <c r="F246" s="30" t="s">
        <v>810</v>
      </c>
      <c r="G246" s="30">
        <v>1001</v>
      </c>
      <c r="H246" s="30">
        <v>4</v>
      </c>
      <c r="I246" s="30">
        <v>5848.52</v>
      </c>
      <c r="J246" s="38">
        <v>41933</v>
      </c>
      <c r="K246" s="30">
        <v>8972</v>
      </c>
      <c r="L246" s="19">
        <f>DAY(Таблица14[[#This Row],[Д/проводки]])</f>
        <v>21</v>
      </c>
      <c r="M246" s="19">
        <f>MONTH(Таблица14[[#This Row],[Д/проводки]])</f>
        <v>10</v>
      </c>
      <c r="N246" s="19">
        <f>YEAR(Таблица14[[#This Row],[Д/проводки]])</f>
        <v>2014</v>
      </c>
    </row>
    <row r="247" spans="1:14" x14ac:dyDescent="0.25">
      <c r="A247" s="30">
        <v>445812</v>
      </c>
      <c r="B247" s="30" t="s">
        <v>933</v>
      </c>
      <c r="C247" s="16" t="s">
        <v>3129</v>
      </c>
      <c r="D247" s="16">
        <v>13</v>
      </c>
      <c r="E247" s="16" t="s">
        <v>3206</v>
      </c>
      <c r="F247" s="30" t="s">
        <v>811</v>
      </c>
      <c r="G247" s="30">
        <v>1001</v>
      </c>
      <c r="H247" s="30">
        <v>4</v>
      </c>
      <c r="I247" s="30">
        <v>1580.32</v>
      </c>
      <c r="J247" s="38">
        <v>41933</v>
      </c>
      <c r="K247" s="30">
        <v>2160</v>
      </c>
      <c r="L247" s="19">
        <f>DAY(Таблица14[[#This Row],[Д/проводки]])</f>
        <v>21</v>
      </c>
      <c r="M247" s="19">
        <f>MONTH(Таблица14[[#This Row],[Д/проводки]])</f>
        <v>10</v>
      </c>
      <c r="N247" s="19">
        <f>YEAR(Таблица14[[#This Row],[Д/проводки]])</f>
        <v>2014</v>
      </c>
    </row>
    <row r="248" spans="1:14" x14ac:dyDescent="0.25">
      <c r="A248" s="30">
        <v>754179</v>
      </c>
      <c r="B248" s="30" t="s">
        <v>893</v>
      </c>
      <c r="C248" s="16" t="s">
        <v>2951</v>
      </c>
      <c r="D248" s="16">
        <v>16</v>
      </c>
      <c r="E248" s="16" t="s">
        <v>2950</v>
      </c>
      <c r="F248" s="30" t="s">
        <v>811</v>
      </c>
      <c r="G248" s="30">
        <v>1001</v>
      </c>
      <c r="H248" s="30">
        <v>4</v>
      </c>
      <c r="I248" s="30">
        <v>3542.36</v>
      </c>
      <c r="J248" s="38">
        <v>41933</v>
      </c>
      <c r="K248" s="30">
        <v>5220</v>
      </c>
      <c r="L248" s="19">
        <f>DAY(Таблица14[[#This Row],[Д/проводки]])</f>
        <v>21</v>
      </c>
      <c r="M248" s="19">
        <f>MONTH(Таблица14[[#This Row],[Д/проводки]])</f>
        <v>10</v>
      </c>
      <c r="N248" s="19">
        <f>YEAR(Таблица14[[#This Row],[Д/проводки]])</f>
        <v>2014</v>
      </c>
    </row>
    <row r="249" spans="1:14" x14ac:dyDescent="0.25">
      <c r="A249" s="30">
        <v>858285</v>
      </c>
      <c r="B249" s="30" t="s">
        <v>868</v>
      </c>
      <c r="C249" s="16" t="s">
        <v>2961</v>
      </c>
      <c r="D249" s="16">
        <v>14</v>
      </c>
      <c r="E249" s="16" t="s">
        <v>2938</v>
      </c>
      <c r="F249" s="30" t="s">
        <v>811</v>
      </c>
      <c r="G249" s="30">
        <v>1001</v>
      </c>
      <c r="H249" s="30">
        <v>1</v>
      </c>
      <c r="I249" s="30">
        <v>700.4</v>
      </c>
      <c r="J249" s="38">
        <v>41933</v>
      </c>
      <c r="K249" s="30">
        <v>1074</v>
      </c>
      <c r="L249" s="19">
        <f>DAY(Таблица14[[#This Row],[Д/проводки]])</f>
        <v>21</v>
      </c>
      <c r="M249" s="19">
        <f>MONTH(Таблица14[[#This Row],[Д/проводки]])</f>
        <v>10</v>
      </c>
      <c r="N249" s="19">
        <f>YEAR(Таблица14[[#This Row],[Д/проводки]])</f>
        <v>2014</v>
      </c>
    </row>
    <row r="250" spans="1:14" x14ac:dyDescent="0.25">
      <c r="A250" s="30">
        <v>876257</v>
      </c>
      <c r="B250" s="30" t="s">
        <v>885</v>
      </c>
      <c r="C250" s="16" t="s">
        <v>3156</v>
      </c>
      <c r="D250" s="16">
        <v>14</v>
      </c>
      <c r="E250" s="16" t="s">
        <v>2938</v>
      </c>
      <c r="F250" s="30" t="s">
        <v>811</v>
      </c>
      <c r="G250" s="30">
        <v>1001</v>
      </c>
      <c r="H250" s="30">
        <v>4</v>
      </c>
      <c r="I250" s="30">
        <v>2501</v>
      </c>
      <c r="J250" s="38">
        <v>41933</v>
      </c>
      <c r="K250" s="30">
        <v>3640</v>
      </c>
      <c r="L250" s="19">
        <f>DAY(Таблица14[[#This Row],[Д/проводки]])</f>
        <v>21</v>
      </c>
      <c r="M250" s="19">
        <f>MONTH(Таблица14[[#This Row],[Д/проводки]])</f>
        <v>10</v>
      </c>
      <c r="N250" s="19">
        <f>YEAR(Таблица14[[#This Row],[Д/проводки]])</f>
        <v>2014</v>
      </c>
    </row>
    <row r="251" spans="1:14" x14ac:dyDescent="0.25">
      <c r="A251" s="30">
        <v>876270</v>
      </c>
      <c r="B251" s="30" t="s">
        <v>935</v>
      </c>
      <c r="C251" s="16" t="s">
        <v>3129</v>
      </c>
      <c r="D251" s="16">
        <v>13</v>
      </c>
      <c r="E251" s="16" t="s">
        <v>3206</v>
      </c>
      <c r="F251" s="30" t="s">
        <v>811</v>
      </c>
      <c r="G251" s="30">
        <v>1001</v>
      </c>
      <c r="H251" s="30">
        <v>4</v>
      </c>
      <c r="I251" s="30">
        <v>1534.56</v>
      </c>
      <c r="J251" s="38">
        <v>41933</v>
      </c>
      <c r="K251" s="30">
        <v>2200</v>
      </c>
      <c r="L251" s="19">
        <f>DAY(Таблица14[[#This Row],[Д/проводки]])</f>
        <v>21</v>
      </c>
      <c r="M251" s="19">
        <f>MONTH(Таблица14[[#This Row],[Д/проводки]])</f>
        <v>10</v>
      </c>
      <c r="N251" s="19">
        <f>YEAR(Таблица14[[#This Row],[Д/проводки]])</f>
        <v>2014</v>
      </c>
    </row>
    <row r="252" spans="1:14" x14ac:dyDescent="0.25">
      <c r="A252" s="30">
        <v>886827</v>
      </c>
      <c r="B252" s="30" t="s">
        <v>305</v>
      </c>
      <c r="C252" s="16" t="s">
        <v>3129</v>
      </c>
      <c r="D252" s="16">
        <v>13</v>
      </c>
      <c r="E252" s="16" t="s">
        <v>3206</v>
      </c>
      <c r="F252" s="30" t="s">
        <v>810</v>
      </c>
      <c r="G252" s="30">
        <v>1001</v>
      </c>
      <c r="H252" s="30">
        <v>4</v>
      </c>
      <c r="I252" s="30">
        <v>4271.28</v>
      </c>
      <c r="J252" s="38">
        <v>41933</v>
      </c>
      <c r="K252" s="30">
        <v>6396</v>
      </c>
      <c r="L252" s="19">
        <f>DAY(Таблица14[[#This Row],[Д/проводки]])</f>
        <v>21</v>
      </c>
      <c r="M252" s="19">
        <f>MONTH(Таблица14[[#This Row],[Д/проводки]])</f>
        <v>10</v>
      </c>
      <c r="N252" s="19">
        <f>YEAR(Таблица14[[#This Row],[Д/проводки]])</f>
        <v>2014</v>
      </c>
    </row>
    <row r="253" spans="1:14" x14ac:dyDescent="0.25">
      <c r="A253" s="30">
        <v>887481</v>
      </c>
      <c r="B253" s="30" t="s">
        <v>864</v>
      </c>
      <c r="C253" s="16" t="s">
        <v>2940</v>
      </c>
      <c r="D253" s="16">
        <v>15</v>
      </c>
      <c r="E253" s="16" t="s">
        <v>2937</v>
      </c>
      <c r="F253" s="30" t="s">
        <v>811</v>
      </c>
      <c r="G253" s="30">
        <v>1001</v>
      </c>
      <c r="H253" s="30">
        <v>4</v>
      </c>
      <c r="I253" s="30">
        <v>2956.24</v>
      </c>
      <c r="J253" s="38">
        <v>41933</v>
      </c>
      <c r="K253" s="30">
        <v>4612</v>
      </c>
      <c r="L253" s="19">
        <f>DAY(Таблица14[[#This Row],[Д/проводки]])</f>
        <v>21</v>
      </c>
      <c r="M253" s="19">
        <f>MONTH(Таблица14[[#This Row],[Д/проводки]])</f>
        <v>10</v>
      </c>
      <c r="N253" s="19">
        <f>YEAR(Таблица14[[#This Row],[Д/проводки]])</f>
        <v>2014</v>
      </c>
    </row>
    <row r="254" spans="1:14" x14ac:dyDescent="0.25">
      <c r="A254" s="30">
        <v>895246</v>
      </c>
      <c r="B254" s="30" t="s">
        <v>867</v>
      </c>
      <c r="C254" s="16" t="s">
        <v>3130</v>
      </c>
      <c r="D254" s="16">
        <v>15</v>
      </c>
      <c r="E254" s="16" t="s">
        <v>2948</v>
      </c>
      <c r="F254" s="30" t="s">
        <v>811</v>
      </c>
      <c r="G254" s="30">
        <v>1001</v>
      </c>
      <c r="H254" s="30">
        <v>4</v>
      </c>
      <c r="I254" s="30">
        <v>3284.76</v>
      </c>
      <c r="J254" s="38">
        <v>41933</v>
      </c>
      <c r="K254" s="30">
        <v>5040</v>
      </c>
      <c r="L254" s="19">
        <f>DAY(Таблица14[[#This Row],[Д/проводки]])</f>
        <v>21</v>
      </c>
      <c r="M254" s="19">
        <f>MONTH(Таблица14[[#This Row],[Д/проводки]])</f>
        <v>10</v>
      </c>
      <c r="N254" s="19">
        <f>YEAR(Таблица14[[#This Row],[Д/проводки]])</f>
        <v>2014</v>
      </c>
    </row>
    <row r="255" spans="1:14" x14ac:dyDescent="0.25">
      <c r="A255" s="30">
        <v>895248</v>
      </c>
      <c r="B255" s="30" t="s">
        <v>902</v>
      </c>
      <c r="C255" s="16" t="s">
        <v>899</v>
      </c>
      <c r="D255" s="16">
        <v>14</v>
      </c>
      <c r="E255" s="16" t="s">
        <v>2938</v>
      </c>
      <c r="F255" s="30" t="s">
        <v>811</v>
      </c>
      <c r="G255" s="30">
        <v>1001</v>
      </c>
      <c r="H255" s="30">
        <v>1</v>
      </c>
      <c r="I255" s="30">
        <v>595.72</v>
      </c>
      <c r="J255" s="38">
        <v>41933</v>
      </c>
      <c r="K255" s="30">
        <v>910</v>
      </c>
      <c r="L255" s="19">
        <f>DAY(Таблица14[[#This Row],[Д/проводки]])</f>
        <v>21</v>
      </c>
      <c r="M255" s="19">
        <f>MONTH(Таблица14[[#This Row],[Д/проводки]])</f>
        <v>10</v>
      </c>
      <c r="N255" s="19">
        <f>YEAR(Таблица14[[#This Row],[Д/проводки]])</f>
        <v>2014</v>
      </c>
    </row>
    <row r="256" spans="1:14" x14ac:dyDescent="0.25">
      <c r="A256" s="30">
        <v>895249</v>
      </c>
      <c r="B256" s="30" t="s">
        <v>901</v>
      </c>
      <c r="C256" s="16" t="s">
        <v>899</v>
      </c>
      <c r="D256" s="16">
        <v>14</v>
      </c>
      <c r="E256" s="16" t="s">
        <v>2938</v>
      </c>
      <c r="F256" s="30" t="s">
        <v>811</v>
      </c>
      <c r="G256" s="30">
        <v>1001</v>
      </c>
      <c r="H256" s="30">
        <v>3</v>
      </c>
      <c r="I256" s="30">
        <v>2301.87</v>
      </c>
      <c r="J256" s="38">
        <v>41933</v>
      </c>
      <c r="K256" s="30">
        <v>3540</v>
      </c>
      <c r="L256" s="19">
        <f>DAY(Таблица14[[#This Row],[Д/проводки]])</f>
        <v>21</v>
      </c>
      <c r="M256" s="19">
        <f>MONTH(Таблица14[[#This Row],[Д/проводки]])</f>
        <v>10</v>
      </c>
      <c r="N256" s="19">
        <f>YEAR(Таблица14[[#This Row],[Д/проводки]])</f>
        <v>2014</v>
      </c>
    </row>
    <row r="257" spans="1:14" x14ac:dyDescent="0.25">
      <c r="A257" s="30">
        <v>11428315</v>
      </c>
      <c r="B257" s="30" t="s">
        <v>3218</v>
      </c>
      <c r="C257" s="16" t="s">
        <v>3218</v>
      </c>
      <c r="D257" s="16" t="s">
        <v>3218</v>
      </c>
      <c r="E257" s="16" t="s">
        <v>3218</v>
      </c>
      <c r="F257" s="16" t="s">
        <v>3218</v>
      </c>
      <c r="G257" s="30">
        <v>1001</v>
      </c>
      <c r="H257" s="30">
        <v>4</v>
      </c>
      <c r="I257" s="30">
        <v>10471.200000000001</v>
      </c>
      <c r="J257" s="38">
        <v>41933</v>
      </c>
      <c r="K257" s="30">
        <v>13764</v>
      </c>
      <c r="L257" s="19">
        <f>DAY(Таблица14[[#This Row],[Д/проводки]])</f>
        <v>21</v>
      </c>
      <c r="M257" s="19">
        <f>MONTH(Таблица14[[#This Row],[Д/проводки]])</f>
        <v>10</v>
      </c>
      <c r="N257" s="19">
        <f>YEAR(Таблица14[[#This Row],[Д/проводки]])</f>
        <v>2014</v>
      </c>
    </row>
    <row r="258" spans="1:14" x14ac:dyDescent="0.25">
      <c r="A258" s="30">
        <v>661902</v>
      </c>
      <c r="B258" s="30" t="s">
        <v>184</v>
      </c>
      <c r="C258" s="16" t="s">
        <v>2957</v>
      </c>
      <c r="D258" s="16">
        <v>15</v>
      </c>
      <c r="E258" s="16" t="s">
        <v>2937</v>
      </c>
      <c r="F258" s="30" t="s">
        <v>810</v>
      </c>
      <c r="G258" s="30">
        <v>1002</v>
      </c>
      <c r="H258" s="30">
        <v>4</v>
      </c>
      <c r="I258" s="30">
        <v>6711.88</v>
      </c>
      <c r="J258" s="38">
        <v>41933</v>
      </c>
      <c r="K258" s="30">
        <v>10608</v>
      </c>
      <c r="L258" s="19">
        <f>DAY(Таблица14[[#This Row],[Д/проводки]])</f>
        <v>21</v>
      </c>
      <c r="M258" s="19">
        <f>MONTH(Таблица14[[#This Row],[Д/проводки]])</f>
        <v>10</v>
      </c>
      <c r="N258" s="19">
        <f>YEAR(Таблица14[[#This Row],[Д/проводки]])</f>
        <v>2014</v>
      </c>
    </row>
    <row r="259" spans="1:14" x14ac:dyDescent="0.25">
      <c r="A259" s="30">
        <v>760733</v>
      </c>
      <c r="B259" s="30" t="s">
        <v>879</v>
      </c>
      <c r="C259" s="16" t="s">
        <v>2972</v>
      </c>
      <c r="D259" s="16">
        <v>15</v>
      </c>
      <c r="E259" s="16" t="s">
        <v>2971</v>
      </c>
      <c r="F259" s="30" t="s">
        <v>811</v>
      </c>
      <c r="G259" s="30">
        <v>1002</v>
      </c>
      <c r="H259" s="30">
        <v>1</v>
      </c>
      <c r="I259" s="30">
        <v>544.79</v>
      </c>
      <c r="J259" s="38">
        <v>41933</v>
      </c>
      <c r="K259" s="30">
        <v>835</v>
      </c>
      <c r="L259" s="19">
        <f>DAY(Таблица14[[#This Row],[Д/проводки]])</f>
        <v>21</v>
      </c>
      <c r="M259" s="19">
        <f>MONTH(Таблица14[[#This Row],[Д/проводки]])</f>
        <v>10</v>
      </c>
      <c r="N259" s="19">
        <f>YEAR(Таблица14[[#This Row],[Д/проводки]])</f>
        <v>2014</v>
      </c>
    </row>
    <row r="260" spans="1:14" x14ac:dyDescent="0.25">
      <c r="A260" s="30">
        <v>876268</v>
      </c>
      <c r="B260" s="30" t="s">
        <v>928</v>
      </c>
      <c r="C260" s="16" t="s">
        <v>927</v>
      </c>
      <c r="D260" s="16">
        <v>14</v>
      </c>
      <c r="E260" s="16" t="s">
        <v>2941</v>
      </c>
      <c r="F260" s="30" t="s">
        <v>811</v>
      </c>
      <c r="G260" s="30">
        <v>1002</v>
      </c>
      <c r="H260" s="30">
        <v>8</v>
      </c>
      <c r="I260" s="30">
        <v>4131.92</v>
      </c>
      <c r="J260" s="38">
        <v>41933</v>
      </c>
      <c r="K260" s="30">
        <v>6480</v>
      </c>
      <c r="L260" s="19">
        <f>DAY(Таблица14[[#This Row],[Д/проводки]])</f>
        <v>21</v>
      </c>
      <c r="M260" s="19">
        <f>MONTH(Таблица14[[#This Row],[Д/проводки]])</f>
        <v>10</v>
      </c>
      <c r="N260" s="19">
        <f>YEAR(Таблица14[[#This Row],[Д/проводки]])</f>
        <v>2014</v>
      </c>
    </row>
    <row r="261" spans="1:14" x14ac:dyDescent="0.25">
      <c r="A261" s="30">
        <v>405676</v>
      </c>
      <c r="B261" s="30" t="s">
        <v>249</v>
      </c>
      <c r="C261" s="16" t="s">
        <v>2967</v>
      </c>
      <c r="D261" s="16">
        <v>15</v>
      </c>
      <c r="E261" s="16" t="s">
        <v>2948</v>
      </c>
      <c r="F261" s="30" t="s">
        <v>810</v>
      </c>
      <c r="G261" s="30">
        <v>1001</v>
      </c>
      <c r="H261" s="30">
        <v>4</v>
      </c>
      <c r="I261" s="30">
        <v>6983.08</v>
      </c>
      <c r="J261" s="38">
        <v>41934</v>
      </c>
      <c r="K261" s="30">
        <v>11128</v>
      </c>
      <c r="L261" s="19">
        <f>DAY(Таблица14[[#This Row],[Д/проводки]])</f>
        <v>22</v>
      </c>
      <c r="M261" s="19">
        <f>MONTH(Таблица14[[#This Row],[Д/проводки]])</f>
        <v>10</v>
      </c>
      <c r="N261" s="19">
        <f>YEAR(Таблица14[[#This Row],[Д/проводки]])</f>
        <v>2014</v>
      </c>
    </row>
    <row r="262" spans="1:14" x14ac:dyDescent="0.25">
      <c r="A262" s="30">
        <v>445812</v>
      </c>
      <c r="B262" s="30" t="s">
        <v>933</v>
      </c>
      <c r="C262" s="16" t="s">
        <v>3129</v>
      </c>
      <c r="D262" s="16">
        <v>13</v>
      </c>
      <c r="E262" s="16" t="s">
        <v>3206</v>
      </c>
      <c r="F262" s="30" t="s">
        <v>811</v>
      </c>
      <c r="G262" s="30">
        <v>1001</v>
      </c>
      <c r="H262" s="30">
        <v>8</v>
      </c>
      <c r="I262" s="30">
        <v>3160.64</v>
      </c>
      <c r="J262" s="38">
        <v>41934</v>
      </c>
      <c r="K262" s="30">
        <v>4320</v>
      </c>
      <c r="L262" s="19">
        <f>DAY(Таблица14[[#This Row],[Д/проводки]])</f>
        <v>22</v>
      </c>
      <c r="M262" s="19">
        <f>MONTH(Таблица14[[#This Row],[Д/проводки]])</f>
        <v>10</v>
      </c>
      <c r="N262" s="19">
        <f>YEAR(Таблица14[[#This Row],[Д/проводки]])</f>
        <v>2014</v>
      </c>
    </row>
    <row r="263" spans="1:14" x14ac:dyDescent="0.25">
      <c r="A263" s="30">
        <v>665941</v>
      </c>
      <c r="B263" s="30" t="s">
        <v>2490</v>
      </c>
      <c r="C263" s="16" t="s">
        <v>2639</v>
      </c>
      <c r="D263" s="16">
        <v>15</v>
      </c>
      <c r="E263" s="16" t="s">
        <v>2946</v>
      </c>
      <c r="F263" s="30" t="s">
        <v>810</v>
      </c>
      <c r="G263" s="30">
        <v>1001</v>
      </c>
      <c r="H263" s="30">
        <v>4</v>
      </c>
      <c r="I263" s="30">
        <v>6576.28</v>
      </c>
      <c r="J263" s="38">
        <v>41934</v>
      </c>
      <c r="K263" s="30">
        <v>10400</v>
      </c>
      <c r="L263" s="19">
        <f>DAY(Таблица14[[#This Row],[Д/проводки]])</f>
        <v>22</v>
      </c>
      <c r="M263" s="19">
        <f>MONTH(Таблица14[[#This Row],[Д/проводки]])</f>
        <v>10</v>
      </c>
      <c r="N263" s="19">
        <f>YEAR(Таблица14[[#This Row],[Д/проводки]])</f>
        <v>2014</v>
      </c>
    </row>
    <row r="264" spans="1:14" x14ac:dyDescent="0.25">
      <c r="A264" s="30">
        <v>876258</v>
      </c>
      <c r="B264" s="30" t="s">
        <v>890</v>
      </c>
      <c r="C264" s="16" t="s">
        <v>3138</v>
      </c>
      <c r="D264" s="16">
        <v>16</v>
      </c>
      <c r="E264" s="16" t="s">
        <v>2950</v>
      </c>
      <c r="F264" s="30" t="s">
        <v>811</v>
      </c>
      <c r="G264" s="30">
        <v>1001</v>
      </c>
      <c r="H264" s="30">
        <v>4</v>
      </c>
      <c r="I264" s="30">
        <v>3722.72</v>
      </c>
      <c r="J264" s="38">
        <v>41934</v>
      </c>
      <c r="K264" s="30">
        <v>5720</v>
      </c>
      <c r="L264" s="19">
        <f>DAY(Таблица14[[#This Row],[Д/проводки]])</f>
        <v>22</v>
      </c>
      <c r="M264" s="19">
        <f>MONTH(Таблица14[[#This Row],[Д/проводки]])</f>
        <v>10</v>
      </c>
      <c r="N264" s="19">
        <f>YEAR(Таблица14[[#This Row],[Д/проводки]])</f>
        <v>2014</v>
      </c>
    </row>
    <row r="265" spans="1:14" x14ac:dyDescent="0.25">
      <c r="A265" s="30">
        <v>876268</v>
      </c>
      <c r="B265" s="30" t="s">
        <v>928</v>
      </c>
      <c r="C265" s="16" t="s">
        <v>927</v>
      </c>
      <c r="D265" s="16">
        <v>14</v>
      </c>
      <c r="E265" s="16" t="s">
        <v>2941</v>
      </c>
      <c r="F265" s="30" t="s">
        <v>811</v>
      </c>
      <c r="G265" s="30">
        <v>1001</v>
      </c>
      <c r="H265" s="30">
        <v>4</v>
      </c>
      <c r="I265" s="30">
        <v>2084.7600000000002</v>
      </c>
      <c r="J265" s="38">
        <v>41934</v>
      </c>
      <c r="K265" s="30">
        <v>3240</v>
      </c>
      <c r="L265" s="19">
        <f>DAY(Таблица14[[#This Row],[Д/проводки]])</f>
        <v>22</v>
      </c>
      <c r="M265" s="19">
        <f>MONTH(Таблица14[[#This Row],[Д/проводки]])</f>
        <v>10</v>
      </c>
      <c r="N265" s="19">
        <f>YEAR(Таблица14[[#This Row],[Д/проводки]])</f>
        <v>2014</v>
      </c>
    </row>
    <row r="266" spans="1:14" x14ac:dyDescent="0.25">
      <c r="A266" s="30">
        <v>895249</v>
      </c>
      <c r="B266" s="30" t="s">
        <v>901</v>
      </c>
      <c r="C266" s="16" t="s">
        <v>899</v>
      </c>
      <c r="D266" s="16">
        <v>14</v>
      </c>
      <c r="E266" s="16" t="s">
        <v>2938</v>
      </c>
      <c r="F266" s="30" t="s">
        <v>811</v>
      </c>
      <c r="G266" s="30">
        <v>1001</v>
      </c>
      <c r="H266" s="30">
        <v>4</v>
      </c>
      <c r="I266" s="30">
        <v>3069.16</v>
      </c>
      <c r="J266" s="38">
        <v>41934</v>
      </c>
      <c r="K266" s="30">
        <v>4720</v>
      </c>
      <c r="L266" s="19">
        <f>DAY(Таблица14[[#This Row],[Д/проводки]])</f>
        <v>22</v>
      </c>
      <c r="M266" s="19">
        <f>MONTH(Таблица14[[#This Row],[Д/проводки]])</f>
        <v>10</v>
      </c>
      <c r="N266" s="19">
        <f>YEAR(Таблица14[[#This Row],[Д/проводки]])</f>
        <v>2014</v>
      </c>
    </row>
    <row r="267" spans="1:14" x14ac:dyDescent="0.25">
      <c r="A267" s="30">
        <v>665753</v>
      </c>
      <c r="B267" s="30" t="s">
        <v>528</v>
      </c>
      <c r="C267" s="16" t="s">
        <v>2981</v>
      </c>
      <c r="D267" s="16">
        <v>16</v>
      </c>
      <c r="E267" s="16" t="s">
        <v>2964</v>
      </c>
      <c r="F267" s="30" t="s">
        <v>810</v>
      </c>
      <c r="G267" s="30">
        <v>1002</v>
      </c>
      <c r="H267" s="30">
        <v>4</v>
      </c>
      <c r="I267" s="30">
        <v>7932.2</v>
      </c>
      <c r="J267" s="38">
        <v>41934</v>
      </c>
      <c r="K267" s="30">
        <v>12532</v>
      </c>
      <c r="L267" s="19">
        <f>DAY(Таблица14[[#This Row],[Д/проводки]])</f>
        <v>22</v>
      </c>
      <c r="M267" s="19">
        <f>MONTH(Таблица14[[#This Row],[Д/проводки]])</f>
        <v>10</v>
      </c>
      <c r="N267" s="19">
        <f>YEAR(Таблица14[[#This Row],[Д/проводки]])</f>
        <v>2014</v>
      </c>
    </row>
    <row r="268" spans="1:14" x14ac:dyDescent="0.25">
      <c r="A268" s="30">
        <v>761819</v>
      </c>
      <c r="B268" s="30" t="s">
        <v>800</v>
      </c>
      <c r="C268" s="16" t="s">
        <v>3012</v>
      </c>
      <c r="D268" s="16">
        <v>17</v>
      </c>
      <c r="E268" s="16" t="s">
        <v>3011</v>
      </c>
      <c r="F268" s="30" t="s">
        <v>810</v>
      </c>
      <c r="G268" s="30">
        <v>1002</v>
      </c>
      <c r="H268" s="30">
        <v>4</v>
      </c>
      <c r="I268" s="30">
        <v>9389.84</v>
      </c>
      <c r="J268" s="38">
        <v>41934</v>
      </c>
      <c r="K268" s="30">
        <v>14820</v>
      </c>
      <c r="L268" s="19">
        <f>DAY(Таблица14[[#This Row],[Д/проводки]])</f>
        <v>22</v>
      </c>
      <c r="M268" s="19">
        <f>MONTH(Таблица14[[#This Row],[Д/проводки]])</f>
        <v>10</v>
      </c>
      <c r="N268" s="19">
        <f>YEAR(Таблица14[[#This Row],[Д/проводки]])</f>
        <v>2014</v>
      </c>
    </row>
    <row r="269" spans="1:14" x14ac:dyDescent="0.25">
      <c r="A269" s="30">
        <v>876258</v>
      </c>
      <c r="B269" s="30" t="s">
        <v>890</v>
      </c>
      <c r="C269" s="16" t="s">
        <v>3138</v>
      </c>
      <c r="D269" s="16">
        <v>16</v>
      </c>
      <c r="E269" s="16" t="s">
        <v>2950</v>
      </c>
      <c r="F269" s="30" t="s">
        <v>811</v>
      </c>
      <c r="G269" s="30">
        <v>1002</v>
      </c>
      <c r="H269" s="30">
        <v>4</v>
      </c>
      <c r="I269" s="30">
        <v>3802.68</v>
      </c>
      <c r="J269" s="38">
        <v>41934</v>
      </c>
      <c r="K269" s="30">
        <v>5720</v>
      </c>
      <c r="L269" s="19">
        <f>DAY(Таблица14[[#This Row],[Д/проводки]])</f>
        <v>22</v>
      </c>
      <c r="M269" s="19">
        <f>MONTH(Таблица14[[#This Row],[Д/проводки]])</f>
        <v>10</v>
      </c>
      <c r="N269" s="19">
        <f>YEAR(Таблица14[[#This Row],[Д/проводки]])</f>
        <v>2014</v>
      </c>
    </row>
    <row r="270" spans="1:14" x14ac:dyDescent="0.25">
      <c r="A270" s="30">
        <v>886827</v>
      </c>
      <c r="B270" s="30" t="s">
        <v>305</v>
      </c>
      <c r="C270" s="16" t="s">
        <v>3129</v>
      </c>
      <c r="D270" s="16">
        <v>13</v>
      </c>
      <c r="E270" s="16" t="s">
        <v>3206</v>
      </c>
      <c r="F270" s="30" t="s">
        <v>810</v>
      </c>
      <c r="G270" s="30">
        <v>1002</v>
      </c>
      <c r="H270" s="30">
        <v>4</v>
      </c>
      <c r="I270" s="30">
        <v>4271.28</v>
      </c>
      <c r="J270" s="38">
        <v>41934</v>
      </c>
      <c r="K270" s="30">
        <v>6396</v>
      </c>
      <c r="L270" s="19">
        <f>DAY(Таблица14[[#This Row],[Д/проводки]])</f>
        <v>22</v>
      </c>
      <c r="M270" s="19">
        <f>MONTH(Таблица14[[#This Row],[Д/проводки]])</f>
        <v>10</v>
      </c>
      <c r="N270" s="19">
        <f>YEAR(Таблица14[[#This Row],[Д/проводки]])</f>
        <v>2014</v>
      </c>
    </row>
    <row r="271" spans="1:14" x14ac:dyDescent="0.25">
      <c r="A271" s="30">
        <v>887479</v>
      </c>
      <c r="B271" s="30" t="s">
        <v>949</v>
      </c>
      <c r="C271" s="16" t="s">
        <v>3134</v>
      </c>
      <c r="D271" s="16">
        <v>15</v>
      </c>
      <c r="E271" s="16" t="s">
        <v>2948</v>
      </c>
      <c r="F271" s="30" t="s">
        <v>811</v>
      </c>
      <c r="G271" s="30">
        <v>1002</v>
      </c>
      <c r="H271" s="30">
        <v>2</v>
      </c>
      <c r="I271" s="30">
        <v>1492.54</v>
      </c>
      <c r="J271" s="38">
        <v>41934</v>
      </c>
      <c r="K271" s="30">
        <v>2260</v>
      </c>
      <c r="L271" s="19">
        <f>DAY(Таблица14[[#This Row],[Д/проводки]])</f>
        <v>22</v>
      </c>
      <c r="M271" s="19">
        <f>MONTH(Таблица14[[#This Row],[Д/проводки]])</f>
        <v>10</v>
      </c>
      <c r="N271" s="19">
        <f>YEAR(Таблица14[[#This Row],[Д/проводки]])</f>
        <v>2014</v>
      </c>
    </row>
    <row r="272" spans="1:14" x14ac:dyDescent="0.25">
      <c r="A272" s="30">
        <v>895247</v>
      </c>
      <c r="B272" s="30" t="s">
        <v>917</v>
      </c>
      <c r="C272" s="16" t="s">
        <v>918</v>
      </c>
      <c r="D272" s="16">
        <v>16</v>
      </c>
      <c r="E272" s="16" t="s">
        <v>2970</v>
      </c>
      <c r="F272" s="30" t="s">
        <v>811</v>
      </c>
      <c r="G272" s="30">
        <v>1002</v>
      </c>
      <c r="H272" s="30">
        <v>4</v>
      </c>
      <c r="I272" s="30">
        <v>3696.76</v>
      </c>
      <c r="J272" s="38">
        <v>41934</v>
      </c>
      <c r="K272" s="30">
        <v>5680</v>
      </c>
      <c r="L272" s="19">
        <f>DAY(Таблица14[[#This Row],[Д/проводки]])</f>
        <v>22</v>
      </c>
      <c r="M272" s="19">
        <f>MONTH(Таблица14[[#This Row],[Д/проводки]])</f>
        <v>10</v>
      </c>
      <c r="N272" s="19">
        <f>YEAR(Таблица14[[#This Row],[Д/проводки]])</f>
        <v>2014</v>
      </c>
    </row>
    <row r="273" spans="1:14" x14ac:dyDescent="0.25">
      <c r="A273" s="30">
        <v>661482</v>
      </c>
      <c r="B273" s="30" t="s">
        <v>936</v>
      </c>
      <c r="C273" s="16" t="s">
        <v>3157</v>
      </c>
      <c r="D273" s="16">
        <v>13</v>
      </c>
      <c r="E273" s="16" t="s">
        <v>3206</v>
      </c>
      <c r="F273" s="30" t="s">
        <v>811</v>
      </c>
      <c r="G273" s="30">
        <v>1001</v>
      </c>
      <c r="H273" s="30">
        <v>2</v>
      </c>
      <c r="I273" s="30">
        <v>5898.94</v>
      </c>
      <c r="J273" s="38">
        <v>41935</v>
      </c>
      <c r="K273" s="30">
        <v>1354</v>
      </c>
      <c r="L273" s="19">
        <f>DAY(Таблица14[[#This Row],[Д/проводки]])</f>
        <v>23</v>
      </c>
      <c r="M273" s="19">
        <f>MONTH(Таблица14[[#This Row],[Д/проводки]])</f>
        <v>10</v>
      </c>
      <c r="N273" s="19">
        <f>YEAR(Таблица14[[#This Row],[Д/проводки]])</f>
        <v>2014</v>
      </c>
    </row>
    <row r="274" spans="1:14" x14ac:dyDescent="0.25">
      <c r="A274" s="30">
        <v>765120</v>
      </c>
      <c r="B274" s="30" t="s">
        <v>863</v>
      </c>
      <c r="C274" s="16" t="s">
        <v>2940</v>
      </c>
      <c r="D274" s="16">
        <v>15</v>
      </c>
      <c r="E274" s="16" t="s">
        <v>2937</v>
      </c>
      <c r="F274" s="30" t="s">
        <v>811</v>
      </c>
      <c r="G274" s="30">
        <v>1001</v>
      </c>
      <c r="H274" s="30">
        <v>4</v>
      </c>
      <c r="I274" s="30">
        <v>12224.24</v>
      </c>
      <c r="J274" s="38">
        <v>41935</v>
      </c>
      <c r="K274" s="30">
        <v>4512</v>
      </c>
      <c r="L274" s="19">
        <f>DAY(Таблица14[[#This Row],[Д/проводки]])</f>
        <v>23</v>
      </c>
      <c r="M274" s="19">
        <f>MONTH(Таблица14[[#This Row],[Д/проводки]])</f>
        <v>10</v>
      </c>
      <c r="N274" s="19">
        <f>YEAR(Таблица14[[#This Row],[Д/проводки]])</f>
        <v>2014</v>
      </c>
    </row>
    <row r="275" spans="1:14" x14ac:dyDescent="0.25">
      <c r="A275" s="30">
        <v>408910</v>
      </c>
      <c r="B275" s="30" t="s">
        <v>638</v>
      </c>
      <c r="C275" s="16" t="s">
        <v>2988</v>
      </c>
      <c r="D275" s="16">
        <v>16</v>
      </c>
      <c r="E275" s="16" t="s">
        <v>2950</v>
      </c>
      <c r="F275" s="30" t="s">
        <v>810</v>
      </c>
      <c r="G275" s="30">
        <v>1002</v>
      </c>
      <c r="H275" s="30">
        <v>4</v>
      </c>
      <c r="I275" s="30">
        <v>8562.25</v>
      </c>
      <c r="J275" s="38">
        <v>41935</v>
      </c>
      <c r="K275" s="30">
        <v>13132</v>
      </c>
      <c r="L275" s="19">
        <f>DAY(Таблица14[[#This Row],[Д/проводки]])</f>
        <v>23</v>
      </c>
      <c r="M275" s="19">
        <f>MONTH(Таблица14[[#This Row],[Д/проводки]])</f>
        <v>10</v>
      </c>
      <c r="N275" s="19">
        <f>YEAR(Таблица14[[#This Row],[Д/проводки]])</f>
        <v>2014</v>
      </c>
    </row>
    <row r="276" spans="1:14" x14ac:dyDescent="0.25">
      <c r="A276" s="30">
        <v>665817</v>
      </c>
      <c r="B276" s="30" t="s">
        <v>757</v>
      </c>
      <c r="C276" s="16" t="s">
        <v>2694</v>
      </c>
      <c r="D276" s="16">
        <v>17</v>
      </c>
      <c r="E276" s="16" t="s">
        <v>2993</v>
      </c>
      <c r="F276" s="30" t="s">
        <v>810</v>
      </c>
      <c r="G276" s="30">
        <v>1002</v>
      </c>
      <c r="H276" s="30">
        <v>4</v>
      </c>
      <c r="I276" s="30">
        <v>9681.0499999999993</v>
      </c>
      <c r="J276" s="38">
        <v>41935</v>
      </c>
      <c r="K276" s="30">
        <v>14820</v>
      </c>
      <c r="L276" s="19">
        <f>DAY(Таблица14[[#This Row],[Д/проводки]])</f>
        <v>23</v>
      </c>
      <c r="M276" s="19">
        <f>MONTH(Таблица14[[#This Row],[Д/проводки]])</f>
        <v>10</v>
      </c>
      <c r="N276" s="19">
        <f>YEAR(Таблица14[[#This Row],[Д/проводки]])</f>
        <v>2014</v>
      </c>
    </row>
    <row r="277" spans="1:14" x14ac:dyDescent="0.25">
      <c r="A277" s="30">
        <v>876267</v>
      </c>
      <c r="B277" s="30" t="s">
        <v>970</v>
      </c>
      <c r="C277" s="16" t="s">
        <v>3145</v>
      </c>
      <c r="D277" s="16">
        <v>16</v>
      </c>
      <c r="E277" s="16" t="s">
        <v>2950</v>
      </c>
      <c r="F277" s="30" t="s">
        <v>811</v>
      </c>
      <c r="G277" s="30">
        <v>1002</v>
      </c>
      <c r="H277" s="30">
        <v>4</v>
      </c>
      <c r="I277" s="30">
        <v>4197.12</v>
      </c>
      <c r="J277" s="38">
        <v>41935</v>
      </c>
      <c r="K277" s="30">
        <v>6080</v>
      </c>
      <c r="L277" s="19">
        <f>DAY(Таблица14[[#This Row],[Д/проводки]])</f>
        <v>23</v>
      </c>
      <c r="M277" s="19">
        <f>MONTH(Таблица14[[#This Row],[Д/проводки]])</f>
        <v>10</v>
      </c>
      <c r="N277" s="19">
        <f>YEAR(Таблица14[[#This Row],[Д/проводки]])</f>
        <v>2014</v>
      </c>
    </row>
    <row r="278" spans="1:14" x14ac:dyDescent="0.25">
      <c r="A278" s="30">
        <v>876268</v>
      </c>
      <c r="B278" s="30" t="s">
        <v>928</v>
      </c>
      <c r="C278" s="16" t="s">
        <v>927</v>
      </c>
      <c r="D278" s="16">
        <v>14</v>
      </c>
      <c r="E278" s="16" t="s">
        <v>2941</v>
      </c>
      <c r="F278" s="30" t="s">
        <v>811</v>
      </c>
      <c r="G278" s="30">
        <v>1002</v>
      </c>
      <c r="H278" s="30">
        <v>1</v>
      </c>
      <c r="I278" s="30">
        <v>516.5</v>
      </c>
      <c r="J278" s="38">
        <v>41935</v>
      </c>
      <c r="K278" s="30">
        <v>810</v>
      </c>
      <c r="L278" s="19">
        <f>DAY(Таблица14[[#This Row],[Д/проводки]])</f>
        <v>23</v>
      </c>
      <c r="M278" s="19">
        <f>MONTH(Таблица14[[#This Row],[Д/проводки]])</f>
        <v>10</v>
      </c>
      <c r="N278" s="19">
        <f>YEAR(Таблица14[[#This Row],[Д/проводки]])</f>
        <v>2014</v>
      </c>
    </row>
    <row r="279" spans="1:14" x14ac:dyDescent="0.25">
      <c r="A279" s="30">
        <v>11433913</v>
      </c>
      <c r="B279" s="30" t="s">
        <v>3218</v>
      </c>
      <c r="C279" s="16" t="s">
        <v>3218</v>
      </c>
      <c r="D279" s="16" t="s">
        <v>3218</v>
      </c>
      <c r="E279" s="16" t="s">
        <v>3218</v>
      </c>
      <c r="F279" s="16" t="s">
        <v>3218</v>
      </c>
      <c r="G279" s="30">
        <v>1002</v>
      </c>
      <c r="H279" s="30">
        <v>4</v>
      </c>
      <c r="I279" s="30">
        <v>3942.36</v>
      </c>
      <c r="J279" s="38">
        <v>41935</v>
      </c>
      <c r="K279" s="30">
        <v>5120</v>
      </c>
      <c r="L279" s="19">
        <f>DAY(Таблица14[[#This Row],[Д/проводки]])</f>
        <v>23</v>
      </c>
      <c r="M279" s="19">
        <f>MONTH(Таблица14[[#This Row],[Д/проводки]])</f>
        <v>10</v>
      </c>
      <c r="N279" s="19">
        <f>YEAR(Таблица14[[#This Row],[Д/проводки]])</f>
        <v>2014</v>
      </c>
    </row>
    <row r="280" spans="1:14" x14ac:dyDescent="0.25">
      <c r="A280" s="30">
        <v>498828</v>
      </c>
      <c r="B280" s="30" t="s">
        <v>924</v>
      </c>
      <c r="C280" s="16" t="s">
        <v>3158</v>
      </c>
      <c r="D280" s="16">
        <v>13</v>
      </c>
      <c r="E280" s="16" t="s">
        <v>3206</v>
      </c>
      <c r="F280" s="30" t="s">
        <v>811</v>
      </c>
      <c r="G280" s="30">
        <v>1001</v>
      </c>
      <c r="H280" s="30">
        <v>6</v>
      </c>
      <c r="I280" s="30">
        <v>2603.4</v>
      </c>
      <c r="J280" s="38">
        <v>41936</v>
      </c>
      <c r="K280" s="30">
        <v>3840</v>
      </c>
      <c r="L280" s="19">
        <f>DAY(Таблица14[[#This Row],[Д/проводки]])</f>
        <v>24</v>
      </c>
      <c r="M280" s="19">
        <f>MONTH(Таблица14[[#This Row],[Д/проводки]])</f>
        <v>10</v>
      </c>
      <c r="N280" s="19">
        <f>YEAR(Таблица14[[#This Row],[Д/проводки]])</f>
        <v>2014</v>
      </c>
    </row>
    <row r="281" spans="1:14" x14ac:dyDescent="0.25">
      <c r="A281" s="30">
        <v>661482</v>
      </c>
      <c r="B281" s="30" t="s">
        <v>936</v>
      </c>
      <c r="C281" s="16" t="s">
        <v>3157</v>
      </c>
      <c r="D281" s="16">
        <v>13</v>
      </c>
      <c r="E281" s="16" t="s">
        <v>3206</v>
      </c>
      <c r="F281" s="30" t="s">
        <v>811</v>
      </c>
      <c r="G281" s="30">
        <v>1001</v>
      </c>
      <c r="H281" s="30">
        <v>2</v>
      </c>
      <c r="I281" s="30">
        <v>751.2</v>
      </c>
      <c r="J281" s="38">
        <v>41936</v>
      </c>
      <c r="K281" s="30">
        <v>1354</v>
      </c>
      <c r="L281" s="19">
        <f>DAY(Таблица14[[#This Row],[Д/проводки]])</f>
        <v>24</v>
      </c>
      <c r="M281" s="19">
        <f>MONTH(Таблица14[[#This Row],[Д/проводки]])</f>
        <v>10</v>
      </c>
      <c r="N281" s="19">
        <f>YEAR(Таблица14[[#This Row],[Д/проводки]])</f>
        <v>2014</v>
      </c>
    </row>
    <row r="282" spans="1:14" x14ac:dyDescent="0.25">
      <c r="A282" s="30">
        <v>665728</v>
      </c>
      <c r="B282" s="30" t="s">
        <v>504</v>
      </c>
      <c r="C282" s="16" t="s">
        <v>2634</v>
      </c>
      <c r="D282" s="16">
        <v>16</v>
      </c>
      <c r="E282" s="16" t="s">
        <v>2964</v>
      </c>
      <c r="F282" s="30" t="s">
        <v>810</v>
      </c>
      <c r="G282" s="30">
        <v>1001</v>
      </c>
      <c r="H282" s="30">
        <v>4</v>
      </c>
      <c r="I282" s="30">
        <v>8016.96</v>
      </c>
      <c r="J282" s="38">
        <v>41936</v>
      </c>
      <c r="K282" s="30">
        <v>12532</v>
      </c>
      <c r="L282" s="19">
        <f>DAY(Таблица14[[#This Row],[Д/проводки]])</f>
        <v>24</v>
      </c>
      <c r="M282" s="19">
        <f>MONTH(Таблица14[[#This Row],[Д/проводки]])</f>
        <v>10</v>
      </c>
      <c r="N282" s="19">
        <f>YEAR(Таблица14[[#This Row],[Д/проводки]])</f>
        <v>2014</v>
      </c>
    </row>
    <row r="283" spans="1:14" x14ac:dyDescent="0.25">
      <c r="A283" s="30">
        <v>754177</v>
      </c>
      <c r="B283" s="30" t="s">
        <v>909</v>
      </c>
      <c r="C283" s="16" t="s">
        <v>2979</v>
      </c>
      <c r="D283" s="16">
        <v>15</v>
      </c>
      <c r="E283" s="16" t="s">
        <v>2978</v>
      </c>
      <c r="F283" s="30" t="s">
        <v>811</v>
      </c>
      <c r="G283" s="30">
        <v>1001</v>
      </c>
      <c r="H283" s="30">
        <v>2</v>
      </c>
      <c r="I283" s="30">
        <v>1588.14</v>
      </c>
      <c r="J283" s="38">
        <v>41936</v>
      </c>
      <c r="K283" s="30">
        <v>2342</v>
      </c>
      <c r="L283" s="19">
        <f>DAY(Таблица14[[#This Row],[Д/проводки]])</f>
        <v>24</v>
      </c>
      <c r="M283" s="19">
        <f>MONTH(Таблица14[[#This Row],[Д/проводки]])</f>
        <v>10</v>
      </c>
      <c r="N283" s="19">
        <f>YEAR(Таблица14[[#This Row],[Д/проводки]])</f>
        <v>2014</v>
      </c>
    </row>
    <row r="284" spans="1:14" x14ac:dyDescent="0.25">
      <c r="A284" s="30">
        <v>11426143</v>
      </c>
      <c r="B284" s="30" t="s">
        <v>3218</v>
      </c>
      <c r="C284" s="16" t="s">
        <v>3218</v>
      </c>
      <c r="D284" s="16" t="s">
        <v>3218</v>
      </c>
      <c r="E284" s="16" t="s">
        <v>3218</v>
      </c>
      <c r="F284" s="16" t="s">
        <v>3218</v>
      </c>
      <c r="G284" s="30">
        <v>1001</v>
      </c>
      <c r="H284" s="30">
        <v>4</v>
      </c>
      <c r="I284" s="30">
        <v>15908.4</v>
      </c>
      <c r="J284" s="38">
        <v>41936</v>
      </c>
      <c r="K284" s="30">
        <v>20188</v>
      </c>
      <c r="L284" s="19">
        <f>DAY(Таблица14[[#This Row],[Д/проводки]])</f>
        <v>24</v>
      </c>
      <c r="M284" s="19">
        <f>MONTH(Таблица14[[#This Row],[Д/проводки]])</f>
        <v>10</v>
      </c>
      <c r="N284" s="19">
        <f>YEAR(Таблица14[[#This Row],[Д/проводки]])</f>
        <v>2014</v>
      </c>
    </row>
    <row r="285" spans="1:14" x14ac:dyDescent="0.25">
      <c r="A285" s="30">
        <v>408915</v>
      </c>
      <c r="B285" s="30" t="s">
        <v>583</v>
      </c>
      <c r="C285" s="16" t="s">
        <v>962</v>
      </c>
      <c r="D285" s="16">
        <v>16</v>
      </c>
      <c r="E285" s="16" t="s">
        <v>2950</v>
      </c>
      <c r="F285" s="30" t="s">
        <v>810</v>
      </c>
      <c r="G285" s="30">
        <v>1002</v>
      </c>
      <c r="H285" s="30">
        <v>4</v>
      </c>
      <c r="I285" s="30">
        <v>8322.0400000000009</v>
      </c>
      <c r="J285" s="38">
        <v>41936</v>
      </c>
      <c r="K285" s="30">
        <v>13132</v>
      </c>
      <c r="L285" s="19">
        <f>DAY(Таблица14[[#This Row],[Д/проводки]])</f>
        <v>24</v>
      </c>
      <c r="M285" s="19">
        <f>MONTH(Таблица14[[#This Row],[Д/проводки]])</f>
        <v>10</v>
      </c>
      <c r="N285" s="19">
        <f>YEAR(Таблица14[[#This Row],[Д/проводки]])</f>
        <v>2014</v>
      </c>
    </row>
    <row r="286" spans="1:14" x14ac:dyDescent="0.25">
      <c r="A286" s="30">
        <v>498828</v>
      </c>
      <c r="B286" s="30" t="s">
        <v>924</v>
      </c>
      <c r="C286" s="16" t="s">
        <v>3158</v>
      </c>
      <c r="D286" s="16">
        <v>13</v>
      </c>
      <c r="E286" s="16" t="s">
        <v>3206</v>
      </c>
      <c r="F286" s="30" t="s">
        <v>811</v>
      </c>
      <c r="G286" s="30">
        <v>1002</v>
      </c>
      <c r="H286" s="30">
        <v>2</v>
      </c>
      <c r="I286" s="30">
        <v>876.78</v>
      </c>
      <c r="J286" s="38">
        <v>41936</v>
      </c>
      <c r="K286" s="30">
        <v>1280</v>
      </c>
      <c r="L286" s="19">
        <f>DAY(Таблица14[[#This Row],[Д/проводки]])</f>
        <v>24</v>
      </c>
      <c r="M286" s="19">
        <f>MONTH(Таблица14[[#This Row],[Д/проводки]])</f>
        <v>10</v>
      </c>
      <c r="N286" s="19">
        <f>YEAR(Таблица14[[#This Row],[Д/проводки]])</f>
        <v>2014</v>
      </c>
    </row>
    <row r="287" spans="1:14" x14ac:dyDescent="0.25">
      <c r="A287" s="30">
        <v>765118</v>
      </c>
      <c r="B287" s="30" t="s">
        <v>889</v>
      </c>
      <c r="C287" s="16" t="s">
        <v>3141</v>
      </c>
      <c r="D287" s="16">
        <v>15</v>
      </c>
      <c r="E287" s="16" t="s">
        <v>2937</v>
      </c>
      <c r="F287" s="30" t="s">
        <v>811</v>
      </c>
      <c r="G287" s="30">
        <v>1002</v>
      </c>
      <c r="H287" s="30">
        <v>4</v>
      </c>
      <c r="I287" s="30">
        <v>4416</v>
      </c>
      <c r="J287" s="38">
        <v>41936</v>
      </c>
      <c r="K287" s="30">
        <v>6772</v>
      </c>
      <c r="L287" s="19">
        <f>DAY(Таблица14[[#This Row],[Д/проводки]])</f>
        <v>24</v>
      </c>
      <c r="M287" s="19">
        <f>MONTH(Таблица14[[#This Row],[Д/проводки]])</f>
        <v>10</v>
      </c>
      <c r="N287" s="19">
        <f>YEAR(Таблица14[[#This Row],[Д/проводки]])</f>
        <v>2014</v>
      </c>
    </row>
    <row r="288" spans="1:14" x14ac:dyDescent="0.25">
      <c r="A288" s="30">
        <v>799520</v>
      </c>
      <c r="B288" s="30" t="s">
        <v>925</v>
      </c>
      <c r="C288" s="16" t="s">
        <v>3144</v>
      </c>
      <c r="D288" s="16">
        <v>14</v>
      </c>
      <c r="E288" s="16" t="s">
        <v>2941</v>
      </c>
      <c r="F288" s="30" t="s">
        <v>811</v>
      </c>
      <c r="G288" s="30">
        <v>1002</v>
      </c>
      <c r="H288" s="30">
        <v>2</v>
      </c>
      <c r="I288" s="30">
        <v>1196.8599999999999</v>
      </c>
      <c r="J288" s="38">
        <v>41936</v>
      </c>
      <c r="K288" s="30">
        <v>1788</v>
      </c>
      <c r="L288" s="19">
        <f>DAY(Таблица14[[#This Row],[Д/проводки]])</f>
        <v>24</v>
      </c>
      <c r="M288" s="19">
        <f>MONTH(Таблица14[[#This Row],[Д/проводки]])</f>
        <v>10</v>
      </c>
      <c r="N288" s="19">
        <f>YEAR(Таблица14[[#This Row],[Д/проводки]])</f>
        <v>2014</v>
      </c>
    </row>
    <row r="289" spans="1:14" x14ac:dyDescent="0.25">
      <c r="A289" s="30">
        <v>876268</v>
      </c>
      <c r="B289" s="30" t="s">
        <v>928</v>
      </c>
      <c r="C289" s="16" t="s">
        <v>927</v>
      </c>
      <c r="D289" s="16">
        <v>14</v>
      </c>
      <c r="E289" s="16" t="s">
        <v>2941</v>
      </c>
      <c r="F289" s="30" t="s">
        <v>811</v>
      </c>
      <c r="G289" s="30">
        <v>1002</v>
      </c>
      <c r="H289" s="30">
        <v>2</v>
      </c>
      <c r="I289" s="30">
        <v>1032.98</v>
      </c>
      <c r="J289" s="38">
        <v>41936</v>
      </c>
      <c r="K289" s="30">
        <v>1620</v>
      </c>
      <c r="L289" s="19">
        <f>DAY(Таблица14[[#This Row],[Д/проводки]])</f>
        <v>24</v>
      </c>
      <c r="M289" s="19">
        <f>MONTH(Таблица14[[#This Row],[Д/проводки]])</f>
        <v>10</v>
      </c>
      <c r="N289" s="19">
        <f>YEAR(Таблица14[[#This Row],[Д/проводки]])</f>
        <v>2014</v>
      </c>
    </row>
    <row r="290" spans="1:14" x14ac:dyDescent="0.25">
      <c r="A290" s="30">
        <v>408992</v>
      </c>
      <c r="B290" s="30" t="s">
        <v>644</v>
      </c>
      <c r="C290" s="16" t="s">
        <v>2988</v>
      </c>
      <c r="D290" s="16">
        <v>16</v>
      </c>
      <c r="E290" s="16" t="s">
        <v>2950</v>
      </c>
      <c r="F290" s="30" t="s">
        <v>810</v>
      </c>
      <c r="G290" s="30">
        <v>1001</v>
      </c>
      <c r="H290" s="30">
        <v>4</v>
      </c>
      <c r="I290" s="30">
        <v>8557.49</v>
      </c>
      <c r="J290" s="38">
        <v>41937</v>
      </c>
      <c r="K290" s="30">
        <v>13132</v>
      </c>
      <c r="L290" s="19">
        <f>DAY(Таблица14[[#This Row],[Д/проводки]])</f>
        <v>25</v>
      </c>
      <c r="M290" s="19">
        <f>MONTH(Таблица14[[#This Row],[Д/проводки]])</f>
        <v>10</v>
      </c>
      <c r="N290" s="19">
        <f>YEAR(Таблица14[[#This Row],[Д/проводки]])</f>
        <v>2014</v>
      </c>
    </row>
    <row r="291" spans="1:14" x14ac:dyDescent="0.25">
      <c r="A291" s="30">
        <v>498828</v>
      </c>
      <c r="B291" s="30" t="s">
        <v>924</v>
      </c>
      <c r="C291" s="16" t="s">
        <v>3158</v>
      </c>
      <c r="D291" s="16">
        <v>13</v>
      </c>
      <c r="E291" s="16" t="s">
        <v>3206</v>
      </c>
      <c r="F291" s="30" t="s">
        <v>811</v>
      </c>
      <c r="G291" s="30">
        <v>1001</v>
      </c>
      <c r="H291" s="30">
        <v>8</v>
      </c>
      <c r="I291" s="30">
        <v>3516.16</v>
      </c>
      <c r="J291" s="38">
        <v>41937</v>
      </c>
      <c r="K291" s="30">
        <v>5120</v>
      </c>
      <c r="L291" s="19">
        <f>DAY(Таблица14[[#This Row],[Д/проводки]])</f>
        <v>25</v>
      </c>
      <c r="M291" s="19">
        <f>MONTH(Таблица14[[#This Row],[Д/проводки]])</f>
        <v>10</v>
      </c>
      <c r="N291" s="19">
        <f>YEAR(Таблица14[[#This Row],[Д/проводки]])</f>
        <v>2014</v>
      </c>
    </row>
    <row r="292" spans="1:14" x14ac:dyDescent="0.25">
      <c r="A292" s="30">
        <v>661653</v>
      </c>
      <c r="B292" s="30" t="s">
        <v>2076</v>
      </c>
      <c r="C292" s="16" t="s">
        <v>3159</v>
      </c>
      <c r="D292" s="16">
        <v>15</v>
      </c>
      <c r="E292" s="16" t="s">
        <v>2937</v>
      </c>
      <c r="F292" s="30" t="s">
        <v>810</v>
      </c>
      <c r="G292" s="30">
        <v>1001</v>
      </c>
      <c r="H292" s="30">
        <v>4</v>
      </c>
      <c r="I292" s="30">
        <v>6779.68</v>
      </c>
      <c r="J292" s="38">
        <v>41937</v>
      </c>
      <c r="K292" s="30">
        <v>10404</v>
      </c>
      <c r="L292" s="19">
        <f>DAY(Таблица14[[#This Row],[Д/проводки]])</f>
        <v>25</v>
      </c>
      <c r="M292" s="19">
        <f>MONTH(Таблица14[[#This Row],[Д/проводки]])</f>
        <v>10</v>
      </c>
      <c r="N292" s="19">
        <f>YEAR(Таблица14[[#This Row],[Д/проводки]])</f>
        <v>2014</v>
      </c>
    </row>
    <row r="293" spans="1:14" x14ac:dyDescent="0.25">
      <c r="A293" s="30">
        <v>665753</v>
      </c>
      <c r="B293" s="30" t="s">
        <v>528</v>
      </c>
      <c r="C293" s="16" t="s">
        <v>2981</v>
      </c>
      <c r="D293" s="16">
        <v>16</v>
      </c>
      <c r="E293" s="16" t="s">
        <v>2964</v>
      </c>
      <c r="F293" s="30" t="s">
        <v>810</v>
      </c>
      <c r="G293" s="30">
        <v>1001</v>
      </c>
      <c r="H293" s="30">
        <v>4</v>
      </c>
      <c r="I293" s="30">
        <v>8170.98</v>
      </c>
      <c r="J293" s="38">
        <v>41937</v>
      </c>
      <c r="K293" s="30">
        <v>12532</v>
      </c>
      <c r="L293" s="19">
        <f>DAY(Таблица14[[#This Row],[Д/проводки]])</f>
        <v>25</v>
      </c>
      <c r="M293" s="19">
        <f>MONTH(Таблица14[[#This Row],[Д/проводки]])</f>
        <v>10</v>
      </c>
      <c r="N293" s="19">
        <f>YEAR(Таблица14[[#This Row],[Д/проводки]])</f>
        <v>2014</v>
      </c>
    </row>
    <row r="294" spans="1:14" x14ac:dyDescent="0.25">
      <c r="A294" s="30">
        <v>765120</v>
      </c>
      <c r="B294" s="30" t="s">
        <v>863</v>
      </c>
      <c r="C294" s="16" t="s">
        <v>2940</v>
      </c>
      <c r="D294" s="16">
        <v>15</v>
      </c>
      <c r="E294" s="16" t="s">
        <v>2937</v>
      </c>
      <c r="F294" s="30" t="s">
        <v>811</v>
      </c>
      <c r="G294" s="30">
        <v>1001</v>
      </c>
      <c r="H294" s="30">
        <v>4</v>
      </c>
      <c r="I294" s="30">
        <v>3061</v>
      </c>
      <c r="J294" s="38">
        <v>41937</v>
      </c>
      <c r="K294" s="30">
        <v>4512</v>
      </c>
      <c r="L294" s="19">
        <f>DAY(Таблица14[[#This Row],[Д/проводки]])</f>
        <v>25</v>
      </c>
      <c r="M294" s="19">
        <f>MONTH(Таблица14[[#This Row],[Д/проводки]])</f>
        <v>10</v>
      </c>
      <c r="N294" s="19">
        <f>YEAR(Таблица14[[#This Row],[Д/проводки]])</f>
        <v>2014</v>
      </c>
    </row>
    <row r="295" spans="1:14" x14ac:dyDescent="0.25">
      <c r="A295" s="30">
        <v>828791</v>
      </c>
      <c r="B295" s="30" t="s">
        <v>162</v>
      </c>
      <c r="C295" s="16" t="s">
        <v>2954</v>
      </c>
      <c r="D295" s="16">
        <v>15</v>
      </c>
      <c r="E295" s="16" t="s">
        <v>2937</v>
      </c>
      <c r="F295" s="30" t="s">
        <v>810</v>
      </c>
      <c r="G295" s="30">
        <v>1001</v>
      </c>
      <c r="H295" s="30">
        <v>4</v>
      </c>
      <c r="I295" s="30">
        <v>7050.84</v>
      </c>
      <c r="J295" s="38">
        <v>41937</v>
      </c>
      <c r="K295" s="30">
        <v>11152</v>
      </c>
      <c r="L295" s="19">
        <f>DAY(Таблица14[[#This Row],[Д/проводки]])</f>
        <v>25</v>
      </c>
      <c r="M295" s="19">
        <f>MONTH(Таблица14[[#This Row],[Д/проводки]])</f>
        <v>10</v>
      </c>
      <c r="N295" s="19">
        <f>YEAR(Таблица14[[#This Row],[Д/проводки]])</f>
        <v>2014</v>
      </c>
    </row>
    <row r="296" spans="1:14" x14ac:dyDescent="0.25">
      <c r="A296" s="30">
        <v>447794</v>
      </c>
      <c r="B296" s="30" t="s">
        <v>874</v>
      </c>
      <c r="C296" s="16" t="s">
        <v>3160</v>
      </c>
      <c r="D296" s="16">
        <v>15</v>
      </c>
      <c r="E296" s="16" t="s">
        <v>2937</v>
      </c>
      <c r="F296" s="30" t="s">
        <v>811</v>
      </c>
      <c r="G296" s="30">
        <v>1002</v>
      </c>
      <c r="H296" s="30">
        <v>2</v>
      </c>
      <c r="I296" s="30">
        <v>1347.46</v>
      </c>
      <c r="J296" s="38">
        <v>41937</v>
      </c>
      <c r="K296" s="30">
        <v>2112</v>
      </c>
      <c r="L296" s="19">
        <f>DAY(Таблица14[[#This Row],[Д/проводки]])</f>
        <v>25</v>
      </c>
      <c r="M296" s="19">
        <f>MONTH(Таблица14[[#This Row],[Д/проводки]])</f>
        <v>10</v>
      </c>
      <c r="N296" s="19">
        <f>YEAR(Таблица14[[#This Row],[Д/проводки]])</f>
        <v>2014</v>
      </c>
    </row>
    <row r="297" spans="1:14" x14ac:dyDescent="0.25">
      <c r="A297" s="30">
        <v>498828</v>
      </c>
      <c r="B297" s="30" t="s">
        <v>924</v>
      </c>
      <c r="C297" s="16" t="s">
        <v>3158</v>
      </c>
      <c r="D297" s="16">
        <v>13</v>
      </c>
      <c r="E297" s="16" t="s">
        <v>3206</v>
      </c>
      <c r="F297" s="30" t="s">
        <v>811</v>
      </c>
      <c r="G297" s="30">
        <v>1002</v>
      </c>
      <c r="H297" s="30">
        <v>8</v>
      </c>
      <c r="I297" s="30">
        <v>3507.12</v>
      </c>
      <c r="J297" s="38">
        <v>41937</v>
      </c>
      <c r="K297" s="30">
        <v>5120</v>
      </c>
      <c r="L297" s="19">
        <f>DAY(Таблица14[[#This Row],[Д/проводки]])</f>
        <v>25</v>
      </c>
      <c r="M297" s="19">
        <f>MONTH(Таблица14[[#This Row],[Д/проводки]])</f>
        <v>10</v>
      </c>
      <c r="N297" s="19">
        <f>YEAR(Таблица14[[#This Row],[Д/проводки]])</f>
        <v>2014</v>
      </c>
    </row>
    <row r="298" spans="1:14" x14ac:dyDescent="0.25">
      <c r="A298" s="30">
        <v>661482</v>
      </c>
      <c r="B298" s="30" t="s">
        <v>936</v>
      </c>
      <c r="C298" s="16" t="s">
        <v>3157</v>
      </c>
      <c r="D298" s="16">
        <v>13</v>
      </c>
      <c r="E298" s="16" t="s">
        <v>3206</v>
      </c>
      <c r="F298" s="30" t="s">
        <v>811</v>
      </c>
      <c r="G298" s="30">
        <v>1002</v>
      </c>
      <c r="H298" s="30">
        <v>4</v>
      </c>
      <c r="I298" s="30">
        <v>1835.84</v>
      </c>
      <c r="J298" s="38">
        <v>41937</v>
      </c>
      <c r="K298" s="30">
        <v>2708</v>
      </c>
      <c r="L298" s="19">
        <f>DAY(Таблица14[[#This Row],[Д/проводки]])</f>
        <v>25</v>
      </c>
      <c r="M298" s="19">
        <f>MONTH(Таблица14[[#This Row],[Д/проводки]])</f>
        <v>10</v>
      </c>
      <c r="N298" s="19">
        <f>YEAR(Таблица14[[#This Row],[Д/проводки]])</f>
        <v>2014</v>
      </c>
    </row>
    <row r="299" spans="1:14" x14ac:dyDescent="0.25">
      <c r="A299" s="30">
        <v>759257</v>
      </c>
      <c r="B299" s="30" t="s">
        <v>392</v>
      </c>
      <c r="C299" s="16" t="s">
        <v>918</v>
      </c>
      <c r="D299" s="16">
        <v>16</v>
      </c>
      <c r="E299" s="16" t="s">
        <v>2970</v>
      </c>
      <c r="F299" s="30" t="s">
        <v>810</v>
      </c>
      <c r="G299" s="30">
        <v>1002</v>
      </c>
      <c r="H299" s="30">
        <v>4</v>
      </c>
      <c r="I299" s="30">
        <v>7932.2</v>
      </c>
      <c r="J299" s="38">
        <v>41937</v>
      </c>
      <c r="K299" s="30">
        <v>12532</v>
      </c>
      <c r="L299" s="19">
        <f>DAY(Таблица14[[#This Row],[Д/проводки]])</f>
        <v>25</v>
      </c>
      <c r="M299" s="19">
        <f>MONTH(Таблица14[[#This Row],[Д/проводки]])</f>
        <v>10</v>
      </c>
      <c r="N299" s="19">
        <f>YEAR(Таблица14[[#This Row],[Д/проводки]])</f>
        <v>2014</v>
      </c>
    </row>
    <row r="300" spans="1:14" x14ac:dyDescent="0.25">
      <c r="A300" s="30">
        <v>765120</v>
      </c>
      <c r="B300" s="30" t="s">
        <v>863</v>
      </c>
      <c r="C300" s="16" t="s">
        <v>2940</v>
      </c>
      <c r="D300" s="16">
        <v>15</v>
      </c>
      <c r="E300" s="16" t="s">
        <v>2937</v>
      </c>
      <c r="F300" s="30" t="s">
        <v>811</v>
      </c>
      <c r="G300" s="30">
        <v>1002</v>
      </c>
      <c r="H300" s="30">
        <v>8</v>
      </c>
      <c r="I300" s="30">
        <v>6158.16</v>
      </c>
      <c r="J300" s="38">
        <v>41937</v>
      </c>
      <c r="K300" s="30">
        <v>9024</v>
      </c>
      <c r="L300" s="19">
        <f>DAY(Таблица14[[#This Row],[Д/проводки]])</f>
        <v>25</v>
      </c>
      <c r="M300" s="19">
        <f>MONTH(Таблица14[[#This Row],[Д/проводки]])</f>
        <v>10</v>
      </c>
      <c r="N300" s="19">
        <f>YEAR(Таблица14[[#This Row],[Д/проводки]])</f>
        <v>2014</v>
      </c>
    </row>
    <row r="301" spans="1:14" x14ac:dyDescent="0.25">
      <c r="A301" s="30">
        <v>409108</v>
      </c>
      <c r="B301" s="30" t="s">
        <v>756</v>
      </c>
      <c r="C301" s="16" t="s">
        <v>2694</v>
      </c>
      <c r="D301" s="16">
        <v>17</v>
      </c>
      <c r="E301" s="16" t="s">
        <v>2993</v>
      </c>
      <c r="F301" s="30" t="s">
        <v>810</v>
      </c>
      <c r="G301" s="30">
        <v>1001</v>
      </c>
      <c r="H301" s="30">
        <v>4</v>
      </c>
      <c r="I301" s="30">
        <v>9762.7199999999993</v>
      </c>
      <c r="J301" s="38">
        <v>41938</v>
      </c>
      <c r="K301" s="30">
        <v>15548</v>
      </c>
      <c r="L301" s="19">
        <f>DAY(Таблица14[[#This Row],[Д/проводки]])</f>
        <v>26</v>
      </c>
      <c r="M301" s="19">
        <f>MONTH(Таблица14[[#This Row],[Д/проводки]])</f>
        <v>10</v>
      </c>
      <c r="N301" s="19">
        <f>YEAR(Таблица14[[#This Row],[Д/проводки]])</f>
        <v>2014</v>
      </c>
    </row>
    <row r="302" spans="1:14" x14ac:dyDescent="0.25">
      <c r="A302" s="30">
        <v>445812</v>
      </c>
      <c r="B302" s="30" t="s">
        <v>933</v>
      </c>
      <c r="C302" s="16" t="s">
        <v>3129</v>
      </c>
      <c r="D302" s="16">
        <v>13</v>
      </c>
      <c r="E302" s="16" t="s">
        <v>3206</v>
      </c>
      <c r="F302" s="30" t="s">
        <v>811</v>
      </c>
      <c r="G302" s="30">
        <v>1001</v>
      </c>
      <c r="H302" s="30">
        <v>2</v>
      </c>
      <c r="I302" s="30">
        <v>790.16</v>
      </c>
      <c r="J302" s="38">
        <v>41938</v>
      </c>
      <c r="K302" s="30">
        <v>1080</v>
      </c>
      <c r="L302" s="19">
        <f>DAY(Таблица14[[#This Row],[Д/проводки]])</f>
        <v>26</v>
      </c>
      <c r="M302" s="19">
        <f>MONTH(Таблица14[[#This Row],[Д/проводки]])</f>
        <v>10</v>
      </c>
      <c r="N302" s="19">
        <f>YEAR(Таблица14[[#This Row],[Д/проводки]])</f>
        <v>2014</v>
      </c>
    </row>
    <row r="303" spans="1:14" x14ac:dyDescent="0.25">
      <c r="A303" s="30">
        <v>661482</v>
      </c>
      <c r="B303" s="30" t="s">
        <v>936</v>
      </c>
      <c r="C303" s="16" t="s">
        <v>3157</v>
      </c>
      <c r="D303" s="16">
        <v>13</v>
      </c>
      <c r="E303" s="16" t="s">
        <v>3206</v>
      </c>
      <c r="F303" s="30" t="s">
        <v>811</v>
      </c>
      <c r="G303" s="30">
        <v>1001</v>
      </c>
      <c r="H303" s="30">
        <v>4</v>
      </c>
      <c r="I303" s="30">
        <v>1502.4</v>
      </c>
      <c r="J303" s="38">
        <v>41938</v>
      </c>
      <c r="K303" s="30">
        <v>2708</v>
      </c>
      <c r="L303" s="19">
        <f>DAY(Таблица14[[#This Row],[Д/проводки]])</f>
        <v>26</v>
      </c>
      <c r="M303" s="19">
        <f>MONTH(Таблица14[[#This Row],[Д/проводки]])</f>
        <v>10</v>
      </c>
      <c r="N303" s="19">
        <f>YEAR(Таблица14[[#This Row],[Д/проводки]])</f>
        <v>2014</v>
      </c>
    </row>
    <row r="304" spans="1:14" x14ac:dyDescent="0.25">
      <c r="A304" s="30">
        <v>661644</v>
      </c>
      <c r="B304" s="30" t="s">
        <v>682</v>
      </c>
      <c r="C304" s="16" t="s">
        <v>877</v>
      </c>
      <c r="D304" s="16">
        <v>16</v>
      </c>
      <c r="E304" s="16" t="s">
        <v>2950</v>
      </c>
      <c r="F304" s="30" t="s">
        <v>810</v>
      </c>
      <c r="G304" s="30">
        <v>1001</v>
      </c>
      <c r="H304" s="30">
        <v>4</v>
      </c>
      <c r="I304" s="30">
        <v>7932.2</v>
      </c>
      <c r="J304" s="38">
        <v>41938</v>
      </c>
      <c r="K304" s="30">
        <v>12532</v>
      </c>
      <c r="L304" s="19">
        <f>DAY(Таблица14[[#This Row],[Д/проводки]])</f>
        <v>26</v>
      </c>
      <c r="M304" s="19">
        <f>MONTH(Таблица14[[#This Row],[Д/проводки]])</f>
        <v>10</v>
      </c>
      <c r="N304" s="19">
        <f>YEAR(Таблица14[[#This Row],[Д/проводки]])</f>
        <v>2014</v>
      </c>
    </row>
    <row r="305" spans="1:14" x14ac:dyDescent="0.25">
      <c r="A305" s="30">
        <v>799520</v>
      </c>
      <c r="B305" s="30" t="s">
        <v>925</v>
      </c>
      <c r="C305" s="16" t="s">
        <v>3144</v>
      </c>
      <c r="D305" s="16">
        <v>14</v>
      </c>
      <c r="E305" s="16" t="s">
        <v>2941</v>
      </c>
      <c r="F305" s="30" t="s">
        <v>811</v>
      </c>
      <c r="G305" s="30">
        <v>1001</v>
      </c>
      <c r="H305" s="30">
        <v>4</v>
      </c>
      <c r="I305" s="30">
        <v>2397.96</v>
      </c>
      <c r="J305" s="38">
        <v>41938</v>
      </c>
      <c r="K305" s="30">
        <v>3576</v>
      </c>
      <c r="L305" s="19">
        <f>DAY(Таблица14[[#This Row],[Д/проводки]])</f>
        <v>26</v>
      </c>
      <c r="M305" s="19">
        <f>MONTH(Таблица14[[#This Row],[Д/проводки]])</f>
        <v>10</v>
      </c>
      <c r="N305" s="19">
        <f>YEAR(Таблица14[[#This Row],[Д/проводки]])</f>
        <v>2014</v>
      </c>
    </row>
    <row r="306" spans="1:14" x14ac:dyDescent="0.25">
      <c r="A306" s="30">
        <v>876268</v>
      </c>
      <c r="B306" s="30" t="s">
        <v>928</v>
      </c>
      <c r="C306" s="16" t="s">
        <v>927</v>
      </c>
      <c r="D306" s="16">
        <v>14</v>
      </c>
      <c r="E306" s="16" t="s">
        <v>2941</v>
      </c>
      <c r="F306" s="30" t="s">
        <v>811</v>
      </c>
      <c r="G306" s="30">
        <v>1001</v>
      </c>
      <c r="H306" s="30">
        <v>2</v>
      </c>
      <c r="I306" s="30">
        <v>1042.4000000000001</v>
      </c>
      <c r="J306" s="38">
        <v>41938</v>
      </c>
      <c r="K306" s="30">
        <v>1620</v>
      </c>
      <c r="L306" s="19">
        <f>DAY(Таблица14[[#This Row],[Д/проводки]])</f>
        <v>26</v>
      </c>
      <c r="M306" s="19">
        <f>MONTH(Таблица14[[#This Row],[Д/проводки]])</f>
        <v>10</v>
      </c>
      <c r="N306" s="19">
        <f>YEAR(Таблица14[[#This Row],[Д/проводки]])</f>
        <v>2014</v>
      </c>
    </row>
    <row r="307" spans="1:14" x14ac:dyDescent="0.25">
      <c r="A307" s="30">
        <v>886827</v>
      </c>
      <c r="B307" s="30" t="s">
        <v>305</v>
      </c>
      <c r="C307" s="16" t="s">
        <v>3129</v>
      </c>
      <c r="D307" s="16">
        <v>13</v>
      </c>
      <c r="E307" s="16" t="s">
        <v>3206</v>
      </c>
      <c r="F307" s="30" t="s">
        <v>810</v>
      </c>
      <c r="G307" s="30">
        <v>1001</v>
      </c>
      <c r="H307" s="30">
        <v>2</v>
      </c>
      <c r="I307" s="30">
        <v>2135.64</v>
      </c>
      <c r="J307" s="38">
        <v>41938</v>
      </c>
      <c r="K307" s="30">
        <v>3198</v>
      </c>
      <c r="L307" s="19">
        <f>DAY(Таблица14[[#This Row],[Д/проводки]])</f>
        <v>26</v>
      </c>
      <c r="M307" s="19">
        <f>MONTH(Таблица14[[#This Row],[Д/проводки]])</f>
        <v>10</v>
      </c>
      <c r="N307" s="19">
        <f>YEAR(Таблица14[[#This Row],[Д/проводки]])</f>
        <v>2014</v>
      </c>
    </row>
    <row r="308" spans="1:14" x14ac:dyDescent="0.25">
      <c r="A308" s="30">
        <v>662402</v>
      </c>
      <c r="B308" s="30" t="s">
        <v>585</v>
      </c>
      <c r="C308" s="16" t="s">
        <v>962</v>
      </c>
      <c r="D308" s="16">
        <v>16</v>
      </c>
      <c r="E308" s="16" t="s">
        <v>2950</v>
      </c>
      <c r="F308" s="30" t="s">
        <v>810</v>
      </c>
      <c r="G308" s="30">
        <v>1002</v>
      </c>
      <c r="H308" s="30">
        <v>4</v>
      </c>
      <c r="I308" s="30">
        <v>8262.5300000000007</v>
      </c>
      <c r="J308" s="38">
        <v>41938</v>
      </c>
      <c r="K308" s="30">
        <v>12532</v>
      </c>
      <c r="L308" s="19">
        <f>DAY(Таблица14[[#This Row],[Д/проводки]])</f>
        <v>26</v>
      </c>
      <c r="M308" s="19">
        <f>MONTH(Таблица14[[#This Row],[Д/проводки]])</f>
        <v>10</v>
      </c>
      <c r="N308" s="19">
        <f>YEAR(Таблица14[[#This Row],[Д/проводки]])</f>
        <v>2014</v>
      </c>
    </row>
    <row r="309" spans="1:14" x14ac:dyDescent="0.25">
      <c r="A309" s="30">
        <v>665751</v>
      </c>
      <c r="B309" s="30" t="s">
        <v>642</v>
      </c>
      <c r="C309" s="16" t="s">
        <v>2988</v>
      </c>
      <c r="D309" s="16">
        <v>16</v>
      </c>
      <c r="E309" s="16" t="s">
        <v>2950</v>
      </c>
      <c r="F309" s="30" t="s">
        <v>810</v>
      </c>
      <c r="G309" s="30">
        <v>1002</v>
      </c>
      <c r="H309" s="30">
        <v>4</v>
      </c>
      <c r="I309" s="30">
        <v>7985.16</v>
      </c>
      <c r="J309" s="38">
        <v>41938</v>
      </c>
      <c r="K309" s="30">
        <v>12532</v>
      </c>
      <c r="L309" s="19">
        <f>DAY(Таблица14[[#This Row],[Д/проводки]])</f>
        <v>26</v>
      </c>
      <c r="M309" s="19">
        <f>MONTH(Таблица14[[#This Row],[Д/проводки]])</f>
        <v>10</v>
      </c>
      <c r="N309" s="19">
        <f>YEAR(Таблица14[[#This Row],[Д/проводки]])</f>
        <v>2014</v>
      </c>
    </row>
    <row r="310" spans="1:14" x14ac:dyDescent="0.25">
      <c r="A310" s="30">
        <v>799520</v>
      </c>
      <c r="B310" s="30" t="s">
        <v>925</v>
      </c>
      <c r="C310" s="16" t="s">
        <v>3144</v>
      </c>
      <c r="D310" s="16">
        <v>14</v>
      </c>
      <c r="E310" s="16" t="s">
        <v>2941</v>
      </c>
      <c r="F310" s="30" t="s">
        <v>811</v>
      </c>
      <c r="G310" s="30">
        <v>1002</v>
      </c>
      <c r="H310" s="30">
        <v>4</v>
      </c>
      <c r="I310" s="30">
        <v>2393.7199999999998</v>
      </c>
      <c r="J310" s="38">
        <v>41938</v>
      </c>
      <c r="K310" s="30">
        <v>3576</v>
      </c>
      <c r="L310" s="19">
        <f>DAY(Таблица14[[#This Row],[Д/проводки]])</f>
        <v>26</v>
      </c>
      <c r="M310" s="19">
        <f>MONTH(Таблица14[[#This Row],[Д/проводки]])</f>
        <v>10</v>
      </c>
      <c r="N310" s="19">
        <f>YEAR(Таблица14[[#This Row],[Д/проводки]])</f>
        <v>2014</v>
      </c>
    </row>
    <row r="311" spans="1:14" x14ac:dyDescent="0.25">
      <c r="A311" s="30">
        <v>498828</v>
      </c>
      <c r="B311" s="30" t="s">
        <v>924</v>
      </c>
      <c r="C311" s="16" t="s">
        <v>3158</v>
      </c>
      <c r="D311" s="16">
        <v>13</v>
      </c>
      <c r="E311" s="16" t="s">
        <v>3206</v>
      </c>
      <c r="F311" s="30" t="s">
        <v>811</v>
      </c>
      <c r="G311" s="30">
        <v>1001</v>
      </c>
      <c r="H311" s="30">
        <v>4</v>
      </c>
      <c r="I311" s="30">
        <v>1758.08</v>
      </c>
      <c r="J311" s="38">
        <v>41939</v>
      </c>
      <c r="K311" s="30">
        <v>2560</v>
      </c>
      <c r="L311" s="19">
        <f>DAY(Таблица14[[#This Row],[Д/проводки]])</f>
        <v>27</v>
      </c>
      <c r="M311" s="19">
        <f>MONTH(Таблица14[[#This Row],[Д/проводки]])</f>
        <v>10</v>
      </c>
      <c r="N311" s="19">
        <f>YEAR(Таблица14[[#This Row],[Д/проводки]])</f>
        <v>2014</v>
      </c>
    </row>
    <row r="312" spans="1:14" x14ac:dyDescent="0.25">
      <c r="A312" s="30">
        <v>903309</v>
      </c>
      <c r="B312" s="30" t="s">
        <v>881</v>
      </c>
      <c r="C312" s="16" t="s">
        <v>2625</v>
      </c>
      <c r="D312" s="16">
        <v>16</v>
      </c>
      <c r="E312" s="16" t="s">
        <v>2974</v>
      </c>
      <c r="F312" s="30" t="s">
        <v>811</v>
      </c>
      <c r="G312" s="30">
        <v>1001</v>
      </c>
      <c r="H312" s="30">
        <v>4</v>
      </c>
      <c r="I312" s="30">
        <v>3535.44</v>
      </c>
      <c r="J312" s="38">
        <v>41939</v>
      </c>
      <c r="K312" s="30">
        <v>5004</v>
      </c>
      <c r="L312" s="19">
        <f>DAY(Таблица14[[#This Row],[Д/проводки]])</f>
        <v>27</v>
      </c>
      <c r="M312" s="19">
        <f>MONTH(Таблица14[[#This Row],[Д/проводки]])</f>
        <v>10</v>
      </c>
      <c r="N312" s="19">
        <f>YEAR(Таблица14[[#This Row],[Д/проводки]])</f>
        <v>2014</v>
      </c>
    </row>
    <row r="313" spans="1:14" x14ac:dyDescent="0.25">
      <c r="A313" s="30">
        <v>765120</v>
      </c>
      <c r="B313" s="30" t="s">
        <v>863</v>
      </c>
      <c r="C313" s="16" t="s">
        <v>2940</v>
      </c>
      <c r="D313" s="16">
        <v>15</v>
      </c>
      <c r="E313" s="16" t="s">
        <v>2937</v>
      </c>
      <c r="F313" s="30" t="s">
        <v>811</v>
      </c>
      <c r="G313" s="30">
        <v>1002</v>
      </c>
      <c r="H313" s="30">
        <v>8</v>
      </c>
      <c r="I313" s="30">
        <v>6158.16</v>
      </c>
      <c r="J313" s="38">
        <v>41939</v>
      </c>
      <c r="K313" s="30">
        <v>9024</v>
      </c>
      <c r="L313" s="19">
        <f>DAY(Таблица14[[#This Row],[Д/проводки]])</f>
        <v>27</v>
      </c>
      <c r="M313" s="19">
        <f>MONTH(Таблица14[[#This Row],[Д/проводки]])</f>
        <v>10</v>
      </c>
      <c r="N313" s="19">
        <f>YEAR(Таблица14[[#This Row],[Д/проводки]])</f>
        <v>2014</v>
      </c>
    </row>
    <row r="314" spans="1:14" x14ac:dyDescent="0.25">
      <c r="A314" s="30">
        <v>447852</v>
      </c>
      <c r="B314" s="30" t="s">
        <v>971</v>
      </c>
      <c r="C314" s="16" t="s">
        <v>3161</v>
      </c>
      <c r="D314" s="16">
        <v>16</v>
      </c>
      <c r="E314" s="16" t="s">
        <v>2950</v>
      </c>
      <c r="F314" s="30" t="s">
        <v>811</v>
      </c>
      <c r="G314" s="30">
        <v>1001</v>
      </c>
      <c r="H314" s="30">
        <v>4</v>
      </c>
      <c r="I314" s="30">
        <v>3586.44</v>
      </c>
      <c r="J314" s="38">
        <v>41940</v>
      </c>
      <c r="K314" s="30">
        <v>4953.6000000000004</v>
      </c>
      <c r="L314" s="19">
        <f>DAY(Таблица14[[#This Row],[Д/проводки]])</f>
        <v>28</v>
      </c>
      <c r="M314" s="19">
        <f>MONTH(Таблица14[[#This Row],[Д/проводки]])</f>
        <v>10</v>
      </c>
      <c r="N314" s="19">
        <f>YEAR(Таблица14[[#This Row],[Д/проводки]])</f>
        <v>2014</v>
      </c>
    </row>
    <row r="315" spans="1:14" x14ac:dyDescent="0.25">
      <c r="A315" s="30">
        <v>799520</v>
      </c>
      <c r="B315" s="30" t="s">
        <v>925</v>
      </c>
      <c r="C315" s="16" t="s">
        <v>3144</v>
      </c>
      <c r="D315" s="16">
        <v>14</v>
      </c>
      <c r="E315" s="16" t="s">
        <v>2941</v>
      </c>
      <c r="F315" s="30" t="s">
        <v>811</v>
      </c>
      <c r="G315" s="30">
        <v>1001</v>
      </c>
      <c r="H315" s="30">
        <v>4</v>
      </c>
      <c r="I315" s="30">
        <v>2397.96</v>
      </c>
      <c r="J315" s="38">
        <v>41940</v>
      </c>
      <c r="K315" s="30">
        <v>3576</v>
      </c>
      <c r="L315" s="19">
        <f>DAY(Таблица14[[#This Row],[Д/проводки]])</f>
        <v>28</v>
      </c>
      <c r="M315" s="19">
        <f>MONTH(Таблица14[[#This Row],[Д/проводки]])</f>
        <v>10</v>
      </c>
      <c r="N315" s="19">
        <f>YEAR(Таблица14[[#This Row],[Д/проводки]])</f>
        <v>2014</v>
      </c>
    </row>
    <row r="316" spans="1:14" x14ac:dyDescent="0.25">
      <c r="A316" s="30">
        <v>876261</v>
      </c>
      <c r="B316" s="30" t="s">
        <v>897</v>
      </c>
      <c r="C316" s="16" t="s">
        <v>2988</v>
      </c>
      <c r="D316" s="16">
        <v>16</v>
      </c>
      <c r="E316" s="16" t="s">
        <v>2950</v>
      </c>
      <c r="F316" s="30" t="s">
        <v>811</v>
      </c>
      <c r="G316" s="30">
        <v>1001</v>
      </c>
      <c r="H316" s="30">
        <v>4</v>
      </c>
      <c r="I316" s="30">
        <v>3558.48</v>
      </c>
      <c r="J316" s="38">
        <v>41940</v>
      </c>
      <c r="K316" s="30">
        <v>5480</v>
      </c>
      <c r="L316" s="19">
        <f>DAY(Таблица14[[#This Row],[Д/проводки]])</f>
        <v>28</v>
      </c>
      <c r="M316" s="19">
        <f>MONTH(Таблица14[[#This Row],[Д/проводки]])</f>
        <v>10</v>
      </c>
      <c r="N316" s="19">
        <f>YEAR(Таблица14[[#This Row],[Д/проводки]])</f>
        <v>2014</v>
      </c>
    </row>
    <row r="317" spans="1:14" x14ac:dyDescent="0.25">
      <c r="A317" s="30">
        <v>677298</v>
      </c>
      <c r="B317" s="30" t="s">
        <v>417</v>
      </c>
      <c r="C317" s="16" t="s">
        <v>3162</v>
      </c>
      <c r="D317" s="16">
        <v>17</v>
      </c>
      <c r="E317" s="16" t="s">
        <v>3210</v>
      </c>
      <c r="F317" s="30" t="s">
        <v>810</v>
      </c>
      <c r="G317" s="30">
        <v>1002</v>
      </c>
      <c r="H317" s="30">
        <v>4</v>
      </c>
      <c r="I317" s="30">
        <v>10139.07</v>
      </c>
      <c r="J317" s="38">
        <v>41940</v>
      </c>
      <c r="K317" s="30">
        <v>15548</v>
      </c>
      <c r="L317" s="19">
        <f>DAY(Таблица14[[#This Row],[Д/проводки]])</f>
        <v>28</v>
      </c>
      <c r="M317" s="19">
        <f>MONTH(Таблица14[[#This Row],[Д/проводки]])</f>
        <v>10</v>
      </c>
      <c r="N317" s="19">
        <f>YEAR(Таблица14[[#This Row],[Д/проводки]])</f>
        <v>2014</v>
      </c>
    </row>
    <row r="318" spans="1:14" x14ac:dyDescent="0.25">
      <c r="A318" s="30">
        <v>765120</v>
      </c>
      <c r="B318" s="30" t="s">
        <v>863</v>
      </c>
      <c r="C318" s="16" t="s">
        <v>2940</v>
      </c>
      <c r="D318" s="16">
        <v>15</v>
      </c>
      <c r="E318" s="16" t="s">
        <v>2937</v>
      </c>
      <c r="F318" s="30" t="s">
        <v>811</v>
      </c>
      <c r="G318" s="30">
        <v>1002</v>
      </c>
      <c r="H318" s="30">
        <v>4</v>
      </c>
      <c r="I318" s="30">
        <v>3079.08</v>
      </c>
      <c r="J318" s="38">
        <v>41940</v>
      </c>
      <c r="K318" s="30">
        <v>4512</v>
      </c>
      <c r="L318" s="19">
        <f>DAY(Таблица14[[#This Row],[Д/проводки]])</f>
        <v>28</v>
      </c>
      <c r="M318" s="19">
        <f>MONTH(Таблица14[[#This Row],[Д/проводки]])</f>
        <v>10</v>
      </c>
      <c r="N318" s="19">
        <f>YEAR(Таблица14[[#This Row],[Д/проводки]])</f>
        <v>2014</v>
      </c>
    </row>
    <row r="319" spans="1:14" x14ac:dyDescent="0.25">
      <c r="A319" s="30">
        <v>498828</v>
      </c>
      <c r="B319" s="30" t="s">
        <v>924</v>
      </c>
      <c r="C319" s="16" t="s">
        <v>3158</v>
      </c>
      <c r="D319" s="16">
        <v>13</v>
      </c>
      <c r="E319" s="16" t="s">
        <v>3206</v>
      </c>
      <c r="F319" s="30" t="s">
        <v>811</v>
      </c>
      <c r="G319" s="30">
        <v>1001</v>
      </c>
      <c r="H319" s="30">
        <v>1</v>
      </c>
      <c r="I319" s="30">
        <v>439.52</v>
      </c>
      <c r="J319" s="38">
        <v>41941</v>
      </c>
      <c r="K319" s="30">
        <v>640</v>
      </c>
      <c r="L319" s="19">
        <f>DAY(Таблица14[[#This Row],[Д/проводки]])</f>
        <v>29</v>
      </c>
      <c r="M319" s="19">
        <f>MONTH(Таблица14[[#This Row],[Д/проводки]])</f>
        <v>10</v>
      </c>
      <c r="N319" s="19">
        <f>YEAR(Таблица14[[#This Row],[Д/проводки]])</f>
        <v>2014</v>
      </c>
    </row>
    <row r="320" spans="1:14" x14ac:dyDescent="0.25">
      <c r="A320" s="30">
        <v>759257</v>
      </c>
      <c r="B320" s="30" t="s">
        <v>392</v>
      </c>
      <c r="C320" s="16" t="s">
        <v>918</v>
      </c>
      <c r="D320" s="16">
        <v>16</v>
      </c>
      <c r="E320" s="16" t="s">
        <v>2970</v>
      </c>
      <c r="F320" s="30" t="s">
        <v>810</v>
      </c>
      <c r="G320" s="30">
        <v>1001</v>
      </c>
      <c r="H320" s="30">
        <v>4</v>
      </c>
      <c r="I320" s="30">
        <v>7932.2</v>
      </c>
      <c r="J320" s="38">
        <v>41941</v>
      </c>
      <c r="K320" s="30">
        <v>12532</v>
      </c>
      <c r="L320" s="19">
        <f>DAY(Таблица14[[#This Row],[Д/проводки]])</f>
        <v>29</v>
      </c>
      <c r="M320" s="19">
        <f>MONTH(Таблица14[[#This Row],[Д/проводки]])</f>
        <v>10</v>
      </c>
      <c r="N320" s="19">
        <f>YEAR(Таблица14[[#This Row],[Д/проводки]])</f>
        <v>2014</v>
      </c>
    </row>
    <row r="321" spans="1:14" x14ac:dyDescent="0.25">
      <c r="A321" s="30">
        <v>765120</v>
      </c>
      <c r="B321" s="30" t="s">
        <v>863</v>
      </c>
      <c r="C321" s="16" t="s">
        <v>2940</v>
      </c>
      <c r="D321" s="16">
        <v>15</v>
      </c>
      <c r="E321" s="16" t="s">
        <v>2937</v>
      </c>
      <c r="F321" s="30" t="s">
        <v>811</v>
      </c>
      <c r="G321" s="30">
        <v>1002</v>
      </c>
      <c r="H321" s="30">
        <v>4</v>
      </c>
      <c r="I321" s="30">
        <v>3079.08</v>
      </c>
      <c r="J321" s="38">
        <v>41941</v>
      </c>
      <c r="K321" s="30">
        <v>4512</v>
      </c>
      <c r="L321" s="19">
        <f>DAY(Таблица14[[#This Row],[Д/проводки]])</f>
        <v>29</v>
      </c>
      <c r="M321" s="19">
        <f>MONTH(Таблица14[[#This Row],[Д/проводки]])</f>
        <v>10</v>
      </c>
      <c r="N321" s="19">
        <f>YEAR(Таблица14[[#This Row],[Д/проводки]])</f>
        <v>2014</v>
      </c>
    </row>
    <row r="322" spans="1:14" x14ac:dyDescent="0.25">
      <c r="A322" s="30">
        <v>661482</v>
      </c>
      <c r="B322" s="30" t="s">
        <v>936</v>
      </c>
      <c r="C322" s="16" t="s">
        <v>3157</v>
      </c>
      <c r="D322" s="16">
        <v>13</v>
      </c>
      <c r="E322" s="16" t="s">
        <v>3206</v>
      </c>
      <c r="F322" s="30" t="s">
        <v>811</v>
      </c>
      <c r="G322" s="30">
        <v>1002</v>
      </c>
      <c r="H322" s="30">
        <v>4</v>
      </c>
      <c r="I322" s="30">
        <v>1835.84</v>
      </c>
      <c r="J322" s="38">
        <v>41942</v>
      </c>
      <c r="K322" s="30">
        <v>2708</v>
      </c>
      <c r="L322" s="19">
        <f>DAY(Таблица14[[#This Row],[Д/проводки]])</f>
        <v>30</v>
      </c>
      <c r="M322" s="19">
        <f>MONTH(Таблица14[[#This Row],[Д/проводки]])</f>
        <v>10</v>
      </c>
      <c r="N322" s="19">
        <f>YEAR(Таблица14[[#This Row],[Д/проводки]])</f>
        <v>2014</v>
      </c>
    </row>
    <row r="323" spans="1:14" x14ac:dyDescent="0.25">
      <c r="A323" s="30">
        <v>765120</v>
      </c>
      <c r="B323" s="30" t="s">
        <v>863</v>
      </c>
      <c r="C323" s="16" t="s">
        <v>2940</v>
      </c>
      <c r="D323" s="16">
        <v>15</v>
      </c>
      <c r="E323" s="16" t="s">
        <v>2937</v>
      </c>
      <c r="F323" s="30" t="s">
        <v>811</v>
      </c>
      <c r="G323" s="30">
        <v>1002</v>
      </c>
      <c r="H323" s="30">
        <v>8</v>
      </c>
      <c r="I323" s="30">
        <v>6158.16</v>
      </c>
      <c r="J323" s="38">
        <v>41942</v>
      </c>
      <c r="K323" s="30">
        <v>9024</v>
      </c>
      <c r="L323" s="19">
        <f>DAY(Таблица14[[#This Row],[Д/проводки]])</f>
        <v>30</v>
      </c>
      <c r="M323" s="19">
        <f>MONTH(Таблица14[[#This Row],[Д/проводки]])</f>
        <v>10</v>
      </c>
      <c r="N323" s="19">
        <f>YEAR(Таблица14[[#This Row],[Д/проводки]])</f>
        <v>2014</v>
      </c>
    </row>
    <row r="324" spans="1:14" x14ac:dyDescent="0.25">
      <c r="A324" s="30">
        <v>498828</v>
      </c>
      <c r="B324" s="30" t="s">
        <v>924</v>
      </c>
      <c r="C324" s="16" t="s">
        <v>3158</v>
      </c>
      <c r="D324" s="16">
        <v>13</v>
      </c>
      <c r="E324" s="16" t="s">
        <v>3206</v>
      </c>
      <c r="F324" s="30" t="s">
        <v>811</v>
      </c>
      <c r="G324" s="30">
        <v>1001</v>
      </c>
      <c r="H324" s="30">
        <v>4</v>
      </c>
      <c r="I324" s="30">
        <v>1759.92</v>
      </c>
      <c r="J324" s="38">
        <v>41943</v>
      </c>
      <c r="K324" s="30">
        <v>2560</v>
      </c>
      <c r="L324" s="19">
        <f>DAY(Таблица14[[#This Row],[Д/проводки]])</f>
        <v>31</v>
      </c>
      <c r="M324" s="19">
        <f>MONTH(Таблица14[[#This Row],[Д/проводки]])</f>
        <v>10</v>
      </c>
      <c r="N324" s="19">
        <f>YEAR(Таблица14[[#This Row],[Д/проводки]])</f>
        <v>2014</v>
      </c>
    </row>
    <row r="325" spans="1:14" x14ac:dyDescent="0.25">
      <c r="A325" s="30">
        <v>661482</v>
      </c>
      <c r="B325" s="30" t="s">
        <v>936</v>
      </c>
      <c r="C325" s="16" t="s">
        <v>3157</v>
      </c>
      <c r="D325" s="16">
        <v>13</v>
      </c>
      <c r="E325" s="16" t="s">
        <v>3206</v>
      </c>
      <c r="F325" s="30" t="s">
        <v>811</v>
      </c>
      <c r="G325" s="30">
        <v>1001</v>
      </c>
      <c r="H325" s="30">
        <v>4</v>
      </c>
      <c r="I325" s="30">
        <v>1502.4</v>
      </c>
      <c r="J325" s="38">
        <v>41943</v>
      </c>
      <c r="K325" s="30">
        <v>2708</v>
      </c>
      <c r="L325" s="19">
        <f>DAY(Таблица14[[#This Row],[Д/проводки]])</f>
        <v>31</v>
      </c>
      <c r="M325" s="19">
        <f>MONTH(Таблица14[[#This Row],[Д/проводки]])</f>
        <v>10</v>
      </c>
      <c r="N325" s="19">
        <f>YEAR(Таблица14[[#This Row],[Д/проводки]])</f>
        <v>2014</v>
      </c>
    </row>
    <row r="326" spans="1:14" x14ac:dyDescent="0.25">
      <c r="A326" s="30">
        <v>799520</v>
      </c>
      <c r="B326" s="30" t="s">
        <v>925</v>
      </c>
      <c r="C326" s="16" t="s">
        <v>3144</v>
      </c>
      <c r="D326" s="16">
        <v>14</v>
      </c>
      <c r="E326" s="16" t="s">
        <v>2941</v>
      </c>
      <c r="F326" s="30" t="s">
        <v>811</v>
      </c>
      <c r="G326" s="30">
        <v>1001</v>
      </c>
      <c r="H326" s="30">
        <v>4</v>
      </c>
      <c r="I326" s="30">
        <v>2402.2800000000002</v>
      </c>
      <c r="J326" s="38">
        <v>41943</v>
      </c>
      <c r="K326" s="30">
        <v>3576</v>
      </c>
      <c r="L326" s="19">
        <f>DAY(Таблица14[[#This Row],[Д/проводки]])</f>
        <v>31</v>
      </c>
      <c r="M326" s="19">
        <f>MONTH(Таблица14[[#This Row],[Д/проводки]])</f>
        <v>10</v>
      </c>
      <c r="N326" s="19">
        <f>YEAR(Таблица14[[#This Row],[Д/проводки]])</f>
        <v>2014</v>
      </c>
    </row>
    <row r="327" spans="1:14" x14ac:dyDescent="0.25">
      <c r="A327" s="30">
        <v>876266</v>
      </c>
      <c r="B327" s="30" t="s">
        <v>911</v>
      </c>
      <c r="C327" s="16" t="s">
        <v>2979</v>
      </c>
      <c r="D327" s="16">
        <v>15</v>
      </c>
      <c r="E327" s="16" t="s">
        <v>2978</v>
      </c>
      <c r="F327" s="30" t="s">
        <v>811</v>
      </c>
      <c r="G327" s="30">
        <v>1001</v>
      </c>
      <c r="H327" s="30">
        <v>4</v>
      </c>
      <c r="I327" s="30">
        <v>3224.28</v>
      </c>
      <c r="J327" s="38">
        <v>41943</v>
      </c>
      <c r="K327" s="30">
        <v>4720</v>
      </c>
      <c r="L327" s="19">
        <f>DAY(Таблица14[[#This Row],[Д/проводки]])</f>
        <v>31</v>
      </c>
      <c r="M327" s="19">
        <f>MONTH(Таблица14[[#This Row],[Д/проводки]])</f>
        <v>10</v>
      </c>
      <c r="N327" s="19">
        <f>YEAR(Таблица14[[#This Row],[Д/проводки]])</f>
        <v>2014</v>
      </c>
    </row>
    <row r="328" spans="1:14" x14ac:dyDescent="0.25">
      <c r="A328" s="30">
        <v>895743</v>
      </c>
      <c r="B328" s="30" t="s">
        <v>969</v>
      </c>
      <c r="C328" s="16" t="s">
        <v>3154</v>
      </c>
      <c r="D328" s="16">
        <v>16</v>
      </c>
      <c r="E328" s="16" t="s">
        <v>2950</v>
      </c>
      <c r="F328" s="30" t="s">
        <v>811</v>
      </c>
      <c r="G328" s="30">
        <v>1001</v>
      </c>
      <c r="H328" s="30">
        <v>4</v>
      </c>
      <c r="I328" s="30">
        <v>3650.68</v>
      </c>
      <c r="J328" s="38">
        <v>41943</v>
      </c>
      <c r="K328" s="30">
        <v>5164</v>
      </c>
      <c r="L328" s="19">
        <f>DAY(Таблица14[[#This Row],[Д/проводки]])</f>
        <v>31</v>
      </c>
      <c r="M328" s="19">
        <f>MONTH(Таблица14[[#This Row],[Д/проводки]])</f>
        <v>10</v>
      </c>
      <c r="N328" s="19">
        <f>YEAR(Таблица14[[#This Row],[Д/проводки]])</f>
        <v>2014</v>
      </c>
    </row>
    <row r="329" spans="1:14" x14ac:dyDescent="0.25">
      <c r="A329" s="30">
        <v>447780</v>
      </c>
      <c r="B329" s="30" t="s">
        <v>943</v>
      </c>
      <c r="C329" s="16" t="s">
        <v>3163</v>
      </c>
      <c r="D329" s="16">
        <v>14</v>
      </c>
      <c r="E329" s="16" t="s">
        <v>2938</v>
      </c>
      <c r="F329" s="30" t="s">
        <v>811</v>
      </c>
      <c r="G329" s="30">
        <v>1002</v>
      </c>
      <c r="H329" s="30">
        <v>4</v>
      </c>
      <c r="I329" s="30">
        <v>2549.16</v>
      </c>
      <c r="J329" s="38">
        <v>41943</v>
      </c>
      <c r="K329" s="30">
        <v>3760</v>
      </c>
      <c r="L329" s="19">
        <f>DAY(Таблица14[[#This Row],[Д/проводки]])</f>
        <v>31</v>
      </c>
      <c r="M329" s="19">
        <f>MONTH(Таблица14[[#This Row],[Д/проводки]])</f>
        <v>10</v>
      </c>
      <c r="N329" s="19">
        <f>YEAR(Таблица14[[#This Row],[Д/проводки]])</f>
        <v>2014</v>
      </c>
    </row>
    <row r="330" spans="1:14" x14ac:dyDescent="0.25">
      <c r="A330" s="30">
        <v>661482</v>
      </c>
      <c r="B330" s="30" t="s">
        <v>936</v>
      </c>
      <c r="C330" s="16" t="s">
        <v>3157</v>
      </c>
      <c r="D330" s="16">
        <v>13</v>
      </c>
      <c r="E330" s="16" t="s">
        <v>3206</v>
      </c>
      <c r="F330" s="30" t="s">
        <v>811</v>
      </c>
      <c r="G330" s="30">
        <v>1002</v>
      </c>
      <c r="H330" s="30">
        <v>6</v>
      </c>
      <c r="I330" s="30">
        <v>2753.76</v>
      </c>
      <c r="J330" s="38">
        <v>41943</v>
      </c>
      <c r="K330" s="30">
        <v>4062</v>
      </c>
      <c r="L330" s="19">
        <f>DAY(Таблица14[[#This Row],[Д/проводки]])</f>
        <v>31</v>
      </c>
      <c r="M330" s="19">
        <f>MONTH(Таблица14[[#This Row],[Д/проводки]])</f>
        <v>10</v>
      </c>
      <c r="N330" s="19">
        <f>YEAR(Таблица14[[#This Row],[Д/проводки]])</f>
        <v>2014</v>
      </c>
    </row>
    <row r="331" spans="1:14" x14ac:dyDescent="0.25">
      <c r="A331" s="30">
        <v>761819</v>
      </c>
      <c r="B331" s="30" t="s">
        <v>800</v>
      </c>
      <c r="C331" s="16" t="s">
        <v>3012</v>
      </c>
      <c r="D331" s="16">
        <v>17</v>
      </c>
      <c r="E331" s="16" t="s">
        <v>3011</v>
      </c>
      <c r="F331" s="30" t="s">
        <v>810</v>
      </c>
      <c r="G331" s="30">
        <v>1002</v>
      </c>
      <c r="H331" s="30">
        <v>4</v>
      </c>
      <c r="I331" s="30">
        <v>9419.2800000000007</v>
      </c>
      <c r="J331" s="38">
        <v>41943</v>
      </c>
      <c r="K331" s="30">
        <v>14820</v>
      </c>
      <c r="L331" s="19">
        <f>DAY(Таблица14[[#This Row],[Д/проводки]])</f>
        <v>31</v>
      </c>
      <c r="M331" s="19">
        <f>MONTH(Таблица14[[#This Row],[Д/проводки]])</f>
        <v>10</v>
      </c>
      <c r="N331" s="19">
        <f>YEAR(Таблица14[[#This Row],[Д/проводки]])</f>
        <v>2014</v>
      </c>
    </row>
    <row r="332" spans="1:14" x14ac:dyDescent="0.25">
      <c r="A332" s="30">
        <v>765120</v>
      </c>
      <c r="B332" s="30" t="s">
        <v>863</v>
      </c>
      <c r="C332" s="16" t="s">
        <v>2940</v>
      </c>
      <c r="D332" s="16">
        <v>15</v>
      </c>
      <c r="E332" s="16" t="s">
        <v>2937</v>
      </c>
      <c r="F332" s="30" t="s">
        <v>811</v>
      </c>
      <c r="G332" s="30">
        <v>1002</v>
      </c>
      <c r="H332" s="30">
        <v>1</v>
      </c>
      <c r="I332" s="30">
        <v>769.77</v>
      </c>
      <c r="J332" s="38">
        <v>41943</v>
      </c>
      <c r="K332" s="30">
        <v>1128</v>
      </c>
      <c r="L332" s="19">
        <f>DAY(Таблица14[[#This Row],[Д/проводки]])</f>
        <v>31</v>
      </c>
      <c r="M332" s="19">
        <f>MONTH(Таблица14[[#This Row],[Д/проводки]])</f>
        <v>10</v>
      </c>
      <c r="N332" s="19">
        <f>YEAR(Таблица14[[#This Row],[Д/проводки]])</f>
        <v>2014</v>
      </c>
    </row>
    <row r="333" spans="1:14" x14ac:dyDescent="0.25">
      <c r="A333" s="30">
        <v>11445939</v>
      </c>
      <c r="B333" s="30" t="s">
        <v>3218</v>
      </c>
      <c r="C333" s="16" t="s">
        <v>3218</v>
      </c>
      <c r="D333" s="16" t="s">
        <v>3218</v>
      </c>
      <c r="E333" s="16" t="s">
        <v>3218</v>
      </c>
      <c r="F333" s="16" t="s">
        <v>3218</v>
      </c>
      <c r="G333" s="30">
        <v>1002</v>
      </c>
      <c r="H333" s="30">
        <v>4</v>
      </c>
      <c r="I333" s="30">
        <v>11304.8</v>
      </c>
      <c r="J333" s="38">
        <v>41943</v>
      </c>
      <c r="K333" s="30">
        <v>14612</v>
      </c>
      <c r="L333" s="19">
        <f>DAY(Таблица14[[#This Row],[Д/проводки]])</f>
        <v>31</v>
      </c>
      <c r="M333" s="19">
        <f>MONTH(Таблица14[[#This Row],[Д/проводки]])</f>
        <v>10</v>
      </c>
      <c r="N333" s="19">
        <f>YEAR(Таблица14[[#This Row],[Д/проводки]])</f>
        <v>2014</v>
      </c>
    </row>
    <row r="334" spans="1:14" x14ac:dyDescent="0.25">
      <c r="A334" s="30">
        <v>11445960</v>
      </c>
      <c r="B334" s="30" t="s">
        <v>3218</v>
      </c>
      <c r="C334" s="16" t="s">
        <v>3218</v>
      </c>
      <c r="D334" s="16" t="s">
        <v>3218</v>
      </c>
      <c r="E334" s="16" t="s">
        <v>3218</v>
      </c>
      <c r="F334" s="16" t="s">
        <v>3218</v>
      </c>
      <c r="G334" s="30">
        <v>1002</v>
      </c>
      <c r="H334" s="30">
        <v>4</v>
      </c>
      <c r="I334" s="30">
        <v>10037.200000000001</v>
      </c>
      <c r="J334" s="38">
        <v>41943</v>
      </c>
      <c r="K334" s="30">
        <v>13712</v>
      </c>
      <c r="L334" s="19">
        <f>DAY(Таблица14[[#This Row],[Д/проводки]])</f>
        <v>31</v>
      </c>
      <c r="M334" s="19">
        <f>MONTH(Таблица14[[#This Row],[Д/проводки]])</f>
        <v>10</v>
      </c>
      <c r="N334" s="19">
        <f>YEAR(Таблица14[[#This Row],[Д/проводки]])</f>
        <v>2014</v>
      </c>
    </row>
    <row r="335" spans="1:14" x14ac:dyDescent="0.25">
      <c r="A335" s="30">
        <v>663958</v>
      </c>
      <c r="B335" s="30" t="s">
        <v>140</v>
      </c>
      <c r="C335" s="16" t="s">
        <v>3164</v>
      </c>
      <c r="D335" s="16">
        <v>15</v>
      </c>
      <c r="E335" s="16" t="s">
        <v>2937</v>
      </c>
      <c r="F335" s="30" t="s">
        <v>810</v>
      </c>
      <c r="G335" s="30">
        <v>1001</v>
      </c>
      <c r="H335" s="30">
        <v>4</v>
      </c>
      <c r="I335" s="30">
        <v>6779.68</v>
      </c>
      <c r="J335" s="38">
        <v>41944</v>
      </c>
      <c r="K335" s="30">
        <v>10608</v>
      </c>
      <c r="L335" s="19">
        <f>DAY(Таблица14[[#This Row],[Д/проводки]])</f>
        <v>1</v>
      </c>
      <c r="M335" s="19">
        <f>MONTH(Таблица14[[#This Row],[Д/проводки]])</f>
        <v>11</v>
      </c>
      <c r="N335" s="19">
        <f>YEAR(Таблица14[[#This Row],[Д/проводки]])</f>
        <v>2014</v>
      </c>
    </row>
    <row r="336" spans="1:14" x14ac:dyDescent="0.25">
      <c r="A336" s="30">
        <v>761819</v>
      </c>
      <c r="B336" s="30" t="s">
        <v>800</v>
      </c>
      <c r="C336" s="16" t="s">
        <v>3012</v>
      </c>
      <c r="D336" s="16">
        <v>17</v>
      </c>
      <c r="E336" s="16" t="s">
        <v>3011</v>
      </c>
      <c r="F336" s="30" t="s">
        <v>810</v>
      </c>
      <c r="G336" s="30">
        <v>1001</v>
      </c>
      <c r="H336" s="30">
        <v>4</v>
      </c>
      <c r="I336" s="30">
        <v>9526.32</v>
      </c>
      <c r="J336" s="38">
        <v>41944</v>
      </c>
      <c r="K336" s="30">
        <v>14820</v>
      </c>
      <c r="L336" s="19">
        <f>DAY(Таблица14[[#This Row],[Д/проводки]])</f>
        <v>1</v>
      </c>
      <c r="M336" s="19">
        <f>MONTH(Таблица14[[#This Row],[Д/проводки]])</f>
        <v>11</v>
      </c>
      <c r="N336" s="19">
        <f>YEAR(Таблица14[[#This Row],[Д/проводки]])</f>
        <v>2014</v>
      </c>
    </row>
    <row r="337" spans="1:14" x14ac:dyDescent="0.25">
      <c r="A337" s="30">
        <v>876255</v>
      </c>
      <c r="B337" s="30" t="s">
        <v>905</v>
      </c>
      <c r="C337" s="16" t="s">
        <v>904</v>
      </c>
      <c r="D337" s="16">
        <v>14</v>
      </c>
      <c r="E337" s="16" t="s">
        <v>2938</v>
      </c>
      <c r="F337" s="30" t="s">
        <v>811</v>
      </c>
      <c r="G337" s="30">
        <v>1001</v>
      </c>
      <c r="H337" s="30">
        <v>1</v>
      </c>
      <c r="I337" s="30">
        <v>670.44</v>
      </c>
      <c r="J337" s="38">
        <v>41944</v>
      </c>
      <c r="K337" s="30">
        <v>910</v>
      </c>
      <c r="L337" s="19">
        <f>DAY(Таблица14[[#This Row],[Д/проводки]])</f>
        <v>1</v>
      </c>
      <c r="M337" s="19">
        <f>MONTH(Таблица14[[#This Row],[Д/проводки]])</f>
        <v>11</v>
      </c>
      <c r="N337" s="19">
        <f>YEAR(Таблица14[[#This Row],[Д/проводки]])</f>
        <v>2014</v>
      </c>
    </row>
    <row r="338" spans="1:14" x14ac:dyDescent="0.25">
      <c r="A338" s="30">
        <v>765120</v>
      </c>
      <c r="B338" s="30" t="s">
        <v>863</v>
      </c>
      <c r="C338" s="16" t="s">
        <v>2940</v>
      </c>
      <c r="D338" s="16">
        <v>15</v>
      </c>
      <c r="E338" s="16" t="s">
        <v>2937</v>
      </c>
      <c r="F338" s="30" t="s">
        <v>811</v>
      </c>
      <c r="G338" s="30">
        <v>1002</v>
      </c>
      <c r="H338" s="30">
        <v>4</v>
      </c>
      <c r="I338" s="30">
        <v>3079.08</v>
      </c>
      <c r="J338" s="38">
        <v>41944</v>
      </c>
      <c r="K338" s="30">
        <v>4512</v>
      </c>
      <c r="L338" s="19">
        <f>DAY(Таблица14[[#This Row],[Д/проводки]])</f>
        <v>1</v>
      </c>
      <c r="M338" s="19">
        <f>MONTH(Таблица14[[#This Row],[Д/проводки]])</f>
        <v>11</v>
      </c>
      <c r="N338" s="19">
        <f>YEAR(Таблица14[[#This Row],[Д/проводки]])</f>
        <v>2014</v>
      </c>
    </row>
    <row r="339" spans="1:14" x14ac:dyDescent="0.25">
      <c r="A339" s="30">
        <v>876258</v>
      </c>
      <c r="B339" s="30" t="s">
        <v>890</v>
      </c>
      <c r="C339" s="16" t="s">
        <v>3138</v>
      </c>
      <c r="D339" s="16">
        <v>16</v>
      </c>
      <c r="E339" s="16" t="s">
        <v>2950</v>
      </c>
      <c r="F339" s="30" t="s">
        <v>811</v>
      </c>
      <c r="G339" s="30">
        <v>1002</v>
      </c>
      <c r="H339" s="30">
        <v>4</v>
      </c>
      <c r="I339" s="30">
        <v>3802.68</v>
      </c>
      <c r="J339" s="38">
        <v>41944</v>
      </c>
      <c r="K339" s="30">
        <v>5720</v>
      </c>
      <c r="L339" s="19">
        <f>DAY(Таблица14[[#This Row],[Д/проводки]])</f>
        <v>1</v>
      </c>
      <c r="M339" s="19">
        <f>MONTH(Таблица14[[#This Row],[Д/проводки]])</f>
        <v>11</v>
      </c>
      <c r="N339" s="19">
        <f>YEAR(Таблица14[[#This Row],[Д/проводки]])</f>
        <v>2014</v>
      </c>
    </row>
    <row r="340" spans="1:14" x14ac:dyDescent="0.25">
      <c r="A340" s="30">
        <v>447794</v>
      </c>
      <c r="B340" s="30" t="s">
        <v>874</v>
      </c>
      <c r="C340" s="16" t="s">
        <v>3160</v>
      </c>
      <c r="D340" s="16">
        <v>15</v>
      </c>
      <c r="E340" s="16" t="s">
        <v>2937</v>
      </c>
      <c r="F340" s="30" t="s">
        <v>811</v>
      </c>
      <c r="G340" s="30">
        <v>1001</v>
      </c>
      <c r="H340" s="30">
        <v>2</v>
      </c>
      <c r="I340" s="30">
        <v>1364.42</v>
      </c>
      <c r="J340" s="38">
        <v>41945</v>
      </c>
      <c r="K340" s="30">
        <v>2112</v>
      </c>
      <c r="L340" s="19">
        <f>DAY(Таблица14[[#This Row],[Д/проводки]])</f>
        <v>2</v>
      </c>
      <c r="M340" s="19">
        <f>MONTH(Таблица14[[#This Row],[Д/проводки]])</f>
        <v>11</v>
      </c>
      <c r="N340" s="19">
        <f>YEAR(Таблица14[[#This Row],[Д/проводки]])</f>
        <v>2014</v>
      </c>
    </row>
    <row r="341" spans="1:14" x14ac:dyDescent="0.25">
      <c r="A341" s="30">
        <v>662403</v>
      </c>
      <c r="B341" s="30" t="s">
        <v>464</v>
      </c>
      <c r="C341" s="16" t="s">
        <v>2975</v>
      </c>
      <c r="D341" s="16">
        <v>16</v>
      </c>
      <c r="E341" s="16" t="s">
        <v>2974</v>
      </c>
      <c r="F341" s="30" t="s">
        <v>810</v>
      </c>
      <c r="G341" s="30">
        <v>1001</v>
      </c>
      <c r="H341" s="30">
        <v>4</v>
      </c>
      <c r="I341" s="30">
        <v>8164.91</v>
      </c>
      <c r="J341" s="38">
        <v>41945</v>
      </c>
      <c r="K341" s="30">
        <v>12532</v>
      </c>
      <c r="L341" s="19">
        <f>DAY(Таблица14[[#This Row],[Д/проводки]])</f>
        <v>2</v>
      </c>
      <c r="M341" s="19">
        <f>MONTH(Таблица14[[#This Row],[Д/проводки]])</f>
        <v>11</v>
      </c>
      <c r="N341" s="19">
        <f>YEAR(Таблица14[[#This Row],[Д/проводки]])</f>
        <v>2014</v>
      </c>
    </row>
    <row r="342" spans="1:14" x14ac:dyDescent="0.25">
      <c r="A342" s="30">
        <v>799520</v>
      </c>
      <c r="B342" s="30" t="s">
        <v>925</v>
      </c>
      <c r="C342" s="16" t="s">
        <v>3144</v>
      </c>
      <c r="D342" s="16">
        <v>14</v>
      </c>
      <c r="E342" s="16" t="s">
        <v>2941</v>
      </c>
      <c r="F342" s="30" t="s">
        <v>811</v>
      </c>
      <c r="G342" s="30">
        <v>1002</v>
      </c>
      <c r="H342" s="30">
        <v>4</v>
      </c>
      <c r="I342" s="30">
        <v>2392.64</v>
      </c>
      <c r="J342" s="38">
        <v>41945</v>
      </c>
      <c r="K342" s="30">
        <v>3576</v>
      </c>
      <c r="L342" s="19">
        <f>DAY(Таблица14[[#This Row],[Д/проводки]])</f>
        <v>2</v>
      </c>
      <c r="M342" s="19">
        <f>MONTH(Таблица14[[#This Row],[Д/проводки]])</f>
        <v>11</v>
      </c>
      <c r="N342" s="19">
        <f>YEAR(Таблица14[[#This Row],[Д/проводки]])</f>
        <v>2014</v>
      </c>
    </row>
    <row r="343" spans="1:14" x14ac:dyDescent="0.25">
      <c r="A343" s="30">
        <v>876272</v>
      </c>
      <c r="B343" s="30" t="s">
        <v>876</v>
      </c>
      <c r="C343" s="16" t="s">
        <v>877</v>
      </c>
      <c r="D343" s="16">
        <v>16</v>
      </c>
      <c r="E343" s="16" t="s">
        <v>2950</v>
      </c>
      <c r="F343" s="30" t="s">
        <v>811</v>
      </c>
      <c r="G343" s="30">
        <v>1002</v>
      </c>
      <c r="H343" s="30">
        <v>8</v>
      </c>
      <c r="I343" s="30">
        <v>7186.08</v>
      </c>
      <c r="J343" s="38">
        <v>41945</v>
      </c>
      <c r="K343" s="30">
        <v>10480</v>
      </c>
      <c r="L343" s="19">
        <f>DAY(Таблица14[[#This Row],[Д/проводки]])</f>
        <v>2</v>
      </c>
      <c r="M343" s="19">
        <f>MONTH(Таблица14[[#This Row],[Д/проводки]])</f>
        <v>11</v>
      </c>
      <c r="N343" s="19">
        <f>YEAR(Таблица14[[#This Row],[Д/проводки]])</f>
        <v>2014</v>
      </c>
    </row>
    <row r="344" spans="1:14" x14ac:dyDescent="0.25">
      <c r="A344" s="30">
        <v>895247</v>
      </c>
      <c r="B344" s="30" t="s">
        <v>917</v>
      </c>
      <c r="C344" s="16" t="s">
        <v>918</v>
      </c>
      <c r="D344" s="16">
        <v>16</v>
      </c>
      <c r="E344" s="16" t="s">
        <v>2970</v>
      </c>
      <c r="F344" s="30" t="s">
        <v>811</v>
      </c>
      <c r="G344" s="30">
        <v>1002</v>
      </c>
      <c r="H344" s="30">
        <v>4</v>
      </c>
      <c r="I344" s="30">
        <v>3696.76</v>
      </c>
      <c r="J344" s="38">
        <v>41945</v>
      </c>
      <c r="K344" s="30">
        <v>5680</v>
      </c>
      <c r="L344" s="19">
        <f>DAY(Таблица14[[#This Row],[Д/проводки]])</f>
        <v>2</v>
      </c>
      <c r="M344" s="19">
        <f>MONTH(Таблица14[[#This Row],[Д/проводки]])</f>
        <v>11</v>
      </c>
      <c r="N344" s="19">
        <f>YEAR(Таблица14[[#This Row],[Д/проводки]])</f>
        <v>2014</v>
      </c>
    </row>
    <row r="345" spans="1:14" x14ac:dyDescent="0.25">
      <c r="A345" s="30">
        <v>498828</v>
      </c>
      <c r="B345" s="30" t="s">
        <v>924</v>
      </c>
      <c r="C345" s="16" t="s">
        <v>3158</v>
      </c>
      <c r="D345" s="16">
        <v>13</v>
      </c>
      <c r="E345" s="16" t="s">
        <v>3206</v>
      </c>
      <c r="F345" s="30" t="s">
        <v>811</v>
      </c>
      <c r="G345" s="30">
        <v>1001</v>
      </c>
      <c r="H345" s="30">
        <v>2</v>
      </c>
      <c r="I345" s="30">
        <v>879.96</v>
      </c>
      <c r="J345" s="38">
        <v>41946</v>
      </c>
      <c r="K345" s="30">
        <v>1280</v>
      </c>
      <c r="L345" s="19">
        <f>DAY(Таблица14[[#This Row],[Д/проводки]])</f>
        <v>3</v>
      </c>
      <c r="M345" s="19">
        <f>MONTH(Таблица14[[#This Row],[Д/проводки]])</f>
        <v>11</v>
      </c>
      <c r="N345" s="19">
        <f>YEAR(Таблица14[[#This Row],[Д/проводки]])</f>
        <v>2014</v>
      </c>
    </row>
    <row r="346" spans="1:14" x14ac:dyDescent="0.25">
      <c r="A346" s="30">
        <v>661644</v>
      </c>
      <c r="B346" s="30" t="s">
        <v>682</v>
      </c>
      <c r="C346" s="16" t="s">
        <v>877</v>
      </c>
      <c r="D346" s="16">
        <v>16</v>
      </c>
      <c r="E346" s="16" t="s">
        <v>2950</v>
      </c>
      <c r="F346" s="30" t="s">
        <v>810</v>
      </c>
      <c r="G346" s="30">
        <v>1001</v>
      </c>
      <c r="H346" s="30">
        <v>4</v>
      </c>
      <c r="I346" s="30">
        <v>7914.21</v>
      </c>
      <c r="J346" s="38">
        <v>41946</v>
      </c>
      <c r="K346" s="30">
        <v>12532</v>
      </c>
      <c r="L346" s="19">
        <f>DAY(Таблица14[[#This Row],[Д/проводки]])</f>
        <v>3</v>
      </c>
      <c r="M346" s="19">
        <f>MONTH(Таблица14[[#This Row],[Д/проводки]])</f>
        <v>11</v>
      </c>
      <c r="N346" s="19">
        <f>YEAR(Таблица14[[#This Row],[Д/проводки]])</f>
        <v>2014</v>
      </c>
    </row>
    <row r="347" spans="1:14" x14ac:dyDescent="0.25">
      <c r="A347" s="30">
        <v>876268</v>
      </c>
      <c r="B347" s="30" t="s">
        <v>928</v>
      </c>
      <c r="C347" s="16" t="s">
        <v>927</v>
      </c>
      <c r="D347" s="16">
        <v>14</v>
      </c>
      <c r="E347" s="16" t="s">
        <v>2941</v>
      </c>
      <c r="F347" s="30" t="s">
        <v>811</v>
      </c>
      <c r="G347" s="30">
        <v>1001</v>
      </c>
      <c r="H347" s="30">
        <v>4</v>
      </c>
      <c r="I347" s="30">
        <v>2084.8000000000002</v>
      </c>
      <c r="J347" s="38">
        <v>41946</v>
      </c>
      <c r="K347" s="30">
        <v>3240</v>
      </c>
      <c r="L347" s="19">
        <f>DAY(Таблица14[[#This Row],[Д/проводки]])</f>
        <v>3</v>
      </c>
      <c r="M347" s="19">
        <f>MONTH(Таблица14[[#This Row],[Д/проводки]])</f>
        <v>11</v>
      </c>
      <c r="N347" s="19">
        <f>YEAR(Таблица14[[#This Row],[Д/проводки]])</f>
        <v>2014</v>
      </c>
    </row>
    <row r="348" spans="1:14" x14ac:dyDescent="0.25">
      <c r="A348" s="30">
        <v>895249</v>
      </c>
      <c r="B348" s="30" t="s">
        <v>901</v>
      </c>
      <c r="C348" s="16" t="s">
        <v>899</v>
      </c>
      <c r="D348" s="16">
        <v>14</v>
      </c>
      <c r="E348" s="16" t="s">
        <v>2938</v>
      </c>
      <c r="F348" s="30" t="s">
        <v>811</v>
      </c>
      <c r="G348" s="30">
        <v>1001</v>
      </c>
      <c r="H348" s="30">
        <v>4</v>
      </c>
      <c r="I348" s="30">
        <v>3069.16</v>
      </c>
      <c r="J348" s="38">
        <v>41946</v>
      </c>
      <c r="K348" s="30">
        <v>4720</v>
      </c>
      <c r="L348" s="19">
        <f>DAY(Таблица14[[#This Row],[Д/проводки]])</f>
        <v>3</v>
      </c>
      <c r="M348" s="19">
        <f>MONTH(Таблица14[[#This Row],[Д/проводки]])</f>
        <v>11</v>
      </c>
      <c r="N348" s="19">
        <f>YEAR(Таблица14[[#This Row],[Д/проводки]])</f>
        <v>2014</v>
      </c>
    </row>
    <row r="349" spans="1:14" x14ac:dyDescent="0.25">
      <c r="A349" s="30">
        <v>902421</v>
      </c>
      <c r="B349" s="30" t="s">
        <v>693</v>
      </c>
      <c r="C349" s="16" t="s">
        <v>877</v>
      </c>
      <c r="D349" s="16">
        <v>16</v>
      </c>
      <c r="E349" s="16" t="s">
        <v>2950</v>
      </c>
      <c r="F349" s="30" t="s">
        <v>810</v>
      </c>
      <c r="G349" s="30">
        <v>1001</v>
      </c>
      <c r="H349" s="30">
        <v>4</v>
      </c>
      <c r="I349" s="30">
        <v>7923.2</v>
      </c>
      <c r="J349" s="38">
        <v>41946</v>
      </c>
      <c r="K349" s="30">
        <v>11512</v>
      </c>
      <c r="L349" s="19">
        <f>DAY(Таблица14[[#This Row],[Д/проводки]])</f>
        <v>3</v>
      </c>
      <c r="M349" s="19">
        <f>MONTH(Таблица14[[#This Row],[Д/проводки]])</f>
        <v>11</v>
      </c>
      <c r="N349" s="19">
        <f>YEAR(Таблица14[[#This Row],[Д/проводки]])</f>
        <v>2014</v>
      </c>
    </row>
    <row r="350" spans="1:14" x14ac:dyDescent="0.25">
      <c r="A350" s="30">
        <v>496768</v>
      </c>
      <c r="B350" s="30" t="s">
        <v>880</v>
      </c>
      <c r="C350" s="16" t="s">
        <v>3147</v>
      </c>
      <c r="D350" s="16">
        <v>15</v>
      </c>
      <c r="E350" s="16" t="s">
        <v>2971</v>
      </c>
      <c r="F350" s="30" t="s">
        <v>811</v>
      </c>
      <c r="G350" s="30">
        <v>1002</v>
      </c>
      <c r="H350" s="30">
        <v>2</v>
      </c>
      <c r="I350" s="30">
        <v>1311.86</v>
      </c>
      <c r="J350" s="38">
        <v>41946</v>
      </c>
      <c r="K350" s="30">
        <v>1958</v>
      </c>
      <c r="L350" s="19">
        <f>DAY(Таблица14[[#This Row],[Д/проводки]])</f>
        <v>3</v>
      </c>
      <c r="M350" s="19">
        <f>MONTH(Таблица14[[#This Row],[Д/проводки]])</f>
        <v>11</v>
      </c>
      <c r="N350" s="19">
        <f>YEAR(Таблица14[[#This Row],[Д/проводки]])</f>
        <v>2014</v>
      </c>
    </row>
    <row r="351" spans="1:14" x14ac:dyDescent="0.25">
      <c r="A351" s="30">
        <v>661652</v>
      </c>
      <c r="B351" s="30" t="s">
        <v>2075</v>
      </c>
      <c r="C351" s="16" t="s">
        <v>3165</v>
      </c>
      <c r="D351" s="16">
        <v>15</v>
      </c>
      <c r="E351" s="16" t="s">
        <v>2939</v>
      </c>
      <c r="F351" s="30" t="s">
        <v>810</v>
      </c>
      <c r="G351" s="30">
        <v>1002</v>
      </c>
      <c r="H351" s="30">
        <v>4</v>
      </c>
      <c r="I351" s="30">
        <v>6272.15</v>
      </c>
      <c r="J351" s="38">
        <v>41946</v>
      </c>
      <c r="K351" s="30">
        <v>10404</v>
      </c>
      <c r="L351" s="19">
        <f>DAY(Таблица14[[#This Row],[Д/проводки]])</f>
        <v>3</v>
      </c>
      <c r="M351" s="19">
        <f>MONTH(Таблица14[[#This Row],[Д/проводки]])</f>
        <v>11</v>
      </c>
      <c r="N351" s="19">
        <f>YEAR(Таблица14[[#This Row],[Д/проводки]])</f>
        <v>2014</v>
      </c>
    </row>
    <row r="352" spans="1:14" x14ac:dyDescent="0.25">
      <c r="A352" s="30">
        <v>665963</v>
      </c>
      <c r="B352" s="30" t="s">
        <v>187</v>
      </c>
      <c r="C352" s="16" t="s">
        <v>2957</v>
      </c>
      <c r="D352" s="16">
        <v>15</v>
      </c>
      <c r="E352" s="16" t="s">
        <v>2937</v>
      </c>
      <c r="F352" s="30" t="s">
        <v>810</v>
      </c>
      <c r="G352" s="30">
        <v>1002</v>
      </c>
      <c r="H352" s="30">
        <v>4</v>
      </c>
      <c r="I352" s="30">
        <v>7259.25</v>
      </c>
      <c r="J352" s="38">
        <v>41946</v>
      </c>
      <c r="K352" s="30">
        <v>11128</v>
      </c>
      <c r="L352" s="19">
        <f>DAY(Таблица14[[#This Row],[Д/проводки]])</f>
        <v>3</v>
      </c>
      <c r="M352" s="19">
        <f>MONTH(Таблица14[[#This Row],[Д/проводки]])</f>
        <v>11</v>
      </c>
      <c r="N352" s="19">
        <f>YEAR(Таблица14[[#This Row],[Д/проводки]])</f>
        <v>2014</v>
      </c>
    </row>
    <row r="353" spans="1:14" x14ac:dyDescent="0.25">
      <c r="A353" s="30">
        <v>765120</v>
      </c>
      <c r="B353" s="30" t="s">
        <v>863</v>
      </c>
      <c r="C353" s="16" t="s">
        <v>2940</v>
      </c>
      <c r="D353" s="16">
        <v>15</v>
      </c>
      <c r="E353" s="16" t="s">
        <v>2937</v>
      </c>
      <c r="F353" s="30" t="s">
        <v>811</v>
      </c>
      <c r="G353" s="30">
        <v>1002</v>
      </c>
      <c r="H353" s="30">
        <v>4</v>
      </c>
      <c r="I353" s="30">
        <v>3079.08</v>
      </c>
      <c r="J353" s="38">
        <v>41946</v>
      </c>
      <c r="K353" s="30">
        <v>4512</v>
      </c>
      <c r="L353" s="19">
        <f>DAY(Таблица14[[#This Row],[Д/проводки]])</f>
        <v>3</v>
      </c>
      <c r="M353" s="19">
        <f>MONTH(Таблица14[[#This Row],[Д/проводки]])</f>
        <v>11</v>
      </c>
      <c r="N353" s="19">
        <f>YEAR(Таблица14[[#This Row],[Д/проводки]])</f>
        <v>2014</v>
      </c>
    </row>
    <row r="354" spans="1:14" x14ac:dyDescent="0.25">
      <c r="A354" s="30">
        <v>818797</v>
      </c>
      <c r="B354" s="30" t="s">
        <v>871</v>
      </c>
      <c r="C354" s="16" t="s">
        <v>3166</v>
      </c>
      <c r="D354" s="16">
        <v>14</v>
      </c>
      <c r="E354" s="16" t="s">
        <v>3211</v>
      </c>
      <c r="F354" s="30" t="s">
        <v>811</v>
      </c>
      <c r="G354" s="30">
        <v>1002</v>
      </c>
      <c r="H354" s="30">
        <v>4</v>
      </c>
      <c r="I354" s="30">
        <v>2972.88</v>
      </c>
      <c r="J354" s="38">
        <v>41946</v>
      </c>
      <c r="K354" s="30">
        <v>4332</v>
      </c>
      <c r="L354" s="19">
        <f>DAY(Таблица14[[#This Row],[Д/проводки]])</f>
        <v>3</v>
      </c>
      <c r="M354" s="19">
        <f>MONTH(Таблица14[[#This Row],[Д/проводки]])</f>
        <v>11</v>
      </c>
      <c r="N354" s="19">
        <f>YEAR(Таблица14[[#This Row],[Д/проводки]])</f>
        <v>2014</v>
      </c>
    </row>
    <row r="355" spans="1:14" x14ac:dyDescent="0.25">
      <c r="A355" s="30">
        <v>876272</v>
      </c>
      <c r="B355" s="30" t="s">
        <v>876</v>
      </c>
      <c r="C355" s="16" t="s">
        <v>877</v>
      </c>
      <c r="D355" s="16">
        <v>16</v>
      </c>
      <c r="E355" s="16" t="s">
        <v>2950</v>
      </c>
      <c r="F355" s="30" t="s">
        <v>811</v>
      </c>
      <c r="G355" s="30">
        <v>1002</v>
      </c>
      <c r="H355" s="30">
        <v>4</v>
      </c>
      <c r="I355" s="30">
        <v>3593.08</v>
      </c>
      <c r="J355" s="38">
        <v>41946</v>
      </c>
      <c r="K355" s="30">
        <v>5240</v>
      </c>
      <c r="L355" s="19">
        <f>DAY(Таблица14[[#This Row],[Д/проводки]])</f>
        <v>3</v>
      </c>
      <c r="M355" s="19">
        <f>MONTH(Таблица14[[#This Row],[Д/проводки]])</f>
        <v>11</v>
      </c>
      <c r="N355" s="19">
        <f>YEAR(Таблица14[[#This Row],[Д/проводки]])</f>
        <v>2014</v>
      </c>
    </row>
    <row r="356" spans="1:14" x14ac:dyDescent="0.25">
      <c r="A356" s="30">
        <v>799520</v>
      </c>
      <c r="B356" s="30" t="s">
        <v>925</v>
      </c>
      <c r="C356" s="16" t="s">
        <v>3144</v>
      </c>
      <c r="D356" s="16">
        <v>14</v>
      </c>
      <c r="E356" s="16" t="s">
        <v>2941</v>
      </c>
      <c r="F356" s="30" t="s">
        <v>811</v>
      </c>
      <c r="G356" s="30">
        <v>1001</v>
      </c>
      <c r="H356" s="30">
        <v>4</v>
      </c>
      <c r="I356" s="30">
        <v>2402.2800000000002</v>
      </c>
      <c r="J356" s="38">
        <v>41947</v>
      </c>
      <c r="K356" s="30">
        <v>3576</v>
      </c>
      <c r="L356" s="19">
        <f>DAY(Таблица14[[#This Row],[Д/проводки]])</f>
        <v>4</v>
      </c>
      <c r="M356" s="19">
        <f>MONTH(Таблица14[[#This Row],[Д/проводки]])</f>
        <v>11</v>
      </c>
      <c r="N356" s="19">
        <f>YEAR(Таблица14[[#This Row],[Д/проводки]])</f>
        <v>2014</v>
      </c>
    </row>
    <row r="357" spans="1:14" x14ac:dyDescent="0.25">
      <c r="A357" s="30">
        <v>876268</v>
      </c>
      <c r="B357" s="30" t="s">
        <v>928</v>
      </c>
      <c r="C357" s="16" t="s">
        <v>927</v>
      </c>
      <c r="D357" s="16">
        <v>14</v>
      </c>
      <c r="E357" s="16" t="s">
        <v>2941</v>
      </c>
      <c r="F357" s="30" t="s">
        <v>811</v>
      </c>
      <c r="G357" s="30">
        <v>1001</v>
      </c>
      <c r="H357" s="30">
        <v>2</v>
      </c>
      <c r="I357" s="30">
        <v>1042.3599999999999</v>
      </c>
      <c r="J357" s="38">
        <v>41947</v>
      </c>
      <c r="K357" s="30">
        <v>1620</v>
      </c>
      <c r="L357" s="19">
        <f>DAY(Таблица14[[#This Row],[Д/проводки]])</f>
        <v>4</v>
      </c>
      <c r="M357" s="19">
        <f>MONTH(Таблица14[[#This Row],[Д/проводки]])</f>
        <v>11</v>
      </c>
      <c r="N357" s="19">
        <f>YEAR(Таблица14[[#This Row],[Д/проводки]])</f>
        <v>2014</v>
      </c>
    </row>
    <row r="358" spans="1:14" x14ac:dyDescent="0.25">
      <c r="A358" s="30">
        <v>498828</v>
      </c>
      <c r="B358" s="30" t="s">
        <v>924</v>
      </c>
      <c r="C358" s="16" t="s">
        <v>3158</v>
      </c>
      <c r="D358" s="16">
        <v>13</v>
      </c>
      <c r="E358" s="16" t="s">
        <v>3206</v>
      </c>
      <c r="F358" s="30" t="s">
        <v>811</v>
      </c>
      <c r="G358" s="30">
        <v>1002</v>
      </c>
      <c r="H358" s="30">
        <v>4</v>
      </c>
      <c r="I358" s="30">
        <v>1753.16</v>
      </c>
      <c r="J358" s="38">
        <v>41947</v>
      </c>
      <c r="K358" s="30">
        <v>2560</v>
      </c>
      <c r="L358" s="19">
        <f>DAY(Таблица14[[#This Row],[Д/проводки]])</f>
        <v>4</v>
      </c>
      <c r="M358" s="19">
        <f>MONTH(Таблица14[[#This Row],[Д/проводки]])</f>
        <v>11</v>
      </c>
      <c r="N358" s="19">
        <f>YEAR(Таблица14[[#This Row],[Д/проводки]])</f>
        <v>2014</v>
      </c>
    </row>
    <row r="359" spans="1:14" x14ac:dyDescent="0.25">
      <c r="A359" s="30">
        <v>661702</v>
      </c>
      <c r="B359" s="30" t="s">
        <v>794</v>
      </c>
      <c r="C359" s="16" t="s">
        <v>3007</v>
      </c>
      <c r="D359" s="16">
        <v>16</v>
      </c>
      <c r="E359" s="16" t="s">
        <v>3005</v>
      </c>
      <c r="F359" s="30" t="s">
        <v>810</v>
      </c>
      <c r="G359" s="30">
        <v>1002</v>
      </c>
      <c r="H359" s="30">
        <v>4</v>
      </c>
      <c r="I359" s="30">
        <v>8474.6</v>
      </c>
      <c r="J359" s="38">
        <v>41947</v>
      </c>
      <c r="K359" s="30">
        <v>13132</v>
      </c>
      <c r="L359" s="19">
        <f>DAY(Таблица14[[#This Row],[Д/проводки]])</f>
        <v>4</v>
      </c>
      <c r="M359" s="19">
        <f>MONTH(Таблица14[[#This Row],[Д/проводки]])</f>
        <v>11</v>
      </c>
      <c r="N359" s="19">
        <f>YEAR(Таблица14[[#This Row],[Д/проводки]])</f>
        <v>2014</v>
      </c>
    </row>
    <row r="360" spans="1:14" x14ac:dyDescent="0.25">
      <c r="A360" s="30">
        <v>876272</v>
      </c>
      <c r="B360" s="30" t="s">
        <v>876</v>
      </c>
      <c r="C360" s="16" t="s">
        <v>877</v>
      </c>
      <c r="D360" s="16">
        <v>16</v>
      </c>
      <c r="E360" s="16" t="s">
        <v>2950</v>
      </c>
      <c r="F360" s="30" t="s">
        <v>811</v>
      </c>
      <c r="G360" s="30">
        <v>1002</v>
      </c>
      <c r="H360" s="30">
        <v>4</v>
      </c>
      <c r="I360" s="30">
        <v>3593.04</v>
      </c>
      <c r="J360" s="38">
        <v>41947</v>
      </c>
      <c r="K360" s="30">
        <v>5240</v>
      </c>
      <c r="L360" s="19">
        <f>DAY(Таблица14[[#This Row],[Д/проводки]])</f>
        <v>4</v>
      </c>
      <c r="M360" s="19">
        <f>MONTH(Таблица14[[#This Row],[Д/проводки]])</f>
        <v>11</v>
      </c>
      <c r="N360" s="19">
        <f>YEAR(Таблица14[[#This Row],[Д/проводки]])</f>
        <v>2014</v>
      </c>
    </row>
    <row r="361" spans="1:14" x14ac:dyDescent="0.25">
      <c r="A361" s="30">
        <v>11445938</v>
      </c>
      <c r="B361" s="30" t="s">
        <v>3218</v>
      </c>
      <c r="C361" s="16" t="s">
        <v>3218</v>
      </c>
      <c r="D361" s="16" t="s">
        <v>3218</v>
      </c>
      <c r="E361" s="16" t="s">
        <v>3218</v>
      </c>
      <c r="F361" s="16" t="s">
        <v>3218</v>
      </c>
      <c r="G361" s="30">
        <v>1002</v>
      </c>
      <c r="H361" s="30">
        <v>4</v>
      </c>
      <c r="I361" s="30">
        <v>13200</v>
      </c>
      <c r="J361" s="38">
        <v>41947</v>
      </c>
      <c r="K361" s="30">
        <v>17584</v>
      </c>
      <c r="L361" s="19">
        <f>DAY(Таблица14[[#This Row],[Д/проводки]])</f>
        <v>4</v>
      </c>
      <c r="M361" s="19">
        <f>MONTH(Таблица14[[#This Row],[Д/проводки]])</f>
        <v>11</v>
      </c>
      <c r="N361" s="19">
        <f>YEAR(Таблица14[[#This Row],[Д/проводки]])</f>
        <v>2014</v>
      </c>
    </row>
    <row r="362" spans="1:14" x14ac:dyDescent="0.25">
      <c r="A362" s="30">
        <v>661482</v>
      </c>
      <c r="B362" s="30" t="s">
        <v>936</v>
      </c>
      <c r="C362" s="16" t="s">
        <v>3157</v>
      </c>
      <c r="D362" s="16">
        <v>13</v>
      </c>
      <c r="E362" s="16" t="s">
        <v>3206</v>
      </c>
      <c r="F362" s="30" t="s">
        <v>811</v>
      </c>
      <c r="G362" s="30">
        <v>1001</v>
      </c>
      <c r="H362" s="30">
        <v>4</v>
      </c>
      <c r="I362" s="30">
        <v>1502.4</v>
      </c>
      <c r="J362" s="38">
        <v>41948</v>
      </c>
      <c r="K362" s="30">
        <v>2708</v>
      </c>
      <c r="L362" s="19">
        <f>DAY(Таблица14[[#This Row],[Д/проводки]])</f>
        <v>5</v>
      </c>
      <c r="M362" s="19">
        <f>MONTH(Таблица14[[#This Row],[Д/проводки]])</f>
        <v>11</v>
      </c>
      <c r="N362" s="19">
        <f>YEAR(Таблица14[[#This Row],[Д/проводки]])</f>
        <v>2014</v>
      </c>
    </row>
    <row r="363" spans="1:14" x14ac:dyDescent="0.25">
      <c r="A363" s="30">
        <v>799520</v>
      </c>
      <c r="B363" s="30" t="s">
        <v>925</v>
      </c>
      <c r="C363" s="16" t="s">
        <v>3144</v>
      </c>
      <c r="D363" s="16">
        <v>14</v>
      </c>
      <c r="E363" s="16" t="s">
        <v>2941</v>
      </c>
      <c r="F363" s="30" t="s">
        <v>811</v>
      </c>
      <c r="G363" s="30">
        <v>1001</v>
      </c>
      <c r="H363" s="30">
        <v>4</v>
      </c>
      <c r="I363" s="30">
        <v>2402.2800000000002</v>
      </c>
      <c r="J363" s="38">
        <v>41948</v>
      </c>
      <c r="K363" s="30">
        <v>3576</v>
      </c>
      <c r="L363" s="19">
        <f>DAY(Таблица14[[#This Row],[Д/проводки]])</f>
        <v>5</v>
      </c>
      <c r="M363" s="19">
        <f>MONTH(Таблица14[[#This Row],[Д/проводки]])</f>
        <v>11</v>
      </c>
      <c r="N363" s="19">
        <f>YEAR(Таблица14[[#This Row],[Д/проводки]])</f>
        <v>2014</v>
      </c>
    </row>
    <row r="364" spans="1:14" x14ac:dyDescent="0.25">
      <c r="A364" s="30">
        <v>876261</v>
      </c>
      <c r="B364" s="30" t="s">
        <v>897</v>
      </c>
      <c r="C364" s="16" t="s">
        <v>2988</v>
      </c>
      <c r="D364" s="16">
        <v>16</v>
      </c>
      <c r="E364" s="16" t="s">
        <v>2950</v>
      </c>
      <c r="F364" s="30" t="s">
        <v>811</v>
      </c>
      <c r="G364" s="30">
        <v>1001</v>
      </c>
      <c r="H364" s="30">
        <v>4</v>
      </c>
      <c r="I364" s="30">
        <v>3558.48</v>
      </c>
      <c r="J364" s="38">
        <v>41948</v>
      </c>
      <c r="K364" s="30">
        <v>5480</v>
      </c>
      <c r="L364" s="19">
        <f>DAY(Таблица14[[#This Row],[Д/проводки]])</f>
        <v>5</v>
      </c>
      <c r="M364" s="19">
        <f>MONTH(Таблица14[[#This Row],[Д/проводки]])</f>
        <v>11</v>
      </c>
      <c r="N364" s="19">
        <f>YEAR(Таблица14[[#This Row],[Д/проводки]])</f>
        <v>2014</v>
      </c>
    </row>
    <row r="365" spans="1:14" x14ac:dyDescent="0.25">
      <c r="A365" s="30">
        <v>498828</v>
      </c>
      <c r="B365" s="30" t="s">
        <v>924</v>
      </c>
      <c r="C365" s="16" t="s">
        <v>3158</v>
      </c>
      <c r="D365" s="16">
        <v>13</v>
      </c>
      <c r="E365" s="16" t="s">
        <v>3206</v>
      </c>
      <c r="F365" s="30" t="s">
        <v>811</v>
      </c>
      <c r="G365" s="30">
        <v>1001</v>
      </c>
      <c r="H365" s="30">
        <v>2</v>
      </c>
      <c r="I365" s="30">
        <v>879.96</v>
      </c>
      <c r="J365" s="38">
        <v>41949</v>
      </c>
      <c r="K365" s="30">
        <v>1280</v>
      </c>
      <c r="L365" s="19">
        <f>DAY(Таблица14[[#This Row],[Д/проводки]])</f>
        <v>6</v>
      </c>
      <c r="M365" s="19">
        <f>MONTH(Таблица14[[#This Row],[Д/проводки]])</f>
        <v>11</v>
      </c>
      <c r="N365" s="19">
        <f>YEAR(Таблица14[[#This Row],[Д/проводки]])</f>
        <v>2014</v>
      </c>
    </row>
    <row r="366" spans="1:14" x14ac:dyDescent="0.25">
      <c r="A366" s="30">
        <v>661482</v>
      </c>
      <c r="B366" s="30" t="s">
        <v>936</v>
      </c>
      <c r="C366" s="16" t="s">
        <v>3157</v>
      </c>
      <c r="D366" s="16">
        <v>13</v>
      </c>
      <c r="E366" s="16" t="s">
        <v>3206</v>
      </c>
      <c r="F366" s="30" t="s">
        <v>811</v>
      </c>
      <c r="G366" s="30">
        <v>1001</v>
      </c>
      <c r="H366" s="30">
        <v>4</v>
      </c>
      <c r="I366" s="30">
        <v>1502.4</v>
      </c>
      <c r="J366" s="38">
        <v>41949</v>
      </c>
      <c r="K366" s="30">
        <v>2708</v>
      </c>
      <c r="L366" s="19">
        <f>DAY(Таблица14[[#This Row],[Д/проводки]])</f>
        <v>6</v>
      </c>
      <c r="M366" s="19">
        <f>MONTH(Таблица14[[#This Row],[Д/проводки]])</f>
        <v>11</v>
      </c>
      <c r="N366" s="19">
        <f>YEAR(Таблица14[[#This Row],[Д/проводки]])</f>
        <v>2014</v>
      </c>
    </row>
    <row r="367" spans="1:14" x14ac:dyDescent="0.25">
      <c r="A367" s="30">
        <v>661482</v>
      </c>
      <c r="B367" s="30" t="s">
        <v>936</v>
      </c>
      <c r="C367" s="16" t="s">
        <v>3157</v>
      </c>
      <c r="D367" s="16">
        <v>13</v>
      </c>
      <c r="E367" s="16" t="s">
        <v>3206</v>
      </c>
      <c r="F367" s="30" t="s">
        <v>811</v>
      </c>
      <c r="G367" s="30">
        <v>1002</v>
      </c>
      <c r="H367" s="30">
        <v>4</v>
      </c>
      <c r="I367" s="30">
        <v>1835.84</v>
      </c>
      <c r="J367" s="38">
        <v>41949</v>
      </c>
      <c r="K367" s="30">
        <v>2708</v>
      </c>
      <c r="L367" s="19">
        <f>DAY(Таблица14[[#This Row],[Д/проводки]])</f>
        <v>6</v>
      </c>
      <c r="M367" s="19">
        <f>MONTH(Таблица14[[#This Row],[Д/проводки]])</f>
        <v>11</v>
      </c>
      <c r="N367" s="19">
        <f>YEAR(Таблица14[[#This Row],[Д/проводки]])</f>
        <v>2014</v>
      </c>
    </row>
    <row r="368" spans="1:14" x14ac:dyDescent="0.25">
      <c r="A368" s="30">
        <v>759254</v>
      </c>
      <c r="B368" s="30" t="s">
        <v>256</v>
      </c>
      <c r="C368" s="16" t="s">
        <v>872</v>
      </c>
      <c r="D368" s="16">
        <v>15</v>
      </c>
      <c r="E368" s="16" t="s">
        <v>2948</v>
      </c>
      <c r="F368" s="30" t="s">
        <v>810</v>
      </c>
      <c r="G368" s="30">
        <v>1002</v>
      </c>
      <c r="H368" s="30">
        <v>4</v>
      </c>
      <c r="I368" s="30">
        <v>6711.88</v>
      </c>
      <c r="J368" s="38">
        <v>41949</v>
      </c>
      <c r="K368" s="30">
        <v>10608</v>
      </c>
      <c r="L368" s="19">
        <f>DAY(Таблица14[[#This Row],[Д/проводки]])</f>
        <v>6</v>
      </c>
      <c r="M368" s="19">
        <f>MONTH(Таблица14[[#This Row],[Д/проводки]])</f>
        <v>11</v>
      </c>
      <c r="N368" s="19">
        <f>YEAR(Таблица14[[#This Row],[Д/проводки]])</f>
        <v>2014</v>
      </c>
    </row>
    <row r="369" spans="1:14" x14ac:dyDescent="0.25">
      <c r="A369" s="30">
        <v>498828</v>
      </c>
      <c r="B369" s="30" t="s">
        <v>924</v>
      </c>
      <c r="C369" s="16" t="s">
        <v>3158</v>
      </c>
      <c r="D369" s="16">
        <v>13</v>
      </c>
      <c r="E369" s="16" t="s">
        <v>3206</v>
      </c>
      <c r="F369" s="30" t="s">
        <v>811</v>
      </c>
      <c r="G369" s="30">
        <v>1001</v>
      </c>
      <c r="H369" s="30">
        <v>4</v>
      </c>
      <c r="I369" s="30">
        <v>1759.92</v>
      </c>
      <c r="J369" s="38">
        <v>41950</v>
      </c>
      <c r="K369" s="30">
        <v>2560</v>
      </c>
      <c r="L369" s="19">
        <f>DAY(Таблица14[[#This Row],[Д/проводки]])</f>
        <v>7</v>
      </c>
      <c r="M369" s="19">
        <f>MONTH(Таблица14[[#This Row],[Д/проводки]])</f>
        <v>11</v>
      </c>
      <c r="N369" s="19">
        <f>YEAR(Таблица14[[#This Row],[Д/проводки]])</f>
        <v>2014</v>
      </c>
    </row>
    <row r="370" spans="1:14" x14ac:dyDescent="0.25">
      <c r="A370" s="30">
        <v>876272</v>
      </c>
      <c r="B370" s="30" t="s">
        <v>876</v>
      </c>
      <c r="C370" s="16" t="s">
        <v>877</v>
      </c>
      <c r="D370" s="16">
        <v>16</v>
      </c>
      <c r="E370" s="16" t="s">
        <v>2950</v>
      </c>
      <c r="F370" s="30" t="s">
        <v>811</v>
      </c>
      <c r="G370" s="30">
        <v>1001</v>
      </c>
      <c r="H370" s="30">
        <v>4</v>
      </c>
      <c r="I370" s="30">
        <v>3593.04</v>
      </c>
      <c r="J370" s="38">
        <v>41950</v>
      </c>
      <c r="K370" s="30">
        <v>5240</v>
      </c>
      <c r="L370" s="19">
        <f>DAY(Таблица14[[#This Row],[Д/проводки]])</f>
        <v>7</v>
      </c>
      <c r="M370" s="19">
        <f>MONTH(Таблица14[[#This Row],[Д/проводки]])</f>
        <v>11</v>
      </c>
      <c r="N370" s="19">
        <f>YEAR(Таблица14[[#This Row],[Д/проводки]])</f>
        <v>2014</v>
      </c>
    </row>
    <row r="371" spans="1:14" x14ac:dyDescent="0.25">
      <c r="A371" s="30">
        <v>11445598</v>
      </c>
      <c r="B371" s="30" t="s">
        <v>3218</v>
      </c>
      <c r="C371" s="16" t="s">
        <v>3218</v>
      </c>
      <c r="D371" s="16" t="s">
        <v>3218</v>
      </c>
      <c r="E371" s="16" t="s">
        <v>3218</v>
      </c>
      <c r="F371" s="16" t="s">
        <v>3218</v>
      </c>
      <c r="G371" s="30">
        <v>1001</v>
      </c>
      <c r="H371" s="30">
        <v>4</v>
      </c>
      <c r="I371" s="30">
        <v>11426.8</v>
      </c>
      <c r="J371" s="38">
        <v>41950</v>
      </c>
      <c r="K371" s="30">
        <v>15020</v>
      </c>
      <c r="L371" s="19">
        <f>DAY(Таблица14[[#This Row],[Д/проводки]])</f>
        <v>7</v>
      </c>
      <c r="M371" s="19">
        <f>MONTH(Таблица14[[#This Row],[Д/проводки]])</f>
        <v>11</v>
      </c>
      <c r="N371" s="19">
        <f>YEAR(Таблица14[[#This Row],[Д/проводки]])</f>
        <v>2014</v>
      </c>
    </row>
    <row r="372" spans="1:14" x14ac:dyDescent="0.25">
      <c r="A372" s="30">
        <v>11445943</v>
      </c>
      <c r="B372" s="30" t="s">
        <v>3218</v>
      </c>
      <c r="C372" s="16" t="s">
        <v>3218</v>
      </c>
      <c r="D372" s="16" t="s">
        <v>3218</v>
      </c>
      <c r="E372" s="16" t="s">
        <v>3218</v>
      </c>
      <c r="F372" s="16" t="s">
        <v>3218</v>
      </c>
      <c r="G372" s="30">
        <v>1001</v>
      </c>
      <c r="H372" s="30">
        <v>4</v>
      </c>
      <c r="I372" s="30">
        <v>13660.8</v>
      </c>
      <c r="J372" s="38">
        <v>41950</v>
      </c>
      <c r="K372" s="30">
        <v>18200</v>
      </c>
      <c r="L372" s="19">
        <f>DAY(Таблица14[[#This Row],[Д/проводки]])</f>
        <v>7</v>
      </c>
      <c r="M372" s="19">
        <f>MONTH(Таблица14[[#This Row],[Д/проводки]])</f>
        <v>11</v>
      </c>
      <c r="N372" s="19">
        <f>YEAR(Таблица14[[#This Row],[Д/проводки]])</f>
        <v>2014</v>
      </c>
    </row>
    <row r="373" spans="1:14" x14ac:dyDescent="0.25">
      <c r="A373" s="30">
        <v>11451765</v>
      </c>
      <c r="B373" s="30" t="s">
        <v>3218</v>
      </c>
      <c r="C373" s="16" t="s">
        <v>3218</v>
      </c>
      <c r="D373" s="16" t="s">
        <v>3218</v>
      </c>
      <c r="E373" s="16" t="s">
        <v>3218</v>
      </c>
      <c r="F373" s="16" t="s">
        <v>3218</v>
      </c>
      <c r="G373" s="30">
        <v>1001</v>
      </c>
      <c r="H373" s="30">
        <v>4</v>
      </c>
      <c r="I373" s="30">
        <v>9152.4</v>
      </c>
      <c r="J373" s="38">
        <v>41950</v>
      </c>
      <c r="K373" s="30">
        <v>12904</v>
      </c>
      <c r="L373" s="19">
        <f>DAY(Таблица14[[#This Row],[Д/проводки]])</f>
        <v>7</v>
      </c>
      <c r="M373" s="19">
        <f>MONTH(Таблица14[[#This Row],[Д/проводки]])</f>
        <v>11</v>
      </c>
      <c r="N373" s="19">
        <f>YEAR(Таблица14[[#This Row],[Д/проводки]])</f>
        <v>2014</v>
      </c>
    </row>
    <row r="374" spans="1:14" x14ac:dyDescent="0.25">
      <c r="A374" s="30">
        <v>665975</v>
      </c>
      <c r="B374" s="30" t="s">
        <v>362</v>
      </c>
      <c r="C374" s="16" t="s">
        <v>2639</v>
      </c>
      <c r="D374" s="16">
        <v>15</v>
      </c>
      <c r="E374" s="16" t="s">
        <v>2946</v>
      </c>
      <c r="F374" s="30" t="s">
        <v>810</v>
      </c>
      <c r="G374" s="30">
        <v>1002</v>
      </c>
      <c r="H374" s="30">
        <v>4</v>
      </c>
      <c r="I374" s="30">
        <v>6711.88</v>
      </c>
      <c r="J374" s="38">
        <v>41950</v>
      </c>
      <c r="K374" s="30">
        <v>10608</v>
      </c>
      <c r="L374" s="19">
        <f>DAY(Таблица14[[#This Row],[Д/проводки]])</f>
        <v>7</v>
      </c>
      <c r="M374" s="19">
        <f>MONTH(Таблица14[[#This Row],[Д/проводки]])</f>
        <v>11</v>
      </c>
      <c r="N374" s="19">
        <f>YEAR(Таблица14[[#This Row],[Д/проводки]])</f>
        <v>2014</v>
      </c>
    </row>
    <row r="375" spans="1:14" x14ac:dyDescent="0.25">
      <c r="A375" s="30">
        <v>661482</v>
      </c>
      <c r="B375" s="30" t="s">
        <v>936</v>
      </c>
      <c r="C375" s="16" t="s">
        <v>3157</v>
      </c>
      <c r="D375" s="16">
        <v>13</v>
      </c>
      <c r="E375" s="16" t="s">
        <v>3206</v>
      </c>
      <c r="F375" s="30" t="s">
        <v>811</v>
      </c>
      <c r="G375" s="30">
        <v>1001</v>
      </c>
      <c r="H375" s="30">
        <v>4</v>
      </c>
      <c r="I375" s="30">
        <v>1502.36</v>
      </c>
      <c r="J375" s="38">
        <v>41951</v>
      </c>
      <c r="K375" s="30">
        <v>2708</v>
      </c>
      <c r="L375" s="19">
        <f>DAY(Таблица14[[#This Row],[Д/проводки]])</f>
        <v>8</v>
      </c>
      <c r="M375" s="19">
        <f>MONTH(Таблица14[[#This Row],[Д/проводки]])</f>
        <v>11</v>
      </c>
      <c r="N375" s="19">
        <f>YEAR(Таблица14[[#This Row],[Д/проводки]])</f>
        <v>2014</v>
      </c>
    </row>
    <row r="376" spans="1:14" x14ac:dyDescent="0.25">
      <c r="A376" s="30">
        <v>765120</v>
      </c>
      <c r="B376" s="30" t="s">
        <v>863</v>
      </c>
      <c r="C376" s="16" t="s">
        <v>2940</v>
      </c>
      <c r="D376" s="16">
        <v>15</v>
      </c>
      <c r="E376" s="16" t="s">
        <v>2937</v>
      </c>
      <c r="F376" s="30" t="s">
        <v>811</v>
      </c>
      <c r="G376" s="30">
        <v>1001</v>
      </c>
      <c r="H376" s="30">
        <v>4</v>
      </c>
      <c r="I376" s="30">
        <v>3061.04</v>
      </c>
      <c r="J376" s="38">
        <v>41951</v>
      </c>
      <c r="K376" s="30">
        <v>4512</v>
      </c>
      <c r="L376" s="19">
        <f>DAY(Таблица14[[#This Row],[Д/проводки]])</f>
        <v>8</v>
      </c>
      <c r="M376" s="19">
        <f>MONTH(Таблица14[[#This Row],[Д/проводки]])</f>
        <v>11</v>
      </c>
      <c r="N376" s="19">
        <f>YEAR(Таблица14[[#This Row],[Д/проводки]])</f>
        <v>2014</v>
      </c>
    </row>
    <row r="377" spans="1:14" x14ac:dyDescent="0.25">
      <c r="A377" s="30">
        <v>876258</v>
      </c>
      <c r="B377" s="30" t="s">
        <v>890</v>
      </c>
      <c r="C377" s="16" t="s">
        <v>3138</v>
      </c>
      <c r="D377" s="16">
        <v>16</v>
      </c>
      <c r="E377" s="16" t="s">
        <v>2950</v>
      </c>
      <c r="F377" s="30" t="s">
        <v>811</v>
      </c>
      <c r="G377" s="30">
        <v>1001</v>
      </c>
      <c r="H377" s="30">
        <v>8</v>
      </c>
      <c r="I377" s="30">
        <v>7445.44</v>
      </c>
      <c r="J377" s="38">
        <v>41951</v>
      </c>
      <c r="K377" s="30">
        <v>11440</v>
      </c>
      <c r="L377" s="19">
        <f>DAY(Таблица14[[#This Row],[Д/проводки]])</f>
        <v>8</v>
      </c>
      <c r="M377" s="19">
        <f>MONTH(Таблица14[[#This Row],[Д/проводки]])</f>
        <v>11</v>
      </c>
      <c r="N377" s="19">
        <f>YEAR(Таблица14[[#This Row],[Д/проводки]])</f>
        <v>2014</v>
      </c>
    </row>
    <row r="378" spans="1:14" x14ac:dyDescent="0.25">
      <c r="A378" s="30">
        <v>661899</v>
      </c>
      <c r="B378" s="30" t="s">
        <v>314</v>
      </c>
      <c r="C378" s="16" t="s">
        <v>927</v>
      </c>
      <c r="D378" s="16">
        <v>14</v>
      </c>
      <c r="E378" s="16" t="s">
        <v>2941</v>
      </c>
      <c r="F378" s="30" t="s">
        <v>810</v>
      </c>
      <c r="G378" s="30">
        <v>1002</v>
      </c>
      <c r="H378" s="30">
        <v>4</v>
      </c>
      <c r="I378" s="30">
        <v>5476.47</v>
      </c>
      <c r="J378" s="38">
        <v>41951</v>
      </c>
      <c r="K378" s="30">
        <v>8400</v>
      </c>
      <c r="L378" s="19">
        <f>DAY(Таблица14[[#This Row],[Д/проводки]])</f>
        <v>8</v>
      </c>
      <c r="M378" s="19">
        <f>MONTH(Таблица14[[#This Row],[Д/проводки]])</f>
        <v>11</v>
      </c>
      <c r="N378" s="19">
        <f>YEAR(Таблица14[[#This Row],[Д/проводки]])</f>
        <v>2014</v>
      </c>
    </row>
    <row r="379" spans="1:14" x14ac:dyDescent="0.25">
      <c r="A379" s="30">
        <v>876257</v>
      </c>
      <c r="B379" s="30" t="s">
        <v>885</v>
      </c>
      <c r="C379" s="16" t="s">
        <v>3156</v>
      </c>
      <c r="D379" s="16">
        <v>14</v>
      </c>
      <c r="E379" s="16" t="s">
        <v>2938</v>
      </c>
      <c r="F379" s="30" t="s">
        <v>811</v>
      </c>
      <c r="G379" s="30">
        <v>1002</v>
      </c>
      <c r="H379" s="30">
        <v>8</v>
      </c>
      <c r="I379" s="30">
        <v>5002</v>
      </c>
      <c r="J379" s="38">
        <v>41951</v>
      </c>
      <c r="K379" s="30">
        <v>7280</v>
      </c>
      <c r="L379" s="19">
        <f>DAY(Таблица14[[#This Row],[Д/проводки]])</f>
        <v>8</v>
      </c>
      <c r="M379" s="19">
        <f>MONTH(Таблица14[[#This Row],[Д/проводки]])</f>
        <v>11</v>
      </c>
      <c r="N379" s="19">
        <f>YEAR(Таблица14[[#This Row],[Д/проводки]])</f>
        <v>2014</v>
      </c>
    </row>
    <row r="380" spans="1:14" x14ac:dyDescent="0.25">
      <c r="A380" s="30">
        <v>876266</v>
      </c>
      <c r="B380" s="30" t="s">
        <v>911</v>
      </c>
      <c r="C380" s="16" t="s">
        <v>2979</v>
      </c>
      <c r="D380" s="16">
        <v>15</v>
      </c>
      <c r="E380" s="16" t="s">
        <v>2978</v>
      </c>
      <c r="F380" s="30" t="s">
        <v>811</v>
      </c>
      <c r="G380" s="30">
        <v>1002</v>
      </c>
      <c r="H380" s="30">
        <v>4</v>
      </c>
      <c r="I380" s="30">
        <v>3217</v>
      </c>
      <c r="J380" s="38">
        <v>41951</v>
      </c>
      <c r="K380" s="30">
        <v>4720</v>
      </c>
      <c r="L380" s="19">
        <f>DAY(Таблица14[[#This Row],[Д/проводки]])</f>
        <v>8</v>
      </c>
      <c r="M380" s="19">
        <f>MONTH(Таблица14[[#This Row],[Д/проводки]])</f>
        <v>11</v>
      </c>
      <c r="N380" s="19">
        <f>YEAR(Таблица14[[#This Row],[Д/проводки]])</f>
        <v>2014</v>
      </c>
    </row>
    <row r="381" spans="1:14" x14ac:dyDescent="0.25">
      <c r="A381" s="30">
        <v>11444030</v>
      </c>
      <c r="B381" s="30" t="s">
        <v>3218</v>
      </c>
      <c r="C381" s="16" t="s">
        <v>3218</v>
      </c>
      <c r="D381" s="16" t="s">
        <v>3218</v>
      </c>
      <c r="E381" s="16" t="s">
        <v>3218</v>
      </c>
      <c r="F381" s="16" t="s">
        <v>3218</v>
      </c>
      <c r="G381" s="30">
        <v>1002</v>
      </c>
      <c r="H381" s="30">
        <v>4</v>
      </c>
      <c r="I381" s="30">
        <v>4310.3999999999996</v>
      </c>
      <c r="J381" s="38">
        <v>41951</v>
      </c>
      <c r="K381" s="30">
        <v>6680</v>
      </c>
      <c r="L381" s="19">
        <f>DAY(Таблица14[[#This Row],[Д/проводки]])</f>
        <v>8</v>
      </c>
      <c r="M381" s="19">
        <f>MONTH(Таблица14[[#This Row],[Д/проводки]])</f>
        <v>11</v>
      </c>
      <c r="N381" s="19">
        <f>YEAR(Таблица14[[#This Row],[Д/проводки]])</f>
        <v>2014</v>
      </c>
    </row>
    <row r="382" spans="1:14" x14ac:dyDescent="0.25">
      <c r="A382" s="30">
        <v>799520</v>
      </c>
      <c r="B382" s="30" t="s">
        <v>925</v>
      </c>
      <c r="C382" s="16" t="s">
        <v>3144</v>
      </c>
      <c r="D382" s="16">
        <v>14</v>
      </c>
      <c r="E382" s="16" t="s">
        <v>2941</v>
      </c>
      <c r="F382" s="30" t="s">
        <v>811</v>
      </c>
      <c r="G382" s="30">
        <v>1001</v>
      </c>
      <c r="H382" s="30">
        <v>2</v>
      </c>
      <c r="I382" s="30">
        <v>1201.1400000000001</v>
      </c>
      <c r="J382" s="38">
        <v>41952</v>
      </c>
      <c r="K382" s="30">
        <v>1788</v>
      </c>
      <c r="L382" s="19">
        <f>DAY(Таблица14[[#This Row],[Д/проводки]])</f>
        <v>9</v>
      </c>
      <c r="M382" s="19">
        <f>MONTH(Таблица14[[#This Row],[Д/проводки]])</f>
        <v>11</v>
      </c>
      <c r="N382" s="19">
        <f>YEAR(Таблица14[[#This Row],[Д/проводки]])</f>
        <v>2014</v>
      </c>
    </row>
    <row r="383" spans="1:14" x14ac:dyDescent="0.25">
      <c r="A383" s="30">
        <v>408937</v>
      </c>
      <c r="B383" s="30" t="s">
        <v>502</v>
      </c>
      <c r="C383" s="16" t="s">
        <v>2634</v>
      </c>
      <c r="D383" s="16">
        <v>16</v>
      </c>
      <c r="E383" s="16" t="s">
        <v>2964</v>
      </c>
      <c r="F383" s="30" t="s">
        <v>810</v>
      </c>
      <c r="G383" s="30">
        <v>1002</v>
      </c>
      <c r="H383" s="30">
        <v>4</v>
      </c>
      <c r="I383" s="30">
        <v>8562.25</v>
      </c>
      <c r="J383" s="38">
        <v>41952</v>
      </c>
      <c r="K383" s="30">
        <v>13132</v>
      </c>
      <c r="L383" s="19">
        <f>DAY(Таблица14[[#This Row],[Д/проводки]])</f>
        <v>9</v>
      </c>
      <c r="M383" s="19">
        <f>MONTH(Таблица14[[#This Row],[Д/проводки]])</f>
        <v>11</v>
      </c>
      <c r="N383" s="19">
        <f>YEAR(Таблица14[[#This Row],[Д/проводки]])</f>
        <v>2014</v>
      </c>
    </row>
    <row r="384" spans="1:14" x14ac:dyDescent="0.25">
      <c r="A384" s="30">
        <v>763967</v>
      </c>
      <c r="B384" s="30" t="s">
        <v>482</v>
      </c>
      <c r="C384" s="16" t="s">
        <v>2641</v>
      </c>
      <c r="D384" s="16">
        <v>16</v>
      </c>
      <c r="E384" s="16" t="s">
        <v>2977</v>
      </c>
      <c r="F384" s="30" t="s">
        <v>810</v>
      </c>
      <c r="G384" s="30">
        <v>1001</v>
      </c>
      <c r="H384" s="30">
        <v>4</v>
      </c>
      <c r="I384" s="30">
        <v>8322.0400000000009</v>
      </c>
      <c r="J384" s="38">
        <v>41953</v>
      </c>
      <c r="K384" s="30">
        <v>13132</v>
      </c>
      <c r="L384" s="19">
        <f>DAY(Таблица14[[#This Row],[Д/проводки]])</f>
        <v>10</v>
      </c>
      <c r="M384" s="19">
        <f>MONTH(Таблица14[[#This Row],[Д/проводки]])</f>
        <v>11</v>
      </c>
      <c r="N384" s="19">
        <f>YEAR(Таблица14[[#This Row],[Д/проводки]])</f>
        <v>2014</v>
      </c>
    </row>
    <row r="385" spans="1:14" x14ac:dyDescent="0.25">
      <c r="A385" s="30">
        <v>895825</v>
      </c>
      <c r="B385" s="30" t="s">
        <v>2737</v>
      </c>
      <c r="C385" s="16" t="s">
        <v>3167</v>
      </c>
      <c r="D385" s="16">
        <v>16</v>
      </c>
      <c r="E385" s="16" t="s">
        <v>3207</v>
      </c>
      <c r="F385" s="30" t="s">
        <v>811</v>
      </c>
      <c r="G385" s="30">
        <v>1002</v>
      </c>
      <c r="H385" s="30">
        <v>2</v>
      </c>
      <c r="I385" s="30">
        <v>1940.6</v>
      </c>
      <c r="J385" s="38">
        <v>41953</v>
      </c>
      <c r="K385" s="30">
        <v>2820</v>
      </c>
      <c r="L385" s="19">
        <f>DAY(Таблица14[[#This Row],[Д/проводки]])</f>
        <v>10</v>
      </c>
      <c r="M385" s="19">
        <f>MONTH(Таблица14[[#This Row],[Д/проводки]])</f>
        <v>11</v>
      </c>
      <c r="N385" s="19">
        <f>YEAR(Таблица14[[#This Row],[Д/проводки]])</f>
        <v>2014</v>
      </c>
    </row>
    <row r="386" spans="1:14" x14ac:dyDescent="0.25">
      <c r="A386" s="30">
        <v>447780</v>
      </c>
      <c r="B386" s="30" t="s">
        <v>943</v>
      </c>
      <c r="C386" s="16" t="s">
        <v>3163</v>
      </c>
      <c r="D386" s="16">
        <v>14</v>
      </c>
      <c r="E386" s="16" t="s">
        <v>2938</v>
      </c>
      <c r="F386" s="30" t="s">
        <v>811</v>
      </c>
      <c r="G386" s="30">
        <v>1001</v>
      </c>
      <c r="H386" s="30">
        <v>2</v>
      </c>
      <c r="I386" s="30">
        <v>1274.58</v>
      </c>
      <c r="J386" s="38">
        <v>41954</v>
      </c>
      <c r="K386" s="30">
        <v>1880</v>
      </c>
      <c r="L386" s="19">
        <f>DAY(Таблица14[[#This Row],[Д/проводки]])</f>
        <v>11</v>
      </c>
      <c r="M386" s="19">
        <f>MONTH(Таблица14[[#This Row],[Д/проводки]])</f>
        <v>11</v>
      </c>
      <c r="N386" s="19">
        <f>YEAR(Таблица14[[#This Row],[Д/проводки]])</f>
        <v>2014</v>
      </c>
    </row>
    <row r="387" spans="1:14" x14ac:dyDescent="0.25">
      <c r="A387" s="30">
        <v>11444464</v>
      </c>
      <c r="B387" s="30" t="s">
        <v>3218</v>
      </c>
      <c r="C387" s="16" t="s">
        <v>3218</v>
      </c>
      <c r="D387" s="16" t="s">
        <v>3218</v>
      </c>
      <c r="E387" s="16" t="s">
        <v>3218</v>
      </c>
      <c r="F387" s="16" t="s">
        <v>3218</v>
      </c>
      <c r="G387" s="30">
        <v>1001</v>
      </c>
      <c r="H387" s="30">
        <v>4</v>
      </c>
      <c r="I387" s="30">
        <v>13660.8</v>
      </c>
      <c r="J387" s="38">
        <v>41954</v>
      </c>
      <c r="K387" s="30">
        <v>15988</v>
      </c>
      <c r="L387" s="19">
        <f>DAY(Таблица14[[#This Row],[Д/проводки]])</f>
        <v>11</v>
      </c>
      <c r="M387" s="19">
        <f>MONTH(Таблица14[[#This Row],[Д/проводки]])</f>
        <v>11</v>
      </c>
      <c r="N387" s="19">
        <f>YEAR(Таблица14[[#This Row],[Д/проводки]])</f>
        <v>2014</v>
      </c>
    </row>
    <row r="388" spans="1:14" x14ac:dyDescent="0.25">
      <c r="A388" s="30">
        <v>661482</v>
      </c>
      <c r="B388" s="30" t="s">
        <v>936</v>
      </c>
      <c r="C388" s="16" t="s">
        <v>3157</v>
      </c>
      <c r="D388" s="16">
        <v>13</v>
      </c>
      <c r="E388" s="16" t="s">
        <v>3206</v>
      </c>
      <c r="F388" s="30" t="s">
        <v>811</v>
      </c>
      <c r="G388" s="30">
        <v>1002</v>
      </c>
      <c r="H388" s="30">
        <v>4</v>
      </c>
      <c r="I388" s="30">
        <v>1835.84</v>
      </c>
      <c r="J388" s="38">
        <v>41954</v>
      </c>
      <c r="K388" s="30">
        <v>2708</v>
      </c>
      <c r="L388" s="19">
        <f>DAY(Таблица14[[#This Row],[Д/проводки]])</f>
        <v>11</v>
      </c>
      <c r="M388" s="19">
        <f>MONTH(Таблица14[[#This Row],[Д/проводки]])</f>
        <v>11</v>
      </c>
      <c r="N388" s="19">
        <f>YEAR(Таблица14[[#This Row],[Д/проводки]])</f>
        <v>2014</v>
      </c>
    </row>
    <row r="389" spans="1:14" x14ac:dyDescent="0.25">
      <c r="A389" s="30">
        <v>447780</v>
      </c>
      <c r="B389" s="30" t="s">
        <v>943</v>
      </c>
      <c r="C389" s="16" t="s">
        <v>3163</v>
      </c>
      <c r="D389" s="16">
        <v>14</v>
      </c>
      <c r="E389" s="16" t="s">
        <v>2938</v>
      </c>
      <c r="F389" s="30" t="s">
        <v>811</v>
      </c>
      <c r="G389" s="30">
        <v>1001</v>
      </c>
      <c r="H389" s="30">
        <v>2</v>
      </c>
      <c r="I389" s="30">
        <v>1274.58</v>
      </c>
      <c r="J389" s="38">
        <v>41955</v>
      </c>
      <c r="K389" s="30">
        <v>1880</v>
      </c>
      <c r="L389" s="19">
        <f>DAY(Таблица14[[#This Row],[Д/проводки]])</f>
        <v>12</v>
      </c>
      <c r="M389" s="19">
        <f>MONTH(Таблица14[[#This Row],[Д/проводки]])</f>
        <v>11</v>
      </c>
      <c r="N389" s="19">
        <f>YEAR(Таблица14[[#This Row],[Д/проводки]])</f>
        <v>2014</v>
      </c>
    </row>
    <row r="390" spans="1:14" x14ac:dyDescent="0.25">
      <c r="A390" s="30">
        <v>408885</v>
      </c>
      <c r="B390" s="30" t="s">
        <v>241</v>
      </c>
      <c r="C390" s="16" t="s">
        <v>2966</v>
      </c>
      <c r="D390" s="16">
        <v>15</v>
      </c>
      <c r="E390" s="16" t="s">
        <v>2948</v>
      </c>
      <c r="F390" s="30" t="s">
        <v>810</v>
      </c>
      <c r="G390" s="30">
        <v>1002</v>
      </c>
      <c r="H390" s="30">
        <v>4</v>
      </c>
      <c r="I390" s="30">
        <v>7072.96</v>
      </c>
      <c r="J390" s="38">
        <v>41956</v>
      </c>
      <c r="K390" s="30">
        <v>11128</v>
      </c>
      <c r="L390" s="19">
        <f>DAY(Таблица14[[#This Row],[Д/проводки]])</f>
        <v>13</v>
      </c>
      <c r="M390" s="19">
        <f>MONTH(Таблица14[[#This Row],[Д/проводки]])</f>
        <v>11</v>
      </c>
      <c r="N390" s="19">
        <f>YEAR(Таблица14[[#This Row],[Д/проводки]])</f>
        <v>2014</v>
      </c>
    </row>
    <row r="391" spans="1:14" x14ac:dyDescent="0.25">
      <c r="A391" s="30">
        <v>876258</v>
      </c>
      <c r="B391" s="30" t="s">
        <v>890</v>
      </c>
      <c r="C391" s="16" t="s">
        <v>3138</v>
      </c>
      <c r="D391" s="16">
        <v>16</v>
      </c>
      <c r="E391" s="16" t="s">
        <v>2950</v>
      </c>
      <c r="F391" s="30" t="s">
        <v>811</v>
      </c>
      <c r="G391" s="30">
        <v>1002</v>
      </c>
      <c r="H391" s="30">
        <v>4</v>
      </c>
      <c r="I391" s="30">
        <v>3802.67</v>
      </c>
      <c r="J391" s="38">
        <v>41956</v>
      </c>
      <c r="K391" s="30">
        <v>5720</v>
      </c>
      <c r="L391" s="19">
        <f>DAY(Таблица14[[#This Row],[Д/проводки]])</f>
        <v>13</v>
      </c>
      <c r="M391" s="19">
        <f>MONTH(Таблица14[[#This Row],[Д/проводки]])</f>
        <v>11</v>
      </c>
      <c r="N391" s="19">
        <f>YEAR(Таблица14[[#This Row],[Д/проводки]])</f>
        <v>2014</v>
      </c>
    </row>
    <row r="392" spans="1:14" x14ac:dyDescent="0.25">
      <c r="A392" s="30">
        <v>895245</v>
      </c>
      <c r="B392" s="30" t="s">
        <v>907</v>
      </c>
      <c r="C392" s="16" t="s">
        <v>904</v>
      </c>
      <c r="D392" s="16">
        <v>14</v>
      </c>
      <c r="E392" s="16" t="s">
        <v>2938</v>
      </c>
      <c r="F392" s="30" t="s">
        <v>811</v>
      </c>
      <c r="G392" s="30">
        <v>1002</v>
      </c>
      <c r="H392" s="30">
        <v>4</v>
      </c>
      <c r="I392" s="30">
        <v>2501</v>
      </c>
      <c r="J392" s="38">
        <v>41956</v>
      </c>
      <c r="K392" s="30">
        <v>3640</v>
      </c>
      <c r="L392" s="19">
        <f>DAY(Таблица14[[#This Row],[Д/проводки]])</f>
        <v>13</v>
      </c>
      <c r="M392" s="19">
        <f>MONTH(Таблица14[[#This Row],[Д/проводки]])</f>
        <v>11</v>
      </c>
      <c r="N392" s="19">
        <f>YEAR(Таблица14[[#This Row],[Д/проводки]])</f>
        <v>2014</v>
      </c>
    </row>
    <row r="393" spans="1:14" x14ac:dyDescent="0.25">
      <c r="A393" s="30">
        <v>498828</v>
      </c>
      <c r="B393" s="30" t="s">
        <v>924</v>
      </c>
      <c r="C393" s="16" t="s">
        <v>3158</v>
      </c>
      <c r="D393" s="16">
        <v>13</v>
      </c>
      <c r="E393" s="16" t="s">
        <v>3206</v>
      </c>
      <c r="F393" s="30" t="s">
        <v>811</v>
      </c>
      <c r="G393" s="30">
        <v>1001</v>
      </c>
      <c r="H393" s="30">
        <v>2</v>
      </c>
      <c r="I393" s="30">
        <v>879.96</v>
      </c>
      <c r="J393" s="38">
        <v>41957</v>
      </c>
      <c r="K393" s="30">
        <v>1280</v>
      </c>
      <c r="L393" s="19">
        <f>DAY(Таблица14[[#This Row],[Д/проводки]])</f>
        <v>14</v>
      </c>
      <c r="M393" s="19">
        <f>MONTH(Таблица14[[#This Row],[Д/проводки]])</f>
        <v>11</v>
      </c>
      <c r="N393" s="19">
        <f>YEAR(Таблица14[[#This Row],[Д/проводки]])</f>
        <v>2014</v>
      </c>
    </row>
    <row r="394" spans="1:14" x14ac:dyDescent="0.25">
      <c r="A394" s="30">
        <v>11458664</v>
      </c>
      <c r="B394" s="30" t="s">
        <v>3218</v>
      </c>
      <c r="C394" s="16" t="s">
        <v>3218</v>
      </c>
      <c r="D394" s="16" t="s">
        <v>3218</v>
      </c>
      <c r="E394" s="16" t="s">
        <v>3218</v>
      </c>
      <c r="F394" s="16" t="s">
        <v>3218</v>
      </c>
      <c r="G394" s="30">
        <v>1001</v>
      </c>
      <c r="H394" s="30">
        <v>4</v>
      </c>
      <c r="I394" s="30">
        <v>3457.64</v>
      </c>
      <c r="J394" s="38">
        <v>41957</v>
      </c>
      <c r="K394" s="30">
        <v>4200</v>
      </c>
      <c r="L394" s="19">
        <f>DAY(Таблица14[[#This Row],[Д/проводки]])</f>
        <v>14</v>
      </c>
      <c r="M394" s="19">
        <f>MONTH(Таблица14[[#This Row],[Д/проводки]])</f>
        <v>11</v>
      </c>
      <c r="N394" s="19">
        <f>YEAR(Таблица14[[#This Row],[Д/проводки]])</f>
        <v>2014</v>
      </c>
    </row>
    <row r="395" spans="1:14" x14ac:dyDescent="0.25">
      <c r="A395" s="30">
        <v>405674</v>
      </c>
      <c r="B395" s="30" t="s">
        <v>268</v>
      </c>
      <c r="C395" s="16" t="s">
        <v>2952</v>
      </c>
      <c r="D395" s="16">
        <v>15</v>
      </c>
      <c r="E395" s="16" t="s">
        <v>2948</v>
      </c>
      <c r="F395" s="30" t="s">
        <v>810</v>
      </c>
      <c r="G395" s="30">
        <v>1002</v>
      </c>
      <c r="H395" s="30">
        <v>4</v>
      </c>
      <c r="I395" s="30">
        <v>7047.66</v>
      </c>
      <c r="J395" s="38">
        <v>41957</v>
      </c>
      <c r="K395" s="30">
        <v>11128</v>
      </c>
      <c r="L395" s="19">
        <f>DAY(Таблица14[[#This Row],[Д/проводки]])</f>
        <v>14</v>
      </c>
      <c r="M395" s="19">
        <f>MONTH(Таблица14[[#This Row],[Д/проводки]])</f>
        <v>11</v>
      </c>
      <c r="N395" s="19">
        <f>YEAR(Таблица14[[#This Row],[Д/проводки]])</f>
        <v>2014</v>
      </c>
    </row>
    <row r="396" spans="1:14" x14ac:dyDescent="0.25">
      <c r="A396" s="30">
        <v>447780</v>
      </c>
      <c r="B396" s="30" t="s">
        <v>943</v>
      </c>
      <c r="C396" s="16" t="s">
        <v>3163</v>
      </c>
      <c r="D396" s="16">
        <v>14</v>
      </c>
      <c r="E396" s="16" t="s">
        <v>2938</v>
      </c>
      <c r="F396" s="30" t="s">
        <v>811</v>
      </c>
      <c r="G396" s="30">
        <v>1002</v>
      </c>
      <c r="H396" s="30">
        <v>4</v>
      </c>
      <c r="I396" s="30">
        <v>2549.16</v>
      </c>
      <c r="J396" s="38">
        <v>41957</v>
      </c>
      <c r="K396" s="30">
        <v>3760</v>
      </c>
      <c r="L396" s="19">
        <f>DAY(Таблица14[[#This Row],[Д/проводки]])</f>
        <v>14</v>
      </c>
      <c r="M396" s="19">
        <f>MONTH(Таблица14[[#This Row],[Д/проводки]])</f>
        <v>11</v>
      </c>
      <c r="N396" s="19">
        <f>YEAR(Таблица14[[#This Row],[Д/проводки]])</f>
        <v>2014</v>
      </c>
    </row>
    <row r="397" spans="1:14" x14ac:dyDescent="0.25">
      <c r="A397" s="30">
        <v>661481</v>
      </c>
      <c r="B397" s="30" t="s">
        <v>898</v>
      </c>
      <c r="C397" s="16" t="s">
        <v>899</v>
      </c>
      <c r="D397" s="16">
        <v>14</v>
      </c>
      <c r="E397" s="16" t="s">
        <v>2938</v>
      </c>
      <c r="F397" s="30" t="s">
        <v>811</v>
      </c>
      <c r="G397" s="30">
        <v>1002</v>
      </c>
      <c r="H397" s="30">
        <v>2</v>
      </c>
      <c r="I397" s="30">
        <v>1587.97</v>
      </c>
      <c r="J397" s="38">
        <v>41957</v>
      </c>
      <c r="K397" s="30">
        <v>2352</v>
      </c>
      <c r="L397" s="19">
        <f>DAY(Таблица14[[#This Row],[Д/проводки]])</f>
        <v>14</v>
      </c>
      <c r="M397" s="19">
        <f>MONTH(Таблица14[[#This Row],[Д/проводки]])</f>
        <v>11</v>
      </c>
      <c r="N397" s="19">
        <f>YEAR(Таблица14[[#This Row],[Д/проводки]])</f>
        <v>2014</v>
      </c>
    </row>
    <row r="398" spans="1:14" x14ac:dyDescent="0.25">
      <c r="A398" s="30">
        <v>661482</v>
      </c>
      <c r="B398" s="30" t="s">
        <v>936</v>
      </c>
      <c r="C398" s="16" t="s">
        <v>3157</v>
      </c>
      <c r="D398" s="16">
        <v>13</v>
      </c>
      <c r="E398" s="16" t="s">
        <v>3206</v>
      </c>
      <c r="F398" s="30" t="s">
        <v>811</v>
      </c>
      <c r="G398" s="30">
        <v>1002</v>
      </c>
      <c r="H398" s="30">
        <v>6</v>
      </c>
      <c r="I398" s="30">
        <v>2753.76</v>
      </c>
      <c r="J398" s="38">
        <v>41957</v>
      </c>
      <c r="K398" s="30">
        <v>4062</v>
      </c>
      <c r="L398" s="19">
        <f>DAY(Таблица14[[#This Row],[Д/проводки]])</f>
        <v>14</v>
      </c>
      <c r="M398" s="19">
        <f>MONTH(Таблица14[[#This Row],[Д/проводки]])</f>
        <v>11</v>
      </c>
      <c r="N398" s="19">
        <f>YEAR(Таблица14[[#This Row],[Д/проводки]])</f>
        <v>2014</v>
      </c>
    </row>
    <row r="399" spans="1:14" x14ac:dyDescent="0.25">
      <c r="A399" s="30">
        <v>665963</v>
      </c>
      <c r="B399" s="30" t="s">
        <v>187</v>
      </c>
      <c r="C399" s="16" t="s">
        <v>2957</v>
      </c>
      <c r="D399" s="16">
        <v>15</v>
      </c>
      <c r="E399" s="16" t="s">
        <v>2937</v>
      </c>
      <c r="F399" s="30" t="s">
        <v>810</v>
      </c>
      <c r="G399" s="30">
        <v>1002</v>
      </c>
      <c r="H399" s="30">
        <v>4</v>
      </c>
      <c r="I399" s="30">
        <v>7050.84</v>
      </c>
      <c r="J399" s="38">
        <v>41957</v>
      </c>
      <c r="K399" s="30">
        <v>11128</v>
      </c>
      <c r="L399" s="19">
        <f>DAY(Таблица14[[#This Row],[Д/проводки]])</f>
        <v>14</v>
      </c>
      <c r="M399" s="19">
        <f>MONTH(Таблица14[[#This Row],[Д/проводки]])</f>
        <v>11</v>
      </c>
      <c r="N399" s="19">
        <f>YEAR(Таблица14[[#This Row],[Д/проводки]])</f>
        <v>2014</v>
      </c>
    </row>
    <row r="400" spans="1:14" x14ac:dyDescent="0.25">
      <c r="A400" s="30">
        <v>799520</v>
      </c>
      <c r="B400" s="30" t="s">
        <v>925</v>
      </c>
      <c r="C400" s="16" t="s">
        <v>3144</v>
      </c>
      <c r="D400" s="16">
        <v>14</v>
      </c>
      <c r="E400" s="16" t="s">
        <v>2941</v>
      </c>
      <c r="F400" s="30" t="s">
        <v>811</v>
      </c>
      <c r="G400" s="30">
        <v>1002</v>
      </c>
      <c r="H400" s="30">
        <v>4</v>
      </c>
      <c r="I400" s="30">
        <v>2392.64</v>
      </c>
      <c r="J400" s="38">
        <v>41957</v>
      </c>
      <c r="K400" s="30">
        <v>3576</v>
      </c>
      <c r="L400" s="19">
        <f>DAY(Таблица14[[#This Row],[Д/проводки]])</f>
        <v>14</v>
      </c>
      <c r="M400" s="19">
        <f>MONTH(Таблица14[[#This Row],[Д/проводки]])</f>
        <v>11</v>
      </c>
      <c r="N400" s="19">
        <f>YEAR(Таблица14[[#This Row],[Д/проводки]])</f>
        <v>2014</v>
      </c>
    </row>
    <row r="401" spans="1:14" x14ac:dyDescent="0.25">
      <c r="A401" s="30">
        <v>876254</v>
      </c>
      <c r="B401" s="30" t="s">
        <v>975</v>
      </c>
      <c r="C401" s="16" t="s">
        <v>3132</v>
      </c>
      <c r="D401" s="16">
        <v>15</v>
      </c>
      <c r="E401" s="16" t="s">
        <v>3003</v>
      </c>
      <c r="F401" s="30" t="s">
        <v>811</v>
      </c>
      <c r="G401" s="30">
        <v>1002</v>
      </c>
      <c r="H401" s="30">
        <v>4</v>
      </c>
      <c r="I401" s="30">
        <v>3077.11</v>
      </c>
      <c r="J401" s="38">
        <v>41957</v>
      </c>
      <c r="K401" s="30">
        <v>4320</v>
      </c>
      <c r="L401" s="19">
        <f>DAY(Таблица14[[#This Row],[Д/проводки]])</f>
        <v>14</v>
      </c>
      <c r="M401" s="19">
        <f>MONTH(Таблица14[[#This Row],[Д/проводки]])</f>
        <v>11</v>
      </c>
      <c r="N401" s="19">
        <f>YEAR(Таблица14[[#This Row],[Д/проводки]])</f>
        <v>2014</v>
      </c>
    </row>
    <row r="402" spans="1:14" x14ac:dyDescent="0.25">
      <c r="A402" s="30">
        <v>498828</v>
      </c>
      <c r="B402" s="30" t="s">
        <v>924</v>
      </c>
      <c r="C402" s="16" t="s">
        <v>3158</v>
      </c>
      <c r="D402" s="16">
        <v>13</v>
      </c>
      <c r="E402" s="16" t="s">
        <v>3206</v>
      </c>
      <c r="F402" s="30" t="s">
        <v>811</v>
      </c>
      <c r="G402" s="30">
        <v>1001</v>
      </c>
      <c r="H402" s="30">
        <v>2</v>
      </c>
      <c r="I402" s="30">
        <v>879.96</v>
      </c>
      <c r="J402" s="38">
        <v>41958</v>
      </c>
      <c r="K402" s="30">
        <v>1280</v>
      </c>
      <c r="L402" s="19">
        <f>DAY(Таблица14[[#This Row],[Д/проводки]])</f>
        <v>15</v>
      </c>
      <c r="M402" s="19">
        <f>MONTH(Таблица14[[#This Row],[Д/проводки]])</f>
        <v>11</v>
      </c>
      <c r="N402" s="19">
        <f>YEAR(Таблица14[[#This Row],[Д/проводки]])</f>
        <v>2014</v>
      </c>
    </row>
    <row r="403" spans="1:14" x14ac:dyDescent="0.25">
      <c r="A403" s="30">
        <v>799520</v>
      </c>
      <c r="B403" s="30" t="s">
        <v>925</v>
      </c>
      <c r="C403" s="16" t="s">
        <v>3144</v>
      </c>
      <c r="D403" s="16">
        <v>14</v>
      </c>
      <c r="E403" s="16" t="s">
        <v>2941</v>
      </c>
      <c r="F403" s="30" t="s">
        <v>811</v>
      </c>
      <c r="G403" s="30">
        <v>1001</v>
      </c>
      <c r="H403" s="30">
        <v>4</v>
      </c>
      <c r="I403" s="30">
        <v>2402.2800000000002</v>
      </c>
      <c r="J403" s="38">
        <v>41958</v>
      </c>
      <c r="K403" s="30">
        <v>3576</v>
      </c>
      <c r="L403" s="19">
        <f>DAY(Таблица14[[#This Row],[Д/проводки]])</f>
        <v>15</v>
      </c>
      <c r="M403" s="19">
        <f>MONTH(Таблица14[[#This Row],[Д/проводки]])</f>
        <v>11</v>
      </c>
      <c r="N403" s="19">
        <f>YEAR(Таблица14[[#This Row],[Д/проводки]])</f>
        <v>2014</v>
      </c>
    </row>
    <row r="404" spans="1:14" x14ac:dyDescent="0.25">
      <c r="A404" s="30">
        <v>876257</v>
      </c>
      <c r="B404" s="30" t="s">
        <v>885</v>
      </c>
      <c r="C404" s="16" t="s">
        <v>3156</v>
      </c>
      <c r="D404" s="16">
        <v>14</v>
      </c>
      <c r="E404" s="16" t="s">
        <v>2938</v>
      </c>
      <c r="F404" s="30" t="s">
        <v>811</v>
      </c>
      <c r="G404" s="30">
        <v>1001</v>
      </c>
      <c r="H404" s="30">
        <v>2</v>
      </c>
      <c r="I404" s="30">
        <v>1250.5</v>
      </c>
      <c r="J404" s="38">
        <v>41958</v>
      </c>
      <c r="K404" s="30">
        <v>1820</v>
      </c>
      <c r="L404" s="19">
        <f>DAY(Таблица14[[#This Row],[Д/проводки]])</f>
        <v>15</v>
      </c>
      <c r="M404" s="19">
        <f>MONTH(Таблица14[[#This Row],[Д/проводки]])</f>
        <v>11</v>
      </c>
      <c r="N404" s="19">
        <f>YEAR(Таблица14[[#This Row],[Д/проводки]])</f>
        <v>2014</v>
      </c>
    </row>
    <row r="405" spans="1:14" x14ac:dyDescent="0.25">
      <c r="A405" s="30">
        <v>754177</v>
      </c>
      <c r="B405" s="30" t="s">
        <v>909</v>
      </c>
      <c r="C405" s="16" t="s">
        <v>2979</v>
      </c>
      <c r="D405" s="16">
        <v>15</v>
      </c>
      <c r="E405" s="16" t="s">
        <v>2978</v>
      </c>
      <c r="F405" s="30" t="s">
        <v>811</v>
      </c>
      <c r="G405" s="30">
        <v>1002</v>
      </c>
      <c r="H405" s="30">
        <v>6</v>
      </c>
      <c r="I405" s="30">
        <v>4764.42</v>
      </c>
      <c r="J405" s="38">
        <v>41958</v>
      </c>
      <c r="K405" s="30">
        <v>7026</v>
      </c>
      <c r="L405" s="19">
        <f>DAY(Таблица14[[#This Row],[Д/проводки]])</f>
        <v>15</v>
      </c>
      <c r="M405" s="19">
        <f>MONTH(Таблица14[[#This Row],[Д/проводки]])</f>
        <v>11</v>
      </c>
      <c r="N405" s="19">
        <f>YEAR(Таблица14[[#This Row],[Д/проводки]])</f>
        <v>2014</v>
      </c>
    </row>
    <row r="406" spans="1:14" x14ac:dyDescent="0.25">
      <c r="A406" s="30">
        <v>895245</v>
      </c>
      <c r="B406" s="30" t="s">
        <v>907</v>
      </c>
      <c r="C406" s="16" t="s">
        <v>904</v>
      </c>
      <c r="D406" s="16">
        <v>14</v>
      </c>
      <c r="E406" s="16" t="s">
        <v>2938</v>
      </c>
      <c r="F406" s="30" t="s">
        <v>811</v>
      </c>
      <c r="G406" s="30">
        <v>1002</v>
      </c>
      <c r="H406" s="30">
        <v>2</v>
      </c>
      <c r="I406" s="30">
        <v>1250.5</v>
      </c>
      <c r="J406" s="38">
        <v>41958</v>
      </c>
      <c r="K406" s="30">
        <v>1820</v>
      </c>
      <c r="L406" s="19">
        <f>DAY(Таблица14[[#This Row],[Д/проводки]])</f>
        <v>15</v>
      </c>
      <c r="M406" s="19">
        <f>MONTH(Таблица14[[#This Row],[Д/проводки]])</f>
        <v>11</v>
      </c>
      <c r="N406" s="19">
        <f>YEAR(Таблица14[[#This Row],[Д/проводки]])</f>
        <v>2014</v>
      </c>
    </row>
    <row r="407" spans="1:14" x14ac:dyDescent="0.25">
      <c r="A407" s="30">
        <v>498828</v>
      </c>
      <c r="B407" s="30" t="s">
        <v>924</v>
      </c>
      <c r="C407" s="16" t="s">
        <v>3158</v>
      </c>
      <c r="D407" s="16">
        <v>13</v>
      </c>
      <c r="E407" s="16" t="s">
        <v>3206</v>
      </c>
      <c r="F407" s="30" t="s">
        <v>811</v>
      </c>
      <c r="G407" s="30">
        <v>1001</v>
      </c>
      <c r="H407" s="30">
        <v>4</v>
      </c>
      <c r="I407" s="30">
        <v>1759.92</v>
      </c>
      <c r="J407" s="38">
        <v>41959</v>
      </c>
      <c r="K407" s="30">
        <v>2560</v>
      </c>
      <c r="L407" s="19">
        <f>DAY(Таблица14[[#This Row],[Д/проводки]])</f>
        <v>16</v>
      </c>
      <c r="M407" s="19">
        <f>MONTH(Таблица14[[#This Row],[Д/проводки]])</f>
        <v>11</v>
      </c>
      <c r="N407" s="19">
        <f>YEAR(Таблица14[[#This Row],[Д/проводки]])</f>
        <v>2014</v>
      </c>
    </row>
    <row r="408" spans="1:14" x14ac:dyDescent="0.25">
      <c r="A408" s="30">
        <v>799520</v>
      </c>
      <c r="B408" s="30" t="s">
        <v>925</v>
      </c>
      <c r="C408" s="16" t="s">
        <v>3144</v>
      </c>
      <c r="D408" s="16">
        <v>14</v>
      </c>
      <c r="E408" s="16" t="s">
        <v>2941</v>
      </c>
      <c r="F408" s="30" t="s">
        <v>811</v>
      </c>
      <c r="G408" s="30">
        <v>1001</v>
      </c>
      <c r="H408" s="30">
        <v>4</v>
      </c>
      <c r="I408" s="30">
        <v>2402.2800000000002</v>
      </c>
      <c r="J408" s="38">
        <v>41959</v>
      </c>
      <c r="K408" s="30">
        <v>3576</v>
      </c>
      <c r="L408" s="19">
        <f>DAY(Таблица14[[#This Row],[Д/проводки]])</f>
        <v>16</v>
      </c>
      <c r="M408" s="19">
        <f>MONTH(Таблица14[[#This Row],[Д/проводки]])</f>
        <v>11</v>
      </c>
      <c r="N408" s="19">
        <f>YEAR(Таблица14[[#This Row],[Д/проводки]])</f>
        <v>2014</v>
      </c>
    </row>
    <row r="409" spans="1:14" x14ac:dyDescent="0.25">
      <c r="A409" s="30">
        <v>876255</v>
      </c>
      <c r="B409" s="30" t="s">
        <v>905</v>
      </c>
      <c r="C409" s="16" t="s">
        <v>904</v>
      </c>
      <c r="D409" s="16">
        <v>14</v>
      </c>
      <c r="E409" s="16" t="s">
        <v>2938</v>
      </c>
      <c r="F409" s="30" t="s">
        <v>811</v>
      </c>
      <c r="G409" s="30">
        <v>1001</v>
      </c>
      <c r="H409" s="30">
        <v>1</v>
      </c>
      <c r="I409" s="30">
        <v>670.44</v>
      </c>
      <c r="J409" s="38">
        <v>41959</v>
      </c>
      <c r="K409" s="30">
        <v>910</v>
      </c>
      <c r="L409" s="19">
        <f>DAY(Таблица14[[#This Row],[Д/проводки]])</f>
        <v>16</v>
      </c>
      <c r="M409" s="19">
        <f>MONTH(Таблица14[[#This Row],[Д/проводки]])</f>
        <v>11</v>
      </c>
      <c r="N409" s="19">
        <f>YEAR(Таблица14[[#This Row],[Д/проводки]])</f>
        <v>2014</v>
      </c>
    </row>
    <row r="410" spans="1:14" x14ac:dyDescent="0.25">
      <c r="A410" s="30">
        <v>799520</v>
      </c>
      <c r="B410" s="30" t="s">
        <v>925</v>
      </c>
      <c r="C410" s="16" t="s">
        <v>3144</v>
      </c>
      <c r="D410" s="16">
        <v>14</v>
      </c>
      <c r="E410" s="16" t="s">
        <v>2941</v>
      </c>
      <c r="F410" s="30" t="s">
        <v>811</v>
      </c>
      <c r="G410" s="30">
        <v>1002</v>
      </c>
      <c r="H410" s="30">
        <v>4</v>
      </c>
      <c r="I410" s="30">
        <v>2392.64</v>
      </c>
      <c r="J410" s="38">
        <v>41959</v>
      </c>
      <c r="K410" s="30">
        <v>3576</v>
      </c>
      <c r="L410" s="19">
        <f>DAY(Таблица14[[#This Row],[Д/проводки]])</f>
        <v>16</v>
      </c>
      <c r="M410" s="19">
        <f>MONTH(Таблица14[[#This Row],[Д/проводки]])</f>
        <v>11</v>
      </c>
      <c r="N410" s="19">
        <f>YEAR(Таблица14[[#This Row],[Д/проводки]])</f>
        <v>2014</v>
      </c>
    </row>
    <row r="411" spans="1:14" x14ac:dyDescent="0.25">
      <c r="A411" s="30">
        <v>876272</v>
      </c>
      <c r="B411" s="30" t="s">
        <v>876</v>
      </c>
      <c r="C411" s="16" t="s">
        <v>877</v>
      </c>
      <c r="D411" s="16">
        <v>16</v>
      </c>
      <c r="E411" s="16" t="s">
        <v>2950</v>
      </c>
      <c r="F411" s="30" t="s">
        <v>811</v>
      </c>
      <c r="G411" s="30">
        <v>1002</v>
      </c>
      <c r="H411" s="30">
        <v>4</v>
      </c>
      <c r="I411" s="30">
        <v>3423.04</v>
      </c>
      <c r="J411" s="38">
        <v>41959</v>
      </c>
      <c r="K411" s="30">
        <v>5240</v>
      </c>
      <c r="L411" s="19">
        <f>DAY(Таблица14[[#This Row],[Д/проводки]])</f>
        <v>16</v>
      </c>
      <c r="M411" s="19">
        <f>MONTH(Таблица14[[#This Row],[Д/проводки]])</f>
        <v>11</v>
      </c>
      <c r="N411" s="19">
        <f>YEAR(Таблица14[[#This Row],[Д/проводки]])</f>
        <v>2014</v>
      </c>
    </row>
    <row r="412" spans="1:14" x14ac:dyDescent="0.25">
      <c r="A412" s="30">
        <v>498828</v>
      </c>
      <c r="B412" s="30" t="s">
        <v>924</v>
      </c>
      <c r="C412" s="16" t="s">
        <v>3158</v>
      </c>
      <c r="D412" s="16">
        <v>13</v>
      </c>
      <c r="E412" s="16" t="s">
        <v>3206</v>
      </c>
      <c r="F412" s="30" t="s">
        <v>811</v>
      </c>
      <c r="G412" s="30">
        <v>1001</v>
      </c>
      <c r="H412" s="30">
        <v>4</v>
      </c>
      <c r="I412" s="30">
        <v>1759.92</v>
      </c>
      <c r="J412" s="38">
        <v>41960</v>
      </c>
      <c r="K412" s="30">
        <v>2560</v>
      </c>
      <c r="L412" s="19">
        <f>DAY(Таблица14[[#This Row],[Д/проводки]])</f>
        <v>17</v>
      </c>
      <c r="M412" s="19">
        <f>MONTH(Таблица14[[#This Row],[Д/проводки]])</f>
        <v>11</v>
      </c>
      <c r="N412" s="19">
        <f>YEAR(Таблица14[[#This Row],[Д/проводки]])</f>
        <v>2014</v>
      </c>
    </row>
    <row r="413" spans="1:14" x14ac:dyDescent="0.25">
      <c r="A413" s="30">
        <v>799520</v>
      </c>
      <c r="B413" s="30" t="s">
        <v>925</v>
      </c>
      <c r="C413" s="16" t="s">
        <v>3144</v>
      </c>
      <c r="D413" s="16">
        <v>14</v>
      </c>
      <c r="E413" s="16" t="s">
        <v>2941</v>
      </c>
      <c r="F413" s="30" t="s">
        <v>811</v>
      </c>
      <c r="G413" s="30">
        <v>1001</v>
      </c>
      <c r="H413" s="30">
        <v>4</v>
      </c>
      <c r="I413" s="30">
        <v>2399.2800000000002</v>
      </c>
      <c r="J413" s="38">
        <v>41960</v>
      </c>
      <c r="K413" s="30">
        <v>3576</v>
      </c>
      <c r="L413" s="19">
        <f>DAY(Таблица14[[#This Row],[Д/проводки]])</f>
        <v>17</v>
      </c>
      <c r="M413" s="19">
        <f>MONTH(Таблица14[[#This Row],[Д/проводки]])</f>
        <v>11</v>
      </c>
      <c r="N413" s="19">
        <f>YEAR(Таблица14[[#This Row],[Д/проводки]])</f>
        <v>2014</v>
      </c>
    </row>
    <row r="414" spans="1:14" x14ac:dyDescent="0.25">
      <c r="A414" s="30">
        <v>405706</v>
      </c>
      <c r="B414" s="30" t="s">
        <v>514</v>
      </c>
      <c r="C414" s="16" t="s">
        <v>2980</v>
      </c>
      <c r="D414" s="16">
        <v>16</v>
      </c>
      <c r="E414" s="16" t="s">
        <v>2964</v>
      </c>
      <c r="F414" s="30" t="s">
        <v>810</v>
      </c>
      <c r="G414" s="30">
        <v>1001</v>
      </c>
      <c r="H414" s="30">
        <v>4</v>
      </c>
      <c r="I414" s="30">
        <v>8343.68</v>
      </c>
      <c r="J414" s="38">
        <v>41961</v>
      </c>
      <c r="K414" s="30">
        <v>13132</v>
      </c>
      <c r="L414" s="19">
        <f>DAY(Таблица14[[#This Row],[Д/проводки]])</f>
        <v>18</v>
      </c>
      <c r="M414" s="19">
        <f>MONTH(Таблица14[[#This Row],[Д/проводки]])</f>
        <v>11</v>
      </c>
      <c r="N414" s="19">
        <f>YEAR(Таблица14[[#This Row],[Д/проводки]])</f>
        <v>2014</v>
      </c>
    </row>
    <row r="415" spans="1:14" x14ac:dyDescent="0.25">
      <c r="A415" s="30">
        <v>661482</v>
      </c>
      <c r="B415" s="30" t="s">
        <v>936</v>
      </c>
      <c r="C415" s="16" t="s">
        <v>3157</v>
      </c>
      <c r="D415" s="16">
        <v>13</v>
      </c>
      <c r="E415" s="16" t="s">
        <v>3206</v>
      </c>
      <c r="F415" s="30" t="s">
        <v>811</v>
      </c>
      <c r="G415" s="30">
        <v>1001</v>
      </c>
      <c r="H415" s="30">
        <v>2</v>
      </c>
      <c r="I415" s="30">
        <v>751.2</v>
      </c>
      <c r="J415" s="38">
        <v>41961</v>
      </c>
      <c r="K415" s="30">
        <v>1354</v>
      </c>
      <c r="L415" s="19">
        <f>DAY(Таблица14[[#This Row],[Д/проводки]])</f>
        <v>18</v>
      </c>
      <c r="M415" s="19">
        <f>MONTH(Таблица14[[#This Row],[Д/проводки]])</f>
        <v>11</v>
      </c>
      <c r="N415" s="19">
        <f>YEAR(Таблица14[[#This Row],[Д/проводки]])</f>
        <v>2014</v>
      </c>
    </row>
    <row r="416" spans="1:14" x14ac:dyDescent="0.25">
      <c r="A416" s="30">
        <v>761819</v>
      </c>
      <c r="B416" s="30" t="s">
        <v>800</v>
      </c>
      <c r="C416" s="16" t="s">
        <v>3012</v>
      </c>
      <c r="D416" s="16">
        <v>17</v>
      </c>
      <c r="E416" s="16" t="s">
        <v>3011</v>
      </c>
      <c r="F416" s="30" t="s">
        <v>810</v>
      </c>
      <c r="G416" s="30">
        <v>1001</v>
      </c>
      <c r="H416" s="30">
        <v>4</v>
      </c>
      <c r="I416" s="30">
        <v>9550.7099999999991</v>
      </c>
      <c r="J416" s="38">
        <v>41961</v>
      </c>
      <c r="K416" s="30">
        <v>14820</v>
      </c>
      <c r="L416" s="19">
        <f>DAY(Таблица14[[#This Row],[Д/проводки]])</f>
        <v>18</v>
      </c>
      <c r="M416" s="19">
        <f>MONTH(Таблица14[[#This Row],[Д/проводки]])</f>
        <v>11</v>
      </c>
      <c r="N416" s="19">
        <f>YEAR(Таблица14[[#This Row],[Д/проводки]])</f>
        <v>2014</v>
      </c>
    </row>
    <row r="417" spans="1:14" x14ac:dyDescent="0.25">
      <c r="A417" s="30">
        <v>498828</v>
      </c>
      <c r="B417" s="30" t="s">
        <v>924</v>
      </c>
      <c r="C417" s="16" t="s">
        <v>3158</v>
      </c>
      <c r="D417" s="16">
        <v>13</v>
      </c>
      <c r="E417" s="16" t="s">
        <v>3206</v>
      </c>
      <c r="F417" s="30" t="s">
        <v>811</v>
      </c>
      <c r="G417" s="30">
        <v>1001</v>
      </c>
      <c r="H417" s="30">
        <v>4</v>
      </c>
      <c r="I417" s="30">
        <v>1759.92</v>
      </c>
      <c r="J417" s="38">
        <v>41962</v>
      </c>
      <c r="K417" s="30">
        <v>2560</v>
      </c>
      <c r="L417" s="19">
        <f>DAY(Таблица14[[#This Row],[Д/проводки]])</f>
        <v>19</v>
      </c>
      <c r="M417" s="19">
        <f>MONTH(Таблица14[[#This Row],[Д/проводки]])</f>
        <v>11</v>
      </c>
      <c r="N417" s="19">
        <f>YEAR(Таблица14[[#This Row],[Д/проводки]])</f>
        <v>2014</v>
      </c>
    </row>
    <row r="418" spans="1:14" x14ac:dyDescent="0.25">
      <c r="A418" s="30">
        <v>895245</v>
      </c>
      <c r="B418" s="30" t="s">
        <v>907</v>
      </c>
      <c r="C418" s="16" t="s">
        <v>904</v>
      </c>
      <c r="D418" s="16">
        <v>14</v>
      </c>
      <c r="E418" s="16" t="s">
        <v>2938</v>
      </c>
      <c r="F418" s="30" t="s">
        <v>811</v>
      </c>
      <c r="G418" s="30">
        <v>1002</v>
      </c>
      <c r="H418" s="30">
        <v>4</v>
      </c>
      <c r="I418" s="30">
        <v>2501</v>
      </c>
      <c r="J418" s="38">
        <v>41962</v>
      </c>
      <c r="K418" s="30">
        <v>3640</v>
      </c>
      <c r="L418" s="19">
        <f>DAY(Таблица14[[#This Row],[Д/проводки]])</f>
        <v>19</v>
      </c>
      <c r="M418" s="19">
        <f>MONTH(Таблица14[[#This Row],[Д/проводки]])</f>
        <v>11</v>
      </c>
      <c r="N418" s="19">
        <f>YEAR(Таблица14[[#This Row],[Д/проводки]])</f>
        <v>2014</v>
      </c>
    </row>
    <row r="419" spans="1:14" x14ac:dyDescent="0.25">
      <c r="A419" s="30">
        <v>498828</v>
      </c>
      <c r="B419" s="30" t="s">
        <v>924</v>
      </c>
      <c r="C419" s="16" t="s">
        <v>3158</v>
      </c>
      <c r="D419" s="16">
        <v>13</v>
      </c>
      <c r="E419" s="16" t="s">
        <v>3206</v>
      </c>
      <c r="F419" s="30" t="s">
        <v>811</v>
      </c>
      <c r="G419" s="30">
        <v>1001</v>
      </c>
      <c r="H419" s="30">
        <v>4</v>
      </c>
      <c r="I419" s="30">
        <v>1759.92</v>
      </c>
      <c r="J419" s="38">
        <v>41963</v>
      </c>
      <c r="K419" s="30">
        <v>2560</v>
      </c>
      <c r="L419" s="19">
        <f>DAY(Таблица14[[#This Row],[Д/проводки]])</f>
        <v>20</v>
      </c>
      <c r="M419" s="19">
        <f>MONTH(Таблица14[[#This Row],[Д/проводки]])</f>
        <v>11</v>
      </c>
      <c r="N419" s="19">
        <f>YEAR(Таблица14[[#This Row],[Д/проводки]])</f>
        <v>2014</v>
      </c>
    </row>
    <row r="420" spans="1:14" x14ac:dyDescent="0.25">
      <c r="A420" s="30">
        <v>11456456</v>
      </c>
      <c r="B420" s="30" t="s">
        <v>3218</v>
      </c>
      <c r="C420" s="16" t="s">
        <v>3218</v>
      </c>
      <c r="D420" s="16" t="s">
        <v>3218</v>
      </c>
      <c r="E420" s="16" t="s">
        <v>3218</v>
      </c>
      <c r="F420" s="16" t="s">
        <v>3218</v>
      </c>
      <c r="G420" s="30">
        <v>1001</v>
      </c>
      <c r="H420" s="30">
        <v>4</v>
      </c>
      <c r="I420" s="30">
        <v>14711.6</v>
      </c>
      <c r="J420" s="38">
        <v>41963</v>
      </c>
      <c r="K420" s="30">
        <v>18200</v>
      </c>
      <c r="L420" s="19">
        <f>DAY(Таблица14[[#This Row],[Д/проводки]])</f>
        <v>20</v>
      </c>
      <c r="M420" s="19">
        <f>MONTH(Таблица14[[#This Row],[Д/проводки]])</f>
        <v>11</v>
      </c>
      <c r="N420" s="19">
        <f>YEAR(Таблица14[[#This Row],[Д/проводки]])</f>
        <v>2014</v>
      </c>
    </row>
    <row r="421" spans="1:14" x14ac:dyDescent="0.25">
      <c r="A421" s="30">
        <v>447780</v>
      </c>
      <c r="B421" s="30" t="s">
        <v>943</v>
      </c>
      <c r="C421" s="16" t="s">
        <v>3163</v>
      </c>
      <c r="D421" s="16">
        <v>14</v>
      </c>
      <c r="E421" s="16" t="s">
        <v>2938</v>
      </c>
      <c r="F421" s="30" t="s">
        <v>811</v>
      </c>
      <c r="G421" s="30">
        <v>1001</v>
      </c>
      <c r="H421" s="30">
        <v>2</v>
      </c>
      <c r="I421" s="30">
        <v>1274.58</v>
      </c>
      <c r="J421" s="38">
        <v>41964</v>
      </c>
      <c r="K421" s="30">
        <v>1880</v>
      </c>
      <c r="L421" s="19">
        <f>DAY(Таблица14[[#This Row],[Д/проводки]])</f>
        <v>21</v>
      </c>
      <c r="M421" s="19">
        <f>MONTH(Таблица14[[#This Row],[Д/проводки]])</f>
        <v>11</v>
      </c>
      <c r="N421" s="19">
        <f>YEAR(Таблица14[[#This Row],[Д/проводки]])</f>
        <v>2014</v>
      </c>
    </row>
    <row r="422" spans="1:14" x14ac:dyDescent="0.25">
      <c r="A422" s="30">
        <v>498828</v>
      </c>
      <c r="B422" s="30" t="s">
        <v>924</v>
      </c>
      <c r="C422" s="16" t="s">
        <v>3158</v>
      </c>
      <c r="D422" s="16">
        <v>13</v>
      </c>
      <c r="E422" s="16" t="s">
        <v>3206</v>
      </c>
      <c r="F422" s="30" t="s">
        <v>811</v>
      </c>
      <c r="G422" s="30">
        <v>1001</v>
      </c>
      <c r="H422" s="30">
        <v>2</v>
      </c>
      <c r="I422" s="30">
        <v>879.98</v>
      </c>
      <c r="J422" s="38">
        <v>41965</v>
      </c>
      <c r="K422" s="30">
        <v>1280</v>
      </c>
      <c r="L422" s="19">
        <f>DAY(Таблица14[[#This Row],[Д/проводки]])</f>
        <v>22</v>
      </c>
      <c r="M422" s="19">
        <f>MONTH(Таблица14[[#This Row],[Д/проводки]])</f>
        <v>11</v>
      </c>
      <c r="N422" s="19">
        <f>YEAR(Таблица14[[#This Row],[Д/проводки]])</f>
        <v>2014</v>
      </c>
    </row>
    <row r="423" spans="1:14" x14ac:dyDescent="0.25">
      <c r="A423" s="30">
        <v>765120</v>
      </c>
      <c r="B423" s="30" t="s">
        <v>863</v>
      </c>
      <c r="C423" s="16" t="s">
        <v>2940</v>
      </c>
      <c r="D423" s="16">
        <v>15</v>
      </c>
      <c r="E423" s="16" t="s">
        <v>2937</v>
      </c>
      <c r="F423" s="30" t="s">
        <v>811</v>
      </c>
      <c r="G423" s="30">
        <v>1001</v>
      </c>
      <c r="H423" s="30">
        <v>4</v>
      </c>
      <c r="I423" s="30">
        <v>3061</v>
      </c>
      <c r="J423" s="38">
        <v>41965</v>
      </c>
      <c r="K423" s="30">
        <v>4512</v>
      </c>
      <c r="L423" s="19">
        <f>DAY(Таблица14[[#This Row],[Д/проводки]])</f>
        <v>22</v>
      </c>
      <c r="M423" s="19">
        <f>MONTH(Таблица14[[#This Row],[Д/проводки]])</f>
        <v>11</v>
      </c>
      <c r="N423" s="19">
        <f>YEAR(Таблица14[[#This Row],[Д/проводки]])</f>
        <v>2014</v>
      </c>
    </row>
    <row r="424" spans="1:14" x14ac:dyDescent="0.25">
      <c r="A424" s="30">
        <v>799520</v>
      </c>
      <c r="B424" s="30" t="s">
        <v>925</v>
      </c>
      <c r="C424" s="16" t="s">
        <v>3144</v>
      </c>
      <c r="D424" s="16">
        <v>14</v>
      </c>
      <c r="E424" s="16" t="s">
        <v>2941</v>
      </c>
      <c r="F424" s="30" t="s">
        <v>811</v>
      </c>
      <c r="G424" s="30">
        <v>1001</v>
      </c>
      <c r="H424" s="30">
        <v>2</v>
      </c>
      <c r="I424" s="30">
        <v>1199.6400000000001</v>
      </c>
      <c r="J424" s="38">
        <v>41965</v>
      </c>
      <c r="K424" s="30">
        <v>1788</v>
      </c>
      <c r="L424" s="19">
        <f>DAY(Таблица14[[#This Row],[Д/проводки]])</f>
        <v>22</v>
      </c>
      <c r="M424" s="19">
        <f>MONTH(Таблица14[[#This Row],[Д/проводки]])</f>
        <v>11</v>
      </c>
      <c r="N424" s="19">
        <f>YEAR(Таблица14[[#This Row],[Д/проводки]])</f>
        <v>2014</v>
      </c>
    </row>
    <row r="425" spans="1:14" x14ac:dyDescent="0.25">
      <c r="A425" s="30">
        <v>876264</v>
      </c>
      <c r="B425" s="30" t="s">
        <v>961</v>
      </c>
      <c r="C425" s="16" t="s">
        <v>962</v>
      </c>
      <c r="D425" s="16">
        <v>16</v>
      </c>
      <c r="E425" s="16" t="s">
        <v>2950</v>
      </c>
      <c r="F425" s="30" t="s">
        <v>811</v>
      </c>
      <c r="G425" s="30">
        <v>1002</v>
      </c>
      <c r="H425" s="30">
        <v>4</v>
      </c>
      <c r="I425" s="30">
        <v>3650.64</v>
      </c>
      <c r="J425" s="38">
        <v>41965</v>
      </c>
      <c r="K425" s="30">
        <v>5320</v>
      </c>
      <c r="L425" s="19">
        <f>DAY(Таблица14[[#This Row],[Д/проводки]])</f>
        <v>22</v>
      </c>
      <c r="M425" s="19">
        <f>MONTH(Таблица14[[#This Row],[Д/проводки]])</f>
        <v>11</v>
      </c>
      <c r="N425" s="19">
        <f>YEAR(Таблица14[[#This Row],[Д/проводки]])</f>
        <v>2014</v>
      </c>
    </row>
    <row r="426" spans="1:14" x14ac:dyDescent="0.25">
      <c r="A426" s="30">
        <v>661482</v>
      </c>
      <c r="B426" s="30" t="s">
        <v>936</v>
      </c>
      <c r="C426" s="16" t="s">
        <v>3157</v>
      </c>
      <c r="D426" s="16">
        <v>13</v>
      </c>
      <c r="E426" s="16" t="s">
        <v>3206</v>
      </c>
      <c r="F426" s="30" t="s">
        <v>811</v>
      </c>
      <c r="G426" s="30">
        <v>1001</v>
      </c>
      <c r="H426" s="30">
        <v>4</v>
      </c>
      <c r="I426" s="30">
        <v>1502.4</v>
      </c>
      <c r="J426" s="38">
        <v>41966</v>
      </c>
      <c r="K426" s="30">
        <v>2708</v>
      </c>
      <c r="L426" s="19">
        <f>DAY(Таблица14[[#This Row],[Д/проводки]])</f>
        <v>23</v>
      </c>
      <c r="M426" s="19">
        <f>MONTH(Таблица14[[#This Row],[Д/проводки]])</f>
        <v>11</v>
      </c>
      <c r="N426" s="19">
        <f>YEAR(Таблица14[[#This Row],[Д/проводки]])</f>
        <v>2014</v>
      </c>
    </row>
    <row r="427" spans="1:14" x14ac:dyDescent="0.25">
      <c r="A427" s="30">
        <v>895743</v>
      </c>
      <c r="B427" s="30" t="s">
        <v>969</v>
      </c>
      <c r="C427" s="16" t="s">
        <v>3154</v>
      </c>
      <c r="D427" s="16">
        <v>16</v>
      </c>
      <c r="E427" s="16" t="s">
        <v>2950</v>
      </c>
      <c r="F427" s="30" t="s">
        <v>811</v>
      </c>
      <c r="G427" s="30">
        <v>1001</v>
      </c>
      <c r="H427" s="30">
        <v>4</v>
      </c>
      <c r="I427" s="30">
        <v>3650.68</v>
      </c>
      <c r="J427" s="38">
        <v>41966</v>
      </c>
      <c r="K427" s="30">
        <v>5164</v>
      </c>
      <c r="L427" s="19">
        <f>DAY(Таблица14[[#This Row],[Д/проводки]])</f>
        <v>23</v>
      </c>
      <c r="M427" s="19">
        <f>MONTH(Таблица14[[#This Row],[Д/проводки]])</f>
        <v>11</v>
      </c>
      <c r="N427" s="19">
        <f>YEAR(Таблица14[[#This Row],[Д/проводки]])</f>
        <v>2014</v>
      </c>
    </row>
    <row r="428" spans="1:14" x14ac:dyDescent="0.25">
      <c r="A428" s="30">
        <v>11462377</v>
      </c>
      <c r="B428" s="30" t="s">
        <v>3218</v>
      </c>
      <c r="C428" s="16" t="s">
        <v>3218</v>
      </c>
      <c r="D428" s="16" t="s">
        <v>3218</v>
      </c>
      <c r="E428" s="16" t="s">
        <v>3218</v>
      </c>
      <c r="F428" s="16" t="s">
        <v>3218</v>
      </c>
      <c r="G428" s="30">
        <v>1001</v>
      </c>
      <c r="H428" s="30">
        <v>4</v>
      </c>
      <c r="I428" s="30">
        <v>13786.4</v>
      </c>
      <c r="J428" s="38">
        <v>41966</v>
      </c>
      <c r="K428" s="30">
        <v>18368</v>
      </c>
      <c r="L428" s="19">
        <f>DAY(Таблица14[[#This Row],[Д/проводки]])</f>
        <v>23</v>
      </c>
      <c r="M428" s="19">
        <f>MONTH(Таблица14[[#This Row],[Д/проводки]])</f>
        <v>11</v>
      </c>
      <c r="N428" s="19">
        <f>YEAR(Таблица14[[#This Row],[Д/проводки]])</f>
        <v>2014</v>
      </c>
    </row>
    <row r="429" spans="1:14" x14ac:dyDescent="0.25">
      <c r="A429" s="30">
        <v>799520</v>
      </c>
      <c r="B429" s="30" t="s">
        <v>925</v>
      </c>
      <c r="C429" s="16" t="s">
        <v>3144</v>
      </c>
      <c r="D429" s="16">
        <v>14</v>
      </c>
      <c r="E429" s="16" t="s">
        <v>2941</v>
      </c>
      <c r="F429" s="30" t="s">
        <v>811</v>
      </c>
      <c r="G429" s="30">
        <v>1002</v>
      </c>
      <c r="H429" s="30">
        <v>4</v>
      </c>
      <c r="I429" s="30">
        <v>2392.64</v>
      </c>
      <c r="J429" s="38">
        <v>41966</v>
      </c>
      <c r="K429" s="30">
        <v>3576</v>
      </c>
      <c r="L429" s="19">
        <f>DAY(Таблица14[[#This Row],[Д/проводки]])</f>
        <v>23</v>
      </c>
      <c r="M429" s="19">
        <f>MONTH(Таблица14[[#This Row],[Д/проводки]])</f>
        <v>11</v>
      </c>
      <c r="N429" s="19">
        <f>YEAR(Таблица14[[#This Row],[Д/проводки]])</f>
        <v>2014</v>
      </c>
    </row>
    <row r="430" spans="1:14" x14ac:dyDescent="0.25">
      <c r="A430" s="30">
        <v>661482</v>
      </c>
      <c r="B430" s="30" t="s">
        <v>936</v>
      </c>
      <c r="C430" s="16" t="s">
        <v>3157</v>
      </c>
      <c r="D430" s="16">
        <v>13</v>
      </c>
      <c r="E430" s="16" t="s">
        <v>3206</v>
      </c>
      <c r="F430" s="30" t="s">
        <v>811</v>
      </c>
      <c r="G430" s="30">
        <v>1001</v>
      </c>
      <c r="H430" s="30">
        <v>2</v>
      </c>
      <c r="I430" s="30">
        <v>751.18</v>
      </c>
      <c r="J430" s="38">
        <v>41967</v>
      </c>
      <c r="K430" s="30">
        <v>1354</v>
      </c>
      <c r="L430" s="19">
        <f>DAY(Таблица14[[#This Row],[Д/проводки]])</f>
        <v>24</v>
      </c>
      <c r="M430" s="19">
        <f>MONTH(Таблица14[[#This Row],[Д/проводки]])</f>
        <v>11</v>
      </c>
      <c r="N430" s="19">
        <f>YEAR(Таблица14[[#This Row],[Д/проводки]])</f>
        <v>2014</v>
      </c>
    </row>
    <row r="431" spans="1:14" x14ac:dyDescent="0.25">
      <c r="A431" s="30">
        <v>876257</v>
      </c>
      <c r="B431" s="30" t="s">
        <v>885</v>
      </c>
      <c r="C431" s="16" t="s">
        <v>3156</v>
      </c>
      <c r="D431" s="16">
        <v>14</v>
      </c>
      <c r="E431" s="16" t="s">
        <v>2938</v>
      </c>
      <c r="F431" s="30" t="s">
        <v>811</v>
      </c>
      <c r="G431" s="30">
        <v>1001</v>
      </c>
      <c r="H431" s="30">
        <v>4</v>
      </c>
      <c r="I431" s="30">
        <v>2501</v>
      </c>
      <c r="J431" s="38">
        <v>41967</v>
      </c>
      <c r="K431" s="30">
        <v>3640</v>
      </c>
      <c r="L431" s="19">
        <f>DAY(Таблица14[[#This Row],[Д/проводки]])</f>
        <v>24</v>
      </c>
      <c r="M431" s="19">
        <f>MONTH(Таблица14[[#This Row],[Д/проводки]])</f>
        <v>11</v>
      </c>
      <c r="N431" s="19">
        <f>YEAR(Таблица14[[#This Row],[Д/проводки]])</f>
        <v>2014</v>
      </c>
    </row>
    <row r="432" spans="1:14" x14ac:dyDescent="0.25">
      <c r="A432" s="30">
        <v>661482</v>
      </c>
      <c r="B432" s="30" t="s">
        <v>936</v>
      </c>
      <c r="C432" s="16" t="s">
        <v>3157</v>
      </c>
      <c r="D432" s="16">
        <v>13</v>
      </c>
      <c r="E432" s="16" t="s">
        <v>3206</v>
      </c>
      <c r="F432" s="30" t="s">
        <v>811</v>
      </c>
      <c r="G432" s="30">
        <v>1002</v>
      </c>
      <c r="H432" s="30">
        <v>4</v>
      </c>
      <c r="I432" s="30">
        <v>1835.84</v>
      </c>
      <c r="J432" s="38">
        <v>41967</v>
      </c>
      <c r="K432" s="30">
        <v>2708</v>
      </c>
      <c r="L432" s="19">
        <f>DAY(Таблица14[[#This Row],[Д/проводки]])</f>
        <v>24</v>
      </c>
      <c r="M432" s="19">
        <f>MONTH(Таблица14[[#This Row],[Д/проводки]])</f>
        <v>11</v>
      </c>
      <c r="N432" s="19">
        <f>YEAR(Таблица14[[#This Row],[Д/проводки]])</f>
        <v>2014</v>
      </c>
    </row>
    <row r="433" spans="1:14" x14ac:dyDescent="0.25">
      <c r="A433" s="30">
        <v>799520</v>
      </c>
      <c r="B433" s="30" t="s">
        <v>925</v>
      </c>
      <c r="C433" s="16" t="s">
        <v>3144</v>
      </c>
      <c r="D433" s="16">
        <v>14</v>
      </c>
      <c r="E433" s="16" t="s">
        <v>2941</v>
      </c>
      <c r="F433" s="30" t="s">
        <v>811</v>
      </c>
      <c r="G433" s="30">
        <v>1002</v>
      </c>
      <c r="H433" s="30">
        <v>4</v>
      </c>
      <c r="I433" s="30">
        <v>2392.64</v>
      </c>
      <c r="J433" s="38">
        <v>41967</v>
      </c>
      <c r="K433" s="30">
        <v>3576</v>
      </c>
      <c r="L433" s="19">
        <f>DAY(Таблица14[[#This Row],[Д/проводки]])</f>
        <v>24</v>
      </c>
      <c r="M433" s="19">
        <f>MONTH(Таблица14[[#This Row],[Д/проводки]])</f>
        <v>11</v>
      </c>
      <c r="N433" s="19">
        <f>YEAR(Таблица14[[#This Row],[Д/проводки]])</f>
        <v>2014</v>
      </c>
    </row>
    <row r="434" spans="1:14" x14ac:dyDescent="0.25">
      <c r="A434" s="30">
        <v>11460175</v>
      </c>
      <c r="B434" s="30" t="s">
        <v>3218</v>
      </c>
      <c r="C434" s="16" t="s">
        <v>3218</v>
      </c>
      <c r="D434" s="16" t="s">
        <v>3218</v>
      </c>
      <c r="E434" s="16" t="s">
        <v>3218</v>
      </c>
      <c r="F434" s="16" t="s">
        <v>3218</v>
      </c>
      <c r="G434" s="30">
        <v>1002</v>
      </c>
      <c r="H434" s="30">
        <v>4</v>
      </c>
      <c r="I434" s="30">
        <v>12060.8</v>
      </c>
      <c r="J434" s="38">
        <v>41967</v>
      </c>
      <c r="K434" s="30">
        <v>16052</v>
      </c>
      <c r="L434" s="19">
        <f>DAY(Таблица14[[#This Row],[Д/проводки]])</f>
        <v>24</v>
      </c>
      <c r="M434" s="19">
        <f>MONTH(Таблица14[[#This Row],[Д/проводки]])</f>
        <v>11</v>
      </c>
      <c r="N434" s="19">
        <f>YEAR(Таблица14[[#This Row],[Д/проводки]])</f>
        <v>2014</v>
      </c>
    </row>
    <row r="435" spans="1:14" x14ac:dyDescent="0.25">
      <c r="A435" s="30">
        <v>498828</v>
      </c>
      <c r="B435" s="30" t="s">
        <v>924</v>
      </c>
      <c r="C435" s="16" t="s">
        <v>3158</v>
      </c>
      <c r="D435" s="16">
        <v>13</v>
      </c>
      <c r="E435" s="16" t="s">
        <v>3206</v>
      </c>
      <c r="F435" s="30" t="s">
        <v>811</v>
      </c>
      <c r="G435" s="30">
        <v>1001</v>
      </c>
      <c r="H435" s="30">
        <v>4</v>
      </c>
      <c r="I435" s="30">
        <v>1759.92</v>
      </c>
      <c r="J435" s="38">
        <v>41968</v>
      </c>
      <c r="K435" s="30">
        <v>2560</v>
      </c>
      <c r="L435" s="19">
        <f>DAY(Таблица14[[#This Row],[Д/проводки]])</f>
        <v>25</v>
      </c>
      <c r="M435" s="19">
        <f>MONTH(Таблица14[[#This Row],[Д/проводки]])</f>
        <v>11</v>
      </c>
      <c r="N435" s="19">
        <f>YEAR(Таблица14[[#This Row],[Д/проводки]])</f>
        <v>2014</v>
      </c>
    </row>
    <row r="436" spans="1:14" x14ac:dyDescent="0.25">
      <c r="A436" s="30">
        <v>661482</v>
      </c>
      <c r="B436" s="30" t="s">
        <v>936</v>
      </c>
      <c r="C436" s="16" t="s">
        <v>3157</v>
      </c>
      <c r="D436" s="16">
        <v>13</v>
      </c>
      <c r="E436" s="16" t="s">
        <v>3206</v>
      </c>
      <c r="F436" s="30" t="s">
        <v>811</v>
      </c>
      <c r="G436" s="30">
        <v>1001</v>
      </c>
      <c r="H436" s="30">
        <v>4</v>
      </c>
      <c r="I436" s="30">
        <v>1502.36</v>
      </c>
      <c r="J436" s="38">
        <v>41968</v>
      </c>
      <c r="K436" s="30">
        <v>2708</v>
      </c>
      <c r="L436" s="19">
        <f>DAY(Таблица14[[#This Row],[Д/проводки]])</f>
        <v>25</v>
      </c>
      <c r="M436" s="19">
        <f>MONTH(Таблица14[[#This Row],[Д/проводки]])</f>
        <v>11</v>
      </c>
      <c r="N436" s="19">
        <f>YEAR(Таблица14[[#This Row],[Д/проводки]])</f>
        <v>2014</v>
      </c>
    </row>
    <row r="437" spans="1:14" x14ac:dyDescent="0.25">
      <c r="A437" s="30">
        <v>498828</v>
      </c>
      <c r="B437" s="30" t="s">
        <v>924</v>
      </c>
      <c r="C437" s="16" t="s">
        <v>3158</v>
      </c>
      <c r="D437" s="16">
        <v>13</v>
      </c>
      <c r="E437" s="16" t="s">
        <v>3206</v>
      </c>
      <c r="F437" s="30" t="s">
        <v>811</v>
      </c>
      <c r="G437" s="30">
        <v>1002</v>
      </c>
      <c r="H437" s="30">
        <v>4</v>
      </c>
      <c r="I437" s="30">
        <v>1753.16</v>
      </c>
      <c r="J437" s="38">
        <v>41968</v>
      </c>
      <c r="K437" s="30">
        <v>2560</v>
      </c>
      <c r="L437" s="19">
        <f>DAY(Таблица14[[#This Row],[Д/проводки]])</f>
        <v>25</v>
      </c>
      <c r="M437" s="19">
        <f>MONTH(Таблица14[[#This Row],[Д/проводки]])</f>
        <v>11</v>
      </c>
      <c r="N437" s="19">
        <f>YEAR(Таблица14[[#This Row],[Д/проводки]])</f>
        <v>2014</v>
      </c>
    </row>
    <row r="438" spans="1:14" x14ac:dyDescent="0.25">
      <c r="A438" s="30">
        <v>761819</v>
      </c>
      <c r="B438" s="30" t="s">
        <v>800</v>
      </c>
      <c r="C438" s="16" t="s">
        <v>3012</v>
      </c>
      <c r="D438" s="16">
        <v>17</v>
      </c>
      <c r="E438" s="16" t="s">
        <v>3011</v>
      </c>
      <c r="F438" s="30" t="s">
        <v>810</v>
      </c>
      <c r="G438" s="30">
        <v>1002</v>
      </c>
      <c r="H438" s="30">
        <v>4</v>
      </c>
      <c r="I438" s="30">
        <v>9415.08</v>
      </c>
      <c r="J438" s="38">
        <v>41968</v>
      </c>
      <c r="K438" s="30">
        <v>14820</v>
      </c>
      <c r="L438" s="19">
        <f>DAY(Таблица14[[#This Row],[Д/проводки]])</f>
        <v>25</v>
      </c>
      <c r="M438" s="19">
        <f>MONTH(Таблица14[[#This Row],[Д/проводки]])</f>
        <v>11</v>
      </c>
      <c r="N438" s="19">
        <f>YEAR(Таблица14[[#This Row],[Д/проводки]])</f>
        <v>2014</v>
      </c>
    </row>
    <row r="439" spans="1:14" x14ac:dyDescent="0.25">
      <c r="A439" s="30">
        <v>876257</v>
      </c>
      <c r="B439" s="30" t="s">
        <v>885</v>
      </c>
      <c r="C439" s="16" t="s">
        <v>3156</v>
      </c>
      <c r="D439" s="16">
        <v>14</v>
      </c>
      <c r="E439" s="16" t="s">
        <v>2938</v>
      </c>
      <c r="F439" s="30" t="s">
        <v>811</v>
      </c>
      <c r="G439" s="30">
        <v>1001</v>
      </c>
      <c r="H439" s="30">
        <v>4</v>
      </c>
      <c r="I439" s="30">
        <v>2501</v>
      </c>
      <c r="J439" s="38">
        <v>41969</v>
      </c>
      <c r="K439" s="30">
        <v>3640</v>
      </c>
      <c r="L439" s="19">
        <f>DAY(Таблица14[[#This Row],[Д/проводки]])</f>
        <v>26</v>
      </c>
      <c r="M439" s="19">
        <f>MONTH(Таблица14[[#This Row],[Д/проводки]])</f>
        <v>11</v>
      </c>
      <c r="N439" s="19">
        <f>YEAR(Таблица14[[#This Row],[Д/проводки]])</f>
        <v>2014</v>
      </c>
    </row>
    <row r="440" spans="1:14" x14ac:dyDescent="0.25">
      <c r="A440" s="30">
        <v>408783</v>
      </c>
      <c r="B440" s="30" t="s">
        <v>73</v>
      </c>
      <c r="C440" s="16" t="s">
        <v>904</v>
      </c>
      <c r="D440" s="16">
        <v>14</v>
      </c>
      <c r="E440" s="16" t="s">
        <v>2938</v>
      </c>
      <c r="F440" s="30" t="s">
        <v>810</v>
      </c>
      <c r="G440" s="30">
        <v>1001</v>
      </c>
      <c r="H440" s="30">
        <v>4</v>
      </c>
      <c r="I440" s="30">
        <v>5760.7</v>
      </c>
      <c r="J440" s="38">
        <v>41970</v>
      </c>
      <c r="K440" s="30">
        <v>8972</v>
      </c>
      <c r="L440" s="19">
        <f>DAY(Таблица14[[#This Row],[Д/проводки]])</f>
        <v>27</v>
      </c>
      <c r="M440" s="19">
        <f>MONTH(Таблица14[[#This Row],[Д/проводки]])</f>
        <v>11</v>
      </c>
      <c r="N440" s="19">
        <f>YEAR(Таблица14[[#This Row],[Д/проводки]])</f>
        <v>2014</v>
      </c>
    </row>
    <row r="441" spans="1:14" x14ac:dyDescent="0.25">
      <c r="A441" s="30">
        <v>445808</v>
      </c>
      <c r="B441" s="30" t="s">
        <v>937</v>
      </c>
      <c r="C441" s="16" t="s">
        <v>3157</v>
      </c>
      <c r="D441" s="16">
        <v>13</v>
      </c>
      <c r="E441" s="16" t="s">
        <v>3206</v>
      </c>
      <c r="F441" s="30" t="s">
        <v>811</v>
      </c>
      <c r="G441" s="30">
        <v>1001</v>
      </c>
      <c r="H441" s="30">
        <v>4</v>
      </c>
      <c r="I441" s="30">
        <v>1784.88</v>
      </c>
      <c r="J441" s="38">
        <v>41970</v>
      </c>
      <c r="K441" s="30">
        <v>2700</v>
      </c>
      <c r="L441" s="19">
        <f>DAY(Таблица14[[#This Row],[Д/проводки]])</f>
        <v>27</v>
      </c>
      <c r="M441" s="19">
        <f>MONTH(Таблица14[[#This Row],[Д/проводки]])</f>
        <v>11</v>
      </c>
      <c r="N441" s="19">
        <f>YEAR(Таблица14[[#This Row],[Д/проводки]])</f>
        <v>2014</v>
      </c>
    </row>
    <row r="442" spans="1:14" x14ac:dyDescent="0.25">
      <c r="A442" s="30">
        <v>498828</v>
      </c>
      <c r="B442" s="30" t="s">
        <v>924</v>
      </c>
      <c r="C442" s="16" t="s">
        <v>3158</v>
      </c>
      <c r="D442" s="16">
        <v>13</v>
      </c>
      <c r="E442" s="16" t="s">
        <v>3206</v>
      </c>
      <c r="F442" s="30" t="s">
        <v>811</v>
      </c>
      <c r="G442" s="30">
        <v>1001</v>
      </c>
      <c r="H442" s="30">
        <v>4</v>
      </c>
      <c r="I442" s="30">
        <v>1759.96</v>
      </c>
      <c r="J442" s="38">
        <v>41970</v>
      </c>
      <c r="K442" s="30">
        <v>2560</v>
      </c>
      <c r="L442" s="19">
        <f>DAY(Таблица14[[#This Row],[Д/проводки]])</f>
        <v>27</v>
      </c>
      <c r="M442" s="19">
        <f>MONTH(Таблица14[[#This Row],[Д/проводки]])</f>
        <v>11</v>
      </c>
      <c r="N442" s="19">
        <f>YEAR(Таблица14[[#This Row],[Д/проводки]])</f>
        <v>2014</v>
      </c>
    </row>
    <row r="443" spans="1:14" x14ac:dyDescent="0.25">
      <c r="A443" s="30">
        <v>661482</v>
      </c>
      <c r="B443" s="30" t="s">
        <v>936</v>
      </c>
      <c r="C443" s="16" t="s">
        <v>3157</v>
      </c>
      <c r="D443" s="16">
        <v>13</v>
      </c>
      <c r="E443" s="16" t="s">
        <v>3206</v>
      </c>
      <c r="F443" s="30" t="s">
        <v>811</v>
      </c>
      <c r="G443" s="30">
        <v>1001</v>
      </c>
      <c r="H443" s="30">
        <v>6</v>
      </c>
      <c r="I443" s="30">
        <v>2253.6</v>
      </c>
      <c r="J443" s="38">
        <v>41970</v>
      </c>
      <c r="K443" s="30">
        <v>4062</v>
      </c>
      <c r="L443" s="19">
        <f>DAY(Таблица14[[#This Row],[Д/проводки]])</f>
        <v>27</v>
      </c>
      <c r="M443" s="19">
        <f>MONTH(Таблица14[[#This Row],[Д/проводки]])</f>
        <v>11</v>
      </c>
      <c r="N443" s="19">
        <f>YEAR(Таблица14[[#This Row],[Д/проводки]])</f>
        <v>2014</v>
      </c>
    </row>
    <row r="444" spans="1:14" x14ac:dyDescent="0.25">
      <c r="A444" s="30">
        <v>661643</v>
      </c>
      <c r="B444" s="30" t="s">
        <v>447</v>
      </c>
      <c r="C444" s="16" t="s">
        <v>2625</v>
      </c>
      <c r="D444" s="16">
        <v>16</v>
      </c>
      <c r="E444" s="16" t="s">
        <v>2974</v>
      </c>
      <c r="F444" s="30" t="s">
        <v>810</v>
      </c>
      <c r="G444" s="30">
        <v>1001</v>
      </c>
      <c r="H444" s="30">
        <v>4</v>
      </c>
      <c r="I444" s="30">
        <v>8016.96</v>
      </c>
      <c r="J444" s="38">
        <v>41970</v>
      </c>
      <c r="K444" s="30">
        <v>12532</v>
      </c>
      <c r="L444" s="19">
        <f>DAY(Таблица14[[#This Row],[Д/проводки]])</f>
        <v>27</v>
      </c>
      <c r="M444" s="19">
        <f>MONTH(Таблица14[[#This Row],[Д/проводки]])</f>
        <v>11</v>
      </c>
      <c r="N444" s="19">
        <f>YEAR(Таблица14[[#This Row],[Д/проводки]])</f>
        <v>2014</v>
      </c>
    </row>
    <row r="445" spans="1:14" x14ac:dyDescent="0.25">
      <c r="A445" s="30">
        <v>661768</v>
      </c>
      <c r="B445" s="30" t="s">
        <v>340</v>
      </c>
      <c r="C445" s="16" t="s">
        <v>927</v>
      </c>
      <c r="D445" s="16">
        <v>14</v>
      </c>
      <c r="E445" s="16" t="s">
        <v>2941</v>
      </c>
      <c r="F445" s="30" t="s">
        <v>810</v>
      </c>
      <c r="G445" s="30">
        <v>1001</v>
      </c>
      <c r="H445" s="30">
        <v>4</v>
      </c>
      <c r="I445" s="30">
        <v>5865.48</v>
      </c>
      <c r="J445" s="38">
        <v>41970</v>
      </c>
      <c r="K445" s="30">
        <v>8972</v>
      </c>
      <c r="L445" s="19">
        <f>DAY(Таблица14[[#This Row],[Д/проводки]])</f>
        <v>27</v>
      </c>
      <c r="M445" s="19">
        <f>MONTH(Таблица14[[#This Row],[Д/проводки]])</f>
        <v>11</v>
      </c>
      <c r="N445" s="19">
        <f>YEAR(Таблица14[[#This Row],[Д/проводки]])</f>
        <v>2014</v>
      </c>
    </row>
    <row r="446" spans="1:14" x14ac:dyDescent="0.25">
      <c r="A446" s="30">
        <v>685041</v>
      </c>
      <c r="B446" s="30" t="s">
        <v>873</v>
      </c>
      <c r="C446" s="16" t="s">
        <v>872</v>
      </c>
      <c r="D446" s="16">
        <v>15</v>
      </c>
      <c r="E446" s="16" t="s">
        <v>2948</v>
      </c>
      <c r="F446" s="30" t="s">
        <v>811</v>
      </c>
      <c r="G446" s="30">
        <v>1001</v>
      </c>
      <c r="H446" s="30">
        <v>4</v>
      </c>
      <c r="I446" s="30">
        <v>3493.39</v>
      </c>
      <c r="J446" s="38">
        <v>41970</v>
      </c>
      <c r="K446" s="30">
        <v>4344</v>
      </c>
      <c r="L446" s="19">
        <f>DAY(Таблица14[[#This Row],[Д/проводки]])</f>
        <v>27</v>
      </c>
      <c r="M446" s="19">
        <f>MONTH(Таблица14[[#This Row],[Д/проводки]])</f>
        <v>11</v>
      </c>
      <c r="N446" s="19">
        <f>YEAR(Таблица14[[#This Row],[Д/проводки]])</f>
        <v>2014</v>
      </c>
    </row>
    <row r="447" spans="1:14" x14ac:dyDescent="0.25">
      <c r="A447" s="30">
        <v>876257</v>
      </c>
      <c r="B447" s="30" t="s">
        <v>885</v>
      </c>
      <c r="C447" s="16" t="s">
        <v>3156</v>
      </c>
      <c r="D447" s="16">
        <v>14</v>
      </c>
      <c r="E447" s="16" t="s">
        <v>2938</v>
      </c>
      <c r="F447" s="30" t="s">
        <v>811</v>
      </c>
      <c r="G447" s="30">
        <v>1002</v>
      </c>
      <c r="H447" s="30">
        <v>2</v>
      </c>
      <c r="I447" s="30">
        <v>1250.5</v>
      </c>
      <c r="J447" s="38">
        <v>41970</v>
      </c>
      <c r="K447" s="30">
        <v>1820</v>
      </c>
      <c r="L447" s="19">
        <f>DAY(Таблица14[[#This Row],[Д/проводки]])</f>
        <v>27</v>
      </c>
      <c r="M447" s="19">
        <f>MONTH(Таблица14[[#This Row],[Д/проводки]])</f>
        <v>11</v>
      </c>
      <c r="N447" s="19">
        <f>YEAR(Таблица14[[#This Row],[Д/проводки]])</f>
        <v>2014</v>
      </c>
    </row>
    <row r="448" spans="1:14" x14ac:dyDescent="0.25">
      <c r="A448" s="30">
        <v>405682</v>
      </c>
      <c r="B448" s="30" t="s">
        <v>492</v>
      </c>
      <c r="C448" s="16" t="s">
        <v>2635</v>
      </c>
      <c r="D448" s="16">
        <v>15</v>
      </c>
      <c r="E448" s="16" t="s">
        <v>2978</v>
      </c>
      <c r="F448" s="30" t="s">
        <v>810</v>
      </c>
      <c r="G448" s="30">
        <v>1001</v>
      </c>
      <c r="H448" s="30">
        <v>4</v>
      </c>
      <c r="I448" s="30">
        <v>7253.03</v>
      </c>
      <c r="J448" s="38">
        <v>41971</v>
      </c>
      <c r="K448" s="30">
        <v>11128</v>
      </c>
      <c r="L448" s="19">
        <f>DAY(Таблица14[[#This Row],[Д/проводки]])</f>
        <v>28</v>
      </c>
      <c r="M448" s="19">
        <f>MONTH(Таблица14[[#This Row],[Д/проводки]])</f>
        <v>11</v>
      </c>
      <c r="N448" s="19">
        <f>YEAR(Таблица14[[#This Row],[Д/проводки]])</f>
        <v>2014</v>
      </c>
    </row>
    <row r="449" spans="1:14" x14ac:dyDescent="0.25">
      <c r="A449" s="30">
        <v>662536</v>
      </c>
      <c r="B449" s="30" t="s">
        <v>224</v>
      </c>
      <c r="C449" s="16" t="s">
        <v>2959</v>
      </c>
      <c r="D449" s="16">
        <v>16</v>
      </c>
      <c r="E449" s="16" t="s">
        <v>2958</v>
      </c>
      <c r="F449" s="30" t="s">
        <v>810</v>
      </c>
      <c r="G449" s="30">
        <v>1001</v>
      </c>
      <c r="H449" s="30">
        <v>4</v>
      </c>
      <c r="I449" s="30">
        <v>8170.98</v>
      </c>
      <c r="J449" s="38">
        <v>41971</v>
      </c>
      <c r="K449" s="30">
        <v>12532</v>
      </c>
      <c r="L449" s="19">
        <f>DAY(Таблица14[[#This Row],[Д/проводки]])</f>
        <v>28</v>
      </c>
      <c r="M449" s="19">
        <f>MONTH(Таблица14[[#This Row],[Д/проводки]])</f>
        <v>11</v>
      </c>
      <c r="N449" s="19">
        <f>YEAR(Таблица14[[#This Row],[Д/проводки]])</f>
        <v>2014</v>
      </c>
    </row>
    <row r="450" spans="1:14" x14ac:dyDescent="0.25">
      <c r="A450" s="30">
        <v>895236</v>
      </c>
      <c r="B450" s="30" t="s">
        <v>747</v>
      </c>
      <c r="C450" s="16" t="s">
        <v>3168</v>
      </c>
      <c r="D450" s="16">
        <v>17</v>
      </c>
      <c r="E450" s="16" t="s">
        <v>2993</v>
      </c>
      <c r="F450" s="30" t="s">
        <v>810</v>
      </c>
      <c r="G450" s="30">
        <v>1002</v>
      </c>
      <c r="H450" s="30">
        <v>4</v>
      </c>
      <c r="I450" s="30">
        <v>14105.08</v>
      </c>
      <c r="J450" s="38">
        <v>41971</v>
      </c>
      <c r="K450" s="30">
        <v>22760</v>
      </c>
      <c r="L450" s="19">
        <f>DAY(Таблица14[[#This Row],[Д/проводки]])</f>
        <v>28</v>
      </c>
      <c r="M450" s="19">
        <f>MONTH(Таблица14[[#This Row],[Д/проводки]])</f>
        <v>11</v>
      </c>
      <c r="N450" s="19">
        <f>YEAR(Таблица14[[#This Row],[Д/проводки]])</f>
        <v>2014</v>
      </c>
    </row>
    <row r="451" spans="1:14" x14ac:dyDescent="0.25">
      <c r="A451" s="30">
        <v>895743</v>
      </c>
      <c r="B451" s="30" t="s">
        <v>969</v>
      </c>
      <c r="C451" s="16" t="s">
        <v>3154</v>
      </c>
      <c r="D451" s="16">
        <v>16</v>
      </c>
      <c r="E451" s="16" t="s">
        <v>2950</v>
      </c>
      <c r="F451" s="30" t="s">
        <v>811</v>
      </c>
      <c r="G451" s="30">
        <v>1002</v>
      </c>
      <c r="H451" s="30">
        <v>4</v>
      </c>
      <c r="I451" s="30">
        <v>3649.84</v>
      </c>
      <c r="J451" s="38">
        <v>41971</v>
      </c>
      <c r="K451" s="30">
        <v>5164</v>
      </c>
      <c r="L451" s="19">
        <f>DAY(Таблица14[[#This Row],[Д/проводки]])</f>
        <v>28</v>
      </c>
      <c r="M451" s="19">
        <f>MONTH(Таблица14[[#This Row],[Д/проводки]])</f>
        <v>11</v>
      </c>
      <c r="N451" s="19">
        <f>YEAR(Таблица14[[#This Row],[Д/проводки]])</f>
        <v>2014</v>
      </c>
    </row>
    <row r="452" spans="1:14" x14ac:dyDescent="0.25">
      <c r="A452" s="30">
        <v>799520</v>
      </c>
      <c r="B452" s="30" t="s">
        <v>925</v>
      </c>
      <c r="C452" s="16" t="s">
        <v>3144</v>
      </c>
      <c r="D452" s="16">
        <v>14</v>
      </c>
      <c r="E452" s="16" t="s">
        <v>2941</v>
      </c>
      <c r="F452" s="30" t="s">
        <v>811</v>
      </c>
      <c r="G452" s="30">
        <v>1001</v>
      </c>
      <c r="H452" s="30">
        <v>1</v>
      </c>
      <c r="I452" s="30">
        <v>599.82000000000005</v>
      </c>
      <c r="J452" s="38">
        <v>41972</v>
      </c>
      <c r="K452" s="30">
        <v>894</v>
      </c>
      <c r="L452" s="19">
        <f>DAY(Таблица14[[#This Row],[Д/проводки]])</f>
        <v>29</v>
      </c>
      <c r="M452" s="19">
        <f>MONTH(Таблица14[[#This Row],[Д/проводки]])</f>
        <v>11</v>
      </c>
      <c r="N452" s="19">
        <f>YEAR(Таблица14[[#This Row],[Д/проводки]])</f>
        <v>2014</v>
      </c>
    </row>
    <row r="453" spans="1:14" x14ac:dyDescent="0.25">
      <c r="A453" s="30">
        <v>661482</v>
      </c>
      <c r="B453" s="30" t="s">
        <v>936</v>
      </c>
      <c r="C453" s="16" t="s">
        <v>3157</v>
      </c>
      <c r="D453" s="16">
        <v>13</v>
      </c>
      <c r="E453" s="16" t="s">
        <v>3206</v>
      </c>
      <c r="F453" s="30" t="s">
        <v>811</v>
      </c>
      <c r="G453" s="30">
        <v>1002</v>
      </c>
      <c r="H453" s="30">
        <v>4</v>
      </c>
      <c r="I453" s="30">
        <v>1835.84</v>
      </c>
      <c r="J453" s="38">
        <v>41972</v>
      </c>
      <c r="K453" s="30">
        <v>2708</v>
      </c>
      <c r="L453" s="19">
        <f>DAY(Таблица14[[#This Row],[Д/проводки]])</f>
        <v>29</v>
      </c>
      <c r="M453" s="19">
        <f>MONTH(Таблица14[[#This Row],[Д/проводки]])</f>
        <v>11</v>
      </c>
      <c r="N453" s="19">
        <f>YEAR(Таблица14[[#This Row],[Д/проводки]])</f>
        <v>2014</v>
      </c>
    </row>
    <row r="454" spans="1:14" x14ac:dyDescent="0.25">
      <c r="A454" s="30">
        <v>895824</v>
      </c>
      <c r="B454" s="30" t="s">
        <v>892</v>
      </c>
      <c r="C454" s="16" t="s">
        <v>2991</v>
      </c>
      <c r="D454" s="16">
        <v>16</v>
      </c>
      <c r="E454" s="16" t="s">
        <v>2950</v>
      </c>
      <c r="F454" s="30" t="s">
        <v>811</v>
      </c>
      <c r="G454" s="30">
        <v>1002</v>
      </c>
      <c r="H454" s="30">
        <v>4</v>
      </c>
      <c r="I454" s="30">
        <v>3910</v>
      </c>
      <c r="J454" s="38">
        <v>41972</v>
      </c>
      <c r="K454" s="30">
        <v>5680</v>
      </c>
      <c r="L454" s="19">
        <f>DAY(Таблица14[[#This Row],[Д/проводки]])</f>
        <v>29</v>
      </c>
      <c r="M454" s="19">
        <f>MONTH(Таблица14[[#This Row],[Д/проводки]])</f>
        <v>11</v>
      </c>
      <c r="N454" s="19">
        <f>YEAR(Таблица14[[#This Row],[Д/проводки]])</f>
        <v>2014</v>
      </c>
    </row>
    <row r="455" spans="1:14" x14ac:dyDescent="0.25">
      <c r="A455" s="30">
        <v>11460209</v>
      </c>
      <c r="B455" s="30" t="s">
        <v>3218</v>
      </c>
      <c r="C455" s="16" t="s">
        <v>3218</v>
      </c>
      <c r="D455" s="16" t="s">
        <v>3218</v>
      </c>
      <c r="E455" s="16" t="s">
        <v>3218</v>
      </c>
      <c r="F455" s="16" t="s">
        <v>3218</v>
      </c>
      <c r="G455" s="30">
        <v>1002</v>
      </c>
      <c r="H455" s="30">
        <v>4</v>
      </c>
      <c r="I455" s="30">
        <v>13732</v>
      </c>
      <c r="J455" s="38">
        <v>41972</v>
      </c>
      <c r="K455" s="30">
        <v>18000</v>
      </c>
      <c r="L455" s="19">
        <f>DAY(Таблица14[[#This Row],[Д/проводки]])</f>
        <v>29</v>
      </c>
      <c r="M455" s="19">
        <f>MONTH(Таблица14[[#This Row],[Д/проводки]])</f>
        <v>11</v>
      </c>
      <c r="N455" s="19">
        <f>YEAR(Таблица14[[#This Row],[Д/проводки]])</f>
        <v>2014</v>
      </c>
    </row>
    <row r="456" spans="1:14" x14ac:dyDescent="0.25">
      <c r="A456" s="30">
        <v>671861</v>
      </c>
      <c r="B456" s="30" t="s">
        <v>736</v>
      </c>
      <c r="C456" s="16" t="s">
        <v>2646</v>
      </c>
      <c r="D456" s="16">
        <v>17</v>
      </c>
      <c r="E456" s="16" t="s">
        <v>2993</v>
      </c>
      <c r="F456" s="30" t="s">
        <v>810</v>
      </c>
      <c r="G456" s="30">
        <v>1002</v>
      </c>
      <c r="H456" s="30">
        <v>4</v>
      </c>
      <c r="I456" s="30">
        <v>12736.44</v>
      </c>
      <c r="J456" s="38">
        <v>41973</v>
      </c>
      <c r="K456" s="30">
        <v>18036</v>
      </c>
      <c r="L456" s="19">
        <f>DAY(Таблица14[[#This Row],[Д/проводки]])</f>
        <v>30</v>
      </c>
      <c r="M456" s="19">
        <f>MONTH(Таблица14[[#This Row],[Д/проводки]])</f>
        <v>11</v>
      </c>
      <c r="N456" s="19">
        <f>YEAR(Таблица14[[#This Row],[Д/проводки]])</f>
        <v>2014</v>
      </c>
    </row>
    <row r="457" spans="1:14" x14ac:dyDescent="0.25">
      <c r="A457" s="30">
        <v>799520</v>
      </c>
      <c r="B457" s="30" t="s">
        <v>925</v>
      </c>
      <c r="C457" s="16" t="s">
        <v>3144</v>
      </c>
      <c r="D457" s="16">
        <v>14</v>
      </c>
      <c r="E457" s="16" t="s">
        <v>2941</v>
      </c>
      <c r="F457" s="30" t="s">
        <v>811</v>
      </c>
      <c r="G457" s="30">
        <v>1002</v>
      </c>
      <c r="H457" s="30">
        <v>1</v>
      </c>
      <c r="I457" s="30">
        <v>598.16</v>
      </c>
      <c r="J457" s="38">
        <v>41973</v>
      </c>
      <c r="K457" s="30">
        <v>894</v>
      </c>
      <c r="L457" s="19">
        <f>DAY(Таблица14[[#This Row],[Д/проводки]])</f>
        <v>30</v>
      </c>
      <c r="M457" s="19">
        <f>MONTH(Таблица14[[#This Row],[Д/проводки]])</f>
        <v>11</v>
      </c>
      <c r="N457" s="19">
        <f>YEAR(Таблица14[[#This Row],[Д/проводки]])</f>
        <v>2014</v>
      </c>
    </row>
    <row r="458" spans="1:14" x14ac:dyDescent="0.25">
      <c r="A458" s="30">
        <v>858285</v>
      </c>
      <c r="B458" s="30" t="s">
        <v>868</v>
      </c>
      <c r="C458" s="16" t="s">
        <v>2961</v>
      </c>
      <c r="D458" s="16">
        <v>14</v>
      </c>
      <c r="E458" s="16" t="s">
        <v>2938</v>
      </c>
      <c r="F458" s="30" t="s">
        <v>811</v>
      </c>
      <c r="G458" s="30">
        <v>1002</v>
      </c>
      <c r="H458" s="30">
        <v>1</v>
      </c>
      <c r="I458" s="30">
        <v>700.4</v>
      </c>
      <c r="J458" s="38">
        <v>41973</v>
      </c>
      <c r="K458" s="30">
        <v>1074</v>
      </c>
      <c r="L458" s="19">
        <f>DAY(Таблица14[[#This Row],[Д/проводки]])</f>
        <v>30</v>
      </c>
      <c r="M458" s="19">
        <f>MONTH(Таблица14[[#This Row],[Д/проводки]])</f>
        <v>11</v>
      </c>
      <c r="N458" s="19">
        <f>YEAR(Таблица14[[#This Row],[Д/проводки]])</f>
        <v>2014</v>
      </c>
    </row>
    <row r="459" spans="1:14" x14ac:dyDescent="0.25">
      <c r="A459" s="30">
        <v>895249</v>
      </c>
      <c r="B459" s="30" t="s">
        <v>901</v>
      </c>
      <c r="C459" s="16" t="s">
        <v>899</v>
      </c>
      <c r="D459" s="16">
        <v>14</v>
      </c>
      <c r="E459" s="16" t="s">
        <v>2938</v>
      </c>
      <c r="F459" s="30" t="s">
        <v>811</v>
      </c>
      <c r="G459" s="30">
        <v>1002</v>
      </c>
      <c r="H459" s="30">
        <v>1</v>
      </c>
      <c r="I459" s="30">
        <v>809.36</v>
      </c>
      <c r="J459" s="38">
        <v>41973</v>
      </c>
      <c r="K459" s="30">
        <v>1180</v>
      </c>
      <c r="L459" s="19">
        <f>DAY(Таблица14[[#This Row],[Д/проводки]])</f>
        <v>30</v>
      </c>
      <c r="M459" s="19">
        <f>MONTH(Таблица14[[#This Row],[Д/проводки]])</f>
        <v>11</v>
      </c>
      <c r="N459" s="19">
        <f>YEAR(Таблица14[[#This Row],[Д/проводки]])</f>
        <v>2014</v>
      </c>
    </row>
    <row r="460" spans="1:14" x14ac:dyDescent="0.25">
      <c r="A460" s="30">
        <v>498828</v>
      </c>
      <c r="B460" s="30" t="s">
        <v>924</v>
      </c>
      <c r="C460" s="16" t="s">
        <v>3158</v>
      </c>
      <c r="D460" s="16">
        <v>13</v>
      </c>
      <c r="E460" s="16" t="s">
        <v>3206</v>
      </c>
      <c r="F460" s="30" t="s">
        <v>811</v>
      </c>
      <c r="G460" s="30">
        <v>1001</v>
      </c>
      <c r="H460" s="30">
        <v>4</v>
      </c>
      <c r="I460" s="30">
        <v>1759.92</v>
      </c>
      <c r="J460" s="38">
        <v>41974</v>
      </c>
      <c r="K460" s="30">
        <v>2560</v>
      </c>
      <c r="L460" s="19">
        <f>DAY(Таблица14[[#This Row],[Д/проводки]])</f>
        <v>1</v>
      </c>
      <c r="M460" s="19">
        <f>MONTH(Таблица14[[#This Row],[Д/проводки]])</f>
        <v>12</v>
      </c>
      <c r="N460" s="19">
        <f>YEAR(Таблица14[[#This Row],[Д/проводки]])</f>
        <v>2014</v>
      </c>
    </row>
    <row r="461" spans="1:14" x14ac:dyDescent="0.25">
      <c r="A461" s="30">
        <v>895743</v>
      </c>
      <c r="B461" s="30" t="s">
        <v>969</v>
      </c>
      <c r="C461" s="16" t="s">
        <v>3154</v>
      </c>
      <c r="D461" s="16">
        <v>16</v>
      </c>
      <c r="E461" s="16" t="s">
        <v>2950</v>
      </c>
      <c r="F461" s="30" t="s">
        <v>811</v>
      </c>
      <c r="G461" s="30">
        <v>1001</v>
      </c>
      <c r="H461" s="30">
        <v>4</v>
      </c>
      <c r="I461" s="30">
        <v>3650.68</v>
      </c>
      <c r="J461" s="38">
        <v>41974</v>
      </c>
      <c r="K461" s="30">
        <v>5164</v>
      </c>
      <c r="L461" s="19">
        <f>DAY(Таблица14[[#This Row],[Д/проводки]])</f>
        <v>1</v>
      </c>
      <c r="M461" s="19">
        <f>MONTH(Таблица14[[#This Row],[Д/проводки]])</f>
        <v>12</v>
      </c>
      <c r="N461" s="19">
        <f>YEAR(Таблица14[[#This Row],[Д/проводки]])</f>
        <v>2014</v>
      </c>
    </row>
    <row r="462" spans="1:14" x14ac:dyDescent="0.25">
      <c r="A462" s="30">
        <v>498828</v>
      </c>
      <c r="B462" s="30" t="s">
        <v>924</v>
      </c>
      <c r="C462" s="16" t="s">
        <v>3158</v>
      </c>
      <c r="D462" s="16">
        <v>13</v>
      </c>
      <c r="E462" s="16" t="s">
        <v>3206</v>
      </c>
      <c r="F462" s="30" t="s">
        <v>811</v>
      </c>
      <c r="G462" s="30">
        <v>1001</v>
      </c>
      <c r="H462" s="30">
        <v>4</v>
      </c>
      <c r="I462" s="30">
        <v>1759.96</v>
      </c>
      <c r="J462" s="38">
        <v>41975</v>
      </c>
      <c r="K462" s="30">
        <v>2560</v>
      </c>
      <c r="L462" s="19">
        <f>DAY(Таблица14[[#This Row],[Д/проводки]])</f>
        <v>2</v>
      </c>
      <c r="M462" s="19">
        <f>MONTH(Таблица14[[#This Row],[Д/проводки]])</f>
        <v>12</v>
      </c>
      <c r="N462" s="19">
        <f>YEAR(Таблица14[[#This Row],[Д/проводки]])</f>
        <v>2014</v>
      </c>
    </row>
    <row r="463" spans="1:14" x14ac:dyDescent="0.25">
      <c r="A463" s="30">
        <v>662402</v>
      </c>
      <c r="B463" s="30" t="s">
        <v>585</v>
      </c>
      <c r="C463" s="16" t="s">
        <v>962</v>
      </c>
      <c r="D463" s="16">
        <v>16</v>
      </c>
      <c r="E463" s="16" t="s">
        <v>2950</v>
      </c>
      <c r="F463" s="30" t="s">
        <v>810</v>
      </c>
      <c r="G463" s="30">
        <v>1002</v>
      </c>
      <c r="H463" s="30">
        <v>4</v>
      </c>
      <c r="I463" s="30">
        <v>7932.2</v>
      </c>
      <c r="J463" s="38">
        <v>41975</v>
      </c>
      <c r="K463" s="30">
        <v>12532</v>
      </c>
      <c r="L463" s="19">
        <f>DAY(Таблица14[[#This Row],[Д/проводки]])</f>
        <v>2</v>
      </c>
      <c r="M463" s="19">
        <f>MONTH(Таблица14[[#This Row],[Д/проводки]])</f>
        <v>12</v>
      </c>
      <c r="N463" s="19">
        <f>YEAR(Таблица14[[#This Row],[Д/проводки]])</f>
        <v>2014</v>
      </c>
    </row>
    <row r="464" spans="1:14" x14ac:dyDescent="0.25">
      <c r="A464" s="30">
        <v>799520</v>
      </c>
      <c r="B464" s="30" t="s">
        <v>925</v>
      </c>
      <c r="C464" s="16" t="s">
        <v>3144</v>
      </c>
      <c r="D464" s="16">
        <v>14</v>
      </c>
      <c r="E464" s="16" t="s">
        <v>2941</v>
      </c>
      <c r="F464" s="30" t="s">
        <v>811</v>
      </c>
      <c r="G464" s="30">
        <v>1002</v>
      </c>
      <c r="H464" s="30">
        <v>4</v>
      </c>
      <c r="I464" s="30">
        <v>2392.64</v>
      </c>
      <c r="J464" s="38">
        <v>41975</v>
      </c>
      <c r="K464" s="30">
        <v>3576</v>
      </c>
      <c r="L464" s="19">
        <f>DAY(Таблица14[[#This Row],[Д/проводки]])</f>
        <v>2</v>
      </c>
      <c r="M464" s="19">
        <f>MONTH(Таблица14[[#This Row],[Д/проводки]])</f>
        <v>12</v>
      </c>
      <c r="N464" s="19">
        <f>YEAR(Таблица14[[#This Row],[Д/проводки]])</f>
        <v>2014</v>
      </c>
    </row>
    <row r="465" spans="1:14" x14ac:dyDescent="0.25">
      <c r="A465" s="30">
        <v>895825</v>
      </c>
      <c r="B465" s="30" t="s">
        <v>2737</v>
      </c>
      <c r="C465" s="16" t="s">
        <v>3167</v>
      </c>
      <c r="D465" s="16">
        <v>16</v>
      </c>
      <c r="E465" s="16" t="s">
        <v>3207</v>
      </c>
      <c r="F465" s="30" t="s">
        <v>811</v>
      </c>
      <c r="G465" s="30">
        <v>1002</v>
      </c>
      <c r="H465" s="30">
        <v>2</v>
      </c>
      <c r="I465" s="30">
        <v>1940.6</v>
      </c>
      <c r="J465" s="38">
        <v>41975</v>
      </c>
      <c r="K465" s="30">
        <v>2820</v>
      </c>
      <c r="L465" s="19">
        <f>DAY(Таблица14[[#This Row],[Д/проводки]])</f>
        <v>2</v>
      </c>
      <c r="M465" s="19">
        <f>MONTH(Таблица14[[#This Row],[Д/проводки]])</f>
        <v>12</v>
      </c>
      <c r="N465" s="19">
        <f>YEAR(Таблица14[[#This Row],[Д/проводки]])</f>
        <v>2014</v>
      </c>
    </row>
    <row r="466" spans="1:14" x14ac:dyDescent="0.25">
      <c r="A466" s="30">
        <v>498828</v>
      </c>
      <c r="B466" s="30" t="s">
        <v>924</v>
      </c>
      <c r="C466" s="16" t="s">
        <v>3158</v>
      </c>
      <c r="D466" s="16">
        <v>13</v>
      </c>
      <c r="E466" s="16" t="s">
        <v>3206</v>
      </c>
      <c r="F466" s="30" t="s">
        <v>811</v>
      </c>
      <c r="G466" s="30">
        <v>1001</v>
      </c>
      <c r="H466" s="30">
        <v>2</v>
      </c>
      <c r="I466" s="30">
        <v>879.96</v>
      </c>
      <c r="J466" s="38">
        <v>41976</v>
      </c>
      <c r="K466" s="30">
        <v>1280</v>
      </c>
      <c r="L466" s="19">
        <f>DAY(Таблица14[[#This Row],[Д/проводки]])</f>
        <v>3</v>
      </c>
      <c r="M466" s="19">
        <f>MONTH(Таблица14[[#This Row],[Д/проводки]])</f>
        <v>12</v>
      </c>
      <c r="N466" s="19">
        <f>YEAR(Таблица14[[#This Row],[Д/проводки]])</f>
        <v>2014</v>
      </c>
    </row>
    <row r="467" spans="1:14" x14ac:dyDescent="0.25">
      <c r="A467" s="30">
        <v>876257</v>
      </c>
      <c r="B467" s="30" t="s">
        <v>885</v>
      </c>
      <c r="C467" s="16" t="s">
        <v>3156</v>
      </c>
      <c r="D467" s="16">
        <v>14</v>
      </c>
      <c r="E467" s="16" t="s">
        <v>2938</v>
      </c>
      <c r="F467" s="30" t="s">
        <v>811</v>
      </c>
      <c r="G467" s="30">
        <v>1001</v>
      </c>
      <c r="H467" s="30">
        <v>2</v>
      </c>
      <c r="I467" s="30">
        <v>1250.5</v>
      </c>
      <c r="J467" s="38">
        <v>41976</v>
      </c>
      <c r="K467" s="30">
        <v>1820</v>
      </c>
      <c r="L467" s="19">
        <f>DAY(Таблица14[[#This Row],[Д/проводки]])</f>
        <v>3</v>
      </c>
      <c r="M467" s="19">
        <f>MONTH(Таблица14[[#This Row],[Д/проводки]])</f>
        <v>12</v>
      </c>
      <c r="N467" s="19">
        <f>YEAR(Таблица14[[#This Row],[Д/проводки]])</f>
        <v>2014</v>
      </c>
    </row>
    <row r="468" spans="1:14" x14ac:dyDescent="0.25">
      <c r="A468" s="30">
        <v>661644</v>
      </c>
      <c r="B468" s="30" t="s">
        <v>682</v>
      </c>
      <c r="C468" s="16" t="s">
        <v>877</v>
      </c>
      <c r="D468" s="16">
        <v>16</v>
      </c>
      <c r="E468" s="16" t="s">
        <v>2950</v>
      </c>
      <c r="F468" s="30" t="s">
        <v>810</v>
      </c>
      <c r="G468" s="30">
        <v>1002</v>
      </c>
      <c r="H468" s="30">
        <v>4</v>
      </c>
      <c r="I468" s="30">
        <v>7957.08</v>
      </c>
      <c r="J468" s="38">
        <v>41976</v>
      </c>
      <c r="K468" s="30">
        <v>12532</v>
      </c>
      <c r="L468" s="19">
        <f>DAY(Таблица14[[#This Row],[Д/проводки]])</f>
        <v>3</v>
      </c>
      <c r="M468" s="19">
        <f>MONTH(Таблица14[[#This Row],[Д/проводки]])</f>
        <v>12</v>
      </c>
      <c r="N468" s="19">
        <f>YEAR(Таблица14[[#This Row],[Д/проводки]])</f>
        <v>2014</v>
      </c>
    </row>
    <row r="469" spans="1:14" x14ac:dyDescent="0.25">
      <c r="A469" s="30">
        <v>409084</v>
      </c>
      <c r="B469" s="30" t="s">
        <v>610</v>
      </c>
      <c r="C469" s="16" t="s">
        <v>2985</v>
      </c>
      <c r="D469" s="16">
        <v>16</v>
      </c>
      <c r="E469" s="16" t="s">
        <v>2950</v>
      </c>
      <c r="F469" s="30" t="s">
        <v>810</v>
      </c>
      <c r="G469" s="30">
        <v>1002</v>
      </c>
      <c r="H469" s="30">
        <v>4</v>
      </c>
      <c r="I469" s="30">
        <v>8474.6</v>
      </c>
      <c r="J469" s="38">
        <v>41977</v>
      </c>
      <c r="K469" s="30">
        <v>13496</v>
      </c>
      <c r="L469" s="19">
        <f>DAY(Таблица14[[#This Row],[Д/проводки]])</f>
        <v>4</v>
      </c>
      <c r="M469" s="19">
        <f>MONTH(Таблица14[[#This Row],[Д/проводки]])</f>
        <v>12</v>
      </c>
      <c r="N469" s="19">
        <f>YEAR(Таблица14[[#This Row],[Д/проводки]])</f>
        <v>2014</v>
      </c>
    </row>
    <row r="470" spans="1:14" x14ac:dyDescent="0.25">
      <c r="A470" s="30">
        <v>895743</v>
      </c>
      <c r="B470" s="30" t="s">
        <v>969</v>
      </c>
      <c r="C470" s="16" t="s">
        <v>3154</v>
      </c>
      <c r="D470" s="16">
        <v>16</v>
      </c>
      <c r="E470" s="16" t="s">
        <v>2950</v>
      </c>
      <c r="F470" s="30" t="s">
        <v>811</v>
      </c>
      <c r="G470" s="30">
        <v>1002</v>
      </c>
      <c r="H470" s="30">
        <v>4</v>
      </c>
      <c r="I470" s="30">
        <v>3649.86</v>
      </c>
      <c r="J470" s="38">
        <v>41977</v>
      </c>
      <c r="K470" s="30">
        <v>5164</v>
      </c>
      <c r="L470" s="19">
        <f>DAY(Таблица14[[#This Row],[Д/проводки]])</f>
        <v>4</v>
      </c>
      <c r="M470" s="19">
        <f>MONTH(Таблица14[[#This Row],[Д/проводки]])</f>
        <v>12</v>
      </c>
      <c r="N470" s="19">
        <f>YEAR(Таблица14[[#This Row],[Д/проводки]])</f>
        <v>2014</v>
      </c>
    </row>
    <row r="471" spans="1:14" x14ac:dyDescent="0.25">
      <c r="A471" s="30">
        <v>11479619</v>
      </c>
      <c r="B471" s="30" t="s">
        <v>3218</v>
      </c>
      <c r="C471" s="16" t="s">
        <v>3218</v>
      </c>
      <c r="D471" s="16" t="s">
        <v>3218</v>
      </c>
      <c r="E471" s="16" t="s">
        <v>3218</v>
      </c>
      <c r="F471" s="16" t="s">
        <v>3218</v>
      </c>
      <c r="G471" s="30">
        <v>1002</v>
      </c>
      <c r="H471" s="30">
        <v>4</v>
      </c>
      <c r="I471" s="30">
        <v>10298</v>
      </c>
      <c r="J471" s="38">
        <v>41977</v>
      </c>
      <c r="K471" s="30">
        <v>13132</v>
      </c>
      <c r="L471" s="19">
        <f>DAY(Таблица14[[#This Row],[Д/проводки]])</f>
        <v>4</v>
      </c>
      <c r="M471" s="19">
        <f>MONTH(Таблица14[[#This Row],[Д/проводки]])</f>
        <v>12</v>
      </c>
      <c r="N471" s="19">
        <f>YEAR(Таблица14[[#This Row],[Д/проводки]])</f>
        <v>2014</v>
      </c>
    </row>
    <row r="472" spans="1:14" x14ac:dyDescent="0.25">
      <c r="A472" s="30">
        <v>758613</v>
      </c>
      <c r="B472" s="30" t="s">
        <v>274</v>
      </c>
      <c r="C472" s="16" t="s">
        <v>2956</v>
      </c>
      <c r="D472" s="16">
        <v>15</v>
      </c>
      <c r="E472" s="16" t="s">
        <v>2948</v>
      </c>
      <c r="F472" s="30" t="s">
        <v>810</v>
      </c>
      <c r="G472" s="30">
        <v>1002</v>
      </c>
      <c r="H472" s="30">
        <v>2</v>
      </c>
      <c r="I472" s="30">
        <v>3389.84</v>
      </c>
      <c r="J472" s="38">
        <v>41978</v>
      </c>
      <c r="K472" s="30">
        <v>5304</v>
      </c>
      <c r="L472" s="19">
        <f>DAY(Таблица14[[#This Row],[Д/проводки]])</f>
        <v>5</v>
      </c>
      <c r="M472" s="19">
        <f>MONTH(Таблица14[[#This Row],[Д/проводки]])</f>
        <v>12</v>
      </c>
      <c r="N472" s="19">
        <f>YEAR(Таблица14[[#This Row],[Д/проводки]])</f>
        <v>2014</v>
      </c>
    </row>
    <row r="473" spans="1:14" x14ac:dyDescent="0.25">
      <c r="A473" s="30">
        <v>498828</v>
      </c>
      <c r="B473" s="30" t="s">
        <v>924</v>
      </c>
      <c r="C473" s="16" t="s">
        <v>3158</v>
      </c>
      <c r="D473" s="16">
        <v>13</v>
      </c>
      <c r="E473" s="16" t="s">
        <v>3206</v>
      </c>
      <c r="F473" s="30" t="s">
        <v>811</v>
      </c>
      <c r="G473" s="30">
        <v>1001</v>
      </c>
      <c r="H473" s="30">
        <v>2</v>
      </c>
      <c r="I473" s="30">
        <v>879.98</v>
      </c>
      <c r="J473" s="38">
        <v>41979</v>
      </c>
      <c r="K473" s="30">
        <v>1280</v>
      </c>
      <c r="L473" s="19">
        <f>DAY(Таблица14[[#This Row],[Д/проводки]])</f>
        <v>6</v>
      </c>
      <c r="M473" s="19">
        <f>MONTH(Таблица14[[#This Row],[Д/проводки]])</f>
        <v>12</v>
      </c>
      <c r="N473" s="19">
        <f>YEAR(Таблица14[[#This Row],[Д/проводки]])</f>
        <v>2014</v>
      </c>
    </row>
    <row r="474" spans="1:14" x14ac:dyDescent="0.25">
      <c r="A474" s="30">
        <v>661482</v>
      </c>
      <c r="B474" s="30" t="s">
        <v>936</v>
      </c>
      <c r="C474" s="16" t="s">
        <v>3157</v>
      </c>
      <c r="D474" s="16">
        <v>13</v>
      </c>
      <c r="E474" s="16" t="s">
        <v>3206</v>
      </c>
      <c r="F474" s="30" t="s">
        <v>811</v>
      </c>
      <c r="G474" s="30">
        <v>1001</v>
      </c>
      <c r="H474" s="30">
        <v>1</v>
      </c>
      <c r="I474" s="30">
        <v>375.59</v>
      </c>
      <c r="J474" s="38">
        <v>41979</v>
      </c>
      <c r="K474" s="30">
        <v>677</v>
      </c>
      <c r="L474" s="19">
        <f>DAY(Таблица14[[#This Row],[Д/проводки]])</f>
        <v>6</v>
      </c>
      <c r="M474" s="19">
        <f>MONTH(Таблица14[[#This Row],[Д/проводки]])</f>
        <v>12</v>
      </c>
      <c r="N474" s="19">
        <f>YEAR(Таблица14[[#This Row],[Д/проводки]])</f>
        <v>2014</v>
      </c>
    </row>
    <row r="475" spans="1:14" x14ac:dyDescent="0.25">
      <c r="A475" s="30">
        <v>665929</v>
      </c>
      <c r="B475" s="30" t="s">
        <v>61</v>
      </c>
      <c r="C475" s="16" t="s">
        <v>2953</v>
      </c>
      <c r="D475" s="16">
        <v>14</v>
      </c>
      <c r="E475" s="16" t="s">
        <v>2938</v>
      </c>
      <c r="F475" s="30" t="s">
        <v>810</v>
      </c>
      <c r="G475" s="30">
        <v>1001</v>
      </c>
      <c r="H475" s="30">
        <v>4</v>
      </c>
      <c r="I475" s="30">
        <v>5532.68</v>
      </c>
      <c r="J475" s="38">
        <v>41979</v>
      </c>
      <c r="K475" s="30">
        <v>8556</v>
      </c>
      <c r="L475" s="19">
        <f>DAY(Таблица14[[#This Row],[Д/проводки]])</f>
        <v>6</v>
      </c>
      <c r="M475" s="19">
        <f>MONTH(Таблица14[[#This Row],[Д/проводки]])</f>
        <v>12</v>
      </c>
      <c r="N475" s="19">
        <f>YEAR(Таблица14[[#This Row],[Д/проводки]])</f>
        <v>2014</v>
      </c>
    </row>
    <row r="476" spans="1:14" x14ac:dyDescent="0.25">
      <c r="A476" s="30">
        <v>895249</v>
      </c>
      <c r="B476" s="30" t="s">
        <v>901</v>
      </c>
      <c r="C476" s="16" t="s">
        <v>899</v>
      </c>
      <c r="D476" s="16">
        <v>14</v>
      </c>
      <c r="E476" s="16" t="s">
        <v>2938</v>
      </c>
      <c r="F476" s="30" t="s">
        <v>811</v>
      </c>
      <c r="G476" s="30">
        <v>1002</v>
      </c>
      <c r="H476" s="30">
        <v>4</v>
      </c>
      <c r="I476" s="30">
        <v>3237.44</v>
      </c>
      <c r="J476" s="38">
        <v>41979</v>
      </c>
      <c r="K476" s="30">
        <v>4720</v>
      </c>
      <c r="L476" s="19">
        <f>DAY(Таблица14[[#This Row],[Д/проводки]])</f>
        <v>6</v>
      </c>
      <c r="M476" s="19">
        <f>MONTH(Таблица14[[#This Row],[Д/проводки]])</f>
        <v>12</v>
      </c>
      <c r="N476" s="19">
        <f>YEAR(Таблица14[[#This Row],[Д/проводки]])</f>
        <v>2014</v>
      </c>
    </row>
    <row r="477" spans="1:14" x14ac:dyDescent="0.25">
      <c r="A477" s="30">
        <v>405690</v>
      </c>
      <c r="B477" s="30" t="s">
        <v>555</v>
      </c>
      <c r="C477" s="16" t="s">
        <v>2982</v>
      </c>
      <c r="D477" s="16">
        <v>15</v>
      </c>
      <c r="E477" s="16" t="s">
        <v>2949</v>
      </c>
      <c r="F477" s="30" t="s">
        <v>810</v>
      </c>
      <c r="G477" s="30">
        <v>1001</v>
      </c>
      <c r="H477" s="30">
        <v>4</v>
      </c>
      <c r="I477" s="30">
        <v>7255.57</v>
      </c>
      <c r="J477" s="38">
        <v>41980</v>
      </c>
      <c r="K477" s="30">
        <v>11128</v>
      </c>
      <c r="L477" s="19">
        <f>DAY(Таблица14[[#This Row],[Д/проводки]])</f>
        <v>7</v>
      </c>
      <c r="M477" s="19">
        <f>MONTH(Таблица14[[#This Row],[Д/проводки]])</f>
        <v>12</v>
      </c>
      <c r="N477" s="19">
        <f>YEAR(Таблица14[[#This Row],[Д/проводки]])</f>
        <v>2014</v>
      </c>
    </row>
    <row r="478" spans="1:14" x14ac:dyDescent="0.25">
      <c r="A478" s="30">
        <v>408946</v>
      </c>
      <c r="B478" s="30" t="s">
        <v>664</v>
      </c>
      <c r="C478" s="16" t="s">
        <v>2989</v>
      </c>
      <c r="D478" s="16">
        <v>16</v>
      </c>
      <c r="E478" s="16" t="s">
        <v>2950</v>
      </c>
      <c r="F478" s="30" t="s">
        <v>810</v>
      </c>
      <c r="G478" s="30">
        <v>1002</v>
      </c>
      <c r="H478" s="30">
        <v>4</v>
      </c>
      <c r="I478" s="30">
        <v>8318.2900000000009</v>
      </c>
      <c r="J478" s="38">
        <v>41980</v>
      </c>
      <c r="K478" s="30">
        <v>13132</v>
      </c>
      <c r="L478" s="19">
        <f>DAY(Таблица14[[#This Row],[Д/проводки]])</f>
        <v>7</v>
      </c>
      <c r="M478" s="19">
        <f>MONTH(Таблица14[[#This Row],[Д/проводки]])</f>
        <v>12</v>
      </c>
      <c r="N478" s="19">
        <f>YEAR(Таблица14[[#This Row],[Д/проводки]])</f>
        <v>2014</v>
      </c>
    </row>
    <row r="479" spans="1:14" x14ac:dyDescent="0.25">
      <c r="A479" s="30">
        <v>445808</v>
      </c>
      <c r="B479" s="30" t="s">
        <v>937</v>
      </c>
      <c r="C479" s="16" t="s">
        <v>3157</v>
      </c>
      <c r="D479" s="16">
        <v>13</v>
      </c>
      <c r="E479" s="16" t="s">
        <v>3206</v>
      </c>
      <c r="F479" s="30" t="s">
        <v>811</v>
      </c>
      <c r="G479" s="30">
        <v>1001</v>
      </c>
      <c r="H479" s="30">
        <v>4</v>
      </c>
      <c r="I479" s="30">
        <v>1784.88</v>
      </c>
      <c r="J479" s="38">
        <v>41981</v>
      </c>
      <c r="K479" s="30">
        <v>2700</v>
      </c>
      <c r="L479" s="19">
        <f>DAY(Таблица14[[#This Row],[Д/проводки]])</f>
        <v>8</v>
      </c>
      <c r="M479" s="19">
        <f>MONTH(Таблица14[[#This Row],[Д/проводки]])</f>
        <v>12</v>
      </c>
      <c r="N479" s="19">
        <f>YEAR(Таблица14[[#This Row],[Д/проводки]])</f>
        <v>2014</v>
      </c>
    </row>
    <row r="480" spans="1:14" x14ac:dyDescent="0.25">
      <c r="A480" s="30">
        <v>876263</v>
      </c>
      <c r="B480" s="30" t="s">
        <v>908</v>
      </c>
      <c r="C480" s="16" t="s">
        <v>3148</v>
      </c>
      <c r="D480" s="16">
        <v>15</v>
      </c>
      <c r="E480" s="16" t="s">
        <v>2949</v>
      </c>
      <c r="F480" s="30" t="s">
        <v>811</v>
      </c>
      <c r="G480" s="30">
        <v>1001</v>
      </c>
      <c r="H480" s="30">
        <v>4</v>
      </c>
      <c r="I480" s="30">
        <v>3208.2</v>
      </c>
      <c r="J480" s="38">
        <v>41981</v>
      </c>
      <c r="K480" s="30">
        <v>4680</v>
      </c>
      <c r="L480" s="19">
        <f>DAY(Таблица14[[#This Row],[Д/проводки]])</f>
        <v>8</v>
      </c>
      <c r="M480" s="19">
        <f>MONTH(Таблица14[[#This Row],[Д/проводки]])</f>
        <v>12</v>
      </c>
      <c r="N480" s="19">
        <f>YEAR(Таблица14[[#This Row],[Д/проводки]])</f>
        <v>2014</v>
      </c>
    </row>
    <row r="481" spans="1:14" x14ac:dyDescent="0.25">
      <c r="A481" s="30">
        <v>902421</v>
      </c>
      <c r="B481" s="30" t="s">
        <v>693</v>
      </c>
      <c r="C481" s="16" t="s">
        <v>877</v>
      </c>
      <c r="D481" s="16">
        <v>16</v>
      </c>
      <c r="E481" s="16" t="s">
        <v>2950</v>
      </c>
      <c r="F481" s="30" t="s">
        <v>810</v>
      </c>
      <c r="G481" s="30">
        <v>1001</v>
      </c>
      <c r="H481" s="30">
        <v>4</v>
      </c>
      <c r="I481" s="30">
        <v>8144.44</v>
      </c>
      <c r="J481" s="38">
        <v>41982</v>
      </c>
      <c r="K481" s="30">
        <v>13132</v>
      </c>
      <c r="L481" s="19">
        <f>DAY(Таблица14[[#This Row],[Д/проводки]])</f>
        <v>9</v>
      </c>
      <c r="M481" s="19">
        <f>MONTH(Таблица14[[#This Row],[Д/проводки]])</f>
        <v>12</v>
      </c>
      <c r="N481" s="19">
        <f>YEAR(Таблица14[[#This Row],[Д/проводки]])</f>
        <v>2014</v>
      </c>
    </row>
    <row r="482" spans="1:14" x14ac:dyDescent="0.25">
      <c r="A482" s="30">
        <v>445808</v>
      </c>
      <c r="B482" s="30" t="s">
        <v>937</v>
      </c>
      <c r="C482" s="16" t="s">
        <v>3157</v>
      </c>
      <c r="D482" s="16">
        <v>13</v>
      </c>
      <c r="E482" s="16" t="s">
        <v>3206</v>
      </c>
      <c r="F482" s="30" t="s">
        <v>811</v>
      </c>
      <c r="G482" s="30">
        <v>1001</v>
      </c>
      <c r="H482" s="30">
        <v>2</v>
      </c>
      <c r="I482" s="30">
        <v>892.44</v>
      </c>
      <c r="J482" s="38">
        <v>41983</v>
      </c>
      <c r="K482" s="30">
        <v>1350</v>
      </c>
      <c r="L482" s="19">
        <f>DAY(Таблица14[[#This Row],[Д/проводки]])</f>
        <v>10</v>
      </c>
      <c r="M482" s="19">
        <f>MONTH(Таблица14[[#This Row],[Д/проводки]])</f>
        <v>12</v>
      </c>
      <c r="N482" s="19">
        <f>YEAR(Таблица14[[#This Row],[Д/проводки]])</f>
        <v>2014</v>
      </c>
    </row>
    <row r="483" spans="1:14" x14ac:dyDescent="0.25">
      <c r="A483" s="30">
        <v>498828</v>
      </c>
      <c r="B483" s="30" t="s">
        <v>924</v>
      </c>
      <c r="C483" s="16" t="s">
        <v>3158</v>
      </c>
      <c r="D483" s="16">
        <v>13</v>
      </c>
      <c r="E483" s="16" t="s">
        <v>3206</v>
      </c>
      <c r="F483" s="30" t="s">
        <v>811</v>
      </c>
      <c r="G483" s="30">
        <v>1001</v>
      </c>
      <c r="H483" s="30">
        <v>2</v>
      </c>
      <c r="I483" s="30">
        <v>879.96</v>
      </c>
      <c r="J483" s="38">
        <v>41983</v>
      </c>
      <c r="K483" s="30">
        <v>1280</v>
      </c>
      <c r="L483" s="19">
        <f>DAY(Таблица14[[#This Row],[Д/проводки]])</f>
        <v>10</v>
      </c>
      <c r="M483" s="19">
        <f>MONTH(Таблица14[[#This Row],[Д/проводки]])</f>
        <v>12</v>
      </c>
      <c r="N483" s="19">
        <f>YEAR(Таблица14[[#This Row],[Д/проводки]])</f>
        <v>2014</v>
      </c>
    </row>
    <row r="484" spans="1:14" x14ac:dyDescent="0.25">
      <c r="A484" s="30">
        <v>654799</v>
      </c>
      <c r="B484" s="30" t="s">
        <v>376</v>
      </c>
      <c r="C484" s="16" t="s">
        <v>3169</v>
      </c>
      <c r="D484" s="16">
        <v>16</v>
      </c>
      <c r="E484" s="16" t="s">
        <v>2970</v>
      </c>
      <c r="F484" s="30" t="s">
        <v>810</v>
      </c>
      <c r="G484" s="30">
        <v>1001</v>
      </c>
      <c r="H484" s="30">
        <v>4</v>
      </c>
      <c r="I484" s="30">
        <v>12237.28</v>
      </c>
      <c r="J484" s="38">
        <v>41983</v>
      </c>
      <c r="K484" s="30">
        <v>19760</v>
      </c>
      <c r="L484" s="19">
        <f>DAY(Таблица14[[#This Row],[Д/проводки]])</f>
        <v>10</v>
      </c>
      <c r="M484" s="19">
        <f>MONTH(Таблица14[[#This Row],[Д/проводки]])</f>
        <v>12</v>
      </c>
      <c r="N484" s="19">
        <f>YEAR(Таблица14[[#This Row],[Д/проводки]])</f>
        <v>2014</v>
      </c>
    </row>
    <row r="485" spans="1:14" x14ac:dyDescent="0.25">
      <c r="A485" s="30">
        <v>876266</v>
      </c>
      <c r="B485" s="30" t="s">
        <v>911</v>
      </c>
      <c r="C485" s="16" t="s">
        <v>2979</v>
      </c>
      <c r="D485" s="16">
        <v>15</v>
      </c>
      <c r="E485" s="16" t="s">
        <v>2978</v>
      </c>
      <c r="F485" s="30" t="s">
        <v>811</v>
      </c>
      <c r="G485" s="30">
        <v>1001</v>
      </c>
      <c r="H485" s="30">
        <v>4</v>
      </c>
      <c r="I485" s="30">
        <v>3224.26</v>
      </c>
      <c r="J485" s="38">
        <v>41983</v>
      </c>
      <c r="K485" s="30">
        <v>4720</v>
      </c>
      <c r="L485" s="19">
        <f>DAY(Таблица14[[#This Row],[Д/проводки]])</f>
        <v>10</v>
      </c>
      <c r="M485" s="19">
        <f>MONTH(Таблица14[[#This Row],[Д/проводки]])</f>
        <v>12</v>
      </c>
      <c r="N485" s="19">
        <f>YEAR(Таблица14[[#This Row],[Д/проводки]])</f>
        <v>2014</v>
      </c>
    </row>
    <row r="486" spans="1:14" x14ac:dyDescent="0.25">
      <c r="A486" s="30">
        <v>886827</v>
      </c>
      <c r="B486" s="30" t="s">
        <v>305</v>
      </c>
      <c r="C486" s="16" t="s">
        <v>3129</v>
      </c>
      <c r="D486" s="16">
        <v>13</v>
      </c>
      <c r="E486" s="16" t="s">
        <v>3206</v>
      </c>
      <c r="F486" s="30" t="s">
        <v>810</v>
      </c>
      <c r="G486" s="30">
        <v>1002</v>
      </c>
      <c r="H486" s="30">
        <v>4</v>
      </c>
      <c r="I486" s="30">
        <v>4271.28</v>
      </c>
      <c r="J486" s="38">
        <v>41983</v>
      </c>
      <c r="K486" s="30">
        <v>6396</v>
      </c>
      <c r="L486" s="19">
        <f>DAY(Таблица14[[#This Row],[Д/проводки]])</f>
        <v>10</v>
      </c>
      <c r="M486" s="19">
        <f>MONTH(Таблица14[[#This Row],[Д/проводки]])</f>
        <v>12</v>
      </c>
      <c r="N486" s="19">
        <f>YEAR(Таблица14[[#This Row],[Д/проводки]])</f>
        <v>2014</v>
      </c>
    </row>
    <row r="487" spans="1:14" x14ac:dyDescent="0.25">
      <c r="A487" s="30">
        <v>903309</v>
      </c>
      <c r="B487" s="30" t="s">
        <v>881</v>
      </c>
      <c r="C487" s="16" t="s">
        <v>2625</v>
      </c>
      <c r="D487" s="16">
        <v>16</v>
      </c>
      <c r="E487" s="16" t="s">
        <v>2974</v>
      </c>
      <c r="F487" s="30" t="s">
        <v>811</v>
      </c>
      <c r="G487" s="30">
        <v>1002</v>
      </c>
      <c r="H487" s="30">
        <v>1</v>
      </c>
      <c r="I487" s="30">
        <v>883.46</v>
      </c>
      <c r="J487" s="38">
        <v>41983</v>
      </c>
      <c r="K487" s="30">
        <v>1251</v>
      </c>
      <c r="L487" s="19">
        <f>DAY(Таблица14[[#This Row],[Д/проводки]])</f>
        <v>10</v>
      </c>
      <c r="M487" s="19">
        <f>MONTH(Таблица14[[#This Row],[Д/проводки]])</f>
        <v>12</v>
      </c>
      <c r="N487" s="19">
        <f>YEAR(Таблица14[[#This Row],[Д/проводки]])</f>
        <v>2014</v>
      </c>
    </row>
    <row r="488" spans="1:14" x14ac:dyDescent="0.25">
      <c r="A488" s="30">
        <v>445808</v>
      </c>
      <c r="B488" s="30" t="s">
        <v>937</v>
      </c>
      <c r="C488" s="16" t="s">
        <v>3157</v>
      </c>
      <c r="D488" s="16">
        <v>13</v>
      </c>
      <c r="E488" s="16" t="s">
        <v>3206</v>
      </c>
      <c r="F488" s="30" t="s">
        <v>811</v>
      </c>
      <c r="G488" s="30">
        <v>1001</v>
      </c>
      <c r="H488" s="30">
        <v>3</v>
      </c>
      <c r="I488" s="30">
        <v>1338.66</v>
      </c>
      <c r="J488" s="38">
        <v>41984</v>
      </c>
      <c r="K488" s="30">
        <v>2025</v>
      </c>
      <c r="L488" s="19">
        <f>DAY(Таблица14[[#This Row],[Д/проводки]])</f>
        <v>11</v>
      </c>
      <c r="M488" s="19">
        <f>MONTH(Таблица14[[#This Row],[Д/проводки]])</f>
        <v>12</v>
      </c>
      <c r="N488" s="19">
        <f>YEAR(Таблица14[[#This Row],[Д/проводки]])</f>
        <v>2014</v>
      </c>
    </row>
    <row r="489" spans="1:14" x14ac:dyDescent="0.25">
      <c r="A489" s="30">
        <v>498828</v>
      </c>
      <c r="B489" s="30" t="s">
        <v>924</v>
      </c>
      <c r="C489" s="16" t="s">
        <v>3158</v>
      </c>
      <c r="D489" s="16">
        <v>13</v>
      </c>
      <c r="E489" s="16" t="s">
        <v>3206</v>
      </c>
      <c r="F489" s="30" t="s">
        <v>811</v>
      </c>
      <c r="G489" s="30">
        <v>1001</v>
      </c>
      <c r="H489" s="30">
        <v>2</v>
      </c>
      <c r="I489" s="30">
        <v>879.98</v>
      </c>
      <c r="J489" s="38">
        <v>41984</v>
      </c>
      <c r="K489" s="30">
        <v>1280</v>
      </c>
      <c r="L489" s="19">
        <f>DAY(Таблица14[[#This Row],[Д/проводки]])</f>
        <v>11</v>
      </c>
      <c r="M489" s="19">
        <f>MONTH(Таблица14[[#This Row],[Д/проводки]])</f>
        <v>12</v>
      </c>
      <c r="N489" s="19">
        <f>YEAR(Таблица14[[#This Row],[Д/проводки]])</f>
        <v>2014</v>
      </c>
    </row>
    <row r="490" spans="1:14" x14ac:dyDescent="0.25">
      <c r="A490" s="30">
        <v>876257</v>
      </c>
      <c r="B490" s="30" t="s">
        <v>885</v>
      </c>
      <c r="C490" s="16" t="s">
        <v>3156</v>
      </c>
      <c r="D490" s="16">
        <v>14</v>
      </c>
      <c r="E490" s="16" t="s">
        <v>2938</v>
      </c>
      <c r="F490" s="30" t="s">
        <v>811</v>
      </c>
      <c r="G490" s="30">
        <v>1001</v>
      </c>
      <c r="H490" s="30">
        <v>5</v>
      </c>
      <c r="I490" s="30">
        <v>3126.25</v>
      </c>
      <c r="J490" s="38">
        <v>41984</v>
      </c>
      <c r="K490" s="30">
        <v>4550</v>
      </c>
      <c r="L490" s="19">
        <f>DAY(Таблица14[[#This Row],[Д/проводки]])</f>
        <v>11</v>
      </c>
      <c r="M490" s="19">
        <f>MONTH(Таблица14[[#This Row],[Д/проводки]])</f>
        <v>12</v>
      </c>
      <c r="N490" s="19">
        <f>YEAR(Таблица14[[#This Row],[Д/проводки]])</f>
        <v>2014</v>
      </c>
    </row>
    <row r="491" spans="1:14" x14ac:dyDescent="0.25">
      <c r="A491" s="30">
        <v>408761</v>
      </c>
      <c r="B491" s="30" t="s">
        <v>31</v>
      </c>
      <c r="C491" s="16" t="s">
        <v>899</v>
      </c>
      <c r="D491" s="16">
        <v>14</v>
      </c>
      <c r="E491" s="16" t="s">
        <v>2938</v>
      </c>
      <c r="F491" s="30" t="s">
        <v>810</v>
      </c>
      <c r="G491" s="30">
        <v>1001</v>
      </c>
      <c r="H491" s="30">
        <v>4</v>
      </c>
      <c r="I491" s="30">
        <v>5862.61</v>
      </c>
      <c r="J491" s="38">
        <v>41985</v>
      </c>
      <c r="K491" s="30">
        <v>8972</v>
      </c>
      <c r="L491" s="19">
        <f>DAY(Таблица14[[#This Row],[Д/проводки]])</f>
        <v>12</v>
      </c>
      <c r="M491" s="19">
        <f>MONTH(Таблица14[[#This Row],[Д/проводки]])</f>
        <v>12</v>
      </c>
      <c r="N491" s="19">
        <f>YEAR(Таблица14[[#This Row],[Д/проводки]])</f>
        <v>2014</v>
      </c>
    </row>
    <row r="492" spans="1:14" x14ac:dyDescent="0.25">
      <c r="A492" s="30">
        <v>445808</v>
      </c>
      <c r="B492" s="30" t="s">
        <v>937</v>
      </c>
      <c r="C492" s="16" t="s">
        <v>3157</v>
      </c>
      <c r="D492" s="16">
        <v>13</v>
      </c>
      <c r="E492" s="16" t="s">
        <v>3206</v>
      </c>
      <c r="F492" s="30" t="s">
        <v>811</v>
      </c>
      <c r="G492" s="30">
        <v>1001</v>
      </c>
      <c r="H492" s="30">
        <v>4</v>
      </c>
      <c r="I492" s="30">
        <v>1784.88</v>
      </c>
      <c r="J492" s="38">
        <v>41985</v>
      </c>
      <c r="K492" s="30">
        <v>2700</v>
      </c>
      <c r="L492" s="19">
        <f>DAY(Таблица14[[#This Row],[Д/проводки]])</f>
        <v>12</v>
      </c>
      <c r="M492" s="19">
        <f>MONTH(Таблица14[[#This Row],[Д/проводки]])</f>
        <v>12</v>
      </c>
      <c r="N492" s="19">
        <f>YEAR(Таблица14[[#This Row],[Д/проводки]])</f>
        <v>2014</v>
      </c>
    </row>
    <row r="493" spans="1:14" x14ac:dyDescent="0.25">
      <c r="A493" s="30">
        <v>665941</v>
      </c>
      <c r="B493" s="30" t="s">
        <v>2490</v>
      </c>
      <c r="C493" s="16" t="s">
        <v>2639</v>
      </c>
      <c r="D493" s="16">
        <v>15</v>
      </c>
      <c r="E493" s="16" t="s">
        <v>2946</v>
      </c>
      <c r="F493" s="30" t="s">
        <v>810</v>
      </c>
      <c r="G493" s="30">
        <v>1001</v>
      </c>
      <c r="H493" s="30">
        <v>4</v>
      </c>
      <c r="I493" s="30">
        <v>6951.47</v>
      </c>
      <c r="J493" s="38">
        <v>41985</v>
      </c>
      <c r="K493" s="30">
        <v>10400</v>
      </c>
      <c r="L493" s="19">
        <f>DAY(Таблица14[[#This Row],[Д/проводки]])</f>
        <v>12</v>
      </c>
      <c r="M493" s="19">
        <f>MONTH(Таблица14[[#This Row],[Д/проводки]])</f>
        <v>12</v>
      </c>
      <c r="N493" s="19">
        <f>YEAR(Таблица14[[#This Row],[Д/проводки]])</f>
        <v>2014</v>
      </c>
    </row>
    <row r="494" spans="1:14" x14ac:dyDescent="0.25">
      <c r="A494" s="30">
        <v>765120</v>
      </c>
      <c r="B494" s="30" t="s">
        <v>863</v>
      </c>
      <c r="C494" s="16" t="s">
        <v>2940</v>
      </c>
      <c r="D494" s="16">
        <v>15</v>
      </c>
      <c r="E494" s="16" t="s">
        <v>2937</v>
      </c>
      <c r="F494" s="30" t="s">
        <v>811</v>
      </c>
      <c r="G494" s="30">
        <v>1001</v>
      </c>
      <c r="H494" s="30">
        <v>1</v>
      </c>
      <c r="I494" s="30">
        <v>765.26</v>
      </c>
      <c r="J494" s="38">
        <v>41985</v>
      </c>
      <c r="K494" s="30">
        <v>1128</v>
      </c>
      <c r="L494" s="19">
        <f>DAY(Таблица14[[#This Row],[Д/проводки]])</f>
        <v>12</v>
      </c>
      <c r="M494" s="19">
        <f>MONTH(Таблица14[[#This Row],[Д/проводки]])</f>
        <v>12</v>
      </c>
      <c r="N494" s="19">
        <f>YEAR(Таблица14[[#This Row],[Д/проводки]])</f>
        <v>2014</v>
      </c>
    </row>
    <row r="495" spans="1:14" x14ac:dyDescent="0.25">
      <c r="A495" s="30">
        <v>902421</v>
      </c>
      <c r="B495" s="30" t="s">
        <v>693</v>
      </c>
      <c r="C495" s="16" t="s">
        <v>877</v>
      </c>
      <c r="D495" s="16">
        <v>16</v>
      </c>
      <c r="E495" s="16" t="s">
        <v>2950</v>
      </c>
      <c r="F495" s="30" t="s">
        <v>810</v>
      </c>
      <c r="G495" s="30">
        <v>1001</v>
      </c>
      <c r="H495" s="30">
        <v>4</v>
      </c>
      <c r="I495" s="30">
        <v>8144.43</v>
      </c>
      <c r="J495" s="38">
        <v>41985</v>
      </c>
      <c r="K495" s="30">
        <v>13132</v>
      </c>
      <c r="L495" s="19">
        <f>DAY(Таблица14[[#This Row],[Д/проводки]])</f>
        <v>12</v>
      </c>
      <c r="M495" s="19">
        <f>MONTH(Таблица14[[#This Row],[Д/проводки]])</f>
        <v>12</v>
      </c>
      <c r="N495" s="19">
        <f>YEAR(Таблица14[[#This Row],[Д/проводки]])</f>
        <v>2014</v>
      </c>
    </row>
    <row r="496" spans="1:14" x14ac:dyDescent="0.25">
      <c r="A496" s="30">
        <v>759254</v>
      </c>
      <c r="B496" s="30" t="s">
        <v>256</v>
      </c>
      <c r="C496" s="16" t="s">
        <v>872</v>
      </c>
      <c r="D496" s="16">
        <v>15</v>
      </c>
      <c r="E496" s="16" t="s">
        <v>2948</v>
      </c>
      <c r="F496" s="30" t="s">
        <v>810</v>
      </c>
      <c r="G496" s="30">
        <v>1002</v>
      </c>
      <c r="H496" s="30">
        <v>4</v>
      </c>
      <c r="I496" s="30">
        <v>6910.74</v>
      </c>
      <c r="J496" s="38">
        <v>41985</v>
      </c>
      <c r="K496" s="30">
        <v>10608</v>
      </c>
      <c r="L496" s="19">
        <f>DAY(Таблица14[[#This Row],[Д/проводки]])</f>
        <v>12</v>
      </c>
      <c r="M496" s="19">
        <f>MONTH(Таблица14[[#This Row],[Д/проводки]])</f>
        <v>12</v>
      </c>
      <c r="N496" s="19">
        <f>YEAR(Таблица14[[#This Row],[Д/проводки]])</f>
        <v>2014</v>
      </c>
    </row>
    <row r="497" spans="1:14" x14ac:dyDescent="0.25">
      <c r="A497" s="30">
        <v>895246</v>
      </c>
      <c r="B497" s="30" t="s">
        <v>867</v>
      </c>
      <c r="C497" s="16" t="s">
        <v>3130</v>
      </c>
      <c r="D497" s="16">
        <v>15</v>
      </c>
      <c r="E497" s="16" t="s">
        <v>2948</v>
      </c>
      <c r="F497" s="30" t="s">
        <v>811</v>
      </c>
      <c r="G497" s="30">
        <v>1002</v>
      </c>
      <c r="H497" s="30">
        <v>4</v>
      </c>
      <c r="I497" s="30">
        <v>3462.6</v>
      </c>
      <c r="J497" s="38">
        <v>41985</v>
      </c>
      <c r="K497" s="30">
        <v>5040</v>
      </c>
      <c r="L497" s="19">
        <f>DAY(Таблица14[[#This Row],[Д/проводки]])</f>
        <v>12</v>
      </c>
      <c r="M497" s="19">
        <f>MONTH(Таблица14[[#This Row],[Д/проводки]])</f>
        <v>12</v>
      </c>
      <c r="N497" s="19">
        <f>YEAR(Таблица14[[#This Row],[Д/проводки]])</f>
        <v>2014</v>
      </c>
    </row>
    <row r="498" spans="1:14" x14ac:dyDescent="0.25">
      <c r="A498" s="30">
        <v>408915</v>
      </c>
      <c r="B498" s="30" t="s">
        <v>583</v>
      </c>
      <c r="C498" s="16" t="s">
        <v>962</v>
      </c>
      <c r="D498" s="16">
        <v>16</v>
      </c>
      <c r="E498" s="16" t="s">
        <v>2950</v>
      </c>
      <c r="F498" s="30" t="s">
        <v>810</v>
      </c>
      <c r="G498" s="30">
        <v>1001</v>
      </c>
      <c r="H498" s="30">
        <v>4</v>
      </c>
      <c r="I498" s="30">
        <v>8343.68</v>
      </c>
      <c r="J498" s="38">
        <v>41986</v>
      </c>
      <c r="K498" s="30">
        <v>13132</v>
      </c>
      <c r="L498" s="19">
        <f>DAY(Таблица14[[#This Row],[Д/проводки]])</f>
        <v>13</v>
      </c>
      <c r="M498" s="19">
        <f>MONTH(Таблица14[[#This Row],[Д/проводки]])</f>
        <v>12</v>
      </c>
      <c r="N498" s="19">
        <f>YEAR(Таблица14[[#This Row],[Д/проводки]])</f>
        <v>2014</v>
      </c>
    </row>
    <row r="499" spans="1:14" x14ac:dyDescent="0.25">
      <c r="A499" s="30">
        <v>665693</v>
      </c>
      <c r="B499" s="30" t="s">
        <v>71</v>
      </c>
      <c r="C499" s="16" t="s">
        <v>904</v>
      </c>
      <c r="D499" s="16">
        <v>14</v>
      </c>
      <c r="E499" s="16" t="s">
        <v>2938</v>
      </c>
      <c r="F499" s="30" t="s">
        <v>810</v>
      </c>
      <c r="G499" s="30">
        <v>1001</v>
      </c>
      <c r="H499" s="30">
        <v>4</v>
      </c>
      <c r="I499" s="30">
        <v>5420.82</v>
      </c>
      <c r="J499" s="38">
        <v>41986</v>
      </c>
      <c r="K499" s="30">
        <v>8556</v>
      </c>
      <c r="L499" s="19">
        <f>DAY(Таблица14[[#This Row],[Д/проводки]])</f>
        <v>13</v>
      </c>
      <c r="M499" s="19">
        <f>MONTH(Таблица14[[#This Row],[Д/проводки]])</f>
        <v>12</v>
      </c>
      <c r="N499" s="19">
        <f>YEAR(Таблица14[[#This Row],[Д/проводки]])</f>
        <v>2014</v>
      </c>
    </row>
    <row r="500" spans="1:14" x14ac:dyDescent="0.25">
      <c r="A500" s="30">
        <v>754177</v>
      </c>
      <c r="B500" s="30" t="s">
        <v>909</v>
      </c>
      <c r="C500" s="16" t="s">
        <v>2979</v>
      </c>
      <c r="D500" s="16">
        <v>15</v>
      </c>
      <c r="E500" s="16" t="s">
        <v>2978</v>
      </c>
      <c r="F500" s="30" t="s">
        <v>811</v>
      </c>
      <c r="G500" s="30">
        <v>1001</v>
      </c>
      <c r="H500" s="30">
        <v>4</v>
      </c>
      <c r="I500" s="30">
        <v>3176.28</v>
      </c>
      <c r="J500" s="38">
        <v>41986</v>
      </c>
      <c r="K500" s="30">
        <v>4684</v>
      </c>
      <c r="L500" s="19">
        <f>DAY(Таблица14[[#This Row],[Д/проводки]])</f>
        <v>13</v>
      </c>
      <c r="M500" s="19">
        <f>MONTH(Таблица14[[#This Row],[Д/проводки]])</f>
        <v>12</v>
      </c>
      <c r="N500" s="19">
        <f>YEAR(Таблица14[[#This Row],[Д/проводки]])</f>
        <v>2014</v>
      </c>
    </row>
    <row r="501" spans="1:14" x14ac:dyDescent="0.25">
      <c r="A501" s="30">
        <v>799520</v>
      </c>
      <c r="B501" s="30" t="s">
        <v>925</v>
      </c>
      <c r="C501" s="16" t="s">
        <v>3144</v>
      </c>
      <c r="D501" s="16">
        <v>14</v>
      </c>
      <c r="E501" s="16" t="s">
        <v>2941</v>
      </c>
      <c r="F501" s="30" t="s">
        <v>811</v>
      </c>
      <c r="G501" s="30">
        <v>1001</v>
      </c>
      <c r="H501" s="30">
        <v>4</v>
      </c>
      <c r="I501" s="30">
        <v>2399.2800000000002</v>
      </c>
      <c r="J501" s="38">
        <v>41986</v>
      </c>
      <c r="K501" s="30">
        <v>3576</v>
      </c>
      <c r="L501" s="19">
        <f>DAY(Таблица14[[#This Row],[Д/проводки]])</f>
        <v>13</v>
      </c>
      <c r="M501" s="19">
        <f>MONTH(Таблица14[[#This Row],[Д/проводки]])</f>
        <v>12</v>
      </c>
      <c r="N501" s="19">
        <f>YEAR(Таблица14[[#This Row],[Д/проводки]])</f>
        <v>2014</v>
      </c>
    </row>
    <row r="502" spans="1:14" x14ac:dyDescent="0.25">
      <c r="A502" s="30">
        <v>11479171</v>
      </c>
      <c r="B502" s="30" t="s">
        <v>3218</v>
      </c>
      <c r="C502" s="16" t="s">
        <v>3218</v>
      </c>
      <c r="D502" s="16" t="s">
        <v>3218</v>
      </c>
      <c r="E502" s="16" t="s">
        <v>3218</v>
      </c>
      <c r="F502" s="16" t="s">
        <v>3218</v>
      </c>
      <c r="G502" s="30">
        <v>1001</v>
      </c>
      <c r="H502" s="30">
        <v>4</v>
      </c>
      <c r="I502" s="30">
        <v>0</v>
      </c>
      <c r="J502" s="38">
        <v>41986</v>
      </c>
      <c r="K502" s="30">
        <v>12860</v>
      </c>
      <c r="L502" s="19">
        <f>DAY(Таблица14[[#This Row],[Д/проводки]])</f>
        <v>13</v>
      </c>
      <c r="M502" s="19">
        <f>MONTH(Таблица14[[#This Row],[Д/проводки]])</f>
        <v>12</v>
      </c>
      <c r="N502" s="19">
        <f>YEAR(Таблица14[[#This Row],[Д/проводки]])</f>
        <v>2014</v>
      </c>
    </row>
    <row r="503" spans="1:14" x14ac:dyDescent="0.25">
      <c r="A503" s="30">
        <v>689131</v>
      </c>
      <c r="B503" s="30" t="s">
        <v>111</v>
      </c>
      <c r="C503" s="16" t="s">
        <v>2947</v>
      </c>
      <c r="D503" s="16">
        <v>15</v>
      </c>
      <c r="E503" s="16" t="s">
        <v>2937</v>
      </c>
      <c r="F503" s="30" t="s">
        <v>810</v>
      </c>
      <c r="G503" s="30">
        <v>1002</v>
      </c>
      <c r="H503" s="30">
        <v>4</v>
      </c>
      <c r="I503" s="30">
        <v>7047.66</v>
      </c>
      <c r="J503" s="38">
        <v>41986</v>
      </c>
      <c r="K503" s="30">
        <v>11128</v>
      </c>
      <c r="L503" s="19">
        <f>DAY(Таблица14[[#This Row],[Д/проводки]])</f>
        <v>13</v>
      </c>
      <c r="M503" s="19">
        <f>MONTH(Таблица14[[#This Row],[Д/проводки]])</f>
        <v>12</v>
      </c>
      <c r="N503" s="19">
        <f>YEAR(Таблица14[[#This Row],[Д/проводки]])</f>
        <v>2014</v>
      </c>
    </row>
    <row r="504" spans="1:14" x14ac:dyDescent="0.25">
      <c r="A504" s="30">
        <v>903309</v>
      </c>
      <c r="B504" s="30" t="s">
        <v>881</v>
      </c>
      <c r="C504" s="16" t="s">
        <v>2625</v>
      </c>
      <c r="D504" s="16">
        <v>16</v>
      </c>
      <c r="E504" s="16" t="s">
        <v>2974</v>
      </c>
      <c r="F504" s="30" t="s">
        <v>811</v>
      </c>
      <c r="G504" s="30">
        <v>1002</v>
      </c>
      <c r="H504" s="30">
        <v>2</v>
      </c>
      <c r="I504" s="30">
        <v>1766.92</v>
      </c>
      <c r="J504" s="38">
        <v>41986</v>
      </c>
      <c r="K504" s="30">
        <v>2502</v>
      </c>
      <c r="L504" s="19">
        <f>DAY(Таблица14[[#This Row],[Д/проводки]])</f>
        <v>13</v>
      </c>
      <c r="M504" s="19">
        <f>MONTH(Таблица14[[#This Row],[Д/проводки]])</f>
        <v>12</v>
      </c>
      <c r="N504" s="19">
        <f>YEAR(Таблица14[[#This Row],[Д/проводки]])</f>
        <v>2014</v>
      </c>
    </row>
    <row r="505" spans="1:14" x14ac:dyDescent="0.25">
      <c r="A505" s="30">
        <v>876263</v>
      </c>
      <c r="B505" s="30" t="s">
        <v>908</v>
      </c>
      <c r="C505" s="16" t="s">
        <v>3148</v>
      </c>
      <c r="D505" s="16">
        <v>15</v>
      </c>
      <c r="E505" s="16" t="s">
        <v>2949</v>
      </c>
      <c r="F505" s="30" t="s">
        <v>811</v>
      </c>
      <c r="G505" s="30">
        <v>1002</v>
      </c>
      <c r="H505" s="30">
        <v>4</v>
      </c>
      <c r="I505" s="30">
        <v>3090.28</v>
      </c>
      <c r="J505" s="38">
        <v>41987</v>
      </c>
      <c r="K505" s="30">
        <v>4680</v>
      </c>
      <c r="L505" s="19">
        <f>DAY(Таблица14[[#This Row],[Д/проводки]])</f>
        <v>14</v>
      </c>
      <c r="M505" s="19">
        <f>MONTH(Таблица14[[#This Row],[Д/проводки]])</f>
        <v>12</v>
      </c>
      <c r="N505" s="19">
        <f>YEAR(Таблица14[[#This Row],[Д/проводки]])</f>
        <v>2014</v>
      </c>
    </row>
    <row r="506" spans="1:14" x14ac:dyDescent="0.25">
      <c r="A506" s="30">
        <v>11497594</v>
      </c>
      <c r="B506" s="30" t="s">
        <v>3218</v>
      </c>
      <c r="C506" s="16" t="s">
        <v>3218</v>
      </c>
      <c r="D506" s="16" t="s">
        <v>3218</v>
      </c>
      <c r="E506" s="16" t="s">
        <v>3218</v>
      </c>
      <c r="F506" s="16" t="s">
        <v>3218</v>
      </c>
      <c r="G506" s="30">
        <v>1002</v>
      </c>
      <c r="H506" s="30">
        <v>4</v>
      </c>
      <c r="I506" s="30">
        <v>10948.8</v>
      </c>
      <c r="J506" s="38">
        <v>41989</v>
      </c>
      <c r="K506" s="30">
        <v>12920</v>
      </c>
      <c r="L506" s="19">
        <f>DAY(Таблица14[[#This Row],[Д/проводки]])</f>
        <v>16</v>
      </c>
      <c r="M506" s="19">
        <f>MONTH(Таблица14[[#This Row],[Д/проводки]])</f>
        <v>12</v>
      </c>
      <c r="N506" s="19">
        <f>YEAR(Таблица14[[#This Row],[Д/проводки]])</f>
        <v>2014</v>
      </c>
    </row>
    <row r="507" spans="1:14" x14ac:dyDescent="0.25">
      <c r="A507" s="30">
        <v>876264</v>
      </c>
      <c r="B507" s="30" t="s">
        <v>961</v>
      </c>
      <c r="C507" s="16" t="s">
        <v>962</v>
      </c>
      <c r="D507" s="16">
        <v>16</v>
      </c>
      <c r="E507" s="16" t="s">
        <v>2950</v>
      </c>
      <c r="F507" s="30" t="s">
        <v>811</v>
      </c>
      <c r="G507" s="30">
        <v>1001</v>
      </c>
      <c r="H507" s="30">
        <v>4</v>
      </c>
      <c r="I507" s="30">
        <v>3650.64</v>
      </c>
      <c r="J507" s="38">
        <v>41990</v>
      </c>
      <c r="K507" s="30">
        <v>5320</v>
      </c>
      <c r="L507" s="19">
        <f>DAY(Таблица14[[#This Row],[Д/проводки]])</f>
        <v>17</v>
      </c>
      <c r="M507" s="19">
        <f>MONTH(Таблица14[[#This Row],[Д/проводки]])</f>
        <v>12</v>
      </c>
      <c r="N507" s="19">
        <f>YEAR(Таблица14[[#This Row],[Д/проводки]])</f>
        <v>2014</v>
      </c>
    </row>
    <row r="508" spans="1:14" x14ac:dyDescent="0.25">
      <c r="A508" s="30">
        <v>806117</v>
      </c>
      <c r="B508" s="30" t="s">
        <v>596</v>
      </c>
      <c r="C508" s="16" t="s">
        <v>3142</v>
      </c>
      <c r="D508" s="16">
        <v>16</v>
      </c>
      <c r="E508" s="16" t="s">
        <v>2950</v>
      </c>
      <c r="F508" s="30" t="s">
        <v>810</v>
      </c>
      <c r="G508" s="30">
        <v>1002</v>
      </c>
      <c r="H508" s="30">
        <v>4</v>
      </c>
      <c r="I508" s="30">
        <v>10627.12</v>
      </c>
      <c r="J508" s="38">
        <v>41990</v>
      </c>
      <c r="K508" s="30">
        <v>17840</v>
      </c>
      <c r="L508" s="19">
        <f>DAY(Таблица14[[#This Row],[Д/проводки]])</f>
        <v>17</v>
      </c>
      <c r="M508" s="19">
        <f>MONTH(Таблица14[[#This Row],[Д/проводки]])</f>
        <v>12</v>
      </c>
      <c r="N508" s="19">
        <f>YEAR(Таблица14[[#This Row],[Д/проводки]])</f>
        <v>2014</v>
      </c>
    </row>
    <row r="509" spans="1:14" x14ac:dyDescent="0.25">
      <c r="A509" s="30">
        <v>408997</v>
      </c>
      <c r="B509" s="30" t="s">
        <v>524</v>
      </c>
      <c r="C509" s="16" t="s">
        <v>2981</v>
      </c>
      <c r="D509" s="16">
        <v>16</v>
      </c>
      <c r="E509" s="16" t="s">
        <v>2964</v>
      </c>
      <c r="F509" s="30" t="s">
        <v>810</v>
      </c>
      <c r="G509" s="30">
        <v>1001</v>
      </c>
      <c r="H509" s="30">
        <v>4</v>
      </c>
      <c r="I509" s="30">
        <v>8343.68</v>
      </c>
      <c r="J509" s="38">
        <v>41991</v>
      </c>
      <c r="K509" s="30">
        <v>13132</v>
      </c>
      <c r="L509" s="19">
        <f>DAY(Таблица14[[#This Row],[Д/проводки]])</f>
        <v>18</v>
      </c>
      <c r="M509" s="19">
        <f>MONTH(Таблица14[[#This Row],[Д/проводки]])</f>
        <v>12</v>
      </c>
      <c r="N509" s="19">
        <f>YEAR(Таблица14[[#This Row],[Д/проводки]])</f>
        <v>2014</v>
      </c>
    </row>
    <row r="510" spans="1:14" x14ac:dyDescent="0.25">
      <c r="A510" s="30">
        <v>661482</v>
      </c>
      <c r="B510" s="30" t="s">
        <v>936</v>
      </c>
      <c r="C510" s="16" t="s">
        <v>3157</v>
      </c>
      <c r="D510" s="16">
        <v>13</v>
      </c>
      <c r="E510" s="16" t="s">
        <v>3206</v>
      </c>
      <c r="F510" s="30" t="s">
        <v>811</v>
      </c>
      <c r="G510" s="30">
        <v>1002</v>
      </c>
      <c r="H510" s="30">
        <v>4</v>
      </c>
      <c r="I510" s="30">
        <v>1835.84</v>
      </c>
      <c r="J510" s="38">
        <v>41991</v>
      </c>
      <c r="K510" s="30">
        <v>2708</v>
      </c>
      <c r="L510" s="19">
        <f>DAY(Таблица14[[#This Row],[Д/проводки]])</f>
        <v>18</v>
      </c>
      <c r="M510" s="19">
        <f>MONTH(Таблица14[[#This Row],[Д/проводки]])</f>
        <v>12</v>
      </c>
      <c r="N510" s="19">
        <f>YEAR(Таблица14[[#This Row],[Д/проводки]])</f>
        <v>2014</v>
      </c>
    </row>
    <row r="511" spans="1:14" x14ac:dyDescent="0.25">
      <c r="A511" s="30">
        <v>895249</v>
      </c>
      <c r="B511" s="30" t="s">
        <v>901</v>
      </c>
      <c r="C511" s="16" t="s">
        <v>899</v>
      </c>
      <c r="D511" s="16">
        <v>14</v>
      </c>
      <c r="E511" s="16" t="s">
        <v>2938</v>
      </c>
      <c r="F511" s="30" t="s">
        <v>811</v>
      </c>
      <c r="G511" s="30">
        <v>1002</v>
      </c>
      <c r="H511" s="30">
        <v>4</v>
      </c>
      <c r="I511" s="30">
        <v>3237.44</v>
      </c>
      <c r="J511" s="38">
        <v>41991</v>
      </c>
      <c r="K511" s="30">
        <v>4720</v>
      </c>
      <c r="L511" s="19">
        <f>DAY(Таблица14[[#This Row],[Д/проводки]])</f>
        <v>18</v>
      </c>
      <c r="M511" s="19">
        <f>MONTH(Таблица14[[#This Row],[Д/проводки]])</f>
        <v>12</v>
      </c>
      <c r="N511" s="19">
        <f>YEAR(Таблица14[[#This Row],[Д/проводки]])</f>
        <v>2014</v>
      </c>
    </row>
    <row r="512" spans="1:14" x14ac:dyDescent="0.25">
      <c r="A512" s="30">
        <v>405682</v>
      </c>
      <c r="B512" s="30" t="s">
        <v>492</v>
      </c>
      <c r="C512" s="16" t="s">
        <v>2635</v>
      </c>
      <c r="D512" s="16">
        <v>15</v>
      </c>
      <c r="E512" s="16" t="s">
        <v>2978</v>
      </c>
      <c r="F512" s="30" t="s">
        <v>810</v>
      </c>
      <c r="G512" s="30">
        <v>1001</v>
      </c>
      <c r="H512" s="30">
        <v>4</v>
      </c>
      <c r="I512" s="30">
        <v>7389.84</v>
      </c>
      <c r="J512" s="38">
        <v>41992</v>
      </c>
      <c r="K512" s="30">
        <v>11128</v>
      </c>
      <c r="L512" s="19">
        <f>DAY(Таблица14[[#This Row],[Д/проводки]])</f>
        <v>19</v>
      </c>
      <c r="M512" s="19">
        <f>MONTH(Таблица14[[#This Row],[Д/проводки]])</f>
        <v>12</v>
      </c>
      <c r="N512" s="19">
        <f>YEAR(Таблица14[[#This Row],[Д/проводки]])</f>
        <v>2014</v>
      </c>
    </row>
    <row r="513" spans="1:14" x14ac:dyDescent="0.25">
      <c r="A513" s="30">
        <v>408921</v>
      </c>
      <c r="B513" s="30" t="s">
        <v>604</v>
      </c>
      <c r="C513" s="16" t="s">
        <v>3155</v>
      </c>
      <c r="D513" s="16">
        <v>16</v>
      </c>
      <c r="E513" s="16" t="s">
        <v>2950</v>
      </c>
      <c r="F513" s="30" t="s">
        <v>810</v>
      </c>
      <c r="G513" s="30">
        <v>1001</v>
      </c>
      <c r="H513" s="30">
        <v>4</v>
      </c>
      <c r="I513" s="30">
        <v>8254.24</v>
      </c>
      <c r="J513" s="38">
        <v>41992</v>
      </c>
      <c r="K513" s="30">
        <v>13132</v>
      </c>
      <c r="L513" s="19">
        <f>DAY(Таблица14[[#This Row],[Д/проводки]])</f>
        <v>19</v>
      </c>
      <c r="M513" s="19">
        <f>MONTH(Таблица14[[#This Row],[Д/проводки]])</f>
        <v>12</v>
      </c>
      <c r="N513" s="19">
        <f>YEAR(Таблица14[[#This Row],[Д/проводки]])</f>
        <v>2014</v>
      </c>
    </row>
    <row r="514" spans="1:14" x14ac:dyDescent="0.25">
      <c r="A514" s="30">
        <v>661639</v>
      </c>
      <c r="B514" s="30" t="s">
        <v>705</v>
      </c>
      <c r="C514" s="16" t="s">
        <v>2991</v>
      </c>
      <c r="D514" s="16">
        <v>16</v>
      </c>
      <c r="E514" s="16" t="s">
        <v>2950</v>
      </c>
      <c r="F514" s="30" t="s">
        <v>810</v>
      </c>
      <c r="G514" s="30">
        <v>1001</v>
      </c>
      <c r="H514" s="30">
        <v>4</v>
      </c>
      <c r="I514" s="30">
        <v>8594.82</v>
      </c>
      <c r="J514" s="38">
        <v>41992</v>
      </c>
      <c r="K514" s="30">
        <v>13132</v>
      </c>
      <c r="L514" s="19">
        <f>DAY(Таблица14[[#This Row],[Д/проводки]])</f>
        <v>19</v>
      </c>
      <c r="M514" s="19">
        <f>MONTH(Таблица14[[#This Row],[Д/проводки]])</f>
        <v>12</v>
      </c>
      <c r="N514" s="19">
        <f>YEAR(Таблица14[[#This Row],[Д/проводки]])</f>
        <v>2014</v>
      </c>
    </row>
    <row r="515" spans="1:14" x14ac:dyDescent="0.25">
      <c r="A515" s="30">
        <v>665975</v>
      </c>
      <c r="B515" s="30" t="s">
        <v>362</v>
      </c>
      <c r="C515" s="16" t="s">
        <v>2639</v>
      </c>
      <c r="D515" s="16">
        <v>15</v>
      </c>
      <c r="E515" s="16" t="s">
        <v>2946</v>
      </c>
      <c r="F515" s="30" t="s">
        <v>810</v>
      </c>
      <c r="G515" s="30">
        <v>1001</v>
      </c>
      <c r="H515" s="30">
        <v>4</v>
      </c>
      <c r="I515" s="30">
        <v>6729.33</v>
      </c>
      <c r="J515" s="38">
        <v>41992</v>
      </c>
      <c r="K515" s="30">
        <v>10608</v>
      </c>
      <c r="L515" s="19">
        <f>DAY(Таблица14[[#This Row],[Д/проводки]])</f>
        <v>19</v>
      </c>
      <c r="M515" s="19">
        <f>MONTH(Таблица14[[#This Row],[Д/проводки]])</f>
        <v>12</v>
      </c>
      <c r="N515" s="19">
        <f>YEAR(Таблица14[[#This Row],[Д/проводки]])</f>
        <v>2014</v>
      </c>
    </row>
    <row r="516" spans="1:14" x14ac:dyDescent="0.25">
      <c r="A516" s="30">
        <v>799520</v>
      </c>
      <c r="B516" s="30" t="s">
        <v>925</v>
      </c>
      <c r="C516" s="16" t="s">
        <v>3144</v>
      </c>
      <c r="D516" s="16">
        <v>14</v>
      </c>
      <c r="E516" s="16" t="s">
        <v>2941</v>
      </c>
      <c r="F516" s="30" t="s">
        <v>811</v>
      </c>
      <c r="G516" s="30">
        <v>1001</v>
      </c>
      <c r="H516" s="30">
        <v>4</v>
      </c>
      <c r="I516" s="30">
        <v>2399.3200000000002</v>
      </c>
      <c r="J516" s="38">
        <v>41992</v>
      </c>
      <c r="K516" s="30">
        <v>3576</v>
      </c>
      <c r="L516" s="19">
        <f>DAY(Таблица14[[#This Row],[Д/проводки]])</f>
        <v>19</v>
      </c>
      <c r="M516" s="19">
        <f>MONTH(Таблица14[[#This Row],[Д/проводки]])</f>
        <v>12</v>
      </c>
      <c r="N516" s="19">
        <f>YEAR(Таблица14[[#This Row],[Д/проводки]])</f>
        <v>2014</v>
      </c>
    </row>
    <row r="517" spans="1:14" x14ac:dyDescent="0.25">
      <c r="A517" s="30">
        <v>408885</v>
      </c>
      <c r="B517" s="30" t="s">
        <v>241</v>
      </c>
      <c r="C517" s="16" t="s">
        <v>2966</v>
      </c>
      <c r="D517" s="16">
        <v>15</v>
      </c>
      <c r="E517" s="16" t="s">
        <v>2948</v>
      </c>
      <c r="F517" s="30" t="s">
        <v>810</v>
      </c>
      <c r="G517" s="30">
        <v>1002</v>
      </c>
      <c r="H517" s="30">
        <v>4</v>
      </c>
      <c r="I517" s="30">
        <v>7243.01</v>
      </c>
      <c r="J517" s="38">
        <v>41992</v>
      </c>
      <c r="K517" s="30">
        <v>11128</v>
      </c>
      <c r="L517" s="19">
        <f>DAY(Таблица14[[#This Row],[Д/проводки]])</f>
        <v>19</v>
      </c>
      <c r="M517" s="19">
        <f>MONTH(Таблица14[[#This Row],[Д/проводки]])</f>
        <v>12</v>
      </c>
      <c r="N517" s="19">
        <f>YEAR(Таблица14[[#This Row],[Д/проводки]])</f>
        <v>2014</v>
      </c>
    </row>
    <row r="518" spans="1:14" x14ac:dyDescent="0.25">
      <c r="A518" s="30">
        <v>405706</v>
      </c>
      <c r="B518" s="30" t="s">
        <v>514</v>
      </c>
      <c r="C518" s="16" t="s">
        <v>2980</v>
      </c>
      <c r="D518" s="16">
        <v>16</v>
      </c>
      <c r="E518" s="16" t="s">
        <v>2964</v>
      </c>
      <c r="F518" s="30" t="s">
        <v>810</v>
      </c>
      <c r="G518" s="30">
        <v>1001</v>
      </c>
      <c r="H518" s="30">
        <v>4</v>
      </c>
      <c r="I518" s="30">
        <v>8728.7999999999993</v>
      </c>
      <c r="J518" s="38">
        <v>41993</v>
      </c>
      <c r="K518" s="30">
        <v>13132</v>
      </c>
      <c r="L518" s="19">
        <f>DAY(Таблица14[[#This Row],[Д/проводки]])</f>
        <v>20</v>
      </c>
      <c r="M518" s="19">
        <f>MONTH(Таблица14[[#This Row],[Д/проводки]])</f>
        <v>12</v>
      </c>
      <c r="N518" s="19">
        <f>YEAR(Таблица14[[#This Row],[Д/проводки]])</f>
        <v>2014</v>
      </c>
    </row>
    <row r="519" spans="1:14" x14ac:dyDescent="0.25">
      <c r="A519" s="30">
        <v>661644</v>
      </c>
      <c r="B519" s="30" t="s">
        <v>682</v>
      </c>
      <c r="C519" s="16" t="s">
        <v>877</v>
      </c>
      <c r="D519" s="16">
        <v>16</v>
      </c>
      <c r="E519" s="16" t="s">
        <v>2950</v>
      </c>
      <c r="F519" s="30" t="s">
        <v>810</v>
      </c>
      <c r="G519" s="30">
        <v>1001</v>
      </c>
      <c r="H519" s="30">
        <v>4</v>
      </c>
      <c r="I519" s="30">
        <v>8322.0400000000009</v>
      </c>
      <c r="J519" s="38">
        <v>41993</v>
      </c>
      <c r="K519" s="30">
        <v>12532</v>
      </c>
      <c r="L519" s="19">
        <f>DAY(Таблица14[[#This Row],[Д/проводки]])</f>
        <v>20</v>
      </c>
      <c r="M519" s="19">
        <f>MONTH(Таблица14[[#This Row],[Д/проводки]])</f>
        <v>12</v>
      </c>
      <c r="N519" s="19">
        <f>YEAR(Таблица14[[#This Row],[Д/проводки]])</f>
        <v>2014</v>
      </c>
    </row>
    <row r="520" spans="1:14" x14ac:dyDescent="0.25">
      <c r="A520" s="30">
        <v>665967</v>
      </c>
      <c r="B520" s="30" t="s">
        <v>145</v>
      </c>
      <c r="C520" s="16" t="s">
        <v>2632</v>
      </c>
      <c r="D520" s="16">
        <v>15</v>
      </c>
      <c r="E520" s="16" t="s">
        <v>2937</v>
      </c>
      <c r="F520" s="30" t="s">
        <v>810</v>
      </c>
      <c r="G520" s="30">
        <v>1001</v>
      </c>
      <c r="H520" s="30">
        <v>4</v>
      </c>
      <c r="I520" s="30">
        <v>6911.37</v>
      </c>
      <c r="J520" s="38">
        <v>41993</v>
      </c>
      <c r="K520" s="30">
        <v>10608</v>
      </c>
      <c r="L520" s="19">
        <f>DAY(Таблица14[[#This Row],[Д/проводки]])</f>
        <v>20</v>
      </c>
      <c r="M520" s="19">
        <f>MONTH(Таблица14[[#This Row],[Д/проводки]])</f>
        <v>12</v>
      </c>
      <c r="N520" s="19">
        <f>YEAR(Таблица14[[#This Row],[Д/проводки]])</f>
        <v>2014</v>
      </c>
    </row>
    <row r="521" spans="1:14" x14ac:dyDescent="0.25">
      <c r="A521" s="30">
        <v>759257</v>
      </c>
      <c r="B521" s="30" t="s">
        <v>392</v>
      </c>
      <c r="C521" s="16" t="s">
        <v>918</v>
      </c>
      <c r="D521" s="16">
        <v>16</v>
      </c>
      <c r="E521" s="16" t="s">
        <v>2970</v>
      </c>
      <c r="F521" s="30" t="s">
        <v>810</v>
      </c>
      <c r="G521" s="30">
        <v>1001</v>
      </c>
      <c r="H521" s="30">
        <v>4</v>
      </c>
      <c r="I521" s="30">
        <v>7932.2</v>
      </c>
      <c r="J521" s="38">
        <v>41993</v>
      </c>
      <c r="K521" s="30">
        <v>12532</v>
      </c>
      <c r="L521" s="19">
        <f>DAY(Таблица14[[#This Row],[Д/проводки]])</f>
        <v>20</v>
      </c>
      <c r="M521" s="19">
        <f>MONTH(Таблица14[[#This Row],[Д/проводки]])</f>
        <v>12</v>
      </c>
      <c r="N521" s="19">
        <f>YEAR(Таблица14[[#This Row],[Д/проводки]])</f>
        <v>2014</v>
      </c>
    </row>
    <row r="522" spans="1:14" x14ac:dyDescent="0.25">
      <c r="A522" s="30">
        <v>799520</v>
      </c>
      <c r="B522" s="30" t="s">
        <v>925</v>
      </c>
      <c r="C522" s="16" t="s">
        <v>3144</v>
      </c>
      <c r="D522" s="16">
        <v>14</v>
      </c>
      <c r="E522" s="16" t="s">
        <v>2941</v>
      </c>
      <c r="F522" s="30" t="s">
        <v>811</v>
      </c>
      <c r="G522" s="30">
        <v>1001</v>
      </c>
      <c r="H522" s="30">
        <v>4</v>
      </c>
      <c r="I522" s="30">
        <v>2399.2800000000002</v>
      </c>
      <c r="J522" s="38">
        <v>41993</v>
      </c>
      <c r="K522" s="30">
        <v>3576</v>
      </c>
      <c r="L522" s="19">
        <f>DAY(Таблица14[[#This Row],[Д/проводки]])</f>
        <v>20</v>
      </c>
      <c r="M522" s="19">
        <f>MONTH(Таблица14[[#This Row],[Д/проводки]])</f>
        <v>12</v>
      </c>
      <c r="N522" s="19">
        <f>YEAR(Таблица14[[#This Row],[Д/проводки]])</f>
        <v>2014</v>
      </c>
    </row>
    <row r="523" spans="1:14" x14ac:dyDescent="0.25">
      <c r="A523" s="30">
        <v>903309</v>
      </c>
      <c r="B523" s="30" t="s">
        <v>881</v>
      </c>
      <c r="C523" s="16" t="s">
        <v>2625</v>
      </c>
      <c r="D523" s="16">
        <v>16</v>
      </c>
      <c r="E523" s="16" t="s">
        <v>2974</v>
      </c>
      <c r="F523" s="30" t="s">
        <v>811</v>
      </c>
      <c r="G523" s="30">
        <v>1001</v>
      </c>
      <c r="H523" s="30">
        <v>4</v>
      </c>
      <c r="I523" s="30">
        <v>3541.8</v>
      </c>
      <c r="J523" s="38">
        <v>41993</v>
      </c>
      <c r="K523" s="30">
        <v>5004</v>
      </c>
      <c r="L523" s="19">
        <f>DAY(Таблица14[[#This Row],[Д/проводки]])</f>
        <v>20</v>
      </c>
      <c r="M523" s="19">
        <f>MONTH(Таблица14[[#This Row],[Д/проводки]])</f>
        <v>12</v>
      </c>
      <c r="N523" s="19">
        <f>YEAR(Таблица14[[#This Row],[Д/проводки]])</f>
        <v>2014</v>
      </c>
    </row>
    <row r="524" spans="1:14" x14ac:dyDescent="0.25">
      <c r="A524" s="30">
        <v>661482</v>
      </c>
      <c r="B524" s="30" t="s">
        <v>936</v>
      </c>
      <c r="C524" s="16" t="s">
        <v>3157</v>
      </c>
      <c r="D524" s="16">
        <v>13</v>
      </c>
      <c r="E524" s="16" t="s">
        <v>3206</v>
      </c>
      <c r="F524" s="30" t="s">
        <v>811</v>
      </c>
      <c r="G524" s="30">
        <v>1002</v>
      </c>
      <c r="H524" s="30">
        <v>2</v>
      </c>
      <c r="I524" s="30">
        <v>917.92</v>
      </c>
      <c r="J524" s="38">
        <v>41993</v>
      </c>
      <c r="K524" s="30">
        <v>1354</v>
      </c>
      <c r="L524" s="19">
        <f>DAY(Таблица14[[#This Row],[Д/проводки]])</f>
        <v>20</v>
      </c>
      <c r="M524" s="19">
        <f>MONTH(Таблица14[[#This Row],[Д/проводки]])</f>
        <v>12</v>
      </c>
      <c r="N524" s="19">
        <f>YEAR(Таблица14[[#This Row],[Д/проводки]])</f>
        <v>2014</v>
      </c>
    </row>
    <row r="525" spans="1:14" x14ac:dyDescent="0.25">
      <c r="A525" s="30">
        <v>760733</v>
      </c>
      <c r="B525" s="30" t="s">
        <v>879</v>
      </c>
      <c r="C525" s="16" t="s">
        <v>2972</v>
      </c>
      <c r="D525" s="16">
        <v>15</v>
      </c>
      <c r="E525" s="16" t="s">
        <v>2971</v>
      </c>
      <c r="F525" s="30" t="s">
        <v>811</v>
      </c>
      <c r="G525" s="30">
        <v>1002</v>
      </c>
      <c r="H525" s="30">
        <v>2</v>
      </c>
      <c r="I525" s="30">
        <v>1089.58</v>
      </c>
      <c r="J525" s="38">
        <v>41993</v>
      </c>
      <c r="K525" s="30">
        <v>1670</v>
      </c>
      <c r="L525" s="19">
        <f>DAY(Таблица14[[#This Row],[Д/проводки]])</f>
        <v>20</v>
      </c>
      <c r="M525" s="19">
        <f>MONTH(Таблица14[[#This Row],[Д/проводки]])</f>
        <v>12</v>
      </c>
      <c r="N525" s="19">
        <f>YEAR(Таблица14[[#This Row],[Д/проводки]])</f>
        <v>2014</v>
      </c>
    </row>
    <row r="526" spans="1:14" x14ac:dyDescent="0.25">
      <c r="A526" s="30">
        <v>827380</v>
      </c>
      <c r="B526" s="30" t="s">
        <v>294</v>
      </c>
      <c r="C526" s="16" t="s">
        <v>2944</v>
      </c>
      <c r="D526" s="16">
        <v>13</v>
      </c>
      <c r="E526" s="16" t="s">
        <v>3206</v>
      </c>
      <c r="F526" s="30" t="s">
        <v>810</v>
      </c>
      <c r="G526" s="30">
        <v>1001</v>
      </c>
      <c r="H526" s="30">
        <v>4</v>
      </c>
      <c r="I526" s="30">
        <v>4271.28</v>
      </c>
      <c r="J526" s="38">
        <v>41994</v>
      </c>
      <c r="K526" s="30">
        <v>6400</v>
      </c>
      <c r="L526" s="19">
        <f>DAY(Таблица14[[#This Row],[Д/проводки]])</f>
        <v>21</v>
      </c>
      <c r="M526" s="19">
        <f>MONTH(Таблица14[[#This Row],[Д/проводки]])</f>
        <v>12</v>
      </c>
      <c r="N526" s="19">
        <f>YEAR(Таблица14[[#This Row],[Д/проводки]])</f>
        <v>2014</v>
      </c>
    </row>
    <row r="527" spans="1:14" x14ac:dyDescent="0.25">
      <c r="A527" s="30">
        <v>895245</v>
      </c>
      <c r="B527" s="30" t="s">
        <v>907</v>
      </c>
      <c r="C527" s="16" t="s">
        <v>904</v>
      </c>
      <c r="D527" s="16">
        <v>14</v>
      </c>
      <c r="E527" s="16" t="s">
        <v>2938</v>
      </c>
      <c r="F527" s="30" t="s">
        <v>811</v>
      </c>
      <c r="G527" s="30">
        <v>1001</v>
      </c>
      <c r="H527" s="30">
        <v>4</v>
      </c>
      <c r="I527" s="30">
        <v>2495.36</v>
      </c>
      <c r="J527" s="38">
        <v>41994</v>
      </c>
      <c r="K527" s="30">
        <v>3640</v>
      </c>
      <c r="L527" s="19">
        <f>DAY(Таблица14[[#This Row],[Д/проводки]])</f>
        <v>21</v>
      </c>
      <c r="M527" s="19">
        <f>MONTH(Таблица14[[#This Row],[Д/проводки]])</f>
        <v>12</v>
      </c>
      <c r="N527" s="19">
        <f>YEAR(Таблица14[[#This Row],[Д/проводки]])</f>
        <v>2014</v>
      </c>
    </row>
    <row r="528" spans="1:14" x14ac:dyDescent="0.25">
      <c r="A528" s="30">
        <v>665963</v>
      </c>
      <c r="B528" s="30" t="s">
        <v>187</v>
      </c>
      <c r="C528" s="16" t="s">
        <v>2957</v>
      </c>
      <c r="D528" s="16">
        <v>15</v>
      </c>
      <c r="E528" s="16" t="s">
        <v>2937</v>
      </c>
      <c r="F528" s="30" t="s">
        <v>810</v>
      </c>
      <c r="G528" s="30">
        <v>1002</v>
      </c>
      <c r="H528" s="30">
        <v>4</v>
      </c>
      <c r="I528" s="30">
        <v>7389.84</v>
      </c>
      <c r="J528" s="38">
        <v>41994</v>
      </c>
      <c r="K528" s="30">
        <v>11128</v>
      </c>
      <c r="L528" s="19">
        <f>DAY(Таблица14[[#This Row],[Д/проводки]])</f>
        <v>21</v>
      </c>
      <c r="M528" s="19">
        <f>MONTH(Таблица14[[#This Row],[Д/проводки]])</f>
        <v>12</v>
      </c>
      <c r="N528" s="19">
        <f>YEAR(Таблица14[[#This Row],[Д/проводки]])</f>
        <v>2014</v>
      </c>
    </row>
    <row r="529" spans="1:14" x14ac:dyDescent="0.25">
      <c r="A529" s="30">
        <v>445808</v>
      </c>
      <c r="B529" s="30" t="s">
        <v>937</v>
      </c>
      <c r="C529" s="16" t="s">
        <v>3157</v>
      </c>
      <c r="D529" s="16">
        <v>13</v>
      </c>
      <c r="E529" s="16" t="s">
        <v>3206</v>
      </c>
      <c r="F529" s="30" t="s">
        <v>811</v>
      </c>
      <c r="G529" s="30">
        <v>1001</v>
      </c>
      <c r="H529" s="30">
        <v>4</v>
      </c>
      <c r="I529" s="30">
        <v>1784.88</v>
      </c>
      <c r="J529" s="38">
        <v>41995</v>
      </c>
      <c r="K529" s="30">
        <v>2700</v>
      </c>
      <c r="L529" s="19">
        <f>DAY(Таблица14[[#This Row],[Д/проводки]])</f>
        <v>22</v>
      </c>
      <c r="M529" s="19">
        <f>MONTH(Таблица14[[#This Row],[Д/проводки]])</f>
        <v>12</v>
      </c>
      <c r="N529" s="19">
        <f>YEAR(Таблица14[[#This Row],[Д/проводки]])</f>
        <v>2014</v>
      </c>
    </row>
    <row r="530" spans="1:14" x14ac:dyDescent="0.25">
      <c r="A530" s="30">
        <v>895245</v>
      </c>
      <c r="B530" s="30" t="s">
        <v>907</v>
      </c>
      <c r="C530" s="16" t="s">
        <v>904</v>
      </c>
      <c r="D530" s="16">
        <v>14</v>
      </c>
      <c r="E530" s="16" t="s">
        <v>2938</v>
      </c>
      <c r="F530" s="30" t="s">
        <v>811</v>
      </c>
      <c r="G530" s="30">
        <v>1001</v>
      </c>
      <c r="H530" s="30">
        <v>4</v>
      </c>
      <c r="I530" s="30">
        <v>2495.36</v>
      </c>
      <c r="J530" s="38">
        <v>41995</v>
      </c>
      <c r="K530" s="30">
        <v>3640</v>
      </c>
      <c r="L530" s="19">
        <f>DAY(Таблица14[[#This Row],[Д/проводки]])</f>
        <v>22</v>
      </c>
      <c r="M530" s="19">
        <f>MONTH(Таблица14[[#This Row],[Д/проводки]])</f>
        <v>12</v>
      </c>
      <c r="N530" s="19">
        <f>YEAR(Таблица14[[#This Row],[Д/проводки]])</f>
        <v>2014</v>
      </c>
    </row>
    <row r="531" spans="1:14" x14ac:dyDescent="0.25">
      <c r="A531" s="30">
        <v>498828</v>
      </c>
      <c r="B531" s="30" t="s">
        <v>924</v>
      </c>
      <c r="C531" s="16" t="s">
        <v>3158</v>
      </c>
      <c r="D531" s="16">
        <v>13</v>
      </c>
      <c r="E531" s="16" t="s">
        <v>3206</v>
      </c>
      <c r="F531" s="30" t="s">
        <v>811</v>
      </c>
      <c r="G531" s="30">
        <v>1001</v>
      </c>
      <c r="H531" s="30">
        <v>4</v>
      </c>
      <c r="I531" s="30">
        <v>1759.92</v>
      </c>
      <c r="J531" s="38">
        <v>41996</v>
      </c>
      <c r="K531" s="30">
        <v>2560</v>
      </c>
      <c r="L531" s="19">
        <f>DAY(Таблица14[[#This Row],[Д/проводки]])</f>
        <v>23</v>
      </c>
      <c r="M531" s="19">
        <f>MONTH(Таблица14[[#This Row],[Д/проводки]])</f>
        <v>12</v>
      </c>
      <c r="N531" s="19">
        <f>YEAR(Таблица14[[#This Row],[Д/проводки]])</f>
        <v>2014</v>
      </c>
    </row>
    <row r="532" spans="1:14" x14ac:dyDescent="0.25">
      <c r="A532" s="30">
        <v>661482</v>
      </c>
      <c r="B532" s="30" t="s">
        <v>936</v>
      </c>
      <c r="C532" s="16" t="s">
        <v>3157</v>
      </c>
      <c r="D532" s="16">
        <v>13</v>
      </c>
      <c r="E532" s="16" t="s">
        <v>3206</v>
      </c>
      <c r="F532" s="30" t="s">
        <v>811</v>
      </c>
      <c r="G532" s="30">
        <v>1001</v>
      </c>
      <c r="H532" s="30">
        <v>4</v>
      </c>
      <c r="I532" s="30">
        <v>1502.36</v>
      </c>
      <c r="J532" s="38">
        <v>41996</v>
      </c>
      <c r="K532" s="30">
        <v>2708</v>
      </c>
      <c r="L532" s="19">
        <f>DAY(Таблица14[[#This Row],[Д/проводки]])</f>
        <v>23</v>
      </c>
      <c r="M532" s="19">
        <f>MONTH(Таблица14[[#This Row],[Д/проводки]])</f>
        <v>12</v>
      </c>
      <c r="N532" s="19">
        <f>YEAR(Таблица14[[#This Row],[Д/проводки]])</f>
        <v>2014</v>
      </c>
    </row>
    <row r="533" spans="1:14" x14ac:dyDescent="0.25">
      <c r="A533" s="30">
        <v>876254</v>
      </c>
      <c r="B533" s="30" t="s">
        <v>975</v>
      </c>
      <c r="C533" s="16" t="s">
        <v>3132</v>
      </c>
      <c r="D533" s="16">
        <v>15</v>
      </c>
      <c r="E533" s="16" t="s">
        <v>3003</v>
      </c>
      <c r="F533" s="30" t="s">
        <v>811</v>
      </c>
      <c r="G533" s="30">
        <v>1001</v>
      </c>
      <c r="H533" s="30">
        <v>4</v>
      </c>
      <c r="I533" s="30">
        <v>3030.88</v>
      </c>
      <c r="J533" s="38">
        <v>41996</v>
      </c>
      <c r="K533" s="30">
        <v>4320</v>
      </c>
      <c r="L533" s="19">
        <f>DAY(Таблица14[[#This Row],[Д/проводки]])</f>
        <v>23</v>
      </c>
      <c r="M533" s="19">
        <f>MONTH(Таблица14[[#This Row],[Д/проводки]])</f>
        <v>12</v>
      </c>
      <c r="N533" s="19">
        <f>YEAR(Таблица14[[#This Row],[Д/проводки]])</f>
        <v>2014</v>
      </c>
    </row>
    <row r="534" spans="1:14" x14ac:dyDescent="0.25">
      <c r="A534" s="30">
        <v>876257</v>
      </c>
      <c r="B534" s="30" t="s">
        <v>885</v>
      </c>
      <c r="C534" s="16" t="s">
        <v>3156</v>
      </c>
      <c r="D534" s="16">
        <v>14</v>
      </c>
      <c r="E534" s="16" t="s">
        <v>2938</v>
      </c>
      <c r="F534" s="30" t="s">
        <v>811</v>
      </c>
      <c r="G534" s="30">
        <v>1001</v>
      </c>
      <c r="H534" s="30">
        <v>1</v>
      </c>
      <c r="I534" s="30">
        <v>625.25</v>
      </c>
      <c r="J534" s="38">
        <v>41996</v>
      </c>
      <c r="K534" s="30">
        <v>910</v>
      </c>
      <c r="L534" s="19">
        <f>DAY(Таблица14[[#This Row],[Д/проводки]])</f>
        <v>23</v>
      </c>
      <c r="M534" s="19">
        <f>MONTH(Таблица14[[#This Row],[Д/проводки]])</f>
        <v>12</v>
      </c>
      <c r="N534" s="19">
        <f>YEAR(Таблица14[[#This Row],[Д/проводки]])</f>
        <v>2014</v>
      </c>
    </row>
    <row r="535" spans="1:14" x14ac:dyDescent="0.25">
      <c r="A535" s="30">
        <v>895249</v>
      </c>
      <c r="B535" s="30" t="s">
        <v>901</v>
      </c>
      <c r="C535" s="16" t="s">
        <v>899</v>
      </c>
      <c r="D535" s="16">
        <v>14</v>
      </c>
      <c r="E535" s="16" t="s">
        <v>2938</v>
      </c>
      <c r="F535" s="30" t="s">
        <v>811</v>
      </c>
      <c r="G535" s="30">
        <v>1001</v>
      </c>
      <c r="H535" s="30">
        <v>4</v>
      </c>
      <c r="I535" s="30">
        <v>3205.76</v>
      </c>
      <c r="J535" s="38">
        <v>41996</v>
      </c>
      <c r="K535" s="30">
        <v>4720</v>
      </c>
      <c r="L535" s="19">
        <f>DAY(Таблица14[[#This Row],[Д/проводки]])</f>
        <v>23</v>
      </c>
      <c r="M535" s="19">
        <f>MONTH(Таблица14[[#This Row],[Д/проводки]])</f>
        <v>12</v>
      </c>
      <c r="N535" s="19">
        <f>YEAR(Таблица14[[#This Row],[Д/проводки]])</f>
        <v>2014</v>
      </c>
    </row>
    <row r="536" spans="1:14" x14ac:dyDescent="0.25">
      <c r="A536" s="30">
        <v>445808</v>
      </c>
      <c r="B536" s="30" t="s">
        <v>937</v>
      </c>
      <c r="C536" s="16" t="s">
        <v>3157</v>
      </c>
      <c r="D536" s="16">
        <v>13</v>
      </c>
      <c r="E536" s="16" t="s">
        <v>3206</v>
      </c>
      <c r="F536" s="30" t="s">
        <v>811</v>
      </c>
      <c r="G536" s="30">
        <v>1001</v>
      </c>
      <c r="H536" s="30">
        <v>4</v>
      </c>
      <c r="I536" s="30">
        <v>1784.88</v>
      </c>
      <c r="J536" s="38">
        <v>41997</v>
      </c>
      <c r="K536" s="30">
        <v>2700</v>
      </c>
      <c r="L536" s="19">
        <f>DAY(Таблица14[[#This Row],[Д/проводки]])</f>
        <v>24</v>
      </c>
      <c r="M536" s="19">
        <f>MONTH(Таблица14[[#This Row],[Д/проводки]])</f>
        <v>12</v>
      </c>
      <c r="N536" s="19">
        <f>YEAR(Таблица14[[#This Row],[Д/проводки]])</f>
        <v>2014</v>
      </c>
    </row>
    <row r="537" spans="1:14" x14ac:dyDescent="0.25">
      <c r="A537" s="30">
        <v>498828</v>
      </c>
      <c r="B537" s="30" t="s">
        <v>924</v>
      </c>
      <c r="C537" s="16" t="s">
        <v>3158</v>
      </c>
      <c r="D537" s="16">
        <v>13</v>
      </c>
      <c r="E537" s="16" t="s">
        <v>3206</v>
      </c>
      <c r="F537" s="30" t="s">
        <v>811</v>
      </c>
      <c r="G537" s="30">
        <v>1001</v>
      </c>
      <c r="H537" s="30">
        <v>2</v>
      </c>
      <c r="I537" s="30">
        <v>879.98</v>
      </c>
      <c r="J537" s="38">
        <v>41997</v>
      </c>
      <c r="K537" s="30">
        <v>1280</v>
      </c>
      <c r="L537" s="19">
        <f>DAY(Таблица14[[#This Row],[Д/проводки]])</f>
        <v>24</v>
      </c>
      <c r="M537" s="19">
        <f>MONTH(Таблица14[[#This Row],[Д/проводки]])</f>
        <v>12</v>
      </c>
      <c r="N537" s="19">
        <f>YEAR(Таблица14[[#This Row],[Д/проводки]])</f>
        <v>2014</v>
      </c>
    </row>
    <row r="538" spans="1:14" x14ac:dyDescent="0.25">
      <c r="A538" s="30">
        <v>885347</v>
      </c>
      <c r="B538" s="30" t="s">
        <v>978</v>
      </c>
      <c r="C538" s="16" t="s">
        <v>3170</v>
      </c>
      <c r="D538" s="16">
        <v>16</v>
      </c>
      <c r="E538" s="16" t="s">
        <v>3005</v>
      </c>
      <c r="F538" s="30" t="s">
        <v>811</v>
      </c>
      <c r="G538" s="30">
        <v>1002</v>
      </c>
      <c r="H538" s="30">
        <v>4</v>
      </c>
      <c r="I538" s="30">
        <v>3636.6</v>
      </c>
      <c r="J538" s="38">
        <v>41997</v>
      </c>
      <c r="K538" s="30">
        <v>5120</v>
      </c>
      <c r="L538" s="19">
        <f>DAY(Таблица14[[#This Row],[Д/проводки]])</f>
        <v>24</v>
      </c>
      <c r="M538" s="19">
        <f>MONTH(Таблица14[[#This Row],[Д/проводки]])</f>
        <v>12</v>
      </c>
      <c r="N538" s="19">
        <f>YEAR(Таблица14[[#This Row],[Д/проводки]])</f>
        <v>2014</v>
      </c>
    </row>
    <row r="539" spans="1:14" x14ac:dyDescent="0.25">
      <c r="A539" s="30">
        <v>498828</v>
      </c>
      <c r="B539" s="30" t="s">
        <v>924</v>
      </c>
      <c r="C539" s="16" t="s">
        <v>3158</v>
      </c>
      <c r="D539" s="16">
        <v>13</v>
      </c>
      <c r="E539" s="16" t="s">
        <v>3206</v>
      </c>
      <c r="F539" s="30" t="s">
        <v>811</v>
      </c>
      <c r="G539" s="30">
        <v>1002</v>
      </c>
      <c r="H539" s="30">
        <v>4</v>
      </c>
      <c r="I539" s="30">
        <v>1753.16</v>
      </c>
      <c r="J539" s="38">
        <v>41998</v>
      </c>
      <c r="K539" s="30">
        <v>2560</v>
      </c>
      <c r="L539" s="19">
        <f>DAY(Таблица14[[#This Row],[Д/проводки]])</f>
        <v>25</v>
      </c>
      <c r="M539" s="19">
        <f>MONTH(Таблица14[[#This Row],[Д/проводки]])</f>
        <v>12</v>
      </c>
      <c r="N539" s="19">
        <f>YEAR(Таблица14[[#This Row],[Д/проводки]])</f>
        <v>2014</v>
      </c>
    </row>
    <row r="540" spans="1:14" x14ac:dyDescent="0.25">
      <c r="A540" s="30">
        <v>895245</v>
      </c>
      <c r="B540" s="30" t="s">
        <v>907</v>
      </c>
      <c r="C540" s="16" t="s">
        <v>904</v>
      </c>
      <c r="D540" s="16">
        <v>14</v>
      </c>
      <c r="E540" s="16" t="s">
        <v>2938</v>
      </c>
      <c r="F540" s="30" t="s">
        <v>811</v>
      </c>
      <c r="G540" s="30">
        <v>1001</v>
      </c>
      <c r="H540" s="30">
        <v>2</v>
      </c>
      <c r="I540" s="30">
        <v>1247.7</v>
      </c>
      <c r="J540" s="38">
        <v>41999</v>
      </c>
      <c r="K540" s="30">
        <v>1820</v>
      </c>
      <c r="L540" s="19">
        <f>DAY(Таблица14[[#This Row],[Д/проводки]])</f>
        <v>26</v>
      </c>
      <c r="M540" s="19">
        <f>MONTH(Таблица14[[#This Row],[Д/проводки]])</f>
        <v>12</v>
      </c>
      <c r="N540" s="19">
        <f>YEAR(Таблица14[[#This Row],[Д/проводки]])</f>
        <v>2014</v>
      </c>
    </row>
    <row r="541" spans="1:14" x14ac:dyDescent="0.25">
      <c r="A541" s="30">
        <v>754177</v>
      </c>
      <c r="B541" s="30" t="s">
        <v>909</v>
      </c>
      <c r="C541" s="16" t="s">
        <v>2979</v>
      </c>
      <c r="D541" s="16">
        <v>15</v>
      </c>
      <c r="E541" s="16" t="s">
        <v>2978</v>
      </c>
      <c r="F541" s="30" t="s">
        <v>811</v>
      </c>
      <c r="G541" s="30">
        <v>1002</v>
      </c>
      <c r="H541" s="30">
        <v>2</v>
      </c>
      <c r="I541" s="30">
        <v>1588.14</v>
      </c>
      <c r="J541" s="38">
        <v>41999</v>
      </c>
      <c r="K541" s="30">
        <v>2342</v>
      </c>
      <c r="L541" s="19">
        <f>DAY(Таблица14[[#This Row],[Д/проводки]])</f>
        <v>26</v>
      </c>
      <c r="M541" s="19">
        <f>MONTH(Таблица14[[#This Row],[Д/проводки]])</f>
        <v>12</v>
      </c>
      <c r="N541" s="19">
        <f>YEAR(Таблица14[[#This Row],[Д/проводки]])</f>
        <v>2014</v>
      </c>
    </row>
    <row r="542" spans="1:14" x14ac:dyDescent="0.25">
      <c r="A542" s="30">
        <v>765120</v>
      </c>
      <c r="B542" s="30" t="s">
        <v>863</v>
      </c>
      <c r="C542" s="16" t="s">
        <v>2940</v>
      </c>
      <c r="D542" s="16">
        <v>15</v>
      </c>
      <c r="E542" s="16" t="s">
        <v>2937</v>
      </c>
      <c r="F542" s="30" t="s">
        <v>811</v>
      </c>
      <c r="G542" s="30">
        <v>1002</v>
      </c>
      <c r="H542" s="30">
        <v>1</v>
      </c>
      <c r="I542" s="30">
        <v>769.77</v>
      </c>
      <c r="J542" s="38">
        <v>41999</v>
      </c>
      <c r="K542" s="30">
        <v>1128</v>
      </c>
      <c r="L542" s="19">
        <f>DAY(Таблица14[[#This Row],[Д/проводки]])</f>
        <v>26</v>
      </c>
      <c r="M542" s="19">
        <f>MONTH(Таблица14[[#This Row],[Д/проводки]])</f>
        <v>12</v>
      </c>
      <c r="N542" s="19">
        <f>YEAR(Таблица14[[#This Row],[Д/проводки]])</f>
        <v>2014</v>
      </c>
    </row>
    <row r="543" spans="1:14" x14ac:dyDescent="0.25">
      <c r="A543" s="30">
        <v>661482</v>
      </c>
      <c r="B543" s="30" t="s">
        <v>936</v>
      </c>
      <c r="C543" s="16" t="s">
        <v>3157</v>
      </c>
      <c r="D543" s="16">
        <v>13</v>
      </c>
      <c r="E543" s="16" t="s">
        <v>3206</v>
      </c>
      <c r="F543" s="30" t="s">
        <v>811</v>
      </c>
      <c r="G543" s="30">
        <v>1001</v>
      </c>
      <c r="H543" s="30">
        <v>4</v>
      </c>
      <c r="I543" s="30">
        <v>1502.4</v>
      </c>
      <c r="J543" s="38">
        <v>42000</v>
      </c>
      <c r="K543" s="30">
        <v>2708</v>
      </c>
      <c r="L543" s="19">
        <f>DAY(Таблица14[[#This Row],[Д/проводки]])</f>
        <v>27</v>
      </c>
      <c r="M543" s="19">
        <f>MONTH(Таблица14[[#This Row],[Д/проводки]])</f>
        <v>12</v>
      </c>
      <c r="N543" s="19">
        <f>YEAR(Таблица14[[#This Row],[Д/проводки]])</f>
        <v>2014</v>
      </c>
    </row>
    <row r="544" spans="1:14" x14ac:dyDescent="0.25">
      <c r="A544" s="30">
        <v>663962</v>
      </c>
      <c r="B544" s="30" t="s">
        <v>454</v>
      </c>
      <c r="C544" s="16" t="s">
        <v>2625</v>
      </c>
      <c r="D544" s="16">
        <v>16</v>
      </c>
      <c r="E544" s="16" t="s">
        <v>2974</v>
      </c>
      <c r="F544" s="30" t="s">
        <v>810</v>
      </c>
      <c r="G544" s="30">
        <v>1001</v>
      </c>
      <c r="H544" s="30">
        <v>4</v>
      </c>
      <c r="I544" s="30">
        <v>8167.19</v>
      </c>
      <c r="J544" s="38">
        <v>42000</v>
      </c>
      <c r="K544" s="30">
        <v>12532</v>
      </c>
      <c r="L544" s="19">
        <f>DAY(Таблица14[[#This Row],[Д/проводки]])</f>
        <v>27</v>
      </c>
      <c r="M544" s="19">
        <f>MONTH(Таблица14[[#This Row],[Д/проводки]])</f>
        <v>12</v>
      </c>
      <c r="N544" s="19">
        <f>YEAR(Таблица14[[#This Row],[Д/проводки]])</f>
        <v>2014</v>
      </c>
    </row>
    <row r="545" spans="1:14" x14ac:dyDescent="0.25">
      <c r="A545" s="30">
        <v>766825</v>
      </c>
      <c r="B545" s="30" t="s">
        <v>189</v>
      </c>
      <c r="C545" s="16" t="s">
        <v>2940</v>
      </c>
      <c r="D545" s="16">
        <v>15</v>
      </c>
      <c r="E545" s="16" t="s">
        <v>2937</v>
      </c>
      <c r="F545" s="30" t="s">
        <v>810</v>
      </c>
      <c r="G545" s="30">
        <v>1001</v>
      </c>
      <c r="H545" s="30">
        <v>4</v>
      </c>
      <c r="I545" s="30">
        <v>6916.52</v>
      </c>
      <c r="J545" s="38">
        <v>42000</v>
      </c>
      <c r="K545" s="30">
        <v>10608</v>
      </c>
      <c r="L545" s="19">
        <f>DAY(Таблица14[[#This Row],[Д/проводки]])</f>
        <v>27</v>
      </c>
      <c r="M545" s="19">
        <f>MONTH(Таблица14[[#This Row],[Д/проводки]])</f>
        <v>12</v>
      </c>
      <c r="N545" s="19">
        <f>YEAR(Таблица14[[#This Row],[Д/проводки]])</f>
        <v>2014</v>
      </c>
    </row>
    <row r="546" spans="1:14" x14ac:dyDescent="0.25">
      <c r="A546" s="30">
        <v>662536</v>
      </c>
      <c r="B546" s="30" t="s">
        <v>224</v>
      </c>
      <c r="C546" s="16" t="s">
        <v>2959</v>
      </c>
      <c r="D546" s="16">
        <v>16</v>
      </c>
      <c r="E546" s="16" t="s">
        <v>2958</v>
      </c>
      <c r="F546" s="30" t="s">
        <v>810</v>
      </c>
      <c r="G546" s="30">
        <v>1002</v>
      </c>
      <c r="H546" s="30">
        <v>4</v>
      </c>
      <c r="I546" s="30">
        <v>8178.79</v>
      </c>
      <c r="J546" s="38">
        <v>42000</v>
      </c>
      <c r="K546" s="30">
        <v>12532</v>
      </c>
      <c r="L546" s="19">
        <f>DAY(Таблица14[[#This Row],[Д/проводки]])</f>
        <v>27</v>
      </c>
      <c r="M546" s="19">
        <f>MONTH(Таблица14[[#This Row],[Д/проводки]])</f>
        <v>12</v>
      </c>
      <c r="N546" s="19">
        <f>YEAR(Таблица14[[#This Row],[Д/проводки]])</f>
        <v>2014</v>
      </c>
    </row>
    <row r="547" spans="1:14" x14ac:dyDescent="0.25">
      <c r="A547" s="30">
        <v>799520</v>
      </c>
      <c r="B547" s="30" t="s">
        <v>925</v>
      </c>
      <c r="C547" s="16" t="s">
        <v>3144</v>
      </c>
      <c r="D547" s="16">
        <v>14</v>
      </c>
      <c r="E547" s="16" t="s">
        <v>2941</v>
      </c>
      <c r="F547" s="30" t="s">
        <v>811</v>
      </c>
      <c r="G547" s="30">
        <v>1001</v>
      </c>
      <c r="H547" s="30">
        <v>4</v>
      </c>
      <c r="I547" s="30">
        <v>2399.3200000000002</v>
      </c>
      <c r="J547" s="38">
        <v>42001</v>
      </c>
      <c r="K547" s="30">
        <v>3576</v>
      </c>
      <c r="L547" s="19">
        <f>DAY(Таблица14[[#This Row],[Д/проводки]])</f>
        <v>28</v>
      </c>
      <c r="M547" s="19">
        <f>MONTH(Таблица14[[#This Row],[Д/проводки]])</f>
        <v>12</v>
      </c>
      <c r="N547" s="19">
        <f>YEAR(Таблица14[[#This Row],[Д/проводки]])</f>
        <v>2014</v>
      </c>
    </row>
    <row r="548" spans="1:14" x14ac:dyDescent="0.25">
      <c r="A548" s="30">
        <v>763966</v>
      </c>
      <c r="B548" s="30" t="s">
        <v>123</v>
      </c>
      <c r="C548" s="16" t="s">
        <v>2947</v>
      </c>
      <c r="D548" s="16">
        <v>15</v>
      </c>
      <c r="E548" s="16" t="s">
        <v>2937</v>
      </c>
      <c r="F548" s="30" t="s">
        <v>810</v>
      </c>
      <c r="G548" s="30">
        <v>1002</v>
      </c>
      <c r="H548" s="30">
        <v>4</v>
      </c>
      <c r="I548" s="30">
        <v>6732.94</v>
      </c>
      <c r="J548" s="38">
        <v>42001</v>
      </c>
      <c r="K548" s="30">
        <v>10608</v>
      </c>
      <c r="L548" s="19">
        <f>DAY(Таблица14[[#This Row],[Д/проводки]])</f>
        <v>28</v>
      </c>
      <c r="M548" s="19">
        <f>MONTH(Таблица14[[#This Row],[Д/проводки]])</f>
        <v>12</v>
      </c>
      <c r="N548" s="19">
        <f>YEAR(Таблица14[[#This Row],[Д/проводки]])</f>
        <v>2014</v>
      </c>
    </row>
    <row r="549" spans="1:14" x14ac:dyDescent="0.25">
      <c r="A549" s="30">
        <v>408748</v>
      </c>
      <c r="B549" s="30" t="s">
        <v>319</v>
      </c>
      <c r="C549" s="16" t="s">
        <v>927</v>
      </c>
      <c r="D549" s="16">
        <v>14</v>
      </c>
      <c r="E549" s="16" t="s">
        <v>2941</v>
      </c>
      <c r="F549" s="30" t="s">
        <v>810</v>
      </c>
      <c r="G549" s="30">
        <v>1001</v>
      </c>
      <c r="H549" s="30">
        <v>4</v>
      </c>
      <c r="I549" s="30">
        <v>5692.72</v>
      </c>
      <c r="J549" s="38">
        <v>42002</v>
      </c>
      <c r="K549" s="30">
        <v>8972</v>
      </c>
      <c r="L549" s="19">
        <f>DAY(Таблица14[[#This Row],[Д/проводки]])</f>
        <v>29</v>
      </c>
      <c r="M549" s="19">
        <f>MONTH(Таблица14[[#This Row],[Д/проводки]])</f>
        <v>12</v>
      </c>
      <c r="N549" s="19">
        <f>YEAR(Таблица14[[#This Row],[Д/проводки]])</f>
        <v>2014</v>
      </c>
    </row>
    <row r="550" spans="1:14" x14ac:dyDescent="0.25">
      <c r="A550" s="30">
        <v>661575</v>
      </c>
      <c r="B550" s="30" t="s">
        <v>605</v>
      </c>
      <c r="C550" s="16" t="s">
        <v>2985</v>
      </c>
      <c r="D550" s="16">
        <v>16</v>
      </c>
      <c r="E550" s="16" t="s">
        <v>2950</v>
      </c>
      <c r="F550" s="30" t="s">
        <v>810</v>
      </c>
      <c r="G550" s="30">
        <v>1001</v>
      </c>
      <c r="H550" s="30">
        <v>4</v>
      </c>
      <c r="I550" s="30">
        <v>8167.2</v>
      </c>
      <c r="J550" s="38">
        <v>42002</v>
      </c>
      <c r="K550" s="30">
        <v>12532</v>
      </c>
      <c r="L550" s="19">
        <f>DAY(Таблица14[[#This Row],[Д/проводки]])</f>
        <v>29</v>
      </c>
      <c r="M550" s="19">
        <f>MONTH(Таблица14[[#This Row],[Д/проводки]])</f>
        <v>12</v>
      </c>
      <c r="N550" s="19">
        <f>YEAR(Таблица14[[#This Row],[Д/проводки]])</f>
        <v>2014</v>
      </c>
    </row>
    <row r="551" spans="1:14" x14ac:dyDescent="0.25">
      <c r="A551" s="30">
        <v>799520</v>
      </c>
      <c r="B551" s="30" t="s">
        <v>925</v>
      </c>
      <c r="C551" s="16" t="s">
        <v>3144</v>
      </c>
      <c r="D551" s="16">
        <v>14</v>
      </c>
      <c r="E551" s="16" t="s">
        <v>2941</v>
      </c>
      <c r="F551" s="30" t="s">
        <v>811</v>
      </c>
      <c r="G551" s="30">
        <v>1001</v>
      </c>
      <c r="H551" s="30">
        <v>4</v>
      </c>
      <c r="I551" s="30">
        <v>2399.2800000000002</v>
      </c>
      <c r="J551" s="38">
        <v>42002</v>
      </c>
      <c r="K551" s="30">
        <v>3129</v>
      </c>
      <c r="L551" s="19">
        <f>DAY(Таблица14[[#This Row],[Д/проводки]])</f>
        <v>29</v>
      </c>
      <c r="M551" s="19">
        <f>MONTH(Таблица14[[#This Row],[Д/проводки]])</f>
        <v>12</v>
      </c>
      <c r="N551" s="19">
        <f>YEAR(Таблица14[[#This Row],[Д/проводки]])</f>
        <v>2014</v>
      </c>
    </row>
    <row r="552" spans="1:14" x14ac:dyDescent="0.25">
      <c r="A552" s="30">
        <v>828791</v>
      </c>
      <c r="B552" s="30" t="s">
        <v>162</v>
      </c>
      <c r="C552" s="16" t="s">
        <v>2954</v>
      </c>
      <c r="D552" s="16">
        <v>15</v>
      </c>
      <c r="E552" s="16" t="s">
        <v>2937</v>
      </c>
      <c r="F552" s="30" t="s">
        <v>810</v>
      </c>
      <c r="G552" s="30">
        <v>1002</v>
      </c>
      <c r="H552" s="30">
        <v>4</v>
      </c>
      <c r="I552" s="30">
        <v>7072.96</v>
      </c>
      <c r="J552" s="38">
        <v>42002</v>
      </c>
      <c r="K552" s="30">
        <v>11152</v>
      </c>
      <c r="L552" s="19">
        <f>DAY(Таблица14[[#This Row],[Д/проводки]])</f>
        <v>29</v>
      </c>
      <c r="M552" s="19">
        <f>MONTH(Таблица14[[#This Row],[Д/проводки]])</f>
        <v>12</v>
      </c>
      <c r="N552" s="19">
        <f>YEAR(Таблица14[[#This Row],[Д/проводки]])</f>
        <v>2014</v>
      </c>
    </row>
    <row r="553" spans="1:14" x14ac:dyDescent="0.25">
      <c r="A553" s="30">
        <v>661796</v>
      </c>
      <c r="B553" s="30" t="s">
        <v>787</v>
      </c>
      <c r="C553" s="16" t="s">
        <v>3004</v>
      </c>
      <c r="D553" s="16">
        <v>15</v>
      </c>
      <c r="E553" s="16" t="s">
        <v>3003</v>
      </c>
      <c r="F553" s="30" t="s">
        <v>810</v>
      </c>
      <c r="G553" s="30">
        <v>1001</v>
      </c>
      <c r="H553" s="30">
        <v>4</v>
      </c>
      <c r="I553" s="30">
        <v>6645.3</v>
      </c>
      <c r="J553" s="38">
        <v>42003</v>
      </c>
      <c r="K553" s="30">
        <v>10192</v>
      </c>
      <c r="L553" s="19">
        <f>DAY(Таблица14[[#This Row],[Д/проводки]])</f>
        <v>30</v>
      </c>
      <c r="M553" s="19">
        <f>MONTH(Таблица14[[#This Row],[Д/проводки]])</f>
        <v>12</v>
      </c>
      <c r="N553" s="19">
        <f>YEAR(Таблица14[[#This Row],[Д/проводки]])</f>
        <v>2014</v>
      </c>
    </row>
    <row r="554" spans="1:14" x14ac:dyDescent="0.25">
      <c r="A554" s="30">
        <v>408910</v>
      </c>
      <c r="B554" s="30" t="s">
        <v>638</v>
      </c>
      <c r="C554" s="16" t="s">
        <v>2988</v>
      </c>
      <c r="D554" s="16">
        <v>16</v>
      </c>
      <c r="E554" s="16" t="s">
        <v>2950</v>
      </c>
      <c r="F554" s="30" t="s">
        <v>810</v>
      </c>
      <c r="G554" s="30">
        <v>1002</v>
      </c>
      <c r="H554" s="30">
        <v>4</v>
      </c>
      <c r="I554" s="30">
        <v>8322.0400000000009</v>
      </c>
      <c r="J554" s="38">
        <v>42004</v>
      </c>
      <c r="K554" s="30">
        <v>13132</v>
      </c>
      <c r="L554" s="19">
        <f>DAY(Таблица14[[#This Row],[Д/проводки]])</f>
        <v>31</v>
      </c>
      <c r="M554" s="19">
        <f>MONTH(Таблица14[[#This Row],[Д/проводки]])</f>
        <v>12</v>
      </c>
      <c r="N554" s="19">
        <f>YEAR(Таблица14[[#This Row],[Д/проводки]])</f>
        <v>2014</v>
      </c>
    </row>
    <row r="555" spans="1:14" x14ac:dyDescent="0.25">
      <c r="A555" s="30">
        <v>895245</v>
      </c>
      <c r="B555" s="30" t="s">
        <v>907</v>
      </c>
      <c r="C555" s="16" t="s">
        <v>904</v>
      </c>
      <c r="D555" s="16">
        <v>14</v>
      </c>
      <c r="E555" s="16" t="s">
        <v>2938</v>
      </c>
      <c r="F555" s="30" t="s">
        <v>811</v>
      </c>
      <c r="G555" s="30">
        <v>1002</v>
      </c>
      <c r="H555" s="30">
        <v>4</v>
      </c>
      <c r="I555" s="30">
        <v>2501</v>
      </c>
      <c r="J555" s="38">
        <v>42004</v>
      </c>
      <c r="K555" s="30">
        <v>3640</v>
      </c>
      <c r="L555" s="19">
        <f>DAY(Таблица14[[#This Row],[Д/проводки]])</f>
        <v>31</v>
      </c>
      <c r="M555" s="19">
        <f>MONTH(Таблица14[[#This Row],[Д/проводки]])</f>
        <v>12</v>
      </c>
      <c r="N555" s="19">
        <f>YEAR(Таблица14[[#This Row],[Д/проводки]])</f>
        <v>2014</v>
      </c>
    </row>
    <row r="556" spans="1:14" x14ac:dyDescent="0.25">
      <c r="A556" s="30">
        <v>498828</v>
      </c>
      <c r="B556" s="30" t="s">
        <v>924</v>
      </c>
      <c r="C556" s="16" t="s">
        <v>3158</v>
      </c>
      <c r="D556" s="16">
        <v>13</v>
      </c>
      <c r="E556" s="16" t="s">
        <v>3206</v>
      </c>
      <c r="F556" s="30" t="s">
        <v>811</v>
      </c>
      <c r="G556" s="30">
        <v>1001</v>
      </c>
      <c r="H556" s="30">
        <v>4</v>
      </c>
      <c r="I556" s="30">
        <v>1759.96</v>
      </c>
      <c r="J556" s="38">
        <v>42006</v>
      </c>
      <c r="K556" s="30">
        <v>2560</v>
      </c>
      <c r="L556" s="19">
        <f>DAY(Таблица14[[#This Row],[Д/проводки]])</f>
        <v>2</v>
      </c>
      <c r="M556" s="19">
        <f>MONTH(Таблица14[[#This Row],[Д/проводки]])</f>
        <v>1</v>
      </c>
      <c r="N556" s="19">
        <f>YEAR(Таблица14[[#This Row],[Д/проводки]])</f>
        <v>2015</v>
      </c>
    </row>
    <row r="557" spans="1:14" x14ac:dyDescent="0.25">
      <c r="A557" s="30">
        <v>661482</v>
      </c>
      <c r="B557" s="30" t="s">
        <v>936</v>
      </c>
      <c r="C557" s="16" t="s">
        <v>3157</v>
      </c>
      <c r="D557" s="16">
        <v>13</v>
      </c>
      <c r="E557" s="16" t="s">
        <v>3206</v>
      </c>
      <c r="F557" s="30" t="s">
        <v>811</v>
      </c>
      <c r="G557" s="30">
        <v>1001</v>
      </c>
      <c r="H557" s="30">
        <v>3</v>
      </c>
      <c r="I557" s="30">
        <v>1126.77</v>
      </c>
      <c r="J557" s="38">
        <v>42007</v>
      </c>
      <c r="K557" s="30">
        <v>2031</v>
      </c>
      <c r="L557" s="19">
        <f>DAY(Таблица14[[#This Row],[Д/проводки]])</f>
        <v>3</v>
      </c>
      <c r="M557" s="19">
        <f>MONTH(Таблица14[[#This Row],[Д/проводки]])</f>
        <v>1</v>
      </c>
      <c r="N557" s="19">
        <f>YEAR(Таблица14[[#This Row],[Д/проводки]])</f>
        <v>2015</v>
      </c>
    </row>
    <row r="558" spans="1:14" x14ac:dyDescent="0.25">
      <c r="A558" s="30">
        <v>661693</v>
      </c>
      <c r="B558" s="30" t="s">
        <v>608</v>
      </c>
      <c r="C558" s="16" t="s">
        <v>2985</v>
      </c>
      <c r="D558" s="16">
        <v>16</v>
      </c>
      <c r="E558" s="16" t="s">
        <v>2950</v>
      </c>
      <c r="F558" s="30" t="s">
        <v>810</v>
      </c>
      <c r="G558" s="30">
        <v>1001</v>
      </c>
      <c r="H558" s="30">
        <v>1</v>
      </c>
      <c r="I558" s="30">
        <v>2097.0100000000002</v>
      </c>
      <c r="J558" s="38">
        <v>42007</v>
      </c>
      <c r="K558" s="30">
        <v>3218</v>
      </c>
      <c r="L558" s="19">
        <f>DAY(Таблица14[[#This Row],[Д/проводки]])</f>
        <v>3</v>
      </c>
      <c r="M558" s="19">
        <f>MONTH(Таблица14[[#This Row],[Д/проводки]])</f>
        <v>1</v>
      </c>
      <c r="N558" s="19">
        <f>YEAR(Таблица14[[#This Row],[Д/проводки]])</f>
        <v>2015</v>
      </c>
    </row>
    <row r="559" spans="1:14" x14ac:dyDescent="0.25">
      <c r="A559" s="30">
        <v>665796</v>
      </c>
      <c r="B559" s="30" t="s">
        <v>616</v>
      </c>
      <c r="C559" s="16" t="s">
        <v>2985</v>
      </c>
      <c r="D559" s="16">
        <v>16</v>
      </c>
      <c r="E559" s="16" t="s">
        <v>2950</v>
      </c>
      <c r="F559" s="30" t="s">
        <v>810</v>
      </c>
      <c r="G559" s="30">
        <v>1002</v>
      </c>
      <c r="H559" s="30">
        <v>4</v>
      </c>
      <c r="I559" s="30">
        <v>8559.32</v>
      </c>
      <c r="J559" s="38">
        <v>42007</v>
      </c>
      <c r="K559" s="30">
        <v>12532</v>
      </c>
      <c r="L559" s="19">
        <f>DAY(Таблица14[[#This Row],[Д/проводки]])</f>
        <v>3</v>
      </c>
      <c r="M559" s="19">
        <f>MONTH(Таблица14[[#This Row],[Д/проводки]])</f>
        <v>1</v>
      </c>
      <c r="N559" s="19">
        <f>YEAR(Таблица14[[#This Row],[Д/проводки]])</f>
        <v>2015</v>
      </c>
    </row>
    <row r="560" spans="1:14" x14ac:dyDescent="0.25">
      <c r="A560" s="30">
        <v>408783</v>
      </c>
      <c r="B560" s="30" t="s">
        <v>73</v>
      </c>
      <c r="C560" s="16" t="s">
        <v>904</v>
      </c>
      <c r="D560" s="16">
        <v>14</v>
      </c>
      <c r="E560" s="16" t="s">
        <v>2938</v>
      </c>
      <c r="F560" s="30" t="s">
        <v>810</v>
      </c>
      <c r="G560" s="30">
        <v>1001</v>
      </c>
      <c r="H560" s="30">
        <v>4</v>
      </c>
      <c r="I560" s="30">
        <v>5966.12</v>
      </c>
      <c r="J560" s="38">
        <v>42008</v>
      </c>
      <c r="K560" s="30">
        <v>8972</v>
      </c>
      <c r="L560" s="19">
        <f>DAY(Таблица14[[#This Row],[Д/проводки]])</f>
        <v>4</v>
      </c>
      <c r="M560" s="19">
        <f>MONTH(Таблица14[[#This Row],[Д/проводки]])</f>
        <v>1</v>
      </c>
      <c r="N560" s="19">
        <f>YEAR(Таблица14[[#This Row],[Д/проводки]])</f>
        <v>2015</v>
      </c>
    </row>
    <row r="561" spans="1:14" x14ac:dyDescent="0.25">
      <c r="A561" s="30">
        <v>876268</v>
      </c>
      <c r="B561" s="30" t="s">
        <v>928</v>
      </c>
      <c r="C561" s="16" t="s">
        <v>927</v>
      </c>
      <c r="D561" s="16">
        <v>14</v>
      </c>
      <c r="E561" s="16" t="s">
        <v>2941</v>
      </c>
      <c r="F561" s="30" t="s">
        <v>811</v>
      </c>
      <c r="G561" s="30">
        <v>1001</v>
      </c>
      <c r="H561" s="30">
        <v>4</v>
      </c>
      <c r="I561" s="30">
        <v>2084.7199999999998</v>
      </c>
      <c r="J561" s="38">
        <v>42008</v>
      </c>
      <c r="K561" s="30">
        <v>3240</v>
      </c>
      <c r="L561" s="19">
        <f>DAY(Таблица14[[#This Row],[Д/проводки]])</f>
        <v>4</v>
      </c>
      <c r="M561" s="19">
        <f>MONTH(Таблица14[[#This Row],[Д/проводки]])</f>
        <v>1</v>
      </c>
      <c r="N561" s="19">
        <f>YEAR(Таблица14[[#This Row],[Д/проводки]])</f>
        <v>2015</v>
      </c>
    </row>
    <row r="562" spans="1:14" x14ac:dyDescent="0.25">
      <c r="A562" s="30">
        <v>761819</v>
      </c>
      <c r="B562" s="30" t="s">
        <v>800</v>
      </c>
      <c r="C562" s="16" t="s">
        <v>3012</v>
      </c>
      <c r="D562" s="16">
        <v>17</v>
      </c>
      <c r="E562" s="16" t="s">
        <v>3011</v>
      </c>
      <c r="F562" s="30" t="s">
        <v>810</v>
      </c>
      <c r="G562" s="30">
        <v>1002</v>
      </c>
      <c r="H562" s="30">
        <v>4</v>
      </c>
      <c r="I562" s="30">
        <v>9864.4</v>
      </c>
      <c r="J562" s="38">
        <v>42008</v>
      </c>
      <c r="K562" s="30">
        <v>14820</v>
      </c>
      <c r="L562" s="19">
        <f>DAY(Таблица14[[#This Row],[Д/проводки]])</f>
        <v>4</v>
      </c>
      <c r="M562" s="19">
        <f>MONTH(Таблица14[[#This Row],[Д/проводки]])</f>
        <v>1</v>
      </c>
      <c r="N562" s="19">
        <f>YEAR(Таблица14[[#This Row],[Д/проводки]])</f>
        <v>2015</v>
      </c>
    </row>
    <row r="563" spans="1:14" x14ac:dyDescent="0.25">
      <c r="A563" s="30">
        <v>799520</v>
      </c>
      <c r="B563" s="30" t="s">
        <v>925</v>
      </c>
      <c r="C563" s="16" t="s">
        <v>3144</v>
      </c>
      <c r="D563" s="16">
        <v>14</v>
      </c>
      <c r="E563" s="16" t="s">
        <v>2941</v>
      </c>
      <c r="F563" s="30" t="s">
        <v>811</v>
      </c>
      <c r="G563" s="30">
        <v>1002</v>
      </c>
      <c r="H563" s="30">
        <v>4</v>
      </c>
      <c r="I563" s="30">
        <v>2392.64</v>
      </c>
      <c r="J563" s="38">
        <v>42009</v>
      </c>
      <c r="K563" s="30">
        <v>3576</v>
      </c>
      <c r="L563" s="19">
        <f>DAY(Таблица14[[#This Row],[Д/проводки]])</f>
        <v>5</v>
      </c>
      <c r="M563" s="19">
        <f>MONTH(Таблица14[[#This Row],[Д/проводки]])</f>
        <v>1</v>
      </c>
      <c r="N563" s="19">
        <f>YEAR(Таблица14[[#This Row],[Д/проводки]])</f>
        <v>2015</v>
      </c>
    </row>
    <row r="564" spans="1:14" x14ac:dyDescent="0.25">
      <c r="A564" s="30">
        <v>876265</v>
      </c>
      <c r="B564" s="30" t="s">
        <v>914</v>
      </c>
      <c r="C564" s="16" t="s">
        <v>2981</v>
      </c>
      <c r="D564" s="16">
        <v>16</v>
      </c>
      <c r="E564" s="16" t="s">
        <v>2964</v>
      </c>
      <c r="F564" s="30" t="s">
        <v>811</v>
      </c>
      <c r="G564" s="30">
        <v>1001</v>
      </c>
      <c r="H564" s="30">
        <v>4</v>
      </c>
      <c r="I564" s="30">
        <v>3610.36</v>
      </c>
      <c r="J564" s="38">
        <v>42010</v>
      </c>
      <c r="K564" s="30">
        <v>5840</v>
      </c>
      <c r="L564" s="19">
        <f>DAY(Таблица14[[#This Row],[Д/проводки]])</f>
        <v>6</v>
      </c>
      <c r="M564" s="19">
        <f>MONTH(Таблица14[[#This Row],[Д/проводки]])</f>
        <v>1</v>
      </c>
      <c r="N564" s="19">
        <f>YEAR(Таблица14[[#This Row],[Д/проводки]])</f>
        <v>2015</v>
      </c>
    </row>
    <row r="565" spans="1:14" x14ac:dyDescent="0.25">
      <c r="A565" s="30">
        <v>799521</v>
      </c>
      <c r="B565" s="30" t="s">
        <v>965</v>
      </c>
      <c r="C565" s="16" t="s">
        <v>3171</v>
      </c>
      <c r="D565" s="16">
        <v>16</v>
      </c>
      <c r="E565" s="16" t="s">
        <v>2950</v>
      </c>
      <c r="F565" s="30" t="s">
        <v>811</v>
      </c>
      <c r="G565" s="30">
        <v>1002</v>
      </c>
      <c r="H565" s="30">
        <v>1</v>
      </c>
      <c r="I565" s="30">
        <v>944.92</v>
      </c>
      <c r="J565" s="38">
        <v>42012</v>
      </c>
      <c r="K565" s="30">
        <v>1394</v>
      </c>
      <c r="L565" s="19">
        <f>DAY(Таблица14[[#This Row],[Д/проводки]])</f>
        <v>8</v>
      </c>
      <c r="M565" s="19">
        <f>MONTH(Таблица14[[#This Row],[Д/проводки]])</f>
        <v>1</v>
      </c>
      <c r="N565" s="19">
        <f>YEAR(Таблица14[[#This Row],[Д/проводки]])</f>
        <v>2015</v>
      </c>
    </row>
    <row r="566" spans="1:14" x14ac:dyDescent="0.25">
      <c r="A566" s="30">
        <v>689131</v>
      </c>
      <c r="B566" s="30" t="s">
        <v>111</v>
      </c>
      <c r="C566" s="16" t="s">
        <v>2947</v>
      </c>
      <c r="D566" s="16">
        <v>15</v>
      </c>
      <c r="E566" s="16" t="s">
        <v>2937</v>
      </c>
      <c r="F566" s="30" t="s">
        <v>810</v>
      </c>
      <c r="G566" s="30">
        <v>1001</v>
      </c>
      <c r="H566" s="30">
        <v>4</v>
      </c>
      <c r="I566" s="30">
        <v>7069.17</v>
      </c>
      <c r="J566" s="38">
        <v>42013</v>
      </c>
      <c r="K566" s="30">
        <v>11128</v>
      </c>
      <c r="L566" s="19">
        <f>DAY(Таблица14[[#This Row],[Д/проводки]])</f>
        <v>9</v>
      </c>
      <c r="M566" s="19">
        <f>MONTH(Таблица14[[#This Row],[Д/проводки]])</f>
        <v>1</v>
      </c>
      <c r="N566" s="19">
        <f>YEAR(Таблица14[[#This Row],[Д/проводки]])</f>
        <v>2015</v>
      </c>
    </row>
    <row r="567" spans="1:14" x14ac:dyDescent="0.25">
      <c r="A567" s="30">
        <v>876259</v>
      </c>
      <c r="B567" s="30" t="s">
        <v>887</v>
      </c>
      <c r="C567" s="16" t="s">
        <v>2954</v>
      </c>
      <c r="D567" s="16">
        <v>15</v>
      </c>
      <c r="E567" s="16" t="s">
        <v>2937</v>
      </c>
      <c r="F567" s="30" t="s">
        <v>811</v>
      </c>
      <c r="G567" s="30">
        <v>1001</v>
      </c>
      <c r="H567" s="30">
        <v>1</v>
      </c>
      <c r="I567" s="30">
        <v>757.2</v>
      </c>
      <c r="J567" s="38">
        <v>42015</v>
      </c>
      <c r="K567" s="30">
        <v>1130</v>
      </c>
      <c r="L567" s="19">
        <f>DAY(Таблица14[[#This Row],[Д/проводки]])</f>
        <v>11</v>
      </c>
      <c r="M567" s="19">
        <f>MONTH(Таблица14[[#This Row],[Д/проводки]])</f>
        <v>1</v>
      </c>
      <c r="N567" s="19">
        <f>YEAR(Таблица14[[#This Row],[Д/проводки]])</f>
        <v>2015</v>
      </c>
    </row>
    <row r="568" spans="1:14" x14ac:dyDescent="0.25">
      <c r="A568" s="30">
        <v>498828</v>
      </c>
      <c r="B568" s="30" t="s">
        <v>924</v>
      </c>
      <c r="C568" s="16" t="s">
        <v>3158</v>
      </c>
      <c r="D568" s="16">
        <v>13</v>
      </c>
      <c r="E568" s="16" t="s">
        <v>3206</v>
      </c>
      <c r="F568" s="30" t="s">
        <v>811</v>
      </c>
      <c r="G568" s="30">
        <v>1002</v>
      </c>
      <c r="H568" s="30">
        <v>6</v>
      </c>
      <c r="I568" s="30">
        <v>2629.74</v>
      </c>
      <c r="J568" s="38">
        <v>42015</v>
      </c>
      <c r="K568" s="30">
        <v>3840</v>
      </c>
      <c r="L568" s="19">
        <f>DAY(Таблица14[[#This Row],[Д/проводки]])</f>
        <v>11</v>
      </c>
      <c r="M568" s="19">
        <f>MONTH(Таблица14[[#This Row],[Д/проводки]])</f>
        <v>1</v>
      </c>
      <c r="N568" s="19">
        <f>YEAR(Таблица14[[#This Row],[Д/проводки]])</f>
        <v>2015</v>
      </c>
    </row>
    <row r="569" spans="1:14" x14ac:dyDescent="0.25">
      <c r="A569" s="30">
        <v>661482</v>
      </c>
      <c r="B569" s="30" t="s">
        <v>936</v>
      </c>
      <c r="C569" s="16" t="s">
        <v>3157</v>
      </c>
      <c r="D569" s="16">
        <v>13</v>
      </c>
      <c r="E569" s="16" t="s">
        <v>3206</v>
      </c>
      <c r="F569" s="30" t="s">
        <v>811</v>
      </c>
      <c r="G569" s="30">
        <v>1001</v>
      </c>
      <c r="H569" s="30">
        <v>4</v>
      </c>
      <c r="I569" s="30">
        <v>1502.36</v>
      </c>
      <c r="J569" s="38">
        <v>42017</v>
      </c>
      <c r="K569" s="30">
        <v>2708</v>
      </c>
      <c r="L569" s="19">
        <f>DAY(Таблица14[[#This Row],[Д/проводки]])</f>
        <v>13</v>
      </c>
      <c r="M569" s="19">
        <f>MONTH(Таблица14[[#This Row],[Д/проводки]])</f>
        <v>1</v>
      </c>
      <c r="N569" s="19">
        <f>YEAR(Таблица14[[#This Row],[Д/проводки]])</f>
        <v>2015</v>
      </c>
    </row>
    <row r="570" spans="1:14" x14ac:dyDescent="0.25">
      <c r="A570" s="30">
        <v>887479</v>
      </c>
      <c r="B570" s="30" t="s">
        <v>949</v>
      </c>
      <c r="C570" s="16" t="s">
        <v>3134</v>
      </c>
      <c r="D570" s="16">
        <v>15</v>
      </c>
      <c r="E570" s="16" t="s">
        <v>2948</v>
      </c>
      <c r="F570" s="30" t="s">
        <v>811</v>
      </c>
      <c r="G570" s="30">
        <v>1001</v>
      </c>
      <c r="H570" s="30">
        <v>2</v>
      </c>
      <c r="I570" s="30">
        <v>1492.54</v>
      </c>
      <c r="J570" s="38">
        <v>42017</v>
      </c>
      <c r="K570" s="30">
        <v>2260</v>
      </c>
      <c r="L570" s="19">
        <f>DAY(Таблица14[[#This Row],[Д/проводки]])</f>
        <v>13</v>
      </c>
      <c r="M570" s="19">
        <f>MONTH(Таблица14[[#This Row],[Д/проводки]])</f>
        <v>1</v>
      </c>
      <c r="N570" s="19">
        <f>YEAR(Таблица14[[#This Row],[Д/проводки]])</f>
        <v>2015</v>
      </c>
    </row>
    <row r="571" spans="1:14" x14ac:dyDescent="0.25">
      <c r="A571" s="30">
        <v>405706</v>
      </c>
      <c r="B571" s="30" t="s">
        <v>514</v>
      </c>
      <c r="C571" s="16" t="s">
        <v>2980</v>
      </c>
      <c r="D571" s="16">
        <v>16</v>
      </c>
      <c r="E571" s="16" t="s">
        <v>2964</v>
      </c>
      <c r="F571" s="30" t="s">
        <v>810</v>
      </c>
      <c r="G571" s="30">
        <v>1002</v>
      </c>
      <c r="H571" s="30">
        <v>4</v>
      </c>
      <c r="I571" s="30">
        <v>8254.24</v>
      </c>
      <c r="J571" s="38">
        <v>42017</v>
      </c>
      <c r="K571" s="30">
        <v>13132</v>
      </c>
      <c r="L571" s="19">
        <f>DAY(Таблица14[[#This Row],[Д/проводки]])</f>
        <v>13</v>
      </c>
      <c r="M571" s="19">
        <f>MONTH(Таблица14[[#This Row],[Д/проводки]])</f>
        <v>1</v>
      </c>
      <c r="N571" s="19">
        <f>YEAR(Таблица14[[#This Row],[Д/проводки]])</f>
        <v>2015</v>
      </c>
    </row>
    <row r="572" spans="1:14" x14ac:dyDescent="0.25">
      <c r="A572" s="30">
        <v>661482</v>
      </c>
      <c r="B572" s="30" t="s">
        <v>936</v>
      </c>
      <c r="C572" s="16" t="s">
        <v>3157</v>
      </c>
      <c r="D572" s="16">
        <v>13</v>
      </c>
      <c r="E572" s="16" t="s">
        <v>3206</v>
      </c>
      <c r="F572" s="30" t="s">
        <v>811</v>
      </c>
      <c r="G572" s="30">
        <v>1001</v>
      </c>
      <c r="H572" s="30">
        <v>2</v>
      </c>
      <c r="I572" s="30">
        <v>751.2</v>
      </c>
      <c r="J572" s="38">
        <v>42019</v>
      </c>
      <c r="K572" s="30">
        <v>1354</v>
      </c>
      <c r="L572" s="19">
        <f>DAY(Таблица14[[#This Row],[Д/проводки]])</f>
        <v>15</v>
      </c>
      <c r="M572" s="19">
        <f>MONTH(Таблица14[[#This Row],[Д/проводки]])</f>
        <v>1</v>
      </c>
      <c r="N572" s="19">
        <f>YEAR(Таблица14[[#This Row],[Д/проводки]])</f>
        <v>2015</v>
      </c>
    </row>
    <row r="573" spans="1:14" x14ac:dyDescent="0.25">
      <c r="A573" s="30">
        <v>661482</v>
      </c>
      <c r="B573" s="30" t="s">
        <v>936</v>
      </c>
      <c r="C573" s="16" t="s">
        <v>3157</v>
      </c>
      <c r="D573" s="16">
        <v>13</v>
      </c>
      <c r="E573" s="16" t="s">
        <v>3206</v>
      </c>
      <c r="F573" s="30" t="s">
        <v>811</v>
      </c>
      <c r="G573" s="30">
        <v>1001</v>
      </c>
      <c r="H573" s="30">
        <v>4</v>
      </c>
      <c r="I573" s="30">
        <v>1502.4</v>
      </c>
      <c r="J573" s="38">
        <v>42020</v>
      </c>
      <c r="K573" s="30">
        <v>2708</v>
      </c>
      <c r="L573" s="19">
        <f>DAY(Таблица14[[#This Row],[Д/проводки]])</f>
        <v>16</v>
      </c>
      <c r="M573" s="19">
        <f>MONTH(Таблица14[[#This Row],[Д/проводки]])</f>
        <v>1</v>
      </c>
      <c r="N573" s="19">
        <f>YEAR(Таблица14[[#This Row],[Д/проводки]])</f>
        <v>2015</v>
      </c>
    </row>
    <row r="574" spans="1:14" x14ac:dyDescent="0.25">
      <c r="A574" s="30">
        <v>498828</v>
      </c>
      <c r="B574" s="30" t="s">
        <v>924</v>
      </c>
      <c r="C574" s="16" t="s">
        <v>3158</v>
      </c>
      <c r="D574" s="16">
        <v>13</v>
      </c>
      <c r="E574" s="16" t="s">
        <v>3206</v>
      </c>
      <c r="F574" s="30" t="s">
        <v>811</v>
      </c>
      <c r="G574" s="30">
        <v>1001</v>
      </c>
      <c r="H574" s="30">
        <v>1</v>
      </c>
      <c r="I574" s="30">
        <v>439.97</v>
      </c>
      <c r="J574" s="38">
        <v>42022</v>
      </c>
      <c r="K574" s="30">
        <v>640</v>
      </c>
      <c r="L574" s="19">
        <f>DAY(Таблица14[[#This Row],[Д/проводки]])</f>
        <v>18</v>
      </c>
      <c r="M574" s="19">
        <f>MONTH(Таблица14[[#This Row],[Д/проводки]])</f>
        <v>1</v>
      </c>
      <c r="N574" s="19">
        <f>YEAR(Таблица14[[#This Row],[Д/проводки]])</f>
        <v>2015</v>
      </c>
    </row>
    <row r="575" spans="1:14" x14ac:dyDescent="0.25">
      <c r="A575" s="30">
        <v>405643</v>
      </c>
      <c r="B575" s="30" t="s">
        <v>1233</v>
      </c>
      <c r="C575" s="16" t="s">
        <v>2979</v>
      </c>
      <c r="D575" s="16">
        <v>15</v>
      </c>
      <c r="E575" s="16" t="s">
        <v>2978</v>
      </c>
      <c r="F575" s="30" t="s">
        <v>810</v>
      </c>
      <c r="G575" s="30">
        <v>1002</v>
      </c>
      <c r="H575" s="30">
        <v>4</v>
      </c>
      <c r="I575" s="30">
        <v>6983.08</v>
      </c>
      <c r="J575" s="38">
        <v>42022</v>
      </c>
      <c r="K575" s="30">
        <v>11128</v>
      </c>
      <c r="L575" s="19">
        <f>DAY(Таблица14[[#This Row],[Д/проводки]])</f>
        <v>18</v>
      </c>
      <c r="M575" s="19">
        <f>MONTH(Таблица14[[#This Row],[Д/проводки]])</f>
        <v>1</v>
      </c>
      <c r="N575" s="19">
        <f>YEAR(Таблица14[[#This Row],[Д/проводки]])</f>
        <v>2015</v>
      </c>
    </row>
    <row r="576" spans="1:14" x14ac:dyDescent="0.25">
      <c r="A576" s="30">
        <v>895249</v>
      </c>
      <c r="B576" s="30" t="s">
        <v>901</v>
      </c>
      <c r="C576" s="16" t="s">
        <v>899</v>
      </c>
      <c r="D576" s="16">
        <v>14</v>
      </c>
      <c r="E576" s="16" t="s">
        <v>2938</v>
      </c>
      <c r="F576" s="30" t="s">
        <v>811</v>
      </c>
      <c r="G576" s="30">
        <v>1001</v>
      </c>
      <c r="H576" s="30">
        <v>4</v>
      </c>
      <c r="I576" s="30">
        <v>3205.76</v>
      </c>
      <c r="J576" s="38">
        <v>42023</v>
      </c>
      <c r="K576" s="30">
        <v>4720</v>
      </c>
      <c r="L576" s="19">
        <f>DAY(Таблица14[[#This Row],[Д/проводки]])</f>
        <v>19</v>
      </c>
      <c r="M576" s="19">
        <f>MONTH(Таблица14[[#This Row],[Д/проводки]])</f>
        <v>1</v>
      </c>
      <c r="N576" s="19">
        <f>YEAR(Таблица14[[#This Row],[Д/проводки]])</f>
        <v>2015</v>
      </c>
    </row>
    <row r="577" spans="1:14" x14ac:dyDescent="0.25">
      <c r="A577" s="30">
        <v>445808</v>
      </c>
      <c r="B577" s="30" t="s">
        <v>937</v>
      </c>
      <c r="C577" s="16" t="s">
        <v>3157</v>
      </c>
      <c r="D577" s="16">
        <v>13</v>
      </c>
      <c r="E577" s="16" t="s">
        <v>3206</v>
      </c>
      <c r="F577" s="30" t="s">
        <v>811</v>
      </c>
      <c r="G577" s="30">
        <v>1001</v>
      </c>
      <c r="H577" s="30">
        <v>4</v>
      </c>
      <c r="I577" s="30">
        <v>1784.88</v>
      </c>
      <c r="J577" s="38">
        <v>42025</v>
      </c>
      <c r="K577" s="30">
        <v>2700</v>
      </c>
      <c r="L577" s="19">
        <f>DAY(Таблица14[[#This Row],[Д/проводки]])</f>
        <v>21</v>
      </c>
      <c r="M577" s="19">
        <f>MONTH(Таблица14[[#This Row],[Д/проводки]])</f>
        <v>1</v>
      </c>
      <c r="N577" s="19">
        <f>YEAR(Таблица14[[#This Row],[Д/проводки]])</f>
        <v>2015</v>
      </c>
    </row>
    <row r="578" spans="1:14" x14ac:dyDescent="0.25">
      <c r="A578" s="30">
        <v>895827</v>
      </c>
      <c r="B578" s="30" t="s">
        <v>979</v>
      </c>
      <c r="C578" s="16" t="s">
        <v>3170</v>
      </c>
      <c r="D578" s="16">
        <v>16</v>
      </c>
      <c r="E578" s="16" t="s">
        <v>3005</v>
      </c>
      <c r="F578" s="30" t="s">
        <v>811</v>
      </c>
      <c r="G578" s="30">
        <v>1001</v>
      </c>
      <c r="H578" s="30">
        <v>2</v>
      </c>
      <c r="I578" s="30">
        <v>1818.3</v>
      </c>
      <c r="J578" s="38">
        <v>42025</v>
      </c>
      <c r="K578" s="30">
        <v>2560</v>
      </c>
      <c r="L578" s="19">
        <f>DAY(Таблица14[[#This Row],[Д/проводки]])</f>
        <v>21</v>
      </c>
      <c r="M578" s="19">
        <f>MONTH(Таблица14[[#This Row],[Д/проводки]])</f>
        <v>1</v>
      </c>
      <c r="N578" s="19">
        <f>YEAR(Таблица14[[#This Row],[Д/проводки]])</f>
        <v>2015</v>
      </c>
    </row>
    <row r="579" spans="1:14" x14ac:dyDescent="0.25">
      <c r="A579" s="30">
        <v>887479</v>
      </c>
      <c r="B579" s="30" t="s">
        <v>949</v>
      </c>
      <c r="C579" s="16" t="s">
        <v>3134</v>
      </c>
      <c r="D579" s="16">
        <v>15</v>
      </c>
      <c r="E579" s="16" t="s">
        <v>2948</v>
      </c>
      <c r="F579" s="30" t="s">
        <v>811</v>
      </c>
      <c r="G579" s="30">
        <v>1002</v>
      </c>
      <c r="H579" s="30">
        <v>1</v>
      </c>
      <c r="I579" s="30">
        <v>746.27</v>
      </c>
      <c r="J579" s="38">
        <v>42025</v>
      </c>
      <c r="K579" s="30">
        <v>1130</v>
      </c>
      <c r="L579" s="19">
        <f>DAY(Таблица14[[#This Row],[Д/проводки]])</f>
        <v>21</v>
      </c>
      <c r="M579" s="19">
        <f>MONTH(Таблица14[[#This Row],[Д/проводки]])</f>
        <v>1</v>
      </c>
      <c r="N579" s="19">
        <f>YEAR(Таблица14[[#This Row],[Д/проводки]])</f>
        <v>2015</v>
      </c>
    </row>
    <row r="580" spans="1:14" x14ac:dyDescent="0.25">
      <c r="A580" s="30">
        <v>11525316</v>
      </c>
      <c r="B580" s="30" t="s">
        <v>3218</v>
      </c>
      <c r="C580" s="16" t="s">
        <v>3218</v>
      </c>
      <c r="D580" s="16" t="s">
        <v>3218</v>
      </c>
      <c r="E580" s="16" t="s">
        <v>3218</v>
      </c>
      <c r="F580" s="16" t="s">
        <v>3218</v>
      </c>
      <c r="G580" s="30">
        <v>1002</v>
      </c>
      <c r="H580" s="30">
        <v>4</v>
      </c>
      <c r="I580" s="30">
        <v>14501.6</v>
      </c>
      <c r="J580" s="38">
        <v>42025</v>
      </c>
      <c r="K580" s="30">
        <v>19320</v>
      </c>
      <c r="L580" s="19">
        <f>DAY(Таблица14[[#This Row],[Д/проводки]])</f>
        <v>21</v>
      </c>
      <c r="M580" s="19">
        <f>MONTH(Таблица14[[#This Row],[Д/проводки]])</f>
        <v>1</v>
      </c>
      <c r="N580" s="19">
        <f>YEAR(Таблица14[[#This Row],[Д/проводки]])</f>
        <v>2015</v>
      </c>
    </row>
    <row r="581" spans="1:14" x14ac:dyDescent="0.25">
      <c r="A581" s="30">
        <v>11526099</v>
      </c>
      <c r="B581" s="30" t="s">
        <v>3218</v>
      </c>
      <c r="C581" s="16" t="s">
        <v>3218</v>
      </c>
      <c r="D581" s="16" t="s">
        <v>3218</v>
      </c>
      <c r="E581" s="16" t="s">
        <v>3218</v>
      </c>
      <c r="F581" s="16" t="s">
        <v>3218</v>
      </c>
      <c r="G581" s="30">
        <v>1002</v>
      </c>
      <c r="H581" s="30">
        <v>4</v>
      </c>
      <c r="I581" s="30">
        <v>5593.2</v>
      </c>
      <c r="J581" s="38">
        <v>42025</v>
      </c>
      <c r="K581" s="30">
        <v>6920</v>
      </c>
      <c r="L581" s="19">
        <f>DAY(Таблица14[[#This Row],[Д/проводки]])</f>
        <v>21</v>
      </c>
      <c r="M581" s="19">
        <f>MONTH(Таблица14[[#This Row],[Д/проводки]])</f>
        <v>1</v>
      </c>
      <c r="N581" s="19">
        <f>YEAR(Таблица14[[#This Row],[Д/проводки]])</f>
        <v>2015</v>
      </c>
    </row>
    <row r="582" spans="1:14" x14ac:dyDescent="0.25">
      <c r="A582" s="30">
        <v>446437</v>
      </c>
      <c r="B582" s="30" t="s">
        <v>2737</v>
      </c>
      <c r="C582" s="16" t="s">
        <v>3167</v>
      </c>
      <c r="D582" s="16">
        <v>16</v>
      </c>
      <c r="E582" s="16" t="s">
        <v>3207</v>
      </c>
      <c r="F582" s="30" t="s">
        <v>811</v>
      </c>
      <c r="G582" s="30">
        <v>1001</v>
      </c>
      <c r="H582" s="30">
        <v>2</v>
      </c>
      <c r="I582" s="30">
        <v>2322.02</v>
      </c>
      <c r="J582" s="38">
        <v>42026</v>
      </c>
      <c r="K582" s="30">
        <v>3425</v>
      </c>
      <c r="L582" s="19">
        <f>DAY(Таблица14[[#This Row],[Д/проводки]])</f>
        <v>22</v>
      </c>
      <c r="M582" s="19">
        <f>MONTH(Таблица14[[#This Row],[Д/проводки]])</f>
        <v>1</v>
      </c>
      <c r="N582" s="19">
        <f>YEAR(Таблица14[[#This Row],[Д/проводки]])</f>
        <v>2015</v>
      </c>
    </row>
    <row r="583" spans="1:14" x14ac:dyDescent="0.25">
      <c r="A583" s="30">
        <v>661740</v>
      </c>
      <c r="B583" s="30" t="s">
        <v>154</v>
      </c>
      <c r="C583" s="16" t="s">
        <v>2632</v>
      </c>
      <c r="D583" s="16">
        <v>15</v>
      </c>
      <c r="E583" s="16" t="s">
        <v>2937</v>
      </c>
      <c r="F583" s="30" t="s">
        <v>810</v>
      </c>
      <c r="G583" s="30">
        <v>1002</v>
      </c>
      <c r="H583" s="30">
        <v>4</v>
      </c>
      <c r="I583" s="30">
        <v>6779.68</v>
      </c>
      <c r="J583" s="38">
        <v>42026</v>
      </c>
      <c r="K583" s="30">
        <v>10608</v>
      </c>
      <c r="L583" s="19">
        <f>DAY(Таблица14[[#This Row],[Д/проводки]])</f>
        <v>22</v>
      </c>
      <c r="M583" s="19">
        <f>MONTH(Таблица14[[#This Row],[Д/проводки]])</f>
        <v>1</v>
      </c>
      <c r="N583" s="19">
        <f>YEAR(Таблица14[[#This Row],[Д/проводки]])</f>
        <v>2015</v>
      </c>
    </row>
    <row r="584" spans="1:14" x14ac:dyDescent="0.25">
      <c r="A584" s="30">
        <v>408783</v>
      </c>
      <c r="B584" s="30" t="s">
        <v>73</v>
      </c>
      <c r="C584" s="16" t="s">
        <v>904</v>
      </c>
      <c r="D584" s="16">
        <v>14</v>
      </c>
      <c r="E584" s="16" t="s">
        <v>2938</v>
      </c>
      <c r="F584" s="30" t="s">
        <v>810</v>
      </c>
      <c r="G584" s="30">
        <v>1002</v>
      </c>
      <c r="H584" s="30">
        <v>4</v>
      </c>
      <c r="I584" s="30">
        <v>5796.32</v>
      </c>
      <c r="J584" s="38">
        <v>42028</v>
      </c>
      <c r="K584" s="30">
        <v>8972</v>
      </c>
      <c r="L584" s="19">
        <f>DAY(Таблица14[[#This Row],[Д/проводки]])</f>
        <v>24</v>
      </c>
      <c r="M584" s="19">
        <f>MONTH(Таблица14[[#This Row],[Д/проводки]])</f>
        <v>1</v>
      </c>
      <c r="N584" s="19">
        <f>YEAR(Таблица14[[#This Row],[Д/проводки]])</f>
        <v>2015</v>
      </c>
    </row>
    <row r="585" spans="1:14" x14ac:dyDescent="0.25">
      <c r="A585" s="30">
        <v>661482</v>
      </c>
      <c r="B585" s="30" t="s">
        <v>936</v>
      </c>
      <c r="C585" s="16" t="s">
        <v>3157</v>
      </c>
      <c r="D585" s="16">
        <v>13</v>
      </c>
      <c r="E585" s="16" t="s">
        <v>3206</v>
      </c>
      <c r="F585" s="30" t="s">
        <v>811</v>
      </c>
      <c r="G585" s="30">
        <v>1002</v>
      </c>
      <c r="H585" s="30">
        <v>4</v>
      </c>
      <c r="I585" s="30">
        <v>1835.84</v>
      </c>
      <c r="J585" s="38">
        <v>42028</v>
      </c>
      <c r="K585" s="30">
        <v>2708</v>
      </c>
      <c r="L585" s="19">
        <f>DAY(Таблица14[[#This Row],[Д/проводки]])</f>
        <v>24</v>
      </c>
      <c r="M585" s="19">
        <f>MONTH(Таблица14[[#This Row],[Д/проводки]])</f>
        <v>1</v>
      </c>
      <c r="N585" s="19">
        <f>YEAR(Таблица14[[#This Row],[Д/проводки]])</f>
        <v>2015</v>
      </c>
    </row>
    <row r="586" spans="1:14" x14ac:dyDescent="0.25">
      <c r="A586" s="30">
        <v>405690</v>
      </c>
      <c r="B586" s="30" t="s">
        <v>555</v>
      </c>
      <c r="C586" s="16" t="s">
        <v>2982</v>
      </c>
      <c r="D586" s="16">
        <v>15</v>
      </c>
      <c r="E586" s="16" t="s">
        <v>2949</v>
      </c>
      <c r="F586" s="30" t="s">
        <v>810</v>
      </c>
      <c r="G586" s="30">
        <v>1001</v>
      </c>
      <c r="H586" s="30">
        <v>4</v>
      </c>
      <c r="I586" s="30">
        <v>7389.84</v>
      </c>
      <c r="J586" s="38">
        <v>42030</v>
      </c>
      <c r="K586" s="30">
        <v>11128</v>
      </c>
      <c r="L586" s="19">
        <f>DAY(Таблица14[[#This Row],[Д/проводки]])</f>
        <v>26</v>
      </c>
      <c r="M586" s="19">
        <f>MONTH(Таблица14[[#This Row],[Д/проводки]])</f>
        <v>1</v>
      </c>
      <c r="N586" s="19">
        <f>YEAR(Таблица14[[#This Row],[Д/проводки]])</f>
        <v>2015</v>
      </c>
    </row>
    <row r="587" spans="1:14" x14ac:dyDescent="0.25">
      <c r="A587" s="30">
        <v>799520</v>
      </c>
      <c r="B587" s="30" t="s">
        <v>925</v>
      </c>
      <c r="C587" s="16" t="s">
        <v>3144</v>
      </c>
      <c r="D587" s="16">
        <v>14</v>
      </c>
      <c r="E587" s="16" t="s">
        <v>2941</v>
      </c>
      <c r="F587" s="30" t="s">
        <v>811</v>
      </c>
      <c r="G587" s="30">
        <v>1002</v>
      </c>
      <c r="H587" s="30">
        <v>2</v>
      </c>
      <c r="I587" s="30">
        <v>1196.32</v>
      </c>
      <c r="J587" s="38">
        <v>42034</v>
      </c>
      <c r="K587" s="30">
        <v>1788</v>
      </c>
      <c r="L587" s="19">
        <f>DAY(Таблица14[[#This Row],[Д/проводки]])</f>
        <v>30</v>
      </c>
      <c r="M587" s="19">
        <f>MONTH(Таблица14[[#This Row],[Д/проводки]])</f>
        <v>1</v>
      </c>
      <c r="N587" s="19">
        <f>YEAR(Таблица14[[#This Row],[Д/проводки]])</f>
        <v>2015</v>
      </c>
    </row>
    <row r="588" spans="1:14" x14ac:dyDescent="0.25">
      <c r="A588" s="30">
        <v>408992</v>
      </c>
      <c r="B588" s="30" t="s">
        <v>644</v>
      </c>
      <c r="C588" s="16" t="s">
        <v>2988</v>
      </c>
      <c r="D588" s="16">
        <v>16</v>
      </c>
      <c r="E588" s="16" t="s">
        <v>2950</v>
      </c>
      <c r="F588" s="30" t="s">
        <v>810</v>
      </c>
      <c r="G588" s="30">
        <v>1002</v>
      </c>
      <c r="H588" s="30">
        <v>4</v>
      </c>
      <c r="I588" s="30">
        <v>8322.0400000000009</v>
      </c>
      <c r="J588" s="38">
        <v>42035</v>
      </c>
      <c r="K588" s="30">
        <v>13132</v>
      </c>
      <c r="L588" s="19">
        <f>DAY(Таблица14[[#This Row],[Д/проводки]])</f>
        <v>31</v>
      </c>
      <c r="M588" s="19">
        <f>MONTH(Таблица14[[#This Row],[Д/проводки]])</f>
        <v>1</v>
      </c>
      <c r="N588" s="19">
        <f>YEAR(Таблица14[[#This Row],[Д/проводки]])</f>
        <v>2015</v>
      </c>
    </row>
    <row r="589" spans="1:14" x14ac:dyDescent="0.25">
      <c r="A589" s="30">
        <v>661738</v>
      </c>
      <c r="B589" s="30" t="s">
        <v>150</v>
      </c>
      <c r="C589" s="16" t="s">
        <v>2632</v>
      </c>
      <c r="D589" s="16">
        <v>15</v>
      </c>
      <c r="E589" s="16" t="s">
        <v>2937</v>
      </c>
      <c r="F589" s="30" t="s">
        <v>810</v>
      </c>
      <c r="G589" s="30">
        <v>1001</v>
      </c>
      <c r="H589" s="30">
        <v>4</v>
      </c>
      <c r="I589" s="30">
        <v>7050.84</v>
      </c>
      <c r="J589" s="38">
        <v>42036</v>
      </c>
      <c r="K589" s="30">
        <v>11128</v>
      </c>
      <c r="L589" s="19">
        <f>DAY(Таблица14[[#This Row],[Д/проводки]])</f>
        <v>1</v>
      </c>
      <c r="M589" s="19">
        <f>MONTH(Таблица14[[#This Row],[Д/проводки]])</f>
        <v>2</v>
      </c>
      <c r="N589" s="19">
        <f>YEAR(Таблица14[[#This Row],[Д/проводки]])</f>
        <v>2015</v>
      </c>
    </row>
    <row r="590" spans="1:14" x14ac:dyDescent="0.25">
      <c r="A590" s="30">
        <v>763967</v>
      </c>
      <c r="B590" s="30" t="s">
        <v>482</v>
      </c>
      <c r="C590" s="16" t="s">
        <v>2641</v>
      </c>
      <c r="D590" s="16">
        <v>16</v>
      </c>
      <c r="E590" s="16" t="s">
        <v>2977</v>
      </c>
      <c r="F590" s="30" t="s">
        <v>810</v>
      </c>
      <c r="G590" s="30">
        <v>1001</v>
      </c>
      <c r="H590" s="30">
        <v>4</v>
      </c>
      <c r="I590" s="30">
        <v>8774.5300000000007</v>
      </c>
      <c r="J590" s="38">
        <v>42036</v>
      </c>
      <c r="K590" s="30">
        <v>13132</v>
      </c>
      <c r="L590" s="19">
        <f>DAY(Таблица14[[#This Row],[Д/проводки]])</f>
        <v>1</v>
      </c>
      <c r="M590" s="19">
        <f>MONTH(Таблица14[[#This Row],[Д/проводки]])</f>
        <v>2</v>
      </c>
      <c r="N590" s="19">
        <f>YEAR(Таблица14[[#This Row],[Д/проводки]])</f>
        <v>2015</v>
      </c>
    </row>
    <row r="591" spans="1:14" x14ac:dyDescent="0.25">
      <c r="A591" s="30">
        <v>666000</v>
      </c>
      <c r="B591" s="30" t="s">
        <v>530</v>
      </c>
      <c r="C591" s="16" t="s">
        <v>2981</v>
      </c>
      <c r="D591" s="16">
        <v>16</v>
      </c>
      <c r="E591" s="16" t="s">
        <v>2964</v>
      </c>
      <c r="F591" s="30" t="s">
        <v>810</v>
      </c>
      <c r="G591" s="30">
        <v>1002</v>
      </c>
      <c r="H591" s="30">
        <v>4</v>
      </c>
      <c r="I591" s="30">
        <v>7957.08</v>
      </c>
      <c r="J591" s="38">
        <v>42036</v>
      </c>
      <c r="K591" s="30">
        <v>12532</v>
      </c>
      <c r="L591" s="19">
        <f>DAY(Таблица14[[#This Row],[Д/проводки]])</f>
        <v>1</v>
      </c>
      <c r="M591" s="19">
        <f>MONTH(Таблица14[[#This Row],[Д/проводки]])</f>
        <v>2</v>
      </c>
      <c r="N591" s="19">
        <f>YEAR(Таблица14[[#This Row],[Д/проводки]])</f>
        <v>2015</v>
      </c>
    </row>
    <row r="592" spans="1:14" x14ac:dyDescent="0.25">
      <c r="A592" s="30">
        <v>672384</v>
      </c>
      <c r="B592" s="30" t="s">
        <v>738</v>
      </c>
      <c r="C592" s="16" t="s">
        <v>3172</v>
      </c>
      <c r="D592" s="16">
        <v>17</v>
      </c>
      <c r="E592" s="16" t="s">
        <v>2993</v>
      </c>
      <c r="F592" s="30" t="s">
        <v>810</v>
      </c>
      <c r="G592" s="30">
        <v>1002</v>
      </c>
      <c r="H592" s="30">
        <v>4</v>
      </c>
      <c r="I592" s="30">
        <v>12623.72</v>
      </c>
      <c r="J592" s="38">
        <v>42036</v>
      </c>
      <c r="K592" s="30">
        <v>17876</v>
      </c>
      <c r="L592" s="19">
        <f>DAY(Таблица14[[#This Row],[Д/проводки]])</f>
        <v>1</v>
      </c>
      <c r="M592" s="19">
        <f>MONTH(Таблица14[[#This Row],[Д/проводки]])</f>
        <v>2</v>
      </c>
      <c r="N592" s="19">
        <f>YEAR(Таблица14[[#This Row],[Д/проводки]])</f>
        <v>2015</v>
      </c>
    </row>
    <row r="593" spans="1:14" x14ac:dyDescent="0.25">
      <c r="A593" s="30">
        <v>650323</v>
      </c>
      <c r="B593" s="30" t="s">
        <v>932</v>
      </c>
      <c r="C593" s="16" t="s">
        <v>3173</v>
      </c>
      <c r="D593" s="16">
        <v>14</v>
      </c>
      <c r="E593" s="16" t="s">
        <v>2941</v>
      </c>
      <c r="F593" s="30" t="s">
        <v>811</v>
      </c>
      <c r="G593" s="30">
        <v>1001</v>
      </c>
      <c r="H593" s="30">
        <v>2</v>
      </c>
      <c r="I593" s="30">
        <v>1133.1400000000001</v>
      </c>
      <c r="J593" s="38">
        <v>42037</v>
      </c>
      <c r="K593" s="30">
        <v>100</v>
      </c>
      <c r="L593" s="19">
        <f>DAY(Таблица14[[#This Row],[Д/проводки]])</f>
        <v>2</v>
      </c>
      <c r="M593" s="19">
        <f>MONTH(Таблица14[[#This Row],[Д/проводки]])</f>
        <v>2</v>
      </c>
      <c r="N593" s="19">
        <f>YEAR(Таблица14[[#This Row],[Д/проводки]])</f>
        <v>2015</v>
      </c>
    </row>
    <row r="594" spans="1:14" x14ac:dyDescent="0.25">
      <c r="A594" s="30">
        <v>876270</v>
      </c>
      <c r="B594" s="30" t="s">
        <v>935</v>
      </c>
      <c r="C594" s="16" t="s">
        <v>3129</v>
      </c>
      <c r="D594" s="16">
        <v>13</v>
      </c>
      <c r="E594" s="16" t="s">
        <v>3206</v>
      </c>
      <c r="F594" s="30" t="s">
        <v>811</v>
      </c>
      <c r="G594" s="30">
        <v>1001</v>
      </c>
      <c r="H594" s="30">
        <v>2</v>
      </c>
      <c r="I594" s="30">
        <v>872.68</v>
      </c>
      <c r="J594" s="38">
        <v>42037</v>
      </c>
      <c r="K594" s="30">
        <v>1192</v>
      </c>
      <c r="L594" s="19">
        <f>DAY(Таблица14[[#This Row],[Д/проводки]])</f>
        <v>2</v>
      </c>
      <c r="M594" s="19">
        <f>MONTH(Таблица14[[#This Row],[Д/проводки]])</f>
        <v>2</v>
      </c>
      <c r="N594" s="19">
        <f>YEAR(Таблица14[[#This Row],[Д/проводки]])</f>
        <v>2015</v>
      </c>
    </row>
    <row r="595" spans="1:14" x14ac:dyDescent="0.25">
      <c r="A595" s="30">
        <v>903309</v>
      </c>
      <c r="B595" s="30" t="s">
        <v>881</v>
      </c>
      <c r="C595" s="16" t="s">
        <v>2625</v>
      </c>
      <c r="D595" s="16">
        <v>16</v>
      </c>
      <c r="E595" s="16" t="s">
        <v>2974</v>
      </c>
      <c r="F595" s="30" t="s">
        <v>811</v>
      </c>
      <c r="G595" s="30">
        <v>1002</v>
      </c>
      <c r="H595" s="30">
        <v>2</v>
      </c>
      <c r="I595" s="30">
        <v>1766.92</v>
      </c>
      <c r="J595" s="38">
        <v>42037</v>
      </c>
      <c r="K595" s="30">
        <v>2502</v>
      </c>
      <c r="L595" s="19">
        <f>DAY(Таблица14[[#This Row],[Д/проводки]])</f>
        <v>2</v>
      </c>
      <c r="M595" s="19">
        <f>MONTH(Таблица14[[#This Row],[Д/проводки]])</f>
        <v>2</v>
      </c>
      <c r="N595" s="19">
        <f>YEAR(Таблица14[[#This Row],[Д/проводки]])</f>
        <v>2015</v>
      </c>
    </row>
    <row r="596" spans="1:14" x14ac:dyDescent="0.25">
      <c r="A596" s="30">
        <v>11536050</v>
      </c>
      <c r="B596" s="30" t="s">
        <v>3218</v>
      </c>
      <c r="C596" s="16" t="s">
        <v>3218</v>
      </c>
      <c r="D596" s="16" t="s">
        <v>3218</v>
      </c>
      <c r="E596" s="16" t="s">
        <v>3218</v>
      </c>
      <c r="F596" s="16" t="s">
        <v>3218</v>
      </c>
      <c r="G596" s="30">
        <v>1001</v>
      </c>
      <c r="H596" s="30">
        <v>4</v>
      </c>
      <c r="I596" s="30">
        <v>13555.6</v>
      </c>
      <c r="J596" s="38">
        <v>42038</v>
      </c>
      <c r="K596" s="30">
        <v>17288</v>
      </c>
      <c r="L596" s="19">
        <f>DAY(Таблица14[[#This Row],[Д/проводки]])</f>
        <v>3</v>
      </c>
      <c r="M596" s="19">
        <f>MONTH(Таблица14[[#This Row],[Д/проводки]])</f>
        <v>2</v>
      </c>
      <c r="N596" s="19">
        <f>YEAR(Таблица14[[#This Row],[Д/проводки]])</f>
        <v>2015</v>
      </c>
    </row>
    <row r="597" spans="1:14" x14ac:dyDescent="0.25">
      <c r="A597" s="30">
        <v>447780</v>
      </c>
      <c r="B597" s="30" t="s">
        <v>943</v>
      </c>
      <c r="C597" s="16" t="s">
        <v>3163</v>
      </c>
      <c r="D597" s="16">
        <v>14</v>
      </c>
      <c r="E597" s="16" t="s">
        <v>2938</v>
      </c>
      <c r="F597" s="30" t="s">
        <v>811</v>
      </c>
      <c r="G597" s="30">
        <v>1002</v>
      </c>
      <c r="H597" s="30">
        <v>4</v>
      </c>
      <c r="I597" s="30">
        <v>2549.16</v>
      </c>
      <c r="J597" s="38">
        <v>42038</v>
      </c>
      <c r="K597" s="30">
        <v>3760</v>
      </c>
      <c r="L597" s="19">
        <f>DAY(Таблица14[[#This Row],[Д/проводки]])</f>
        <v>3</v>
      </c>
      <c r="M597" s="19">
        <f>MONTH(Таблица14[[#This Row],[Д/проводки]])</f>
        <v>2</v>
      </c>
      <c r="N597" s="19">
        <f>YEAR(Таблица14[[#This Row],[Д/проводки]])</f>
        <v>2015</v>
      </c>
    </row>
    <row r="598" spans="1:14" x14ac:dyDescent="0.25">
      <c r="A598" s="30">
        <v>447780</v>
      </c>
      <c r="B598" s="30" t="s">
        <v>943</v>
      </c>
      <c r="C598" s="16" t="s">
        <v>3163</v>
      </c>
      <c r="D598" s="16">
        <v>14</v>
      </c>
      <c r="E598" s="16" t="s">
        <v>2938</v>
      </c>
      <c r="F598" s="30" t="s">
        <v>811</v>
      </c>
      <c r="G598" s="30">
        <v>1002</v>
      </c>
      <c r="H598" s="30">
        <v>4</v>
      </c>
      <c r="I598" s="30">
        <v>2549.16</v>
      </c>
      <c r="J598" s="38">
        <v>42038</v>
      </c>
      <c r="K598" s="30">
        <v>3760</v>
      </c>
      <c r="L598" s="19">
        <f>DAY(Таблица14[[#This Row],[Д/проводки]])</f>
        <v>3</v>
      </c>
      <c r="M598" s="19">
        <f>MONTH(Таблица14[[#This Row],[Д/проводки]])</f>
        <v>2</v>
      </c>
      <c r="N598" s="19">
        <f>YEAR(Таблица14[[#This Row],[Д/проводки]])</f>
        <v>2015</v>
      </c>
    </row>
    <row r="599" spans="1:14" x14ac:dyDescent="0.25">
      <c r="A599" s="30">
        <v>895249</v>
      </c>
      <c r="B599" s="30" t="s">
        <v>901</v>
      </c>
      <c r="C599" s="16" t="s">
        <v>899</v>
      </c>
      <c r="D599" s="16">
        <v>14</v>
      </c>
      <c r="E599" s="16" t="s">
        <v>2938</v>
      </c>
      <c r="F599" s="30" t="s">
        <v>811</v>
      </c>
      <c r="G599" s="30">
        <v>1002</v>
      </c>
      <c r="H599" s="30">
        <v>4</v>
      </c>
      <c r="I599" s="30">
        <v>3237.44</v>
      </c>
      <c r="J599" s="38">
        <v>42039</v>
      </c>
      <c r="K599" s="30">
        <v>4720</v>
      </c>
      <c r="L599" s="19">
        <f>DAY(Таблица14[[#This Row],[Д/проводки]])</f>
        <v>4</v>
      </c>
      <c r="M599" s="19">
        <f>MONTH(Таблица14[[#This Row],[Д/проводки]])</f>
        <v>2</v>
      </c>
      <c r="N599" s="19">
        <f>YEAR(Таблица14[[#This Row],[Д/проводки]])</f>
        <v>2015</v>
      </c>
    </row>
    <row r="600" spans="1:14" x14ac:dyDescent="0.25">
      <c r="A600" s="30">
        <v>408872</v>
      </c>
      <c r="B600" s="30" t="s">
        <v>127</v>
      </c>
      <c r="C600" s="16" t="s">
        <v>3174</v>
      </c>
      <c r="D600" s="16">
        <v>15</v>
      </c>
      <c r="E600" s="16" t="s">
        <v>2937</v>
      </c>
      <c r="F600" s="30" t="s">
        <v>810</v>
      </c>
      <c r="G600" s="30">
        <v>1001</v>
      </c>
      <c r="H600" s="30">
        <v>1</v>
      </c>
      <c r="I600" s="30">
        <v>1847.46</v>
      </c>
      <c r="J600" s="38">
        <v>42042</v>
      </c>
      <c r="K600" s="30">
        <v>20</v>
      </c>
      <c r="L600" s="19">
        <f>DAY(Таблица14[[#This Row],[Д/проводки]])</f>
        <v>7</v>
      </c>
      <c r="M600" s="19">
        <f>MONTH(Таблица14[[#This Row],[Д/проводки]])</f>
        <v>2</v>
      </c>
      <c r="N600" s="19">
        <f>YEAR(Таблица14[[#This Row],[Д/проводки]])</f>
        <v>2015</v>
      </c>
    </row>
    <row r="601" spans="1:14" x14ac:dyDescent="0.25">
      <c r="A601" s="30">
        <v>665964</v>
      </c>
      <c r="B601" s="30" t="s">
        <v>119</v>
      </c>
      <c r="C601" s="16" t="s">
        <v>3174</v>
      </c>
      <c r="D601" s="16">
        <v>15</v>
      </c>
      <c r="E601" s="16" t="s">
        <v>2937</v>
      </c>
      <c r="F601" s="30" t="s">
        <v>810</v>
      </c>
      <c r="G601" s="30">
        <v>1001</v>
      </c>
      <c r="H601" s="30">
        <v>4</v>
      </c>
      <c r="I601" s="30">
        <v>6779.68</v>
      </c>
      <c r="J601" s="38">
        <v>42042</v>
      </c>
      <c r="K601" s="30">
        <v>10608</v>
      </c>
      <c r="L601" s="19">
        <f>DAY(Таблица14[[#This Row],[Д/проводки]])</f>
        <v>7</v>
      </c>
      <c r="M601" s="19">
        <f>MONTH(Таблица14[[#This Row],[Д/проводки]])</f>
        <v>2</v>
      </c>
      <c r="N601" s="19">
        <f>YEAR(Таблица14[[#This Row],[Д/проводки]])</f>
        <v>2015</v>
      </c>
    </row>
    <row r="602" spans="1:14" x14ac:dyDescent="0.25">
      <c r="A602" s="30">
        <v>876270</v>
      </c>
      <c r="B602" s="30" t="s">
        <v>935</v>
      </c>
      <c r="C602" s="16" t="s">
        <v>3129</v>
      </c>
      <c r="D602" s="16">
        <v>13</v>
      </c>
      <c r="E602" s="16" t="s">
        <v>3206</v>
      </c>
      <c r="F602" s="30" t="s">
        <v>811</v>
      </c>
      <c r="G602" s="30">
        <v>1001</v>
      </c>
      <c r="H602" s="30">
        <v>4</v>
      </c>
      <c r="I602" s="30">
        <v>1745.4</v>
      </c>
      <c r="J602" s="38">
        <v>42042</v>
      </c>
      <c r="K602" s="30">
        <v>2384</v>
      </c>
      <c r="L602" s="19">
        <f>DAY(Таблица14[[#This Row],[Д/проводки]])</f>
        <v>7</v>
      </c>
      <c r="M602" s="19">
        <f>MONTH(Таблица14[[#This Row],[Д/проводки]])</f>
        <v>2</v>
      </c>
      <c r="N602" s="19">
        <f>YEAR(Таблица14[[#This Row],[Д/проводки]])</f>
        <v>2015</v>
      </c>
    </row>
    <row r="603" spans="1:14" x14ac:dyDescent="0.25">
      <c r="A603" s="30">
        <v>828791</v>
      </c>
      <c r="B603" s="30" t="s">
        <v>162</v>
      </c>
      <c r="C603" s="16" t="s">
        <v>2954</v>
      </c>
      <c r="D603" s="16">
        <v>15</v>
      </c>
      <c r="E603" s="16" t="s">
        <v>2937</v>
      </c>
      <c r="F603" s="30" t="s">
        <v>810</v>
      </c>
      <c r="G603" s="30">
        <v>1002</v>
      </c>
      <c r="H603" s="30">
        <v>4</v>
      </c>
      <c r="I603" s="30">
        <v>7072.96</v>
      </c>
      <c r="J603" s="38">
        <v>42042</v>
      </c>
      <c r="K603" s="30">
        <v>11152</v>
      </c>
      <c r="L603" s="19">
        <f>DAY(Таблица14[[#This Row],[Д/проводки]])</f>
        <v>7</v>
      </c>
      <c r="M603" s="19">
        <f>MONTH(Таблица14[[#This Row],[Д/проводки]])</f>
        <v>2</v>
      </c>
      <c r="N603" s="19">
        <f>YEAR(Таблица14[[#This Row],[Д/проводки]])</f>
        <v>2015</v>
      </c>
    </row>
    <row r="604" spans="1:14" x14ac:dyDescent="0.25">
      <c r="A604" s="30">
        <v>895245</v>
      </c>
      <c r="B604" s="30" t="s">
        <v>907</v>
      </c>
      <c r="C604" s="16" t="s">
        <v>904</v>
      </c>
      <c r="D604" s="16">
        <v>14</v>
      </c>
      <c r="E604" s="16" t="s">
        <v>2938</v>
      </c>
      <c r="F604" s="30" t="s">
        <v>811</v>
      </c>
      <c r="G604" s="30">
        <v>1002</v>
      </c>
      <c r="H604" s="30">
        <v>4</v>
      </c>
      <c r="I604" s="30">
        <v>2501</v>
      </c>
      <c r="J604" s="38">
        <v>42042</v>
      </c>
      <c r="K604" s="30">
        <v>3640</v>
      </c>
      <c r="L604" s="19">
        <f>DAY(Таблица14[[#This Row],[Д/проводки]])</f>
        <v>7</v>
      </c>
      <c r="M604" s="19">
        <f>MONTH(Таблица14[[#This Row],[Д/проводки]])</f>
        <v>2</v>
      </c>
      <c r="N604" s="19">
        <f>YEAR(Таблица14[[#This Row],[Д/проводки]])</f>
        <v>2015</v>
      </c>
    </row>
    <row r="605" spans="1:14" x14ac:dyDescent="0.25">
      <c r="A605" s="30">
        <v>820365</v>
      </c>
      <c r="B605" s="30" t="s">
        <v>557</v>
      </c>
      <c r="C605" s="16" t="s">
        <v>2982</v>
      </c>
      <c r="D605" s="16">
        <v>15</v>
      </c>
      <c r="E605" s="16" t="s">
        <v>2949</v>
      </c>
      <c r="F605" s="30" t="s">
        <v>810</v>
      </c>
      <c r="G605" s="30">
        <v>1002</v>
      </c>
      <c r="H605" s="30">
        <v>4</v>
      </c>
      <c r="I605" s="30">
        <v>7050.84</v>
      </c>
      <c r="J605" s="38">
        <v>42045</v>
      </c>
      <c r="K605" s="30">
        <v>11116</v>
      </c>
      <c r="L605" s="19">
        <f>DAY(Таблица14[[#This Row],[Д/проводки]])</f>
        <v>10</v>
      </c>
      <c r="M605" s="19">
        <f>MONTH(Таблица14[[#This Row],[Д/проводки]])</f>
        <v>2</v>
      </c>
      <c r="N605" s="19">
        <f>YEAR(Таблица14[[#This Row],[Д/проводки]])</f>
        <v>2015</v>
      </c>
    </row>
    <row r="606" spans="1:14" x14ac:dyDescent="0.25">
      <c r="A606" s="30">
        <v>445810</v>
      </c>
      <c r="B606" s="30" t="s">
        <v>929</v>
      </c>
      <c r="C606" s="16" t="s">
        <v>927</v>
      </c>
      <c r="D606" s="16">
        <v>14</v>
      </c>
      <c r="E606" s="16" t="s">
        <v>2941</v>
      </c>
      <c r="F606" s="30" t="s">
        <v>811</v>
      </c>
      <c r="G606" s="30">
        <v>1002</v>
      </c>
      <c r="H606" s="30">
        <v>2</v>
      </c>
      <c r="I606" s="30">
        <v>1245.76</v>
      </c>
      <c r="J606" s="38">
        <v>42046</v>
      </c>
      <c r="K606" s="30">
        <v>1690</v>
      </c>
      <c r="L606" s="19">
        <f>DAY(Таблица14[[#This Row],[Д/проводки]])</f>
        <v>11</v>
      </c>
      <c r="M606" s="19">
        <f>MONTH(Таблица14[[#This Row],[Д/проводки]])</f>
        <v>2</v>
      </c>
      <c r="N606" s="19">
        <f>YEAR(Таблица14[[#This Row],[Д/проводки]])</f>
        <v>2015</v>
      </c>
    </row>
    <row r="607" spans="1:14" x14ac:dyDescent="0.25">
      <c r="A607" s="30">
        <v>498828</v>
      </c>
      <c r="B607" s="30" t="s">
        <v>924</v>
      </c>
      <c r="C607" s="16" t="s">
        <v>3158</v>
      </c>
      <c r="D607" s="16">
        <v>13</v>
      </c>
      <c r="E607" s="16" t="s">
        <v>3206</v>
      </c>
      <c r="F607" s="30" t="s">
        <v>811</v>
      </c>
      <c r="G607" s="30">
        <v>1002</v>
      </c>
      <c r="H607" s="30">
        <v>4</v>
      </c>
      <c r="I607" s="30">
        <v>1753.2</v>
      </c>
      <c r="J607" s="38">
        <v>42046</v>
      </c>
      <c r="K607" s="30">
        <v>2560</v>
      </c>
      <c r="L607" s="19">
        <f>DAY(Таблица14[[#This Row],[Д/проводки]])</f>
        <v>11</v>
      </c>
      <c r="M607" s="19">
        <f>MONTH(Таблица14[[#This Row],[Д/проводки]])</f>
        <v>2</v>
      </c>
      <c r="N607" s="19">
        <f>YEAR(Таблица14[[#This Row],[Д/проводки]])</f>
        <v>2015</v>
      </c>
    </row>
    <row r="608" spans="1:14" x14ac:dyDescent="0.25">
      <c r="A608" s="30">
        <v>766825</v>
      </c>
      <c r="B608" s="30" t="s">
        <v>189</v>
      </c>
      <c r="C608" s="16" t="s">
        <v>2940</v>
      </c>
      <c r="D608" s="16">
        <v>15</v>
      </c>
      <c r="E608" s="16" t="s">
        <v>2937</v>
      </c>
      <c r="F608" s="30" t="s">
        <v>810</v>
      </c>
      <c r="G608" s="30">
        <v>1002</v>
      </c>
      <c r="H608" s="30">
        <v>4</v>
      </c>
      <c r="I608" s="30">
        <v>7610.16</v>
      </c>
      <c r="J608" s="38">
        <v>42046</v>
      </c>
      <c r="K608" s="30">
        <v>11676</v>
      </c>
      <c r="L608" s="19">
        <f>DAY(Таблица14[[#This Row],[Д/проводки]])</f>
        <v>11</v>
      </c>
      <c r="M608" s="19">
        <f>MONTH(Таблица14[[#This Row],[Д/проводки]])</f>
        <v>2</v>
      </c>
      <c r="N608" s="19">
        <f>YEAR(Таблица14[[#This Row],[Д/проводки]])</f>
        <v>2015</v>
      </c>
    </row>
    <row r="609" spans="1:14" x14ac:dyDescent="0.25">
      <c r="A609" s="30">
        <v>765120</v>
      </c>
      <c r="B609" s="30" t="s">
        <v>863</v>
      </c>
      <c r="C609" s="16" t="s">
        <v>2940</v>
      </c>
      <c r="D609" s="16">
        <v>15</v>
      </c>
      <c r="E609" s="16" t="s">
        <v>2937</v>
      </c>
      <c r="F609" s="30" t="s">
        <v>811</v>
      </c>
      <c r="G609" s="30">
        <v>1001</v>
      </c>
      <c r="H609" s="30">
        <v>1</v>
      </c>
      <c r="I609" s="30">
        <v>765.25</v>
      </c>
      <c r="J609" s="38">
        <v>42047</v>
      </c>
      <c r="K609" s="30">
        <v>1128</v>
      </c>
      <c r="L609" s="19">
        <f>DAY(Таблица14[[#This Row],[Д/проводки]])</f>
        <v>12</v>
      </c>
      <c r="M609" s="19">
        <f>MONTH(Таблица14[[#This Row],[Д/проводки]])</f>
        <v>2</v>
      </c>
      <c r="N609" s="19">
        <f>YEAR(Таблица14[[#This Row],[Д/проводки]])</f>
        <v>2015</v>
      </c>
    </row>
    <row r="610" spans="1:14" x14ac:dyDescent="0.25">
      <c r="A610" s="30">
        <v>827380</v>
      </c>
      <c r="B610" s="30" t="s">
        <v>294</v>
      </c>
      <c r="C610" s="16" t="s">
        <v>2944</v>
      </c>
      <c r="D610" s="16">
        <v>13</v>
      </c>
      <c r="E610" s="16" t="s">
        <v>3206</v>
      </c>
      <c r="F610" s="30" t="s">
        <v>810</v>
      </c>
      <c r="G610" s="30">
        <v>1002</v>
      </c>
      <c r="H610" s="30">
        <v>4</v>
      </c>
      <c r="I610" s="30">
        <v>4271.28</v>
      </c>
      <c r="J610" s="38">
        <v>42047</v>
      </c>
      <c r="K610" s="30">
        <v>6400</v>
      </c>
      <c r="L610" s="19">
        <f>DAY(Таблица14[[#This Row],[Д/проводки]])</f>
        <v>12</v>
      </c>
      <c r="M610" s="19">
        <f>MONTH(Таблица14[[#This Row],[Д/проводки]])</f>
        <v>2</v>
      </c>
      <c r="N610" s="19">
        <f>YEAR(Таблица14[[#This Row],[Д/проводки]])</f>
        <v>2015</v>
      </c>
    </row>
    <row r="611" spans="1:14" x14ac:dyDescent="0.25">
      <c r="A611" s="30">
        <v>876270</v>
      </c>
      <c r="B611" s="30" t="s">
        <v>935</v>
      </c>
      <c r="C611" s="16" t="s">
        <v>3129</v>
      </c>
      <c r="D611" s="16">
        <v>13</v>
      </c>
      <c r="E611" s="16" t="s">
        <v>3206</v>
      </c>
      <c r="F611" s="30" t="s">
        <v>811</v>
      </c>
      <c r="G611" s="30">
        <v>1002</v>
      </c>
      <c r="H611" s="30">
        <v>4</v>
      </c>
      <c r="I611" s="30">
        <v>1745.36</v>
      </c>
      <c r="J611" s="38">
        <v>42047</v>
      </c>
      <c r="K611" s="30">
        <v>2384</v>
      </c>
      <c r="L611" s="19">
        <f>DAY(Таблица14[[#This Row],[Д/проводки]])</f>
        <v>12</v>
      </c>
      <c r="M611" s="19">
        <f>MONTH(Таблица14[[#This Row],[Д/проводки]])</f>
        <v>2</v>
      </c>
      <c r="N611" s="19">
        <f>YEAR(Таблица14[[#This Row],[Д/проводки]])</f>
        <v>2015</v>
      </c>
    </row>
    <row r="612" spans="1:14" x14ac:dyDescent="0.25">
      <c r="A612" s="30">
        <v>876270</v>
      </c>
      <c r="B612" s="30" t="s">
        <v>935</v>
      </c>
      <c r="C612" s="16" t="s">
        <v>3129</v>
      </c>
      <c r="D612" s="16">
        <v>13</v>
      </c>
      <c r="E612" s="16" t="s">
        <v>3206</v>
      </c>
      <c r="F612" s="30" t="s">
        <v>811</v>
      </c>
      <c r="G612" s="30">
        <v>1001</v>
      </c>
      <c r="H612" s="30">
        <v>2</v>
      </c>
      <c r="I612" s="30">
        <v>872.68</v>
      </c>
      <c r="J612" s="38">
        <v>42048</v>
      </c>
      <c r="K612" s="30">
        <v>1192</v>
      </c>
      <c r="L612" s="19">
        <f>DAY(Таблица14[[#This Row],[Д/проводки]])</f>
        <v>13</v>
      </c>
      <c r="M612" s="19">
        <f>MONTH(Таблица14[[#This Row],[Д/проводки]])</f>
        <v>2</v>
      </c>
      <c r="N612" s="19">
        <f>YEAR(Таблица14[[#This Row],[Д/проводки]])</f>
        <v>2015</v>
      </c>
    </row>
    <row r="613" spans="1:14" x14ac:dyDescent="0.25">
      <c r="A613" s="30">
        <v>11560712</v>
      </c>
      <c r="B613" s="30" t="s">
        <v>3218</v>
      </c>
      <c r="C613" s="16" t="s">
        <v>3218</v>
      </c>
      <c r="D613" s="16" t="s">
        <v>3218</v>
      </c>
      <c r="E613" s="16" t="s">
        <v>3218</v>
      </c>
      <c r="F613" s="16" t="s">
        <v>3218</v>
      </c>
      <c r="G613" s="30">
        <v>1002</v>
      </c>
      <c r="H613" s="30">
        <v>1</v>
      </c>
      <c r="I613" s="30">
        <v>0</v>
      </c>
      <c r="J613" s="38">
        <v>42049</v>
      </c>
      <c r="K613" s="30">
        <v>2853</v>
      </c>
      <c r="L613" s="19">
        <f>DAY(Таблица14[[#This Row],[Д/проводки]])</f>
        <v>14</v>
      </c>
      <c r="M613" s="19">
        <f>MONTH(Таблица14[[#This Row],[Д/проводки]])</f>
        <v>2</v>
      </c>
      <c r="N613" s="19">
        <f>YEAR(Таблица14[[#This Row],[Д/проводки]])</f>
        <v>2015</v>
      </c>
    </row>
    <row r="614" spans="1:14" x14ac:dyDescent="0.25">
      <c r="A614" s="30">
        <v>405644</v>
      </c>
      <c r="B614" s="30" t="s">
        <v>1235</v>
      </c>
      <c r="C614" s="16" t="s">
        <v>3175</v>
      </c>
      <c r="D614" s="16">
        <v>15</v>
      </c>
      <c r="E614" s="16" t="s">
        <v>2949</v>
      </c>
      <c r="F614" s="30" t="s">
        <v>810</v>
      </c>
      <c r="G614" s="30">
        <v>1002</v>
      </c>
      <c r="H614" s="30">
        <v>4</v>
      </c>
      <c r="I614" s="30">
        <v>7196.39</v>
      </c>
      <c r="J614" s="38">
        <v>42050</v>
      </c>
      <c r="K614" s="30">
        <v>11128</v>
      </c>
      <c r="L614" s="19">
        <f>DAY(Таблица14[[#This Row],[Д/проводки]])</f>
        <v>15</v>
      </c>
      <c r="M614" s="19">
        <f>MONTH(Таблица14[[#This Row],[Д/проводки]])</f>
        <v>2</v>
      </c>
      <c r="N614" s="19">
        <f>YEAR(Таблица14[[#This Row],[Д/проводки]])</f>
        <v>2015</v>
      </c>
    </row>
    <row r="615" spans="1:14" x14ac:dyDescent="0.25">
      <c r="A615" s="30">
        <v>887481</v>
      </c>
      <c r="B615" s="30" t="s">
        <v>864</v>
      </c>
      <c r="C615" s="16" t="s">
        <v>2940</v>
      </c>
      <c r="D615" s="16">
        <v>15</v>
      </c>
      <c r="E615" s="16" t="s">
        <v>2937</v>
      </c>
      <c r="F615" s="30" t="s">
        <v>811</v>
      </c>
      <c r="G615" s="30">
        <v>1001</v>
      </c>
      <c r="H615" s="30">
        <v>1</v>
      </c>
      <c r="I615" s="30">
        <v>739.07</v>
      </c>
      <c r="J615" s="38">
        <v>42053</v>
      </c>
      <c r="K615" s="30">
        <v>1153</v>
      </c>
      <c r="L615" s="19">
        <f>DAY(Таблица14[[#This Row],[Д/проводки]])</f>
        <v>18</v>
      </c>
      <c r="M615" s="19">
        <f>MONTH(Таблица14[[#This Row],[Д/проводки]])</f>
        <v>2</v>
      </c>
      <c r="N615" s="19">
        <f>YEAR(Таблица14[[#This Row],[Д/проводки]])</f>
        <v>2015</v>
      </c>
    </row>
    <row r="616" spans="1:14" x14ac:dyDescent="0.25">
      <c r="A616" s="30">
        <v>661482</v>
      </c>
      <c r="B616" s="30" t="s">
        <v>936</v>
      </c>
      <c r="C616" s="16" t="s">
        <v>3157</v>
      </c>
      <c r="D616" s="16">
        <v>13</v>
      </c>
      <c r="E616" s="16" t="s">
        <v>3206</v>
      </c>
      <c r="F616" s="30" t="s">
        <v>811</v>
      </c>
      <c r="G616" s="30">
        <v>1002</v>
      </c>
      <c r="H616" s="30">
        <v>1</v>
      </c>
      <c r="I616" s="30">
        <v>458.96</v>
      </c>
      <c r="J616" s="38">
        <v>42054</v>
      </c>
      <c r="K616" s="30">
        <v>677</v>
      </c>
      <c r="L616" s="19">
        <f>DAY(Таблица14[[#This Row],[Д/проводки]])</f>
        <v>19</v>
      </c>
      <c r="M616" s="19">
        <f>MONTH(Таблица14[[#This Row],[Д/проводки]])</f>
        <v>2</v>
      </c>
      <c r="N616" s="19">
        <f>YEAR(Таблица14[[#This Row],[Д/проводки]])</f>
        <v>2015</v>
      </c>
    </row>
    <row r="617" spans="1:14" x14ac:dyDescent="0.25">
      <c r="A617" s="30">
        <v>408748</v>
      </c>
      <c r="B617" s="30" t="s">
        <v>319</v>
      </c>
      <c r="C617" s="16" t="s">
        <v>927</v>
      </c>
      <c r="D617" s="16">
        <v>14</v>
      </c>
      <c r="E617" s="16" t="s">
        <v>2941</v>
      </c>
      <c r="F617" s="30" t="s">
        <v>810</v>
      </c>
      <c r="G617" s="30">
        <v>1001</v>
      </c>
      <c r="H617" s="30">
        <v>1</v>
      </c>
      <c r="I617" s="30">
        <v>1423.18</v>
      </c>
      <c r="J617" s="38">
        <v>42056</v>
      </c>
      <c r="K617" s="30">
        <v>2243</v>
      </c>
      <c r="L617" s="19">
        <f>DAY(Таблица14[[#This Row],[Д/проводки]])</f>
        <v>21</v>
      </c>
      <c r="M617" s="19">
        <f>MONTH(Таблица14[[#This Row],[Д/проводки]])</f>
        <v>2</v>
      </c>
      <c r="N617" s="19">
        <f>YEAR(Таблица14[[#This Row],[Д/проводки]])</f>
        <v>2015</v>
      </c>
    </row>
    <row r="618" spans="1:14" x14ac:dyDescent="0.25">
      <c r="A618" s="30">
        <v>408749</v>
      </c>
      <c r="B618" s="30" t="s">
        <v>322</v>
      </c>
      <c r="C618" s="16" t="s">
        <v>927</v>
      </c>
      <c r="D618" s="16">
        <v>14</v>
      </c>
      <c r="E618" s="16" t="s">
        <v>2941</v>
      </c>
      <c r="F618" s="30" t="s">
        <v>810</v>
      </c>
      <c r="G618" s="30">
        <v>1001</v>
      </c>
      <c r="H618" s="30">
        <v>3</v>
      </c>
      <c r="I618" s="30">
        <v>4065.63</v>
      </c>
      <c r="J618" s="38">
        <v>42056</v>
      </c>
      <c r="K618" s="30">
        <v>6417</v>
      </c>
      <c r="L618" s="19">
        <f>DAY(Таблица14[[#This Row],[Д/проводки]])</f>
        <v>21</v>
      </c>
      <c r="M618" s="19">
        <f>MONTH(Таблица14[[#This Row],[Д/проводки]])</f>
        <v>2</v>
      </c>
      <c r="N618" s="19">
        <f>YEAR(Таблица14[[#This Row],[Д/проводки]])</f>
        <v>2015</v>
      </c>
    </row>
    <row r="619" spans="1:14" x14ac:dyDescent="0.25">
      <c r="A619" s="30">
        <v>662402</v>
      </c>
      <c r="B619" s="30" t="s">
        <v>585</v>
      </c>
      <c r="C619" s="16" t="s">
        <v>962</v>
      </c>
      <c r="D619" s="16">
        <v>16</v>
      </c>
      <c r="E619" s="16" t="s">
        <v>2950</v>
      </c>
      <c r="F619" s="30" t="s">
        <v>810</v>
      </c>
      <c r="G619" s="30">
        <v>1002</v>
      </c>
      <c r="H619" s="30">
        <v>4</v>
      </c>
      <c r="I619" s="30">
        <v>8322.0400000000009</v>
      </c>
      <c r="J619" s="38">
        <v>42056</v>
      </c>
      <c r="K619" s="30">
        <v>12532</v>
      </c>
      <c r="L619" s="19">
        <f>DAY(Таблица14[[#This Row],[Д/проводки]])</f>
        <v>21</v>
      </c>
      <c r="M619" s="19">
        <f>MONTH(Таблица14[[#This Row],[Д/проводки]])</f>
        <v>2</v>
      </c>
      <c r="N619" s="19">
        <f>YEAR(Таблица14[[#This Row],[Д/проводки]])</f>
        <v>2015</v>
      </c>
    </row>
    <row r="620" spans="1:14" x14ac:dyDescent="0.25">
      <c r="A620" s="30">
        <v>759255</v>
      </c>
      <c r="B620" s="30" t="s">
        <v>156</v>
      </c>
      <c r="C620" s="16" t="s">
        <v>2954</v>
      </c>
      <c r="D620" s="16">
        <v>15</v>
      </c>
      <c r="E620" s="16" t="s">
        <v>2937</v>
      </c>
      <c r="F620" s="30" t="s">
        <v>810</v>
      </c>
      <c r="G620" s="30">
        <v>1002</v>
      </c>
      <c r="H620" s="30">
        <v>4</v>
      </c>
      <c r="I620" s="30">
        <v>7107.99</v>
      </c>
      <c r="J620" s="38">
        <v>42056</v>
      </c>
      <c r="K620" s="30">
        <v>11128</v>
      </c>
      <c r="L620" s="19">
        <f>DAY(Таблица14[[#This Row],[Д/проводки]])</f>
        <v>21</v>
      </c>
      <c r="M620" s="19">
        <f>MONTH(Таблица14[[#This Row],[Д/проводки]])</f>
        <v>2</v>
      </c>
      <c r="N620" s="19">
        <f>YEAR(Таблица14[[#This Row],[Д/проводки]])</f>
        <v>2015</v>
      </c>
    </row>
    <row r="621" spans="1:14" x14ac:dyDescent="0.25">
      <c r="A621" s="30">
        <v>895245</v>
      </c>
      <c r="B621" s="30" t="s">
        <v>907</v>
      </c>
      <c r="C621" s="16" t="s">
        <v>904</v>
      </c>
      <c r="D621" s="16">
        <v>14</v>
      </c>
      <c r="E621" s="16" t="s">
        <v>2938</v>
      </c>
      <c r="F621" s="30" t="s">
        <v>811</v>
      </c>
      <c r="G621" s="30">
        <v>1002</v>
      </c>
      <c r="H621" s="30">
        <v>2</v>
      </c>
      <c r="I621" s="30">
        <v>1250.5</v>
      </c>
      <c r="J621" s="38">
        <v>42056</v>
      </c>
      <c r="K621" s="30">
        <v>1820</v>
      </c>
      <c r="L621" s="19">
        <f>DAY(Таблица14[[#This Row],[Д/проводки]])</f>
        <v>21</v>
      </c>
      <c r="M621" s="19">
        <f>MONTH(Таблица14[[#This Row],[Д/проводки]])</f>
        <v>2</v>
      </c>
      <c r="N621" s="19">
        <f>YEAR(Таблица14[[#This Row],[Д/проводки]])</f>
        <v>2015</v>
      </c>
    </row>
    <row r="622" spans="1:14" x14ac:dyDescent="0.25">
      <c r="A622" s="30">
        <v>661565</v>
      </c>
      <c r="B622" s="30" t="s">
        <v>510</v>
      </c>
      <c r="C622" s="16" t="s">
        <v>2980</v>
      </c>
      <c r="D622" s="16">
        <v>16</v>
      </c>
      <c r="E622" s="16" t="s">
        <v>2964</v>
      </c>
      <c r="F622" s="30" t="s">
        <v>810</v>
      </c>
      <c r="G622" s="30">
        <v>1001</v>
      </c>
      <c r="H622" s="30">
        <v>4</v>
      </c>
      <c r="I622" s="30">
        <v>8170.98</v>
      </c>
      <c r="J622" s="38">
        <v>42057</v>
      </c>
      <c r="K622" s="30">
        <v>12532</v>
      </c>
      <c r="L622" s="19">
        <f>DAY(Таблица14[[#This Row],[Д/проводки]])</f>
        <v>22</v>
      </c>
      <c r="M622" s="19">
        <f>MONTH(Таблица14[[#This Row],[Д/проводки]])</f>
        <v>2</v>
      </c>
      <c r="N622" s="19">
        <f>YEAR(Таблица14[[#This Row],[Д/проводки]])</f>
        <v>2015</v>
      </c>
    </row>
    <row r="623" spans="1:14" x14ac:dyDescent="0.25">
      <c r="A623" s="30">
        <v>489999</v>
      </c>
      <c r="B623" s="30" t="s">
        <v>451</v>
      </c>
      <c r="C623" s="16" t="s">
        <v>2625</v>
      </c>
      <c r="D623" s="16">
        <v>16</v>
      </c>
      <c r="E623" s="16" t="s">
        <v>2974</v>
      </c>
      <c r="F623" s="30" t="s">
        <v>810</v>
      </c>
      <c r="G623" s="30">
        <v>1002</v>
      </c>
      <c r="H623" s="30">
        <v>4</v>
      </c>
      <c r="I623" s="30">
        <v>8318.2900000000009</v>
      </c>
      <c r="J623" s="38">
        <v>42058</v>
      </c>
      <c r="K623" s="30">
        <v>13132</v>
      </c>
      <c r="L623" s="19">
        <f>DAY(Таблица14[[#This Row],[Д/проводки]])</f>
        <v>23</v>
      </c>
      <c r="M623" s="19">
        <f>MONTH(Таблица14[[#This Row],[Д/проводки]])</f>
        <v>2</v>
      </c>
      <c r="N623" s="19">
        <f>YEAR(Таблица14[[#This Row],[Д/проводки]])</f>
        <v>2015</v>
      </c>
    </row>
    <row r="624" spans="1:14" x14ac:dyDescent="0.25">
      <c r="A624" s="30">
        <v>763969</v>
      </c>
      <c r="B624" s="30" t="s">
        <v>687</v>
      </c>
      <c r="C624" s="16" t="s">
        <v>877</v>
      </c>
      <c r="D624" s="16">
        <v>16</v>
      </c>
      <c r="E624" s="16" t="s">
        <v>2950</v>
      </c>
      <c r="F624" s="30" t="s">
        <v>810</v>
      </c>
      <c r="G624" s="30">
        <v>1002</v>
      </c>
      <c r="H624" s="30">
        <v>4</v>
      </c>
      <c r="I624" s="30">
        <v>7957.08</v>
      </c>
      <c r="J624" s="38">
        <v>42058</v>
      </c>
      <c r="K624" s="30">
        <v>13132</v>
      </c>
      <c r="L624" s="19">
        <f>DAY(Таблица14[[#This Row],[Д/проводки]])</f>
        <v>23</v>
      </c>
      <c r="M624" s="19">
        <f>MONTH(Таблица14[[#This Row],[Д/проводки]])</f>
        <v>2</v>
      </c>
      <c r="N624" s="19">
        <f>YEAR(Таблица14[[#This Row],[Д/проводки]])</f>
        <v>2015</v>
      </c>
    </row>
    <row r="625" spans="1:14" x14ac:dyDescent="0.25">
      <c r="A625" s="30">
        <v>11497005</v>
      </c>
      <c r="B625" s="30" t="s">
        <v>3218</v>
      </c>
      <c r="C625" s="16" t="s">
        <v>3218</v>
      </c>
      <c r="D625" s="16" t="s">
        <v>3218</v>
      </c>
      <c r="E625" s="16" t="s">
        <v>3218</v>
      </c>
      <c r="F625" s="16" t="s">
        <v>3218</v>
      </c>
      <c r="G625" s="30">
        <v>1002</v>
      </c>
      <c r="H625" s="30">
        <v>4</v>
      </c>
      <c r="I625" s="30">
        <v>8891.2000000000007</v>
      </c>
      <c r="J625" s="38">
        <v>42058</v>
      </c>
      <c r="K625" s="30">
        <v>11544</v>
      </c>
      <c r="L625" s="19">
        <f>DAY(Таблица14[[#This Row],[Д/проводки]])</f>
        <v>23</v>
      </c>
      <c r="M625" s="19">
        <f>MONTH(Таблица14[[#This Row],[Д/проводки]])</f>
        <v>2</v>
      </c>
      <c r="N625" s="19">
        <f>YEAR(Таблица14[[#This Row],[Д/проводки]])</f>
        <v>2015</v>
      </c>
    </row>
    <row r="626" spans="1:14" x14ac:dyDescent="0.25">
      <c r="A626" s="30">
        <v>830810</v>
      </c>
      <c r="B626" s="30" t="s">
        <v>396</v>
      </c>
      <c r="C626" s="16" t="s">
        <v>918</v>
      </c>
      <c r="D626" s="16">
        <v>16</v>
      </c>
      <c r="E626" s="16" t="s">
        <v>2970</v>
      </c>
      <c r="F626" s="30" t="s">
        <v>810</v>
      </c>
      <c r="G626" s="30">
        <v>1001</v>
      </c>
      <c r="H626" s="30">
        <v>4</v>
      </c>
      <c r="I626" s="30">
        <v>8322.0400000000009</v>
      </c>
      <c r="J626" s="38">
        <v>42059</v>
      </c>
      <c r="K626" s="30">
        <v>13392</v>
      </c>
      <c r="L626" s="19">
        <f>DAY(Таблица14[[#This Row],[Д/проводки]])</f>
        <v>24</v>
      </c>
      <c r="M626" s="19">
        <f>MONTH(Таблица14[[#This Row],[Д/проводки]])</f>
        <v>2</v>
      </c>
      <c r="N626" s="19">
        <f>YEAR(Таблица14[[#This Row],[Д/проводки]])</f>
        <v>2015</v>
      </c>
    </row>
    <row r="627" spans="1:14" x14ac:dyDescent="0.25">
      <c r="A627" s="30">
        <v>445810</v>
      </c>
      <c r="B627" s="30" t="s">
        <v>929</v>
      </c>
      <c r="C627" s="16" t="s">
        <v>927</v>
      </c>
      <c r="D627" s="16">
        <v>14</v>
      </c>
      <c r="E627" s="16" t="s">
        <v>2941</v>
      </c>
      <c r="F627" s="30" t="s">
        <v>811</v>
      </c>
      <c r="G627" s="30">
        <v>1002</v>
      </c>
      <c r="H627" s="30">
        <v>2</v>
      </c>
      <c r="I627" s="30">
        <v>1245.76</v>
      </c>
      <c r="J627" s="38">
        <v>42059</v>
      </c>
      <c r="K627" s="30">
        <v>1690</v>
      </c>
      <c r="L627" s="19">
        <f>DAY(Таблица14[[#This Row],[Д/проводки]])</f>
        <v>24</v>
      </c>
      <c r="M627" s="19">
        <f>MONTH(Таблица14[[#This Row],[Д/проводки]])</f>
        <v>2</v>
      </c>
      <c r="N627" s="19">
        <f>YEAR(Таблица14[[#This Row],[Д/проводки]])</f>
        <v>2015</v>
      </c>
    </row>
    <row r="628" spans="1:14" x14ac:dyDescent="0.25">
      <c r="A628" s="30">
        <v>828791</v>
      </c>
      <c r="B628" s="30" t="s">
        <v>162</v>
      </c>
      <c r="C628" s="16" t="s">
        <v>2954</v>
      </c>
      <c r="D628" s="16">
        <v>15</v>
      </c>
      <c r="E628" s="16" t="s">
        <v>2937</v>
      </c>
      <c r="F628" s="30" t="s">
        <v>810</v>
      </c>
      <c r="G628" s="30">
        <v>1001</v>
      </c>
      <c r="H628" s="30">
        <v>4</v>
      </c>
      <c r="I628" s="30">
        <v>7050.84</v>
      </c>
      <c r="J628" s="38">
        <v>42061</v>
      </c>
      <c r="K628" s="30">
        <v>11152</v>
      </c>
      <c r="L628" s="19">
        <f>DAY(Таблица14[[#This Row],[Д/проводки]])</f>
        <v>26</v>
      </c>
      <c r="M628" s="19">
        <f>MONTH(Таблица14[[#This Row],[Д/проводки]])</f>
        <v>2</v>
      </c>
      <c r="N628" s="19">
        <f>YEAR(Таблица14[[#This Row],[Д/проводки]])</f>
        <v>2015</v>
      </c>
    </row>
    <row r="629" spans="1:14" x14ac:dyDescent="0.25">
      <c r="A629" s="30">
        <v>11570944</v>
      </c>
      <c r="B629" s="30" t="s">
        <v>3218</v>
      </c>
      <c r="C629" s="16" t="s">
        <v>3218</v>
      </c>
      <c r="D629" s="16" t="s">
        <v>3218</v>
      </c>
      <c r="E629" s="16" t="s">
        <v>3218</v>
      </c>
      <c r="F629" s="16" t="s">
        <v>3218</v>
      </c>
      <c r="G629" s="30">
        <v>1001</v>
      </c>
      <c r="H629" s="30">
        <v>4</v>
      </c>
      <c r="I629" s="30">
        <v>22234</v>
      </c>
      <c r="J629" s="38">
        <v>42062</v>
      </c>
      <c r="K629" s="30">
        <v>28356</v>
      </c>
      <c r="L629" s="19">
        <f>DAY(Таблица14[[#This Row],[Д/проводки]])</f>
        <v>27</v>
      </c>
      <c r="M629" s="19">
        <f>MONTH(Таблица14[[#This Row],[Д/проводки]])</f>
        <v>2</v>
      </c>
      <c r="N629" s="19">
        <f>YEAR(Таблица14[[#This Row],[Д/проводки]])</f>
        <v>2015</v>
      </c>
    </row>
    <row r="630" spans="1:14" x14ac:dyDescent="0.25">
      <c r="A630" s="30">
        <v>661902</v>
      </c>
      <c r="B630" s="30" t="s">
        <v>184</v>
      </c>
      <c r="C630" s="16" t="s">
        <v>2957</v>
      </c>
      <c r="D630" s="16">
        <v>15</v>
      </c>
      <c r="E630" s="16" t="s">
        <v>2937</v>
      </c>
      <c r="F630" s="30" t="s">
        <v>810</v>
      </c>
      <c r="G630" s="30">
        <v>1001</v>
      </c>
      <c r="H630" s="30">
        <v>4</v>
      </c>
      <c r="I630" s="30">
        <v>6916.51</v>
      </c>
      <c r="J630" s="38">
        <v>42063</v>
      </c>
      <c r="K630" s="30">
        <v>10608</v>
      </c>
      <c r="L630" s="19">
        <f>DAY(Таблица14[[#This Row],[Д/проводки]])</f>
        <v>28</v>
      </c>
      <c r="M630" s="19">
        <f>MONTH(Таблица14[[#This Row],[Д/проводки]])</f>
        <v>2</v>
      </c>
      <c r="N630" s="19">
        <f>YEAR(Таблица14[[#This Row],[Д/проводки]])</f>
        <v>2015</v>
      </c>
    </row>
    <row r="631" spans="1:14" x14ac:dyDescent="0.25">
      <c r="A631" s="30">
        <v>895245</v>
      </c>
      <c r="B631" s="30" t="s">
        <v>907</v>
      </c>
      <c r="C631" s="16" t="s">
        <v>904</v>
      </c>
      <c r="D631" s="16">
        <v>14</v>
      </c>
      <c r="E631" s="16" t="s">
        <v>2938</v>
      </c>
      <c r="F631" s="30" t="s">
        <v>811</v>
      </c>
      <c r="G631" s="30">
        <v>1001</v>
      </c>
      <c r="H631" s="30">
        <v>1</v>
      </c>
      <c r="I631" s="30">
        <v>623.85</v>
      </c>
      <c r="J631" s="38">
        <v>42063</v>
      </c>
      <c r="K631" s="30">
        <v>910</v>
      </c>
      <c r="L631" s="19">
        <f>DAY(Таблица14[[#This Row],[Д/проводки]])</f>
        <v>28</v>
      </c>
      <c r="M631" s="19">
        <f>MONTH(Таблица14[[#This Row],[Д/проводки]])</f>
        <v>2</v>
      </c>
      <c r="N631" s="19">
        <f>YEAR(Таблица14[[#This Row],[Д/проводки]])</f>
        <v>2015</v>
      </c>
    </row>
    <row r="632" spans="1:14" x14ac:dyDescent="0.25">
      <c r="A632" s="30">
        <v>763966</v>
      </c>
      <c r="B632" s="30" t="s">
        <v>123</v>
      </c>
      <c r="C632" s="16" t="s">
        <v>2947</v>
      </c>
      <c r="D632" s="16">
        <v>15</v>
      </c>
      <c r="E632" s="16" t="s">
        <v>2937</v>
      </c>
      <c r="F632" s="30" t="s">
        <v>810</v>
      </c>
      <c r="G632" s="30">
        <v>1002</v>
      </c>
      <c r="H632" s="30">
        <v>4</v>
      </c>
      <c r="I632" s="30">
        <v>7610.16</v>
      </c>
      <c r="J632" s="38">
        <v>42063</v>
      </c>
      <c r="K632" s="30">
        <v>11676</v>
      </c>
      <c r="L632" s="19">
        <f>DAY(Таблица14[[#This Row],[Д/проводки]])</f>
        <v>28</v>
      </c>
      <c r="M632" s="19">
        <f>MONTH(Таблица14[[#This Row],[Д/проводки]])</f>
        <v>2</v>
      </c>
      <c r="N632" s="19">
        <f>YEAR(Таблица14[[#This Row],[Д/проводки]])</f>
        <v>2015</v>
      </c>
    </row>
    <row r="633" spans="1:14" x14ac:dyDescent="0.25">
      <c r="A633" s="30">
        <v>408910</v>
      </c>
      <c r="B633" s="30" t="s">
        <v>638</v>
      </c>
      <c r="C633" s="16" t="s">
        <v>2988</v>
      </c>
      <c r="D633" s="16">
        <v>16</v>
      </c>
      <c r="E633" s="16" t="s">
        <v>2950</v>
      </c>
      <c r="F633" s="30" t="s">
        <v>810</v>
      </c>
      <c r="G633" s="30">
        <v>1001</v>
      </c>
      <c r="H633" s="30">
        <v>4</v>
      </c>
      <c r="I633" s="30">
        <v>8303.17</v>
      </c>
      <c r="J633" s="38">
        <v>42064</v>
      </c>
      <c r="K633" s="30">
        <v>13132</v>
      </c>
      <c r="L633" s="19">
        <f>DAY(Таблица14[[#This Row],[Д/проводки]])</f>
        <v>1</v>
      </c>
      <c r="M633" s="19">
        <f>MONTH(Таблица14[[#This Row],[Д/проводки]])</f>
        <v>3</v>
      </c>
      <c r="N633" s="19">
        <f>YEAR(Таблица14[[#This Row],[Д/проводки]])</f>
        <v>2015</v>
      </c>
    </row>
    <row r="634" spans="1:14" x14ac:dyDescent="0.25">
      <c r="A634" s="30">
        <v>763966</v>
      </c>
      <c r="B634" s="30" t="s">
        <v>123</v>
      </c>
      <c r="C634" s="16" t="s">
        <v>2947</v>
      </c>
      <c r="D634" s="16">
        <v>15</v>
      </c>
      <c r="E634" s="16" t="s">
        <v>2937</v>
      </c>
      <c r="F634" s="30" t="s">
        <v>810</v>
      </c>
      <c r="G634" s="30">
        <v>1002</v>
      </c>
      <c r="H634" s="30">
        <v>4</v>
      </c>
      <c r="I634" s="30">
        <v>7610.16</v>
      </c>
      <c r="J634" s="38">
        <v>42064</v>
      </c>
      <c r="K634" s="30">
        <v>11676</v>
      </c>
      <c r="L634" s="19">
        <f>DAY(Таблица14[[#This Row],[Д/проводки]])</f>
        <v>1</v>
      </c>
      <c r="M634" s="19">
        <f>MONTH(Таблица14[[#This Row],[Д/проводки]])</f>
        <v>3</v>
      </c>
      <c r="N634" s="19">
        <f>YEAR(Таблица14[[#This Row],[Д/проводки]])</f>
        <v>2015</v>
      </c>
    </row>
    <row r="635" spans="1:14" x14ac:dyDescent="0.25">
      <c r="A635" s="30">
        <v>876264</v>
      </c>
      <c r="B635" s="30" t="s">
        <v>961</v>
      </c>
      <c r="C635" s="16" t="s">
        <v>962</v>
      </c>
      <c r="D635" s="16">
        <v>16</v>
      </c>
      <c r="E635" s="16" t="s">
        <v>2950</v>
      </c>
      <c r="F635" s="30" t="s">
        <v>811</v>
      </c>
      <c r="G635" s="30">
        <v>1001</v>
      </c>
      <c r="H635" s="30">
        <v>4</v>
      </c>
      <c r="I635" s="30">
        <v>5593.24</v>
      </c>
      <c r="J635" s="38">
        <v>42067</v>
      </c>
      <c r="K635" s="30">
        <v>7588</v>
      </c>
      <c r="L635" s="19">
        <f>DAY(Таблица14[[#This Row],[Д/проводки]])</f>
        <v>4</v>
      </c>
      <c r="M635" s="19">
        <f>MONTH(Таблица14[[#This Row],[Д/проводки]])</f>
        <v>3</v>
      </c>
      <c r="N635" s="19">
        <f>YEAR(Таблица14[[#This Row],[Д/проводки]])</f>
        <v>2015</v>
      </c>
    </row>
    <row r="636" spans="1:14" x14ac:dyDescent="0.25">
      <c r="A636" s="30">
        <v>876265</v>
      </c>
      <c r="B636" s="30" t="s">
        <v>914</v>
      </c>
      <c r="C636" s="16" t="s">
        <v>2981</v>
      </c>
      <c r="D636" s="16">
        <v>16</v>
      </c>
      <c r="E636" s="16" t="s">
        <v>2964</v>
      </c>
      <c r="F636" s="30" t="s">
        <v>811</v>
      </c>
      <c r="G636" s="30">
        <v>1001</v>
      </c>
      <c r="H636" s="30">
        <v>1</v>
      </c>
      <c r="I636" s="30">
        <v>902.59</v>
      </c>
      <c r="J636" s="38">
        <v>42067</v>
      </c>
      <c r="K636" s="30">
        <v>1460</v>
      </c>
      <c r="L636" s="19">
        <f>DAY(Таблица14[[#This Row],[Д/проводки]])</f>
        <v>4</v>
      </c>
      <c r="M636" s="19">
        <f>MONTH(Таблица14[[#This Row],[Д/проводки]])</f>
        <v>3</v>
      </c>
      <c r="N636" s="19">
        <f>YEAR(Таблица14[[#This Row],[Д/проводки]])</f>
        <v>2015</v>
      </c>
    </row>
    <row r="637" spans="1:14" x14ac:dyDescent="0.25">
      <c r="A637" s="30">
        <v>490001</v>
      </c>
      <c r="B637" s="30" t="s">
        <v>152</v>
      </c>
      <c r="C637" s="16" t="s">
        <v>2632</v>
      </c>
      <c r="D637" s="16">
        <v>15</v>
      </c>
      <c r="E637" s="16" t="s">
        <v>2937</v>
      </c>
      <c r="F637" s="30" t="s">
        <v>810</v>
      </c>
      <c r="G637" s="30">
        <v>1001</v>
      </c>
      <c r="H637" s="30">
        <v>4</v>
      </c>
      <c r="I637" s="30">
        <v>7069.17</v>
      </c>
      <c r="J637" s="38">
        <v>42069</v>
      </c>
      <c r="K637" s="30">
        <v>11128</v>
      </c>
      <c r="L637" s="19">
        <f>DAY(Таблица14[[#This Row],[Д/проводки]])</f>
        <v>6</v>
      </c>
      <c r="M637" s="19">
        <f>MONTH(Таблица14[[#This Row],[Д/проводки]])</f>
        <v>3</v>
      </c>
      <c r="N637" s="19">
        <f>YEAR(Таблица14[[#This Row],[Д/проводки]])</f>
        <v>2015</v>
      </c>
    </row>
    <row r="638" spans="1:14" x14ac:dyDescent="0.25">
      <c r="A638" s="30">
        <v>447780</v>
      </c>
      <c r="B638" s="30" t="s">
        <v>943</v>
      </c>
      <c r="C638" s="16" t="s">
        <v>3163</v>
      </c>
      <c r="D638" s="16">
        <v>14</v>
      </c>
      <c r="E638" s="16" t="s">
        <v>2938</v>
      </c>
      <c r="F638" s="30" t="s">
        <v>811</v>
      </c>
      <c r="G638" s="30">
        <v>1001</v>
      </c>
      <c r="H638" s="30">
        <v>4</v>
      </c>
      <c r="I638" s="30">
        <v>2549.16</v>
      </c>
      <c r="J638" s="38">
        <v>42072</v>
      </c>
      <c r="K638" s="30">
        <v>3760</v>
      </c>
      <c r="L638" s="19">
        <f>DAY(Таблица14[[#This Row],[Д/проводки]])</f>
        <v>9</v>
      </c>
      <c r="M638" s="19">
        <f>MONTH(Таблица14[[#This Row],[Д/проводки]])</f>
        <v>3</v>
      </c>
      <c r="N638" s="19">
        <f>YEAR(Таблица14[[#This Row],[Д/проводки]])</f>
        <v>2015</v>
      </c>
    </row>
    <row r="639" spans="1:14" x14ac:dyDescent="0.25">
      <c r="A639" s="30">
        <v>405669</v>
      </c>
      <c r="B639" s="30" t="s">
        <v>358</v>
      </c>
      <c r="C639" s="16" t="s">
        <v>2943</v>
      </c>
      <c r="D639" s="16">
        <v>15</v>
      </c>
      <c r="E639" s="16" t="s">
        <v>2942</v>
      </c>
      <c r="F639" s="30" t="s">
        <v>810</v>
      </c>
      <c r="G639" s="30">
        <v>1001</v>
      </c>
      <c r="H639" s="30">
        <v>4</v>
      </c>
      <c r="I639" s="30">
        <v>7050.84</v>
      </c>
      <c r="J639" s="38">
        <v>42073</v>
      </c>
      <c r="K639" s="30">
        <v>11128</v>
      </c>
      <c r="L639" s="19">
        <f>DAY(Таблица14[[#This Row],[Д/проводки]])</f>
        <v>10</v>
      </c>
      <c r="M639" s="19">
        <f>MONTH(Таблица14[[#This Row],[Д/проводки]])</f>
        <v>3</v>
      </c>
      <c r="N639" s="19">
        <f>YEAR(Таблица14[[#This Row],[Д/проводки]])</f>
        <v>2015</v>
      </c>
    </row>
    <row r="640" spans="1:14" x14ac:dyDescent="0.25">
      <c r="A640" s="30">
        <v>665764</v>
      </c>
      <c r="B640" s="30" t="s">
        <v>714</v>
      </c>
      <c r="C640" s="16" t="s">
        <v>2951</v>
      </c>
      <c r="D640" s="16">
        <v>16</v>
      </c>
      <c r="E640" s="16" t="s">
        <v>2950</v>
      </c>
      <c r="F640" s="30" t="s">
        <v>810</v>
      </c>
      <c r="G640" s="30">
        <v>1001</v>
      </c>
      <c r="H640" s="30">
        <v>4</v>
      </c>
      <c r="I640" s="30">
        <v>8167.74</v>
      </c>
      <c r="J640" s="38">
        <v>42073</v>
      </c>
      <c r="K640" s="30">
        <v>12532</v>
      </c>
      <c r="L640" s="19">
        <f>DAY(Таблица14[[#This Row],[Д/проводки]])</f>
        <v>10</v>
      </c>
      <c r="M640" s="19">
        <f>MONTH(Таблица14[[#This Row],[Д/проводки]])</f>
        <v>3</v>
      </c>
      <c r="N640" s="19">
        <f>YEAR(Таблица14[[#This Row],[Д/проводки]])</f>
        <v>2015</v>
      </c>
    </row>
    <row r="641" spans="1:14" x14ac:dyDescent="0.25">
      <c r="A641" s="30">
        <v>876270</v>
      </c>
      <c r="B641" s="30" t="s">
        <v>935</v>
      </c>
      <c r="C641" s="16" t="s">
        <v>3129</v>
      </c>
      <c r="D641" s="16">
        <v>13</v>
      </c>
      <c r="E641" s="16" t="s">
        <v>3206</v>
      </c>
      <c r="F641" s="30" t="s">
        <v>811</v>
      </c>
      <c r="G641" s="30">
        <v>1001</v>
      </c>
      <c r="H641" s="30">
        <v>1</v>
      </c>
      <c r="I641" s="30">
        <v>436.34</v>
      </c>
      <c r="J641" s="38">
        <v>42073</v>
      </c>
      <c r="K641" s="30">
        <v>596</v>
      </c>
      <c r="L641" s="19">
        <f>DAY(Таблица14[[#This Row],[Д/проводки]])</f>
        <v>10</v>
      </c>
      <c r="M641" s="19">
        <f>MONTH(Таблица14[[#This Row],[Д/проводки]])</f>
        <v>3</v>
      </c>
      <c r="N641" s="19">
        <f>YEAR(Таблица14[[#This Row],[Д/проводки]])</f>
        <v>2015</v>
      </c>
    </row>
    <row r="642" spans="1:14" x14ac:dyDescent="0.25">
      <c r="A642" s="30">
        <v>759256</v>
      </c>
      <c r="B642" s="30" t="s">
        <v>102</v>
      </c>
      <c r="C642" s="16" t="s">
        <v>2962</v>
      </c>
      <c r="D642" s="16">
        <v>15</v>
      </c>
      <c r="E642" s="16" t="s">
        <v>2937</v>
      </c>
      <c r="F642" s="30" t="s">
        <v>810</v>
      </c>
      <c r="G642" s="30">
        <v>1002</v>
      </c>
      <c r="H642" s="30">
        <v>4</v>
      </c>
      <c r="I642" s="30">
        <v>6915.24</v>
      </c>
      <c r="J642" s="38">
        <v>42073</v>
      </c>
      <c r="K642" s="30">
        <v>10608</v>
      </c>
      <c r="L642" s="19">
        <f>DAY(Таблица14[[#This Row],[Д/проводки]])</f>
        <v>10</v>
      </c>
      <c r="M642" s="19">
        <f>MONTH(Таблица14[[#This Row],[Д/проводки]])</f>
        <v>3</v>
      </c>
      <c r="N642" s="19">
        <f>YEAR(Таблица14[[#This Row],[Д/проводки]])</f>
        <v>2015</v>
      </c>
    </row>
    <row r="643" spans="1:14" x14ac:dyDescent="0.25">
      <c r="A643" s="30">
        <v>886827</v>
      </c>
      <c r="B643" s="30" t="s">
        <v>305</v>
      </c>
      <c r="C643" s="16" t="s">
        <v>3129</v>
      </c>
      <c r="D643" s="16">
        <v>13</v>
      </c>
      <c r="E643" s="16" t="s">
        <v>3206</v>
      </c>
      <c r="F643" s="30" t="s">
        <v>810</v>
      </c>
      <c r="G643" s="30">
        <v>1002</v>
      </c>
      <c r="H643" s="30">
        <v>4</v>
      </c>
      <c r="I643" s="30">
        <v>4271.28</v>
      </c>
      <c r="J643" s="38">
        <v>42073</v>
      </c>
      <c r="K643" s="30">
        <v>6396</v>
      </c>
      <c r="L643" s="19">
        <f>DAY(Таблица14[[#This Row],[Д/проводки]])</f>
        <v>10</v>
      </c>
      <c r="M643" s="19">
        <f>MONTH(Таблица14[[#This Row],[Д/проводки]])</f>
        <v>3</v>
      </c>
      <c r="N643" s="19">
        <f>YEAR(Таблица14[[#This Row],[Д/проводки]])</f>
        <v>2015</v>
      </c>
    </row>
    <row r="644" spans="1:14" x14ac:dyDescent="0.25">
      <c r="A644" s="30">
        <v>895246</v>
      </c>
      <c r="B644" s="30" t="s">
        <v>867</v>
      </c>
      <c r="C644" s="16" t="s">
        <v>3130</v>
      </c>
      <c r="D644" s="16">
        <v>15</v>
      </c>
      <c r="E644" s="16" t="s">
        <v>2948</v>
      </c>
      <c r="F644" s="30" t="s">
        <v>811</v>
      </c>
      <c r="G644" s="30">
        <v>1001</v>
      </c>
      <c r="H644" s="30">
        <v>4</v>
      </c>
      <c r="I644" s="30">
        <v>3449</v>
      </c>
      <c r="J644" s="38">
        <v>42074</v>
      </c>
      <c r="K644" s="30">
        <v>5040</v>
      </c>
      <c r="L644" s="19">
        <f>DAY(Таблица14[[#This Row],[Д/проводки]])</f>
        <v>11</v>
      </c>
      <c r="M644" s="19">
        <f>MONTH(Таблица14[[#This Row],[Д/проводки]])</f>
        <v>3</v>
      </c>
      <c r="N644" s="19">
        <f>YEAR(Таблица14[[#This Row],[Д/проводки]])</f>
        <v>2015</v>
      </c>
    </row>
    <row r="645" spans="1:14" x14ac:dyDescent="0.25">
      <c r="A645" s="30">
        <v>876270</v>
      </c>
      <c r="B645" s="30" t="s">
        <v>935</v>
      </c>
      <c r="C645" s="16" t="s">
        <v>3129</v>
      </c>
      <c r="D645" s="16">
        <v>13</v>
      </c>
      <c r="E645" s="16" t="s">
        <v>3206</v>
      </c>
      <c r="F645" s="30" t="s">
        <v>811</v>
      </c>
      <c r="G645" s="30">
        <v>1001</v>
      </c>
      <c r="H645" s="30">
        <v>4</v>
      </c>
      <c r="I645" s="30">
        <v>1745.4</v>
      </c>
      <c r="J645" s="38">
        <v>42075</v>
      </c>
      <c r="K645" s="30">
        <v>2384</v>
      </c>
      <c r="L645" s="19">
        <f>DAY(Таблица14[[#This Row],[Д/проводки]])</f>
        <v>12</v>
      </c>
      <c r="M645" s="19">
        <f>MONTH(Таблица14[[#This Row],[Д/проводки]])</f>
        <v>3</v>
      </c>
      <c r="N645" s="19">
        <f>YEAR(Таблица14[[#This Row],[Д/проводки]])</f>
        <v>2015</v>
      </c>
    </row>
    <row r="646" spans="1:14" x14ac:dyDescent="0.25">
      <c r="A646" s="30">
        <v>665900</v>
      </c>
      <c r="B646" s="30" t="s">
        <v>75</v>
      </c>
      <c r="C646" s="16" t="s">
        <v>904</v>
      </c>
      <c r="D646" s="16">
        <v>14</v>
      </c>
      <c r="E646" s="16" t="s">
        <v>2938</v>
      </c>
      <c r="F646" s="30" t="s">
        <v>810</v>
      </c>
      <c r="G646" s="30">
        <v>1001</v>
      </c>
      <c r="H646" s="30">
        <v>4</v>
      </c>
      <c r="I646" s="30">
        <v>5576.79</v>
      </c>
      <c r="J646" s="38">
        <v>42076</v>
      </c>
      <c r="K646" s="30">
        <v>8556</v>
      </c>
      <c r="L646" s="19">
        <f>DAY(Таблица14[[#This Row],[Д/проводки]])</f>
        <v>13</v>
      </c>
      <c r="M646" s="19">
        <f>MONTH(Таблица14[[#This Row],[Д/проводки]])</f>
        <v>3</v>
      </c>
      <c r="N646" s="19">
        <f>YEAR(Таблица14[[#This Row],[Д/проводки]])</f>
        <v>2015</v>
      </c>
    </row>
    <row r="647" spans="1:14" x14ac:dyDescent="0.25">
      <c r="A647" s="30">
        <v>876270</v>
      </c>
      <c r="B647" s="30" t="s">
        <v>935</v>
      </c>
      <c r="C647" s="16" t="s">
        <v>3129</v>
      </c>
      <c r="D647" s="16">
        <v>13</v>
      </c>
      <c r="E647" s="16" t="s">
        <v>3206</v>
      </c>
      <c r="F647" s="30" t="s">
        <v>811</v>
      </c>
      <c r="G647" s="30">
        <v>1001</v>
      </c>
      <c r="H647" s="30">
        <v>4</v>
      </c>
      <c r="I647" s="30">
        <v>1745.36</v>
      </c>
      <c r="J647" s="38">
        <v>42076</v>
      </c>
      <c r="K647" s="30">
        <v>2384</v>
      </c>
      <c r="L647" s="19">
        <f>DAY(Таблица14[[#This Row],[Д/проводки]])</f>
        <v>13</v>
      </c>
      <c r="M647" s="19">
        <f>MONTH(Таблица14[[#This Row],[Д/проводки]])</f>
        <v>3</v>
      </c>
      <c r="N647" s="19">
        <f>YEAR(Таблица14[[#This Row],[Д/проводки]])</f>
        <v>2015</v>
      </c>
    </row>
    <row r="648" spans="1:14" x14ac:dyDescent="0.25">
      <c r="A648" s="30">
        <v>405336</v>
      </c>
      <c r="B648" s="30" t="s">
        <v>44</v>
      </c>
      <c r="C648" s="16" t="s">
        <v>2961</v>
      </c>
      <c r="D648" s="16">
        <v>14</v>
      </c>
      <c r="E648" s="16" t="s">
        <v>2938</v>
      </c>
      <c r="F648" s="30" t="s">
        <v>810</v>
      </c>
      <c r="G648" s="30">
        <v>1002</v>
      </c>
      <c r="H648" s="30">
        <v>4</v>
      </c>
      <c r="I648" s="30">
        <v>5849.44</v>
      </c>
      <c r="J648" s="38">
        <v>42076</v>
      </c>
      <c r="K648" s="30">
        <v>8972</v>
      </c>
      <c r="L648" s="19">
        <f>DAY(Таблица14[[#This Row],[Д/проводки]])</f>
        <v>13</v>
      </c>
      <c r="M648" s="19">
        <f>MONTH(Таблица14[[#This Row],[Д/проводки]])</f>
        <v>3</v>
      </c>
      <c r="N648" s="19">
        <f>YEAR(Таблица14[[#This Row],[Д/проводки]])</f>
        <v>2015</v>
      </c>
    </row>
    <row r="649" spans="1:14" x14ac:dyDescent="0.25">
      <c r="A649" s="30">
        <v>763853</v>
      </c>
      <c r="B649" s="30" t="s">
        <v>863</v>
      </c>
      <c r="C649" s="16" t="s">
        <v>2940</v>
      </c>
      <c r="D649" s="16">
        <v>15</v>
      </c>
      <c r="E649" s="16" t="s">
        <v>2937</v>
      </c>
      <c r="F649" s="30" t="s">
        <v>811</v>
      </c>
      <c r="G649" s="30">
        <v>1002</v>
      </c>
      <c r="H649" s="30">
        <v>4</v>
      </c>
      <c r="I649" s="30">
        <v>3820.04</v>
      </c>
      <c r="J649" s="38">
        <v>42076</v>
      </c>
      <c r="K649" s="30">
        <v>4920</v>
      </c>
      <c r="L649" s="19">
        <f>DAY(Таблица14[[#This Row],[Д/проводки]])</f>
        <v>13</v>
      </c>
      <c r="M649" s="19">
        <f>MONTH(Таблица14[[#This Row],[Д/проводки]])</f>
        <v>3</v>
      </c>
      <c r="N649" s="19">
        <f>YEAR(Таблица14[[#This Row],[Д/проводки]])</f>
        <v>2015</v>
      </c>
    </row>
    <row r="650" spans="1:14" x14ac:dyDescent="0.25">
      <c r="A650" s="30">
        <v>876266</v>
      </c>
      <c r="B650" s="30" t="s">
        <v>911</v>
      </c>
      <c r="C650" s="16" t="s">
        <v>2979</v>
      </c>
      <c r="D650" s="16">
        <v>15</v>
      </c>
      <c r="E650" s="16" t="s">
        <v>2978</v>
      </c>
      <c r="F650" s="30" t="s">
        <v>811</v>
      </c>
      <c r="G650" s="30">
        <v>1002</v>
      </c>
      <c r="H650" s="30">
        <v>4</v>
      </c>
      <c r="I650" s="30">
        <v>3217.03</v>
      </c>
      <c r="J650" s="38">
        <v>42076</v>
      </c>
      <c r="K650" s="30">
        <v>4720</v>
      </c>
      <c r="L650" s="19">
        <f>DAY(Таблица14[[#This Row],[Д/проводки]])</f>
        <v>13</v>
      </c>
      <c r="M650" s="19">
        <f>MONTH(Таблица14[[#This Row],[Д/проводки]])</f>
        <v>3</v>
      </c>
      <c r="N650" s="19">
        <f>YEAR(Таблица14[[#This Row],[Д/проводки]])</f>
        <v>2015</v>
      </c>
    </row>
    <row r="651" spans="1:14" x14ac:dyDescent="0.25">
      <c r="A651" s="30">
        <v>661530</v>
      </c>
      <c r="B651" s="30" t="s">
        <v>1949</v>
      </c>
      <c r="C651" s="16" t="s">
        <v>2968</v>
      </c>
      <c r="D651" s="16">
        <v>15</v>
      </c>
      <c r="E651" s="16" t="s">
        <v>2946</v>
      </c>
      <c r="F651" s="30" t="s">
        <v>810</v>
      </c>
      <c r="G651" s="30">
        <v>1001</v>
      </c>
      <c r="H651" s="30">
        <v>4</v>
      </c>
      <c r="I651" s="30">
        <v>6779.68</v>
      </c>
      <c r="J651" s="38">
        <v>42077</v>
      </c>
      <c r="K651" s="30">
        <v>10608</v>
      </c>
      <c r="L651" s="19">
        <f>DAY(Таблица14[[#This Row],[Д/проводки]])</f>
        <v>14</v>
      </c>
      <c r="M651" s="19">
        <f>MONTH(Таблица14[[#This Row],[Д/проводки]])</f>
        <v>3</v>
      </c>
      <c r="N651" s="19">
        <f>YEAR(Таблица14[[#This Row],[Д/проводки]])</f>
        <v>2015</v>
      </c>
    </row>
    <row r="652" spans="1:14" x14ac:dyDescent="0.25">
      <c r="A652" s="30">
        <v>689131</v>
      </c>
      <c r="B652" s="30" t="s">
        <v>111</v>
      </c>
      <c r="C652" s="16" t="s">
        <v>2947</v>
      </c>
      <c r="D652" s="16">
        <v>15</v>
      </c>
      <c r="E652" s="16" t="s">
        <v>2937</v>
      </c>
      <c r="F652" s="30" t="s">
        <v>810</v>
      </c>
      <c r="G652" s="30">
        <v>1001</v>
      </c>
      <c r="H652" s="30">
        <v>4</v>
      </c>
      <c r="I652" s="30">
        <v>9000</v>
      </c>
      <c r="J652" s="38">
        <v>42077</v>
      </c>
      <c r="K652" s="30">
        <v>13276</v>
      </c>
      <c r="L652" s="19">
        <f>DAY(Таблица14[[#This Row],[Д/проводки]])</f>
        <v>14</v>
      </c>
      <c r="M652" s="19">
        <f>MONTH(Таблица14[[#This Row],[Д/проводки]])</f>
        <v>3</v>
      </c>
      <c r="N652" s="19">
        <f>YEAR(Таблица14[[#This Row],[Д/проводки]])</f>
        <v>2015</v>
      </c>
    </row>
    <row r="653" spans="1:14" x14ac:dyDescent="0.25">
      <c r="A653" s="30">
        <v>759254</v>
      </c>
      <c r="B653" s="30" t="s">
        <v>256</v>
      </c>
      <c r="C653" s="16" t="s">
        <v>872</v>
      </c>
      <c r="D653" s="16">
        <v>15</v>
      </c>
      <c r="E653" s="16" t="s">
        <v>2948</v>
      </c>
      <c r="F653" s="30" t="s">
        <v>810</v>
      </c>
      <c r="G653" s="30">
        <v>1001</v>
      </c>
      <c r="H653" s="30">
        <v>4</v>
      </c>
      <c r="I653" s="30">
        <v>6696.68</v>
      </c>
      <c r="J653" s="38">
        <v>42077</v>
      </c>
      <c r="K653" s="30">
        <v>10608</v>
      </c>
      <c r="L653" s="19">
        <f>DAY(Таблица14[[#This Row],[Д/проводки]])</f>
        <v>14</v>
      </c>
      <c r="M653" s="19">
        <f>MONTH(Таблица14[[#This Row],[Д/проводки]])</f>
        <v>3</v>
      </c>
      <c r="N653" s="19">
        <f>YEAR(Таблица14[[#This Row],[Д/проводки]])</f>
        <v>2015</v>
      </c>
    </row>
    <row r="654" spans="1:14" x14ac:dyDescent="0.25">
      <c r="A654" s="30">
        <v>762231</v>
      </c>
      <c r="B654" s="30" t="s">
        <v>599</v>
      </c>
      <c r="C654" s="16" t="s">
        <v>3142</v>
      </c>
      <c r="D654" s="16">
        <v>16</v>
      </c>
      <c r="E654" s="16" t="s">
        <v>2950</v>
      </c>
      <c r="F654" s="30" t="s">
        <v>810</v>
      </c>
      <c r="G654" s="30">
        <v>1001</v>
      </c>
      <c r="H654" s="30">
        <v>4</v>
      </c>
      <c r="I654" s="30">
        <v>12237.28</v>
      </c>
      <c r="J654" s="38">
        <v>42077</v>
      </c>
      <c r="K654" s="30">
        <v>19760</v>
      </c>
      <c r="L654" s="19">
        <f>DAY(Таблица14[[#This Row],[Д/проводки]])</f>
        <v>14</v>
      </c>
      <c r="M654" s="19">
        <f>MONTH(Таблица14[[#This Row],[Д/проводки]])</f>
        <v>3</v>
      </c>
      <c r="N654" s="19">
        <f>YEAR(Таблица14[[#This Row],[Д/проводки]])</f>
        <v>2015</v>
      </c>
    </row>
    <row r="655" spans="1:14" x14ac:dyDescent="0.25">
      <c r="A655" s="30">
        <v>827380</v>
      </c>
      <c r="B655" s="30" t="s">
        <v>294</v>
      </c>
      <c r="C655" s="16" t="s">
        <v>2944</v>
      </c>
      <c r="D655" s="16">
        <v>13</v>
      </c>
      <c r="E655" s="16" t="s">
        <v>3206</v>
      </c>
      <c r="F655" s="30" t="s">
        <v>810</v>
      </c>
      <c r="G655" s="30">
        <v>1001</v>
      </c>
      <c r="H655" s="30">
        <v>4</v>
      </c>
      <c r="I655" s="30">
        <v>4271.28</v>
      </c>
      <c r="J655" s="38">
        <v>42077</v>
      </c>
      <c r="K655" s="30">
        <v>6400</v>
      </c>
      <c r="L655" s="19">
        <f>DAY(Таблица14[[#This Row],[Д/проводки]])</f>
        <v>14</v>
      </c>
      <c r="M655" s="19">
        <f>MONTH(Таблица14[[#This Row],[Д/проводки]])</f>
        <v>3</v>
      </c>
      <c r="N655" s="19">
        <f>YEAR(Таблица14[[#This Row],[Д/проводки]])</f>
        <v>2015</v>
      </c>
    </row>
    <row r="656" spans="1:14" x14ac:dyDescent="0.25">
      <c r="A656" s="30">
        <v>661574</v>
      </c>
      <c r="B656" s="30" t="s">
        <v>612</v>
      </c>
      <c r="C656" s="16" t="s">
        <v>2985</v>
      </c>
      <c r="D656" s="16">
        <v>16</v>
      </c>
      <c r="E656" s="16" t="s">
        <v>2950</v>
      </c>
      <c r="F656" s="30" t="s">
        <v>810</v>
      </c>
      <c r="G656" s="30">
        <v>1002</v>
      </c>
      <c r="H656" s="30">
        <v>4</v>
      </c>
      <c r="I656" s="30">
        <v>8175.14</v>
      </c>
      <c r="J656" s="38">
        <v>42077</v>
      </c>
      <c r="K656" s="30">
        <v>12532</v>
      </c>
      <c r="L656" s="19">
        <f>DAY(Таблица14[[#This Row],[Д/проводки]])</f>
        <v>14</v>
      </c>
      <c r="M656" s="19">
        <f>MONTH(Таблица14[[#This Row],[Д/проводки]])</f>
        <v>3</v>
      </c>
      <c r="N656" s="19">
        <f>YEAR(Таблица14[[#This Row],[Д/проводки]])</f>
        <v>2015</v>
      </c>
    </row>
    <row r="657" spans="1:14" x14ac:dyDescent="0.25">
      <c r="A657" s="30">
        <v>903563</v>
      </c>
      <c r="B657" s="30" t="s">
        <v>195</v>
      </c>
      <c r="C657" s="16" t="s">
        <v>2957</v>
      </c>
      <c r="D657" s="16">
        <v>15</v>
      </c>
      <c r="E657" s="16" t="s">
        <v>2937</v>
      </c>
      <c r="F657" s="30" t="s">
        <v>810</v>
      </c>
      <c r="G657" s="30">
        <v>1002</v>
      </c>
      <c r="H657" s="30">
        <v>4</v>
      </c>
      <c r="I657" s="30">
        <v>7627.08</v>
      </c>
      <c r="J657" s="38">
        <v>42077</v>
      </c>
      <c r="K657" s="30">
        <v>11248</v>
      </c>
      <c r="L657" s="19">
        <f>DAY(Таблица14[[#This Row],[Д/проводки]])</f>
        <v>14</v>
      </c>
      <c r="M657" s="19">
        <f>MONTH(Таблица14[[#This Row],[Д/проводки]])</f>
        <v>3</v>
      </c>
      <c r="N657" s="19">
        <f>YEAR(Таблица14[[#This Row],[Д/проводки]])</f>
        <v>2015</v>
      </c>
    </row>
    <row r="658" spans="1:14" x14ac:dyDescent="0.25">
      <c r="A658" s="30">
        <v>11591262</v>
      </c>
      <c r="B658" s="30" t="s">
        <v>3218</v>
      </c>
      <c r="C658" s="16" t="s">
        <v>3218</v>
      </c>
      <c r="D658" s="16" t="s">
        <v>3218</v>
      </c>
      <c r="E658" s="16" t="s">
        <v>3218</v>
      </c>
      <c r="F658" s="16" t="s">
        <v>3218</v>
      </c>
      <c r="G658" s="30">
        <v>1002</v>
      </c>
      <c r="H658" s="30">
        <v>4</v>
      </c>
      <c r="I658" s="30">
        <v>0</v>
      </c>
      <c r="J658" s="38">
        <v>42077</v>
      </c>
      <c r="K658" s="30">
        <v>12412</v>
      </c>
      <c r="L658" s="19">
        <f>DAY(Таблица14[[#This Row],[Д/проводки]])</f>
        <v>14</v>
      </c>
      <c r="M658" s="19">
        <f>MONTH(Таблица14[[#This Row],[Д/проводки]])</f>
        <v>3</v>
      </c>
      <c r="N658" s="19">
        <f>YEAR(Таблица14[[#This Row],[Д/проводки]])</f>
        <v>2015</v>
      </c>
    </row>
    <row r="659" spans="1:14" x14ac:dyDescent="0.25">
      <c r="A659" s="30">
        <v>405618</v>
      </c>
      <c r="B659" s="30" t="s">
        <v>58</v>
      </c>
      <c r="C659" s="16" t="s">
        <v>2953</v>
      </c>
      <c r="D659" s="16">
        <v>14</v>
      </c>
      <c r="E659" s="16" t="s">
        <v>2938</v>
      </c>
      <c r="F659" s="30" t="s">
        <v>810</v>
      </c>
      <c r="G659" s="30">
        <v>1001</v>
      </c>
      <c r="H659" s="30">
        <v>4</v>
      </c>
      <c r="I659" s="30">
        <v>5997.4</v>
      </c>
      <c r="J659" s="38">
        <v>42078</v>
      </c>
      <c r="K659" s="30">
        <v>8972</v>
      </c>
      <c r="L659" s="19">
        <f>DAY(Таблица14[[#This Row],[Д/проводки]])</f>
        <v>15</v>
      </c>
      <c r="M659" s="19">
        <f>MONTH(Таблица14[[#This Row],[Д/проводки]])</f>
        <v>3</v>
      </c>
      <c r="N659" s="19">
        <f>YEAR(Таблица14[[#This Row],[Д/проводки]])</f>
        <v>2015</v>
      </c>
    </row>
    <row r="660" spans="1:14" x14ac:dyDescent="0.25">
      <c r="A660" s="30">
        <v>408910</v>
      </c>
      <c r="B660" s="30" t="s">
        <v>638</v>
      </c>
      <c r="C660" s="16" t="s">
        <v>2988</v>
      </c>
      <c r="D660" s="16">
        <v>16</v>
      </c>
      <c r="E660" s="16" t="s">
        <v>2950</v>
      </c>
      <c r="F660" s="30" t="s">
        <v>810</v>
      </c>
      <c r="G660" s="30">
        <v>1001</v>
      </c>
      <c r="H660" s="30">
        <v>4</v>
      </c>
      <c r="I660" s="30">
        <v>8303.16</v>
      </c>
      <c r="J660" s="38">
        <v>42078</v>
      </c>
      <c r="K660" s="30">
        <v>13132</v>
      </c>
      <c r="L660" s="19">
        <f>DAY(Таблица14[[#This Row],[Д/проводки]])</f>
        <v>15</v>
      </c>
      <c r="M660" s="19">
        <f>MONTH(Таблица14[[#This Row],[Д/проводки]])</f>
        <v>3</v>
      </c>
      <c r="N660" s="19">
        <f>YEAR(Таблица14[[#This Row],[Д/проводки]])</f>
        <v>2015</v>
      </c>
    </row>
    <row r="661" spans="1:14" x14ac:dyDescent="0.25">
      <c r="A661" s="30">
        <v>665929</v>
      </c>
      <c r="B661" s="30" t="s">
        <v>61</v>
      </c>
      <c r="C661" s="16" t="s">
        <v>2953</v>
      </c>
      <c r="D661" s="16">
        <v>14</v>
      </c>
      <c r="E661" s="16" t="s">
        <v>2938</v>
      </c>
      <c r="F661" s="30" t="s">
        <v>810</v>
      </c>
      <c r="G661" s="30">
        <v>1001</v>
      </c>
      <c r="H661" s="30">
        <v>4</v>
      </c>
      <c r="I661" s="30">
        <v>5532.7</v>
      </c>
      <c r="J661" s="38">
        <v>42078</v>
      </c>
      <c r="K661" s="30">
        <v>8556</v>
      </c>
      <c r="L661" s="19">
        <f>DAY(Таблица14[[#This Row],[Д/проводки]])</f>
        <v>15</v>
      </c>
      <c r="M661" s="19">
        <f>MONTH(Таблица14[[#This Row],[Д/проводки]])</f>
        <v>3</v>
      </c>
      <c r="N661" s="19">
        <f>YEAR(Таблица14[[#This Row],[Д/проводки]])</f>
        <v>2015</v>
      </c>
    </row>
    <row r="662" spans="1:14" x14ac:dyDescent="0.25">
      <c r="A662" s="30">
        <v>665953</v>
      </c>
      <c r="B662" s="30" t="s">
        <v>103</v>
      </c>
      <c r="C662" s="16" t="s">
        <v>2645</v>
      </c>
      <c r="D662" s="16">
        <v>15</v>
      </c>
      <c r="E662" s="16" t="s">
        <v>2937</v>
      </c>
      <c r="F662" s="30" t="s">
        <v>810</v>
      </c>
      <c r="G662" s="30">
        <v>1001</v>
      </c>
      <c r="H662" s="30">
        <v>4</v>
      </c>
      <c r="I662" s="30">
        <v>6711.88</v>
      </c>
      <c r="J662" s="38">
        <v>42078</v>
      </c>
      <c r="K662" s="30">
        <v>10608</v>
      </c>
      <c r="L662" s="19">
        <f>DAY(Таблица14[[#This Row],[Д/проводки]])</f>
        <v>15</v>
      </c>
      <c r="M662" s="19">
        <f>MONTH(Таблица14[[#This Row],[Д/проводки]])</f>
        <v>3</v>
      </c>
      <c r="N662" s="19">
        <f>YEAR(Таблица14[[#This Row],[Д/проводки]])</f>
        <v>2015</v>
      </c>
    </row>
    <row r="663" spans="1:14" x14ac:dyDescent="0.25">
      <c r="A663" s="30">
        <v>819419</v>
      </c>
      <c r="B663" s="30" t="s">
        <v>745</v>
      </c>
      <c r="C663" s="16" t="s">
        <v>3176</v>
      </c>
      <c r="D663" s="16">
        <v>17</v>
      </c>
      <c r="E663" s="16" t="s">
        <v>2993</v>
      </c>
      <c r="F663" s="30" t="s">
        <v>810</v>
      </c>
      <c r="G663" s="30">
        <v>1001</v>
      </c>
      <c r="H663" s="30">
        <v>2</v>
      </c>
      <c r="I663" s="30">
        <v>6931.78</v>
      </c>
      <c r="J663" s="38">
        <v>42078</v>
      </c>
      <c r="K663" s="30">
        <v>11720</v>
      </c>
      <c r="L663" s="19">
        <f>DAY(Таблица14[[#This Row],[Д/проводки]])</f>
        <v>15</v>
      </c>
      <c r="M663" s="19">
        <f>MONTH(Таблица14[[#This Row],[Д/проводки]])</f>
        <v>3</v>
      </c>
      <c r="N663" s="19">
        <f>YEAR(Таблица14[[#This Row],[Д/проводки]])</f>
        <v>2015</v>
      </c>
    </row>
    <row r="664" spans="1:14" x14ac:dyDescent="0.25">
      <c r="A664" s="30">
        <v>876272</v>
      </c>
      <c r="B664" s="30" t="s">
        <v>876</v>
      </c>
      <c r="C664" s="16" t="s">
        <v>877</v>
      </c>
      <c r="D664" s="16">
        <v>16</v>
      </c>
      <c r="E664" s="16" t="s">
        <v>2950</v>
      </c>
      <c r="F664" s="30" t="s">
        <v>811</v>
      </c>
      <c r="G664" s="30">
        <v>1001</v>
      </c>
      <c r="H664" s="30">
        <v>4</v>
      </c>
      <c r="I664" s="30">
        <v>3593.04</v>
      </c>
      <c r="J664" s="38">
        <v>42078</v>
      </c>
      <c r="K664" s="30">
        <v>7452</v>
      </c>
      <c r="L664" s="19">
        <f>DAY(Таблица14[[#This Row],[Д/проводки]])</f>
        <v>15</v>
      </c>
      <c r="M664" s="19">
        <f>MONTH(Таблица14[[#This Row],[Д/проводки]])</f>
        <v>3</v>
      </c>
      <c r="N664" s="19">
        <f>YEAR(Таблица14[[#This Row],[Д/проводки]])</f>
        <v>2015</v>
      </c>
    </row>
    <row r="665" spans="1:14" x14ac:dyDescent="0.25">
      <c r="A665" s="30">
        <v>665978</v>
      </c>
      <c r="B665" s="30" t="s">
        <v>687</v>
      </c>
      <c r="C665" s="16" t="s">
        <v>877</v>
      </c>
      <c r="D665" s="16">
        <v>16</v>
      </c>
      <c r="E665" s="16" t="s">
        <v>2950</v>
      </c>
      <c r="F665" s="30" t="s">
        <v>810</v>
      </c>
      <c r="G665" s="30">
        <v>1002</v>
      </c>
      <c r="H665" s="30">
        <v>4</v>
      </c>
      <c r="I665" s="30">
        <v>10847.44</v>
      </c>
      <c r="J665" s="38">
        <v>42078</v>
      </c>
      <c r="K665" s="30">
        <v>13132</v>
      </c>
      <c r="L665" s="19">
        <f>DAY(Таблица14[[#This Row],[Д/проводки]])</f>
        <v>15</v>
      </c>
      <c r="M665" s="19">
        <f>MONTH(Таблица14[[#This Row],[Д/проводки]])</f>
        <v>3</v>
      </c>
      <c r="N665" s="19">
        <f>YEAR(Таблица14[[#This Row],[Д/проводки]])</f>
        <v>2015</v>
      </c>
    </row>
    <row r="666" spans="1:14" x14ac:dyDescent="0.25">
      <c r="A666" s="30">
        <v>763853</v>
      </c>
      <c r="B666" s="30" t="s">
        <v>863</v>
      </c>
      <c r="C666" s="16" t="s">
        <v>2940</v>
      </c>
      <c r="D666" s="16">
        <v>15</v>
      </c>
      <c r="E666" s="16" t="s">
        <v>2937</v>
      </c>
      <c r="F666" s="30" t="s">
        <v>811</v>
      </c>
      <c r="G666" s="30">
        <v>1002</v>
      </c>
      <c r="H666" s="30">
        <v>4</v>
      </c>
      <c r="I666" s="30">
        <v>3820.04</v>
      </c>
      <c r="J666" s="38">
        <v>42078</v>
      </c>
      <c r="K666" s="30">
        <v>4920</v>
      </c>
      <c r="L666" s="19">
        <f>DAY(Таблица14[[#This Row],[Д/проводки]])</f>
        <v>15</v>
      </c>
      <c r="M666" s="19">
        <f>MONTH(Таблица14[[#This Row],[Д/проводки]])</f>
        <v>3</v>
      </c>
      <c r="N666" s="19">
        <f>YEAR(Таблица14[[#This Row],[Д/проводки]])</f>
        <v>2015</v>
      </c>
    </row>
    <row r="667" spans="1:14" x14ac:dyDescent="0.25">
      <c r="A667" s="30">
        <v>806115</v>
      </c>
      <c r="B667" s="30" t="s">
        <v>600</v>
      </c>
      <c r="C667" s="16" t="s">
        <v>3142</v>
      </c>
      <c r="D667" s="16">
        <v>16</v>
      </c>
      <c r="E667" s="16" t="s">
        <v>2950</v>
      </c>
      <c r="F667" s="30" t="s">
        <v>810</v>
      </c>
      <c r="G667" s="30">
        <v>1002</v>
      </c>
      <c r="H667" s="30">
        <v>4</v>
      </c>
      <c r="I667" s="30">
        <v>12237.28</v>
      </c>
      <c r="J667" s="38">
        <v>42078</v>
      </c>
      <c r="K667" s="30">
        <v>19760</v>
      </c>
      <c r="L667" s="19">
        <f>DAY(Таблица14[[#This Row],[Д/проводки]])</f>
        <v>15</v>
      </c>
      <c r="M667" s="19">
        <f>MONTH(Таблица14[[#This Row],[Д/проводки]])</f>
        <v>3</v>
      </c>
      <c r="N667" s="19">
        <f>YEAR(Таблица14[[#This Row],[Д/проводки]])</f>
        <v>2015</v>
      </c>
    </row>
    <row r="668" spans="1:14" x14ac:dyDescent="0.25">
      <c r="A668" s="30">
        <v>876270</v>
      </c>
      <c r="B668" s="30" t="s">
        <v>935</v>
      </c>
      <c r="C668" s="16" t="s">
        <v>3129</v>
      </c>
      <c r="D668" s="16">
        <v>13</v>
      </c>
      <c r="E668" s="16" t="s">
        <v>3206</v>
      </c>
      <c r="F668" s="30" t="s">
        <v>811</v>
      </c>
      <c r="G668" s="30">
        <v>1002</v>
      </c>
      <c r="H668" s="30">
        <v>4</v>
      </c>
      <c r="I668" s="30">
        <v>1745.4</v>
      </c>
      <c r="J668" s="38">
        <v>42078</v>
      </c>
      <c r="K668" s="30">
        <v>2384</v>
      </c>
      <c r="L668" s="19">
        <f>DAY(Таблица14[[#This Row],[Д/проводки]])</f>
        <v>15</v>
      </c>
      <c r="M668" s="19">
        <f>MONTH(Таблица14[[#This Row],[Д/проводки]])</f>
        <v>3</v>
      </c>
      <c r="N668" s="19">
        <f>YEAR(Таблица14[[#This Row],[Д/проводки]])</f>
        <v>2015</v>
      </c>
    </row>
    <row r="669" spans="1:14" x14ac:dyDescent="0.25">
      <c r="A669" s="30">
        <v>661740</v>
      </c>
      <c r="B669" s="30" t="s">
        <v>154</v>
      </c>
      <c r="C669" s="16" t="s">
        <v>2632</v>
      </c>
      <c r="D669" s="16">
        <v>15</v>
      </c>
      <c r="E669" s="16" t="s">
        <v>2937</v>
      </c>
      <c r="F669" s="30" t="s">
        <v>810</v>
      </c>
      <c r="G669" s="30">
        <v>1001</v>
      </c>
      <c r="H669" s="30">
        <v>4</v>
      </c>
      <c r="I669" s="30">
        <v>6696.66</v>
      </c>
      <c r="J669" s="38">
        <v>42079</v>
      </c>
      <c r="K669" s="30">
        <v>10608</v>
      </c>
      <c r="L669" s="19">
        <f>DAY(Таблица14[[#This Row],[Д/проводки]])</f>
        <v>16</v>
      </c>
      <c r="M669" s="19">
        <f>MONTH(Таблица14[[#This Row],[Д/проводки]])</f>
        <v>3</v>
      </c>
      <c r="N669" s="19">
        <f>YEAR(Таблица14[[#This Row],[Д/проводки]])</f>
        <v>2015</v>
      </c>
    </row>
    <row r="670" spans="1:14" x14ac:dyDescent="0.25">
      <c r="A670" s="30">
        <v>886827</v>
      </c>
      <c r="B670" s="30" t="s">
        <v>305</v>
      </c>
      <c r="C670" s="16" t="s">
        <v>3129</v>
      </c>
      <c r="D670" s="16">
        <v>13</v>
      </c>
      <c r="E670" s="16" t="s">
        <v>3206</v>
      </c>
      <c r="F670" s="30" t="s">
        <v>810</v>
      </c>
      <c r="G670" s="30">
        <v>1001</v>
      </c>
      <c r="H670" s="30">
        <v>4</v>
      </c>
      <c r="I670" s="30">
        <v>4271.28</v>
      </c>
      <c r="J670" s="38">
        <v>42079</v>
      </c>
      <c r="K670" s="30">
        <v>6396</v>
      </c>
      <c r="L670" s="19">
        <f>DAY(Таблица14[[#This Row],[Д/проводки]])</f>
        <v>16</v>
      </c>
      <c r="M670" s="19">
        <f>MONTH(Таблица14[[#This Row],[Д/проводки]])</f>
        <v>3</v>
      </c>
      <c r="N670" s="19">
        <f>YEAR(Таблица14[[#This Row],[Д/проводки]])</f>
        <v>2015</v>
      </c>
    </row>
    <row r="671" spans="1:14" x14ac:dyDescent="0.25">
      <c r="A671" s="30">
        <v>895249</v>
      </c>
      <c r="B671" s="30" t="s">
        <v>901</v>
      </c>
      <c r="C671" s="16" t="s">
        <v>899</v>
      </c>
      <c r="D671" s="16">
        <v>14</v>
      </c>
      <c r="E671" s="16" t="s">
        <v>2938</v>
      </c>
      <c r="F671" s="30" t="s">
        <v>811</v>
      </c>
      <c r="G671" s="30">
        <v>1001</v>
      </c>
      <c r="H671" s="30">
        <v>4</v>
      </c>
      <c r="I671" s="30">
        <v>3205.76</v>
      </c>
      <c r="J671" s="38">
        <v>42079</v>
      </c>
      <c r="K671" s="30">
        <v>4720</v>
      </c>
      <c r="L671" s="19">
        <f>DAY(Таблица14[[#This Row],[Д/проводки]])</f>
        <v>16</v>
      </c>
      <c r="M671" s="19">
        <f>MONTH(Таблица14[[#This Row],[Д/проводки]])</f>
        <v>3</v>
      </c>
      <c r="N671" s="19">
        <f>YEAR(Таблица14[[#This Row],[Д/проводки]])</f>
        <v>2015</v>
      </c>
    </row>
    <row r="672" spans="1:14" x14ac:dyDescent="0.25">
      <c r="A672" s="30">
        <v>665687</v>
      </c>
      <c r="B672" s="30" t="s">
        <v>661</v>
      </c>
      <c r="C672" s="16" t="s">
        <v>2989</v>
      </c>
      <c r="D672" s="16">
        <v>16</v>
      </c>
      <c r="E672" s="16" t="s">
        <v>2950</v>
      </c>
      <c r="F672" s="30" t="s">
        <v>810</v>
      </c>
      <c r="G672" s="30">
        <v>1001</v>
      </c>
      <c r="H672" s="30">
        <v>4</v>
      </c>
      <c r="I672" s="30">
        <v>8365.64</v>
      </c>
      <c r="J672" s="38">
        <v>42080</v>
      </c>
      <c r="K672" s="30">
        <v>12532</v>
      </c>
      <c r="L672" s="19">
        <f>DAY(Таблица14[[#This Row],[Д/проводки]])</f>
        <v>17</v>
      </c>
      <c r="M672" s="19">
        <f>MONTH(Таблица14[[#This Row],[Д/проводки]])</f>
        <v>3</v>
      </c>
      <c r="N672" s="19">
        <f>YEAR(Таблица14[[#This Row],[Д/проводки]])</f>
        <v>2015</v>
      </c>
    </row>
    <row r="673" spans="1:14" x14ac:dyDescent="0.25">
      <c r="A673" s="30">
        <v>895249</v>
      </c>
      <c r="B673" s="30" t="s">
        <v>901</v>
      </c>
      <c r="C673" s="16" t="s">
        <v>899</v>
      </c>
      <c r="D673" s="16">
        <v>14</v>
      </c>
      <c r="E673" s="16" t="s">
        <v>2938</v>
      </c>
      <c r="F673" s="30" t="s">
        <v>811</v>
      </c>
      <c r="G673" s="30">
        <v>1001</v>
      </c>
      <c r="H673" s="30">
        <v>2</v>
      </c>
      <c r="I673" s="30">
        <v>1602.88</v>
      </c>
      <c r="J673" s="38">
        <v>42080</v>
      </c>
      <c r="K673" s="30">
        <v>2360</v>
      </c>
      <c r="L673" s="19">
        <f>DAY(Таблица14[[#This Row],[Д/проводки]])</f>
        <v>17</v>
      </c>
      <c r="M673" s="19">
        <f>MONTH(Таблица14[[#This Row],[Д/проводки]])</f>
        <v>3</v>
      </c>
      <c r="N673" s="19">
        <f>YEAR(Таблица14[[#This Row],[Д/проводки]])</f>
        <v>2015</v>
      </c>
    </row>
    <row r="674" spans="1:14" x14ac:dyDescent="0.25">
      <c r="A674" s="30">
        <v>662403</v>
      </c>
      <c r="B674" s="30" t="s">
        <v>464</v>
      </c>
      <c r="C674" s="16" t="s">
        <v>2975</v>
      </c>
      <c r="D674" s="16">
        <v>16</v>
      </c>
      <c r="E674" s="16" t="s">
        <v>2974</v>
      </c>
      <c r="F674" s="30" t="s">
        <v>810</v>
      </c>
      <c r="G674" s="30">
        <v>1002</v>
      </c>
      <c r="H674" s="30">
        <v>4</v>
      </c>
      <c r="I674" s="30">
        <v>8175.14</v>
      </c>
      <c r="J674" s="38">
        <v>42080</v>
      </c>
      <c r="K674" s="30">
        <v>12532</v>
      </c>
      <c r="L674" s="19">
        <f>DAY(Таблица14[[#This Row],[Д/проводки]])</f>
        <v>17</v>
      </c>
      <c r="M674" s="19">
        <f>MONTH(Таблица14[[#This Row],[Д/проводки]])</f>
        <v>3</v>
      </c>
      <c r="N674" s="19">
        <f>YEAR(Таблица14[[#This Row],[Д/проводки]])</f>
        <v>2015</v>
      </c>
    </row>
    <row r="675" spans="1:14" x14ac:dyDescent="0.25">
      <c r="A675" s="30">
        <v>685041</v>
      </c>
      <c r="B675" s="30" t="s">
        <v>873</v>
      </c>
      <c r="C675" s="16" t="s">
        <v>872</v>
      </c>
      <c r="D675" s="16">
        <v>15</v>
      </c>
      <c r="E675" s="16" t="s">
        <v>2948</v>
      </c>
      <c r="F675" s="30" t="s">
        <v>811</v>
      </c>
      <c r="G675" s="30">
        <v>1002</v>
      </c>
      <c r="H675" s="30">
        <v>4</v>
      </c>
      <c r="I675" s="30">
        <v>3827</v>
      </c>
      <c r="J675" s="38">
        <v>42080</v>
      </c>
      <c r="K675" s="30">
        <v>4920</v>
      </c>
      <c r="L675" s="19">
        <f>DAY(Таблица14[[#This Row],[Д/проводки]])</f>
        <v>17</v>
      </c>
      <c r="M675" s="19">
        <f>MONTH(Таблица14[[#This Row],[Д/проводки]])</f>
        <v>3</v>
      </c>
      <c r="N675" s="19">
        <f>YEAR(Таблица14[[#This Row],[Д/проводки]])</f>
        <v>2015</v>
      </c>
    </row>
    <row r="676" spans="1:14" x14ac:dyDescent="0.25">
      <c r="A676" s="30">
        <v>408788</v>
      </c>
      <c r="B676" s="30" t="s">
        <v>48</v>
      </c>
      <c r="C676" s="16" t="s">
        <v>2961</v>
      </c>
      <c r="D676" s="16">
        <v>14</v>
      </c>
      <c r="E676" s="16" t="s">
        <v>2938</v>
      </c>
      <c r="F676" s="30" t="s">
        <v>810</v>
      </c>
      <c r="G676" s="30">
        <v>1001</v>
      </c>
      <c r="H676" s="30">
        <v>4</v>
      </c>
      <c r="I676" s="30">
        <v>5665.08</v>
      </c>
      <c r="J676" s="38">
        <v>42081</v>
      </c>
      <c r="K676" s="30">
        <v>8972</v>
      </c>
      <c r="L676" s="19">
        <f>DAY(Таблица14[[#This Row],[Д/проводки]])</f>
        <v>18</v>
      </c>
      <c r="M676" s="19">
        <f>MONTH(Таблица14[[#This Row],[Д/проводки]])</f>
        <v>3</v>
      </c>
      <c r="N676" s="19">
        <f>YEAR(Таблица14[[#This Row],[Д/проводки]])</f>
        <v>2015</v>
      </c>
    </row>
    <row r="677" spans="1:14" x14ac:dyDescent="0.25">
      <c r="A677" s="30">
        <v>408992</v>
      </c>
      <c r="B677" s="30" t="s">
        <v>644</v>
      </c>
      <c r="C677" s="16" t="s">
        <v>2988</v>
      </c>
      <c r="D677" s="16">
        <v>16</v>
      </c>
      <c r="E677" s="16" t="s">
        <v>2950</v>
      </c>
      <c r="F677" s="30" t="s">
        <v>810</v>
      </c>
      <c r="G677" s="30">
        <v>1001</v>
      </c>
      <c r="H677" s="30">
        <v>4</v>
      </c>
      <c r="I677" s="30">
        <v>8303.17</v>
      </c>
      <c r="J677" s="38">
        <v>42081</v>
      </c>
      <c r="K677" s="30">
        <v>13132</v>
      </c>
      <c r="L677" s="19">
        <f>DAY(Таблица14[[#This Row],[Д/проводки]])</f>
        <v>18</v>
      </c>
      <c r="M677" s="19">
        <f>MONTH(Таблица14[[#This Row],[Д/проводки]])</f>
        <v>3</v>
      </c>
      <c r="N677" s="19">
        <f>YEAR(Таблица14[[#This Row],[Д/проводки]])</f>
        <v>2015</v>
      </c>
    </row>
    <row r="678" spans="1:14" x14ac:dyDescent="0.25">
      <c r="A678" s="30">
        <v>447822</v>
      </c>
      <c r="B678" s="30" t="s">
        <v>926</v>
      </c>
      <c r="C678" s="16" t="s">
        <v>927</v>
      </c>
      <c r="D678" s="16">
        <v>14</v>
      </c>
      <c r="E678" s="16" t="s">
        <v>2941</v>
      </c>
      <c r="F678" s="30" t="s">
        <v>811</v>
      </c>
      <c r="G678" s="30">
        <v>1002</v>
      </c>
      <c r="H678" s="30">
        <v>2</v>
      </c>
      <c r="I678" s="30">
        <v>1285.6199999999999</v>
      </c>
      <c r="J678" s="38">
        <v>42081</v>
      </c>
      <c r="K678" s="30">
        <v>1780</v>
      </c>
      <c r="L678" s="19">
        <f>DAY(Таблица14[[#This Row],[Д/проводки]])</f>
        <v>18</v>
      </c>
      <c r="M678" s="19">
        <f>MONTH(Таблица14[[#This Row],[Д/проводки]])</f>
        <v>3</v>
      </c>
      <c r="N678" s="19">
        <f>YEAR(Таблица14[[#This Row],[Д/проводки]])</f>
        <v>2015</v>
      </c>
    </row>
    <row r="679" spans="1:14" x14ac:dyDescent="0.25">
      <c r="A679" s="30">
        <v>763853</v>
      </c>
      <c r="B679" s="30" t="s">
        <v>863</v>
      </c>
      <c r="C679" s="16" t="s">
        <v>2940</v>
      </c>
      <c r="D679" s="16">
        <v>15</v>
      </c>
      <c r="E679" s="16" t="s">
        <v>2937</v>
      </c>
      <c r="F679" s="30" t="s">
        <v>811</v>
      </c>
      <c r="G679" s="30">
        <v>1002</v>
      </c>
      <c r="H679" s="30">
        <v>4</v>
      </c>
      <c r="I679" s="30">
        <v>3820.04</v>
      </c>
      <c r="J679" s="38">
        <v>42081</v>
      </c>
      <c r="K679" s="30">
        <v>4920</v>
      </c>
      <c r="L679" s="19">
        <f>DAY(Таблица14[[#This Row],[Д/проводки]])</f>
        <v>18</v>
      </c>
      <c r="M679" s="19">
        <f>MONTH(Таблица14[[#This Row],[Д/проводки]])</f>
        <v>3</v>
      </c>
      <c r="N679" s="19">
        <f>YEAR(Таблица14[[#This Row],[Д/проводки]])</f>
        <v>2015</v>
      </c>
    </row>
    <row r="680" spans="1:14" x14ac:dyDescent="0.25">
      <c r="A680" s="30">
        <v>876259</v>
      </c>
      <c r="B680" s="30" t="s">
        <v>887</v>
      </c>
      <c r="C680" s="16" t="s">
        <v>2954</v>
      </c>
      <c r="D680" s="16">
        <v>15</v>
      </c>
      <c r="E680" s="16" t="s">
        <v>2937</v>
      </c>
      <c r="F680" s="30" t="s">
        <v>811</v>
      </c>
      <c r="G680" s="30">
        <v>1002</v>
      </c>
      <c r="H680" s="30">
        <v>4</v>
      </c>
      <c r="I680" s="30">
        <v>3584.48</v>
      </c>
      <c r="J680" s="38">
        <v>42081</v>
      </c>
      <c r="K680" s="30">
        <v>4760</v>
      </c>
      <c r="L680" s="19">
        <f>DAY(Таблица14[[#This Row],[Д/проводки]])</f>
        <v>18</v>
      </c>
      <c r="M680" s="19">
        <f>MONTH(Таблица14[[#This Row],[Д/проводки]])</f>
        <v>3</v>
      </c>
      <c r="N680" s="19">
        <f>YEAR(Таблица14[[#This Row],[Д/проводки]])</f>
        <v>2015</v>
      </c>
    </row>
    <row r="681" spans="1:14" x14ac:dyDescent="0.25">
      <c r="A681" s="30">
        <v>393266</v>
      </c>
      <c r="B681" s="30" t="s">
        <v>500</v>
      </c>
      <c r="C681" s="16" t="s">
        <v>3177</v>
      </c>
      <c r="D681" s="16">
        <v>16</v>
      </c>
      <c r="E681" s="16" t="s">
        <v>2964</v>
      </c>
      <c r="F681" s="30" t="s">
        <v>810</v>
      </c>
      <c r="G681" s="30">
        <v>1001</v>
      </c>
      <c r="H681" s="30">
        <v>4</v>
      </c>
      <c r="I681" s="30">
        <v>11689.8</v>
      </c>
      <c r="J681" s="38">
        <v>42082</v>
      </c>
      <c r="K681" s="30">
        <v>18880</v>
      </c>
      <c r="L681" s="19">
        <f>DAY(Таблица14[[#This Row],[Д/проводки]])</f>
        <v>19</v>
      </c>
      <c r="M681" s="19">
        <f>MONTH(Таблица14[[#This Row],[Д/проводки]])</f>
        <v>3</v>
      </c>
      <c r="N681" s="19">
        <f>YEAR(Таблица14[[#This Row],[Д/проводки]])</f>
        <v>2015</v>
      </c>
    </row>
    <row r="682" spans="1:14" x14ac:dyDescent="0.25">
      <c r="A682" s="30">
        <v>405676</v>
      </c>
      <c r="B682" s="30" t="s">
        <v>249</v>
      </c>
      <c r="C682" s="16" t="s">
        <v>2967</v>
      </c>
      <c r="D682" s="16">
        <v>15</v>
      </c>
      <c r="E682" s="16" t="s">
        <v>2948</v>
      </c>
      <c r="F682" s="30" t="s">
        <v>810</v>
      </c>
      <c r="G682" s="30">
        <v>1001</v>
      </c>
      <c r="H682" s="30">
        <v>4</v>
      </c>
      <c r="I682" s="30">
        <v>7268.2</v>
      </c>
      <c r="J682" s="38">
        <v>42082</v>
      </c>
      <c r="K682" s="30">
        <v>11128</v>
      </c>
      <c r="L682" s="19">
        <f>DAY(Таблица14[[#This Row],[Д/проводки]])</f>
        <v>19</v>
      </c>
      <c r="M682" s="19">
        <f>MONTH(Таблица14[[#This Row],[Д/проводки]])</f>
        <v>3</v>
      </c>
      <c r="N682" s="19">
        <f>YEAR(Таблица14[[#This Row],[Д/проводки]])</f>
        <v>2015</v>
      </c>
    </row>
    <row r="683" spans="1:14" x14ac:dyDescent="0.25">
      <c r="A683" s="30">
        <v>487232</v>
      </c>
      <c r="B683" s="30" t="s">
        <v>921</v>
      </c>
      <c r="C683" s="16" t="s">
        <v>3133</v>
      </c>
      <c r="D683" s="16">
        <v>13</v>
      </c>
      <c r="E683" s="16" t="s">
        <v>3206</v>
      </c>
      <c r="F683" s="30" t="s">
        <v>811</v>
      </c>
      <c r="G683" s="30">
        <v>1001</v>
      </c>
      <c r="H683" s="30">
        <v>2</v>
      </c>
      <c r="I683" s="30">
        <v>877.96</v>
      </c>
      <c r="J683" s="38">
        <v>42082</v>
      </c>
      <c r="K683" s="30">
        <v>1192</v>
      </c>
      <c r="L683" s="19">
        <f>DAY(Таблица14[[#This Row],[Д/проводки]])</f>
        <v>19</v>
      </c>
      <c r="M683" s="19">
        <f>MONTH(Таблица14[[#This Row],[Д/проводки]])</f>
        <v>3</v>
      </c>
      <c r="N683" s="19">
        <f>YEAR(Таблица14[[#This Row],[Д/проводки]])</f>
        <v>2015</v>
      </c>
    </row>
    <row r="684" spans="1:14" x14ac:dyDescent="0.25">
      <c r="A684" s="30">
        <v>665728</v>
      </c>
      <c r="B684" s="30" t="s">
        <v>504</v>
      </c>
      <c r="C684" s="16" t="s">
        <v>2634</v>
      </c>
      <c r="D684" s="16">
        <v>16</v>
      </c>
      <c r="E684" s="16" t="s">
        <v>2964</v>
      </c>
      <c r="F684" s="30" t="s">
        <v>810</v>
      </c>
      <c r="G684" s="30">
        <v>1001</v>
      </c>
      <c r="H684" s="30">
        <v>4</v>
      </c>
      <c r="I684" s="30">
        <v>7914.21</v>
      </c>
      <c r="J684" s="38">
        <v>42082</v>
      </c>
      <c r="K684" s="30">
        <v>12532</v>
      </c>
      <c r="L684" s="19">
        <f>DAY(Таблица14[[#This Row],[Д/проводки]])</f>
        <v>19</v>
      </c>
      <c r="M684" s="19">
        <f>MONTH(Таблица14[[#This Row],[Д/проводки]])</f>
        <v>3</v>
      </c>
      <c r="N684" s="19">
        <f>YEAR(Таблица14[[#This Row],[Д/проводки]])</f>
        <v>2015</v>
      </c>
    </row>
    <row r="685" spans="1:14" x14ac:dyDescent="0.25">
      <c r="A685" s="30">
        <v>876270</v>
      </c>
      <c r="B685" s="30" t="s">
        <v>935</v>
      </c>
      <c r="C685" s="16" t="s">
        <v>3129</v>
      </c>
      <c r="D685" s="16">
        <v>13</v>
      </c>
      <c r="E685" s="16" t="s">
        <v>3206</v>
      </c>
      <c r="F685" s="30" t="s">
        <v>811</v>
      </c>
      <c r="G685" s="30">
        <v>1001</v>
      </c>
      <c r="H685" s="30">
        <v>4</v>
      </c>
      <c r="I685" s="30">
        <v>1745.38</v>
      </c>
      <c r="J685" s="38">
        <v>42082</v>
      </c>
      <c r="K685" s="30">
        <v>2384</v>
      </c>
      <c r="L685" s="19">
        <f>DAY(Таблица14[[#This Row],[Д/проводки]])</f>
        <v>19</v>
      </c>
      <c r="M685" s="19">
        <f>MONTH(Таблица14[[#This Row],[Д/проводки]])</f>
        <v>3</v>
      </c>
      <c r="N685" s="19">
        <f>YEAR(Таблица14[[#This Row],[Д/проводки]])</f>
        <v>2015</v>
      </c>
    </row>
    <row r="686" spans="1:14" x14ac:dyDescent="0.25">
      <c r="A686" s="30">
        <v>405674</v>
      </c>
      <c r="B686" s="30" t="s">
        <v>268</v>
      </c>
      <c r="C686" s="16" t="s">
        <v>2952</v>
      </c>
      <c r="D686" s="16">
        <v>15</v>
      </c>
      <c r="E686" s="16" t="s">
        <v>2948</v>
      </c>
      <c r="F686" s="30" t="s">
        <v>810</v>
      </c>
      <c r="G686" s="30">
        <v>1002</v>
      </c>
      <c r="H686" s="30">
        <v>4</v>
      </c>
      <c r="I686" s="30">
        <v>7389.84</v>
      </c>
      <c r="J686" s="38">
        <v>42082</v>
      </c>
      <c r="K686" s="30">
        <v>11128</v>
      </c>
      <c r="L686" s="19">
        <f>DAY(Таблица14[[#This Row],[Д/проводки]])</f>
        <v>19</v>
      </c>
      <c r="M686" s="19">
        <f>MONTH(Таблица14[[#This Row],[Д/проводки]])</f>
        <v>3</v>
      </c>
      <c r="N686" s="19">
        <f>YEAR(Таблица14[[#This Row],[Д/проводки]])</f>
        <v>2015</v>
      </c>
    </row>
    <row r="687" spans="1:14" x14ac:dyDescent="0.25">
      <c r="A687" s="30">
        <v>445810</v>
      </c>
      <c r="B687" s="30" t="s">
        <v>929</v>
      </c>
      <c r="C687" s="16" t="s">
        <v>927</v>
      </c>
      <c r="D687" s="16">
        <v>14</v>
      </c>
      <c r="E687" s="16" t="s">
        <v>2941</v>
      </c>
      <c r="F687" s="30" t="s">
        <v>811</v>
      </c>
      <c r="G687" s="30">
        <v>1002</v>
      </c>
      <c r="H687" s="30">
        <v>4</v>
      </c>
      <c r="I687" s="30">
        <v>2491.52</v>
      </c>
      <c r="J687" s="38">
        <v>42082</v>
      </c>
      <c r="K687" s="30">
        <v>3380</v>
      </c>
      <c r="L687" s="19">
        <f>DAY(Таблица14[[#This Row],[Д/проводки]])</f>
        <v>19</v>
      </c>
      <c r="M687" s="19">
        <f>MONTH(Таблица14[[#This Row],[Д/проводки]])</f>
        <v>3</v>
      </c>
      <c r="N687" s="19">
        <f>YEAR(Таблица14[[#This Row],[Д/проводки]])</f>
        <v>2015</v>
      </c>
    </row>
    <row r="688" spans="1:14" x14ac:dyDescent="0.25">
      <c r="A688" s="30">
        <v>661571</v>
      </c>
      <c r="B688" s="30" t="s">
        <v>465</v>
      </c>
      <c r="C688" s="16" t="s">
        <v>3151</v>
      </c>
      <c r="D688" s="16">
        <v>16</v>
      </c>
      <c r="E688" s="16" t="s">
        <v>2974</v>
      </c>
      <c r="F688" s="30" t="s">
        <v>810</v>
      </c>
      <c r="G688" s="30">
        <v>1002</v>
      </c>
      <c r="H688" s="30">
        <v>4</v>
      </c>
      <c r="I688" s="30">
        <v>8175.16</v>
      </c>
      <c r="J688" s="38">
        <v>42082</v>
      </c>
      <c r="K688" s="30">
        <v>12532</v>
      </c>
      <c r="L688" s="19">
        <f>DAY(Таблица14[[#This Row],[Д/проводки]])</f>
        <v>19</v>
      </c>
      <c r="M688" s="19">
        <f>MONTH(Таблица14[[#This Row],[Д/проводки]])</f>
        <v>3</v>
      </c>
      <c r="N688" s="19">
        <f>YEAR(Таблица14[[#This Row],[Д/проводки]])</f>
        <v>2015</v>
      </c>
    </row>
    <row r="689" spans="1:14" x14ac:dyDescent="0.25">
      <c r="A689" s="30">
        <v>661900</v>
      </c>
      <c r="B689" s="30" t="s">
        <v>327</v>
      </c>
      <c r="C689" s="16" t="s">
        <v>927</v>
      </c>
      <c r="D689" s="16">
        <v>14</v>
      </c>
      <c r="E689" s="16" t="s">
        <v>2941</v>
      </c>
      <c r="F689" s="30" t="s">
        <v>810</v>
      </c>
      <c r="G689" s="30">
        <v>1002</v>
      </c>
      <c r="H689" s="30">
        <v>4</v>
      </c>
      <c r="I689" s="30">
        <v>5404.32</v>
      </c>
      <c r="J689" s="38">
        <v>42082</v>
      </c>
      <c r="K689" s="30">
        <v>8400</v>
      </c>
      <c r="L689" s="19">
        <f>DAY(Таблица14[[#This Row],[Д/проводки]])</f>
        <v>19</v>
      </c>
      <c r="M689" s="19">
        <f>MONTH(Таблица14[[#This Row],[Д/проводки]])</f>
        <v>3</v>
      </c>
      <c r="N689" s="19">
        <f>YEAR(Таблица14[[#This Row],[Д/проводки]])</f>
        <v>2015</v>
      </c>
    </row>
    <row r="690" spans="1:14" x14ac:dyDescent="0.25">
      <c r="A690" s="30">
        <v>663960</v>
      </c>
      <c r="B690" s="30" t="s">
        <v>378</v>
      </c>
      <c r="C690" s="16" t="s">
        <v>918</v>
      </c>
      <c r="D690" s="16">
        <v>16</v>
      </c>
      <c r="E690" s="16" t="s">
        <v>2970</v>
      </c>
      <c r="F690" s="30" t="s">
        <v>810</v>
      </c>
      <c r="G690" s="30">
        <v>1002</v>
      </c>
      <c r="H690" s="30">
        <v>4</v>
      </c>
      <c r="I690" s="30">
        <v>8172.27</v>
      </c>
      <c r="J690" s="38">
        <v>42082</v>
      </c>
      <c r="K690" s="30">
        <v>12532</v>
      </c>
      <c r="L690" s="19">
        <f>DAY(Таблица14[[#This Row],[Д/проводки]])</f>
        <v>19</v>
      </c>
      <c r="M690" s="19">
        <f>MONTH(Таблица14[[#This Row],[Д/проводки]])</f>
        <v>3</v>
      </c>
      <c r="N690" s="19">
        <f>YEAR(Таблица14[[#This Row],[Д/проводки]])</f>
        <v>2015</v>
      </c>
    </row>
    <row r="691" spans="1:14" x14ac:dyDescent="0.25">
      <c r="A691" s="30">
        <v>827378</v>
      </c>
      <c r="B691" s="30" t="s">
        <v>293</v>
      </c>
      <c r="C691" s="16" t="s">
        <v>2944</v>
      </c>
      <c r="D691" s="16">
        <v>13</v>
      </c>
      <c r="E691" s="16" t="s">
        <v>3206</v>
      </c>
      <c r="F691" s="30" t="s">
        <v>810</v>
      </c>
      <c r="G691" s="30">
        <v>1002</v>
      </c>
      <c r="H691" s="30">
        <v>4</v>
      </c>
      <c r="I691" s="30">
        <v>4403.3999999999996</v>
      </c>
      <c r="J691" s="38">
        <v>42082</v>
      </c>
      <c r="K691" s="30">
        <v>6400</v>
      </c>
      <c r="L691" s="19">
        <f>DAY(Таблица14[[#This Row],[Д/проводки]])</f>
        <v>19</v>
      </c>
      <c r="M691" s="19">
        <f>MONTH(Таблица14[[#This Row],[Д/проводки]])</f>
        <v>3</v>
      </c>
      <c r="N691" s="19">
        <f>YEAR(Таблица14[[#This Row],[Д/проводки]])</f>
        <v>2015</v>
      </c>
    </row>
    <row r="692" spans="1:14" x14ac:dyDescent="0.25">
      <c r="A692" s="30">
        <v>876270</v>
      </c>
      <c r="B692" s="30" t="s">
        <v>935</v>
      </c>
      <c r="C692" s="16" t="s">
        <v>3129</v>
      </c>
      <c r="D692" s="16">
        <v>13</v>
      </c>
      <c r="E692" s="16" t="s">
        <v>3206</v>
      </c>
      <c r="F692" s="30" t="s">
        <v>811</v>
      </c>
      <c r="G692" s="30">
        <v>1002</v>
      </c>
      <c r="H692" s="30">
        <v>2</v>
      </c>
      <c r="I692" s="30">
        <v>872.68</v>
      </c>
      <c r="J692" s="38">
        <v>42082</v>
      </c>
      <c r="K692" s="30">
        <v>1192</v>
      </c>
      <c r="L692" s="19">
        <f>DAY(Таблица14[[#This Row],[Д/проводки]])</f>
        <v>19</v>
      </c>
      <c r="M692" s="19">
        <f>MONTH(Таблица14[[#This Row],[Д/проводки]])</f>
        <v>3</v>
      </c>
      <c r="N692" s="19">
        <f>YEAR(Таблица14[[#This Row],[Д/проводки]])</f>
        <v>2015</v>
      </c>
    </row>
    <row r="693" spans="1:14" x14ac:dyDescent="0.25">
      <c r="A693" s="30">
        <v>405689</v>
      </c>
      <c r="B693" s="30" t="s">
        <v>364</v>
      </c>
      <c r="C693" s="16" t="s">
        <v>2639</v>
      </c>
      <c r="D693" s="16">
        <v>15</v>
      </c>
      <c r="E693" s="16" t="s">
        <v>2946</v>
      </c>
      <c r="F693" s="30" t="s">
        <v>810</v>
      </c>
      <c r="G693" s="30">
        <v>1002</v>
      </c>
      <c r="H693" s="30">
        <v>4</v>
      </c>
      <c r="I693" s="30">
        <v>8156.64</v>
      </c>
      <c r="J693" s="38">
        <v>42083</v>
      </c>
      <c r="K693" s="30">
        <v>11128</v>
      </c>
      <c r="L693" s="19">
        <f>DAY(Таблица14[[#This Row],[Д/проводки]])</f>
        <v>20</v>
      </c>
      <c r="M693" s="19">
        <f>MONTH(Таблица14[[#This Row],[Д/проводки]])</f>
        <v>3</v>
      </c>
      <c r="N693" s="19">
        <f>YEAR(Таблица14[[#This Row],[Д/проводки]])</f>
        <v>2015</v>
      </c>
    </row>
    <row r="694" spans="1:14" x14ac:dyDescent="0.25">
      <c r="A694" s="30">
        <v>408761</v>
      </c>
      <c r="B694" s="30" t="s">
        <v>31</v>
      </c>
      <c r="C694" s="16" t="s">
        <v>899</v>
      </c>
      <c r="D694" s="16">
        <v>14</v>
      </c>
      <c r="E694" s="16" t="s">
        <v>2938</v>
      </c>
      <c r="F694" s="30" t="s">
        <v>810</v>
      </c>
      <c r="G694" s="30">
        <v>1002</v>
      </c>
      <c r="H694" s="30">
        <v>4</v>
      </c>
      <c r="I694" s="30">
        <v>5695.77</v>
      </c>
      <c r="J694" s="38">
        <v>42083</v>
      </c>
      <c r="K694" s="30">
        <v>8972</v>
      </c>
      <c r="L694" s="19">
        <f>DAY(Таблица14[[#This Row],[Д/проводки]])</f>
        <v>20</v>
      </c>
      <c r="M694" s="19">
        <f>MONTH(Таблица14[[#This Row],[Д/проводки]])</f>
        <v>3</v>
      </c>
      <c r="N694" s="19">
        <f>YEAR(Таблица14[[#This Row],[Д/проводки]])</f>
        <v>2015</v>
      </c>
    </row>
    <row r="695" spans="1:14" x14ac:dyDescent="0.25">
      <c r="A695" s="30">
        <v>665929</v>
      </c>
      <c r="B695" s="30" t="s">
        <v>61</v>
      </c>
      <c r="C695" s="16" t="s">
        <v>2953</v>
      </c>
      <c r="D695" s="16">
        <v>14</v>
      </c>
      <c r="E695" s="16" t="s">
        <v>2938</v>
      </c>
      <c r="F695" s="30" t="s">
        <v>810</v>
      </c>
      <c r="G695" s="30">
        <v>1002</v>
      </c>
      <c r="H695" s="30">
        <v>4</v>
      </c>
      <c r="I695" s="30">
        <v>5578.19</v>
      </c>
      <c r="J695" s="38">
        <v>42083</v>
      </c>
      <c r="K695" s="30">
        <v>8556</v>
      </c>
      <c r="L695" s="19">
        <f>DAY(Таблица14[[#This Row],[Д/проводки]])</f>
        <v>20</v>
      </c>
      <c r="M695" s="19">
        <f>MONTH(Таблица14[[#This Row],[Д/проводки]])</f>
        <v>3</v>
      </c>
      <c r="N695" s="19">
        <f>YEAR(Таблица14[[#This Row],[Д/проводки]])</f>
        <v>2015</v>
      </c>
    </row>
    <row r="696" spans="1:14" x14ac:dyDescent="0.25">
      <c r="A696" s="30">
        <v>689131</v>
      </c>
      <c r="B696" s="30" t="s">
        <v>111</v>
      </c>
      <c r="C696" s="16" t="s">
        <v>2947</v>
      </c>
      <c r="D696" s="16">
        <v>15</v>
      </c>
      <c r="E696" s="16" t="s">
        <v>2937</v>
      </c>
      <c r="F696" s="30" t="s">
        <v>810</v>
      </c>
      <c r="G696" s="30">
        <v>1002</v>
      </c>
      <c r="H696" s="30">
        <v>4</v>
      </c>
      <c r="I696" s="30">
        <v>9000</v>
      </c>
      <c r="J696" s="38">
        <v>42083</v>
      </c>
      <c r="K696" s="30">
        <v>13276</v>
      </c>
      <c r="L696" s="19">
        <f>DAY(Таблица14[[#This Row],[Д/проводки]])</f>
        <v>20</v>
      </c>
      <c r="M696" s="19">
        <f>MONTH(Таблица14[[#This Row],[Д/проводки]])</f>
        <v>3</v>
      </c>
      <c r="N696" s="19">
        <f>YEAR(Таблица14[[#This Row],[Д/проводки]])</f>
        <v>2015</v>
      </c>
    </row>
    <row r="697" spans="1:14" x14ac:dyDescent="0.25">
      <c r="A697" s="30">
        <v>759260</v>
      </c>
      <c r="B697" s="30" t="s">
        <v>460</v>
      </c>
      <c r="C697" s="16" t="s">
        <v>2648</v>
      </c>
      <c r="D697" s="16">
        <v>16</v>
      </c>
      <c r="E697" s="16" t="s">
        <v>2974</v>
      </c>
      <c r="F697" s="30" t="s">
        <v>810</v>
      </c>
      <c r="G697" s="30">
        <v>1002</v>
      </c>
      <c r="H697" s="30">
        <v>4</v>
      </c>
      <c r="I697" s="30">
        <v>8254.24</v>
      </c>
      <c r="J697" s="38">
        <v>42083</v>
      </c>
      <c r="K697" s="30">
        <v>13132</v>
      </c>
      <c r="L697" s="19">
        <f>DAY(Таблица14[[#This Row],[Д/проводки]])</f>
        <v>20</v>
      </c>
      <c r="M697" s="19">
        <f>MONTH(Таблица14[[#This Row],[Д/проводки]])</f>
        <v>3</v>
      </c>
      <c r="N697" s="19">
        <f>YEAR(Таблица14[[#This Row],[Д/проводки]])</f>
        <v>2015</v>
      </c>
    </row>
    <row r="698" spans="1:14" x14ac:dyDescent="0.25">
      <c r="A698" s="30">
        <v>11422456</v>
      </c>
      <c r="B698" s="30" t="s">
        <v>3218</v>
      </c>
      <c r="C698" s="16" t="s">
        <v>3218</v>
      </c>
      <c r="D698" s="16" t="s">
        <v>3218</v>
      </c>
      <c r="E698" s="16" t="s">
        <v>3218</v>
      </c>
      <c r="F698" s="16" t="s">
        <v>3218</v>
      </c>
      <c r="G698" s="30">
        <v>1002</v>
      </c>
      <c r="H698" s="30">
        <v>4</v>
      </c>
      <c r="I698" s="30">
        <v>11768.57</v>
      </c>
      <c r="J698" s="38">
        <v>42083</v>
      </c>
      <c r="K698" s="30">
        <v>15212</v>
      </c>
      <c r="L698" s="19">
        <f>DAY(Таблица14[[#This Row],[Д/проводки]])</f>
        <v>20</v>
      </c>
      <c r="M698" s="19">
        <f>MONTH(Таблица14[[#This Row],[Д/проводки]])</f>
        <v>3</v>
      </c>
      <c r="N698" s="19">
        <f>YEAR(Таблица14[[#This Row],[Д/проводки]])</f>
        <v>2015</v>
      </c>
    </row>
    <row r="699" spans="1:14" x14ac:dyDescent="0.25">
      <c r="A699" s="30">
        <v>408766</v>
      </c>
      <c r="B699" s="30" t="s">
        <v>228</v>
      </c>
      <c r="C699" s="16" t="s">
        <v>3178</v>
      </c>
      <c r="D699" s="16">
        <v>14</v>
      </c>
      <c r="E699" s="16" t="s">
        <v>3211</v>
      </c>
      <c r="F699" s="30" t="s">
        <v>810</v>
      </c>
      <c r="G699" s="30">
        <v>1001</v>
      </c>
      <c r="H699" s="30">
        <v>4</v>
      </c>
      <c r="I699" s="30">
        <v>5627.12</v>
      </c>
      <c r="J699" s="38">
        <v>42084</v>
      </c>
      <c r="K699" s="30">
        <v>8972</v>
      </c>
      <c r="L699" s="19">
        <f>DAY(Таблица14[[#This Row],[Д/проводки]])</f>
        <v>21</v>
      </c>
      <c r="M699" s="19">
        <f>MONTH(Таблица14[[#This Row],[Д/проводки]])</f>
        <v>3</v>
      </c>
      <c r="N699" s="19">
        <f>YEAR(Таблица14[[#This Row],[Д/проводки]])</f>
        <v>2015</v>
      </c>
    </row>
    <row r="700" spans="1:14" x14ac:dyDescent="0.25">
      <c r="A700" s="30">
        <v>447822</v>
      </c>
      <c r="B700" s="30" t="s">
        <v>926</v>
      </c>
      <c r="C700" s="16" t="s">
        <v>927</v>
      </c>
      <c r="D700" s="16">
        <v>14</v>
      </c>
      <c r="E700" s="16" t="s">
        <v>2941</v>
      </c>
      <c r="F700" s="30" t="s">
        <v>811</v>
      </c>
      <c r="G700" s="30">
        <v>1001</v>
      </c>
      <c r="H700" s="30">
        <v>4</v>
      </c>
      <c r="I700" s="30">
        <v>2571.2399999999998</v>
      </c>
      <c r="J700" s="38">
        <v>42084</v>
      </c>
      <c r="K700" s="30">
        <v>3560</v>
      </c>
      <c r="L700" s="19">
        <f>DAY(Таблица14[[#This Row],[Д/проводки]])</f>
        <v>21</v>
      </c>
      <c r="M700" s="19">
        <f>MONTH(Таблица14[[#This Row],[Д/проводки]])</f>
        <v>3</v>
      </c>
      <c r="N700" s="19">
        <f>YEAR(Таблица14[[#This Row],[Д/проводки]])</f>
        <v>2015</v>
      </c>
    </row>
    <row r="701" spans="1:14" x14ac:dyDescent="0.25">
      <c r="A701" s="30">
        <v>876270</v>
      </c>
      <c r="B701" s="30" t="s">
        <v>935</v>
      </c>
      <c r="C701" s="16" t="s">
        <v>3129</v>
      </c>
      <c r="D701" s="16">
        <v>13</v>
      </c>
      <c r="E701" s="16" t="s">
        <v>3206</v>
      </c>
      <c r="F701" s="30" t="s">
        <v>811</v>
      </c>
      <c r="G701" s="30">
        <v>1001</v>
      </c>
      <c r="H701" s="30">
        <v>4</v>
      </c>
      <c r="I701" s="30">
        <v>1745.4</v>
      </c>
      <c r="J701" s="38">
        <v>42084</v>
      </c>
      <c r="K701" s="30">
        <v>2384</v>
      </c>
      <c r="L701" s="19">
        <f>DAY(Таблица14[[#This Row],[Д/проводки]])</f>
        <v>21</v>
      </c>
      <c r="M701" s="19">
        <f>MONTH(Таблица14[[#This Row],[Д/проводки]])</f>
        <v>3</v>
      </c>
      <c r="N701" s="19">
        <f>YEAR(Таблица14[[#This Row],[Д/проводки]])</f>
        <v>2015</v>
      </c>
    </row>
    <row r="702" spans="1:14" x14ac:dyDescent="0.25">
      <c r="A702" s="30">
        <v>895249</v>
      </c>
      <c r="B702" s="30" t="s">
        <v>901</v>
      </c>
      <c r="C702" s="16" t="s">
        <v>899</v>
      </c>
      <c r="D702" s="16">
        <v>14</v>
      </c>
      <c r="E702" s="16" t="s">
        <v>2938</v>
      </c>
      <c r="F702" s="30" t="s">
        <v>811</v>
      </c>
      <c r="G702" s="30">
        <v>1001</v>
      </c>
      <c r="H702" s="30">
        <v>1</v>
      </c>
      <c r="I702" s="30">
        <v>801.44</v>
      </c>
      <c r="J702" s="38">
        <v>42084</v>
      </c>
      <c r="K702" s="30">
        <v>1180</v>
      </c>
      <c r="L702" s="19">
        <f>DAY(Таблица14[[#This Row],[Д/проводки]])</f>
        <v>21</v>
      </c>
      <c r="M702" s="19">
        <f>MONTH(Таблица14[[#This Row],[Д/проводки]])</f>
        <v>3</v>
      </c>
      <c r="N702" s="19">
        <f>YEAR(Таблица14[[#This Row],[Д/проводки]])</f>
        <v>2015</v>
      </c>
    </row>
    <row r="703" spans="1:14" x14ac:dyDescent="0.25">
      <c r="A703" s="30">
        <v>11598499</v>
      </c>
      <c r="B703" s="30" t="s">
        <v>3218</v>
      </c>
      <c r="C703" s="16" t="s">
        <v>3218</v>
      </c>
      <c r="D703" s="16" t="s">
        <v>3218</v>
      </c>
      <c r="E703" s="16" t="s">
        <v>3218</v>
      </c>
      <c r="F703" s="16" t="s">
        <v>3218</v>
      </c>
      <c r="G703" s="30">
        <v>1001</v>
      </c>
      <c r="H703" s="30">
        <v>4</v>
      </c>
      <c r="I703" s="30">
        <v>15179.6</v>
      </c>
      <c r="J703" s="38">
        <v>42084</v>
      </c>
      <c r="K703" s="30">
        <v>20428</v>
      </c>
      <c r="L703" s="19">
        <f>DAY(Таблица14[[#This Row],[Д/проводки]])</f>
        <v>21</v>
      </c>
      <c r="M703" s="19">
        <f>MONTH(Таблица14[[#This Row],[Д/проводки]])</f>
        <v>3</v>
      </c>
      <c r="N703" s="19">
        <f>YEAR(Таблица14[[#This Row],[Д/проводки]])</f>
        <v>2015</v>
      </c>
    </row>
    <row r="704" spans="1:14" x14ac:dyDescent="0.25">
      <c r="A704" s="30">
        <v>408885</v>
      </c>
      <c r="B704" s="30" t="s">
        <v>241</v>
      </c>
      <c r="C704" s="16" t="s">
        <v>2966</v>
      </c>
      <c r="D704" s="16">
        <v>15</v>
      </c>
      <c r="E704" s="16" t="s">
        <v>2948</v>
      </c>
      <c r="F704" s="30" t="s">
        <v>810</v>
      </c>
      <c r="G704" s="30">
        <v>1002</v>
      </c>
      <c r="H704" s="30">
        <v>4</v>
      </c>
      <c r="I704" s="30">
        <v>7983.04</v>
      </c>
      <c r="J704" s="38">
        <v>42084</v>
      </c>
      <c r="K704" s="30">
        <v>12248</v>
      </c>
      <c r="L704" s="19">
        <f>DAY(Таблица14[[#This Row],[Д/проводки]])</f>
        <v>21</v>
      </c>
      <c r="M704" s="19">
        <f>MONTH(Таблица14[[#This Row],[Д/проводки]])</f>
        <v>3</v>
      </c>
      <c r="N704" s="19">
        <f>YEAR(Таблица14[[#This Row],[Д/проводки]])</f>
        <v>2015</v>
      </c>
    </row>
    <row r="705" spans="1:14" x14ac:dyDescent="0.25">
      <c r="A705" s="30">
        <v>661643</v>
      </c>
      <c r="B705" s="30" t="s">
        <v>447</v>
      </c>
      <c r="C705" s="16" t="s">
        <v>2625</v>
      </c>
      <c r="D705" s="16">
        <v>16</v>
      </c>
      <c r="E705" s="16" t="s">
        <v>2974</v>
      </c>
      <c r="F705" s="30" t="s">
        <v>810</v>
      </c>
      <c r="G705" s="30">
        <v>1002</v>
      </c>
      <c r="H705" s="30">
        <v>4</v>
      </c>
      <c r="I705" s="30">
        <v>8169.48</v>
      </c>
      <c r="J705" s="38">
        <v>42084</v>
      </c>
      <c r="K705" s="30">
        <v>12532</v>
      </c>
      <c r="L705" s="19">
        <f>DAY(Таблица14[[#This Row],[Д/проводки]])</f>
        <v>21</v>
      </c>
      <c r="M705" s="19">
        <f>MONTH(Таблица14[[#This Row],[Д/проводки]])</f>
        <v>3</v>
      </c>
      <c r="N705" s="19">
        <f>YEAR(Таблица14[[#This Row],[Д/проводки]])</f>
        <v>2015</v>
      </c>
    </row>
    <row r="706" spans="1:14" x14ac:dyDescent="0.25">
      <c r="A706" s="30">
        <v>665977</v>
      </c>
      <c r="B706" s="30" t="s">
        <v>553</v>
      </c>
      <c r="C706" s="16" t="s">
        <v>2982</v>
      </c>
      <c r="D706" s="16">
        <v>15</v>
      </c>
      <c r="E706" s="16" t="s">
        <v>2949</v>
      </c>
      <c r="F706" s="30" t="s">
        <v>810</v>
      </c>
      <c r="G706" s="30">
        <v>1002</v>
      </c>
      <c r="H706" s="30">
        <v>4</v>
      </c>
      <c r="I706" s="30">
        <v>6732.94</v>
      </c>
      <c r="J706" s="38">
        <v>42084</v>
      </c>
      <c r="K706" s="30">
        <v>10608</v>
      </c>
      <c r="L706" s="19">
        <f>DAY(Таблица14[[#This Row],[Д/проводки]])</f>
        <v>21</v>
      </c>
      <c r="M706" s="19">
        <f>MONTH(Таблица14[[#This Row],[Д/проводки]])</f>
        <v>3</v>
      </c>
      <c r="N706" s="19">
        <f>YEAR(Таблица14[[#This Row],[Д/проводки]])</f>
        <v>2015</v>
      </c>
    </row>
    <row r="707" spans="1:14" x14ac:dyDescent="0.25">
      <c r="A707" s="30">
        <v>409011</v>
      </c>
      <c r="B707" s="30" t="s">
        <v>726</v>
      </c>
      <c r="C707" s="16" t="s">
        <v>2642</v>
      </c>
      <c r="D707" s="16">
        <v>16</v>
      </c>
      <c r="E707" s="16" t="s">
        <v>2950</v>
      </c>
      <c r="F707" s="30" t="s">
        <v>810</v>
      </c>
      <c r="G707" s="30">
        <v>1001</v>
      </c>
      <c r="H707" s="30">
        <v>4</v>
      </c>
      <c r="I707" s="30">
        <v>8343.68</v>
      </c>
      <c r="J707" s="38">
        <v>42085</v>
      </c>
      <c r="K707" s="30">
        <v>13132</v>
      </c>
      <c r="L707" s="19">
        <f>DAY(Таблица14[[#This Row],[Д/проводки]])</f>
        <v>22</v>
      </c>
      <c r="M707" s="19">
        <f>MONTH(Таблица14[[#This Row],[Д/проводки]])</f>
        <v>3</v>
      </c>
      <c r="N707" s="19">
        <f>YEAR(Таблица14[[#This Row],[Д/проводки]])</f>
        <v>2015</v>
      </c>
    </row>
    <row r="708" spans="1:14" x14ac:dyDescent="0.25">
      <c r="A708" s="30">
        <v>876270</v>
      </c>
      <c r="B708" s="30" t="s">
        <v>935</v>
      </c>
      <c r="C708" s="16" t="s">
        <v>3129</v>
      </c>
      <c r="D708" s="16">
        <v>13</v>
      </c>
      <c r="E708" s="16" t="s">
        <v>3206</v>
      </c>
      <c r="F708" s="30" t="s">
        <v>811</v>
      </c>
      <c r="G708" s="30">
        <v>1001</v>
      </c>
      <c r="H708" s="30">
        <v>1</v>
      </c>
      <c r="I708" s="30">
        <v>436.35</v>
      </c>
      <c r="J708" s="38">
        <v>42085</v>
      </c>
      <c r="K708" s="30">
        <v>596</v>
      </c>
      <c r="L708" s="19">
        <f>DAY(Таблица14[[#This Row],[Д/проводки]])</f>
        <v>22</v>
      </c>
      <c r="M708" s="19">
        <f>MONTH(Таблица14[[#This Row],[Д/проводки]])</f>
        <v>3</v>
      </c>
      <c r="N708" s="19">
        <f>YEAR(Таблица14[[#This Row],[Д/проводки]])</f>
        <v>2015</v>
      </c>
    </row>
    <row r="709" spans="1:14" x14ac:dyDescent="0.25">
      <c r="A709" s="30">
        <v>902455</v>
      </c>
      <c r="B709" s="30" t="s">
        <v>672</v>
      </c>
      <c r="C709" s="16" t="s">
        <v>2989</v>
      </c>
      <c r="D709" s="16">
        <v>16</v>
      </c>
      <c r="E709" s="16" t="s">
        <v>2950</v>
      </c>
      <c r="F709" s="30" t="s">
        <v>810</v>
      </c>
      <c r="G709" s="30">
        <v>1001</v>
      </c>
      <c r="H709" s="30">
        <v>4</v>
      </c>
      <c r="I709" s="30">
        <v>8322</v>
      </c>
      <c r="J709" s="38">
        <v>42085</v>
      </c>
      <c r="K709" s="30">
        <v>13392</v>
      </c>
      <c r="L709" s="19">
        <f>DAY(Таблица14[[#This Row],[Д/проводки]])</f>
        <v>22</v>
      </c>
      <c r="M709" s="19">
        <f>MONTH(Таблица14[[#This Row],[Д/проводки]])</f>
        <v>3</v>
      </c>
      <c r="N709" s="19">
        <f>YEAR(Таблица14[[#This Row],[Д/проводки]])</f>
        <v>2015</v>
      </c>
    </row>
    <row r="710" spans="1:14" x14ac:dyDescent="0.25">
      <c r="A710" s="30">
        <v>665687</v>
      </c>
      <c r="B710" s="30" t="s">
        <v>661</v>
      </c>
      <c r="C710" s="16" t="s">
        <v>2989</v>
      </c>
      <c r="D710" s="16">
        <v>16</v>
      </c>
      <c r="E710" s="16" t="s">
        <v>2950</v>
      </c>
      <c r="F710" s="30" t="s">
        <v>810</v>
      </c>
      <c r="G710" s="30">
        <v>1002</v>
      </c>
      <c r="H710" s="30">
        <v>4</v>
      </c>
      <c r="I710" s="30">
        <v>8322.0400000000009</v>
      </c>
      <c r="J710" s="38">
        <v>42085</v>
      </c>
      <c r="K710" s="30">
        <v>12532</v>
      </c>
      <c r="L710" s="19">
        <f>DAY(Таблица14[[#This Row],[Д/проводки]])</f>
        <v>22</v>
      </c>
      <c r="M710" s="19">
        <f>MONTH(Таблица14[[#This Row],[Д/проводки]])</f>
        <v>3</v>
      </c>
      <c r="N710" s="19">
        <f>YEAR(Таблица14[[#This Row],[Д/проводки]])</f>
        <v>2015</v>
      </c>
    </row>
    <row r="711" spans="1:14" x14ac:dyDescent="0.25">
      <c r="A711" s="30">
        <v>759257</v>
      </c>
      <c r="B711" s="30" t="s">
        <v>392</v>
      </c>
      <c r="C711" s="16" t="s">
        <v>918</v>
      </c>
      <c r="D711" s="16">
        <v>16</v>
      </c>
      <c r="E711" s="16" t="s">
        <v>2970</v>
      </c>
      <c r="F711" s="30" t="s">
        <v>810</v>
      </c>
      <c r="G711" s="30">
        <v>1002</v>
      </c>
      <c r="H711" s="30">
        <v>4</v>
      </c>
      <c r="I711" s="30">
        <v>7992.91</v>
      </c>
      <c r="J711" s="38">
        <v>42085</v>
      </c>
      <c r="K711" s="30">
        <v>12532</v>
      </c>
      <c r="L711" s="19">
        <f>DAY(Таблица14[[#This Row],[Д/проводки]])</f>
        <v>22</v>
      </c>
      <c r="M711" s="19">
        <f>MONTH(Таблица14[[#This Row],[Д/проводки]])</f>
        <v>3</v>
      </c>
      <c r="N711" s="19">
        <f>YEAR(Таблица14[[#This Row],[Д/проводки]])</f>
        <v>2015</v>
      </c>
    </row>
    <row r="712" spans="1:14" x14ac:dyDescent="0.25">
      <c r="A712" s="30">
        <v>447780</v>
      </c>
      <c r="B712" s="30" t="s">
        <v>943</v>
      </c>
      <c r="C712" s="16" t="s">
        <v>3163</v>
      </c>
      <c r="D712" s="16">
        <v>14</v>
      </c>
      <c r="E712" s="16" t="s">
        <v>2938</v>
      </c>
      <c r="F712" s="30" t="s">
        <v>811</v>
      </c>
      <c r="G712" s="30">
        <v>1001</v>
      </c>
      <c r="H712" s="30">
        <v>4</v>
      </c>
      <c r="I712" s="30">
        <v>2549.16</v>
      </c>
      <c r="J712" s="38">
        <v>42086</v>
      </c>
      <c r="K712" s="30">
        <v>3760</v>
      </c>
      <c r="L712" s="19">
        <f>DAY(Таблица14[[#This Row],[Д/проводки]])</f>
        <v>23</v>
      </c>
      <c r="M712" s="19">
        <f>MONTH(Таблица14[[#This Row],[Д/проводки]])</f>
        <v>3</v>
      </c>
      <c r="N712" s="19">
        <f>YEAR(Таблица14[[#This Row],[Д/проводки]])</f>
        <v>2015</v>
      </c>
    </row>
    <row r="713" spans="1:14" x14ac:dyDescent="0.25">
      <c r="A713" s="30">
        <v>661571</v>
      </c>
      <c r="B713" s="30" t="s">
        <v>465</v>
      </c>
      <c r="C713" s="16" t="s">
        <v>3151</v>
      </c>
      <c r="D713" s="16">
        <v>16</v>
      </c>
      <c r="E713" s="16" t="s">
        <v>2974</v>
      </c>
      <c r="F713" s="30" t="s">
        <v>810</v>
      </c>
      <c r="G713" s="30">
        <v>1001</v>
      </c>
      <c r="H713" s="30">
        <v>4</v>
      </c>
      <c r="I713" s="30">
        <v>8164.92</v>
      </c>
      <c r="J713" s="38">
        <v>42086</v>
      </c>
      <c r="K713" s="30">
        <v>12532</v>
      </c>
      <c r="L713" s="19">
        <f>DAY(Таблица14[[#This Row],[Д/проводки]])</f>
        <v>23</v>
      </c>
      <c r="M713" s="19">
        <f>MONTH(Таблица14[[#This Row],[Д/проводки]])</f>
        <v>3</v>
      </c>
      <c r="N713" s="19">
        <f>YEAR(Таблица14[[#This Row],[Д/проводки]])</f>
        <v>2015</v>
      </c>
    </row>
    <row r="714" spans="1:14" x14ac:dyDescent="0.25">
      <c r="A714" s="30">
        <v>661740</v>
      </c>
      <c r="B714" s="30" t="s">
        <v>154</v>
      </c>
      <c r="C714" s="16" t="s">
        <v>2632</v>
      </c>
      <c r="D714" s="16">
        <v>15</v>
      </c>
      <c r="E714" s="16" t="s">
        <v>2937</v>
      </c>
      <c r="F714" s="30" t="s">
        <v>810</v>
      </c>
      <c r="G714" s="30">
        <v>1001</v>
      </c>
      <c r="H714" s="30">
        <v>4</v>
      </c>
      <c r="I714" s="30">
        <v>6696.68</v>
      </c>
      <c r="J714" s="38">
        <v>42086</v>
      </c>
      <c r="K714" s="30">
        <v>10608</v>
      </c>
      <c r="L714" s="19">
        <f>DAY(Таблица14[[#This Row],[Д/проводки]])</f>
        <v>23</v>
      </c>
      <c r="M714" s="19">
        <f>MONTH(Таблица14[[#This Row],[Д/проводки]])</f>
        <v>3</v>
      </c>
      <c r="N714" s="19">
        <f>YEAR(Таблица14[[#This Row],[Д/проводки]])</f>
        <v>2015</v>
      </c>
    </row>
    <row r="715" spans="1:14" x14ac:dyDescent="0.25">
      <c r="A715" s="30">
        <v>938271</v>
      </c>
      <c r="B715" s="30" t="s">
        <v>370</v>
      </c>
      <c r="C715" s="16" t="s">
        <v>2639</v>
      </c>
      <c r="D715" s="16">
        <v>15</v>
      </c>
      <c r="E715" s="16" t="s">
        <v>2946</v>
      </c>
      <c r="F715" s="30" t="s">
        <v>810</v>
      </c>
      <c r="G715" s="30">
        <v>1001</v>
      </c>
      <c r="H715" s="30">
        <v>4</v>
      </c>
      <c r="I715" s="30">
        <v>8576.24</v>
      </c>
      <c r="J715" s="38">
        <v>42086</v>
      </c>
      <c r="K715" s="30">
        <v>12648</v>
      </c>
      <c r="L715" s="19">
        <f>DAY(Таблица14[[#This Row],[Д/проводки]])</f>
        <v>23</v>
      </c>
      <c r="M715" s="19">
        <f>MONTH(Таблица14[[#This Row],[Д/проводки]])</f>
        <v>3</v>
      </c>
      <c r="N715" s="19">
        <f>YEAR(Таблица14[[#This Row],[Д/проводки]])</f>
        <v>2015</v>
      </c>
    </row>
    <row r="716" spans="1:14" x14ac:dyDescent="0.25">
      <c r="A716" s="30">
        <v>11593335</v>
      </c>
      <c r="B716" s="30" t="s">
        <v>3218</v>
      </c>
      <c r="C716" s="16" t="s">
        <v>3218</v>
      </c>
      <c r="D716" s="16" t="s">
        <v>3218</v>
      </c>
      <c r="E716" s="16" t="s">
        <v>3218</v>
      </c>
      <c r="F716" s="16" t="s">
        <v>3218</v>
      </c>
      <c r="G716" s="30">
        <v>1001</v>
      </c>
      <c r="H716" s="30">
        <v>4</v>
      </c>
      <c r="I716" s="30">
        <v>11620</v>
      </c>
      <c r="J716" s="38">
        <v>42086</v>
      </c>
      <c r="K716" s="30">
        <v>16120</v>
      </c>
      <c r="L716" s="19">
        <f>DAY(Таблица14[[#This Row],[Д/проводки]])</f>
        <v>23</v>
      </c>
      <c r="M716" s="19">
        <f>MONTH(Таблица14[[#This Row],[Д/проводки]])</f>
        <v>3</v>
      </c>
      <c r="N716" s="19">
        <f>YEAR(Таблица14[[#This Row],[Д/проводки]])</f>
        <v>2015</v>
      </c>
    </row>
    <row r="717" spans="1:14" x14ac:dyDescent="0.25">
      <c r="A717" s="30">
        <v>661482</v>
      </c>
      <c r="B717" s="30" t="s">
        <v>936</v>
      </c>
      <c r="C717" s="16" t="s">
        <v>3157</v>
      </c>
      <c r="D717" s="16">
        <v>13</v>
      </c>
      <c r="E717" s="16" t="s">
        <v>3206</v>
      </c>
      <c r="F717" s="30" t="s">
        <v>811</v>
      </c>
      <c r="G717" s="30">
        <v>1002</v>
      </c>
      <c r="H717" s="30">
        <v>2</v>
      </c>
      <c r="I717" s="30">
        <v>917.92</v>
      </c>
      <c r="J717" s="38">
        <v>42086</v>
      </c>
      <c r="K717" s="30">
        <v>1354</v>
      </c>
      <c r="L717" s="19">
        <f>DAY(Таблица14[[#This Row],[Д/проводки]])</f>
        <v>23</v>
      </c>
      <c r="M717" s="19">
        <f>MONTH(Таблица14[[#This Row],[Д/проводки]])</f>
        <v>3</v>
      </c>
      <c r="N717" s="19">
        <f>YEAR(Таблица14[[#This Row],[Д/проводки]])</f>
        <v>2015</v>
      </c>
    </row>
    <row r="718" spans="1:14" x14ac:dyDescent="0.25">
      <c r="A718" s="30">
        <v>758613</v>
      </c>
      <c r="B718" s="30" t="s">
        <v>274</v>
      </c>
      <c r="C718" s="16" t="s">
        <v>2956</v>
      </c>
      <c r="D718" s="16">
        <v>15</v>
      </c>
      <c r="E718" s="16" t="s">
        <v>2948</v>
      </c>
      <c r="F718" s="30" t="s">
        <v>810</v>
      </c>
      <c r="G718" s="30">
        <v>1002</v>
      </c>
      <c r="H718" s="30">
        <v>4</v>
      </c>
      <c r="I718" s="30">
        <v>6915.26</v>
      </c>
      <c r="J718" s="38">
        <v>42086</v>
      </c>
      <c r="K718" s="30">
        <v>10608</v>
      </c>
      <c r="L718" s="19">
        <f>DAY(Таблица14[[#This Row],[Д/проводки]])</f>
        <v>23</v>
      </c>
      <c r="M718" s="19">
        <f>MONTH(Таблица14[[#This Row],[Д/проводки]])</f>
        <v>3</v>
      </c>
      <c r="N718" s="19">
        <f>YEAR(Таблица14[[#This Row],[Д/проводки]])</f>
        <v>2015</v>
      </c>
    </row>
    <row r="719" spans="1:14" x14ac:dyDescent="0.25">
      <c r="A719" s="30">
        <v>447822</v>
      </c>
      <c r="B719" s="30" t="s">
        <v>926</v>
      </c>
      <c r="C719" s="16" t="s">
        <v>927</v>
      </c>
      <c r="D719" s="16">
        <v>14</v>
      </c>
      <c r="E719" s="16" t="s">
        <v>2941</v>
      </c>
      <c r="F719" s="30" t="s">
        <v>811</v>
      </c>
      <c r="G719" s="30">
        <v>1001</v>
      </c>
      <c r="H719" s="30">
        <v>4</v>
      </c>
      <c r="I719" s="30">
        <v>2571.2399999999998</v>
      </c>
      <c r="J719" s="38">
        <v>42087</v>
      </c>
      <c r="K719" s="30">
        <v>3560</v>
      </c>
      <c r="L719" s="19">
        <f>DAY(Таблица14[[#This Row],[Д/проводки]])</f>
        <v>24</v>
      </c>
      <c r="M719" s="19">
        <f>MONTH(Таблица14[[#This Row],[Д/проводки]])</f>
        <v>3</v>
      </c>
      <c r="N719" s="19">
        <f>YEAR(Таблица14[[#This Row],[Д/проводки]])</f>
        <v>2015</v>
      </c>
    </row>
    <row r="720" spans="1:14" x14ac:dyDescent="0.25">
      <c r="A720" s="30">
        <v>938271</v>
      </c>
      <c r="B720" s="30" t="s">
        <v>370</v>
      </c>
      <c r="C720" s="16" t="s">
        <v>2639</v>
      </c>
      <c r="D720" s="16">
        <v>15</v>
      </c>
      <c r="E720" s="16" t="s">
        <v>2946</v>
      </c>
      <c r="F720" s="30" t="s">
        <v>810</v>
      </c>
      <c r="G720" s="30">
        <v>1001</v>
      </c>
      <c r="H720" s="30">
        <v>4</v>
      </c>
      <c r="I720" s="30">
        <v>8576.24</v>
      </c>
      <c r="J720" s="38">
        <v>42087</v>
      </c>
      <c r="K720" s="30">
        <v>12648</v>
      </c>
      <c r="L720" s="19">
        <f>DAY(Таблица14[[#This Row],[Д/проводки]])</f>
        <v>24</v>
      </c>
      <c r="M720" s="19">
        <f>MONTH(Таблица14[[#This Row],[Д/проводки]])</f>
        <v>3</v>
      </c>
      <c r="N720" s="19">
        <f>YEAR(Таблица14[[#This Row],[Д/проводки]])</f>
        <v>2015</v>
      </c>
    </row>
    <row r="721" spans="1:14" x14ac:dyDescent="0.25">
      <c r="A721" s="30">
        <v>886827</v>
      </c>
      <c r="B721" s="30" t="s">
        <v>305</v>
      </c>
      <c r="C721" s="16" t="s">
        <v>3129</v>
      </c>
      <c r="D721" s="16">
        <v>13</v>
      </c>
      <c r="E721" s="16" t="s">
        <v>3206</v>
      </c>
      <c r="F721" s="30" t="s">
        <v>810</v>
      </c>
      <c r="G721" s="30">
        <v>1002</v>
      </c>
      <c r="H721" s="30">
        <v>4</v>
      </c>
      <c r="I721" s="30">
        <v>4271.28</v>
      </c>
      <c r="J721" s="38">
        <v>42087</v>
      </c>
      <c r="K721" s="30">
        <v>6396</v>
      </c>
      <c r="L721" s="19">
        <f>DAY(Таблица14[[#This Row],[Д/проводки]])</f>
        <v>24</v>
      </c>
      <c r="M721" s="19">
        <f>MONTH(Таблица14[[#This Row],[Д/проводки]])</f>
        <v>3</v>
      </c>
      <c r="N721" s="19">
        <f>YEAR(Таблица14[[#This Row],[Д/проводки]])</f>
        <v>2015</v>
      </c>
    </row>
    <row r="722" spans="1:14" x14ac:dyDescent="0.25">
      <c r="A722" s="30">
        <v>393266</v>
      </c>
      <c r="B722" s="30" t="s">
        <v>500</v>
      </c>
      <c r="C722" s="16" t="s">
        <v>3177</v>
      </c>
      <c r="D722" s="16">
        <v>16</v>
      </c>
      <c r="E722" s="16" t="s">
        <v>2964</v>
      </c>
      <c r="F722" s="30" t="s">
        <v>810</v>
      </c>
      <c r="G722" s="30">
        <v>1002</v>
      </c>
      <c r="H722" s="30">
        <v>4</v>
      </c>
      <c r="I722" s="30">
        <v>11689.8</v>
      </c>
      <c r="J722" s="38">
        <v>42088</v>
      </c>
      <c r="K722" s="30">
        <v>18880</v>
      </c>
      <c r="L722" s="19">
        <f>DAY(Таблица14[[#This Row],[Д/проводки]])</f>
        <v>25</v>
      </c>
      <c r="M722" s="19">
        <f>MONTH(Таблица14[[#This Row],[Д/проводки]])</f>
        <v>3</v>
      </c>
      <c r="N722" s="19">
        <f>YEAR(Таблица14[[#This Row],[Д/проводки]])</f>
        <v>2015</v>
      </c>
    </row>
    <row r="723" spans="1:14" x14ac:dyDescent="0.25">
      <c r="A723" s="30">
        <v>447805</v>
      </c>
      <c r="B723" s="30" t="s">
        <v>866</v>
      </c>
      <c r="C723" s="16" t="s">
        <v>3179</v>
      </c>
      <c r="D723" s="16">
        <v>14</v>
      </c>
      <c r="E723" s="16" t="s">
        <v>3211</v>
      </c>
      <c r="F723" s="30" t="s">
        <v>811</v>
      </c>
      <c r="G723" s="30">
        <v>1002</v>
      </c>
      <c r="H723" s="30">
        <v>4</v>
      </c>
      <c r="I723" s="30">
        <v>3410.16</v>
      </c>
      <c r="J723" s="38">
        <v>42088</v>
      </c>
      <c r="K723" s="30">
        <v>4628</v>
      </c>
      <c r="L723" s="19">
        <f>DAY(Таблица14[[#This Row],[Д/проводки]])</f>
        <v>25</v>
      </c>
      <c r="M723" s="19">
        <f>MONTH(Таблица14[[#This Row],[Д/проводки]])</f>
        <v>3</v>
      </c>
      <c r="N723" s="19">
        <f>YEAR(Таблица14[[#This Row],[Д/проводки]])</f>
        <v>2015</v>
      </c>
    </row>
    <row r="724" spans="1:14" x14ac:dyDescent="0.25">
      <c r="A724" s="30">
        <v>447822</v>
      </c>
      <c r="B724" s="30" t="s">
        <v>926</v>
      </c>
      <c r="C724" s="16" t="s">
        <v>927</v>
      </c>
      <c r="D724" s="16">
        <v>14</v>
      </c>
      <c r="E724" s="16" t="s">
        <v>2941</v>
      </c>
      <c r="F724" s="30" t="s">
        <v>811</v>
      </c>
      <c r="G724" s="30">
        <v>1002</v>
      </c>
      <c r="H724" s="30">
        <v>4</v>
      </c>
      <c r="I724" s="30">
        <v>2571.2399999999998</v>
      </c>
      <c r="J724" s="38">
        <v>42088</v>
      </c>
      <c r="K724" s="30">
        <v>3560</v>
      </c>
      <c r="L724" s="19">
        <f>DAY(Таблица14[[#This Row],[Д/проводки]])</f>
        <v>25</v>
      </c>
      <c r="M724" s="19">
        <f>MONTH(Таблица14[[#This Row],[Д/проводки]])</f>
        <v>3</v>
      </c>
      <c r="N724" s="19">
        <f>YEAR(Таблица14[[#This Row],[Д/проводки]])</f>
        <v>2015</v>
      </c>
    </row>
    <row r="725" spans="1:14" x14ac:dyDescent="0.25">
      <c r="A725" s="30">
        <v>661482</v>
      </c>
      <c r="B725" s="30" t="s">
        <v>936</v>
      </c>
      <c r="C725" s="16" t="s">
        <v>3157</v>
      </c>
      <c r="D725" s="16">
        <v>13</v>
      </c>
      <c r="E725" s="16" t="s">
        <v>3206</v>
      </c>
      <c r="F725" s="30" t="s">
        <v>811</v>
      </c>
      <c r="G725" s="30">
        <v>1002</v>
      </c>
      <c r="H725" s="30">
        <v>2</v>
      </c>
      <c r="I725" s="30">
        <v>917.92</v>
      </c>
      <c r="J725" s="38">
        <v>42088</v>
      </c>
      <c r="K725" s="30">
        <v>1354</v>
      </c>
      <c r="L725" s="19">
        <f>DAY(Таблица14[[#This Row],[Д/проводки]])</f>
        <v>25</v>
      </c>
      <c r="M725" s="19">
        <f>MONTH(Таблица14[[#This Row],[Д/проводки]])</f>
        <v>3</v>
      </c>
      <c r="N725" s="19">
        <f>YEAR(Таблица14[[#This Row],[Д/проводки]])</f>
        <v>2015</v>
      </c>
    </row>
    <row r="726" spans="1:14" x14ac:dyDescent="0.25">
      <c r="A726" s="30">
        <v>661575</v>
      </c>
      <c r="B726" s="30" t="s">
        <v>605</v>
      </c>
      <c r="C726" s="16" t="s">
        <v>2985</v>
      </c>
      <c r="D726" s="16">
        <v>16</v>
      </c>
      <c r="E726" s="16" t="s">
        <v>2950</v>
      </c>
      <c r="F726" s="30" t="s">
        <v>810</v>
      </c>
      <c r="G726" s="30">
        <v>1002</v>
      </c>
      <c r="H726" s="30">
        <v>4</v>
      </c>
      <c r="I726" s="30">
        <v>8262.52</v>
      </c>
      <c r="J726" s="38">
        <v>42088</v>
      </c>
      <c r="K726" s="30">
        <v>12532</v>
      </c>
      <c r="L726" s="19">
        <f>DAY(Таблица14[[#This Row],[Д/проводки]])</f>
        <v>25</v>
      </c>
      <c r="M726" s="19">
        <f>MONTH(Таблица14[[#This Row],[Д/проводки]])</f>
        <v>3</v>
      </c>
      <c r="N726" s="19">
        <f>YEAR(Таблица14[[#This Row],[Д/проводки]])</f>
        <v>2015</v>
      </c>
    </row>
    <row r="727" spans="1:14" x14ac:dyDescent="0.25">
      <c r="A727" s="30">
        <v>661796</v>
      </c>
      <c r="B727" s="30" t="s">
        <v>787</v>
      </c>
      <c r="C727" s="16" t="s">
        <v>3004</v>
      </c>
      <c r="D727" s="16">
        <v>15</v>
      </c>
      <c r="E727" s="16" t="s">
        <v>3003</v>
      </c>
      <c r="F727" s="30" t="s">
        <v>810</v>
      </c>
      <c r="G727" s="30">
        <v>1002</v>
      </c>
      <c r="H727" s="30">
        <v>4</v>
      </c>
      <c r="I727" s="30">
        <v>6646.35</v>
      </c>
      <c r="J727" s="38">
        <v>42088</v>
      </c>
      <c r="K727" s="30">
        <v>10192</v>
      </c>
      <c r="L727" s="19">
        <f>DAY(Таблица14[[#This Row],[Д/проводки]])</f>
        <v>25</v>
      </c>
      <c r="M727" s="19">
        <f>MONTH(Таблица14[[#This Row],[Д/проводки]])</f>
        <v>3</v>
      </c>
      <c r="N727" s="19">
        <f>YEAR(Таблица14[[#This Row],[Д/проводки]])</f>
        <v>2015</v>
      </c>
    </row>
    <row r="728" spans="1:14" x14ac:dyDescent="0.25">
      <c r="A728" s="30">
        <v>876270</v>
      </c>
      <c r="B728" s="30" t="s">
        <v>935</v>
      </c>
      <c r="C728" s="16" t="s">
        <v>3129</v>
      </c>
      <c r="D728" s="16">
        <v>13</v>
      </c>
      <c r="E728" s="16" t="s">
        <v>3206</v>
      </c>
      <c r="F728" s="30" t="s">
        <v>811</v>
      </c>
      <c r="G728" s="30">
        <v>1002</v>
      </c>
      <c r="H728" s="30">
        <v>4</v>
      </c>
      <c r="I728" s="30">
        <v>1745.4</v>
      </c>
      <c r="J728" s="38">
        <v>42088</v>
      </c>
      <c r="K728" s="30">
        <v>2384</v>
      </c>
      <c r="L728" s="19">
        <f>DAY(Таблица14[[#This Row],[Д/проводки]])</f>
        <v>25</v>
      </c>
      <c r="M728" s="19">
        <f>MONTH(Таблица14[[#This Row],[Д/проводки]])</f>
        <v>3</v>
      </c>
      <c r="N728" s="19">
        <f>YEAR(Таблица14[[#This Row],[Д/проводки]])</f>
        <v>2015</v>
      </c>
    </row>
    <row r="729" spans="1:14" x14ac:dyDescent="0.25">
      <c r="A729" s="30">
        <v>902421</v>
      </c>
      <c r="B729" s="30" t="s">
        <v>693</v>
      </c>
      <c r="C729" s="16" t="s">
        <v>877</v>
      </c>
      <c r="D729" s="16">
        <v>16</v>
      </c>
      <c r="E729" s="16" t="s">
        <v>2950</v>
      </c>
      <c r="F729" s="30" t="s">
        <v>810</v>
      </c>
      <c r="G729" s="30">
        <v>1002</v>
      </c>
      <c r="H729" s="30">
        <v>4</v>
      </c>
      <c r="I729" s="30">
        <v>7957.08</v>
      </c>
      <c r="J729" s="38">
        <v>42088</v>
      </c>
      <c r="K729" s="30">
        <v>15252</v>
      </c>
      <c r="L729" s="19">
        <f>DAY(Таблица14[[#This Row],[Д/проводки]])</f>
        <v>25</v>
      </c>
      <c r="M729" s="19">
        <f>MONTH(Таблица14[[#This Row],[Д/проводки]])</f>
        <v>3</v>
      </c>
      <c r="N729" s="19">
        <f>YEAR(Таблица14[[#This Row],[Д/проводки]])</f>
        <v>2015</v>
      </c>
    </row>
    <row r="730" spans="1:14" x14ac:dyDescent="0.25">
      <c r="A730" s="30">
        <v>487232</v>
      </c>
      <c r="B730" s="30" t="s">
        <v>921</v>
      </c>
      <c r="C730" s="16" t="s">
        <v>3133</v>
      </c>
      <c r="D730" s="16">
        <v>13</v>
      </c>
      <c r="E730" s="16" t="s">
        <v>3206</v>
      </c>
      <c r="F730" s="30" t="s">
        <v>811</v>
      </c>
      <c r="G730" s="30">
        <v>1001</v>
      </c>
      <c r="H730" s="30">
        <v>4</v>
      </c>
      <c r="I730" s="30">
        <v>1755.92</v>
      </c>
      <c r="J730" s="38">
        <v>42089</v>
      </c>
      <c r="K730" s="30">
        <v>2384</v>
      </c>
      <c r="L730" s="19">
        <f>DAY(Таблица14[[#This Row],[Д/проводки]])</f>
        <v>26</v>
      </c>
      <c r="M730" s="19">
        <f>MONTH(Таблица14[[#This Row],[Д/проводки]])</f>
        <v>3</v>
      </c>
      <c r="N730" s="19">
        <f>YEAR(Таблица14[[#This Row],[Д/проводки]])</f>
        <v>2015</v>
      </c>
    </row>
    <row r="731" spans="1:14" x14ac:dyDescent="0.25">
      <c r="A731" s="30">
        <v>759254</v>
      </c>
      <c r="B731" s="30" t="s">
        <v>256</v>
      </c>
      <c r="C731" s="16" t="s">
        <v>872</v>
      </c>
      <c r="D731" s="16">
        <v>15</v>
      </c>
      <c r="E731" s="16" t="s">
        <v>2948</v>
      </c>
      <c r="F731" s="30" t="s">
        <v>810</v>
      </c>
      <c r="G731" s="30">
        <v>1001</v>
      </c>
      <c r="H731" s="30">
        <v>4</v>
      </c>
      <c r="I731" s="30">
        <v>6696.64</v>
      </c>
      <c r="J731" s="38">
        <v>42089</v>
      </c>
      <c r="K731" s="30">
        <v>10608</v>
      </c>
      <c r="L731" s="19">
        <f>DAY(Таблица14[[#This Row],[Д/проводки]])</f>
        <v>26</v>
      </c>
      <c r="M731" s="19">
        <f>MONTH(Таблица14[[#This Row],[Д/проводки]])</f>
        <v>3</v>
      </c>
      <c r="N731" s="19">
        <f>YEAR(Таблица14[[#This Row],[Д/проводки]])</f>
        <v>2015</v>
      </c>
    </row>
    <row r="732" spans="1:14" x14ac:dyDescent="0.25">
      <c r="A732" s="30">
        <v>11603640</v>
      </c>
      <c r="B732" s="30" t="s">
        <v>3218</v>
      </c>
      <c r="C732" s="16" t="s">
        <v>3218</v>
      </c>
      <c r="D732" s="16" t="s">
        <v>3218</v>
      </c>
      <c r="E732" s="16" t="s">
        <v>3218</v>
      </c>
      <c r="F732" s="16" t="s">
        <v>3218</v>
      </c>
      <c r="G732" s="30">
        <v>1001</v>
      </c>
      <c r="H732" s="30">
        <v>4</v>
      </c>
      <c r="I732" s="30">
        <v>8935.6</v>
      </c>
      <c r="J732" s="38">
        <v>42089</v>
      </c>
      <c r="K732" s="30">
        <v>11728</v>
      </c>
      <c r="L732" s="19">
        <f>DAY(Таблица14[[#This Row],[Д/проводки]])</f>
        <v>26</v>
      </c>
      <c r="M732" s="19">
        <f>MONTH(Таблица14[[#This Row],[Д/проводки]])</f>
        <v>3</v>
      </c>
      <c r="N732" s="19">
        <f>YEAR(Таблица14[[#This Row],[Д/проводки]])</f>
        <v>2015</v>
      </c>
    </row>
    <row r="733" spans="1:14" x14ac:dyDescent="0.25">
      <c r="A733" s="30">
        <v>11476149</v>
      </c>
      <c r="B733" s="30" t="s">
        <v>3218</v>
      </c>
      <c r="C733" s="16" t="s">
        <v>3218</v>
      </c>
      <c r="D733" s="16" t="s">
        <v>3218</v>
      </c>
      <c r="E733" s="16" t="s">
        <v>3218</v>
      </c>
      <c r="F733" s="16" t="s">
        <v>3218</v>
      </c>
      <c r="G733" s="30">
        <v>1002</v>
      </c>
      <c r="H733" s="30">
        <v>4</v>
      </c>
      <c r="I733" s="30">
        <v>12427.64</v>
      </c>
      <c r="J733" s="38">
        <v>42089</v>
      </c>
      <c r="K733" s="30">
        <v>16016</v>
      </c>
      <c r="L733" s="19">
        <f>DAY(Таблица14[[#This Row],[Д/проводки]])</f>
        <v>26</v>
      </c>
      <c r="M733" s="19">
        <f>MONTH(Таблица14[[#This Row],[Д/проводки]])</f>
        <v>3</v>
      </c>
      <c r="N733" s="19">
        <f>YEAR(Таблица14[[#This Row],[Д/проводки]])</f>
        <v>2015</v>
      </c>
    </row>
    <row r="734" spans="1:14" x14ac:dyDescent="0.25">
      <c r="A734" s="30">
        <v>665929</v>
      </c>
      <c r="B734" s="30" t="s">
        <v>61</v>
      </c>
      <c r="C734" s="16" t="s">
        <v>2953</v>
      </c>
      <c r="D734" s="16">
        <v>14</v>
      </c>
      <c r="E734" s="16" t="s">
        <v>2938</v>
      </c>
      <c r="F734" s="30" t="s">
        <v>810</v>
      </c>
      <c r="G734" s="30">
        <v>1001</v>
      </c>
      <c r="H734" s="30">
        <v>4</v>
      </c>
      <c r="I734" s="30">
        <v>7050.84</v>
      </c>
      <c r="J734" s="38">
        <v>42090</v>
      </c>
      <c r="K734" s="30">
        <v>10400</v>
      </c>
      <c r="L734" s="19">
        <f>DAY(Таблица14[[#This Row],[Д/проводки]])</f>
        <v>27</v>
      </c>
      <c r="M734" s="19">
        <f>MONTH(Таблица14[[#This Row],[Д/проводки]])</f>
        <v>3</v>
      </c>
      <c r="N734" s="19">
        <f>YEAR(Таблица14[[#This Row],[Д/проводки]])</f>
        <v>2015</v>
      </c>
    </row>
    <row r="735" spans="1:14" x14ac:dyDescent="0.25">
      <c r="A735" s="30">
        <v>665977</v>
      </c>
      <c r="B735" s="30" t="s">
        <v>553</v>
      </c>
      <c r="C735" s="16" t="s">
        <v>2982</v>
      </c>
      <c r="D735" s="16">
        <v>15</v>
      </c>
      <c r="E735" s="16" t="s">
        <v>2949</v>
      </c>
      <c r="F735" s="30" t="s">
        <v>810</v>
      </c>
      <c r="G735" s="30">
        <v>1001</v>
      </c>
      <c r="H735" s="30">
        <v>4</v>
      </c>
      <c r="I735" s="30">
        <v>8576.2800000000007</v>
      </c>
      <c r="J735" s="38">
        <v>42090</v>
      </c>
      <c r="K735" s="30">
        <v>12652</v>
      </c>
      <c r="L735" s="19">
        <f>DAY(Таблица14[[#This Row],[Д/проводки]])</f>
        <v>27</v>
      </c>
      <c r="M735" s="19">
        <f>MONTH(Таблица14[[#This Row],[Д/проводки]])</f>
        <v>3</v>
      </c>
      <c r="N735" s="19">
        <f>YEAR(Таблица14[[#This Row],[Д/проводки]])</f>
        <v>2015</v>
      </c>
    </row>
    <row r="736" spans="1:14" x14ac:dyDescent="0.25">
      <c r="A736" s="30">
        <v>11606993</v>
      </c>
      <c r="B736" s="30" t="s">
        <v>3218</v>
      </c>
      <c r="C736" s="16" t="s">
        <v>3218</v>
      </c>
      <c r="D736" s="16" t="s">
        <v>3218</v>
      </c>
      <c r="E736" s="16" t="s">
        <v>3218</v>
      </c>
      <c r="F736" s="16" t="s">
        <v>3218</v>
      </c>
      <c r="G736" s="30">
        <v>1001</v>
      </c>
      <c r="H736" s="30">
        <v>4</v>
      </c>
      <c r="I736" s="30">
        <v>9444</v>
      </c>
      <c r="J736" s="38">
        <v>42090</v>
      </c>
      <c r="K736" s="30">
        <v>12708</v>
      </c>
      <c r="L736" s="19">
        <f>DAY(Таблица14[[#This Row],[Д/проводки]])</f>
        <v>27</v>
      </c>
      <c r="M736" s="19">
        <f>MONTH(Таблица14[[#This Row],[Д/проводки]])</f>
        <v>3</v>
      </c>
      <c r="N736" s="19">
        <f>YEAR(Таблица14[[#This Row],[Д/проводки]])</f>
        <v>2015</v>
      </c>
    </row>
    <row r="737" spans="1:14" x14ac:dyDescent="0.25">
      <c r="A737" s="30">
        <v>876270</v>
      </c>
      <c r="B737" s="30" t="s">
        <v>935</v>
      </c>
      <c r="C737" s="16" t="s">
        <v>3129</v>
      </c>
      <c r="D737" s="16">
        <v>13</v>
      </c>
      <c r="E737" s="16" t="s">
        <v>3206</v>
      </c>
      <c r="F737" s="30" t="s">
        <v>811</v>
      </c>
      <c r="G737" s="30">
        <v>1002</v>
      </c>
      <c r="H737" s="30">
        <v>2</v>
      </c>
      <c r="I737" s="30">
        <v>872.68</v>
      </c>
      <c r="J737" s="38">
        <v>42090</v>
      </c>
      <c r="K737" s="30">
        <v>1192</v>
      </c>
      <c r="L737" s="19">
        <f>DAY(Таблица14[[#This Row],[Д/проводки]])</f>
        <v>27</v>
      </c>
      <c r="M737" s="19">
        <f>MONTH(Таблица14[[#This Row],[Д/проводки]])</f>
        <v>3</v>
      </c>
      <c r="N737" s="19">
        <f>YEAR(Таблица14[[#This Row],[Д/проводки]])</f>
        <v>2015</v>
      </c>
    </row>
    <row r="738" spans="1:14" x14ac:dyDescent="0.25">
      <c r="A738" s="30">
        <v>447822</v>
      </c>
      <c r="B738" s="30" t="s">
        <v>926</v>
      </c>
      <c r="C738" s="16" t="s">
        <v>927</v>
      </c>
      <c r="D738" s="16">
        <v>14</v>
      </c>
      <c r="E738" s="16" t="s">
        <v>2941</v>
      </c>
      <c r="F738" s="30" t="s">
        <v>811</v>
      </c>
      <c r="G738" s="30">
        <v>1001</v>
      </c>
      <c r="H738" s="30">
        <v>4</v>
      </c>
      <c r="I738" s="30">
        <v>2571.2399999999998</v>
      </c>
      <c r="J738" s="38">
        <v>42091</v>
      </c>
      <c r="K738" s="30">
        <v>3560</v>
      </c>
      <c r="L738" s="19">
        <f>DAY(Таблица14[[#This Row],[Д/проводки]])</f>
        <v>28</v>
      </c>
      <c r="M738" s="19">
        <f>MONTH(Таблица14[[#This Row],[Д/проводки]])</f>
        <v>3</v>
      </c>
      <c r="N738" s="19">
        <f>YEAR(Таблица14[[#This Row],[Д/проводки]])</f>
        <v>2015</v>
      </c>
    </row>
    <row r="739" spans="1:14" x14ac:dyDescent="0.25">
      <c r="A739" s="30">
        <v>902421</v>
      </c>
      <c r="B739" s="30" t="s">
        <v>693</v>
      </c>
      <c r="C739" s="16" t="s">
        <v>877</v>
      </c>
      <c r="D739" s="16">
        <v>16</v>
      </c>
      <c r="E739" s="16" t="s">
        <v>2950</v>
      </c>
      <c r="F739" s="30" t="s">
        <v>810</v>
      </c>
      <c r="G739" s="30">
        <v>1001</v>
      </c>
      <c r="H739" s="30">
        <v>4</v>
      </c>
      <c r="I739" s="30">
        <v>10339</v>
      </c>
      <c r="J739" s="38">
        <v>42091</v>
      </c>
      <c r="K739" s="30">
        <v>15252</v>
      </c>
      <c r="L739" s="19">
        <f>DAY(Таблица14[[#This Row],[Д/проводки]])</f>
        <v>28</v>
      </c>
      <c r="M739" s="19">
        <f>MONTH(Таблица14[[#This Row],[Д/проводки]])</f>
        <v>3</v>
      </c>
      <c r="N739" s="19">
        <f>YEAR(Таблица14[[#This Row],[Д/проводки]])</f>
        <v>2015</v>
      </c>
    </row>
    <row r="740" spans="1:14" x14ac:dyDescent="0.25">
      <c r="A740" s="30">
        <v>11595396</v>
      </c>
      <c r="B740" s="30" t="s">
        <v>3218</v>
      </c>
      <c r="C740" s="16" t="s">
        <v>3218</v>
      </c>
      <c r="D740" s="16" t="s">
        <v>3218</v>
      </c>
      <c r="E740" s="16" t="s">
        <v>3218</v>
      </c>
      <c r="F740" s="16" t="s">
        <v>3218</v>
      </c>
      <c r="G740" s="30">
        <v>1001</v>
      </c>
      <c r="H740" s="30">
        <v>4</v>
      </c>
      <c r="I740" s="30">
        <v>9081.2000000000007</v>
      </c>
      <c r="J740" s="38">
        <v>42091</v>
      </c>
      <c r="K740" s="30">
        <v>12220</v>
      </c>
      <c r="L740" s="19">
        <f>DAY(Таблица14[[#This Row],[Д/проводки]])</f>
        <v>28</v>
      </c>
      <c r="M740" s="19">
        <f>MONTH(Таблица14[[#This Row],[Д/проводки]])</f>
        <v>3</v>
      </c>
      <c r="N740" s="19">
        <f>YEAR(Таблица14[[#This Row],[Д/проводки]])</f>
        <v>2015</v>
      </c>
    </row>
    <row r="741" spans="1:14" x14ac:dyDescent="0.25">
      <c r="A741" s="30">
        <v>11606814</v>
      </c>
      <c r="B741" s="30" t="s">
        <v>3218</v>
      </c>
      <c r="C741" s="16" t="s">
        <v>3218</v>
      </c>
      <c r="D741" s="16" t="s">
        <v>3218</v>
      </c>
      <c r="E741" s="16" t="s">
        <v>3218</v>
      </c>
      <c r="F741" s="16" t="s">
        <v>3218</v>
      </c>
      <c r="G741" s="30">
        <v>1001</v>
      </c>
      <c r="H741" s="30">
        <v>4</v>
      </c>
      <c r="I741" s="30">
        <v>9908.4</v>
      </c>
      <c r="J741" s="38">
        <v>42091</v>
      </c>
      <c r="K741" s="30">
        <v>13336</v>
      </c>
      <c r="L741" s="19">
        <f>DAY(Таблица14[[#This Row],[Д/проводки]])</f>
        <v>28</v>
      </c>
      <c r="M741" s="19">
        <f>MONTH(Таблица14[[#This Row],[Д/проводки]])</f>
        <v>3</v>
      </c>
      <c r="N741" s="19">
        <f>YEAR(Таблица14[[#This Row],[Д/проводки]])</f>
        <v>2015</v>
      </c>
    </row>
    <row r="742" spans="1:14" x14ac:dyDescent="0.25">
      <c r="A742" s="30">
        <v>661571</v>
      </c>
      <c r="B742" s="30" t="s">
        <v>465</v>
      </c>
      <c r="C742" s="16" t="s">
        <v>3151</v>
      </c>
      <c r="D742" s="16">
        <v>16</v>
      </c>
      <c r="E742" s="16" t="s">
        <v>2974</v>
      </c>
      <c r="F742" s="30" t="s">
        <v>810</v>
      </c>
      <c r="G742" s="30">
        <v>1002</v>
      </c>
      <c r="H742" s="30">
        <v>4</v>
      </c>
      <c r="I742" s="30">
        <v>8175.12</v>
      </c>
      <c r="J742" s="38">
        <v>42091</v>
      </c>
      <c r="K742" s="30">
        <v>12532</v>
      </c>
      <c r="L742" s="19">
        <f>DAY(Таблица14[[#This Row],[Д/проводки]])</f>
        <v>28</v>
      </c>
      <c r="M742" s="19">
        <f>MONTH(Таблица14[[#This Row],[Д/проводки]])</f>
        <v>3</v>
      </c>
      <c r="N742" s="19">
        <f>YEAR(Таблица14[[#This Row],[Д/проводки]])</f>
        <v>2015</v>
      </c>
    </row>
    <row r="743" spans="1:14" x14ac:dyDescent="0.25">
      <c r="A743" s="30">
        <v>876270</v>
      </c>
      <c r="B743" s="30" t="s">
        <v>935</v>
      </c>
      <c r="C743" s="16" t="s">
        <v>3129</v>
      </c>
      <c r="D743" s="16">
        <v>13</v>
      </c>
      <c r="E743" s="16" t="s">
        <v>3206</v>
      </c>
      <c r="F743" s="30" t="s">
        <v>811</v>
      </c>
      <c r="G743" s="30">
        <v>1002</v>
      </c>
      <c r="H743" s="30">
        <v>2</v>
      </c>
      <c r="I743" s="30">
        <v>872.68</v>
      </c>
      <c r="J743" s="38">
        <v>42091</v>
      </c>
      <c r="K743" s="30">
        <v>1192</v>
      </c>
      <c r="L743" s="19">
        <f>DAY(Таблица14[[#This Row],[Д/проводки]])</f>
        <v>28</v>
      </c>
      <c r="M743" s="19">
        <f>MONTH(Таблица14[[#This Row],[Д/проводки]])</f>
        <v>3</v>
      </c>
      <c r="N743" s="19">
        <f>YEAR(Таблица14[[#This Row],[Д/проводки]])</f>
        <v>2015</v>
      </c>
    </row>
    <row r="744" spans="1:14" x14ac:dyDescent="0.25">
      <c r="A744" s="30">
        <v>665969</v>
      </c>
      <c r="B744" s="30" t="s">
        <v>562</v>
      </c>
      <c r="C744" s="16" t="s">
        <v>2983</v>
      </c>
      <c r="D744" s="16">
        <v>15</v>
      </c>
      <c r="E744" s="16" t="s">
        <v>2949</v>
      </c>
      <c r="F744" s="30" t="s">
        <v>810</v>
      </c>
      <c r="G744" s="30">
        <v>1001</v>
      </c>
      <c r="H744" s="30">
        <v>4</v>
      </c>
      <c r="I744" s="30">
        <v>6779.68</v>
      </c>
      <c r="J744" s="38">
        <v>42092</v>
      </c>
      <c r="K744" s="30">
        <v>10608</v>
      </c>
      <c r="L744" s="19">
        <f>DAY(Таблица14[[#This Row],[Д/проводки]])</f>
        <v>29</v>
      </c>
      <c r="M744" s="19">
        <f>MONTH(Таблица14[[#This Row],[Д/проводки]])</f>
        <v>3</v>
      </c>
      <c r="N744" s="19">
        <f>YEAR(Таблица14[[#This Row],[Д/проводки]])</f>
        <v>2015</v>
      </c>
    </row>
    <row r="745" spans="1:14" x14ac:dyDescent="0.25">
      <c r="A745" s="30">
        <v>661565</v>
      </c>
      <c r="B745" s="30" t="s">
        <v>510</v>
      </c>
      <c r="C745" s="16" t="s">
        <v>2980</v>
      </c>
      <c r="D745" s="16">
        <v>16</v>
      </c>
      <c r="E745" s="16" t="s">
        <v>2964</v>
      </c>
      <c r="F745" s="30" t="s">
        <v>810</v>
      </c>
      <c r="G745" s="30">
        <v>1001</v>
      </c>
      <c r="H745" s="30">
        <v>4</v>
      </c>
      <c r="I745" s="30">
        <v>10339</v>
      </c>
      <c r="J745" s="38">
        <v>42093</v>
      </c>
      <c r="K745" s="30">
        <v>15252</v>
      </c>
      <c r="L745" s="19">
        <f>DAY(Таблица14[[#This Row],[Д/проводки]])</f>
        <v>30</v>
      </c>
      <c r="M745" s="19">
        <f>MONTH(Таблица14[[#This Row],[Д/проводки]])</f>
        <v>3</v>
      </c>
      <c r="N745" s="19">
        <f>YEAR(Таблица14[[#This Row],[Д/проводки]])</f>
        <v>2015</v>
      </c>
    </row>
    <row r="746" spans="1:14" x14ac:dyDescent="0.25">
      <c r="A746" s="30">
        <v>447822</v>
      </c>
      <c r="B746" s="30" t="s">
        <v>926</v>
      </c>
      <c r="C746" s="16" t="s">
        <v>927</v>
      </c>
      <c r="D746" s="16">
        <v>14</v>
      </c>
      <c r="E746" s="16" t="s">
        <v>2941</v>
      </c>
      <c r="F746" s="30" t="s">
        <v>811</v>
      </c>
      <c r="G746" s="30">
        <v>1002</v>
      </c>
      <c r="H746" s="30">
        <v>4</v>
      </c>
      <c r="I746" s="30">
        <v>2571.2399999999998</v>
      </c>
      <c r="J746" s="38">
        <v>42093</v>
      </c>
      <c r="K746" s="30">
        <v>3560</v>
      </c>
      <c r="L746" s="19">
        <f>DAY(Таблица14[[#This Row],[Д/проводки]])</f>
        <v>30</v>
      </c>
      <c r="M746" s="19">
        <f>MONTH(Таблица14[[#This Row],[Д/проводки]])</f>
        <v>3</v>
      </c>
      <c r="N746" s="19">
        <f>YEAR(Таблица14[[#This Row],[Д/проводки]])</f>
        <v>2015</v>
      </c>
    </row>
    <row r="747" spans="1:14" x14ac:dyDescent="0.25">
      <c r="A747" s="30">
        <v>665941</v>
      </c>
      <c r="B747" s="30" t="s">
        <v>2490</v>
      </c>
      <c r="C747" s="16" t="s">
        <v>2639</v>
      </c>
      <c r="D747" s="16">
        <v>15</v>
      </c>
      <c r="E747" s="16" t="s">
        <v>2946</v>
      </c>
      <c r="F747" s="30" t="s">
        <v>810</v>
      </c>
      <c r="G747" s="30">
        <v>1002</v>
      </c>
      <c r="H747" s="30">
        <v>4</v>
      </c>
      <c r="I747" s="30">
        <v>6573.31</v>
      </c>
      <c r="J747" s="38">
        <v>42093</v>
      </c>
      <c r="K747" s="30">
        <v>10400</v>
      </c>
      <c r="L747" s="19">
        <f>DAY(Таблица14[[#This Row],[Д/проводки]])</f>
        <v>30</v>
      </c>
      <c r="M747" s="19">
        <f>MONTH(Таблица14[[#This Row],[Д/проводки]])</f>
        <v>3</v>
      </c>
      <c r="N747" s="19">
        <f>YEAR(Таблица14[[#This Row],[Д/проводки]])</f>
        <v>2015</v>
      </c>
    </row>
    <row r="748" spans="1:14" x14ac:dyDescent="0.25">
      <c r="A748" s="30">
        <v>665970</v>
      </c>
      <c r="B748" s="30" t="s">
        <v>490</v>
      </c>
      <c r="C748" s="16" t="s">
        <v>2635</v>
      </c>
      <c r="D748" s="16">
        <v>15</v>
      </c>
      <c r="E748" s="16" t="s">
        <v>2978</v>
      </c>
      <c r="F748" s="30" t="s">
        <v>810</v>
      </c>
      <c r="G748" s="30">
        <v>1001</v>
      </c>
      <c r="H748" s="30">
        <v>4</v>
      </c>
      <c r="I748" s="30">
        <v>6779.68</v>
      </c>
      <c r="J748" s="38">
        <v>42094</v>
      </c>
      <c r="K748" s="30">
        <v>10608</v>
      </c>
      <c r="L748" s="19">
        <f>DAY(Таблица14[[#This Row],[Д/проводки]])</f>
        <v>31</v>
      </c>
      <c r="M748" s="19">
        <f>MONTH(Таблица14[[#This Row],[Д/проводки]])</f>
        <v>3</v>
      </c>
      <c r="N748" s="19">
        <f>YEAR(Таблица14[[#This Row],[Д/проводки]])</f>
        <v>2015</v>
      </c>
    </row>
    <row r="749" spans="1:14" x14ac:dyDescent="0.25">
      <c r="A749" s="30">
        <v>895245</v>
      </c>
      <c r="B749" s="30" t="s">
        <v>907</v>
      </c>
      <c r="C749" s="16" t="s">
        <v>904</v>
      </c>
      <c r="D749" s="16">
        <v>14</v>
      </c>
      <c r="E749" s="16" t="s">
        <v>2938</v>
      </c>
      <c r="F749" s="30" t="s">
        <v>811</v>
      </c>
      <c r="G749" s="30">
        <v>1001</v>
      </c>
      <c r="H749" s="30">
        <v>2</v>
      </c>
      <c r="I749" s="30">
        <v>1247.7</v>
      </c>
      <c r="J749" s="38">
        <v>42094</v>
      </c>
      <c r="K749" s="30">
        <v>1820</v>
      </c>
      <c r="L749" s="19">
        <f>DAY(Таблица14[[#This Row],[Д/проводки]])</f>
        <v>31</v>
      </c>
      <c r="M749" s="19">
        <f>MONTH(Таблица14[[#This Row],[Д/проводки]])</f>
        <v>3</v>
      </c>
      <c r="N749" s="19">
        <f>YEAR(Таблица14[[#This Row],[Д/проводки]])</f>
        <v>2015</v>
      </c>
    </row>
    <row r="750" spans="1:14" x14ac:dyDescent="0.25">
      <c r="A750" s="30">
        <v>408992</v>
      </c>
      <c r="B750" s="30" t="s">
        <v>644</v>
      </c>
      <c r="C750" s="16" t="s">
        <v>2988</v>
      </c>
      <c r="D750" s="16">
        <v>16</v>
      </c>
      <c r="E750" s="16" t="s">
        <v>2950</v>
      </c>
      <c r="F750" s="30" t="s">
        <v>810</v>
      </c>
      <c r="G750" s="30">
        <v>1002</v>
      </c>
      <c r="H750" s="30">
        <v>4</v>
      </c>
      <c r="I750" s="30">
        <v>10847.44</v>
      </c>
      <c r="J750" s="38">
        <v>42094</v>
      </c>
      <c r="K750" s="30">
        <v>16000</v>
      </c>
      <c r="L750" s="19">
        <f>DAY(Таблица14[[#This Row],[Д/проводки]])</f>
        <v>31</v>
      </c>
      <c r="M750" s="19">
        <f>MONTH(Таблица14[[#This Row],[Д/проводки]])</f>
        <v>3</v>
      </c>
      <c r="N750" s="19">
        <f>YEAR(Таблица14[[#This Row],[Д/проводки]])</f>
        <v>2015</v>
      </c>
    </row>
    <row r="751" spans="1:14" x14ac:dyDescent="0.25">
      <c r="A751" s="30">
        <v>763853</v>
      </c>
      <c r="B751" s="30" t="s">
        <v>863</v>
      </c>
      <c r="C751" s="16" t="s">
        <v>2940</v>
      </c>
      <c r="D751" s="16">
        <v>15</v>
      </c>
      <c r="E751" s="16" t="s">
        <v>2937</v>
      </c>
      <c r="F751" s="30" t="s">
        <v>811</v>
      </c>
      <c r="G751" s="30">
        <v>1002</v>
      </c>
      <c r="H751" s="30">
        <v>4</v>
      </c>
      <c r="I751" s="30">
        <v>3820.04</v>
      </c>
      <c r="J751" s="38">
        <v>42094</v>
      </c>
      <c r="K751" s="30">
        <v>4920</v>
      </c>
      <c r="L751" s="19">
        <f>DAY(Таблица14[[#This Row],[Д/проводки]])</f>
        <v>31</v>
      </c>
      <c r="M751" s="19">
        <f>MONTH(Таблица14[[#This Row],[Д/проводки]])</f>
        <v>3</v>
      </c>
      <c r="N751" s="19">
        <f>YEAR(Таблица14[[#This Row],[Д/проводки]])</f>
        <v>2015</v>
      </c>
    </row>
    <row r="752" spans="1:14" x14ac:dyDescent="0.25">
      <c r="A752" s="30">
        <v>875712</v>
      </c>
      <c r="B752" s="30" t="s">
        <v>981</v>
      </c>
      <c r="C752" s="16" t="s">
        <v>3137</v>
      </c>
      <c r="D752" s="16">
        <v>16</v>
      </c>
      <c r="E752" s="16" t="s">
        <v>3207</v>
      </c>
      <c r="F752" s="30" t="s">
        <v>811</v>
      </c>
      <c r="G752" s="30">
        <v>1002</v>
      </c>
      <c r="H752" s="30">
        <v>4</v>
      </c>
      <c r="I752" s="30">
        <v>4152.5600000000004</v>
      </c>
      <c r="J752" s="38">
        <v>42094</v>
      </c>
      <c r="K752" s="30">
        <v>5636</v>
      </c>
      <c r="L752" s="19">
        <f>DAY(Таблица14[[#This Row],[Д/проводки]])</f>
        <v>31</v>
      </c>
      <c r="M752" s="19">
        <f>MONTH(Таблица14[[#This Row],[Д/проводки]])</f>
        <v>3</v>
      </c>
      <c r="N752" s="19">
        <f>YEAR(Таблица14[[#This Row],[Д/проводки]])</f>
        <v>2015</v>
      </c>
    </row>
    <row r="753" spans="1:14" x14ac:dyDescent="0.25">
      <c r="A753" s="30">
        <v>895245</v>
      </c>
      <c r="B753" s="30" t="s">
        <v>907</v>
      </c>
      <c r="C753" s="16" t="s">
        <v>904</v>
      </c>
      <c r="D753" s="16">
        <v>14</v>
      </c>
      <c r="E753" s="16" t="s">
        <v>2938</v>
      </c>
      <c r="F753" s="30" t="s">
        <v>811</v>
      </c>
      <c r="G753" s="30">
        <v>1001</v>
      </c>
      <c r="H753" s="30">
        <v>1</v>
      </c>
      <c r="I753" s="30">
        <v>623.84</v>
      </c>
      <c r="J753" s="38">
        <v>42095</v>
      </c>
      <c r="K753" s="30">
        <v>910</v>
      </c>
      <c r="L753" s="19">
        <f>DAY(Таблица14[[#This Row],[Д/проводки]])</f>
        <v>1</v>
      </c>
      <c r="M753" s="19">
        <f>MONTH(Таблица14[[#This Row],[Д/проводки]])</f>
        <v>4</v>
      </c>
      <c r="N753" s="19">
        <f>YEAR(Таблица14[[#This Row],[Д/проводки]])</f>
        <v>2015</v>
      </c>
    </row>
    <row r="754" spans="1:14" x14ac:dyDescent="0.25">
      <c r="A754" s="30">
        <v>661482</v>
      </c>
      <c r="B754" s="30" t="s">
        <v>936</v>
      </c>
      <c r="C754" s="16" t="s">
        <v>3157</v>
      </c>
      <c r="D754" s="16">
        <v>13</v>
      </c>
      <c r="E754" s="16" t="s">
        <v>3206</v>
      </c>
      <c r="F754" s="30" t="s">
        <v>811</v>
      </c>
      <c r="G754" s="30">
        <v>1002</v>
      </c>
      <c r="H754" s="30">
        <v>4</v>
      </c>
      <c r="I754" s="30">
        <v>1835.84</v>
      </c>
      <c r="J754" s="38">
        <v>42095</v>
      </c>
      <c r="K754" s="30">
        <v>2708</v>
      </c>
      <c r="L754" s="19">
        <f>DAY(Таблица14[[#This Row],[Д/проводки]])</f>
        <v>1</v>
      </c>
      <c r="M754" s="19">
        <f>MONTH(Таблица14[[#This Row],[Д/проводки]])</f>
        <v>4</v>
      </c>
      <c r="N754" s="19">
        <f>YEAR(Таблица14[[#This Row],[Д/проводки]])</f>
        <v>2015</v>
      </c>
    </row>
    <row r="755" spans="1:14" x14ac:dyDescent="0.25">
      <c r="A755" s="30">
        <v>447780</v>
      </c>
      <c r="B755" s="30" t="s">
        <v>943</v>
      </c>
      <c r="C755" s="16" t="s">
        <v>3163</v>
      </c>
      <c r="D755" s="16">
        <v>14</v>
      </c>
      <c r="E755" s="16" t="s">
        <v>2938</v>
      </c>
      <c r="F755" s="30" t="s">
        <v>811</v>
      </c>
      <c r="G755" s="30">
        <v>1001</v>
      </c>
      <c r="H755" s="30">
        <v>1</v>
      </c>
      <c r="I755" s="30">
        <v>637.29</v>
      </c>
      <c r="J755" s="38">
        <v>42096</v>
      </c>
      <c r="K755" s="30">
        <v>940</v>
      </c>
      <c r="L755" s="19">
        <f>DAY(Таблица14[[#This Row],[Д/проводки]])</f>
        <v>2</v>
      </c>
      <c r="M755" s="19">
        <f>MONTH(Таблица14[[#This Row],[Д/проводки]])</f>
        <v>4</v>
      </c>
      <c r="N755" s="19">
        <f>YEAR(Таблица14[[#This Row],[Д/проводки]])</f>
        <v>2015</v>
      </c>
    </row>
    <row r="756" spans="1:14" x14ac:dyDescent="0.25">
      <c r="A756" s="30">
        <v>11614491</v>
      </c>
      <c r="B756" s="30" t="s">
        <v>3218</v>
      </c>
      <c r="C756" s="16" t="s">
        <v>3218</v>
      </c>
      <c r="D756" s="16" t="s">
        <v>3218</v>
      </c>
      <c r="E756" s="16" t="s">
        <v>3218</v>
      </c>
      <c r="F756" s="16" t="s">
        <v>3218</v>
      </c>
      <c r="G756" s="30">
        <v>1001</v>
      </c>
      <c r="H756" s="30">
        <v>4</v>
      </c>
      <c r="I756" s="30">
        <v>10908.4</v>
      </c>
      <c r="J756" s="38">
        <v>42096</v>
      </c>
      <c r="K756" s="30">
        <v>13676</v>
      </c>
      <c r="L756" s="19">
        <f>DAY(Таблица14[[#This Row],[Д/проводки]])</f>
        <v>2</v>
      </c>
      <c r="M756" s="19">
        <f>MONTH(Таблица14[[#This Row],[Д/проводки]])</f>
        <v>4</v>
      </c>
      <c r="N756" s="19">
        <f>YEAR(Таблица14[[#This Row],[Д/проводки]])</f>
        <v>2015</v>
      </c>
    </row>
    <row r="757" spans="1:14" x14ac:dyDescent="0.25">
      <c r="A757" s="30">
        <v>498828</v>
      </c>
      <c r="B757" s="30" t="s">
        <v>924</v>
      </c>
      <c r="C757" s="16" t="s">
        <v>3158</v>
      </c>
      <c r="D757" s="16">
        <v>13</v>
      </c>
      <c r="E757" s="16" t="s">
        <v>3206</v>
      </c>
      <c r="F757" s="30" t="s">
        <v>811</v>
      </c>
      <c r="G757" s="30">
        <v>1002</v>
      </c>
      <c r="H757" s="30">
        <v>1</v>
      </c>
      <c r="I757" s="30">
        <v>438.29</v>
      </c>
      <c r="J757" s="38">
        <v>42096</v>
      </c>
      <c r="K757" s="30">
        <v>640</v>
      </c>
      <c r="L757" s="19">
        <f>DAY(Таблица14[[#This Row],[Д/проводки]])</f>
        <v>2</v>
      </c>
      <c r="M757" s="19">
        <f>MONTH(Таблица14[[#This Row],[Д/проводки]])</f>
        <v>4</v>
      </c>
      <c r="N757" s="19">
        <f>YEAR(Таблица14[[#This Row],[Д/проводки]])</f>
        <v>2015</v>
      </c>
    </row>
    <row r="758" spans="1:14" x14ac:dyDescent="0.25">
      <c r="A758" s="30">
        <v>799520</v>
      </c>
      <c r="B758" s="30" t="s">
        <v>925</v>
      </c>
      <c r="C758" s="16" t="s">
        <v>3144</v>
      </c>
      <c r="D758" s="16">
        <v>14</v>
      </c>
      <c r="E758" s="16" t="s">
        <v>2941</v>
      </c>
      <c r="F758" s="30" t="s">
        <v>811</v>
      </c>
      <c r="G758" s="30">
        <v>1002</v>
      </c>
      <c r="H758" s="30">
        <v>4</v>
      </c>
      <c r="I758" s="30">
        <v>2392.64</v>
      </c>
      <c r="J758" s="38">
        <v>42096</v>
      </c>
      <c r="K758" s="30">
        <v>3576</v>
      </c>
      <c r="L758" s="19">
        <f>DAY(Таблица14[[#This Row],[Д/проводки]])</f>
        <v>2</v>
      </c>
      <c r="M758" s="19">
        <f>MONTH(Таблица14[[#This Row],[Д/проводки]])</f>
        <v>4</v>
      </c>
      <c r="N758" s="19">
        <f>YEAR(Таблица14[[#This Row],[Д/проводки]])</f>
        <v>2015</v>
      </c>
    </row>
    <row r="759" spans="1:14" x14ac:dyDescent="0.25">
      <c r="A759" s="30">
        <v>487232</v>
      </c>
      <c r="B759" s="30" t="s">
        <v>921</v>
      </c>
      <c r="C759" s="16" t="s">
        <v>3133</v>
      </c>
      <c r="D759" s="16">
        <v>13</v>
      </c>
      <c r="E759" s="16" t="s">
        <v>3206</v>
      </c>
      <c r="F759" s="30" t="s">
        <v>811</v>
      </c>
      <c r="G759" s="30">
        <v>1001</v>
      </c>
      <c r="H759" s="30">
        <v>4</v>
      </c>
      <c r="I759" s="30">
        <v>1755.92</v>
      </c>
      <c r="J759" s="38">
        <v>42097</v>
      </c>
      <c r="K759" s="30">
        <v>2384</v>
      </c>
      <c r="L759" s="19">
        <f>DAY(Таблица14[[#This Row],[Д/проводки]])</f>
        <v>3</v>
      </c>
      <c r="M759" s="19">
        <f>MONTH(Таблица14[[#This Row],[Д/проводки]])</f>
        <v>4</v>
      </c>
      <c r="N759" s="19">
        <f>YEAR(Таблица14[[#This Row],[Д/проводки]])</f>
        <v>2015</v>
      </c>
    </row>
    <row r="760" spans="1:14" x14ac:dyDescent="0.25">
      <c r="A760" s="30">
        <v>11615547</v>
      </c>
      <c r="B760" s="30" t="s">
        <v>3218</v>
      </c>
      <c r="C760" s="16" t="s">
        <v>3218</v>
      </c>
      <c r="D760" s="16" t="s">
        <v>3218</v>
      </c>
      <c r="E760" s="16" t="s">
        <v>3218</v>
      </c>
      <c r="F760" s="16" t="s">
        <v>3218</v>
      </c>
      <c r="G760" s="30">
        <v>1001</v>
      </c>
      <c r="H760" s="30">
        <v>4</v>
      </c>
      <c r="I760" s="30">
        <v>11057.6</v>
      </c>
      <c r="J760" s="38">
        <v>42097</v>
      </c>
      <c r="K760" s="30">
        <v>14000</v>
      </c>
      <c r="L760" s="19">
        <f>DAY(Таблица14[[#This Row],[Д/проводки]])</f>
        <v>3</v>
      </c>
      <c r="M760" s="19">
        <f>MONTH(Таблица14[[#This Row],[Д/проводки]])</f>
        <v>4</v>
      </c>
      <c r="N760" s="19">
        <f>YEAR(Таблица14[[#This Row],[Д/проводки]])</f>
        <v>2015</v>
      </c>
    </row>
    <row r="761" spans="1:14" x14ac:dyDescent="0.25">
      <c r="A761" s="30">
        <v>763853</v>
      </c>
      <c r="B761" s="30" t="s">
        <v>863</v>
      </c>
      <c r="C761" s="16" t="s">
        <v>2940</v>
      </c>
      <c r="D761" s="16">
        <v>15</v>
      </c>
      <c r="E761" s="16" t="s">
        <v>2937</v>
      </c>
      <c r="F761" s="30" t="s">
        <v>811</v>
      </c>
      <c r="G761" s="30">
        <v>1002</v>
      </c>
      <c r="H761" s="30">
        <v>4</v>
      </c>
      <c r="I761" s="30">
        <v>3820.04</v>
      </c>
      <c r="J761" s="38">
        <v>42097</v>
      </c>
      <c r="K761" s="30">
        <v>4920</v>
      </c>
      <c r="L761" s="19">
        <f>DAY(Таблица14[[#This Row],[Д/проводки]])</f>
        <v>3</v>
      </c>
      <c r="M761" s="19">
        <f>MONTH(Таблица14[[#This Row],[Д/проводки]])</f>
        <v>4</v>
      </c>
      <c r="N761" s="19">
        <f>YEAR(Таблица14[[#This Row],[Д/проводки]])</f>
        <v>2015</v>
      </c>
    </row>
    <row r="762" spans="1:14" x14ac:dyDescent="0.25">
      <c r="A762" s="30">
        <v>876261</v>
      </c>
      <c r="B762" s="30" t="s">
        <v>897</v>
      </c>
      <c r="C762" s="16" t="s">
        <v>2988</v>
      </c>
      <c r="D762" s="16">
        <v>16</v>
      </c>
      <c r="E762" s="16" t="s">
        <v>2950</v>
      </c>
      <c r="F762" s="30" t="s">
        <v>811</v>
      </c>
      <c r="G762" s="30">
        <v>1001</v>
      </c>
      <c r="H762" s="30">
        <v>4</v>
      </c>
      <c r="I762" s="30">
        <v>5728.8</v>
      </c>
      <c r="J762" s="38">
        <v>42098</v>
      </c>
      <c r="K762" s="30">
        <v>7772</v>
      </c>
      <c r="L762" s="19">
        <f>DAY(Таблица14[[#This Row],[Д/проводки]])</f>
        <v>4</v>
      </c>
      <c r="M762" s="19">
        <f>MONTH(Таблица14[[#This Row],[Д/проводки]])</f>
        <v>4</v>
      </c>
      <c r="N762" s="19">
        <f>YEAR(Таблица14[[#This Row],[Д/проводки]])</f>
        <v>2015</v>
      </c>
    </row>
    <row r="763" spans="1:14" x14ac:dyDescent="0.25">
      <c r="A763" s="30">
        <v>895249</v>
      </c>
      <c r="B763" s="30" t="s">
        <v>901</v>
      </c>
      <c r="C763" s="16" t="s">
        <v>899</v>
      </c>
      <c r="D763" s="16">
        <v>14</v>
      </c>
      <c r="E763" s="16" t="s">
        <v>2938</v>
      </c>
      <c r="F763" s="30" t="s">
        <v>811</v>
      </c>
      <c r="G763" s="30">
        <v>1001</v>
      </c>
      <c r="H763" s="30">
        <v>1</v>
      </c>
      <c r="I763" s="30">
        <v>801.44</v>
      </c>
      <c r="J763" s="38">
        <v>42098</v>
      </c>
      <c r="K763" s="30">
        <v>1180</v>
      </c>
      <c r="L763" s="19">
        <f>DAY(Таблица14[[#This Row],[Д/проводки]])</f>
        <v>4</v>
      </c>
      <c r="M763" s="19">
        <f>MONTH(Таблица14[[#This Row],[Д/проводки]])</f>
        <v>4</v>
      </c>
      <c r="N763" s="19">
        <f>YEAR(Таблица14[[#This Row],[Д/проводки]])</f>
        <v>2015</v>
      </c>
    </row>
    <row r="764" spans="1:14" x14ac:dyDescent="0.25">
      <c r="A764" s="30">
        <v>408747</v>
      </c>
      <c r="B764" s="30" t="s">
        <v>316</v>
      </c>
      <c r="C764" s="16" t="s">
        <v>927</v>
      </c>
      <c r="D764" s="16">
        <v>14</v>
      </c>
      <c r="E764" s="16" t="s">
        <v>2941</v>
      </c>
      <c r="F764" s="30" t="s">
        <v>810</v>
      </c>
      <c r="G764" s="30">
        <v>1002</v>
      </c>
      <c r="H764" s="30">
        <v>4</v>
      </c>
      <c r="I764" s="30">
        <v>5848.52</v>
      </c>
      <c r="J764" s="38">
        <v>42098</v>
      </c>
      <c r="K764" s="30">
        <v>8972</v>
      </c>
      <c r="L764" s="19">
        <f>DAY(Таблица14[[#This Row],[Д/проводки]])</f>
        <v>4</v>
      </c>
      <c r="M764" s="19">
        <f>MONTH(Таблица14[[#This Row],[Д/проводки]])</f>
        <v>4</v>
      </c>
      <c r="N764" s="19">
        <f>YEAR(Таблица14[[#This Row],[Д/проводки]])</f>
        <v>2015</v>
      </c>
    </row>
    <row r="765" spans="1:14" x14ac:dyDescent="0.25">
      <c r="A765" s="30">
        <v>447822</v>
      </c>
      <c r="B765" s="30" t="s">
        <v>926</v>
      </c>
      <c r="C765" s="16" t="s">
        <v>927</v>
      </c>
      <c r="D765" s="16">
        <v>14</v>
      </c>
      <c r="E765" s="16" t="s">
        <v>2941</v>
      </c>
      <c r="F765" s="30" t="s">
        <v>811</v>
      </c>
      <c r="G765" s="30">
        <v>1002</v>
      </c>
      <c r="H765" s="30">
        <v>4</v>
      </c>
      <c r="I765" s="30">
        <v>2571.2399999999998</v>
      </c>
      <c r="J765" s="38">
        <v>42098</v>
      </c>
      <c r="K765" s="30">
        <v>3560</v>
      </c>
      <c r="L765" s="19">
        <f>DAY(Таблица14[[#This Row],[Д/проводки]])</f>
        <v>4</v>
      </c>
      <c r="M765" s="19">
        <f>MONTH(Таблица14[[#This Row],[Д/проводки]])</f>
        <v>4</v>
      </c>
      <c r="N765" s="19">
        <f>YEAR(Таблица14[[#This Row],[Д/проводки]])</f>
        <v>2015</v>
      </c>
    </row>
    <row r="766" spans="1:14" x14ac:dyDescent="0.25">
      <c r="A766" s="30">
        <v>759255</v>
      </c>
      <c r="B766" s="30" t="s">
        <v>156</v>
      </c>
      <c r="C766" s="16" t="s">
        <v>2954</v>
      </c>
      <c r="D766" s="16">
        <v>15</v>
      </c>
      <c r="E766" s="16" t="s">
        <v>2937</v>
      </c>
      <c r="F766" s="30" t="s">
        <v>810</v>
      </c>
      <c r="G766" s="30">
        <v>1002</v>
      </c>
      <c r="H766" s="30">
        <v>4</v>
      </c>
      <c r="I766" s="30">
        <v>9000</v>
      </c>
      <c r="J766" s="38">
        <v>42098</v>
      </c>
      <c r="K766" s="30">
        <v>13276</v>
      </c>
      <c r="L766" s="19">
        <f>DAY(Таблица14[[#This Row],[Д/проводки]])</f>
        <v>4</v>
      </c>
      <c r="M766" s="19">
        <f>MONTH(Таблица14[[#This Row],[Д/проводки]])</f>
        <v>4</v>
      </c>
      <c r="N766" s="19">
        <f>YEAR(Таблица14[[#This Row],[Д/проводки]])</f>
        <v>2015</v>
      </c>
    </row>
    <row r="767" spans="1:14" x14ac:dyDescent="0.25">
      <c r="A767" s="30">
        <v>833990</v>
      </c>
      <c r="B767" s="30" t="s">
        <v>285</v>
      </c>
      <c r="C767" s="16" t="s">
        <v>3180</v>
      </c>
      <c r="D767" s="16">
        <v>16</v>
      </c>
      <c r="E767" s="16" t="s">
        <v>3212</v>
      </c>
      <c r="F767" s="30" t="s">
        <v>810</v>
      </c>
      <c r="G767" s="30">
        <v>1001</v>
      </c>
      <c r="H767" s="30">
        <v>4</v>
      </c>
      <c r="I767" s="30">
        <v>11979.64</v>
      </c>
      <c r="J767" s="38">
        <v>42099</v>
      </c>
      <c r="K767" s="30">
        <v>20080</v>
      </c>
      <c r="L767" s="19">
        <f>DAY(Таблица14[[#This Row],[Д/проводки]])</f>
        <v>5</v>
      </c>
      <c r="M767" s="19">
        <f>MONTH(Таблица14[[#This Row],[Д/проводки]])</f>
        <v>4</v>
      </c>
      <c r="N767" s="19">
        <f>YEAR(Таблица14[[#This Row],[Д/проводки]])</f>
        <v>2015</v>
      </c>
    </row>
    <row r="768" spans="1:14" x14ac:dyDescent="0.25">
      <c r="A768" s="30">
        <v>938855</v>
      </c>
      <c r="B768" s="30" t="s">
        <v>129</v>
      </c>
      <c r="C768" s="16" t="s">
        <v>2947</v>
      </c>
      <c r="D768" s="16">
        <v>15</v>
      </c>
      <c r="E768" s="16" t="s">
        <v>2937</v>
      </c>
      <c r="F768" s="30" t="s">
        <v>810</v>
      </c>
      <c r="G768" s="30">
        <v>1001</v>
      </c>
      <c r="H768" s="30">
        <v>4</v>
      </c>
      <c r="I768" s="30">
        <v>9762.7199999999993</v>
      </c>
      <c r="J768" s="38">
        <v>42099</v>
      </c>
      <c r="K768" s="30">
        <v>14404</v>
      </c>
      <c r="L768" s="19">
        <f>DAY(Таблица14[[#This Row],[Д/проводки]])</f>
        <v>5</v>
      </c>
      <c r="M768" s="19">
        <f>MONTH(Таблица14[[#This Row],[Д/проводки]])</f>
        <v>4</v>
      </c>
      <c r="N768" s="19">
        <f>YEAR(Таблица14[[#This Row],[Д/проводки]])</f>
        <v>2015</v>
      </c>
    </row>
    <row r="769" spans="1:14" x14ac:dyDescent="0.25">
      <c r="A769" s="30">
        <v>665940</v>
      </c>
      <c r="B769" s="30" t="s">
        <v>1152</v>
      </c>
      <c r="C769" s="16" t="s">
        <v>2973</v>
      </c>
      <c r="D769" s="16">
        <v>15</v>
      </c>
      <c r="E769" s="16" t="s">
        <v>2971</v>
      </c>
      <c r="F769" s="30" t="s">
        <v>810</v>
      </c>
      <c r="G769" s="30">
        <v>1002</v>
      </c>
      <c r="H769" s="30">
        <v>4</v>
      </c>
      <c r="I769" s="30">
        <v>6782</v>
      </c>
      <c r="J769" s="38">
        <v>42099</v>
      </c>
      <c r="K769" s="30">
        <v>10400</v>
      </c>
      <c r="L769" s="19">
        <f>DAY(Таблица14[[#This Row],[Д/проводки]])</f>
        <v>5</v>
      </c>
      <c r="M769" s="19">
        <f>MONTH(Таблица14[[#This Row],[Д/проводки]])</f>
        <v>4</v>
      </c>
      <c r="N769" s="19">
        <f>YEAR(Таблица14[[#This Row],[Д/проводки]])</f>
        <v>2015</v>
      </c>
    </row>
    <row r="770" spans="1:14" x14ac:dyDescent="0.25">
      <c r="A770" s="30">
        <v>799520</v>
      </c>
      <c r="B770" s="30" t="s">
        <v>925</v>
      </c>
      <c r="C770" s="16" t="s">
        <v>3144</v>
      </c>
      <c r="D770" s="16">
        <v>14</v>
      </c>
      <c r="E770" s="16" t="s">
        <v>2941</v>
      </c>
      <c r="F770" s="30" t="s">
        <v>811</v>
      </c>
      <c r="G770" s="30">
        <v>1002</v>
      </c>
      <c r="H770" s="30">
        <v>4</v>
      </c>
      <c r="I770" s="30">
        <v>2392.6</v>
      </c>
      <c r="J770" s="38">
        <v>42099</v>
      </c>
      <c r="K770" s="30">
        <v>3576</v>
      </c>
      <c r="L770" s="19">
        <f>DAY(Таблица14[[#This Row],[Д/проводки]])</f>
        <v>5</v>
      </c>
      <c r="M770" s="19">
        <f>MONTH(Таблица14[[#This Row],[Д/проводки]])</f>
        <v>4</v>
      </c>
      <c r="N770" s="19">
        <f>YEAR(Таблица14[[#This Row],[Д/проводки]])</f>
        <v>2015</v>
      </c>
    </row>
    <row r="771" spans="1:14" x14ac:dyDescent="0.25">
      <c r="A771" s="30">
        <v>858289</v>
      </c>
      <c r="B771" s="30" t="s">
        <v>906</v>
      </c>
      <c r="C771" s="16" t="s">
        <v>904</v>
      </c>
      <c r="D771" s="16">
        <v>14</v>
      </c>
      <c r="E771" s="16" t="s">
        <v>2938</v>
      </c>
      <c r="F771" s="30" t="s">
        <v>811</v>
      </c>
      <c r="G771" s="30">
        <v>1002</v>
      </c>
      <c r="H771" s="30">
        <v>1</v>
      </c>
      <c r="I771" s="30">
        <v>700.4</v>
      </c>
      <c r="J771" s="38">
        <v>42099</v>
      </c>
      <c r="K771" s="30">
        <v>1074</v>
      </c>
      <c r="L771" s="19">
        <f>DAY(Таблица14[[#This Row],[Д/проводки]])</f>
        <v>5</v>
      </c>
      <c r="M771" s="19">
        <f>MONTH(Таблица14[[#This Row],[Д/проводки]])</f>
        <v>4</v>
      </c>
      <c r="N771" s="19">
        <f>YEAR(Таблица14[[#This Row],[Д/проводки]])</f>
        <v>2015</v>
      </c>
    </row>
    <row r="772" spans="1:14" x14ac:dyDescent="0.25">
      <c r="A772" s="30">
        <v>886827</v>
      </c>
      <c r="B772" s="30" t="s">
        <v>305</v>
      </c>
      <c r="C772" s="16" t="s">
        <v>3129</v>
      </c>
      <c r="D772" s="16">
        <v>13</v>
      </c>
      <c r="E772" s="16" t="s">
        <v>3206</v>
      </c>
      <c r="F772" s="30" t="s">
        <v>810</v>
      </c>
      <c r="G772" s="30">
        <v>1002</v>
      </c>
      <c r="H772" s="30">
        <v>4</v>
      </c>
      <c r="I772" s="30">
        <v>4271.28</v>
      </c>
      <c r="J772" s="38">
        <v>42099</v>
      </c>
      <c r="K772" s="30">
        <v>6396</v>
      </c>
      <c r="L772" s="19">
        <f>DAY(Таблица14[[#This Row],[Д/проводки]])</f>
        <v>5</v>
      </c>
      <c r="M772" s="19">
        <f>MONTH(Таблица14[[#This Row],[Д/проводки]])</f>
        <v>4</v>
      </c>
      <c r="N772" s="19">
        <f>YEAR(Таблица14[[#This Row],[Д/проводки]])</f>
        <v>2015</v>
      </c>
    </row>
    <row r="773" spans="1:14" x14ac:dyDescent="0.25">
      <c r="A773" s="30">
        <v>487232</v>
      </c>
      <c r="B773" s="30" t="s">
        <v>921</v>
      </c>
      <c r="C773" s="16" t="s">
        <v>3133</v>
      </c>
      <c r="D773" s="16">
        <v>13</v>
      </c>
      <c r="E773" s="16" t="s">
        <v>3206</v>
      </c>
      <c r="F773" s="30" t="s">
        <v>811</v>
      </c>
      <c r="G773" s="30">
        <v>1001</v>
      </c>
      <c r="H773" s="30">
        <v>4</v>
      </c>
      <c r="I773" s="30">
        <v>1755.92</v>
      </c>
      <c r="J773" s="38">
        <v>42100</v>
      </c>
      <c r="K773" s="30">
        <v>2384</v>
      </c>
      <c r="L773" s="19">
        <f>DAY(Таблица14[[#This Row],[Д/проводки]])</f>
        <v>6</v>
      </c>
      <c r="M773" s="19">
        <f>MONTH(Таблица14[[#This Row],[Д/проводки]])</f>
        <v>4</v>
      </c>
      <c r="N773" s="19">
        <f>YEAR(Таблица14[[#This Row],[Д/проводки]])</f>
        <v>2015</v>
      </c>
    </row>
    <row r="774" spans="1:14" x14ac:dyDescent="0.25">
      <c r="A774" s="30">
        <v>405332</v>
      </c>
      <c r="B774" s="30" t="s">
        <v>27</v>
      </c>
      <c r="C774" s="16" t="s">
        <v>899</v>
      </c>
      <c r="D774" s="16">
        <v>14</v>
      </c>
      <c r="E774" s="16" t="s">
        <v>2938</v>
      </c>
      <c r="F774" s="30" t="s">
        <v>810</v>
      </c>
      <c r="G774" s="30">
        <v>1002</v>
      </c>
      <c r="H774" s="30">
        <v>4</v>
      </c>
      <c r="I774" s="30">
        <v>5851.49</v>
      </c>
      <c r="J774" s="38">
        <v>42100</v>
      </c>
      <c r="K774" s="30">
        <v>8972</v>
      </c>
      <c r="L774" s="19">
        <f>DAY(Таблица14[[#This Row],[Д/проводки]])</f>
        <v>6</v>
      </c>
      <c r="M774" s="19">
        <f>MONTH(Таблица14[[#This Row],[Д/проводки]])</f>
        <v>4</v>
      </c>
      <c r="N774" s="19">
        <f>YEAR(Таблица14[[#This Row],[Д/проводки]])</f>
        <v>2015</v>
      </c>
    </row>
    <row r="775" spans="1:14" x14ac:dyDescent="0.25">
      <c r="A775" s="30">
        <v>447822</v>
      </c>
      <c r="B775" s="30" t="s">
        <v>926</v>
      </c>
      <c r="C775" s="16" t="s">
        <v>927</v>
      </c>
      <c r="D775" s="16">
        <v>14</v>
      </c>
      <c r="E775" s="16" t="s">
        <v>2941</v>
      </c>
      <c r="F775" s="30" t="s">
        <v>811</v>
      </c>
      <c r="G775" s="30">
        <v>1002</v>
      </c>
      <c r="H775" s="30">
        <v>6</v>
      </c>
      <c r="I775" s="30">
        <v>3856.86</v>
      </c>
      <c r="J775" s="38">
        <v>42100</v>
      </c>
      <c r="K775" s="30">
        <v>5340</v>
      </c>
      <c r="L775" s="19">
        <f>DAY(Таблица14[[#This Row],[Д/проводки]])</f>
        <v>6</v>
      </c>
      <c r="M775" s="19">
        <f>MONTH(Таблица14[[#This Row],[Д/проводки]])</f>
        <v>4</v>
      </c>
      <c r="N775" s="19">
        <f>YEAR(Таблица14[[#This Row],[Д/проводки]])</f>
        <v>2015</v>
      </c>
    </row>
    <row r="776" spans="1:14" x14ac:dyDescent="0.25">
      <c r="A776" s="30">
        <v>661635</v>
      </c>
      <c r="B776" s="30" t="s">
        <v>701</v>
      </c>
      <c r="C776" s="16" t="s">
        <v>2991</v>
      </c>
      <c r="D776" s="16">
        <v>16</v>
      </c>
      <c r="E776" s="16" t="s">
        <v>2950</v>
      </c>
      <c r="F776" s="30" t="s">
        <v>810</v>
      </c>
      <c r="G776" s="30">
        <v>1002</v>
      </c>
      <c r="H776" s="30">
        <v>4</v>
      </c>
      <c r="I776" s="30">
        <v>8033.6</v>
      </c>
      <c r="J776" s="38">
        <v>42100</v>
      </c>
      <c r="K776" s="30">
        <v>12300</v>
      </c>
      <c r="L776" s="19">
        <f>DAY(Таблица14[[#This Row],[Д/проводки]])</f>
        <v>6</v>
      </c>
      <c r="M776" s="19">
        <f>MONTH(Таблица14[[#This Row],[Д/проводки]])</f>
        <v>4</v>
      </c>
      <c r="N776" s="19">
        <f>YEAR(Таблица14[[#This Row],[Д/проводки]])</f>
        <v>2015</v>
      </c>
    </row>
    <row r="777" spans="1:14" x14ac:dyDescent="0.25">
      <c r="A777" s="30">
        <v>487232</v>
      </c>
      <c r="B777" s="30" t="s">
        <v>921</v>
      </c>
      <c r="C777" s="16" t="s">
        <v>3133</v>
      </c>
      <c r="D777" s="16">
        <v>13</v>
      </c>
      <c r="E777" s="16" t="s">
        <v>3206</v>
      </c>
      <c r="F777" s="30" t="s">
        <v>811</v>
      </c>
      <c r="G777" s="30">
        <v>1001</v>
      </c>
      <c r="H777" s="30">
        <v>6</v>
      </c>
      <c r="I777" s="30">
        <v>2633.88</v>
      </c>
      <c r="J777" s="38">
        <v>42101</v>
      </c>
      <c r="K777" s="30">
        <v>3576</v>
      </c>
      <c r="L777" s="19">
        <f>DAY(Таблица14[[#This Row],[Д/проводки]])</f>
        <v>7</v>
      </c>
      <c r="M777" s="19">
        <f>MONTH(Таблица14[[#This Row],[Д/проводки]])</f>
        <v>4</v>
      </c>
      <c r="N777" s="19">
        <f>YEAR(Таблица14[[#This Row],[Д/проводки]])</f>
        <v>2015</v>
      </c>
    </row>
    <row r="778" spans="1:14" x14ac:dyDescent="0.25">
      <c r="A778" s="30">
        <v>498828</v>
      </c>
      <c r="B778" s="30" t="s">
        <v>924</v>
      </c>
      <c r="C778" s="16" t="s">
        <v>3158</v>
      </c>
      <c r="D778" s="16">
        <v>13</v>
      </c>
      <c r="E778" s="16" t="s">
        <v>3206</v>
      </c>
      <c r="F778" s="30" t="s">
        <v>811</v>
      </c>
      <c r="G778" s="30">
        <v>1001</v>
      </c>
      <c r="H778" s="30">
        <v>2</v>
      </c>
      <c r="I778" s="30">
        <v>879.94</v>
      </c>
      <c r="J778" s="38">
        <v>42101</v>
      </c>
      <c r="K778" s="30">
        <v>1280</v>
      </c>
      <c r="L778" s="19">
        <f>DAY(Таблица14[[#This Row],[Д/проводки]])</f>
        <v>7</v>
      </c>
      <c r="M778" s="19">
        <f>MONTH(Таблица14[[#This Row],[Д/проводки]])</f>
        <v>4</v>
      </c>
      <c r="N778" s="19">
        <f>YEAR(Таблица14[[#This Row],[Д/проводки]])</f>
        <v>2015</v>
      </c>
    </row>
    <row r="779" spans="1:14" x14ac:dyDescent="0.25">
      <c r="A779" s="30">
        <v>760144</v>
      </c>
      <c r="B779" s="30" t="s">
        <v>458</v>
      </c>
      <c r="C779" s="16" t="s">
        <v>2648</v>
      </c>
      <c r="D779" s="16">
        <v>16</v>
      </c>
      <c r="E779" s="16" t="s">
        <v>2974</v>
      </c>
      <c r="F779" s="30" t="s">
        <v>810</v>
      </c>
      <c r="G779" s="30">
        <v>1001</v>
      </c>
      <c r="H779" s="30">
        <v>4</v>
      </c>
      <c r="I779" s="30">
        <v>7932.2</v>
      </c>
      <c r="J779" s="38">
        <v>42101</v>
      </c>
      <c r="K779" s="30">
        <v>12168</v>
      </c>
      <c r="L779" s="19">
        <f>DAY(Таблица14[[#This Row],[Д/проводки]])</f>
        <v>7</v>
      </c>
      <c r="M779" s="19">
        <f>MONTH(Таблица14[[#This Row],[Д/проводки]])</f>
        <v>4</v>
      </c>
      <c r="N779" s="19">
        <f>YEAR(Таблица14[[#This Row],[Д/проводки]])</f>
        <v>2015</v>
      </c>
    </row>
    <row r="780" spans="1:14" x14ac:dyDescent="0.25">
      <c r="A780" s="30">
        <v>876270</v>
      </c>
      <c r="B780" s="30" t="s">
        <v>935</v>
      </c>
      <c r="C780" s="16" t="s">
        <v>3129</v>
      </c>
      <c r="D780" s="16">
        <v>13</v>
      </c>
      <c r="E780" s="16" t="s">
        <v>3206</v>
      </c>
      <c r="F780" s="30" t="s">
        <v>811</v>
      </c>
      <c r="G780" s="30">
        <v>1001</v>
      </c>
      <c r="H780" s="30">
        <v>1</v>
      </c>
      <c r="I780" s="30">
        <v>436.35</v>
      </c>
      <c r="J780" s="38">
        <v>42101</v>
      </c>
      <c r="K780" s="30">
        <v>596</v>
      </c>
      <c r="L780" s="19">
        <f>DAY(Таблица14[[#This Row],[Д/проводки]])</f>
        <v>7</v>
      </c>
      <c r="M780" s="19">
        <f>MONTH(Таблица14[[#This Row],[Д/проводки]])</f>
        <v>4</v>
      </c>
      <c r="N780" s="19">
        <f>YEAR(Таблица14[[#This Row],[Д/проводки]])</f>
        <v>2015</v>
      </c>
    </row>
    <row r="781" spans="1:14" x14ac:dyDescent="0.25">
      <c r="A781" s="30">
        <v>926899</v>
      </c>
      <c r="B781" s="30" t="s">
        <v>957</v>
      </c>
      <c r="C781" s="16" t="s">
        <v>2634</v>
      </c>
      <c r="D781" s="16">
        <v>16</v>
      </c>
      <c r="E781" s="16" t="s">
        <v>2964</v>
      </c>
      <c r="F781" s="30" t="s">
        <v>811</v>
      </c>
      <c r="G781" s="30">
        <v>1001</v>
      </c>
      <c r="H781" s="30">
        <v>4</v>
      </c>
      <c r="I781" s="30">
        <v>6101.68</v>
      </c>
      <c r="J781" s="38">
        <v>42101</v>
      </c>
      <c r="K781" s="30">
        <v>8280</v>
      </c>
      <c r="L781" s="19">
        <f>DAY(Таблица14[[#This Row],[Д/проводки]])</f>
        <v>7</v>
      </c>
      <c r="M781" s="19">
        <f>MONTH(Таблица14[[#This Row],[Д/проводки]])</f>
        <v>4</v>
      </c>
      <c r="N781" s="19">
        <f>YEAR(Таблица14[[#This Row],[Д/проводки]])</f>
        <v>2015</v>
      </c>
    </row>
    <row r="782" spans="1:14" x14ac:dyDescent="0.25">
      <c r="A782" s="30">
        <v>876257</v>
      </c>
      <c r="B782" s="30" t="s">
        <v>885</v>
      </c>
      <c r="C782" s="16" t="s">
        <v>3156</v>
      </c>
      <c r="D782" s="16">
        <v>14</v>
      </c>
      <c r="E782" s="16" t="s">
        <v>2938</v>
      </c>
      <c r="F782" s="30" t="s">
        <v>811</v>
      </c>
      <c r="G782" s="30">
        <v>1002</v>
      </c>
      <c r="H782" s="30">
        <v>4</v>
      </c>
      <c r="I782" s="30">
        <v>2501</v>
      </c>
      <c r="J782" s="38">
        <v>42101</v>
      </c>
      <c r="K782" s="30">
        <v>3640</v>
      </c>
      <c r="L782" s="19">
        <f>DAY(Таблица14[[#This Row],[Д/проводки]])</f>
        <v>7</v>
      </c>
      <c r="M782" s="19">
        <f>MONTH(Таблица14[[#This Row],[Д/проводки]])</f>
        <v>4</v>
      </c>
      <c r="N782" s="19">
        <f>YEAR(Таблица14[[#This Row],[Д/проводки]])</f>
        <v>2015</v>
      </c>
    </row>
    <row r="783" spans="1:14" x14ac:dyDescent="0.25">
      <c r="A783" s="30">
        <v>487232</v>
      </c>
      <c r="B783" s="30" t="s">
        <v>921</v>
      </c>
      <c r="C783" s="16" t="s">
        <v>3133</v>
      </c>
      <c r="D783" s="16">
        <v>13</v>
      </c>
      <c r="E783" s="16" t="s">
        <v>3206</v>
      </c>
      <c r="F783" s="30" t="s">
        <v>811</v>
      </c>
      <c r="G783" s="30">
        <v>1001</v>
      </c>
      <c r="H783" s="30">
        <v>4</v>
      </c>
      <c r="I783" s="30">
        <v>1755.92</v>
      </c>
      <c r="J783" s="38">
        <v>42102</v>
      </c>
      <c r="K783" s="30">
        <v>2384</v>
      </c>
      <c r="L783" s="19">
        <f>DAY(Таблица14[[#This Row],[Д/проводки]])</f>
        <v>8</v>
      </c>
      <c r="M783" s="19">
        <f>MONTH(Таблица14[[#This Row],[Д/проводки]])</f>
        <v>4</v>
      </c>
      <c r="N783" s="19">
        <f>YEAR(Таблица14[[#This Row],[Д/проводки]])</f>
        <v>2015</v>
      </c>
    </row>
    <row r="784" spans="1:14" x14ac:dyDescent="0.25">
      <c r="A784" s="30">
        <v>661482</v>
      </c>
      <c r="B784" s="30" t="s">
        <v>936</v>
      </c>
      <c r="C784" s="16" t="s">
        <v>3157</v>
      </c>
      <c r="D784" s="16">
        <v>13</v>
      </c>
      <c r="E784" s="16" t="s">
        <v>3206</v>
      </c>
      <c r="F784" s="30" t="s">
        <v>811</v>
      </c>
      <c r="G784" s="30">
        <v>1001</v>
      </c>
      <c r="H784" s="30">
        <v>2</v>
      </c>
      <c r="I784" s="30">
        <v>751.18</v>
      </c>
      <c r="J784" s="38">
        <v>42102</v>
      </c>
      <c r="K784" s="30">
        <v>1354</v>
      </c>
      <c r="L784" s="19">
        <f>DAY(Таблица14[[#This Row],[Д/проводки]])</f>
        <v>8</v>
      </c>
      <c r="M784" s="19">
        <f>MONTH(Таблица14[[#This Row],[Д/проводки]])</f>
        <v>4</v>
      </c>
      <c r="N784" s="19">
        <f>YEAR(Таблица14[[#This Row],[Д/проводки]])</f>
        <v>2015</v>
      </c>
    </row>
    <row r="785" spans="1:14" x14ac:dyDescent="0.25">
      <c r="A785" s="30">
        <v>876270</v>
      </c>
      <c r="B785" s="30" t="s">
        <v>935</v>
      </c>
      <c r="C785" s="16" t="s">
        <v>3129</v>
      </c>
      <c r="D785" s="16">
        <v>13</v>
      </c>
      <c r="E785" s="16" t="s">
        <v>3206</v>
      </c>
      <c r="F785" s="30" t="s">
        <v>811</v>
      </c>
      <c r="G785" s="30">
        <v>1001</v>
      </c>
      <c r="H785" s="30">
        <v>2</v>
      </c>
      <c r="I785" s="30">
        <v>872.7</v>
      </c>
      <c r="J785" s="38">
        <v>42102</v>
      </c>
      <c r="K785" s="30">
        <v>1192</v>
      </c>
      <c r="L785" s="19">
        <f>DAY(Таблица14[[#This Row],[Д/проводки]])</f>
        <v>8</v>
      </c>
      <c r="M785" s="19">
        <f>MONTH(Таблица14[[#This Row],[Д/проводки]])</f>
        <v>4</v>
      </c>
      <c r="N785" s="19">
        <f>YEAR(Таблица14[[#This Row],[Д/проводки]])</f>
        <v>2015</v>
      </c>
    </row>
    <row r="786" spans="1:14" x14ac:dyDescent="0.25">
      <c r="A786" s="30">
        <v>661712</v>
      </c>
      <c r="B786" s="30" t="s">
        <v>797</v>
      </c>
      <c r="C786" s="16" t="s">
        <v>3008</v>
      </c>
      <c r="D786" s="16">
        <v>16</v>
      </c>
      <c r="E786" s="16" t="s">
        <v>3005</v>
      </c>
      <c r="F786" s="30" t="s">
        <v>810</v>
      </c>
      <c r="G786" s="30">
        <v>1002</v>
      </c>
      <c r="H786" s="30">
        <v>4</v>
      </c>
      <c r="I786" s="30">
        <v>8237.32</v>
      </c>
      <c r="J786" s="38">
        <v>42102</v>
      </c>
      <c r="K786" s="30">
        <v>12872</v>
      </c>
      <c r="L786" s="19">
        <f>DAY(Таблица14[[#This Row],[Д/проводки]])</f>
        <v>8</v>
      </c>
      <c r="M786" s="19">
        <f>MONTH(Таблица14[[#This Row],[Д/проводки]])</f>
        <v>4</v>
      </c>
      <c r="N786" s="19">
        <f>YEAR(Таблица14[[#This Row],[Д/проводки]])</f>
        <v>2015</v>
      </c>
    </row>
    <row r="787" spans="1:14" x14ac:dyDescent="0.25">
      <c r="A787" s="30">
        <v>665764</v>
      </c>
      <c r="B787" s="30" t="s">
        <v>714</v>
      </c>
      <c r="C787" s="16" t="s">
        <v>2951</v>
      </c>
      <c r="D787" s="16">
        <v>16</v>
      </c>
      <c r="E787" s="16" t="s">
        <v>2950</v>
      </c>
      <c r="F787" s="30" t="s">
        <v>810</v>
      </c>
      <c r="G787" s="30">
        <v>1002</v>
      </c>
      <c r="H787" s="30">
        <v>4</v>
      </c>
      <c r="I787" s="30">
        <v>8178.79</v>
      </c>
      <c r="J787" s="38">
        <v>42102</v>
      </c>
      <c r="K787" s="30">
        <v>12532</v>
      </c>
      <c r="L787" s="19">
        <f>DAY(Таблица14[[#This Row],[Д/проводки]])</f>
        <v>8</v>
      </c>
      <c r="M787" s="19">
        <f>MONTH(Таблица14[[#This Row],[Д/проводки]])</f>
        <v>4</v>
      </c>
      <c r="N787" s="19">
        <f>YEAR(Таблица14[[#This Row],[Д/проводки]])</f>
        <v>2015</v>
      </c>
    </row>
    <row r="788" spans="1:14" x14ac:dyDescent="0.25">
      <c r="A788" s="30">
        <v>938857</v>
      </c>
      <c r="B788" s="30" t="s">
        <v>366</v>
      </c>
      <c r="C788" s="16" t="s">
        <v>2639</v>
      </c>
      <c r="D788" s="16">
        <v>15</v>
      </c>
      <c r="E788" s="16" t="s">
        <v>2946</v>
      </c>
      <c r="F788" s="30" t="s">
        <v>810</v>
      </c>
      <c r="G788" s="30">
        <v>1002</v>
      </c>
      <c r="H788" s="30">
        <v>4</v>
      </c>
      <c r="I788" s="30">
        <v>8576.2800000000007</v>
      </c>
      <c r="J788" s="38">
        <v>42102</v>
      </c>
      <c r="K788" s="30">
        <v>12652</v>
      </c>
      <c r="L788" s="19">
        <f>DAY(Таблица14[[#This Row],[Д/проводки]])</f>
        <v>8</v>
      </c>
      <c r="M788" s="19">
        <f>MONTH(Таблица14[[#This Row],[Д/проводки]])</f>
        <v>4</v>
      </c>
      <c r="N788" s="19">
        <f>YEAR(Таблица14[[#This Row],[Д/проводки]])</f>
        <v>2015</v>
      </c>
    </row>
    <row r="789" spans="1:14" x14ac:dyDescent="0.25">
      <c r="A789" s="30">
        <v>487232</v>
      </c>
      <c r="B789" s="30" t="s">
        <v>921</v>
      </c>
      <c r="C789" s="16" t="s">
        <v>3133</v>
      </c>
      <c r="D789" s="16">
        <v>13</v>
      </c>
      <c r="E789" s="16" t="s">
        <v>3206</v>
      </c>
      <c r="F789" s="30" t="s">
        <v>811</v>
      </c>
      <c r="G789" s="30">
        <v>1001</v>
      </c>
      <c r="H789" s="30">
        <v>4</v>
      </c>
      <c r="I789" s="30">
        <v>1755.92</v>
      </c>
      <c r="J789" s="38">
        <v>42103</v>
      </c>
      <c r="K789" s="30">
        <v>2384</v>
      </c>
      <c r="L789" s="19">
        <f>DAY(Таблица14[[#This Row],[Д/проводки]])</f>
        <v>9</v>
      </c>
      <c r="M789" s="19">
        <f>MONTH(Таблица14[[#This Row],[Д/проводки]])</f>
        <v>4</v>
      </c>
      <c r="N789" s="19">
        <f>YEAR(Таблица14[[#This Row],[Д/проводки]])</f>
        <v>2015</v>
      </c>
    </row>
    <row r="790" spans="1:14" x14ac:dyDescent="0.25">
      <c r="A790" s="30">
        <v>763939</v>
      </c>
      <c r="B790" s="30" t="s">
        <v>419</v>
      </c>
      <c r="C790" s="16" t="s">
        <v>3162</v>
      </c>
      <c r="D790" s="16">
        <v>17</v>
      </c>
      <c r="E790" s="16" t="s">
        <v>3210</v>
      </c>
      <c r="F790" s="30" t="s">
        <v>810</v>
      </c>
      <c r="G790" s="30">
        <v>1001</v>
      </c>
      <c r="H790" s="30">
        <v>4</v>
      </c>
      <c r="I790" s="30">
        <v>9491.52</v>
      </c>
      <c r="J790" s="38">
        <v>42103</v>
      </c>
      <c r="K790" s="30">
        <v>14820</v>
      </c>
      <c r="L790" s="19">
        <f>DAY(Таблица14[[#This Row],[Д/проводки]])</f>
        <v>9</v>
      </c>
      <c r="M790" s="19">
        <f>MONTH(Таблица14[[#This Row],[Д/проводки]])</f>
        <v>4</v>
      </c>
      <c r="N790" s="19">
        <f>YEAR(Таблица14[[#This Row],[Д/проводки]])</f>
        <v>2015</v>
      </c>
    </row>
    <row r="791" spans="1:14" x14ac:dyDescent="0.25">
      <c r="A791" s="30">
        <v>876270</v>
      </c>
      <c r="B791" s="30" t="s">
        <v>935</v>
      </c>
      <c r="C791" s="16" t="s">
        <v>3129</v>
      </c>
      <c r="D791" s="16">
        <v>13</v>
      </c>
      <c r="E791" s="16" t="s">
        <v>3206</v>
      </c>
      <c r="F791" s="30" t="s">
        <v>811</v>
      </c>
      <c r="G791" s="30">
        <v>1001</v>
      </c>
      <c r="H791" s="30">
        <v>4</v>
      </c>
      <c r="I791" s="30">
        <v>1745.4</v>
      </c>
      <c r="J791" s="38">
        <v>42103</v>
      </c>
      <c r="K791" s="30">
        <v>2384</v>
      </c>
      <c r="L791" s="19">
        <f>DAY(Таблица14[[#This Row],[Д/проводки]])</f>
        <v>9</v>
      </c>
      <c r="M791" s="19">
        <f>MONTH(Таблица14[[#This Row],[Д/проводки]])</f>
        <v>4</v>
      </c>
      <c r="N791" s="19">
        <f>YEAR(Таблица14[[#This Row],[Д/проводки]])</f>
        <v>2015</v>
      </c>
    </row>
    <row r="792" spans="1:14" x14ac:dyDescent="0.25">
      <c r="A792" s="30">
        <v>11370325</v>
      </c>
      <c r="B792" s="30" t="s">
        <v>3218</v>
      </c>
      <c r="C792" s="16" t="s">
        <v>3218</v>
      </c>
      <c r="D792" s="16" t="s">
        <v>3218</v>
      </c>
      <c r="E792" s="16" t="s">
        <v>3218</v>
      </c>
      <c r="F792" s="16" t="s">
        <v>3218</v>
      </c>
      <c r="G792" s="30">
        <v>1001</v>
      </c>
      <c r="H792" s="30">
        <v>4</v>
      </c>
      <c r="I792" s="30">
        <v>10847.2</v>
      </c>
      <c r="J792" s="38">
        <v>42103</v>
      </c>
      <c r="K792" s="30">
        <v>13200</v>
      </c>
      <c r="L792" s="19">
        <f>DAY(Таблица14[[#This Row],[Д/проводки]])</f>
        <v>9</v>
      </c>
      <c r="M792" s="19">
        <f>MONTH(Таблица14[[#This Row],[Д/проводки]])</f>
        <v>4</v>
      </c>
      <c r="N792" s="19">
        <f>YEAR(Таблица14[[#This Row],[Д/проводки]])</f>
        <v>2015</v>
      </c>
    </row>
    <row r="793" spans="1:14" x14ac:dyDescent="0.25">
      <c r="A793" s="30">
        <v>408997</v>
      </c>
      <c r="B793" s="30" t="s">
        <v>524</v>
      </c>
      <c r="C793" s="16" t="s">
        <v>2981</v>
      </c>
      <c r="D793" s="16">
        <v>16</v>
      </c>
      <c r="E793" s="16" t="s">
        <v>2964</v>
      </c>
      <c r="F793" s="30" t="s">
        <v>810</v>
      </c>
      <c r="G793" s="30">
        <v>1002</v>
      </c>
      <c r="H793" s="30">
        <v>4</v>
      </c>
      <c r="I793" s="30">
        <v>8376</v>
      </c>
      <c r="J793" s="38">
        <v>42103</v>
      </c>
      <c r="K793" s="30">
        <v>13132</v>
      </c>
      <c r="L793" s="19">
        <f>DAY(Таблица14[[#This Row],[Д/проводки]])</f>
        <v>9</v>
      </c>
      <c r="M793" s="19">
        <f>MONTH(Таблица14[[#This Row],[Д/проводки]])</f>
        <v>4</v>
      </c>
      <c r="N793" s="19">
        <f>YEAR(Таблица14[[#This Row],[Д/проводки]])</f>
        <v>2015</v>
      </c>
    </row>
    <row r="794" spans="1:14" x14ac:dyDescent="0.25">
      <c r="A794" s="30">
        <v>447822</v>
      </c>
      <c r="B794" s="30" t="s">
        <v>926</v>
      </c>
      <c r="C794" s="16" t="s">
        <v>927</v>
      </c>
      <c r="D794" s="16">
        <v>14</v>
      </c>
      <c r="E794" s="16" t="s">
        <v>2941</v>
      </c>
      <c r="F794" s="30" t="s">
        <v>811</v>
      </c>
      <c r="G794" s="30">
        <v>1001</v>
      </c>
      <c r="H794" s="30">
        <v>4</v>
      </c>
      <c r="I794" s="30">
        <v>2571.2399999999998</v>
      </c>
      <c r="J794" s="38">
        <v>42104</v>
      </c>
      <c r="K794" s="30">
        <v>3560</v>
      </c>
      <c r="L794" s="19">
        <f>DAY(Таблица14[[#This Row],[Д/проводки]])</f>
        <v>10</v>
      </c>
      <c r="M794" s="19">
        <f>MONTH(Таблица14[[#This Row],[Д/проводки]])</f>
        <v>4</v>
      </c>
      <c r="N794" s="19">
        <f>YEAR(Таблица14[[#This Row],[Д/проводки]])</f>
        <v>2015</v>
      </c>
    </row>
    <row r="795" spans="1:14" x14ac:dyDescent="0.25">
      <c r="A795" s="30">
        <v>662537</v>
      </c>
      <c r="B795" s="30" t="s">
        <v>639</v>
      </c>
      <c r="C795" s="16" t="s">
        <v>2988</v>
      </c>
      <c r="D795" s="16">
        <v>16</v>
      </c>
      <c r="E795" s="16" t="s">
        <v>2950</v>
      </c>
      <c r="F795" s="30" t="s">
        <v>810</v>
      </c>
      <c r="G795" s="30">
        <v>1001</v>
      </c>
      <c r="H795" s="30">
        <v>4</v>
      </c>
      <c r="I795" s="30">
        <v>10339</v>
      </c>
      <c r="J795" s="38">
        <v>42104</v>
      </c>
      <c r="K795" s="30">
        <v>15252</v>
      </c>
      <c r="L795" s="19">
        <f>DAY(Таблица14[[#This Row],[Д/проводки]])</f>
        <v>10</v>
      </c>
      <c r="M795" s="19">
        <f>MONTH(Таблица14[[#This Row],[Д/проводки]])</f>
        <v>4</v>
      </c>
      <c r="N795" s="19">
        <f>YEAR(Таблица14[[#This Row],[Д/проводки]])</f>
        <v>2015</v>
      </c>
    </row>
    <row r="796" spans="1:14" x14ac:dyDescent="0.25">
      <c r="A796" s="30">
        <v>763939</v>
      </c>
      <c r="B796" s="30" t="s">
        <v>419</v>
      </c>
      <c r="C796" s="16" t="s">
        <v>3162</v>
      </c>
      <c r="D796" s="16">
        <v>17</v>
      </c>
      <c r="E796" s="16" t="s">
        <v>3210</v>
      </c>
      <c r="F796" s="30" t="s">
        <v>810</v>
      </c>
      <c r="G796" s="30">
        <v>1002</v>
      </c>
      <c r="H796" s="30">
        <v>4</v>
      </c>
      <c r="I796" s="30">
        <v>9533.44</v>
      </c>
      <c r="J796" s="38">
        <v>42104</v>
      </c>
      <c r="K796" s="30">
        <v>14820</v>
      </c>
      <c r="L796" s="19">
        <f>DAY(Таблица14[[#This Row],[Д/проводки]])</f>
        <v>10</v>
      </c>
      <c r="M796" s="19">
        <f>MONTH(Таблица14[[#This Row],[Д/проводки]])</f>
        <v>4</v>
      </c>
      <c r="N796" s="19">
        <f>YEAR(Таблица14[[#This Row],[Д/проводки]])</f>
        <v>2015</v>
      </c>
    </row>
    <row r="797" spans="1:14" x14ac:dyDescent="0.25">
      <c r="A797" s="30">
        <v>820365</v>
      </c>
      <c r="B797" s="30" t="s">
        <v>557</v>
      </c>
      <c r="C797" s="16" t="s">
        <v>2982</v>
      </c>
      <c r="D797" s="16">
        <v>15</v>
      </c>
      <c r="E797" s="16" t="s">
        <v>2949</v>
      </c>
      <c r="F797" s="30" t="s">
        <v>810</v>
      </c>
      <c r="G797" s="30">
        <v>1002</v>
      </c>
      <c r="H797" s="30">
        <v>4</v>
      </c>
      <c r="I797" s="30">
        <v>9000</v>
      </c>
      <c r="J797" s="38">
        <v>42104</v>
      </c>
      <c r="K797" s="30">
        <v>13276</v>
      </c>
      <c r="L797" s="19">
        <f>DAY(Таблица14[[#This Row],[Д/проводки]])</f>
        <v>10</v>
      </c>
      <c r="M797" s="19">
        <f>MONTH(Таблица14[[#This Row],[Д/проводки]])</f>
        <v>4</v>
      </c>
      <c r="N797" s="19">
        <f>YEAR(Таблица14[[#This Row],[Д/проводки]])</f>
        <v>2015</v>
      </c>
    </row>
    <row r="798" spans="1:14" x14ac:dyDescent="0.25">
      <c r="A798" s="30">
        <v>441822</v>
      </c>
      <c r="B798" s="30" t="s">
        <v>438</v>
      </c>
      <c r="C798" s="16" t="s">
        <v>2972</v>
      </c>
      <c r="D798" s="16">
        <v>15</v>
      </c>
      <c r="E798" s="16" t="s">
        <v>2971</v>
      </c>
      <c r="F798" s="30" t="s">
        <v>810</v>
      </c>
      <c r="G798" s="30">
        <v>1001</v>
      </c>
      <c r="H798" s="30">
        <v>4</v>
      </c>
      <c r="I798" s="30">
        <v>7877.96</v>
      </c>
      <c r="J798" s="38">
        <v>42105</v>
      </c>
      <c r="K798" s="30">
        <v>11436</v>
      </c>
      <c r="L798" s="19">
        <f>DAY(Таблица14[[#This Row],[Д/проводки]])</f>
        <v>11</v>
      </c>
      <c r="M798" s="19">
        <f>MONTH(Таблица14[[#This Row],[Д/проводки]])</f>
        <v>4</v>
      </c>
      <c r="N798" s="19">
        <f>YEAR(Таблица14[[#This Row],[Д/проводки]])</f>
        <v>2015</v>
      </c>
    </row>
    <row r="799" spans="1:14" x14ac:dyDescent="0.25">
      <c r="A799" s="30">
        <v>661641</v>
      </c>
      <c r="B799" s="30" t="s">
        <v>449</v>
      </c>
      <c r="C799" s="16" t="s">
        <v>2625</v>
      </c>
      <c r="D799" s="16">
        <v>16</v>
      </c>
      <c r="E799" s="16" t="s">
        <v>2974</v>
      </c>
      <c r="F799" s="30" t="s">
        <v>810</v>
      </c>
      <c r="G799" s="30">
        <v>1001</v>
      </c>
      <c r="H799" s="30">
        <v>4</v>
      </c>
      <c r="I799" s="30">
        <v>10847.44</v>
      </c>
      <c r="J799" s="38">
        <v>42105</v>
      </c>
      <c r="K799" s="30">
        <v>16000</v>
      </c>
      <c r="L799" s="19">
        <f>DAY(Таблица14[[#This Row],[Д/проводки]])</f>
        <v>11</v>
      </c>
      <c r="M799" s="19">
        <f>MONTH(Таблица14[[#This Row],[Д/проводки]])</f>
        <v>4</v>
      </c>
      <c r="N799" s="19">
        <f>YEAR(Таблица14[[#This Row],[Д/проводки]])</f>
        <v>2015</v>
      </c>
    </row>
    <row r="800" spans="1:14" x14ac:dyDescent="0.25">
      <c r="A800" s="30">
        <v>661903</v>
      </c>
      <c r="B800" s="30" t="s">
        <v>182</v>
      </c>
      <c r="C800" s="16" t="s">
        <v>3143</v>
      </c>
      <c r="D800" s="16">
        <v>15</v>
      </c>
      <c r="E800" s="16" t="s">
        <v>2937</v>
      </c>
      <c r="F800" s="30" t="s">
        <v>810</v>
      </c>
      <c r="G800" s="30">
        <v>1001</v>
      </c>
      <c r="H800" s="30">
        <v>4</v>
      </c>
      <c r="I800" s="30">
        <v>6779.68</v>
      </c>
      <c r="J800" s="38">
        <v>42105</v>
      </c>
      <c r="K800" s="30">
        <v>10608</v>
      </c>
      <c r="L800" s="19">
        <f>DAY(Таблица14[[#This Row],[Д/проводки]])</f>
        <v>11</v>
      </c>
      <c r="M800" s="19">
        <f>MONTH(Таблица14[[#This Row],[Д/проводки]])</f>
        <v>4</v>
      </c>
      <c r="N800" s="19">
        <f>YEAR(Таблица14[[#This Row],[Д/проводки]])</f>
        <v>2015</v>
      </c>
    </row>
    <row r="801" spans="1:14" x14ac:dyDescent="0.25">
      <c r="A801" s="30">
        <v>663960</v>
      </c>
      <c r="B801" s="30" t="s">
        <v>378</v>
      </c>
      <c r="C801" s="16" t="s">
        <v>918</v>
      </c>
      <c r="D801" s="16">
        <v>16</v>
      </c>
      <c r="E801" s="16" t="s">
        <v>2970</v>
      </c>
      <c r="F801" s="30" t="s">
        <v>810</v>
      </c>
      <c r="G801" s="30">
        <v>1001</v>
      </c>
      <c r="H801" s="30">
        <v>4</v>
      </c>
      <c r="I801" s="30">
        <v>7934.83</v>
      </c>
      <c r="J801" s="38">
        <v>42105</v>
      </c>
      <c r="K801" s="30">
        <v>12532</v>
      </c>
      <c r="L801" s="19">
        <f>DAY(Таблица14[[#This Row],[Д/проводки]])</f>
        <v>11</v>
      </c>
      <c r="M801" s="19">
        <f>MONTH(Таблица14[[#This Row],[Д/проводки]])</f>
        <v>4</v>
      </c>
      <c r="N801" s="19">
        <f>YEAR(Таблица14[[#This Row],[Д/проводки]])</f>
        <v>2015</v>
      </c>
    </row>
    <row r="802" spans="1:14" x14ac:dyDescent="0.25">
      <c r="A802" s="30">
        <v>665694</v>
      </c>
      <c r="B802" s="30" t="s">
        <v>144</v>
      </c>
      <c r="C802" s="16" t="s">
        <v>2632</v>
      </c>
      <c r="D802" s="16">
        <v>15</v>
      </c>
      <c r="E802" s="16" t="s">
        <v>2937</v>
      </c>
      <c r="F802" s="30" t="s">
        <v>810</v>
      </c>
      <c r="G802" s="30">
        <v>1001</v>
      </c>
      <c r="H802" s="30">
        <v>4</v>
      </c>
      <c r="I802" s="30">
        <v>9000</v>
      </c>
      <c r="J802" s="38">
        <v>42105</v>
      </c>
      <c r="K802" s="30">
        <v>13276</v>
      </c>
      <c r="L802" s="19">
        <f>DAY(Таблица14[[#This Row],[Д/проводки]])</f>
        <v>11</v>
      </c>
      <c r="M802" s="19">
        <f>MONTH(Таблица14[[#This Row],[Д/проводки]])</f>
        <v>4</v>
      </c>
      <c r="N802" s="19">
        <f>YEAR(Таблица14[[#This Row],[Д/проводки]])</f>
        <v>2015</v>
      </c>
    </row>
    <row r="803" spans="1:14" x14ac:dyDescent="0.25">
      <c r="A803" s="30">
        <v>665728</v>
      </c>
      <c r="B803" s="30" t="s">
        <v>504</v>
      </c>
      <c r="C803" s="16" t="s">
        <v>2634</v>
      </c>
      <c r="D803" s="16">
        <v>16</v>
      </c>
      <c r="E803" s="16" t="s">
        <v>2964</v>
      </c>
      <c r="F803" s="30" t="s">
        <v>810</v>
      </c>
      <c r="G803" s="30">
        <v>1001</v>
      </c>
      <c r="H803" s="30">
        <v>4</v>
      </c>
      <c r="I803" s="30">
        <v>10339</v>
      </c>
      <c r="J803" s="38">
        <v>42105</v>
      </c>
      <c r="K803" s="30">
        <v>15252</v>
      </c>
      <c r="L803" s="19">
        <f>DAY(Таблица14[[#This Row],[Д/проводки]])</f>
        <v>11</v>
      </c>
      <c r="M803" s="19">
        <f>MONTH(Таблица14[[#This Row],[Д/проводки]])</f>
        <v>4</v>
      </c>
      <c r="N803" s="19">
        <f>YEAR(Таблица14[[#This Row],[Д/проводки]])</f>
        <v>2015</v>
      </c>
    </row>
    <row r="804" spans="1:14" x14ac:dyDescent="0.25">
      <c r="A804" s="30">
        <v>792953</v>
      </c>
      <c r="B804" s="30" t="s">
        <v>158</v>
      </c>
      <c r="C804" s="16" t="s">
        <v>2954</v>
      </c>
      <c r="D804" s="16">
        <v>15</v>
      </c>
      <c r="E804" s="16" t="s">
        <v>2937</v>
      </c>
      <c r="F804" s="30" t="s">
        <v>810</v>
      </c>
      <c r="G804" s="30">
        <v>1001</v>
      </c>
      <c r="H804" s="30">
        <v>4</v>
      </c>
      <c r="I804" s="30">
        <v>9762.7199999999993</v>
      </c>
      <c r="J804" s="38">
        <v>42105</v>
      </c>
      <c r="K804" s="30">
        <v>14400</v>
      </c>
      <c r="L804" s="19">
        <f>DAY(Таблица14[[#This Row],[Д/проводки]])</f>
        <v>11</v>
      </c>
      <c r="M804" s="19">
        <f>MONTH(Таблица14[[#This Row],[Д/проводки]])</f>
        <v>4</v>
      </c>
      <c r="N804" s="19">
        <f>YEAR(Таблица14[[#This Row],[Д/проводки]])</f>
        <v>2015</v>
      </c>
    </row>
    <row r="805" spans="1:14" x14ac:dyDescent="0.25">
      <c r="A805" s="30">
        <v>876270</v>
      </c>
      <c r="B805" s="30" t="s">
        <v>935</v>
      </c>
      <c r="C805" s="16" t="s">
        <v>3129</v>
      </c>
      <c r="D805" s="16">
        <v>13</v>
      </c>
      <c r="E805" s="16" t="s">
        <v>3206</v>
      </c>
      <c r="F805" s="30" t="s">
        <v>811</v>
      </c>
      <c r="G805" s="30">
        <v>1001</v>
      </c>
      <c r="H805" s="30">
        <v>2</v>
      </c>
      <c r="I805" s="30">
        <v>872.7</v>
      </c>
      <c r="J805" s="38">
        <v>42105</v>
      </c>
      <c r="K805" s="30">
        <v>1192</v>
      </c>
      <c r="L805" s="19">
        <f>DAY(Таблица14[[#This Row],[Д/проводки]])</f>
        <v>11</v>
      </c>
      <c r="M805" s="19">
        <f>MONTH(Таблица14[[#This Row],[Д/проводки]])</f>
        <v>4</v>
      </c>
      <c r="N805" s="19">
        <f>YEAR(Таблица14[[#This Row],[Д/проводки]])</f>
        <v>2015</v>
      </c>
    </row>
    <row r="806" spans="1:14" x14ac:dyDescent="0.25">
      <c r="A806" s="30">
        <v>895235</v>
      </c>
      <c r="B806" s="30" t="s">
        <v>746</v>
      </c>
      <c r="C806" s="16" t="s">
        <v>3176</v>
      </c>
      <c r="D806" s="16">
        <v>17</v>
      </c>
      <c r="E806" s="16" t="s">
        <v>2993</v>
      </c>
      <c r="F806" s="30" t="s">
        <v>810</v>
      </c>
      <c r="G806" s="30">
        <v>1001</v>
      </c>
      <c r="H806" s="30">
        <v>4</v>
      </c>
      <c r="I806" s="30">
        <v>14523.72</v>
      </c>
      <c r="J806" s="38">
        <v>42105</v>
      </c>
      <c r="K806" s="30">
        <v>23440</v>
      </c>
      <c r="L806" s="19">
        <f>DAY(Таблица14[[#This Row],[Д/проводки]])</f>
        <v>11</v>
      </c>
      <c r="M806" s="19">
        <f>MONTH(Таблица14[[#This Row],[Д/проводки]])</f>
        <v>4</v>
      </c>
      <c r="N806" s="19">
        <f>YEAR(Таблица14[[#This Row],[Д/проводки]])</f>
        <v>2015</v>
      </c>
    </row>
    <row r="807" spans="1:14" x14ac:dyDescent="0.25">
      <c r="A807" s="30">
        <v>895245</v>
      </c>
      <c r="B807" s="30" t="s">
        <v>907</v>
      </c>
      <c r="C807" s="16" t="s">
        <v>904</v>
      </c>
      <c r="D807" s="16">
        <v>14</v>
      </c>
      <c r="E807" s="16" t="s">
        <v>2938</v>
      </c>
      <c r="F807" s="30" t="s">
        <v>811</v>
      </c>
      <c r="G807" s="30">
        <v>1001</v>
      </c>
      <c r="H807" s="30">
        <v>4</v>
      </c>
      <c r="I807" s="30">
        <v>2495.36</v>
      </c>
      <c r="J807" s="38">
        <v>42105</v>
      </c>
      <c r="K807" s="30">
        <v>3640</v>
      </c>
      <c r="L807" s="19">
        <f>DAY(Таблица14[[#This Row],[Д/проводки]])</f>
        <v>11</v>
      </c>
      <c r="M807" s="19">
        <f>MONTH(Таблица14[[#This Row],[Д/проводки]])</f>
        <v>4</v>
      </c>
      <c r="N807" s="19">
        <f>YEAR(Таблица14[[#This Row],[Д/проводки]])</f>
        <v>2015</v>
      </c>
    </row>
    <row r="808" spans="1:14" x14ac:dyDescent="0.25">
      <c r="A808" s="30">
        <v>895249</v>
      </c>
      <c r="B808" s="30" t="s">
        <v>901</v>
      </c>
      <c r="C808" s="16" t="s">
        <v>899</v>
      </c>
      <c r="D808" s="16">
        <v>14</v>
      </c>
      <c r="E808" s="16" t="s">
        <v>2938</v>
      </c>
      <c r="F808" s="30" t="s">
        <v>811</v>
      </c>
      <c r="G808" s="30">
        <v>1001</v>
      </c>
      <c r="H808" s="30">
        <v>8</v>
      </c>
      <c r="I808" s="30">
        <v>6411.52</v>
      </c>
      <c r="J808" s="38">
        <v>42105</v>
      </c>
      <c r="K808" s="30">
        <v>9440</v>
      </c>
      <c r="L808" s="19">
        <f>DAY(Таблица14[[#This Row],[Д/проводки]])</f>
        <v>11</v>
      </c>
      <c r="M808" s="19">
        <f>MONTH(Таблица14[[#This Row],[Д/проводки]])</f>
        <v>4</v>
      </c>
      <c r="N808" s="19">
        <f>YEAR(Таблица14[[#This Row],[Д/проводки]])</f>
        <v>2015</v>
      </c>
    </row>
    <row r="809" spans="1:14" x14ac:dyDescent="0.25">
      <c r="A809" s="30">
        <v>938271</v>
      </c>
      <c r="B809" s="30" t="s">
        <v>370</v>
      </c>
      <c r="C809" s="16" t="s">
        <v>2639</v>
      </c>
      <c r="D809" s="16">
        <v>15</v>
      </c>
      <c r="E809" s="16" t="s">
        <v>2946</v>
      </c>
      <c r="F809" s="30" t="s">
        <v>810</v>
      </c>
      <c r="G809" s="30">
        <v>1001</v>
      </c>
      <c r="H809" s="30">
        <v>4</v>
      </c>
      <c r="I809" s="30">
        <v>8576.24</v>
      </c>
      <c r="J809" s="38">
        <v>42105</v>
      </c>
      <c r="K809" s="30">
        <v>12648</v>
      </c>
      <c r="L809" s="19">
        <f>DAY(Таблица14[[#This Row],[Д/проводки]])</f>
        <v>11</v>
      </c>
      <c r="M809" s="19">
        <f>MONTH(Таблица14[[#This Row],[Д/проводки]])</f>
        <v>4</v>
      </c>
      <c r="N809" s="19">
        <f>YEAR(Таблица14[[#This Row],[Д/проводки]])</f>
        <v>2015</v>
      </c>
    </row>
    <row r="810" spans="1:14" x14ac:dyDescent="0.25">
      <c r="A810" s="30">
        <v>938848</v>
      </c>
      <c r="B810" s="30" t="s">
        <v>404</v>
      </c>
      <c r="C810" s="16" t="s">
        <v>918</v>
      </c>
      <c r="D810" s="16">
        <v>16</v>
      </c>
      <c r="E810" s="16" t="s">
        <v>2970</v>
      </c>
      <c r="F810" s="30" t="s">
        <v>810</v>
      </c>
      <c r="G810" s="30">
        <v>1001</v>
      </c>
      <c r="H810" s="30">
        <v>4</v>
      </c>
      <c r="I810" s="30">
        <v>11762.72</v>
      </c>
      <c r="J810" s="38">
        <v>42105</v>
      </c>
      <c r="K810" s="30">
        <v>17352</v>
      </c>
      <c r="L810" s="19">
        <f>DAY(Таблица14[[#This Row],[Д/проводки]])</f>
        <v>11</v>
      </c>
      <c r="M810" s="19">
        <f>MONTH(Таблица14[[#This Row],[Д/проводки]])</f>
        <v>4</v>
      </c>
      <c r="N810" s="19">
        <f>YEAR(Таблица14[[#This Row],[Д/проводки]])</f>
        <v>2015</v>
      </c>
    </row>
    <row r="811" spans="1:14" x14ac:dyDescent="0.25">
      <c r="A811" s="30">
        <v>938852</v>
      </c>
      <c r="B811" s="30" t="s">
        <v>81</v>
      </c>
      <c r="C811" s="16" t="s">
        <v>904</v>
      </c>
      <c r="D811" s="16">
        <v>14</v>
      </c>
      <c r="E811" s="16" t="s">
        <v>2938</v>
      </c>
      <c r="F811" s="30" t="s">
        <v>810</v>
      </c>
      <c r="G811" s="30">
        <v>1001</v>
      </c>
      <c r="H811" s="30">
        <v>4</v>
      </c>
      <c r="I811" s="30">
        <v>8016.96</v>
      </c>
      <c r="J811" s="38">
        <v>42105</v>
      </c>
      <c r="K811" s="30">
        <v>11828</v>
      </c>
      <c r="L811" s="19">
        <f>DAY(Таблица14[[#This Row],[Д/проводки]])</f>
        <v>11</v>
      </c>
      <c r="M811" s="19">
        <f>MONTH(Таблица14[[#This Row],[Д/проводки]])</f>
        <v>4</v>
      </c>
      <c r="N811" s="19">
        <f>YEAR(Таблица14[[#This Row],[Д/проводки]])</f>
        <v>2015</v>
      </c>
    </row>
    <row r="812" spans="1:14" x14ac:dyDescent="0.25">
      <c r="A812" s="30">
        <v>408761</v>
      </c>
      <c r="B812" s="30" t="s">
        <v>31</v>
      </c>
      <c r="C812" s="16" t="s">
        <v>899</v>
      </c>
      <c r="D812" s="16">
        <v>14</v>
      </c>
      <c r="E812" s="16" t="s">
        <v>2938</v>
      </c>
      <c r="F812" s="30" t="s">
        <v>810</v>
      </c>
      <c r="G812" s="30">
        <v>1002</v>
      </c>
      <c r="H812" s="30">
        <v>4</v>
      </c>
      <c r="I812" s="30">
        <v>5695.76</v>
      </c>
      <c r="J812" s="38">
        <v>42105</v>
      </c>
      <c r="K812" s="30">
        <v>8972</v>
      </c>
      <c r="L812" s="19">
        <f>DAY(Таблица14[[#This Row],[Д/проводки]])</f>
        <v>11</v>
      </c>
      <c r="M812" s="19">
        <f>MONTH(Таблица14[[#This Row],[Д/проводки]])</f>
        <v>4</v>
      </c>
      <c r="N812" s="19">
        <f>YEAR(Таблица14[[#This Row],[Д/проводки]])</f>
        <v>2015</v>
      </c>
    </row>
    <row r="813" spans="1:14" x14ac:dyDescent="0.25">
      <c r="A813" s="30">
        <v>498828</v>
      </c>
      <c r="B813" s="30" t="s">
        <v>924</v>
      </c>
      <c r="C813" s="16" t="s">
        <v>3158</v>
      </c>
      <c r="D813" s="16">
        <v>13</v>
      </c>
      <c r="E813" s="16" t="s">
        <v>3206</v>
      </c>
      <c r="F813" s="30" t="s">
        <v>811</v>
      </c>
      <c r="G813" s="30">
        <v>1002</v>
      </c>
      <c r="H813" s="30">
        <v>4</v>
      </c>
      <c r="I813" s="30">
        <v>1753.16</v>
      </c>
      <c r="J813" s="38">
        <v>42105</v>
      </c>
      <c r="K813" s="30">
        <v>2560</v>
      </c>
      <c r="L813" s="19">
        <f>DAY(Таблица14[[#This Row],[Д/проводки]])</f>
        <v>11</v>
      </c>
      <c r="M813" s="19">
        <f>MONTH(Таблица14[[#This Row],[Д/проводки]])</f>
        <v>4</v>
      </c>
      <c r="N813" s="19">
        <f>YEAR(Таблица14[[#This Row],[Д/проводки]])</f>
        <v>2015</v>
      </c>
    </row>
    <row r="814" spans="1:14" x14ac:dyDescent="0.25">
      <c r="A814" s="30">
        <v>661482</v>
      </c>
      <c r="B814" s="30" t="s">
        <v>936</v>
      </c>
      <c r="C814" s="16" t="s">
        <v>3157</v>
      </c>
      <c r="D814" s="16">
        <v>13</v>
      </c>
      <c r="E814" s="16" t="s">
        <v>3206</v>
      </c>
      <c r="F814" s="30" t="s">
        <v>811</v>
      </c>
      <c r="G814" s="30">
        <v>1002</v>
      </c>
      <c r="H814" s="30">
        <v>4</v>
      </c>
      <c r="I814" s="30">
        <v>1835.8</v>
      </c>
      <c r="J814" s="38">
        <v>42105</v>
      </c>
      <c r="K814" s="30">
        <v>2708</v>
      </c>
      <c r="L814" s="19">
        <f>DAY(Таблица14[[#This Row],[Д/проводки]])</f>
        <v>11</v>
      </c>
      <c r="M814" s="19">
        <f>MONTH(Таблица14[[#This Row],[Д/проводки]])</f>
        <v>4</v>
      </c>
      <c r="N814" s="19">
        <f>YEAR(Таблица14[[#This Row],[Д/проводки]])</f>
        <v>2015</v>
      </c>
    </row>
    <row r="815" spans="1:14" x14ac:dyDescent="0.25">
      <c r="A815" s="30">
        <v>661519</v>
      </c>
      <c r="B815" s="30" t="s">
        <v>1935</v>
      </c>
      <c r="C815" s="16" t="s">
        <v>2955</v>
      </c>
      <c r="D815" s="16">
        <v>15</v>
      </c>
      <c r="E815" s="16" t="s">
        <v>2939</v>
      </c>
      <c r="F815" s="30" t="s">
        <v>810</v>
      </c>
      <c r="G815" s="30">
        <v>1002</v>
      </c>
      <c r="H815" s="30">
        <v>4</v>
      </c>
      <c r="I815" s="30">
        <v>6661.04</v>
      </c>
      <c r="J815" s="38">
        <v>42105</v>
      </c>
      <c r="K815" s="30">
        <v>10220</v>
      </c>
      <c r="L815" s="19">
        <f>DAY(Таблица14[[#This Row],[Д/проводки]])</f>
        <v>11</v>
      </c>
      <c r="M815" s="19">
        <f>MONTH(Таблица14[[#This Row],[Д/проводки]])</f>
        <v>4</v>
      </c>
      <c r="N815" s="19">
        <f>YEAR(Таблица14[[#This Row],[Д/проводки]])</f>
        <v>2015</v>
      </c>
    </row>
    <row r="816" spans="1:14" x14ac:dyDescent="0.25">
      <c r="A816" s="30">
        <v>665977</v>
      </c>
      <c r="B816" s="30" t="s">
        <v>553</v>
      </c>
      <c r="C816" s="16" t="s">
        <v>2982</v>
      </c>
      <c r="D816" s="16">
        <v>15</v>
      </c>
      <c r="E816" s="16" t="s">
        <v>2949</v>
      </c>
      <c r="F816" s="30" t="s">
        <v>810</v>
      </c>
      <c r="G816" s="30">
        <v>1002</v>
      </c>
      <c r="H816" s="30">
        <v>4</v>
      </c>
      <c r="I816" s="30">
        <v>8576.2800000000007</v>
      </c>
      <c r="J816" s="38">
        <v>42105</v>
      </c>
      <c r="K816" s="30">
        <v>12652</v>
      </c>
      <c r="L816" s="19">
        <f>DAY(Таблица14[[#This Row],[Д/проводки]])</f>
        <v>11</v>
      </c>
      <c r="M816" s="19">
        <f>MONTH(Таблица14[[#This Row],[Д/проводки]])</f>
        <v>4</v>
      </c>
      <c r="N816" s="19">
        <f>YEAR(Таблица14[[#This Row],[Д/проводки]])</f>
        <v>2015</v>
      </c>
    </row>
    <row r="817" spans="1:14" x14ac:dyDescent="0.25">
      <c r="A817" s="30">
        <v>689131</v>
      </c>
      <c r="B817" s="30" t="s">
        <v>111</v>
      </c>
      <c r="C817" s="16" t="s">
        <v>2947</v>
      </c>
      <c r="D817" s="16">
        <v>15</v>
      </c>
      <c r="E817" s="16" t="s">
        <v>2937</v>
      </c>
      <c r="F817" s="30" t="s">
        <v>810</v>
      </c>
      <c r="G817" s="30">
        <v>1002</v>
      </c>
      <c r="H817" s="30">
        <v>4</v>
      </c>
      <c r="I817" s="30">
        <v>9000</v>
      </c>
      <c r="J817" s="38">
        <v>42105</v>
      </c>
      <c r="K817" s="30">
        <v>13276</v>
      </c>
      <c r="L817" s="19">
        <f>DAY(Таблица14[[#This Row],[Д/проводки]])</f>
        <v>11</v>
      </c>
      <c r="M817" s="19">
        <f>MONTH(Таблица14[[#This Row],[Д/проводки]])</f>
        <v>4</v>
      </c>
      <c r="N817" s="19">
        <f>YEAR(Таблица14[[#This Row],[Д/проводки]])</f>
        <v>2015</v>
      </c>
    </row>
    <row r="818" spans="1:14" x14ac:dyDescent="0.25">
      <c r="A818" s="30">
        <v>792952</v>
      </c>
      <c r="B818" s="30" t="s">
        <v>125</v>
      </c>
      <c r="C818" s="16" t="s">
        <v>3174</v>
      </c>
      <c r="D818" s="16">
        <v>15</v>
      </c>
      <c r="E818" s="16" t="s">
        <v>2937</v>
      </c>
      <c r="F818" s="30" t="s">
        <v>810</v>
      </c>
      <c r="G818" s="30">
        <v>1002</v>
      </c>
      <c r="H818" s="30">
        <v>4</v>
      </c>
      <c r="I818" s="30">
        <v>9762.7199999999993</v>
      </c>
      <c r="J818" s="38">
        <v>42105</v>
      </c>
      <c r="K818" s="30">
        <v>14400</v>
      </c>
      <c r="L818" s="19">
        <f>DAY(Таблица14[[#This Row],[Д/проводки]])</f>
        <v>11</v>
      </c>
      <c r="M818" s="19">
        <f>MONTH(Таблица14[[#This Row],[Д/проводки]])</f>
        <v>4</v>
      </c>
      <c r="N818" s="19">
        <f>YEAR(Таблица14[[#This Row],[Д/проводки]])</f>
        <v>2015</v>
      </c>
    </row>
    <row r="819" spans="1:14" x14ac:dyDescent="0.25">
      <c r="A819" s="30">
        <v>799520</v>
      </c>
      <c r="B819" s="30" t="s">
        <v>925</v>
      </c>
      <c r="C819" s="16" t="s">
        <v>3144</v>
      </c>
      <c r="D819" s="16">
        <v>14</v>
      </c>
      <c r="E819" s="16" t="s">
        <v>2941</v>
      </c>
      <c r="F819" s="30" t="s">
        <v>811</v>
      </c>
      <c r="G819" s="30">
        <v>1002</v>
      </c>
      <c r="H819" s="30">
        <v>4</v>
      </c>
      <c r="I819" s="30">
        <v>2392.64</v>
      </c>
      <c r="J819" s="38">
        <v>42105</v>
      </c>
      <c r="K819" s="30">
        <v>3576</v>
      </c>
      <c r="L819" s="19">
        <f>DAY(Таблица14[[#This Row],[Д/проводки]])</f>
        <v>11</v>
      </c>
      <c r="M819" s="19">
        <f>MONTH(Таблица14[[#This Row],[Д/проводки]])</f>
        <v>4</v>
      </c>
      <c r="N819" s="19">
        <f>YEAR(Таблица14[[#This Row],[Д/проводки]])</f>
        <v>2015</v>
      </c>
    </row>
    <row r="820" spans="1:14" x14ac:dyDescent="0.25">
      <c r="A820" s="30">
        <v>828791</v>
      </c>
      <c r="B820" s="30" t="s">
        <v>162</v>
      </c>
      <c r="C820" s="16" t="s">
        <v>2954</v>
      </c>
      <c r="D820" s="16">
        <v>15</v>
      </c>
      <c r="E820" s="16" t="s">
        <v>2937</v>
      </c>
      <c r="F820" s="30" t="s">
        <v>810</v>
      </c>
      <c r="G820" s="30">
        <v>1002</v>
      </c>
      <c r="H820" s="30">
        <v>4</v>
      </c>
      <c r="I820" s="30">
        <v>9000</v>
      </c>
      <c r="J820" s="38">
        <v>42105</v>
      </c>
      <c r="K820" s="30">
        <v>13276</v>
      </c>
      <c r="L820" s="19">
        <f>DAY(Таблица14[[#This Row],[Д/проводки]])</f>
        <v>11</v>
      </c>
      <c r="M820" s="19">
        <f>MONTH(Таблица14[[#This Row],[Д/проводки]])</f>
        <v>4</v>
      </c>
      <c r="N820" s="19">
        <f>YEAR(Таблица14[[#This Row],[Д/проводки]])</f>
        <v>2015</v>
      </c>
    </row>
    <row r="821" spans="1:14" x14ac:dyDescent="0.25">
      <c r="A821" s="30">
        <v>858291</v>
      </c>
      <c r="B821" s="30" t="s">
        <v>914</v>
      </c>
      <c r="C821" s="16" t="s">
        <v>2981</v>
      </c>
      <c r="D821" s="16">
        <v>16</v>
      </c>
      <c r="E821" s="16" t="s">
        <v>2964</v>
      </c>
      <c r="F821" s="30" t="s">
        <v>811</v>
      </c>
      <c r="G821" s="30">
        <v>1002</v>
      </c>
      <c r="H821" s="30">
        <v>4</v>
      </c>
      <c r="I821" s="30">
        <v>4476.24</v>
      </c>
      <c r="J821" s="38">
        <v>42105</v>
      </c>
      <c r="K821" s="30">
        <v>6868</v>
      </c>
      <c r="L821" s="19">
        <f>DAY(Таблица14[[#This Row],[Д/проводки]])</f>
        <v>11</v>
      </c>
      <c r="M821" s="19">
        <f>MONTH(Таблица14[[#This Row],[Д/проводки]])</f>
        <v>4</v>
      </c>
      <c r="N821" s="19">
        <f>YEAR(Таблица14[[#This Row],[Д/проводки]])</f>
        <v>2015</v>
      </c>
    </row>
    <row r="822" spans="1:14" x14ac:dyDescent="0.25">
      <c r="A822" s="30">
        <v>408748</v>
      </c>
      <c r="B822" s="30" t="s">
        <v>319</v>
      </c>
      <c r="C822" s="16" t="s">
        <v>927</v>
      </c>
      <c r="D822" s="16">
        <v>14</v>
      </c>
      <c r="E822" s="16" t="s">
        <v>2941</v>
      </c>
      <c r="F822" s="30" t="s">
        <v>810</v>
      </c>
      <c r="G822" s="30">
        <v>1002</v>
      </c>
      <c r="H822" s="30">
        <v>4</v>
      </c>
      <c r="I822" s="30">
        <v>5675.4</v>
      </c>
      <c r="J822" s="38">
        <v>42106</v>
      </c>
      <c r="K822" s="30">
        <v>10924</v>
      </c>
      <c r="L822" s="19">
        <f>DAY(Таблица14[[#This Row],[Д/проводки]])</f>
        <v>12</v>
      </c>
      <c r="M822" s="19">
        <f>MONTH(Таблица14[[#This Row],[Д/проводки]])</f>
        <v>4</v>
      </c>
      <c r="N822" s="19">
        <f>YEAR(Таблица14[[#This Row],[Д/проводки]])</f>
        <v>2015</v>
      </c>
    </row>
    <row r="823" spans="1:14" x14ac:dyDescent="0.25">
      <c r="A823" s="30">
        <v>408910</v>
      </c>
      <c r="B823" s="30" t="s">
        <v>638</v>
      </c>
      <c r="C823" s="16" t="s">
        <v>2988</v>
      </c>
      <c r="D823" s="16">
        <v>16</v>
      </c>
      <c r="E823" s="16" t="s">
        <v>2950</v>
      </c>
      <c r="F823" s="30" t="s">
        <v>810</v>
      </c>
      <c r="G823" s="30">
        <v>1002</v>
      </c>
      <c r="H823" s="30">
        <v>4</v>
      </c>
      <c r="I823" s="30">
        <v>10847.44</v>
      </c>
      <c r="J823" s="38">
        <v>42106</v>
      </c>
      <c r="K823" s="30">
        <v>16000</v>
      </c>
      <c r="L823" s="19">
        <f>DAY(Таблица14[[#This Row],[Д/проводки]])</f>
        <v>12</v>
      </c>
      <c r="M823" s="19">
        <f>MONTH(Таблица14[[#This Row],[Д/проводки]])</f>
        <v>4</v>
      </c>
      <c r="N823" s="19">
        <f>YEAR(Таблица14[[#This Row],[Д/проводки]])</f>
        <v>2015</v>
      </c>
    </row>
    <row r="824" spans="1:14" x14ac:dyDescent="0.25">
      <c r="A824" s="30">
        <v>661482</v>
      </c>
      <c r="B824" s="30" t="s">
        <v>936</v>
      </c>
      <c r="C824" s="16" t="s">
        <v>3157</v>
      </c>
      <c r="D824" s="16">
        <v>13</v>
      </c>
      <c r="E824" s="16" t="s">
        <v>3206</v>
      </c>
      <c r="F824" s="30" t="s">
        <v>811</v>
      </c>
      <c r="G824" s="30">
        <v>1002</v>
      </c>
      <c r="H824" s="30">
        <v>4</v>
      </c>
      <c r="I824" s="30">
        <v>1835.84</v>
      </c>
      <c r="J824" s="38">
        <v>42106</v>
      </c>
      <c r="K824" s="30">
        <v>2708</v>
      </c>
      <c r="L824" s="19">
        <f>DAY(Таблица14[[#This Row],[Д/проводки]])</f>
        <v>12</v>
      </c>
      <c r="M824" s="19">
        <f>MONTH(Таблица14[[#This Row],[Д/проводки]])</f>
        <v>4</v>
      </c>
      <c r="N824" s="19">
        <f>YEAR(Таблица14[[#This Row],[Д/проводки]])</f>
        <v>2015</v>
      </c>
    </row>
    <row r="825" spans="1:14" x14ac:dyDescent="0.25">
      <c r="A825" s="30">
        <v>661768</v>
      </c>
      <c r="B825" s="30" t="s">
        <v>340</v>
      </c>
      <c r="C825" s="16" t="s">
        <v>927</v>
      </c>
      <c r="D825" s="16">
        <v>14</v>
      </c>
      <c r="E825" s="16" t="s">
        <v>2941</v>
      </c>
      <c r="F825" s="30" t="s">
        <v>810</v>
      </c>
      <c r="G825" s="30">
        <v>1002</v>
      </c>
      <c r="H825" s="30">
        <v>4</v>
      </c>
      <c r="I825" s="30">
        <v>5866.41</v>
      </c>
      <c r="J825" s="38">
        <v>42106</v>
      </c>
      <c r="K825" s="30">
        <v>8972</v>
      </c>
      <c r="L825" s="19">
        <f>DAY(Таблица14[[#This Row],[Д/проводки]])</f>
        <v>12</v>
      </c>
      <c r="M825" s="19">
        <f>MONTH(Таблица14[[#This Row],[Д/проводки]])</f>
        <v>4</v>
      </c>
      <c r="N825" s="19">
        <f>YEAR(Таблица14[[#This Row],[Д/проводки]])</f>
        <v>2015</v>
      </c>
    </row>
    <row r="826" spans="1:14" x14ac:dyDescent="0.25">
      <c r="A826" s="30">
        <v>886827</v>
      </c>
      <c r="B826" s="30" t="s">
        <v>305</v>
      </c>
      <c r="C826" s="16" t="s">
        <v>3129</v>
      </c>
      <c r="D826" s="16">
        <v>13</v>
      </c>
      <c r="E826" s="16" t="s">
        <v>3206</v>
      </c>
      <c r="F826" s="30" t="s">
        <v>810</v>
      </c>
      <c r="G826" s="30">
        <v>1002</v>
      </c>
      <c r="H826" s="30">
        <v>4</v>
      </c>
      <c r="I826" s="30">
        <v>4271.28</v>
      </c>
      <c r="J826" s="38">
        <v>42106</v>
      </c>
      <c r="K826" s="30">
        <v>6396</v>
      </c>
      <c r="L826" s="19">
        <f>DAY(Таблица14[[#This Row],[Д/проводки]])</f>
        <v>12</v>
      </c>
      <c r="M826" s="19">
        <f>MONTH(Таблица14[[#This Row],[Д/проводки]])</f>
        <v>4</v>
      </c>
      <c r="N826" s="19">
        <f>YEAR(Таблица14[[#This Row],[Д/проводки]])</f>
        <v>2015</v>
      </c>
    </row>
    <row r="827" spans="1:14" x14ac:dyDescent="0.25">
      <c r="A827" s="30">
        <v>939666</v>
      </c>
      <c r="B827" s="30" t="s">
        <v>283</v>
      </c>
      <c r="C827" s="16" t="s">
        <v>2956</v>
      </c>
      <c r="D827" s="16">
        <v>15</v>
      </c>
      <c r="E827" s="16" t="s">
        <v>2948</v>
      </c>
      <c r="F827" s="30" t="s">
        <v>810</v>
      </c>
      <c r="G827" s="30">
        <v>1002</v>
      </c>
      <c r="H827" s="30">
        <v>4</v>
      </c>
      <c r="I827" s="30">
        <v>8576.2800000000007</v>
      </c>
      <c r="J827" s="38">
        <v>42106</v>
      </c>
      <c r="K827" s="30">
        <v>12652</v>
      </c>
      <c r="L827" s="19">
        <f>DAY(Таблица14[[#This Row],[Д/проводки]])</f>
        <v>12</v>
      </c>
      <c r="M827" s="19">
        <f>MONTH(Таблица14[[#This Row],[Д/проводки]])</f>
        <v>4</v>
      </c>
      <c r="N827" s="19">
        <f>YEAR(Таблица14[[#This Row],[Д/проводки]])</f>
        <v>2015</v>
      </c>
    </row>
    <row r="828" spans="1:14" x14ac:dyDescent="0.25">
      <c r="A828" s="30">
        <v>447822</v>
      </c>
      <c r="B828" s="30" t="s">
        <v>926</v>
      </c>
      <c r="C828" s="16" t="s">
        <v>927</v>
      </c>
      <c r="D828" s="16">
        <v>14</v>
      </c>
      <c r="E828" s="16" t="s">
        <v>2941</v>
      </c>
      <c r="F828" s="30" t="s">
        <v>811</v>
      </c>
      <c r="G828" s="30">
        <v>1001</v>
      </c>
      <c r="H828" s="30">
        <v>2</v>
      </c>
      <c r="I828" s="30">
        <v>1285.6199999999999</v>
      </c>
      <c r="J828" s="38">
        <v>42107</v>
      </c>
      <c r="K828" s="30">
        <v>1780</v>
      </c>
      <c r="L828" s="19">
        <f>DAY(Таблица14[[#This Row],[Д/проводки]])</f>
        <v>13</v>
      </c>
      <c r="M828" s="19">
        <f>MONTH(Таблица14[[#This Row],[Д/проводки]])</f>
        <v>4</v>
      </c>
      <c r="N828" s="19">
        <f>YEAR(Таблица14[[#This Row],[Д/проводки]])</f>
        <v>2015</v>
      </c>
    </row>
    <row r="829" spans="1:14" x14ac:dyDescent="0.25">
      <c r="A829" s="30">
        <v>665900</v>
      </c>
      <c r="B829" s="30" t="s">
        <v>75</v>
      </c>
      <c r="C829" s="16" t="s">
        <v>904</v>
      </c>
      <c r="D829" s="16">
        <v>14</v>
      </c>
      <c r="E829" s="16" t="s">
        <v>2938</v>
      </c>
      <c r="F829" s="30" t="s">
        <v>810</v>
      </c>
      <c r="G829" s="30">
        <v>1001</v>
      </c>
      <c r="H829" s="30">
        <v>4</v>
      </c>
      <c r="I829" s="30">
        <v>7050.84</v>
      </c>
      <c r="J829" s="38">
        <v>42107</v>
      </c>
      <c r="K829" s="30">
        <v>10400</v>
      </c>
      <c r="L829" s="19">
        <f>DAY(Таблица14[[#This Row],[Д/проводки]])</f>
        <v>13</v>
      </c>
      <c r="M829" s="19">
        <f>MONTH(Таблица14[[#This Row],[Д/проводки]])</f>
        <v>4</v>
      </c>
      <c r="N829" s="19">
        <f>YEAR(Таблица14[[#This Row],[Д/проводки]])</f>
        <v>2015</v>
      </c>
    </row>
    <row r="830" spans="1:14" x14ac:dyDescent="0.25">
      <c r="A830" s="30">
        <v>685041</v>
      </c>
      <c r="B830" s="30" t="s">
        <v>873</v>
      </c>
      <c r="C830" s="16" t="s">
        <v>872</v>
      </c>
      <c r="D830" s="16">
        <v>15</v>
      </c>
      <c r="E830" s="16" t="s">
        <v>2948</v>
      </c>
      <c r="F830" s="30" t="s">
        <v>811</v>
      </c>
      <c r="G830" s="30">
        <v>1001</v>
      </c>
      <c r="H830" s="30">
        <v>4</v>
      </c>
      <c r="I830" s="30">
        <v>3827</v>
      </c>
      <c r="J830" s="38">
        <v>42107</v>
      </c>
      <c r="K830" s="30">
        <v>4920</v>
      </c>
      <c r="L830" s="19">
        <f>DAY(Таблица14[[#This Row],[Д/проводки]])</f>
        <v>13</v>
      </c>
      <c r="M830" s="19">
        <f>MONTH(Таблица14[[#This Row],[Д/проводки]])</f>
        <v>4</v>
      </c>
      <c r="N830" s="19">
        <f>YEAR(Таблица14[[#This Row],[Д/проводки]])</f>
        <v>2015</v>
      </c>
    </row>
    <row r="831" spans="1:14" x14ac:dyDescent="0.25">
      <c r="A831" s="30">
        <v>820366</v>
      </c>
      <c r="B831" s="30" t="s">
        <v>160</v>
      </c>
      <c r="C831" s="16" t="s">
        <v>2954</v>
      </c>
      <c r="D831" s="16">
        <v>15</v>
      </c>
      <c r="E831" s="16" t="s">
        <v>2937</v>
      </c>
      <c r="F831" s="30" t="s">
        <v>810</v>
      </c>
      <c r="G831" s="30">
        <v>1001</v>
      </c>
      <c r="H831" s="30">
        <v>4</v>
      </c>
      <c r="I831" s="30">
        <v>8576.2800000000007</v>
      </c>
      <c r="J831" s="38">
        <v>42107</v>
      </c>
      <c r="K831" s="30">
        <v>12652</v>
      </c>
      <c r="L831" s="19">
        <f>DAY(Таблица14[[#This Row],[Д/проводки]])</f>
        <v>13</v>
      </c>
      <c r="M831" s="19">
        <f>MONTH(Таблица14[[#This Row],[Д/проводки]])</f>
        <v>4</v>
      </c>
      <c r="N831" s="19">
        <f>YEAR(Таблица14[[#This Row],[Д/проводки]])</f>
        <v>2015</v>
      </c>
    </row>
    <row r="832" spans="1:14" x14ac:dyDescent="0.25">
      <c r="A832" s="30">
        <v>408747</v>
      </c>
      <c r="B832" s="30" t="s">
        <v>316</v>
      </c>
      <c r="C832" s="16" t="s">
        <v>927</v>
      </c>
      <c r="D832" s="16">
        <v>14</v>
      </c>
      <c r="E832" s="16" t="s">
        <v>2941</v>
      </c>
      <c r="F832" s="30" t="s">
        <v>810</v>
      </c>
      <c r="G832" s="30">
        <v>1002</v>
      </c>
      <c r="H832" s="30">
        <v>2</v>
      </c>
      <c r="I832" s="30">
        <v>2924.24</v>
      </c>
      <c r="J832" s="38">
        <v>42107</v>
      </c>
      <c r="K832" s="30">
        <v>4200</v>
      </c>
      <c r="L832" s="19">
        <f>DAY(Таблица14[[#This Row],[Д/проводки]])</f>
        <v>13</v>
      </c>
      <c r="M832" s="19">
        <f>MONTH(Таблица14[[#This Row],[Д/проводки]])</f>
        <v>4</v>
      </c>
      <c r="N832" s="19">
        <f>YEAR(Таблица14[[#This Row],[Д/проводки]])</f>
        <v>2015</v>
      </c>
    </row>
    <row r="833" spans="1:14" x14ac:dyDescent="0.25">
      <c r="A833" s="30">
        <v>498828</v>
      </c>
      <c r="B833" s="30" t="s">
        <v>924</v>
      </c>
      <c r="C833" s="16" t="s">
        <v>3158</v>
      </c>
      <c r="D833" s="16">
        <v>13</v>
      </c>
      <c r="E833" s="16" t="s">
        <v>3206</v>
      </c>
      <c r="F833" s="30" t="s">
        <v>811</v>
      </c>
      <c r="G833" s="30">
        <v>1002</v>
      </c>
      <c r="H833" s="30">
        <v>8</v>
      </c>
      <c r="I833" s="30">
        <v>3506.4</v>
      </c>
      <c r="J833" s="38">
        <v>42107</v>
      </c>
      <c r="K833" s="30">
        <v>5120</v>
      </c>
      <c r="L833" s="19">
        <f>DAY(Таблица14[[#This Row],[Д/проводки]])</f>
        <v>13</v>
      </c>
      <c r="M833" s="19">
        <f>MONTH(Таблица14[[#This Row],[Д/проводки]])</f>
        <v>4</v>
      </c>
      <c r="N833" s="19">
        <f>YEAR(Таблица14[[#This Row],[Д/проводки]])</f>
        <v>2015</v>
      </c>
    </row>
    <row r="834" spans="1:14" x14ac:dyDescent="0.25">
      <c r="A834" s="30">
        <v>661899</v>
      </c>
      <c r="B834" s="30" t="s">
        <v>314</v>
      </c>
      <c r="C834" s="16" t="s">
        <v>927</v>
      </c>
      <c r="D834" s="16">
        <v>14</v>
      </c>
      <c r="E834" s="16" t="s">
        <v>2941</v>
      </c>
      <c r="F834" s="30" t="s">
        <v>810</v>
      </c>
      <c r="G834" s="30">
        <v>1002</v>
      </c>
      <c r="H834" s="30">
        <v>2</v>
      </c>
      <c r="I834" s="30">
        <v>2738.24</v>
      </c>
      <c r="J834" s="38">
        <v>42107</v>
      </c>
      <c r="K834" s="30">
        <v>4200</v>
      </c>
      <c r="L834" s="19">
        <f>DAY(Таблица14[[#This Row],[Д/проводки]])</f>
        <v>13</v>
      </c>
      <c r="M834" s="19">
        <f>MONTH(Таблица14[[#This Row],[Д/проводки]])</f>
        <v>4</v>
      </c>
      <c r="N834" s="19">
        <f>YEAR(Таблица14[[#This Row],[Д/проводки]])</f>
        <v>2015</v>
      </c>
    </row>
    <row r="835" spans="1:14" x14ac:dyDescent="0.25">
      <c r="A835" s="30">
        <v>665689</v>
      </c>
      <c r="B835" s="30" t="s">
        <v>320</v>
      </c>
      <c r="C835" s="16" t="s">
        <v>927</v>
      </c>
      <c r="D835" s="16">
        <v>14</v>
      </c>
      <c r="E835" s="16" t="s">
        <v>2941</v>
      </c>
      <c r="F835" s="30" t="s">
        <v>810</v>
      </c>
      <c r="G835" s="30">
        <v>1002</v>
      </c>
      <c r="H835" s="30">
        <v>4</v>
      </c>
      <c r="I835" s="30">
        <v>5849.44</v>
      </c>
      <c r="J835" s="38">
        <v>42107</v>
      </c>
      <c r="K835" s="30">
        <v>8972</v>
      </c>
      <c r="L835" s="19">
        <f>DAY(Таблица14[[#This Row],[Д/проводки]])</f>
        <v>13</v>
      </c>
      <c r="M835" s="19">
        <f>MONTH(Таблица14[[#This Row],[Д/проводки]])</f>
        <v>4</v>
      </c>
      <c r="N835" s="19">
        <f>YEAR(Таблица14[[#This Row],[Д/проводки]])</f>
        <v>2015</v>
      </c>
    </row>
    <row r="836" spans="1:14" x14ac:dyDescent="0.25">
      <c r="A836" s="30">
        <v>665774</v>
      </c>
      <c r="B836" s="30" t="s">
        <v>678</v>
      </c>
      <c r="C836" s="16" t="s">
        <v>2990</v>
      </c>
      <c r="D836" s="16">
        <v>16</v>
      </c>
      <c r="E836" s="16" t="s">
        <v>2950</v>
      </c>
      <c r="F836" s="30" t="s">
        <v>810</v>
      </c>
      <c r="G836" s="30">
        <v>1002</v>
      </c>
      <c r="H836" s="30">
        <v>4</v>
      </c>
      <c r="I836" s="30">
        <v>8172.27</v>
      </c>
      <c r="J836" s="38">
        <v>42107</v>
      </c>
      <c r="K836" s="30">
        <v>12532</v>
      </c>
      <c r="L836" s="19">
        <f>DAY(Таблица14[[#This Row],[Д/проводки]])</f>
        <v>13</v>
      </c>
      <c r="M836" s="19">
        <f>MONTH(Таблица14[[#This Row],[Д/проводки]])</f>
        <v>4</v>
      </c>
      <c r="N836" s="19">
        <f>YEAR(Таблица14[[#This Row],[Д/проводки]])</f>
        <v>2015</v>
      </c>
    </row>
    <row r="837" spans="1:14" x14ac:dyDescent="0.25">
      <c r="A837" s="30">
        <v>665956</v>
      </c>
      <c r="B837" s="30" t="s">
        <v>100</v>
      </c>
      <c r="C837" s="16" t="s">
        <v>3181</v>
      </c>
      <c r="D837" s="16">
        <v>15</v>
      </c>
      <c r="E837" s="16" t="s">
        <v>2937</v>
      </c>
      <c r="F837" s="30" t="s">
        <v>810</v>
      </c>
      <c r="G837" s="30">
        <v>1002</v>
      </c>
      <c r="H837" s="30">
        <v>4</v>
      </c>
      <c r="I837" s="30">
        <v>6779.68</v>
      </c>
      <c r="J837" s="38">
        <v>42107</v>
      </c>
      <c r="K837" s="30">
        <v>10608</v>
      </c>
      <c r="L837" s="19">
        <f>DAY(Таблица14[[#This Row],[Д/проводки]])</f>
        <v>13</v>
      </c>
      <c r="M837" s="19">
        <f>MONTH(Таблица14[[#This Row],[Д/проводки]])</f>
        <v>4</v>
      </c>
      <c r="N837" s="19">
        <f>YEAR(Таблица14[[#This Row],[Д/проводки]])</f>
        <v>2015</v>
      </c>
    </row>
    <row r="838" spans="1:14" x14ac:dyDescent="0.25">
      <c r="A838" s="30">
        <v>876270</v>
      </c>
      <c r="B838" s="30" t="s">
        <v>935</v>
      </c>
      <c r="C838" s="16" t="s">
        <v>3129</v>
      </c>
      <c r="D838" s="16">
        <v>13</v>
      </c>
      <c r="E838" s="16" t="s">
        <v>3206</v>
      </c>
      <c r="F838" s="30" t="s">
        <v>811</v>
      </c>
      <c r="G838" s="30">
        <v>1002</v>
      </c>
      <c r="H838" s="30">
        <v>2</v>
      </c>
      <c r="I838" s="30">
        <v>872.7</v>
      </c>
      <c r="J838" s="38">
        <v>42107</v>
      </c>
      <c r="K838" s="30">
        <v>1192</v>
      </c>
      <c r="L838" s="19">
        <f>DAY(Таблица14[[#This Row],[Д/проводки]])</f>
        <v>13</v>
      </c>
      <c r="M838" s="19">
        <f>MONTH(Таблица14[[#This Row],[Д/проводки]])</f>
        <v>4</v>
      </c>
      <c r="N838" s="19">
        <f>YEAR(Таблица14[[#This Row],[Д/проводки]])</f>
        <v>2015</v>
      </c>
    </row>
    <row r="839" spans="1:14" x14ac:dyDescent="0.25">
      <c r="A839" s="30">
        <v>886827</v>
      </c>
      <c r="B839" s="30" t="s">
        <v>305</v>
      </c>
      <c r="C839" s="16" t="s">
        <v>3129</v>
      </c>
      <c r="D839" s="16">
        <v>13</v>
      </c>
      <c r="E839" s="16" t="s">
        <v>3206</v>
      </c>
      <c r="F839" s="30" t="s">
        <v>810</v>
      </c>
      <c r="G839" s="30">
        <v>1002</v>
      </c>
      <c r="H839" s="30">
        <v>4</v>
      </c>
      <c r="I839" s="30">
        <v>4271.28</v>
      </c>
      <c r="J839" s="38">
        <v>42107</v>
      </c>
      <c r="K839" s="30">
        <v>6396</v>
      </c>
      <c r="L839" s="19">
        <f>DAY(Таблица14[[#This Row],[Д/проводки]])</f>
        <v>13</v>
      </c>
      <c r="M839" s="19">
        <f>MONTH(Таблица14[[#This Row],[Д/проводки]])</f>
        <v>4</v>
      </c>
      <c r="N839" s="19">
        <f>YEAR(Таблица14[[#This Row],[Д/проводки]])</f>
        <v>2015</v>
      </c>
    </row>
    <row r="840" spans="1:14" x14ac:dyDescent="0.25">
      <c r="A840" s="30">
        <v>895237</v>
      </c>
      <c r="B840" s="30" t="s">
        <v>766</v>
      </c>
      <c r="C840" s="16" t="s">
        <v>3182</v>
      </c>
      <c r="D840" s="16">
        <v>18</v>
      </c>
      <c r="E840" s="16" t="s">
        <v>3213</v>
      </c>
      <c r="F840" s="30" t="s">
        <v>810</v>
      </c>
      <c r="G840" s="30">
        <v>1002</v>
      </c>
      <c r="H840" s="30">
        <v>4</v>
      </c>
      <c r="I840" s="30">
        <v>16616.919999999998</v>
      </c>
      <c r="J840" s="38">
        <v>42107</v>
      </c>
      <c r="K840" s="30">
        <v>26680</v>
      </c>
      <c r="L840" s="19">
        <f>DAY(Таблица14[[#This Row],[Д/проводки]])</f>
        <v>13</v>
      </c>
      <c r="M840" s="19">
        <f>MONTH(Таблица14[[#This Row],[Д/проводки]])</f>
        <v>4</v>
      </c>
      <c r="N840" s="19">
        <f>YEAR(Таблица14[[#This Row],[Д/проводки]])</f>
        <v>2015</v>
      </c>
    </row>
    <row r="841" spans="1:14" x14ac:dyDescent="0.25">
      <c r="A841" s="30">
        <v>665963</v>
      </c>
      <c r="B841" s="30" t="s">
        <v>187</v>
      </c>
      <c r="C841" s="16" t="s">
        <v>2957</v>
      </c>
      <c r="D841" s="16">
        <v>15</v>
      </c>
      <c r="E841" s="16" t="s">
        <v>2937</v>
      </c>
      <c r="F841" s="30" t="s">
        <v>810</v>
      </c>
      <c r="G841" s="30">
        <v>1001</v>
      </c>
      <c r="H841" s="30">
        <v>4</v>
      </c>
      <c r="I841" s="30">
        <v>9000</v>
      </c>
      <c r="J841" s="38">
        <v>42108</v>
      </c>
      <c r="K841" s="30">
        <v>13276</v>
      </c>
      <c r="L841" s="19">
        <f>DAY(Таблица14[[#This Row],[Д/проводки]])</f>
        <v>14</v>
      </c>
      <c r="M841" s="19">
        <f>MONTH(Таблица14[[#This Row],[Д/проводки]])</f>
        <v>4</v>
      </c>
      <c r="N841" s="19">
        <f>YEAR(Таблица14[[#This Row],[Д/проводки]])</f>
        <v>2015</v>
      </c>
    </row>
    <row r="842" spans="1:14" x14ac:dyDescent="0.25">
      <c r="A842" s="30">
        <v>759255</v>
      </c>
      <c r="B842" s="30" t="s">
        <v>156</v>
      </c>
      <c r="C842" s="16" t="s">
        <v>2954</v>
      </c>
      <c r="D842" s="16">
        <v>15</v>
      </c>
      <c r="E842" s="16" t="s">
        <v>2937</v>
      </c>
      <c r="F842" s="30" t="s">
        <v>810</v>
      </c>
      <c r="G842" s="30">
        <v>1001</v>
      </c>
      <c r="H842" s="30">
        <v>4</v>
      </c>
      <c r="I842" s="30">
        <v>7255.57</v>
      </c>
      <c r="J842" s="38">
        <v>42108</v>
      </c>
      <c r="K842" s="30">
        <v>13276</v>
      </c>
      <c r="L842" s="19">
        <f>DAY(Таблица14[[#This Row],[Д/проводки]])</f>
        <v>14</v>
      </c>
      <c r="M842" s="19">
        <f>MONTH(Таблица14[[#This Row],[Д/проводки]])</f>
        <v>4</v>
      </c>
      <c r="N842" s="19">
        <f>YEAR(Таблица14[[#This Row],[Д/проводки]])</f>
        <v>2015</v>
      </c>
    </row>
    <row r="843" spans="1:14" x14ac:dyDescent="0.25">
      <c r="A843" s="30">
        <v>819422</v>
      </c>
      <c r="B843" s="30" t="s">
        <v>634</v>
      </c>
      <c r="C843" s="16" t="s">
        <v>3149</v>
      </c>
      <c r="D843" s="16">
        <v>16</v>
      </c>
      <c r="E843" s="16" t="s">
        <v>2950</v>
      </c>
      <c r="F843" s="30" t="s">
        <v>810</v>
      </c>
      <c r="G843" s="30">
        <v>1001</v>
      </c>
      <c r="H843" s="30">
        <v>4</v>
      </c>
      <c r="I843" s="30">
        <v>11158.44</v>
      </c>
      <c r="J843" s="38">
        <v>42108</v>
      </c>
      <c r="K843" s="30">
        <v>18880</v>
      </c>
      <c r="L843" s="19">
        <f>DAY(Таблица14[[#This Row],[Д/проводки]])</f>
        <v>14</v>
      </c>
      <c r="M843" s="19">
        <f>MONTH(Таблица14[[#This Row],[Д/проводки]])</f>
        <v>4</v>
      </c>
      <c r="N843" s="19">
        <f>YEAR(Таблица14[[#This Row],[Д/проводки]])</f>
        <v>2015</v>
      </c>
    </row>
    <row r="844" spans="1:14" x14ac:dyDescent="0.25">
      <c r="A844" s="30">
        <v>876259</v>
      </c>
      <c r="B844" s="30" t="s">
        <v>887</v>
      </c>
      <c r="C844" s="16" t="s">
        <v>2954</v>
      </c>
      <c r="D844" s="16">
        <v>15</v>
      </c>
      <c r="E844" s="16" t="s">
        <v>2937</v>
      </c>
      <c r="F844" s="30" t="s">
        <v>811</v>
      </c>
      <c r="G844" s="30">
        <v>1001</v>
      </c>
      <c r="H844" s="30">
        <v>4</v>
      </c>
      <c r="I844" s="30">
        <v>3584.48</v>
      </c>
      <c r="J844" s="38">
        <v>42108</v>
      </c>
      <c r="K844" s="30">
        <v>4760</v>
      </c>
      <c r="L844" s="19">
        <f>DAY(Таблица14[[#This Row],[Д/проводки]])</f>
        <v>14</v>
      </c>
      <c r="M844" s="19">
        <f>MONTH(Таблица14[[#This Row],[Д/проводки]])</f>
        <v>4</v>
      </c>
      <c r="N844" s="19">
        <f>YEAR(Таблица14[[#This Row],[Д/проводки]])</f>
        <v>2015</v>
      </c>
    </row>
    <row r="845" spans="1:14" x14ac:dyDescent="0.25">
      <c r="A845" s="30">
        <v>895249</v>
      </c>
      <c r="B845" s="30" t="s">
        <v>901</v>
      </c>
      <c r="C845" s="16" t="s">
        <v>899</v>
      </c>
      <c r="D845" s="16">
        <v>14</v>
      </c>
      <c r="E845" s="16" t="s">
        <v>2938</v>
      </c>
      <c r="F845" s="30" t="s">
        <v>811</v>
      </c>
      <c r="G845" s="30">
        <v>1001</v>
      </c>
      <c r="H845" s="30">
        <v>4</v>
      </c>
      <c r="I845" s="30">
        <v>3205.72</v>
      </c>
      <c r="J845" s="38">
        <v>42108</v>
      </c>
      <c r="K845" s="30">
        <v>4720</v>
      </c>
      <c r="L845" s="19">
        <f>DAY(Таблица14[[#This Row],[Д/проводки]])</f>
        <v>14</v>
      </c>
      <c r="M845" s="19">
        <f>MONTH(Таблица14[[#This Row],[Д/проводки]])</f>
        <v>4</v>
      </c>
      <c r="N845" s="19">
        <f>YEAR(Таблица14[[#This Row],[Д/проводки]])</f>
        <v>2015</v>
      </c>
    </row>
    <row r="846" spans="1:14" x14ac:dyDescent="0.25">
      <c r="A846" s="30">
        <v>941466</v>
      </c>
      <c r="B846" s="30" t="s">
        <v>938</v>
      </c>
      <c r="C846" s="16" t="s">
        <v>3157</v>
      </c>
      <c r="D846" s="16">
        <v>13</v>
      </c>
      <c r="E846" s="16" t="s">
        <v>3206</v>
      </c>
      <c r="F846" s="30" t="s">
        <v>811</v>
      </c>
      <c r="G846" s="30">
        <v>1001</v>
      </c>
      <c r="H846" s="30">
        <v>4</v>
      </c>
      <c r="I846" s="30">
        <v>2333</v>
      </c>
      <c r="J846" s="38">
        <v>42108</v>
      </c>
      <c r="K846" s="30">
        <v>3164</v>
      </c>
      <c r="L846" s="19">
        <f>DAY(Таблица14[[#This Row],[Д/проводки]])</f>
        <v>14</v>
      </c>
      <c r="M846" s="19">
        <f>MONTH(Таблица14[[#This Row],[Д/проводки]])</f>
        <v>4</v>
      </c>
      <c r="N846" s="19">
        <f>YEAR(Таблица14[[#This Row],[Д/проводки]])</f>
        <v>2015</v>
      </c>
    </row>
    <row r="847" spans="1:14" x14ac:dyDescent="0.25">
      <c r="A847" s="30">
        <v>447852</v>
      </c>
      <c r="B847" s="30" t="s">
        <v>971</v>
      </c>
      <c r="C847" s="16" t="s">
        <v>3161</v>
      </c>
      <c r="D847" s="16">
        <v>16</v>
      </c>
      <c r="E847" s="16" t="s">
        <v>2950</v>
      </c>
      <c r="F847" s="30" t="s">
        <v>811</v>
      </c>
      <c r="G847" s="30">
        <v>1002</v>
      </c>
      <c r="H847" s="30">
        <v>4</v>
      </c>
      <c r="I847" s="30">
        <v>3414.56</v>
      </c>
      <c r="J847" s="38">
        <v>42108</v>
      </c>
      <c r="K847" s="30">
        <v>4952</v>
      </c>
      <c r="L847" s="19">
        <f>DAY(Таблица14[[#This Row],[Д/проводки]])</f>
        <v>14</v>
      </c>
      <c r="M847" s="19">
        <f>MONTH(Таблица14[[#This Row],[Д/проводки]])</f>
        <v>4</v>
      </c>
      <c r="N847" s="19">
        <f>YEAR(Таблица14[[#This Row],[Д/проводки]])</f>
        <v>2015</v>
      </c>
    </row>
    <row r="848" spans="1:14" x14ac:dyDescent="0.25">
      <c r="A848" s="30">
        <v>498828</v>
      </c>
      <c r="B848" s="30" t="s">
        <v>924</v>
      </c>
      <c r="C848" s="16" t="s">
        <v>3158</v>
      </c>
      <c r="D848" s="16">
        <v>13</v>
      </c>
      <c r="E848" s="16" t="s">
        <v>3206</v>
      </c>
      <c r="F848" s="30" t="s">
        <v>811</v>
      </c>
      <c r="G848" s="30">
        <v>1002</v>
      </c>
      <c r="H848" s="30">
        <v>4</v>
      </c>
      <c r="I848" s="30">
        <v>1753.16</v>
      </c>
      <c r="J848" s="38">
        <v>42108</v>
      </c>
      <c r="K848" s="30">
        <v>2560</v>
      </c>
      <c r="L848" s="19">
        <f>DAY(Таблица14[[#This Row],[Д/проводки]])</f>
        <v>14</v>
      </c>
      <c r="M848" s="19">
        <f>MONTH(Таблица14[[#This Row],[Д/проводки]])</f>
        <v>4</v>
      </c>
      <c r="N848" s="19">
        <f>YEAR(Таблица14[[#This Row],[Д/проводки]])</f>
        <v>2015</v>
      </c>
    </row>
    <row r="849" spans="1:14" x14ac:dyDescent="0.25">
      <c r="A849" s="30">
        <v>818828</v>
      </c>
      <c r="B849" s="30" t="s">
        <v>473</v>
      </c>
      <c r="C849" s="16" t="s">
        <v>3151</v>
      </c>
      <c r="D849" s="16">
        <v>16</v>
      </c>
      <c r="E849" s="16" t="s">
        <v>2974</v>
      </c>
      <c r="F849" s="30" t="s">
        <v>810</v>
      </c>
      <c r="G849" s="30">
        <v>1002</v>
      </c>
      <c r="H849" s="30">
        <v>4</v>
      </c>
      <c r="I849" s="30">
        <v>8586.49</v>
      </c>
      <c r="J849" s="38">
        <v>42108</v>
      </c>
      <c r="K849" s="30">
        <v>11203</v>
      </c>
      <c r="L849" s="19">
        <f>DAY(Таблица14[[#This Row],[Д/проводки]])</f>
        <v>14</v>
      </c>
      <c r="M849" s="19">
        <f>MONTH(Таблица14[[#This Row],[Д/проводки]])</f>
        <v>4</v>
      </c>
      <c r="N849" s="19">
        <f>YEAR(Таблица14[[#This Row],[Д/проводки]])</f>
        <v>2015</v>
      </c>
    </row>
    <row r="850" spans="1:14" x14ac:dyDescent="0.25">
      <c r="A850" s="30">
        <v>903584</v>
      </c>
      <c r="B850" s="30" t="s">
        <v>197</v>
      </c>
      <c r="C850" s="16" t="s">
        <v>2940</v>
      </c>
      <c r="D850" s="16">
        <v>15</v>
      </c>
      <c r="E850" s="16" t="s">
        <v>2937</v>
      </c>
      <c r="F850" s="30" t="s">
        <v>810</v>
      </c>
      <c r="G850" s="30">
        <v>1002</v>
      </c>
      <c r="H850" s="30">
        <v>4</v>
      </c>
      <c r="I850" s="30">
        <v>9000</v>
      </c>
      <c r="J850" s="38">
        <v>42108</v>
      </c>
      <c r="K850" s="30">
        <v>13276</v>
      </c>
      <c r="L850" s="19">
        <f>DAY(Таблица14[[#This Row],[Д/проводки]])</f>
        <v>14</v>
      </c>
      <c r="M850" s="19">
        <f>MONTH(Таблица14[[#This Row],[Д/проводки]])</f>
        <v>4</v>
      </c>
      <c r="N850" s="19">
        <f>YEAR(Таблица14[[#This Row],[Д/проводки]])</f>
        <v>2015</v>
      </c>
    </row>
    <row r="851" spans="1:14" x14ac:dyDescent="0.25">
      <c r="A851" s="30">
        <v>941466</v>
      </c>
      <c r="B851" s="30" t="s">
        <v>938</v>
      </c>
      <c r="C851" s="16" t="s">
        <v>3157</v>
      </c>
      <c r="D851" s="16">
        <v>13</v>
      </c>
      <c r="E851" s="16" t="s">
        <v>3206</v>
      </c>
      <c r="F851" s="30" t="s">
        <v>811</v>
      </c>
      <c r="G851" s="30">
        <v>1002</v>
      </c>
      <c r="H851" s="30">
        <v>4</v>
      </c>
      <c r="I851" s="30">
        <v>2332.08</v>
      </c>
      <c r="J851" s="38">
        <v>42108</v>
      </c>
      <c r="K851" s="30">
        <v>3164</v>
      </c>
      <c r="L851" s="19">
        <f>DAY(Таблица14[[#This Row],[Д/проводки]])</f>
        <v>14</v>
      </c>
      <c r="M851" s="19">
        <f>MONTH(Таблица14[[#This Row],[Д/проводки]])</f>
        <v>4</v>
      </c>
      <c r="N851" s="19">
        <f>YEAR(Таблица14[[#This Row],[Д/проводки]])</f>
        <v>2015</v>
      </c>
    </row>
    <row r="852" spans="1:14" x14ac:dyDescent="0.25">
      <c r="A852" s="30">
        <v>11629866</v>
      </c>
      <c r="B852" s="30" t="s">
        <v>3218</v>
      </c>
      <c r="C852" s="16" t="s">
        <v>3218</v>
      </c>
      <c r="D852" s="16" t="s">
        <v>3218</v>
      </c>
      <c r="E852" s="16" t="s">
        <v>3218</v>
      </c>
      <c r="F852" s="16" t="s">
        <v>3218</v>
      </c>
      <c r="G852" s="30">
        <v>1002</v>
      </c>
      <c r="H852" s="30">
        <v>4</v>
      </c>
      <c r="I852" s="30">
        <v>0</v>
      </c>
      <c r="J852" s="38">
        <v>42108</v>
      </c>
      <c r="K852" s="30">
        <v>5720</v>
      </c>
      <c r="L852" s="19">
        <f>DAY(Таблица14[[#This Row],[Д/проводки]])</f>
        <v>14</v>
      </c>
      <c r="M852" s="19">
        <f>MONTH(Таблица14[[#This Row],[Д/проводки]])</f>
        <v>4</v>
      </c>
      <c r="N852" s="19">
        <f>YEAR(Таблица14[[#This Row],[Д/проводки]])</f>
        <v>2015</v>
      </c>
    </row>
    <row r="853" spans="1:14" x14ac:dyDescent="0.25">
      <c r="A853" s="30">
        <v>405676</v>
      </c>
      <c r="B853" s="30" t="s">
        <v>249</v>
      </c>
      <c r="C853" s="16" t="s">
        <v>2967</v>
      </c>
      <c r="D853" s="16">
        <v>15</v>
      </c>
      <c r="E853" s="16" t="s">
        <v>2948</v>
      </c>
      <c r="F853" s="30" t="s">
        <v>810</v>
      </c>
      <c r="G853" s="30">
        <v>1002</v>
      </c>
      <c r="H853" s="30">
        <v>4</v>
      </c>
      <c r="I853" s="30">
        <v>9000</v>
      </c>
      <c r="J853" s="38">
        <v>42109</v>
      </c>
      <c r="K853" s="30">
        <v>13276</v>
      </c>
      <c r="L853" s="19">
        <f>DAY(Таблица14[[#This Row],[Д/проводки]])</f>
        <v>15</v>
      </c>
      <c r="M853" s="19">
        <f>MONTH(Таблица14[[#This Row],[Д/проводки]])</f>
        <v>4</v>
      </c>
      <c r="N853" s="19">
        <f>YEAR(Таблица14[[#This Row],[Д/проводки]])</f>
        <v>2015</v>
      </c>
    </row>
    <row r="854" spans="1:14" x14ac:dyDescent="0.25">
      <c r="A854" s="30">
        <v>665952</v>
      </c>
      <c r="B854" s="30" t="s">
        <v>233</v>
      </c>
      <c r="C854" s="16" t="s">
        <v>2966</v>
      </c>
      <c r="D854" s="16">
        <v>15</v>
      </c>
      <c r="E854" s="16" t="s">
        <v>2948</v>
      </c>
      <c r="F854" s="30" t="s">
        <v>810</v>
      </c>
      <c r="G854" s="30">
        <v>1002</v>
      </c>
      <c r="H854" s="30">
        <v>4</v>
      </c>
      <c r="I854" s="30">
        <v>8576.2800000000007</v>
      </c>
      <c r="J854" s="38">
        <v>42109</v>
      </c>
      <c r="K854" s="30">
        <v>12652</v>
      </c>
      <c r="L854" s="19">
        <f>DAY(Таблица14[[#This Row],[Д/проводки]])</f>
        <v>15</v>
      </c>
      <c r="M854" s="19">
        <f>MONTH(Таблица14[[#This Row],[Д/проводки]])</f>
        <v>4</v>
      </c>
      <c r="N854" s="19">
        <f>YEAR(Таблица14[[#This Row],[Д/проводки]])</f>
        <v>2015</v>
      </c>
    </row>
    <row r="855" spans="1:14" x14ac:dyDescent="0.25">
      <c r="A855" s="30">
        <v>941466</v>
      </c>
      <c r="B855" s="30" t="s">
        <v>938</v>
      </c>
      <c r="C855" s="16" t="s">
        <v>3157</v>
      </c>
      <c r="D855" s="16">
        <v>13</v>
      </c>
      <c r="E855" s="16" t="s">
        <v>3206</v>
      </c>
      <c r="F855" s="30" t="s">
        <v>811</v>
      </c>
      <c r="G855" s="30">
        <v>1001</v>
      </c>
      <c r="H855" s="30">
        <v>4</v>
      </c>
      <c r="I855" s="30">
        <v>2333</v>
      </c>
      <c r="J855" s="38">
        <v>42110</v>
      </c>
      <c r="K855" s="30">
        <v>3164</v>
      </c>
      <c r="L855" s="19">
        <f>DAY(Таблица14[[#This Row],[Д/проводки]])</f>
        <v>16</v>
      </c>
      <c r="M855" s="19">
        <f>MONTH(Таблица14[[#This Row],[Д/проводки]])</f>
        <v>4</v>
      </c>
      <c r="N855" s="19">
        <f>YEAR(Таблица14[[#This Row],[Д/проводки]])</f>
        <v>2015</v>
      </c>
    </row>
    <row r="856" spans="1:14" x14ac:dyDescent="0.25">
      <c r="A856" s="30">
        <v>11627663</v>
      </c>
      <c r="B856" s="30" t="s">
        <v>3218</v>
      </c>
      <c r="C856" s="16" t="s">
        <v>3218</v>
      </c>
      <c r="D856" s="16" t="s">
        <v>3218</v>
      </c>
      <c r="E856" s="16" t="s">
        <v>3218</v>
      </c>
      <c r="F856" s="16" t="s">
        <v>3218</v>
      </c>
      <c r="G856" s="30">
        <v>1001</v>
      </c>
      <c r="H856" s="30">
        <v>4</v>
      </c>
      <c r="I856" s="30">
        <v>9101.6</v>
      </c>
      <c r="J856" s="38">
        <v>42110</v>
      </c>
      <c r="K856" s="30">
        <v>11184</v>
      </c>
      <c r="L856" s="19">
        <f>DAY(Таблица14[[#This Row],[Д/проводки]])</f>
        <v>16</v>
      </c>
      <c r="M856" s="19">
        <f>MONTH(Таблица14[[#This Row],[Д/проводки]])</f>
        <v>4</v>
      </c>
      <c r="N856" s="19">
        <f>YEAR(Таблица14[[#This Row],[Д/проводки]])</f>
        <v>2015</v>
      </c>
    </row>
    <row r="857" spans="1:14" x14ac:dyDescent="0.25">
      <c r="A857" s="30">
        <v>498828</v>
      </c>
      <c r="B857" s="30" t="s">
        <v>924</v>
      </c>
      <c r="C857" s="16" t="s">
        <v>3158</v>
      </c>
      <c r="D857" s="16">
        <v>13</v>
      </c>
      <c r="E857" s="16" t="s">
        <v>3206</v>
      </c>
      <c r="F857" s="30" t="s">
        <v>811</v>
      </c>
      <c r="G857" s="30">
        <v>1002</v>
      </c>
      <c r="H857" s="30">
        <v>4</v>
      </c>
      <c r="I857" s="30">
        <v>1753.16</v>
      </c>
      <c r="J857" s="38">
        <v>42110</v>
      </c>
      <c r="K857" s="30">
        <v>2560</v>
      </c>
      <c r="L857" s="19">
        <f>DAY(Таблица14[[#This Row],[Д/проводки]])</f>
        <v>16</v>
      </c>
      <c r="M857" s="19">
        <f>MONTH(Таблица14[[#This Row],[Д/проводки]])</f>
        <v>4</v>
      </c>
      <c r="N857" s="19">
        <f>YEAR(Таблица14[[#This Row],[Д/проводки]])</f>
        <v>2015</v>
      </c>
    </row>
    <row r="858" spans="1:14" x14ac:dyDescent="0.25">
      <c r="A858" s="30">
        <v>661644</v>
      </c>
      <c r="B858" s="30" t="s">
        <v>682</v>
      </c>
      <c r="C858" s="16" t="s">
        <v>877</v>
      </c>
      <c r="D858" s="16">
        <v>16</v>
      </c>
      <c r="E858" s="16" t="s">
        <v>2950</v>
      </c>
      <c r="F858" s="30" t="s">
        <v>810</v>
      </c>
      <c r="G858" s="30">
        <v>1002</v>
      </c>
      <c r="H858" s="30">
        <v>4</v>
      </c>
      <c r="I858" s="30">
        <v>10339</v>
      </c>
      <c r="J858" s="38">
        <v>42110</v>
      </c>
      <c r="K858" s="30">
        <v>15252</v>
      </c>
      <c r="L858" s="19">
        <f>DAY(Таблица14[[#This Row],[Д/проводки]])</f>
        <v>16</v>
      </c>
      <c r="M858" s="19">
        <f>MONTH(Таблица14[[#This Row],[Д/проводки]])</f>
        <v>4</v>
      </c>
      <c r="N858" s="19">
        <f>YEAR(Таблица14[[#This Row],[Д/проводки]])</f>
        <v>2015</v>
      </c>
    </row>
    <row r="859" spans="1:14" x14ac:dyDescent="0.25">
      <c r="A859" s="30">
        <v>665693</v>
      </c>
      <c r="B859" s="30" t="s">
        <v>71</v>
      </c>
      <c r="C859" s="16" t="s">
        <v>904</v>
      </c>
      <c r="D859" s="16">
        <v>14</v>
      </c>
      <c r="E859" s="16" t="s">
        <v>2938</v>
      </c>
      <c r="F859" s="30" t="s">
        <v>810</v>
      </c>
      <c r="G859" s="30">
        <v>1002</v>
      </c>
      <c r="H859" s="30">
        <v>4</v>
      </c>
      <c r="I859" s="30">
        <v>5578.19</v>
      </c>
      <c r="J859" s="38">
        <v>42110</v>
      </c>
      <c r="K859" s="30">
        <v>8556</v>
      </c>
      <c r="L859" s="19">
        <f>DAY(Таблица14[[#This Row],[Д/проводки]])</f>
        <v>16</v>
      </c>
      <c r="M859" s="19">
        <f>MONTH(Таблица14[[#This Row],[Д/проводки]])</f>
        <v>4</v>
      </c>
      <c r="N859" s="19">
        <f>YEAR(Таблица14[[#This Row],[Д/проводки]])</f>
        <v>2015</v>
      </c>
    </row>
    <row r="860" spans="1:14" x14ac:dyDescent="0.25">
      <c r="A860" s="30">
        <v>759254</v>
      </c>
      <c r="B860" s="30" t="s">
        <v>256</v>
      </c>
      <c r="C860" s="16" t="s">
        <v>872</v>
      </c>
      <c r="D860" s="16">
        <v>15</v>
      </c>
      <c r="E860" s="16" t="s">
        <v>2948</v>
      </c>
      <c r="F860" s="30" t="s">
        <v>810</v>
      </c>
      <c r="G860" s="30">
        <v>1002</v>
      </c>
      <c r="H860" s="30">
        <v>4</v>
      </c>
      <c r="I860" s="30">
        <v>8576.2800000000007</v>
      </c>
      <c r="J860" s="38">
        <v>42110</v>
      </c>
      <c r="K860" s="30">
        <v>12652</v>
      </c>
      <c r="L860" s="19">
        <f>DAY(Таблица14[[#This Row],[Д/проводки]])</f>
        <v>16</v>
      </c>
      <c r="M860" s="19">
        <f>MONTH(Таблица14[[#This Row],[Д/проводки]])</f>
        <v>4</v>
      </c>
      <c r="N860" s="19">
        <f>YEAR(Таблица14[[#This Row],[Д/проводки]])</f>
        <v>2015</v>
      </c>
    </row>
    <row r="861" spans="1:14" x14ac:dyDescent="0.25">
      <c r="A861" s="30">
        <v>819422</v>
      </c>
      <c r="B861" s="30" t="s">
        <v>634</v>
      </c>
      <c r="C861" s="16" t="s">
        <v>3149</v>
      </c>
      <c r="D861" s="16">
        <v>16</v>
      </c>
      <c r="E861" s="16" t="s">
        <v>2950</v>
      </c>
      <c r="F861" s="30" t="s">
        <v>810</v>
      </c>
      <c r="G861" s="30">
        <v>1002</v>
      </c>
      <c r="H861" s="30">
        <v>4</v>
      </c>
      <c r="I861" s="30">
        <v>11689.8</v>
      </c>
      <c r="J861" s="38">
        <v>42110</v>
      </c>
      <c r="K861" s="30">
        <v>18880</v>
      </c>
      <c r="L861" s="19">
        <f>DAY(Таблица14[[#This Row],[Д/проводки]])</f>
        <v>16</v>
      </c>
      <c r="M861" s="19">
        <f>MONTH(Таблица14[[#This Row],[Д/проводки]])</f>
        <v>4</v>
      </c>
      <c r="N861" s="19">
        <f>YEAR(Таблица14[[#This Row],[Д/проводки]])</f>
        <v>2015</v>
      </c>
    </row>
    <row r="862" spans="1:14" x14ac:dyDescent="0.25">
      <c r="A862" s="30">
        <v>939653</v>
      </c>
      <c r="B862" s="30" t="s">
        <v>85</v>
      </c>
      <c r="C862" s="16" t="s">
        <v>904</v>
      </c>
      <c r="D862" s="16">
        <v>14</v>
      </c>
      <c r="E862" s="16" t="s">
        <v>2938</v>
      </c>
      <c r="F862" s="30" t="s">
        <v>810</v>
      </c>
      <c r="G862" s="30">
        <v>1002</v>
      </c>
      <c r="H862" s="30">
        <v>4</v>
      </c>
      <c r="I862" s="30">
        <v>8016.96</v>
      </c>
      <c r="J862" s="38">
        <v>42110</v>
      </c>
      <c r="K862" s="30">
        <v>11824</v>
      </c>
      <c r="L862" s="19">
        <f>DAY(Таблица14[[#This Row],[Д/проводки]])</f>
        <v>16</v>
      </c>
      <c r="M862" s="19">
        <f>MONTH(Таблица14[[#This Row],[Д/проводки]])</f>
        <v>4</v>
      </c>
      <c r="N862" s="19">
        <f>YEAR(Таблица14[[#This Row],[Д/проводки]])</f>
        <v>2015</v>
      </c>
    </row>
    <row r="863" spans="1:14" x14ac:dyDescent="0.25">
      <c r="A863" s="30">
        <v>661901</v>
      </c>
      <c r="B863" s="30" t="s">
        <v>29</v>
      </c>
      <c r="C863" s="16" t="s">
        <v>899</v>
      </c>
      <c r="D863" s="16">
        <v>14</v>
      </c>
      <c r="E863" s="16" t="s">
        <v>2938</v>
      </c>
      <c r="F863" s="30" t="s">
        <v>810</v>
      </c>
      <c r="G863" s="30">
        <v>1001</v>
      </c>
      <c r="H863" s="30">
        <v>4</v>
      </c>
      <c r="I863" s="30">
        <v>7050.84</v>
      </c>
      <c r="J863" s="38">
        <v>42111</v>
      </c>
      <c r="K863" s="30">
        <v>10400</v>
      </c>
      <c r="L863" s="19">
        <f>DAY(Таблица14[[#This Row],[Д/проводки]])</f>
        <v>17</v>
      </c>
      <c r="M863" s="19">
        <f>MONTH(Таблица14[[#This Row],[Д/проводки]])</f>
        <v>4</v>
      </c>
      <c r="N863" s="19">
        <f>YEAR(Таблица14[[#This Row],[Д/проводки]])</f>
        <v>2015</v>
      </c>
    </row>
    <row r="864" spans="1:14" x14ac:dyDescent="0.25">
      <c r="A864" s="30">
        <v>665944</v>
      </c>
      <c r="B864" s="30" t="s">
        <v>278</v>
      </c>
      <c r="C864" s="16" t="s">
        <v>2952</v>
      </c>
      <c r="D864" s="16">
        <v>15</v>
      </c>
      <c r="E864" s="16" t="s">
        <v>2948</v>
      </c>
      <c r="F864" s="30" t="s">
        <v>810</v>
      </c>
      <c r="G864" s="30">
        <v>1001</v>
      </c>
      <c r="H864" s="30">
        <v>4</v>
      </c>
      <c r="I864" s="30">
        <v>6973.68</v>
      </c>
      <c r="J864" s="38">
        <v>42111</v>
      </c>
      <c r="K864" s="30">
        <v>10608</v>
      </c>
      <c r="L864" s="19">
        <f>DAY(Таблица14[[#This Row],[Д/проводки]])</f>
        <v>17</v>
      </c>
      <c r="M864" s="19">
        <f>MONTH(Таблица14[[#This Row],[Д/проводки]])</f>
        <v>4</v>
      </c>
      <c r="N864" s="19">
        <f>YEAR(Таблица14[[#This Row],[Д/проводки]])</f>
        <v>2015</v>
      </c>
    </row>
    <row r="865" spans="1:14" x14ac:dyDescent="0.25">
      <c r="A865" s="30">
        <v>833992</v>
      </c>
      <c r="B865" s="30" t="s">
        <v>581</v>
      </c>
      <c r="C865" s="16" t="s">
        <v>3183</v>
      </c>
      <c r="D865" s="16">
        <v>16</v>
      </c>
      <c r="E865" s="16" t="s">
        <v>2950</v>
      </c>
      <c r="F865" s="30" t="s">
        <v>810</v>
      </c>
      <c r="G865" s="30">
        <v>1001</v>
      </c>
      <c r="H865" s="30">
        <v>4</v>
      </c>
      <c r="I865" s="30">
        <v>10627.12</v>
      </c>
      <c r="J865" s="38">
        <v>42111</v>
      </c>
      <c r="K865" s="30">
        <v>17840</v>
      </c>
      <c r="L865" s="19">
        <f>DAY(Таблица14[[#This Row],[Д/проводки]])</f>
        <v>17</v>
      </c>
      <c r="M865" s="19">
        <f>MONTH(Таблица14[[#This Row],[Д/проводки]])</f>
        <v>4</v>
      </c>
      <c r="N865" s="19">
        <f>YEAR(Таблица14[[#This Row],[Д/проводки]])</f>
        <v>2015</v>
      </c>
    </row>
    <row r="866" spans="1:14" x14ac:dyDescent="0.25">
      <c r="A866" s="30">
        <v>939667</v>
      </c>
      <c r="B866" s="30" t="s">
        <v>414</v>
      </c>
      <c r="C866" s="16" t="s">
        <v>918</v>
      </c>
      <c r="D866" s="16">
        <v>16</v>
      </c>
      <c r="E866" s="16" t="s">
        <v>2970</v>
      </c>
      <c r="F866" s="30" t="s">
        <v>810</v>
      </c>
      <c r="G866" s="30">
        <v>1002</v>
      </c>
      <c r="H866" s="30">
        <v>4</v>
      </c>
      <c r="I866" s="30">
        <v>10847.44</v>
      </c>
      <c r="J866" s="38">
        <v>42111</v>
      </c>
      <c r="K866" s="30">
        <v>16000</v>
      </c>
      <c r="L866" s="19">
        <f>DAY(Таблица14[[#This Row],[Д/проводки]])</f>
        <v>17</v>
      </c>
      <c r="M866" s="19">
        <f>MONTH(Таблица14[[#This Row],[Д/проводки]])</f>
        <v>4</v>
      </c>
      <c r="N866" s="19">
        <f>YEAR(Таблица14[[#This Row],[Д/проводки]])</f>
        <v>2015</v>
      </c>
    </row>
    <row r="867" spans="1:14" x14ac:dyDescent="0.25">
      <c r="A867" s="30">
        <v>940253</v>
      </c>
      <c r="B867" s="30" t="s">
        <v>888</v>
      </c>
      <c r="C867" s="16" t="s">
        <v>2954</v>
      </c>
      <c r="D867" s="16">
        <v>15</v>
      </c>
      <c r="E867" s="16" t="s">
        <v>2937</v>
      </c>
      <c r="F867" s="30" t="s">
        <v>811</v>
      </c>
      <c r="G867" s="30">
        <v>1002</v>
      </c>
      <c r="H867" s="30">
        <v>4</v>
      </c>
      <c r="I867" s="30">
        <v>4318.6400000000003</v>
      </c>
      <c r="J867" s="38">
        <v>42111</v>
      </c>
      <c r="K867" s="30">
        <v>5720</v>
      </c>
      <c r="L867" s="19">
        <f>DAY(Таблица14[[#This Row],[Д/проводки]])</f>
        <v>17</v>
      </c>
      <c r="M867" s="19">
        <f>MONTH(Таблица14[[#This Row],[Д/проводки]])</f>
        <v>4</v>
      </c>
      <c r="N867" s="19">
        <f>YEAR(Таблица14[[#This Row],[Д/проводки]])</f>
        <v>2015</v>
      </c>
    </row>
    <row r="868" spans="1:14" x14ac:dyDescent="0.25">
      <c r="A868" s="30">
        <v>11620062</v>
      </c>
      <c r="B868" s="30" t="s">
        <v>3218</v>
      </c>
      <c r="C868" s="16" t="s">
        <v>3218</v>
      </c>
      <c r="D868" s="16" t="s">
        <v>3218</v>
      </c>
      <c r="E868" s="16" t="s">
        <v>3218</v>
      </c>
      <c r="F868" s="16" t="s">
        <v>3218</v>
      </c>
      <c r="G868" s="30">
        <v>1002</v>
      </c>
      <c r="H868" s="30">
        <v>4</v>
      </c>
      <c r="I868" s="30">
        <v>8298</v>
      </c>
      <c r="J868" s="38">
        <v>42111</v>
      </c>
      <c r="K868" s="30">
        <v>14000</v>
      </c>
      <c r="L868" s="19">
        <f>DAY(Таблица14[[#This Row],[Д/проводки]])</f>
        <v>17</v>
      </c>
      <c r="M868" s="19">
        <f>MONTH(Таблица14[[#This Row],[Д/проводки]])</f>
        <v>4</v>
      </c>
      <c r="N868" s="19">
        <f>YEAR(Таблица14[[#This Row],[Д/проводки]])</f>
        <v>2015</v>
      </c>
    </row>
    <row r="869" spans="1:14" x14ac:dyDescent="0.25">
      <c r="A869" s="30">
        <v>447780</v>
      </c>
      <c r="B869" s="30" t="s">
        <v>943</v>
      </c>
      <c r="C869" s="16" t="s">
        <v>3163</v>
      </c>
      <c r="D869" s="16">
        <v>14</v>
      </c>
      <c r="E869" s="16" t="s">
        <v>2938</v>
      </c>
      <c r="F869" s="30" t="s">
        <v>811</v>
      </c>
      <c r="G869" s="30">
        <v>1001</v>
      </c>
      <c r="H869" s="30">
        <v>4</v>
      </c>
      <c r="I869" s="30">
        <v>2549.16</v>
      </c>
      <c r="J869" s="38">
        <v>42112</v>
      </c>
      <c r="K869" s="30">
        <v>3760</v>
      </c>
      <c r="L869" s="19">
        <f>DAY(Таблица14[[#This Row],[Д/проводки]])</f>
        <v>18</v>
      </c>
      <c r="M869" s="19">
        <f>MONTH(Таблица14[[#This Row],[Д/проводки]])</f>
        <v>4</v>
      </c>
      <c r="N869" s="19">
        <f>YEAR(Таблица14[[#This Row],[Д/проводки]])</f>
        <v>2015</v>
      </c>
    </row>
    <row r="870" spans="1:14" x14ac:dyDescent="0.25">
      <c r="A870" s="30">
        <v>661752</v>
      </c>
      <c r="B870" s="30" t="s">
        <v>54</v>
      </c>
      <c r="C870" s="16" t="s">
        <v>2961</v>
      </c>
      <c r="D870" s="16">
        <v>14</v>
      </c>
      <c r="E870" s="16" t="s">
        <v>2938</v>
      </c>
      <c r="F870" s="30" t="s">
        <v>810</v>
      </c>
      <c r="G870" s="30">
        <v>1001</v>
      </c>
      <c r="H870" s="30">
        <v>4</v>
      </c>
      <c r="I870" s="30">
        <v>7406.76</v>
      </c>
      <c r="J870" s="38">
        <v>42112</v>
      </c>
      <c r="K870" s="30">
        <v>10924</v>
      </c>
      <c r="L870" s="19">
        <f>DAY(Таблица14[[#This Row],[Д/проводки]])</f>
        <v>18</v>
      </c>
      <c r="M870" s="19">
        <f>MONTH(Таблица14[[#This Row],[Д/проводки]])</f>
        <v>4</v>
      </c>
      <c r="N870" s="19">
        <f>YEAR(Таблица14[[#This Row],[Д/проводки]])</f>
        <v>2015</v>
      </c>
    </row>
    <row r="871" spans="1:14" x14ac:dyDescent="0.25">
      <c r="A871" s="30">
        <v>759257</v>
      </c>
      <c r="B871" s="30" t="s">
        <v>392</v>
      </c>
      <c r="C871" s="16" t="s">
        <v>918</v>
      </c>
      <c r="D871" s="16">
        <v>16</v>
      </c>
      <c r="E871" s="16" t="s">
        <v>2970</v>
      </c>
      <c r="F871" s="30" t="s">
        <v>810</v>
      </c>
      <c r="G871" s="30">
        <v>1001</v>
      </c>
      <c r="H871" s="30">
        <v>4</v>
      </c>
      <c r="I871" s="30">
        <v>10339</v>
      </c>
      <c r="J871" s="38">
        <v>42112</v>
      </c>
      <c r="K871" s="30">
        <v>15252</v>
      </c>
      <c r="L871" s="19">
        <f>DAY(Таблица14[[#This Row],[Д/проводки]])</f>
        <v>18</v>
      </c>
      <c r="M871" s="19">
        <f>MONTH(Таблица14[[#This Row],[Д/проводки]])</f>
        <v>4</v>
      </c>
      <c r="N871" s="19">
        <f>YEAR(Таблица14[[#This Row],[Д/проводки]])</f>
        <v>2015</v>
      </c>
    </row>
    <row r="872" spans="1:14" x14ac:dyDescent="0.25">
      <c r="A872" s="30">
        <v>766888</v>
      </c>
      <c r="B872" s="30" t="s">
        <v>627</v>
      </c>
      <c r="C872" s="16" t="s">
        <v>2987</v>
      </c>
      <c r="D872" s="16">
        <v>16</v>
      </c>
      <c r="E872" s="16" t="s">
        <v>2950</v>
      </c>
      <c r="F872" s="30" t="s">
        <v>810</v>
      </c>
      <c r="G872" s="30">
        <v>1001</v>
      </c>
      <c r="H872" s="30">
        <v>4</v>
      </c>
      <c r="I872" s="30">
        <v>7932.2</v>
      </c>
      <c r="J872" s="38">
        <v>42112</v>
      </c>
      <c r="K872" s="30">
        <v>12168</v>
      </c>
      <c r="L872" s="19">
        <f>DAY(Таблица14[[#This Row],[Д/проводки]])</f>
        <v>18</v>
      </c>
      <c r="M872" s="19">
        <f>MONTH(Таблица14[[#This Row],[Д/проводки]])</f>
        <v>4</v>
      </c>
      <c r="N872" s="19">
        <f>YEAR(Таблица14[[#This Row],[Д/проводки]])</f>
        <v>2015</v>
      </c>
    </row>
    <row r="873" spans="1:14" x14ac:dyDescent="0.25">
      <c r="A873" s="30">
        <v>820365</v>
      </c>
      <c r="B873" s="30" t="s">
        <v>557</v>
      </c>
      <c r="C873" s="16" t="s">
        <v>2982</v>
      </c>
      <c r="D873" s="16">
        <v>15</v>
      </c>
      <c r="E873" s="16" t="s">
        <v>2949</v>
      </c>
      <c r="F873" s="30" t="s">
        <v>810</v>
      </c>
      <c r="G873" s="30">
        <v>1001</v>
      </c>
      <c r="H873" s="30">
        <v>4</v>
      </c>
      <c r="I873" s="30">
        <v>7269.98</v>
      </c>
      <c r="J873" s="38">
        <v>42112</v>
      </c>
      <c r="K873" s="30">
        <v>13276</v>
      </c>
      <c r="L873" s="19">
        <f>DAY(Таблица14[[#This Row],[Д/проводки]])</f>
        <v>18</v>
      </c>
      <c r="M873" s="19">
        <f>MONTH(Таблица14[[#This Row],[Д/проводки]])</f>
        <v>4</v>
      </c>
      <c r="N873" s="19">
        <f>YEAR(Таблица14[[#This Row],[Д/проводки]])</f>
        <v>2015</v>
      </c>
    </row>
    <row r="874" spans="1:14" x14ac:dyDescent="0.25">
      <c r="A874" s="30">
        <v>941464</v>
      </c>
      <c r="B874" s="30" t="s">
        <v>923</v>
      </c>
      <c r="C874" s="16" t="s">
        <v>3133</v>
      </c>
      <c r="D874" s="16">
        <v>13</v>
      </c>
      <c r="E874" s="16" t="s">
        <v>3206</v>
      </c>
      <c r="F874" s="30" t="s">
        <v>811</v>
      </c>
      <c r="G874" s="30">
        <v>1001</v>
      </c>
      <c r="H874" s="30">
        <v>1</v>
      </c>
      <c r="I874" s="30">
        <v>506.81</v>
      </c>
      <c r="J874" s="38">
        <v>42112</v>
      </c>
      <c r="K874" s="30">
        <v>688</v>
      </c>
      <c r="L874" s="19">
        <f>DAY(Таблица14[[#This Row],[Д/проводки]])</f>
        <v>18</v>
      </c>
      <c r="M874" s="19">
        <f>MONTH(Таблица14[[#This Row],[Д/проводки]])</f>
        <v>4</v>
      </c>
      <c r="N874" s="19">
        <f>YEAR(Таблица14[[#This Row],[Д/проводки]])</f>
        <v>2015</v>
      </c>
    </row>
    <row r="875" spans="1:14" x14ac:dyDescent="0.25">
      <c r="A875" s="30">
        <v>941466</v>
      </c>
      <c r="B875" s="30" t="s">
        <v>938</v>
      </c>
      <c r="C875" s="16" t="s">
        <v>3157</v>
      </c>
      <c r="D875" s="16">
        <v>13</v>
      </c>
      <c r="E875" s="16" t="s">
        <v>3206</v>
      </c>
      <c r="F875" s="30" t="s">
        <v>811</v>
      </c>
      <c r="G875" s="30">
        <v>1001</v>
      </c>
      <c r="H875" s="30">
        <v>2</v>
      </c>
      <c r="I875" s="30">
        <v>1166.5</v>
      </c>
      <c r="J875" s="38">
        <v>42112</v>
      </c>
      <c r="K875" s="30">
        <v>1582</v>
      </c>
      <c r="L875" s="19">
        <f>DAY(Таблица14[[#This Row],[Д/проводки]])</f>
        <v>18</v>
      </c>
      <c r="M875" s="19">
        <f>MONTH(Таблица14[[#This Row],[Д/проводки]])</f>
        <v>4</v>
      </c>
      <c r="N875" s="19">
        <f>YEAR(Таблица14[[#This Row],[Д/проводки]])</f>
        <v>2015</v>
      </c>
    </row>
    <row r="876" spans="1:14" x14ac:dyDescent="0.25">
      <c r="A876" s="30">
        <v>941602</v>
      </c>
      <c r="B876" s="30" t="s">
        <v>177</v>
      </c>
      <c r="C876" s="16" t="s">
        <v>2632</v>
      </c>
      <c r="D876" s="16">
        <v>15</v>
      </c>
      <c r="E876" s="16" t="s">
        <v>2937</v>
      </c>
      <c r="F876" s="30" t="s">
        <v>810</v>
      </c>
      <c r="G876" s="30">
        <v>1001</v>
      </c>
      <c r="H876" s="30">
        <v>4</v>
      </c>
      <c r="I876" s="30">
        <v>9762.7199999999993</v>
      </c>
      <c r="J876" s="38">
        <v>42112</v>
      </c>
      <c r="K876" s="30">
        <v>14400</v>
      </c>
      <c r="L876" s="19">
        <f>DAY(Таблица14[[#This Row],[Д/проводки]])</f>
        <v>18</v>
      </c>
      <c r="M876" s="19">
        <f>MONTH(Таблица14[[#This Row],[Д/проводки]])</f>
        <v>4</v>
      </c>
      <c r="N876" s="19">
        <f>YEAR(Таблица14[[#This Row],[Д/проводки]])</f>
        <v>2015</v>
      </c>
    </row>
    <row r="877" spans="1:14" x14ac:dyDescent="0.25">
      <c r="A877" s="30">
        <v>11628763</v>
      </c>
      <c r="B877" s="30" t="s">
        <v>3218</v>
      </c>
      <c r="C877" s="16" t="s">
        <v>3218</v>
      </c>
      <c r="D877" s="16" t="s">
        <v>3218</v>
      </c>
      <c r="E877" s="16" t="s">
        <v>3218</v>
      </c>
      <c r="F877" s="16" t="s">
        <v>3218</v>
      </c>
      <c r="G877" s="30">
        <v>1001</v>
      </c>
      <c r="H877" s="30">
        <v>4</v>
      </c>
      <c r="I877" s="30">
        <v>10355.6</v>
      </c>
      <c r="J877" s="38">
        <v>42112</v>
      </c>
      <c r="K877" s="30">
        <v>12908</v>
      </c>
      <c r="L877" s="19">
        <f>DAY(Таблица14[[#This Row],[Д/проводки]])</f>
        <v>18</v>
      </c>
      <c r="M877" s="19">
        <f>MONTH(Таблица14[[#This Row],[Д/проводки]])</f>
        <v>4</v>
      </c>
      <c r="N877" s="19">
        <f>YEAR(Таблица14[[#This Row],[Д/проводки]])</f>
        <v>2015</v>
      </c>
    </row>
    <row r="878" spans="1:14" x14ac:dyDescent="0.25">
      <c r="A878" s="30">
        <v>405618</v>
      </c>
      <c r="B878" s="30" t="s">
        <v>58</v>
      </c>
      <c r="C878" s="16" t="s">
        <v>2953</v>
      </c>
      <c r="D878" s="16">
        <v>14</v>
      </c>
      <c r="E878" s="16" t="s">
        <v>2938</v>
      </c>
      <c r="F878" s="30" t="s">
        <v>810</v>
      </c>
      <c r="G878" s="30">
        <v>1002</v>
      </c>
      <c r="H878" s="30">
        <v>4</v>
      </c>
      <c r="I878" s="30">
        <v>5695.77</v>
      </c>
      <c r="J878" s="38">
        <v>42112</v>
      </c>
      <c r="K878" s="30">
        <v>8972</v>
      </c>
      <c r="L878" s="19">
        <f>DAY(Таблица14[[#This Row],[Д/проводки]])</f>
        <v>18</v>
      </c>
      <c r="M878" s="19">
        <f>MONTH(Таблица14[[#This Row],[Д/проводки]])</f>
        <v>4</v>
      </c>
      <c r="N878" s="19">
        <f>YEAR(Таблица14[[#This Row],[Д/проводки]])</f>
        <v>2015</v>
      </c>
    </row>
    <row r="879" spans="1:14" x14ac:dyDescent="0.25">
      <c r="A879" s="30">
        <v>447788</v>
      </c>
      <c r="B879" s="30" t="s">
        <v>863</v>
      </c>
      <c r="C879" s="16" t="s">
        <v>2940</v>
      </c>
      <c r="D879" s="16">
        <v>15</v>
      </c>
      <c r="E879" s="16" t="s">
        <v>2937</v>
      </c>
      <c r="F879" s="30" t="s">
        <v>811</v>
      </c>
      <c r="G879" s="30">
        <v>1002</v>
      </c>
      <c r="H879" s="30">
        <v>4</v>
      </c>
      <c r="I879" s="30">
        <v>4116</v>
      </c>
      <c r="J879" s="38">
        <v>42112</v>
      </c>
      <c r="K879" s="30">
        <v>5680</v>
      </c>
      <c r="L879" s="19">
        <f>DAY(Таблица14[[#This Row],[Д/проводки]])</f>
        <v>18</v>
      </c>
      <c r="M879" s="19">
        <f>MONTH(Таблица14[[#This Row],[Д/проводки]])</f>
        <v>4</v>
      </c>
      <c r="N879" s="19">
        <f>YEAR(Таблица14[[#This Row],[Д/проводки]])</f>
        <v>2015</v>
      </c>
    </row>
    <row r="880" spans="1:14" x14ac:dyDescent="0.25">
      <c r="A880" s="30">
        <v>661542</v>
      </c>
      <c r="B880" s="30" t="s">
        <v>1966</v>
      </c>
      <c r="C880" s="16" t="s">
        <v>2972</v>
      </c>
      <c r="D880" s="16">
        <v>15</v>
      </c>
      <c r="E880" s="16" t="s">
        <v>2971</v>
      </c>
      <c r="F880" s="30" t="s">
        <v>810</v>
      </c>
      <c r="G880" s="30">
        <v>1002</v>
      </c>
      <c r="H880" s="30">
        <v>4</v>
      </c>
      <c r="I880" s="30">
        <v>6779.68</v>
      </c>
      <c r="J880" s="38">
        <v>42112</v>
      </c>
      <c r="K880" s="30">
        <v>10608</v>
      </c>
      <c r="L880" s="19">
        <f>DAY(Таблица14[[#This Row],[Д/проводки]])</f>
        <v>18</v>
      </c>
      <c r="M880" s="19">
        <f>MONTH(Таблица14[[#This Row],[Д/проводки]])</f>
        <v>4</v>
      </c>
      <c r="N880" s="19">
        <f>YEAR(Таблица14[[#This Row],[Д/проводки]])</f>
        <v>2015</v>
      </c>
    </row>
    <row r="881" spans="1:14" x14ac:dyDescent="0.25">
      <c r="A881" s="30">
        <v>661724</v>
      </c>
      <c r="B881" s="30" t="s">
        <v>205</v>
      </c>
      <c r="C881" s="16" t="s">
        <v>2633</v>
      </c>
      <c r="D881" s="16">
        <v>16</v>
      </c>
      <c r="E881" s="16" t="s">
        <v>3208</v>
      </c>
      <c r="F881" s="30" t="s">
        <v>810</v>
      </c>
      <c r="G881" s="30">
        <v>1002</v>
      </c>
      <c r="H881" s="30">
        <v>4</v>
      </c>
      <c r="I881" s="30">
        <v>7617.38</v>
      </c>
      <c r="J881" s="38">
        <v>42112</v>
      </c>
      <c r="K881" s="30">
        <v>12532</v>
      </c>
      <c r="L881" s="19">
        <f>DAY(Таблица14[[#This Row],[Д/проводки]])</f>
        <v>18</v>
      </c>
      <c r="M881" s="19">
        <f>MONTH(Таблица14[[#This Row],[Д/проводки]])</f>
        <v>4</v>
      </c>
      <c r="N881" s="19">
        <f>YEAR(Таблица14[[#This Row],[Д/проводки]])</f>
        <v>2015</v>
      </c>
    </row>
    <row r="882" spans="1:14" x14ac:dyDescent="0.25">
      <c r="A882" s="30">
        <v>819419</v>
      </c>
      <c r="B882" s="30" t="s">
        <v>745</v>
      </c>
      <c r="C882" s="16" t="s">
        <v>3176</v>
      </c>
      <c r="D882" s="16">
        <v>17</v>
      </c>
      <c r="E882" s="16" t="s">
        <v>2993</v>
      </c>
      <c r="F882" s="30" t="s">
        <v>810</v>
      </c>
      <c r="G882" s="30">
        <v>1002</v>
      </c>
      <c r="H882" s="30">
        <v>4</v>
      </c>
      <c r="I882" s="30">
        <v>14523.72</v>
      </c>
      <c r="J882" s="38">
        <v>42112</v>
      </c>
      <c r="K882" s="30">
        <v>23440</v>
      </c>
      <c r="L882" s="19">
        <f>DAY(Таблица14[[#This Row],[Д/проводки]])</f>
        <v>18</v>
      </c>
      <c r="M882" s="19">
        <f>MONTH(Таблица14[[#This Row],[Д/проводки]])</f>
        <v>4</v>
      </c>
      <c r="N882" s="19">
        <f>YEAR(Таблица14[[#This Row],[Д/проводки]])</f>
        <v>2015</v>
      </c>
    </row>
    <row r="883" spans="1:14" x14ac:dyDescent="0.25">
      <c r="A883" s="30">
        <v>941466</v>
      </c>
      <c r="B883" s="30" t="s">
        <v>938</v>
      </c>
      <c r="C883" s="16" t="s">
        <v>3157</v>
      </c>
      <c r="D883" s="16">
        <v>13</v>
      </c>
      <c r="E883" s="16" t="s">
        <v>3206</v>
      </c>
      <c r="F883" s="30" t="s">
        <v>811</v>
      </c>
      <c r="G883" s="30">
        <v>1002</v>
      </c>
      <c r="H883" s="30">
        <v>4</v>
      </c>
      <c r="I883" s="30">
        <v>2332.08</v>
      </c>
      <c r="J883" s="38">
        <v>42112</v>
      </c>
      <c r="K883" s="30">
        <v>3164</v>
      </c>
      <c r="L883" s="19">
        <f>DAY(Таблица14[[#This Row],[Д/проводки]])</f>
        <v>18</v>
      </c>
      <c r="M883" s="19">
        <f>MONTH(Таблица14[[#This Row],[Д/проводки]])</f>
        <v>4</v>
      </c>
      <c r="N883" s="19">
        <f>YEAR(Таблица14[[#This Row],[Д/проводки]])</f>
        <v>2015</v>
      </c>
    </row>
    <row r="884" spans="1:14" x14ac:dyDescent="0.25">
      <c r="A884" s="30">
        <v>941616</v>
      </c>
      <c r="B884" s="30" t="s">
        <v>343</v>
      </c>
      <c r="C884" s="16" t="s">
        <v>927</v>
      </c>
      <c r="D884" s="16">
        <v>14</v>
      </c>
      <c r="E884" s="16" t="s">
        <v>2941</v>
      </c>
      <c r="F884" s="30" t="s">
        <v>810</v>
      </c>
      <c r="G884" s="30">
        <v>1002</v>
      </c>
      <c r="H884" s="30">
        <v>4</v>
      </c>
      <c r="I884" s="30">
        <v>8016.96</v>
      </c>
      <c r="J884" s="38">
        <v>42112</v>
      </c>
      <c r="K884" s="30">
        <v>11824</v>
      </c>
      <c r="L884" s="19">
        <f>DAY(Таблица14[[#This Row],[Д/проводки]])</f>
        <v>18</v>
      </c>
      <c r="M884" s="19">
        <f>MONTH(Таблица14[[#This Row],[Д/проводки]])</f>
        <v>4</v>
      </c>
      <c r="N884" s="19">
        <f>YEAR(Таблица14[[#This Row],[Д/проводки]])</f>
        <v>2015</v>
      </c>
    </row>
    <row r="885" spans="1:14" x14ac:dyDescent="0.25">
      <c r="A885" s="30">
        <v>408920</v>
      </c>
      <c r="B885" s="30" t="s">
        <v>618</v>
      </c>
      <c r="C885" s="16" t="s">
        <v>3155</v>
      </c>
      <c r="D885" s="16">
        <v>16</v>
      </c>
      <c r="E885" s="16" t="s">
        <v>2950</v>
      </c>
      <c r="F885" s="30" t="s">
        <v>810</v>
      </c>
      <c r="G885" s="30">
        <v>1001</v>
      </c>
      <c r="H885" s="30">
        <v>4</v>
      </c>
      <c r="I885" s="30">
        <v>10847.44</v>
      </c>
      <c r="J885" s="38">
        <v>42113</v>
      </c>
      <c r="K885" s="30">
        <v>16000</v>
      </c>
      <c r="L885" s="19">
        <f>DAY(Таблица14[[#This Row],[Д/проводки]])</f>
        <v>19</v>
      </c>
      <c r="M885" s="19">
        <f>MONTH(Таблица14[[#This Row],[Д/проводки]])</f>
        <v>4</v>
      </c>
      <c r="N885" s="19">
        <f>YEAR(Таблица14[[#This Row],[Д/проводки]])</f>
        <v>2015</v>
      </c>
    </row>
    <row r="886" spans="1:14" x14ac:dyDescent="0.25">
      <c r="A886" s="30">
        <v>819419</v>
      </c>
      <c r="B886" s="30" t="s">
        <v>745</v>
      </c>
      <c r="C886" s="16" t="s">
        <v>3176</v>
      </c>
      <c r="D886" s="16">
        <v>17</v>
      </c>
      <c r="E886" s="16" t="s">
        <v>2993</v>
      </c>
      <c r="F886" s="30" t="s">
        <v>810</v>
      </c>
      <c r="G886" s="30">
        <v>1001</v>
      </c>
      <c r="H886" s="30">
        <v>4</v>
      </c>
      <c r="I886" s="30">
        <v>13863.52</v>
      </c>
      <c r="J886" s="38">
        <v>42113</v>
      </c>
      <c r="K886" s="30">
        <v>23440</v>
      </c>
      <c r="L886" s="19">
        <f>DAY(Таблица14[[#This Row],[Д/проводки]])</f>
        <v>19</v>
      </c>
      <c r="M886" s="19">
        <f>MONTH(Таблица14[[#This Row],[Д/проводки]])</f>
        <v>4</v>
      </c>
      <c r="N886" s="19">
        <f>YEAR(Таблица14[[#This Row],[Д/проводки]])</f>
        <v>2015</v>
      </c>
    </row>
    <row r="887" spans="1:14" x14ac:dyDescent="0.25">
      <c r="A887" s="30">
        <v>941465</v>
      </c>
      <c r="B887" s="30" t="s">
        <v>930</v>
      </c>
      <c r="C887" s="16" t="s">
        <v>927</v>
      </c>
      <c r="D887" s="16">
        <v>14</v>
      </c>
      <c r="E887" s="16" t="s">
        <v>2941</v>
      </c>
      <c r="F887" s="30" t="s">
        <v>811</v>
      </c>
      <c r="G887" s="30">
        <v>1001</v>
      </c>
      <c r="H887" s="30">
        <v>4</v>
      </c>
      <c r="I887" s="30">
        <v>2542.36</v>
      </c>
      <c r="J887" s="38">
        <v>42113</v>
      </c>
      <c r="K887" s="30">
        <v>3452</v>
      </c>
      <c r="L887" s="19">
        <f>DAY(Таблица14[[#This Row],[Д/проводки]])</f>
        <v>19</v>
      </c>
      <c r="M887" s="19">
        <f>MONTH(Таблица14[[#This Row],[Д/проводки]])</f>
        <v>4</v>
      </c>
      <c r="N887" s="19">
        <f>YEAR(Таблица14[[#This Row],[Д/проводки]])</f>
        <v>2015</v>
      </c>
    </row>
    <row r="888" spans="1:14" x14ac:dyDescent="0.25">
      <c r="A888" s="30">
        <v>941466</v>
      </c>
      <c r="B888" s="30" t="s">
        <v>938</v>
      </c>
      <c r="C888" s="16" t="s">
        <v>3157</v>
      </c>
      <c r="D888" s="16">
        <v>13</v>
      </c>
      <c r="E888" s="16" t="s">
        <v>3206</v>
      </c>
      <c r="F888" s="30" t="s">
        <v>811</v>
      </c>
      <c r="G888" s="30">
        <v>1001</v>
      </c>
      <c r="H888" s="30">
        <v>2</v>
      </c>
      <c r="I888" s="30">
        <v>1166.5</v>
      </c>
      <c r="J888" s="38">
        <v>42113</v>
      </c>
      <c r="K888" s="30">
        <v>1582</v>
      </c>
      <c r="L888" s="19">
        <f>DAY(Таблица14[[#This Row],[Д/проводки]])</f>
        <v>19</v>
      </c>
      <c r="M888" s="19">
        <f>MONTH(Таблица14[[#This Row],[Д/проводки]])</f>
        <v>4</v>
      </c>
      <c r="N888" s="19">
        <f>YEAR(Таблица14[[#This Row],[Д/проводки]])</f>
        <v>2015</v>
      </c>
    </row>
    <row r="889" spans="1:14" x14ac:dyDescent="0.25">
      <c r="A889" s="30">
        <v>405336</v>
      </c>
      <c r="B889" s="30" t="s">
        <v>44</v>
      </c>
      <c r="C889" s="16" t="s">
        <v>2961</v>
      </c>
      <c r="D889" s="16">
        <v>14</v>
      </c>
      <c r="E889" s="16" t="s">
        <v>2938</v>
      </c>
      <c r="F889" s="30" t="s">
        <v>810</v>
      </c>
      <c r="G889" s="30">
        <v>1002</v>
      </c>
      <c r="H889" s="30">
        <v>4</v>
      </c>
      <c r="I889" s="30">
        <v>7406.76</v>
      </c>
      <c r="J889" s="38">
        <v>42113</v>
      </c>
      <c r="K889" s="30">
        <v>10924</v>
      </c>
      <c r="L889" s="19">
        <f>DAY(Таблица14[[#This Row],[Д/проводки]])</f>
        <v>19</v>
      </c>
      <c r="M889" s="19">
        <f>MONTH(Таблица14[[#This Row],[Д/проводки]])</f>
        <v>4</v>
      </c>
      <c r="N889" s="19">
        <f>YEAR(Таблица14[[#This Row],[Д/проводки]])</f>
        <v>2015</v>
      </c>
    </row>
    <row r="890" spans="1:14" x14ac:dyDescent="0.25">
      <c r="A890" s="30">
        <v>941465</v>
      </c>
      <c r="B890" s="30" t="s">
        <v>930</v>
      </c>
      <c r="C890" s="16" t="s">
        <v>927</v>
      </c>
      <c r="D890" s="16">
        <v>14</v>
      </c>
      <c r="E890" s="16" t="s">
        <v>2941</v>
      </c>
      <c r="F890" s="30" t="s">
        <v>811</v>
      </c>
      <c r="G890" s="30">
        <v>1002</v>
      </c>
      <c r="H890" s="30">
        <v>4</v>
      </c>
      <c r="I890" s="30">
        <v>2541.36</v>
      </c>
      <c r="J890" s="38">
        <v>42113</v>
      </c>
      <c r="K890" s="30">
        <v>3452</v>
      </c>
      <c r="L890" s="19">
        <f>DAY(Таблица14[[#This Row],[Д/проводки]])</f>
        <v>19</v>
      </c>
      <c r="M890" s="19">
        <f>MONTH(Таблица14[[#This Row],[Д/проводки]])</f>
        <v>4</v>
      </c>
      <c r="N890" s="19">
        <f>YEAR(Таблица14[[#This Row],[Д/проводки]])</f>
        <v>2015</v>
      </c>
    </row>
    <row r="891" spans="1:14" x14ac:dyDescent="0.25">
      <c r="A891" s="30">
        <v>941610</v>
      </c>
      <c r="B891" s="30" t="s">
        <v>707</v>
      </c>
      <c r="C891" s="16" t="s">
        <v>2991</v>
      </c>
      <c r="D891" s="16">
        <v>16</v>
      </c>
      <c r="E891" s="16" t="s">
        <v>2950</v>
      </c>
      <c r="F891" s="30" t="s">
        <v>810</v>
      </c>
      <c r="G891" s="30">
        <v>1002</v>
      </c>
      <c r="H891" s="30">
        <v>4</v>
      </c>
      <c r="I891" s="30">
        <v>10847.44</v>
      </c>
      <c r="J891" s="38">
        <v>42113</v>
      </c>
      <c r="K891" s="30">
        <v>16000</v>
      </c>
      <c r="L891" s="19">
        <f>DAY(Таблица14[[#This Row],[Д/проводки]])</f>
        <v>19</v>
      </c>
      <c r="M891" s="19">
        <f>MONTH(Таблица14[[#This Row],[Д/проводки]])</f>
        <v>4</v>
      </c>
      <c r="N891" s="19">
        <f>YEAR(Таблица14[[#This Row],[Д/проводки]])</f>
        <v>2015</v>
      </c>
    </row>
    <row r="892" spans="1:14" x14ac:dyDescent="0.25">
      <c r="A892" s="30">
        <v>941621</v>
      </c>
      <c r="B892" s="30" t="s">
        <v>173</v>
      </c>
      <c r="C892" s="16" t="s">
        <v>2954</v>
      </c>
      <c r="D892" s="16">
        <v>15</v>
      </c>
      <c r="E892" s="16" t="s">
        <v>2937</v>
      </c>
      <c r="F892" s="30" t="s">
        <v>810</v>
      </c>
      <c r="G892" s="30">
        <v>1002</v>
      </c>
      <c r="H892" s="30">
        <v>4</v>
      </c>
      <c r="I892" s="30">
        <v>9000</v>
      </c>
      <c r="J892" s="38">
        <v>42113</v>
      </c>
      <c r="K892" s="30">
        <v>13276</v>
      </c>
      <c r="L892" s="19">
        <f>DAY(Таблица14[[#This Row],[Д/проводки]])</f>
        <v>19</v>
      </c>
      <c r="M892" s="19">
        <f>MONTH(Таблица14[[#This Row],[Д/проводки]])</f>
        <v>4</v>
      </c>
      <c r="N892" s="19">
        <f>YEAR(Таблица14[[#This Row],[Д/проводки]])</f>
        <v>2015</v>
      </c>
    </row>
    <row r="893" spans="1:14" x14ac:dyDescent="0.25">
      <c r="A893" s="30">
        <v>408889</v>
      </c>
      <c r="B893" s="30" t="s">
        <v>110</v>
      </c>
      <c r="C893" s="16" t="s">
        <v>2645</v>
      </c>
      <c r="D893" s="16">
        <v>15</v>
      </c>
      <c r="E893" s="16" t="s">
        <v>2937</v>
      </c>
      <c r="F893" s="30" t="s">
        <v>810</v>
      </c>
      <c r="G893" s="30">
        <v>1001</v>
      </c>
      <c r="H893" s="30">
        <v>4</v>
      </c>
      <c r="I893" s="30">
        <v>9000</v>
      </c>
      <c r="J893" s="38">
        <v>42114</v>
      </c>
      <c r="K893" s="30">
        <v>13276</v>
      </c>
      <c r="L893" s="19">
        <f>DAY(Таблица14[[#This Row],[Д/проводки]])</f>
        <v>20</v>
      </c>
      <c r="M893" s="19">
        <f>MONTH(Таблица14[[#This Row],[Д/проводки]])</f>
        <v>4</v>
      </c>
      <c r="N893" s="19">
        <f>YEAR(Таблица14[[#This Row],[Д/проводки]])</f>
        <v>2015</v>
      </c>
    </row>
    <row r="894" spans="1:14" x14ac:dyDescent="0.25">
      <c r="A894" s="30">
        <v>876272</v>
      </c>
      <c r="B894" s="30" t="s">
        <v>876</v>
      </c>
      <c r="C894" s="16" t="s">
        <v>877</v>
      </c>
      <c r="D894" s="16">
        <v>16</v>
      </c>
      <c r="E894" s="16" t="s">
        <v>2950</v>
      </c>
      <c r="F894" s="30" t="s">
        <v>811</v>
      </c>
      <c r="G894" s="30">
        <v>1001</v>
      </c>
      <c r="H894" s="30">
        <v>4</v>
      </c>
      <c r="I894" s="30">
        <v>3593.08</v>
      </c>
      <c r="J894" s="38">
        <v>42114</v>
      </c>
      <c r="K894" s="30">
        <v>7452</v>
      </c>
      <c r="L894" s="19">
        <f>DAY(Таблица14[[#This Row],[Д/проводки]])</f>
        <v>20</v>
      </c>
      <c r="M894" s="19">
        <f>MONTH(Таблица14[[#This Row],[Д/проводки]])</f>
        <v>4</v>
      </c>
      <c r="N894" s="19">
        <f>YEAR(Таблица14[[#This Row],[Д/проводки]])</f>
        <v>2015</v>
      </c>
    </row>
    <row r="895" spans="1:14" x14ac:dyDescent="0.25">
      <c r="A895" s="30">
        <v>763966</v>
      </c>
      <c r="B895" s="30" t="s">
        <v>123</v>
      </c>
      <c r="C895" s="16" t="s">
        <v>2947</v>
      </c>
      <c r="D895" s="16">
        <v>15</v>
      </c>
      <c r="E895" s="16" t="s">
        <v>2937</v>
      </c>
      <c r="F895" s="30" t="s">
        <v>810</v>
      </c>
      <c r="G895" s="30">
        <v>1002</v>
      </c>
      <c r="H895" s="30">
        <v>4</v>
      </c>
      <c r="I895" s="30">
        <v>8576.2800000000007</v>
      </c>
      <c r="J895" s="38">
        <v>42114</v>
      </c>
      <c r="K895" s="30">
        <v>12652</v>
      </c>
      <c r="L895" s="19">
        <f>DAY(Таблица14[[#This Row],[Д/проводки]])</f>
        <v>20</v>
      </c>
      <c r="M895" s="19">
        <f>MONTH(Таблица14[[#This Row],[Д/проводки]])</f>
        <v>4</v>
      </c>
      <c r="N895" s="19">
        <f>YEAR(Таблица14[[#This Row],[Д/проводки]])</f>
        <v>2015</v>
      </c>
    </row>
    <row r="896" spans="1:14" x14ac:dyDescent="0.25">
      <c r="A896" s="30">
        <v>941598</v>
      </c>
      <c r="B896" s="30" t="s">
        <v>41</v>
      </c>
      <c r="C896" s="16" t="s">
        <v>899</v>
      </c>
      <c r="D896" s="16">
        <v>14</v>
      </c>
      <c r="E896" s="16" t="s">
        <v>2938</v>
      </c>
      <c r="F896" s="30" t="s">
        <v>810</v>
      </c>
      <c r="G896" s="30">
        <v>1002</v>
      </c>
      <c r="H896" s="30">
        <v>4</v>
      </c>
      <c r="I896" s="30">
        <v>7050.84</v>
      </c>
      <c r="J896" s="38">
        <v>42114</v>
      </c>
      <c r="K896" s="30">
        <v>10400</v>
      </c>
      <c r="L896" s="19">
        <f>DAY(Таблица14[[#This Row],[Д/проводки]])</f>
        <v>20</v>
      </c>
      <c r="M896" s="19">
        <f>MONTH(Таблица14[[#This Row],[Д/проводки]])</f>
        <v>4</v>
      </c>
      <c r="N896" s="19">
        <f>YEAR(Таблица14[[#This Row],[Д/проводки]])</f>
        <v>2015</v>
      </c>
    </row>
    <row r="897" spans="1:14" x14ac:dyDescent="0.25">
      <c r="A897" s="30">
        <v>941464</v>
      </c>
      <c r="B897" s="30" t="s">
        <v>923</v>
      </c>
      <c r="C897" s="16" t="s">
        <v>3133</v>
      </c>
      <c r="D897" s="16">
        <v>13</v>
      </c>
      <c r="E897" s="16" t="s">
        <v>3206</v>
      </c>
      <c r="F897" s="30" t="s">
        <v>811</v>
      </c>
      <c r="G897" s="30">
        <v>1001</v>
      </c>
      <c r="H897" s="30">
        <v>4</v>
      </c>
      <c r="I897" s="30">
        <v>2026.44</v>
      </c>
      <c r="J897" s="38">
        <v>42115</v>
      </c>
      <c r="K897" s="30">
        <v>2752</v>
      </c>
      <c r="L897" s="19">
        <f>DAY(Таблица14[[#This Row],[Д/проводки]])</f>
        <v>21</v>
      </c>
      <c r="M897" s="19">
        <f>MONTH(Таблица14[[#This Row],[Д/проводки]])</f>
        <v>4</v>
      </c>
      <c r="N897" s="19">
        <f>YEAR(Таблица14[[#This Row],[Д/проводки]])</f>
        <v>2015</v>
      </c>
    </row>
    <row r="898" spans="1:14" x14ac:dyDescent="0.25">
      <c r="A898" s="30">
        <v>11620048</v>
      </c>
      <c r="B898" s="30" t="s">
        <v>3218</v>
      </c>
      <c r="C898" s="16" t="s">
        <v>3218</v>
      </c>
      <c r="D898" s="16" t="s">
        <v>3218</v>
      </c>
      <c r="E898" s="16" t="s">
        <v>3218</v>
      </c>
      <c r="F898" s="16" t="s">
        <v>3218</v>
      </c>
      <c r="G898" s="30">
        <v>1002</v>
      </c>
      <c r="H898" s="30">
        <v>1</v>
      </c>
      <c r="I898" s="30">
        <v>1844</v>
      </c>
      <c r="J898" s="38">
        <v>42115</v>
      </c>
      <c r="K898" s="30">
        <v>3100</v>
      </c>
      <c r="L898" s="19">
        <f>DAY(Таблица14[[#This Row],[Д/проводки]])</f>
        <v>21</v>
      </c>
      <c r="M898" s="19">
        <f>MONTH(Таблица14[[#This Row],[Д/проводки]])</f>
        <v>4</v>
      </c>
      <c r="N898" s="19">
        <f>YEAR(Таблица14[[#This Row],[Д/проводки]])</f>
        <v>2015</v>
      </c>
    </row>
    <row r="899" spans="1:14" x14ac:dyDescent="0.25">
      <c r="A899" s="30">
        <v>447788</v>
      </c>
      <c r="B899" s="30" t="s">
        <v>863</v>
      </c>
      <c r="C899" s="16" t="s">
        <v>2940</v>
      </c>
      <c r="D899" s="16">
        <v>15</v>
      </c>
      <c r="E899" s="16" t="s">
        <v>2937</v>
      </c>
      <c r="F899" s="30" t="s">
        <v>811</v>
      </c>
      <c r="G899" s="30">
        <v>1001</v>
      </c>
      <c r="H899" s="30">
        <v>4</v>
      </c>
      <c r="I899" s="30">
        <v>4116</v>
      </c>
      <c r="J899" s="38">
        <v>42116</v>
      </c>
      <c r="K899" s="30">
        <v>5680</v>
      </c>
      <c r="L899" s="19">
        <f>DAY(Таблица14[[#This Row],[Д/проводки]])</f>
        <v>22</v>
      </c>
      <c r="M899" s="19">
        <f>MONTH(Таблица14[[#This Row],[Д/проводки]])</f>
        <v>4</v>
      </c>
      <c r="N899" s="19">
        <f>YEAR(Таблица14[[#This Row],[Д/проводки]])</f>
        <v>2015</v>
      </c>
    </row>
    <row r="900" spans="1:14" x14ac:dyDescent="0.25">
      <c r="A900" s="30">
        <v>941618</v>
      </c>
      <c r="B900" s="30" t="s">
        <v>36</v>
      </c>
      <c r="C900" s="16" t="s">
        <v>899</v>
      </c>
      <c r="D900" s="16">
        <v>14</v>
      </c>
      <c r="E900" s="16" t="s">
        <v>2938</v>
      </c>
      <c r="F900" s="30" t="s">
        <v>810</v>
      </c>
      <c r="G900" s="30">
        <v>1002</v>
      </c>
      <c r="H900" s="30">
        <v>4</v>
      </c>
      <c r="I900" s="30">
        <v>8016.96</v>
      </c>
      <c r="J900" s="38">
        <v>42116</v>
      </c>
      <c r="K900" s="30">
        <v>11824</v>
      </c>
      <c r="L900" s="19">
        <f>DAY(Таблица14[[#This Row],[Д/проводки]])</f>
        <v>22</v>
      </c>
      <c r="M900" s="19">
        <f>MONTH(Таблица14[[#This Row],[Д/проводки]])</f>
        <v>4</v>
      </c>
      <c r="N900" s="19">
        <f>YEAR(Таблица14[[#This Row],[Д/проводки]])</f>
        <v>2015</v>
      </c>
    </row>
    <row r="901" spans="1:14" x14ac:dyDescent="0.25">
      <c r="A901" s="30">
        <v>941464</v>
      </c>
      <c r="B901" s="30" t="s">
        <v>923</v>
      </c>
      <c r="C901" s="16" t="s">
        <v>3133</v>
      </c>
      <c r="D901" s="16">
        <v>13</v>
      </c>
      <c r="E901" s="16" t="s">
        <v>3206</v>
      </c>
      <c r="F901" s="30" t="s">
        <v>811</v>
      </c>
      <c r="G901" s="30">
        <v>1001</v>
      </c>
      <c r="H901" s="30">
        <v>4</v>
      </c>
      <c r="I901" s="30">
        <v>2026.44</v>
      </c>
      <c r="J901" s="38">
        <v>42117</v>
      </c>
      <c r="K901" s="30">
        <v>2752</v>
      </c>
      <c r="L901" s="19">
        <f>DAY(Таблица14[[#This Row],[Д/проводки]])</f>
        <v>23</v>
      </c>
      <c r="M901" s="19">
        <f>MONTH(Таблица14[[#This Row],[Д/проводки]])</f>
        <v>4</v>
      </c>
      <c r="N901" s="19">
        <f>YEAR(Таблица14[[#This Row],[Д/проводки]])</f>
        <v>2015</v>
      </c>
    </row>
    <row r="902" spans="1:14" x14ac:dyDescent="0.25">
      <c r="A902" s="30">
        <v>941466</v>
      </c>
      <c r="B902" s="30" t="s">
        <v>938</v>
      </c>
      <c r="C902" s="16" t="s">
        <v>3157</v>
      </c>
      <c r="D902" s="16">
        <v>13</v>
      </c>
      <c r="E902" s="16" t="s">
        <v>3206</v>
      </c>
      <c r="F902" s="30" t="s">
        <v>811</v>
      </c>
      <c r="G902" s="30">
        <v>1001</v>
      </c>
      <c r="H902" s="30">
        <v>2</v>
      </c>
      <c r="I902" s="30">
        <v>1166.04</v>
      </c>
      <c r="J902" s="38">
        <v>42117</v>
      </c>
      <c r="K902" s="30">
        <v>1582</v>
      </c>
      <c r="L902" s="19">
        <f>DAY(Таблица14[[#This Row],[Д/проводки]])</f>
        <v>23</v>
      </c>
      <c r="M902" s="19">
        <f>MONTH(Таблица14[[#This Row],[Д/проводки]])</f>
        <v>4</v>
      </c>
      <c r="N902" s="19">
        <f>YEAR(Таблица14[[#This Row],[Д/проводки]])</f>
        <v>2015</v>
      </c>
    </row>
    <row r="903" spans="1:14" x14ac:dyDescent="0.25">
      <c r="A903" s="30">
        <v>405676</v>
      </c>
      <c r="B903" s="30" t="s">
        <v>249</v>
      </c>
      <c r="C903" s="16" t="s">
        <v>2967</v>
      </c>
      <c r="D903" s="16">
        <v>15</v>
      </c>
      <c r="E903" s="16" t="s">
        <v>2948</v>
      </c>
      <c r="F903" s="30" t="s">
        <v>810</v>
      </c>
      <c r="G903" s="30">
        <v>1001</v>
      </c>
      <c r="H903" s="30">
        <v>4</v>
      </c>
      <c r="I903" s="30">
        <v>8653.64</v>
      </c>
      <c r="J903" s="38">
        <v>42118</v>
      </c>
      <c r="K903" s="30">
        <v>13276</v>
      </c>
      <c r="L903" s="19">
        <f>DAY(Таблица14[[#This Row],[Д/проводки]])</f>
        <v>24</v>
      </c>
      <c r="M903" s="19">
        <f>MONTH(Таблица14[[#This Row],[Д/проводки]])</f>
        <v>4</v>
      </c>
      <c r="N903" s="19">
        <f>YEAR(Таблица14[[#This Row],[Д/проводки]])</f>
        <v>2015</v>
      </c>
    </row>
    <row r="904" spans="1:14" x14ac:dyDescent="0.25">
      <c r="A904" s="30">
        <v>876255</v>
      </c>
      <c r="B904" s="30" t="s">
        <v>905</v>
      </c>
      <c r="C904" s="16" t="s">
        <v>904</v>
      </c>
      <c r="D904" s="16">
        <v>14</v>
      </c>
      <c r="E904" s="16" t="s">
        <v>2938</v>
      </c>
      <c r="F904" s="30" t="s">
        <v>811</v>
      </c>
      <c r="G904" s="30">
        <v>1001</v>
      </c>
      <c r="H904" s="30">
        <v>2</v>
      </c>
      <c r="I904" s="30">
        <v>1340.88</v>
      </c>
      <c r="J904" s="38">
        <v>42118</v>
      </c>
      <c r="K904" s="30">
        <v>1820</v>
      </c>
      <c r="L904" s="19">
        <f>DAY(Таблица14[[#This Row],[Д/проводки]])</f>
        <v>24</v>
      </c>
      <c r="M904" s="19">
        <f>MONTH(Таблица14[[#This Row],[Д/проводки]])</f>
        <v>4</v>
      </c>
      <c r="N904" s="19">
        <f>YEAR(Таблица14[[#This Row],[Д/проводки]])</f>
        <v>2015</v>
      </c>
    </row>
    <row r="905" spans="1:14" x14ac:dyDescent="0.25">
      <c r="A905" s="30">
        <v>939650</v>
      </c>
      <c r="B905" s="30" t="s">
        <v>658</v>
      </c>
      <c r="C905" s="16" t="s">
        <v>2988</v>
      </c>
      <c r="D905" s="16">
        <v>16</v>
      </c>
      <c r="E905" s="16" t="s">
        <v>2950</v>
      </c>
      <c r="F905" s="30" t="s">
        <v>810</v>
      </c>
      <c r="G905" s="30">
        <v>1001</v>
      </c>
      <c r="H905" s="30">
        <v>4</v>
      </c>
      <c r="I905" s="30">
        <v>11762.72</v>
      </c>
      <c r="J905" s="38">
        <v>42118</v>
      </c>
      <c r="K905" s="30">
        <v>17352</v>
      </c>
      <c r="L905" s="19">
        <f>DAY(Таблица14[[#This Row],[Д/проводки]])</f>
        <v>24</v>
      </c>
      <c r="M905" s="19">
        <f>MONTH(Таблица14[[#This Row],[Д/проводки]])</f>
        <v>4</v>
      </c>
      <c r="N905" s="19">
        <f>YEAR(Таблица14[[#This Row],[Д/проводки]])</f>
        <v>2015</v>
      </c>
    </row>
    <row r="906" spans="1:14" x14ac:dyDescent="0.25">
      <c r="A906" s="30">
        <v>941464</v>
      </c>
      <c r="B906" s="30" t="s">
        <v>923</v>
      </c>
      <c r="C906" s="16" t="s">
        <v>3133</v>
      </c>
      <c r="D906" s="16">
        <v>13</v>
      </c>
      <c r="E906" s="16" t="s">
        <v>3206</v>
      </c>
      <c r="F906" s="30" t="s">
        <v>811</v>
      </c>
      <c r="G906" s="30">
        <v>1001</v>
      </c>
      <c r="H906" s="30">
        <v>4</v>
      </c>
      <c r="I906" s="30">
        <v>2026.44</v>
      </c>
      <c r="J906" s="38">
        <v>42118</v>
      </c>
      <c r="K906" s="30">
        <v>2752</v>
      </c>
      <c r="L906" s="19">
        <f>DAY(Таблица14[[#This Row],[Д/проводки]])</f>
        <v>24</v>
      </c>
      <c r="M906" s="19">
        <f>MONTH(Таблица14[[#This Row],[Д/проводки]])</f>
        <v>4</v>
      </c>
      <c r="N906" s="19">
        <f>YEAR(Таблица14[[#This Row],[Д/проводки]])</f>
        <v>2015</v>
      </c>
    </row>
    <row r="907" spans="1:14" x14ac:dyDescent="0.25">
      <c r="A907" s="30">
        <v>665694</v>
      </c>
      <c r="B907" s="30" t="s">
        <v>144</v>
      </c>
      <c r="C907" s="16" t="s">
        <v>2632</v>
      </c>
      <c r="D907" s="16">
        <v>15</v>
      </c>
      <c r="E907" s="16" t="s">
        <v>2937</v>
      </c>
      <c r="F907" s="30" t="s">
        <v>810</v>
      </c>
      <c r="G907" s="30">
        <v>1002</v>
      </c>
      <c r="H907" s="30">
        <v>4</v>
      </c>
      <c r="I907" s="30">
        <v>7259.26</v>
      </c>
      <c r="J907" s="38">
        <v>42118</v>
      </c>
      <c r="K907" s="30">
        <v>13276</v>
      </c>
      <c r="L907" s="19">
        <f>DAY(Таблица14[[#This Row],[Д/проводки]])</f>
        <v>24</v>
      </c>
      <c r="M907" s="19">
        <f>MONTH(Таблица14[[#This Row],[Д/проводки]])</f>
        <v>4</v>
      </c>
      <c r="N907" s="19">
        <f>YEAR(Таблица14[[#This Row],[Д/проводки]])</f>
        <v>2015</v>
      </c>
    </row>
    <row r="908" spans="1:14" x14ac:dyDescent="0.25">
      <c r="A908" s="30">
        <v>11639904</v>
      </c>
      <c r="B908" s="30" t="s">
        <v>3218</v>
      </c>
      <c r="C908" s="16" t="s">
        <v>3218</v>
      </c>
      <c r="D908" s="16" t="s">
        <v>3218</v>
      </c>
      <c r="E908" s="16" t="s">
        <v>3218</v>
      </c>
      <c r="F908" s="16" t="s">
        <v>3218</v>
      </c>
      <c r="G908" s="30">
        <v>1002</v>
      </c>
      <c r="H908" s="30">
        <v>4</v>
      </c>
      <c r="I908" s="30">
        <v>12332</v>
      </c>
      <c r="J908" s="38">
        <v>42118</v>
      </c>
      <c r="K908" s="30">
        <v>15728</v>
      </c>
      <c r="L908" s="19">
        <f>DAY(Таблица14[[#This Row],[Д/проводки]])</f>
        <v>24</v>
      </c>
      <c r="M908" s="19">
        <f>MONTH(Таблица14[[#This Row],[Д/проводки]])</f>
        <v>4</v>
      </c>
      <c r="N908" s="19">
        <f>YEAR(Таблица14[[#This Row],[Д/проводки]])</f>
        <v>2015</v>
      </c>
    </row>
    <row r="909" spans="1:14" x14ac:dyDescent="0.25">
      <c r="A909" s="30">
        <v>408943</v>
      </c>
      <c r="B909" s="30" t="s">
        <v>412</v>
      </c>
      <c r="C909" s="16" t="s">
        <v>918</v>
      </c>
      <c r="D909" s="16">
        <v>16</v>
      </c>
      <c r="E909" s="16" t="s">
        <v>2970</v>
      </c>
      <c r="F909" s="30" t="s">
        <v>810</v>
      </c>
      <c r="G909" s="30">
        <v>1001</v>
      </c>
      <c r="H909" s="30">
        <v>4</v>
      </c>
      <c r="I909" s="30">
        <v>10847.44</v>
      </c>
      <c r="J909" s="38">
        <v>42119</v>
      </c>
      <c r="K909" s="30">
        <v>16000</v>
      </c>
      <c r="L909" s="19">
        <f>DAY(Таблица14[[#This Row],[Д/проводки]])</f>
        <v>25</v>
      </c>
      <c r="M909" s="19">
        <f>MONTH(Таблица14[[#This Row],[Д/проводки]])</f>
        <v>4</v>
      </c>
      <c r="N909" s="19">
        <f>YEAR(Таблица14[[#This Row],[Д/проводки]])</f>
        <v>2015</v>
      </c>
    </row>
    <row r="910" spans="1:14" x14ac:dyDescent="0.25">
      <c r="A910" s="30">
        <v>820365</v>
      </c>
      <c r="B910" s="30" t="s">
        <v>557</v>
      </c>
      <c r="C910" s="16" t="s">
        <v>2982</v>
      </c>
      <c r="D910" s="16">
        <v>15</v>
      </c>
      <c r="E910" s="16" t="s">
        <v>2949</v>
      </c>
      <c r="F910" s="30" t="s">
        <v>810</v>
      </c>
      <c r="G910" s="30">
        <v>1001</v>
      </c>
      <c r="H910" s="30">
        <v>4</v>
      </c>
      <c r="I910" s="30">
        <v>7270</v>
      </c>
      <c r="J910" s="38">
        <v>42119</v>
      </c>
      <c r="K910" s="30">
        <v>13276</v>
      </c>
      <c r="L910" s="19">
        <f>DAY(Таблица14[[#This Row],[Д/проводки]])</f>
        <v>25</v>
      </c>
      <c r="M910" s="19">
        <f>MONTH(Таблица14[[#This Row],[Д/проводки]])</f>
        <v>4</v>
      </c>
      <c r="N910" s="19">
        <f>YEAR(Таблица14[[#This Row],[Д/проводки]])</f>
        <v>2015</v>
      </c>
    </row>
    <row r="911" spans="1:14" x14ac:dyDescent="0.25">
      <c r="A911" s="30">
        <v>938853</v>
      </c>
      <c r="B911" s="30" t="s">
        <v>83</v>
      </c>
      <c r="C911" s="16" t="s">
        <v>904</v>
      </c>
      <c r="D911" s="16">
        <v>14</v>
      </c>
      <c r="E911" s="16" t="s">
        <v>2938</v>
      </c>
      <c r="F911" s="30" t="s">
        <v>810</v>
      </c>
      <c r="G911" s="30">
        <v>1001</v>
      </c>
      <c r="H911" s="30">
        <v>4</v>
      </c>
      <c r="I911" s="30">
        <v>8016.96</v>
      </c>
      <c r="J911" s="38">
        <v>42119</v>
      </c>
      <c r="K911" s="30">
        <v>11824</v>
      </c>
      <c r="L911" s="19">
        <f>DAY(Таблица14[[#This Row],[Д/проводки]])</f>
        <v>25</v>
      </c>
      <c r="M911" s="19">
        <f>MONTH(Таблица14[[#This Row],[Д/проводки]])</f>
        <v>4</v>
      </c>
      <c r="N911" s="19">
        <f>YEAR(Таблица14[[#This Row],[Д/проводки]])</f>
        <v>2015</v>
      </c>
    </row>
    <row r="912" spans="1:14" x14ac:dyDescent="0.25">
      <c r="A912" s="30">
        <v>754174</v>
      </c>
      <c r="B912" s="30" t="s">
        <v>903</v>
      </c>
      <c r="C912" s="16" t="s">
        <v>904</v>
      </c>
      <c r="D912" s="16">
        <v>14</v>
      </c>
      <c r="E912" s="16" t="s">
        <v>2938</v>
      </c>
      <c r="F912" s="30" t="s">
        <v>811</v>
      </c>
      <c r="G912" s="30">
        <v>1002</v>
      </c>
      <c r="H912" s="30">
        <v>4</v>
      </c>
      <c r="I912" s="30">
        <v>4152.5600000000004</v>
      </c>
      <c r="J912" s="38">
        <v>42119</v>
      </c>
      <c r="K912" s="30">
        <v>5520</v>
      </c>
      <c r="L912" s="19">
        <f>DAY(Таблица14[[#This Row],[Д/проводки]])</f>
        <v>25</v>
      </c>
      <c r="M912" s="19">
        <f>MONTH(Таблица14[[#This Row],[Д/проводки]])</f>
        <v>4</v>
      </c>
      <c r="N912" s="19">
        <f>YEAR(Таблица14[[#This Row],[Д/проводки]])</f>
        <v>2015</v>
      </c>
    </row>
    <row r="913" spans="1:14" x14ac:dyDescent="0.25">
      <c r="A913" s="30">
        <v>886827</v>
      </c>
      <c r="B913" s="30" t="s">
        <v>305</v>
      </c>
      <c r="C913" s="16" t="s">
        <v>3129</v>
      </c>
      <c r="D913" s="16">
        <v>13</v>
      </c>
      <c r="E913" s="16" t="s">
        <v>3206</v>
      </c>
      <c r="F913" s="30" t="s">
        <v>810</v>
      </c>
      <c r="G913" s="30">
        <v>1002</v>
      </c>
      <c r="H913" s="30">
        <v>4</v>
      </c>
      <c r="I913" s="30">
        <v>4271.28</v>
      </c>
      <c r="J913" s="38">
        <v>42119</v>
      </c>
      <c r="K913" s="30">
        <v>7816</v>
      </c>
      <c r="L913" s="19">
        <f>DAY(Таблица14[[#This Row],[Д/проводки]])</f>
        <v>25</v>
      </c>
      <c r="M913" s="19">
        <f>MONTH(Таблица14[[#This Row],[Д/проводки]])</f>
        <v>4</v>
      </c>
      <c r="N913" s="19">
        <f>YEAR(Таблица14[[#This Row],[Д/проводки]])</f>
        <v>2015</v>
      </c>
    </row>
    <row r="914" spans="1:14" x14ac:dyDescent="0.25">
      <c r="A914" s="30">
        <v>938848</v>
      </c>
      <c r="B914" s="30" t="s">
        <v>404</v>
      </c>
      <c r="C914" s="16" t="s">
        <v>918</v>
      </c>
      <c r="D914" s="16">
        <v>16</v>
      </c>
      <c r="E914" s="16" t="s">
        <v>2970</v>
      </c>
      <c r="F914" s="30" t="s">
        <v>810</v>
      </c>
      <c r="G914" s="30">
        <v>1002</v>
      </c>
      <c r="H914" s="30">
        <v>4</v>
      </c>
      <c r="I914" s="30">
        <v>11762.72</v>
      </c>
      <c r="J914" s="38">
        <v>42119</v>
      </c>
      <c r="K914" s="30">
        <v>17352</v>
      </c>
      <c r="L914" s="19">
        <f>DAY(Таблица14[[#This Row],[Д/проводки]])</f>
        <v>25</v>
      </c>
      <c r="M914" s="19">
        <f>MONTH(Таблица14[[#This Row],[Д/проводки]])</f>
        <v>4</v>
      </c>
      <c r="N914" s="19">
        <f>YEAR(Таблица14[[#This Row],[Д/проводки]])</f>
        <v>2015</v>
      </c>
    </row>
    <row r="915" spans="1:14" x14ac:dyDescent="0.25">
      <c r="A915" s="30">
        <v>665963</v>
      </c>
      <c r="B915" s="30" t="s">
        <v>187</v>
      </c>
      <c r="C915" s="16" t="s">
        <v>2957</v>
      </c>
      <c r="D915" s="16">
        <v>15</v>
      </c>
      <c r="E915" s="16" t="s">
        <v>2937</v>
      </c>
      <c r="F915" s="30" t="s">
        <v>810</v>
      </c>
      <c r="G915" s="30">
        <v>1001</v>
      </c>
      <c r="H915" s="30">
        <v>4</v>
      </c>
      <c r="I915" s="30">
        <v>9000</v>
      </c>
      <c r="J915" s="38">
        <v>42120</v>
      </c>
      <c r="K915" s="30">
        <v>13276</v>
      </c>
      <c r="L915" s="19">
        <f>DAY(Таблица14[[#This Row],[Д/проводки]])</f>
        <v>26</v>
      </c>
      <c r="M915" s="19">
        <f>MONTH(Таблица14[[#This Row],[Д/проводки]])</f>
        <v>4</v>
      </c>
      <c r="N915" s="19">
        <f>YEAR(Таблица14[[#This Row],[Д/проводки]])</f>
        <v>2015</v>
      </c>
    </row>
    <row r="916" spans="1:14" x14ac:dyDescent="0.25">
      <c r="A916" s="30">
        <v>876259</v>
      </c>
      <c r="B916" s="30" t="s">
        <v>887</v>
      </c>
      <c r="C916" s="16" t="s">
        <v>2954</v>
      </c>
      <c r="D916" s="16">
        <v>15</v>
      </c>
      <c r="E916" s="16" t="s">
        <v>2937</v>
      </c>
      <c r="F916" s="30" t="s">
        <v>811</v>
      </c>
      <c r="G916" s="30">
        <v>1001</v>
      </c>
      <c r="H916" s="30">
        <v>4</v>
      </c>
      <c r="I916" s="30">
        <v>3584.48</v>
      </c>
      <c r="J916" s="38">
        <v>42120</v>
      </c>
      <c r="K916" s="30">
        <v>4760</v>
      </c>
      <c r="L916" s="19">
        <f>DAY(Таблица14[[#This Row],[Д/проводки]])</f>
        <v>26</v>
      </c>
      <c r="M916" s="19">
        <f>MONTH(Таблица14[[#This Row],[Д/проводки]])</f>
        <v>4</v>
      </c>
      <c r="N916" s="19">
        <f>YEAR(Таблица14[[#This Row],[Д/проводки]])</f>
        <v>2015</v>
      </c>
    </row>
    <row r="917" spans="1:14" x14ac:dyDescent="0.25">
      <c r="A917" s="30">
        <v>665967</v>
      </c>
      <c r="B917" s="30" t="s">
        <v>145</v>
      </c>
      <c r="C917" s="16" t="s">
        <v>2632</v>
      </c>
      <c r="D917" s="16">
        <v>15</v>
      </c>
      <c r="E917" s="16" t="s">
        <v>2937</v>
      </c>
      <c r="F917" s="30" t="s">
        <v>810</v>
      </c>
      <c r="G917" s="30">
        <v>1002</v>
      </c>
      <c r="H917" s="30">
        <v>4</v>
      </c>
      <c r="I917" s="30">
        <v>7713.08</v>
      </c>
      <c r="J917" s="38">
        <v>42120</v>
      </c>
      <c r="K917" s="30">
        <v>12652</v>
      </c>
      <c r="L917" s="19">
        <f>DAY(Таблица14[[#This Row],[Д/проводки]])</f>
        <v>26</v>
      </c>
      <c r="M917" s="19">
        <f>MONTH(Таблица14[[#This Row],[Д/проводки]])</f>
        <v>4</v>
      </c>
      <c r="N917" s="19">
        <f>YEAR(Таблица14[[#This Row],[Д/проводки]])</f>
        <v>2015</v>
      </c>
    </row>
    <row r="918" spans="1:14" x14ac:dyDescent="0.25">
      <c r="A918" s="30">
        <v>759256</v>
      </c>
      <c r="B918" s="30" t="s">
        <v>102</v>
      </c>
      <c r="C918" s="16" t="s">
        <v>2962</v>
      </c>
      <c r="D918" s="16">
        <v>15</v>
      </c>
      <c r="E918" s="16" t="s">
        <v>2937</v>
      </c>
      <c r="F918" s="30" t="s">
        <v>810</v>
      </c>
      <c r="G918" s="30">
        <v>1002</v>
      </c>
      <c r="H918" s="30">
        <v>4</v>
      </c>
      <c r="I918" s="30">
        <v>8576.2800000000007</v>
      </c>
      <c r="J918" s="38">
        <v>42120</v>
      </c>
      <c r="K918" s="30">
        <v>12652</v>
      </c>
      <c r="L918" s="19">
        <f>DAY(Таблица14[[#This Row],[Д/проводки]])</f>
        <v>26</v>
      </c>
      <c r="M918" s="19">
        <f>MONTH(Таблица14[[#This Row],[Д/проводки]])</f>
        <v>4</v>
      </c>
      <c r="N918" s="19">
        <f>YEAR(Таблица14[[#This Row],[Д/проводки]])</f>
        <v>2015</v>
      </c>
    </row>
    <row r="919" spans="1:14" x14ac:dyDescent="0.25">
      <c r="A919" s="30">
        <v>828789</v>
      </c>
      <c r="B919" s="30" t="s">
        <v>690</v>
      </c>
      <c r="C919" s="16" t="s">
        <v>877</v>
      </c>
      <c r="D919" s="16">
        <v>16</v>
      </c>
      <c r="E919" s="16" t="s">
        <v>2950</v>
      </c>
      <c r="F919" s="30" t="s">
        <v>810</v>
      </c>
      <c r="G919" s="30">
        <v>1002</v>
      </c>
      <c r="H919" s="30">
        <v>4</v>
      </c>
      <c r="I919" s="30">
        <v>10847.44</v>
      </c>
      <c r="J919" s="38">
        <v>42120</v>
      </c>
      <c r="K919" s="30">
        <v>16000</v>
      </c>
      <c r="L919" s="19">
        <f>DAY(Таблица14[[#This Row],[Д/проводки]])</f>
        <v>26</v>
      </c>
      <c r="M919" s="19">
        <f>MONTH(Таблица14[[#This Row],[Д/проводки]])</f>
        <v>4</v>
      </c>
      <c r="N919" s="19">
        <f>YEAR(Таблица14[[#This Row],[Д/проводки]])</f>
        <v>2015</v>
      </c>
    </row>
    <row r="920" spans="1:14" x14ac:dyDescent="0.25">
      <c r="A920" s="30">
        <v>665796</v>
      </c>
      <c r="B920" s="30" t="s">
        <v>616</v>
      </c>
      <c r="C920" s="16" t="s">
        <v>2985</v>
      </c>
      <c r="D920" s="16">
        <v>16</v>
      </c>
      <c r="E920" s="16" t="s">
        <v>2950</v>
      </c>
      <c r="F920" s="30" t="s">
        <v>810</v>
      </c>
      <c r="G920" s="30">
        <v>1002</v>
      </c>
      <c r="H920" s="30">
        <v>4</v>
      </c>
      <c r="I920" s="30">
        <v>10762.72</v>
      </c>
      <c r="J920" s="38">
        <v>42121</v>
      </c>
      <c r="K920" s="30">
        <v>15876</v>
      </c>
      <c r="L920" s="19">
        <f>DAY(Таблица14[[#This Row],[Д/проводки]])</f>
        <v>27</v>
      </c>
      <c r="M920" s="19">
        <f>MONTH(Таблица14[[#This Row],[Д/проводки]])</f>
        <v>4</v>
      </c>
      <c r="N920" s="19">
        <f>YEAR(Таблица14[[#This Row],[Д/проводки]])</f>
        <v>2015</v>
      </c>
    </row>
    <row r="921" spans="1:14" x14ac:dyDescent="0.25">
      <c r="A921" s="30">
        <v>405706</v>
      </c>
      <c r="B921" s="30" t="s">
        <v>514</v>
      </c>
      <c r="C921" s="16" t="s">
        <v>2980</v>
      </c>
      <c r="D921" s="16">
        <v>16</v>
      </c>
      <c r="E921" s="16" t="s">
        <v>2964</v>
      </c>
      <c r="F921" s="30" t="s">
        <v>810</v>
      </c>
      <c r="G921" s="30">
        <v>1001</v>
      </c>
      <c r="H921" s="30">
        <v>4</v>
      </c>
      <c r="I921" s="30">
        <v>10847.44</v>
      </c>
      <c r="J921" s="38">
        <v>42122</v>
      </c>
      <c r="K921" s="30">
        <v>16000</v>
      </c>
      <c r="L921" s="19">
        <f>DAY(Таблица14[[#This Row],[Д/проводки]])</f>
        <v>28</v>
      </c>
      <c r="M921" s="19">
        <f>MONTH(Таблица14[[#This Row],[Д/проводки]])</f>
        <v>4</v>
      </c>
      <c r="N921" s="19">
        <f>YEAR(Таблица14[[#This Row],[Д/проводки]])</f>
        <v>2015</v>
      </c>
    </row>
    <row r="922" spans="1:14" x14ac:dyDescent="0.25">
      <c r="A922" s="30">
        <v>661623</v>
      </c>
      <c r="B922" s="30" t="s">
        <v>625</v>
      </c>
      <c r="C922" s="16" t="s">
        <v>2987</v>
      </c>
      <c r="D922" s="16">
        <v>16</v>
      </c>
      <c r="E922" s="16" t="s">
        <v>2950</v>
      </c>
      <c r="F922" s="30" t="s">
        <v>810</v>
      </c>
      <c r="G922" s="30">
        <v>1002</v>
      </c>
      <c r="H922" s="30">
        <v>4</v>
      </c>
      <c r="I922" s="30">
        <v>8172.27</v>
      </c>
      <c r="J922" s="38">
        <v>42122</v>
      </c>
      <c r="K922" s="30">
        <v>12532</v>
      </c>
      <c r="L922" s="19">
        <f>DAY(Таблица14[[#This Row],[Д/проводки]])</f>
        <v>28</v>
      </c>
      <c r="M922" s="19">
        <f>MONTH(Таблица14[[#This Row],[Д/проводки]])</f>
        <v>4</v>
      </c>
      <c r="N922" s="19">
        <f>YEAR(Таблица14[[#This Row],[Д/проводки]])</f>
        <v>2015</v>
      </c>
    </row>
    <row r="923" spans="1:14" x14ac:dyDescent="0.25">
      <c r="A923" s="30">
        <v>661899</v>
      </c>
      <c r="B923" s="30" t="s">
        <v>314</v>
      </c>
      <c r="C923" s="16" t="s">
        <v>927</v>
      </c>
      <c r="D923" s="16">
        <v>14</v>
      </c>
      <c r="E923" s="16" t="s">
        <v>2941</v>
      </c>
      <c r="F923" s="30" t="s">
        <v>810</v>
      </c>
      <c r="G923" s="30">
        <v>1002</v>
      </c>
      <c r="H923" s="30">
        <v>4</v>
      </c>
      <c r="I923" s="30">
        <v>7050.84</v>
      </c>
      <c r="J923" s="38">
        <v>42122</v>
      </c>
      <c r="K923" s="30">
        <v>10400</v>
      </c>
      <c r="L923" s="19">
        <f>DAY(Таблица14[[#This Row],[Д/проводки]])</f>
        <v>28</v>
      </c>
      <c r="M923" s="19">
        <f>MONTH(Таблица14[[#This Row],[Д/проводки]])</f>
        <v>4</v>
      </c>
      <c r="N923" s="19">
        <f>YEAR(Таблица14[[#This Row],[Д/проводки]])</f>
        <v>2015</v>
      </c>
    </row>
    <row r="924" spans="1:14" x14ac:dyDescent="0.25">
      <c r="A924" s="30">
        <v>941466</v>
      </c>
      <c r="B924" s="30" t="s">
        <v>938</v>
      </c>
      <c r="C924" s="16" t="s">
        <v>3157</v>
      </c>
      <c r="D924" s="16">
        <v>13</v>
      </c>
      <c r="E924" s="16" t="s">
        <v>3206</v>
      </c>
      <c r="F924" s="30" t="s">
        <v>811</v>
      </c>
      <c r="G924" s="30">
        <v>1002</v>
      </c>
      <c r="H924" s="30">
        <v>4</v>
      </c>
      <c r="I924" s="30">
        <v>2332.08</v>
      </c>
      <c r="J924" s="38">
        <v>42122</v>
      </c>
      <c r="K924" s="30">
        <v>3164</v>
      </c>
      <c r="L924" s="19">
        <f>DAY(Таблица14[[#This Row],[Д/проводки]])</f>
        <v>28</v>
      </c>
      <c r="M924" s="19">
        <f>MONTH(Таблица14[[#This Row],[Д/проводки]])</f>
        <v>4</v>
      </c>
      <c r="N924" s="19">
        <f>YEAR(Таблица14[[#This Row],[Д/проводки]])</f>
        <v>2015</v>
      </c>
    </row>
    <row r="925" spans="1:14" x14ac:dyDescent="0.25">
      <c r="A925" s="30">
        <v>447788</v>
      </c>
      <c r="B925" s="30" t="s">
        <v>863</v>
      </c>
      <c r="C925" s="16" t="s">
        <v>2940</v>
      </c>
      <c r="D925" s="16">
        <v>15</v>
      </c>
      <c r="E925" s="16" t="s">
        <v>2937</v>
      </c>
      <c r="F925" s="30" t="s">
        <v>811</v>
      </c>
      <c r="G925" s="30">
        <v>1001</v>
      </c>
      <c r="H925" s="30">
        <v>4</v>
      </c>
      <c r="I925" s="30">
        <v>4116</v>
      </c>
      <c r="J925" s="38">
        <v>42123</v>
      </c>
      <c r="K925" s="30">
        <v>5680</v>
      </c>
      <c r="L925" s="19">
        <f>DAY(Таблица14[[#This Row],[Д/проводки]])</f>
        <v>29</v>
      </c>
      <c r="M925" s="19">
        <f>MONTH(Таблица14[[#This Row],[Д/проводки]])</f>
        <v>4</v>
      </c>
      <c r="N925" s="19">
        <f>YEAR(Таблица14[[#This Row],[Д/проводки]])</f>
        <v>2015</v>
      </c>
    </row>
    <row r="926" spans="1:14" x14ac:dyDescent="0.25">
      <c r="A926" s="30">
        <v>895249</v>
      </c>
      <c r="B926" s="30" t="s">
        <v>901</v>
      </c>
      <c r="C926" s="16" t="s">
        <v>899</v>
      </c>
      <c r="D926" s="16">
        <v>14</v>
      </c>
      <c r="E926" s="16" t="s">
        <v>2938</v>
      </c>
      <c r="F926" s="30" t="s">
        <v>811</v>
      </c>
      <c r="G926" s="30">
        <v>1001</v>
      </c>
      <c r="H926" s="30">
        <v>4</v>
      </c>
      <c r="I926" s="30">
        <v>3205.72</v>
      </c>
      <c r="J926" s="38">
        <v>42123</v>
      </c>
      <c r="K926" s="30">
        <v>4720</v>
      </c>
      <c r="L926" s="19">
        <f>DAY(Таблица14[[#This Row],[Д/проводки]])</f>
        <v>29</v>
      </c>
      <c r="M926" s="19">
        <f>MONTH(Таблица14[[#This Row],[Д/проводки]])</f>
        <v>4</v>
      </c>
      <c r="N926" s="19">
        <f>YEAR(Таблица14[[#This Row],[Д/проводки]])</f>
        <v>2015</v>
      </c>
    </row>
    <row r="927" spans="1:14" x14ac:dyDescent="0.25">
      <c r="A927" s="30">
        <v>895825</v>
      </c>
      <c r="B927" s="30" t="s">
        <v>2737</v>
      </c>
      <c r="C927" s="16" t="s">
        <v>3167</v>
      </c>
      <c r="D927" s="16">
        <v>16</v>
      </c>
      <c r="E927" s="16" t="s">
        <v>3207</v>
      </c>
      <c r="F927" s="30" t="s">
        <v>811</v>
      </c>
      <c r="G927" s="30">
        <v>1002</v>
      </c>
      <c r="H927" s="30">
        <v>2</v>
      </c>
      <c r="I927" s="30">
        <v>1940.6</v>
      </c>
      <c r="J927" s="38">
        <v>42123</v>
      </c>
      <c r="K927" s="30">
        <v>2820</v>
      </c>
      <c r="L927" s="19">
        <f>DAY(Таблица14[[#This Row],[Д/проводки]])</f>
        <v>29</v>
      </c>
      <c r="M927" s="19">
        <f>MONTH(Таблица14[[#This Row],[Д/проводки]])</f>
        <v>4</v>
      </c>
      <c r="N927" s="19">
        <f>YEAR(Таблица14[[#This Row],[Д/проводки]])</f>
        <v>2015</v>
      </c>
    </row>
    <row r="928" spans="1:14" x14ac:dyDescent="0.25">
      <c r="A928" s="30">
        <v>941465</v>
      </c>
      <c r="B928" s="30" t="s">
        <v>930</v>
      </c>
      <c r="C928" s="16" t="s">
        <v>927</v>
      </c>
      <c r="D928" s="16">
        <v>14</v>
      </c>
      <c r="E928" s="16" t="s">
        <v>2941</v>
      </c>
      <c r="F928" s="30" t="s">
        <v>811</v>
      </c>
      <c r="G928" s="30">
        <v>1002</v>
      </c>
      <c r="H928" s="30">
        <v>8</v>
      </c>
      <c r="I928" s="30">
        <v>5082.72</v>
      </c>
      <c r="J928" s="38">
        <v>42123</v>
      </c>
      <c r="K928" s="30">
        <v>6904</v>
      </c>
      <c r="L928" s="19">
        <f>DAY(Таблица14[[#This Row],[Д/проводки]])</f>
        <v>29</v>
      </c>
      <c r="M928" s="19">
        <f>MONTH(Таблица14[[#This Row],[Д/проводки]])</f>
        <v>4</v>
      </c>
      <c r="N928" s="19">
        <f>YEAR(Таблица14[[#This Row],[Д/проводки]])</f>
        <v>2015</v>
      </c>
    </row>
    <row r="929" spans="1:14" x14ac:dyDescent="0.25">
      <c r="A929" s="30">
        <v>447822</v>
      </c>
      <c r="B929" s="30" t="s">
        <v>926</v>
      </c>
      <c r="C929" s="16" t="s">
        <v>927</v>
      </c>
      <c r="D929" s="16">
        <v>14</v>
      </c>
      <c r="E929" s="16" t="s">
        <v>2941</v>
      </c>
      <c r="F929" s="30" t="s">
        <v>811</v>
      </c>
      <c r="G929" s="30">
        <v>1001</v>
      </c>
      <c r="H929" s="30">
        <v>4</v>
      </c>
      <c r="I929" s="30">
        <v>2571.2399999999998</v>
      </c>
      <c r="J929" s="38">
        <v>42124</v>
      </c>
      <c r="K929" s="30">
        <v>3560</v>
      </c>
      <c r="L929" s="19">
        <f>DAY(Таблица14[[#This Row],[Д/проводки]])</f>
        <v>30</v>
      </c>
      <c r="M929" s="19">
        <f>MONTH(Таблица14[[#This Row],[Д/проводки]])</f>
        <v>4</v>
      </c>
      <c r="N929" s="19">
        <f>YEAR(Таблица14[[#This Row],[Д/проводки]])</f>
        <v>2015</v>
      </c>
    </row>
    <row r="930" spans="1:14" x14ac:dyDescent="0.25">
      <c r="A930" s="30">
        <v>941464</v>
      </c>
      <c r="B930" s="30" t="s">
        <v>923</v>
      </c>
      <c r="C930" s="16" t="s">
        <v>3133</v>
      </c>
      <c r="D930" s="16">
        <v>13</v>
      </c>
      <c r="E930" s="16" t="s">
        <v>3206</v>
      </c>
      <c r="F930" s="30" t="s">
        <v>811</v>
      </c>
      <c r="G930" s="30">
        <v>1001</v>
      </c>
      <c r="H930" s="30">
        <v>4</v>
      </c>
      <c r="I930" s="30">
        <v>2026.44</v>
      </c>
      <c r="J930" s="38">
        <v>42124</v>
      </c>
      <c r="K930" s="30">
        <v>2752</v>
      </c>
      <c r="L930" s="19">
        <f>DAY(Таблица14[[#This Row],[Д/проводки]])</f>
        <v>30</v>
      </c>
      <c r="M930" s="19">
        <f>MONTH(Таблица14[[#This Row],[Д/проводки]])</f>
        <v>4</v>
      </c>
      <c r="N930" s="19">
        <f>YEAR(Таблица14[[#This Row],[Д/проводки]])</f>
        <v>2015</v>
      </c>
    </row>
    <row r="931" spans="1:14" x14ac:dyDescent="0.25">
      <c r="A931" s="30">
        <v>11645822</v>
      </c>
      <c r="B931" s="30" t="s">
        <v>3218</v>
      </c>
      <c r="C931" s="16" t="s">
        <v>3218</v>
      </c>
      <c r="D931" s="16" t="s">
        <v>3218</v>
      </c>
      <c r="E931" s="16" t="s">
        <v>3218</v>
      </c>
      <c r="F931" s="16" t="s">
        <v>3218</v>
      </c>
      <c r="G931" s="30">
        <v>1001</v>
      </c>
      <c r="H931" s="30">
        <v>4</v>
      </c>
      <c r="I931" s="30">
        <v>9800</v>
      </c>
      <c r="J931" s="38">
        <v>42124</v>
      </c>
      <c r="K931" s="30">
        <v>12436</v>
      </c>
      <c r="L931" s="19">
        <f>DAY(Таблица14[[#This Row],[Д/проводки]])</f>
        <v>30</v>
      </c>
      <c r="M931" s="19">
        <f>MONTH(Таблица14[[#This Row],[Д/проводки]])</f>
        <v>4</v>
      </c>
      <c r="N931" s="19">
        <f>YEAR(Таблица14[[#This Row],[Д/проводки]])</f>
        <v>2015</v>
      </c>
    </row>
    <row r="932" spans="1:14" x14ac:dyDescent="0.25">
      <c r="A932" s="30">
        <v>11645826</v>
      </c>
      <c r="B932" s="30" t="s">
        <v>3218</v>
      </c>
      <c r="C932" s="16" t="s">
        <v>3218</v>
      </c>
      <c r="D932" s="16" t="s">
        <v>3218</v>
      </c>
      <c r="E932" s="16" t="s">
        <v>3218</v>
      </c>
      <c r="F932" s="16" t="s">
        <v>3218</v>
      </c>
      <c r="G932" s="30">
        <v>1001</v>
      </c>
      <c r="H932" s="30">
        <v>4</v>
      </c>
      <c r="I932" s="30">
        <v>17481.2</v>
      </c>
      <c r="J932" s="38">
        <v>42124</v>
      </c>
      <c r="K932" s="30">
        <v>22184</v>
      </c>
      <c r="L932" s="19">
        <f>DAY(Таблица14[[#This Row],[Д/проводки]])</f>
        <v>30</v>
      </c>
      <c r="M932" s="19">
        <f>MONTH(Таблица14[[#This Row],[Д/проводки]])</f>
        <v>4</v>
      </c>
      <c r="N932" s="19">
        <f>YEAR(Таблица14[[#This Row],[Д/проводки]])</f>
        <v>2015</v>
      </c>
    </row>
    <row r="933" spans="1:14" x14ac:dyDescent="0.25">
      <c r="A933" s="30">
        <v>661482</v>
      </c>
      <c r="B933" s="30" t="s">
        <v>936</v>
      </c>
      <c r="C933" s="16" t="s">
        <v>3157</v>
      </c>
      <c r="D933" s="16">
        <v>13</v>
      </c>
      <c r="E933" s="16" t="s">
        <v>3206</v>
      </c>
      <c r="F933" s="30" t="s">
        <v>811</v>
      </c>
      <c r="G933" s="30">
        <v>1002</v>
      </c>
      <c r="H933" s="30">
        <v>2</v>
      </c>
      <c r="I933" s="30">
        <v>917.9</v>
      </c>
      <c r="J933" s="38">
        <v>42124</v>
      </c>
      <c r="K933" s="30">
        <v>1354</v>
      </c>
      <c r="L933" s="19">
        <f>DAY(Таблица14[[#This Row],[Д/проводки]])</f>
        <v>30</v>
      </c>
      <c r="M933" s="19">
        <f>MONTH(Таблица14[[#This Row],[Д/проводки]])</f>
        <v>4</v>
      </c>
      <c r="N933" s="19">
        <f>YEAR(Таблица14[[#This Row],[Д/проводки]])</f>
        <v>2015</v>
      </c>
    </row>
    <row r="934" spans="1:14" x14ac:dyDescent="0.25">
      <c r="A934" s="30">
        <v>661641</v>
      </c>
      <c r="B934" s="30" t="s">
        <v>449</v>
      </c>
      <c r="C934" s="16" t="s">
        <v>2625</v>
      </c>
      <c r="D934" s="16">
        <v>16</v>
      </c>
      <c r="E934" s="16" t="s">
        <v>2974</v>
      </c>
      <c r="F934" s="30" t="s">
        <v>810</v>
      </c>
      <c r="G934" s="30">
        <v>1002</v>
      </c>
      <c r="H934" s="30">
        <v>4</v>
      </c>
      <c r="I934" s="30">
        <v>10847.44</v>
      </c>
      <c r="J934" s="38">
        <v>42124</v>
      </c>
      <c r="K934" s="30">
        <v>16000</v>
      </c>
      <c r="L934" s="19">
        <f>DAY(Таблица14[[#This Row],[Д/проводки]])</f>
        <v>30</v>
      </c>
      <c r="M934" s="19">
        <f>MONTH(Таблица14[[#This Row],[Д/проводки]])</f>
        <v>4</v>
      </c>
      <c r="N934" s="19">
        <f>YEAR(Таблица14[[#This Row],[Д/проводки]])</f>
        <v>2015</v>
      </c>
    </row>
    <row r="935" spans="1:14" x14ac:dyDescent="0.25">
      <c r="A935" s="30">
        <v>858291</v>
      </c>
      <c r="B935" s="30" t="s">
        <v>914</v>
      </c>
      <c r="C935" s="16" t="s">
        <v>2981</v>
      </c>
      <c r="D935" s="16">
        <v>16</v>
      </c>
      <c r="E935" s="16" t="s">
        <v>2964</v>
      </c>
      <c r="F935" s="30" t="s">
        <v>811</v>
      </c>
      <c r="G935" s="30">
        <v>1002</v>
      </c>
      <c r="H935" s="30">
        <v>4</v>
      </c>
      <c r="I935" s="30">
        <v>4476.24</v>
      </c>
      <c r="J935" s="38">
        <v>42124</v>
      </c>
      <c r="K935" s="30">
        <v>6868</v>
      </c>
      <c r="L935" s="19">
        <f>DAY(Таблица14[[#This Row],[Д/проводки]])</f>
        <v>30</v>
      </c>
      <c r="M935" s="19">
        <f>MONTH(Таблица14[[#This Row],[Д/проводки]])</f>
        <v>4</v>
      </c>
      <c r="N935" s="19">
        <f>YEAR(Таблица14[[#This Row],[Д/проводки]])</f>
        <v>2015</v>
      </c>
    </row>
    <row r="936" spans="1:14" x14ac:dyDescent="0.25">
      <c r="A936" s="30">
        <v>405674</v>
      </c>
      <c r="B936" s="30" t="s">
        <v>268</v>
      </c>
      <c r="C936" s="16" t="s">
        <v>2952</v>
      </c>
      <c r="D936" s="16">
        <v>15</v>
      </c>
      <c r="E936" s="16" t="s">
        <v>2948</v>
      </c>
      <c r="F936" s="30" t="s">
        <v>810</v>
      </c>
      <c r="G936" s="30">
        <v>1001</v>
      </c>
      <c r="H936" s="30">
        <v>4</v>
      </c>
      <c r="I936" s="30">
        <v>6983.08</v>
      </c>
      <c r="J936" s="38">
        <v>42125</v>
      </c>
      <c r="K936" s="30">
        <v>11128</v>
      </c>
      <c r="L936" s="19">
        <f>DAY(Таблица14[[#This Row],[Д/проводки]])</f>
        <v>1</v>
      </c>
      <c r="M936" s="19">
        <f>MONTH(Таблица14[[#This Row],[Д/проводки]])</f>
        <v>5</v>
      </c>
      <c r="N936" s="19">
        <f>YEAR(Таблица14[[#This Row],[Д/проводки]])</f>
        <v>2015</v>
      </c>
    </row>
    <row r="937" spans="1:14" x14ac:dyDescent="0.25">
      <c r="A937" s="30">
        <v>895249</v>
      </c>
      <c r="B937" s="30" t="s">
        <v>901</v>
      </c>
      <c r="C937" s="16" t="s">
        <v>899</v>
      </c>
      <c r="D937" s="16">
        <v>14</v>
      </c>
      <c r="E937" s="16" t="s">
        <v>2938</v>
      </c>
      <c r="F937" s="30" t="s">
        <v>811</v>
      </c>
      <c r="G937" s="30">
        <v>1001</v>
      </c>
      <c r="H937" s="30">
        <v>4</v>
      </c>
      <c r="I937" s="30">
        <v>3205.72</v>
      </c>
      <c r="J937" s="38">
        <v>42125</v>
      </c>
      <c r="K937" s="30">
        <v>4720</v>
      </c>
      <c r="L937" s="19">
        <f>DAY(Таблица14[[#This Row],[Д/проводки]])</f>
        <v>1</v>
      </c>
      <c r="M937" s="19">
        <f>MONTH(Таблица14[[#This Row],[Д/проводки]])</f>
        <v>5</v>
      </c>
      <c r="N937" s="19">
        <f>YEAR(Таблица14[[#This Row],[Д/проводки]])</f>
        <v>2015</v>
      </c>
    </row>
    <row r="938" spans="1:14" x14ac:dyDescent="0.25">
      <c r="A938" s="30">
        <v>926897</v>
      </c>
      <c r="B938" s="30" t="s">
        <v>944</v>
      </c>
      <c r="C938" s="16" t="s">
        <v>3184</v>
      </c>
      <c r="D938" s="16">
        <v>14</v>
      </c>
      <c r="E938" s="16" t="s">
        <v>2938</v>
      </c>
      <c r="F938" s="30" t="s">
        <v>811</v>
      </c>
      <c r="G938" s="30">
        <v>1001</v>
      </c>
      <c r="H938" s="30">
        <v>4</v>
      </c>
      <c r="I938" s="30">
        <v>4271.2</v>
      </c>
      <c r="J938" s="38">
        <v>42125</v>
      </c>
      <c r="K938" s="30">
        <v>5796</v>
      </c>
      <c r="L938" s="19">
        <f>DAY(Таблица14[[#This Row],[Д/проводки]])</f>
        <v>1</v>
      </c>
      <c r="M938" s="19">
        <f>MONTH(Таблица14[[#This Row],[Д/проводки]])</f>
        <v>5</v>
      </c>
      <c r="N938" s="19">
        <f>YEAR(Таблица14[[#This Row],[Д/проводки]])</f>
        <v>2015</v>
      </c>
    </row>
    <row r="939" spans="1:14" x14ac:dyDescent="0.25">
      <c r="A939" s="30">
        <v>941464</v>
      </c>
      <c r="B939" s="30" t="s">
        <v>923</v>
      </c>
      <c r="C939" s="16" t="s">
        <v>3133</v>
      </c>
      <c r="D939" s="16">
        <v>13</v>
      </c>
      <c r="E939" s="16" t="s">
        <v>3206</v>
      </c>
      <c r="F939" s="30" t="s">
        <v>811</v>
      </c>
      <c r="G939" s="30">
        <v>1001</v>
      </c>
      <c r="H939" s="30">
        <v>4</v>
      </c>
      <c r="I939" s="30">
        <v>2026.44</v>
      </c>
      <c r="J939" s="38">
        <v>42125</v>
      </c>
      <c r="K939" s="30">
        <v>2752</v>
      </c>
      <c r="L939" s="19">
        <f>DAY(Таблица14[[#This Row],[Д/проводки]])</f>
        <v>1</v>
      </c>
      <c r="M939" s="19">
        <f>MONTH(Таблица14[[#This Row],[Д/проводки]])</f>
        <v>5</v>
      </c>
      <c r="N939" s="19">
        <f>YEAR(Таблица14[[#This Row],[Д/проводки]])</f>
        <v>2015</v>
      </c>
    </row>
    <row r="940" spans="1:14" x14ac:dyDescent="0.25">
      <c r="A940" s="30">
        <v>661542</v>
      </c>
      <c r="B940" s="30" t="s">
        <v>1966</v>
      </c>
      <c r="C940" s="16" t="s">
        <v>2972</v>
      </c>
      <c r="D940" s="16">
        <v>15</v>
      </c>
      <c r="E940" s="16" t="s">
        <v>2971</v>
      </c>
      <c r="F940" s="30" t="s">
        <v>810</v>
      </c>
      <c r="G940" s="30">
        <v>1002</v>
      </c>
      <c r="H940" s="30">
        <v>4</v>
      </c>
      <c r="I940" s="30">
        <v>7228.84</v>
      </c>
      <c r="J940" s="38">
        <v>42125</v>
      </c>
      <c r="K940" s="30">
        <v>10608</v>
      </c>
      <c r="L940" s="19">
        <f>DAY(Таблица14[[#This Row],[Д/проводки]])</f>
        <v>1</v>
      </c>
      <c r="M940" s="19">
        <f>MONTH(Таблица14[[#This Row],[Д/проводки]])</f>
        <v>5</v>
      </c>
      <c r="N940" s="19">
        <f>YEAR(Таблица14[[#This Row],[Д/проводки]])</f>
        <v>2015</v>
      </c>
    </row>
    <row r="941" spans="1:14" x14ac:dyDescent="0.25">
      <c r="A941" s="30">
        <v>661571</v>
      </c>
      <c r="B941" s="30" t="s">
        <v>465</v>
      </c>
      <c r="C941" s="16" t="s">
        <v>3151</v>
      </c>
      <c r="D941" s="16">
        <v>16</v>
      </c>
      <c r="E941" s="16" t="s">
        <v>2974</v>
      </c>
      <c r="F941" s="30" t="s">
        <v>810</v>
      </c>
      <c r="G941" s="30">
        <v>1001</v>
      </c>
      <c r="H941" s="30">
        <v>4</v>
      </c>
      <c r="I941" s="30">
        <v>8164.89</v>
      </c>
      <c r="J941" s="38">
        <v>42126</v>
      </c>
      <c r="K941" s="30">
        <v>12532</v>
      </c>
      <c r="L941" s="19">
        <f>DAY(Таблица14[[#This Row],[Д/проводки]])</f>
        <v>2</v>
      </c>
      <c r="M941" s="19">
        <f>MONTH(Таблица14[[#This Row],[Д/проводки]])</f>
        <v>5</v>
      </c>
      <c r="N941" s="19">
        <f>YEAR(Таблица14[[#This Row],[Д/проводки]])</f>
        <v>2015</v>
      </c>
    </row>
    <row r="942" spans="1:14" x14ac:dyDescent="0.25">
      <c r="A942" s="30">
        <v>941465</v>
      </c>
      <c r="B942" s="30" t="s">
        <v>930</v>
      </c>
      <c r="C942" s="16" t="s">
        <v>927</v>
      </c>
      <c r="D942" s="16">
        <v>14</v>
      </c>
      <c r="E942" s="16" t="s">
        <v>2941</v>
      </c>
      <c r="F942" s="30" t="s">
        <v>811</v>
      </c>
      <c r="G942" s="30">
        <v>1001</v>
      </c>
      <c r="H942" s="30">
        <v>4</v>
      </c>
      <c r="I942" s="30">
        <v>2541.36</v>
      </c>
      <c r="J942" s="38">
        <v>42126</v>
      </c>
      <c r="K942" s="30">
        <v>3452</v>
      </c>
      <c r="L942" s="19">
        <f>DAY(Таблица14[[#This Row],[Д/проводки]])</f>
        <v>2</v>
      </c>
      <c r="M942" s="19">
        <f>MONTH(Таблица14[[#This Row],[Д/проводки]])</f>
        <v>5</v>
      </c>
      <c r="N942" s="19">
        <f>YEAR(Таблица14[[#This Row],[Д/проводки]])</f>
        <v>2015</v>
      </c>
    </row>
    <row r="943" spans="1:14" x14ac:dyDescent="0.25">
      <c r="A943" s="30">
        <v>941594</v>
      </c>
      <c r="B943" s="30" t="s">
        <v>408</v>
      </c>
      <c r="C943" s="16" t="s">
        <v>918</v>
      </c>
      <c r="D943" s="16">
        <v>16</v>
      </c>
      <c r="E943" s="16" t="s">
        <v>2970</v>
      </c>
      <c r="F943" s="30" t="s">
        <v>810</v>
      </c>
      <c r="G943" s="30">
        <v>1001</v>
      </c>
      <c r="H943" s="30">
        <v>4</v>
      </c>
      <c r="I943" s="30">
        <v>11762.72</v>
      </c>
      <c r="J943" s="38">
        <v>42126</v>
      </c>
      <c r="K943" s="30">
        <v>17352</v>
      </c>
      <c r="L943" s="19">
        <f>DAY(Таблица14[[#This Row],[Д/проводки]])</f>
        <v>2</v>
      </c>
      <c r="M943" s="19">
        <f>MONTH(Таблица14[[#This Row],[Д/проводки]])</f>
        <v>5</v>
      </c>
      <c r="N943" s="19">
        <f>YEAR(Таблица14[[#This Row],[Д/проводки]])</f>
        <v>2015</v>
      </c>
    </row>
    <row r="944" spans="1:14" x14ac:dyDescent="0.25">
      <c r="A944" s="30">
        <v>408747</v>
      </c>
      <c r="B944" s="30" t="s">
        <v>316</v>
      </c>
      <c r="C944" s="16" t="s">
        <v>927</v>
      </c>
      <c r="D944" s="16">
        <v>14</v>
      </c>
      <c r="E944" s="16" t="s">
        <v>2941</v>
      </c>
      <c r="F944" s="30" t="s">
        <v>810</v>
      </c>
      <c r="G944" s="30">
        <v>1002</v>
      </c>
      <c r="H944" s="30">
        <v>4</v>
      </c>
      <c r="I944" s="30">
        <v>7406.76</v>
      </c>
      <c r="J944" s="38">
        <v>42126</v>
      </c>
      <c r="K944" s="30">
        <v>10924</v>
      </c>
      <c r="L944" s="19">
        <f>DAY(Таблица14[[#This Row],[Д/проводки]])</f>
        <v>2</v>
      </c>
      <c r="M944" s="19">
        <f>MONTH(Таблица14[[#This Row],[Д/проводки]])</f>
        <v>5</v>
      </c>
      <c r="N944" s="19">
        <f>YEAR(Таблица14[[#This Row],[Д/проводки]])</f>
        <v>2015</v>
      </c>
    </row>
    <row r="945" spans="1:14" x14ac:dyDescent="0.25">
      <c r="A945" s="30">
        <v>685041</v>
      </c>
      <c r="B945" s="30" t="s">
        <v>873</v>
      </c>
      <c r="C945" s="16" t="s">
        <v>872</v>
      </c>
      <c r="D945" s="16">
        <v>15</v>
      </c>
      <c r="E945" s="16" t="s">
        <v>2948</v>
      </c>
      <c r="F945" s="30" t="s">
        <v>811</v>
      </c>
      <c r="G945" s="30">
        <v>1002</v>
      </c>
      <c r="H945" s="30">
        <v>2</v>
      </c>
      <c r="I945" s="30">
        <v>1930.1</v>
      </c>
      <c r="J945" s="38">
        <v>42126</v>
      </c>
      <c r="K945" s="30">
        <v>2680</v>
      </c>
      <c r="L945" s="19">
        <f>DAY(Таблица14[[#This Row],[Д/проводки]])</f>
        <v>2</v>
      </c>
      <c r="M945" s="19">
        <f>MONTH(Таблица14[[#This Row],[Д/проводки]])</f>
        <v>5</v>
      </c>
      <c r="N945" s="19">
        <f>YEAR(Таблица14[[#This Row],[Д/проводки]])</f>
        <v>2015</v>
      </c>
    </row>
    <row r="946" spans="1:14" x14ac:dyDescent="0.25">
      <c r="A946" s="30">
        <v>759255</v>
      </c>
      <c r="B946" s="30" t="s">
        <v>156</v>
      </c>
      <c r="C946" s="16" t="s">
        <v>2954</v>
      </c>
      <c r="D946" s="16">
        <v>15</v>
      </c>
      <c r="E946" s="16" t="s">
        <v>2937</v>
      </c>
      <c r="F946" s="30" t="s">
        <v>810</v>
      </c>
      <c r="G946" s="30">
        <v>1002</v>
      </c>
      <c r="H946" s="30">
        <v>4</v>
      </c>
      <c r="I946" s="30">
        <v>9000</v>
      </c>
      <c r="J946" s="38">
        <v>42126</v>
      </c>
      <c r="K946" s="30">
        <v>13276</v>
      </c>
      <c r="L946" s="19">
        <f>DAY(Таблица14[[#This Row],[Д/проводки]])</f>
        <v>2</v>
      </c>
      <c r="M946" s="19">
        <f>MONTH(Таблица14[[#This Row],[Д/проводки]])</f>
        <v>5</v>
      </c>
      <c r="N946" s="19">
        <f>YEAR(Таблица14[[#This Row],[Д/проводки]])</f>
        <v>2015</v>
      </c>
    </row>
    <row r="947" spans="1:14" x14ac:dyDescent="0.25">
      <c r="A947" s="30">
        <v>941466</v>
      </c>
      <c r="B947" s="30" t="s">
        <v>938</v>
      </c>
      <c r="C947" s="16" t="s">
        <v>3157</v>
      </c>
      <c r="D947" s="16">
        <v>13</v>
      </c>
      <c r="E947" s="16" t="s">
        <v>3206</v>
      </c>
      <c r="F947" s="30" t="s">
        <v>811</v>
      </c>
      <c r="G947" s="30">
        <v>1002</v>
      </c>
      <c r="H947" s="30">
        <v>4</v>
      </c>
      <c r="I947" s="30">
        <v>2332.08</v>
      </c>
      <c r="J947" s="38">
        <v>42126</v>
      </c>
      <c r="K947" s="30">
        <v>3164</v>
      </c>
      <c r="L947" s="19">
        <f>DAY(Таблица14[[#This Row],[Д/проводки]])</f>
        <v>2</v>
      </c>
      <c r="M947" s="19">
        <f>MONTH(Таблица14[[#This Row],[Д/проводки]])</f>
        <v>5</v>
      </c>
      <c r="N947" s="19">
        <f>YEAR(Таблица14[[#This Row],[Д/проводки]])</f>
        <v>2015</v>
      </c>
    </row>
    <row r="948" spans="1:14" x14ac:dyDescent="0.25">
      <c r="A948" s="30">
        <v>941904</v>
      </c>
      <c r="B948" s="30" t="s">
        <v>263</v>
      </c>
      <c r="C948" s="16" t="s">
        <v>872</v>
      </c>
      <c r="D948" s="16">
        <v>15</v>
      </c>
      <c r="E948" s="16" t="s">
        <v>2948</v>
      </c>
      <c r="F948" s="30" t="s">
        <v>810</v>
      </c>
      <c r="G948" s="30">
        <v>1002</v>
      </c>
      <c r="H948" s="30">
        <v>4</v>
      </c>
      <c r="I948" s="30">
        <v>9000</v>
      </c>
      <c r="J948" s="38">
        <v>42126</v>
      </c>
      <c r="K948" s="30">
        <v>13276</v>
      </c>
      <c r="L948" s="19">
        <f>DAY(Таблица14[[#This Row],[Д/проводки]])</f>
        <v>2</v>
      </c>
      <c r="M948" s="19">
        <f>MONTH(Таблица14[[#This Row],[Д/проводки]])</f>
        <v>5</v>
      </c>
      <c r="N948" s="19">
        <f>YEAR(Таблица14[[#This Row],[Д/проводки]])</f>
        <v>2015</v>
      </c>
    </row>
    <row r="949" spans="1:14" x14ac:dyDescent="0.25">
      <c r="A949" s="30">
        <v>943948</v>
      </c>
      <c r="B949" s="30" t="s">
        <v>243</v>
      </c>
      <c r="C949" s="16" t="s">
        <v>2966</v>
      </c>
      <c r="D949" s="16">
        <v>15</v>
      </c>
      <c r="E949" s="16" t="s">
        <v>2948</v>
      </c>
      <c r="F949" s="30" t="s">
        <v>810</v>
      </c>
      <c r="G949" s="30">
        <v>1002</v>
      </c>
      <c r="H949" s="30">
        <v>4</v>
      </c>
      <c r="I949" s="30">
        <v>8576.24</v>
      </c>
      <c r="J949" s="38">
        <v>42126</v>
      </c>
      <c r="K949" s="30">
        <v>12648</v>
      </c>
      <c r="L949" s="19">
        <f>DAY(Таблица14[[#This Row],[Д/проводки]])</f>
        <v>2</v>
      </c>
      <c r="M949" s="19">
        <f>MONTH(Таблица14[[#This Row],[Д/проводки]])</f>
        <v>5</v>
      </c>
      <c r="N949" s="19">
        <f>YEAR(Таблица14[[#This Row],[Д/проводки]])</f>
        <v>2015</v>
      </c>
    </row>
    <row r="950" spans="1:14" x14ac:dyDescent="0.25">
      <c r="A950" s="30">
        <v>447855</v>
      </c>
      <c r="B950" s="30" t="s">
        <v>968</v>
      </c>
      <c r="C950" s="16" t="s">
        <v>3154</v>
      </c>
      <c r="D950" s="16">
        <v>16</v>
      </c>
      <c r="E950" s="16" t="s">
        <v>2950</v>
      </c>
      <c r="F950" s="30" t="s">
        <v>811</v>
      </c>
      <c r="G950" s="30">
        <v>1001</v>
      </c>
      <c r="H950" s="30">
        <v>1</v>
      </c>
      <c r="I950" s="30">
        <v>764.41</v>
      </c>
      <c r="J950" s="38">
        <v>42127</v>
      </c>
      <c r="K950" s="30">
        <v>1238.4000000000001</v>
      </c>
      <c r="L950" s="19">
        <f>DAY(Таблица14[[#This Row],[Д/проводки]])</f>
        <v>3</v>
      </c>
      <c r="M950" s="19">
        <f>MONTH(Таблица14[[#This Row],[Д/проводки]])</f>
        <v>5</v>
      </c>
      <c r="N950" s="19">
        <f>YEAR(Таблица14[[#This Row],[Д/проводки]])</f>
        <v>2015</v>
      </c>
    </row>
    <row r="951" spans="1:14" x14ac:dyDescent="0.25">
      <c r="A951" s="30">
        <v>895245</v>
      </c>
      <c r="B951" s="30" t="s">
        <v>907</v>
      </c>
      <c r="C951" s="16" t="s">
        <v>904</v>
      </c>
      <c r="D951" s="16">
        <v>14</v>
      </c>
      <c r="E951" s="16" t="s">
        <v>2938</v>
      </c>
      <c r="F951" s="30" t="s">
        <v>811</v>
      </c>
      <c r="G951" s="30">
        <v>1001</v>
      </c>
      <c r="H951" s="30">
        <v>1</v>
      </c>
      <c r="I951" s="30">
        <v>623.85</v>
      </c>
      <c r="J951" s="38">
        <v>42127</v>
      </c>
      <c r="K951" s="30">
        <v>910</v>
      </c>
      <c r="L951" s="19">
        <f>DAY(Таблица14[[#This Row],[Д/проводки]])</f>
        <v>3</v>
      </c>
      <c r="M951" s="19">
        <f>MONTH(Таблица14[[#This Row],[Д/проводки]])</f>
        <v>5</v>
      </c>
      <c r="N951" s="19">
        <f>YEAR(Таблица14[[#This Row],[Д/проводки]])</f>
        <v>2015</v>
      </c>
    </row>
    <row r="952" spans="1:14" x14ac:dyDescent="0.25">
      <c r="A952" s="30">
        <v>941465</v>
      </c>
      <c r="B952" s="30" t="s">
        <v>930</v>
      </c>
      <c r="C952" s="16" t="s">
        <v>927</v>
      </c>
      <c r="D952" s="16">
        <v>14</v>
      </c>
      <c r="E952" s="16" t="s">
        <v>2941</v>
      </c>
      <c r="F952" s="30" t="s">
        <v>811</v>
      </c>
      <c r="G952" s="30">
        <v>1001</v>
      </c>
      <c r="H952" s="30">
        <v>4</v>
      </c>
      <c r="I952" s="30">
        <v>2541.36</v>
      </c>
      <c r="J952" s="38">
        <v>42127</v>
      </c>
      <c r="K952" s="30">
        <v>3452</v>
      </c>
      <c r="L952" s="19">
        <f>DAY(Таблица14[[#This Row],[Д/проводки]])</f>
        <v>3</v>
      </c>
      <c r="M952" s="19">
        <f>MONTH(Таблица14[[#This Row],[Д/проводки]])</f>
        <v>5</v>
      </c>
      <c r="N952" s="19">
        <f>YEAR(Таблица14[[#This Row],[Д/проводки]])</f>
        <v>2015</v>
      </c>
    </row>
    <row r="953" spans="1:14" x14ac:dyDescent="0.25">
      <c r="A953" s="30">
        <v>941466</v>
      </c>
      <c r="B953" s="30" t="s">
        <v>938</v>
      </c>
      <c r="C953" s="16" t="s">
        <v>3157</v>
      </c>
      <c r="D953" s="16">
        <v>13</v>
      </c>
      <c r="E953" s="16" t="s">
        <v>3206</v>
      </c>
      <c r="F953" s="30" t="s">
        <v>811</v>
      </c>
      <c r="G953" s="30">
        <v>1001</v>
      </c>
      <c r="H953" s="30">
        <v>2</v>
      </c>
      <c r="I953" s="30">
        <v>1166.04</v>
      </c>
      <c r="J953" s="38">
        <v>42127</v>
      </c>
      <c r="K953" s="30">
        <v>1582</v>
      </c>
      <c r="L953" s="19">
        <f>DAY(Таблица14[[#This Row],[Д/проводки]])</f>
        <v>3</v>
      </c>
      <c r="M953" s="19">
        <f>MONTH(Таблица14[[#This Row],[Д/проводки]])</f>
        <v>5</v>
      </c>
      <c r="N953" s="19">
        <f>YEAR(Таблица14[[#This Row],[Д/проводки]])</f>
        <v>2015</v>
      </c>
    </row>
    <row r="954" spans="1:14" x14ac:dyDescent="0.25">
      <c r="A954" s="30">
        <v>941466</v>
      </c>
      <c r="B954" s="30" t="s">
        <v>938</v>
      </c>
      <c r="C954" s="16" t="s">
        <v>3157</v>
      </c>
      <c r="D954" s="16">
        <v>13</v>
      </c>
      <c r="E954" s="16" t="s">
        <v>3206</v>
      </c>
      <c r="F954" s="30" t="s">
        <v>811</v>
      </c>
      <c r="G954" s="30">
        <v>1002</v>
      </c>
      <c r="H954" s="30">
        <v>8</v>
      </c>
      <c r="I954" s="30">
        <v>4664.16</v>
      </c>
      <c r="J954" s="38">
        <v>42127</v>
      </c>
      <c r="K954" s="30">
        <v>6328</v>
      </c>
      <c r="L954" s="19">
        <f>DAY(Таблица14[[#This Row],[Д/проводки]])</f>
        <v>3</v>
      </c>
      <c r="M954" s="19">
        <f>MONTH(Таблица14[[#This Row],[Д/проводки]])</f>
        <v>5</v>
      </c>
      <c r="N954" s="19">
        <f>YEAR(Таблица14[[#This Row],[Д/проводки]])</f>
        <v>2015</v>
      </c>
    </row>
    <row r="955" spans="1:14" x14ac:dyDescent="0.25">
      <c r="A955" s="30">
        <v>876255</v>
      </c>
      <c r="B955" s="30" t="s">
        <v>905</v>
      </c>
      <c r="C955" s="16" t="s">
        <v>904</v>
      </c>
      <c r="D955" s="16">
        <v>14</v>
      </c>
      <c r="E955" s="16" t="s">
        <v>2938</v>
      </c>
      <c r="F955" s="30" t="s">
        <v>811</v>
      </c>
      <c r="G955" s="30">
        <v>1001</v>
      </c>
      <c r="H955" s="30">
        <v>4</v>
      </c>
      <c r="I955" s="30">
        <v>2681.74</v>
      </c>
      <c r="J955" s="38">
        <v>42128</v>
      </c>
      <c r="K955" s="30">
        <v>3640</v>
      </c>
      <c r="L955" s="19">
        <f>DAY(Таблица14[[#This Row],[Д/проводки]])</f>
        <v>4</v>
      </c>
      <c r="M955" s="19">
        <f>MONTH(Таблица14[[#This Row],[Д/проводки]])</f>
        <v>5</v>
      </c>
      <c r="N955" s="19">
        <f>YEAR(Таблица14[[#This Row],[Д/проводки]])</f>
        <v>2015</v>
      </c>
    </row>
    <row r="956" spans="1:14" x14ac:dyDescent="0.25">
      <c r="A956" s="30">
        <v>941464</v>
      </c>
      <c r="B956" s="30" t="s">
        <v>923</v>
      </c>
      <c r="C956" s="16" t="s">
        <v>3133</v>
      </c>
      <c r="D956" s="16">
        <v>13</v>
      </c>
      <c r="E956" s="16" t="s">
        <v>3206</v>
      </c>
      <c r="F956" s="30" t="s">
        <v>811</v>
      </c>
      <c r="G956" s="30">
        <v>1001</v>
      </c>
      <c r="H956" s="30">
        <v>2</v>
      </c>
      <c r="I956" s="30">
        <v>1013.22</v>
      </c>
      <c r="J956" s="38">
        <v>42128</v>
      </c>
      <c r="K956" s="30">
        <v>1376</v>
      </c>
      <c r="L956" s="19">
        <f>DAY(Таблица14[[#This Row],[Д/проводки]])</f>
        <v>4</v>
      </c>
      <c r="M956" s="19">
        <f>MONTH(Таблица14[[#This Row],[Д/проводки]])</f>
        <v>5</v>
      </c>
      <c r="N956" s="19">
        <f>YEAR(Таблица14[[#This Row],[Д/проводки]])</f>
        <v>2015</v>
      </c>
    </row>
    <row r="957" spans="1:14" x14ac:dyDescent="0.25">
      <c r="A957" s="30">
        <v>405706</v>
      </c>
      <c r="B957" s="30" t="s">
        <v>514</v>
      </c>
      <c r="C957" s="16" t="s">
        <v>2980</v>
      </c>
      <c r="D957" s="16">
        <v>16</v>
      </c>
      <c r="E957" s="16" t="s">
        <v>2964</v>
      </c>
      <c r="F957" s="30" t="s">
        <v>810</v>
      </c>
      <c r="G957" s="30">
        <v>1002</v>
      </c>
      <c r="H957" s="30">
        <v>4</v>
      </c>
      <c r="I957" s="30">
        <v>10847.44</v>
      </c>
      <c r="J957" s="38">
        <v>42129</v>
      </c>
      <c r="K957" s="30">
        <v>16000</v>
      </c>
      <c r="L957" s="19">
        <f>DAY(Таблица14[[#This Row],[Д/проводки]])</f>
        <v>5</v>
      </c>
      <c r="M957" s="19">
        <f>MONTH(Таблица14[[#This Row],[Д/проводки]])</f>
        <v>5</v>
      </c>
      <c r="N957" s="19">
        <f>YEAR(Таблица14[[#This Row],[Д/проводки]])</f>
        <v>2015</v>
      </c>
    </row>
    <row r="958" spans="1:14" x14ac:dyDescent="0.25">
      <c r="A958" s="30">
        <v>941466</v>
      </c>
      <c r="B958" s="30" t="s">
        <v>938</v>
      </c>
      <c r="C958" s="16" t="s">
        <v>3157</v>
      </c>
      <c r="D958" s="16">
        <v>13</v>
      </c>
      <c r="E958" s="16" t="s">
        <v>3206</v>
      </c>
      <c r="F958" s="30" t="s">
        <v>811</v>
      </c>
      <c r="G958" s="30">
        <v>1001</v>
      </c>
      <c r="H958" s="30">
        <v>6</v>
      </c>
      <c r="I958" s="30">
        <v>3498.12</v>
      </c>
      <c r="J958" s="38">
        <v>42130</v>
      </c>
      <c r="K958" s="30">
        <v>4746</v>
      </c>
      <c r="L958" s="19">
        <f>DAY(Таблица14[[#This Row],[Д/проводки]])</f>
        <v>6</v>
      </c>
      <c r="M958" s="19">
        <f>MONTH(Таблица14[[#This Row],[Д/проводки]])</f>
        <v>5</v>
      </c>
      <c r="N958" s="19">
        <f>YEAR(Таблица14[[#This Row],[Д/проводки]])</f>
        <v>2015</v>
      </c>
    </row>
    <row r="959" spans="1:14" x14ac:dyDescent="0.25">
      <c r="A959" s="30">
        <v>662536</v>
      </c>
      <c r="B959" s="30" t="s">
        <v>224</v>
      </c>
      <c r="C959" s="16" t="s">
        <v>2959</v>
      </c>
      <c r="D959" s="16">
        <v>16</v>
      </c>
      <c r="E959" s="16" t="s">
        <v>2958</v>
      </c>
      <c r="F959" s="30" t="s">
        <v>810</v>
      </c>
      <c r="G959" s="30">
        <v>1002</v>
      </c>
      <c r="H959" s="30">
        <v>4</v>
      </c>
      <c r="I959" s="30">
        <v>9000</v>
      </c>
      <c r="J959" s="38">
        <v>42130</v>
      </c>
      <c r="K959" s="30">
        <v>13808</v>
      </c>
      <c r="L959" s="19">
        <f>DAY(Таблица14[[#This Row],[Д/проводки]])</f>
        <v>6</v>
      </c>
      <c r="M959" s="19">
        <f>MONTH(Таблица14[[#This Row],[Д/проводки]])</f>
        <v>5</v>
      </c>
      <c r="N959" s="19">
        <f>YEAR(Таблица14[[#This Row],[Д/проводки]])</f>
        <v>2015</v>
      </c>
    </row>
    <row r="960" spans="1:14" x14ac:dyDescent="0.25">
      <c r="A960" s="30">
        <v>941465</v>
      </c>
      <c r="B960" s="30" t="s">
        <v>930</v>
      </c>
      <c r="C960" s="16" t="s">
        <v>927</v>
      </c>
      <c r="D960" s="16">
        <v>14</v>
      </c>
      <c r="E960" s="16" t="s">
        <v>2941</v>
      </c>
      <c r="F960" s="30" t="s">
        <v>811</v>
      </c>
      <c r="G960" s="30">
        <v>1001</v>
      </c>
      <c r="H960" s="30">
        <v>4</v>
      </c>
      <c r="I960" s="30">
        <v>2541.36</v>
      </c>
      <c r="J960" s="38">
        <v>42131</v>
      </c>
      <c r="K960" s="30">
        <v>3452</v>
      </c>
      <c r="L960" s="19">
        <f>DAY(Таблица14[[#This Row],[Д/проводки]])</f>
        <v>7</v>
      </c>
      <c r="M960" s="19">
        <f>MONTH(Таблица14[[#This Row],[Д/проводки]])</f>
        <v>5</v>
      </c>
      <c r="N960" s="19">
        <f>YEAR(Таблица14[[#This Row],[Д/проводки]])</f>
        <v>2015</v>
      </c>
    </row>
    <row r="961" spans="1:14" x14ac:dyDescent="0.25">
      <c r="A961" s="30">
        <v>11649680</v>
      </c>
      <c r="B961" s="30" t="s">
        <v>3218</v>
      </c>
      <c r="C961" s="16" t="s">
        <v>3218</v>
      </c>
      <c r="D961" s="16" t="s">
        <v>3218</v>
      </c>
      <c r="E961" s="16" t="s">
        <v>3218</v>
      </c>
      <c r="F961" s="16" t="s">
        <v>3218</v>
      </c>
      <c r="G961" s="30">
        <v>1001</v>
      </c>
      <c r="H961" s="30">
        <v>4</v>
      </c>
      <c r="I961" s="30">
        <v>0</v>
      </c>
      <c r="J961" s="38">
        <v>42131</v>
      </c>
      <c r="K961" s="30">
        <v>33616</v>
      </c>
      <c r="L961" s="19">
        <f>DAY(Таблица14[[#This Row],[Д/проводки]])</f>
        <v>7</v>
      </c>
      <c r="M961" s="19">
        <f>MONTH(Таблица14[[#This Row],[Д/проводки]])</f>
        <v>5</v>
      </c>
      <c r="N961" s="19">
        <f>YEAR(Таблица14[[#This Row],[Д/проводки]])</f>
        <v>2015</v>
      </c>
    </row>
    <row r="962" spans="1:14" x14ac:dyDescent="0.25">
      <c r="A962" s="30">
        <v>11648091</v>
      </c>
      <c r="B962" s="30" t="s">
        <v>3218</v>
      </c>
      <c r="C962" s="16" t="s">
        <v>3218</v>
      </c>
      <c r="D962" s="16" t="s">
        <v>3218</v>
      </c>
      <c r="E962" s="16" t="s">
        <v>3218</v>
      </c>
      <c r="F962" s="16" t="s">
        <v>3218</v>
      </c>
      <c r="G962" s="30">
        <v>1002</v>
      </c>
      <c r="H962" s="30">
        <v>4</v>
      </c>
      <c r="I962" s="30">
        <v>11054</v>
      </c>
      <c r="J962" s="38">
        <v>42131</v>
      </c>
      <c r="K962" s="30">
        <v>14416</v>
      </c>
      <c r="L962" s="19">
        <f>DAY(Таблица14[[#This Row],[Д/проводки]])</f>
        <v>7</v>
      </c>
      <c r="M962" s="19">
        <f>MONTH(Таблица14[[#This Row],[Д/проводки]])</f>
        <v>5</v>
      </c>
      <c r="N962" s="19">
        <f>YEAR(Таблица14[[#This Row],[Д/проводки]])</f>
        <v>2015</v>
      </c>
    </row>
    <row r="963" spans="1:14" x14ac:dyDescent="0.25">
      <c r="A963" s="30">
        <v>941464</v>
      </c>
      <c r="B963" s="30" t="s">
        <v>923</v>
      </c>
      <c r="C963" s="16" t="s">
        <v>3133</v>
      </c>
      <c r="D963" s="16">
        <v>13</v>
      </c>
      <c r="E963" s="16" t="s">
        <v>3206</v>
      </c>
      <c r="F963" s="30" t="s">
        <v>811</v>
      </c>
      <c r="G963" s="30">
        <v>1001</v>
      </c>
      <c r="H963" s="30">
        <v>4</v>
      </c>
      <c r="I963" s="30">
        <v>2026.44</v>
      </c>
      <c r="J963" s="38">
        <v>42132</v>
      </c>
      <c r="K963" s="30">
        <v>2752</v>
      </c>
      <c r="L963" s="19">
        <f>DAY(Таблица14[[#This Row],[Д/проводки]])</f>
        <v>8</v>
      </c>
      <c r="M963" s="19">
        <f>MONTH(Таблица14[[#This Row],[Д/проводки]])</f>
        <v>5</v>
      </c>
      <c r="N963" s="19">
        <f>YEAR(Таблица14[[#This Row],[Д/проводки]])</f>
        <v>2015</v>
      </c>
    </row>
    <row r="964" spans="1:14" x14ac:dyDescent="0.25">
      <c r="A964" s="30">
        <v>408890</v>
      </c>
      <c r="B964" s="30" t="s">
        <v>105</v>
      </c>
      <c r="C964" s="16" t="s">
        <v>2645</v>
      </c>
      <c r="D964" s="16">
        <v>15</v>
      </c>
      <c r="E964" s="16" t="s">
        <v>2937</v>
      </c>
      <c r="F964" s="30" t="s">
        <v>810</v>
      </c>
      <c r="G964" s="30">
        <v>1002</v>
      </c>
      <c r="H964" s="30">
        <v>4</v>
      </c>
      <c r="I964" s="30">
        <v>9000</v>
      </c>
      <c r="J964" s="38">
        <v>42132</v>
      </c>
      <c r="K964" s="30">
        <v>13276</v>
      </c>
      <c r="L964" s="19">
        <f>DAY(Таблица14[[#This Row],[Д/проводки]])</f>
        <v>8</v>
      </c>
      <c r="M964" s="19">
        <f>MONTH(Таблица14[[#This Row],[Д/проводки]])</f>
        <v>5</v>
      </c>
      <c r="N964" s="19">
        <f>YEAR(Таблица14[[#This Row],[Д/проводки]])</f>
        <v>2015</v>
      </c>
    </row>
    <row r="965" spans="1:14" x14ac:dyDescent="0.25">
      <c r="A965" s="30">
        <v>876254</v>
      </c>
      <c r="B965" s="30" t="s">
        <v>975</v>
      </c>
      <c r="C965" s="16" t="s">
        <v>3132</v>
      </c>
      <c r="D965" s="16">
        <v>15</v>
      </c>
      <c r="E965" s="16" t="s">
        <v>3003</v>
      </c>
      <c r="F965" s="30" t="s">
        <v>811</v>
      </c>
      <c r="G965" s="30">
        <v>1002</v>
      </c>
      <c r="H965" s="30">
        <v>4</v>
      </c>
      <c r="I965" s="30">
        <v>4644.08</v>
      </c>
      <c r="J965" s="38">
        <v>42133</v>
      </c>
      <c r="K965" s="30">
        <v>6300</v>
      </c>
      <c r="L965" s="19">
        <f>DAY(Таблица14[[#This Row],[Д/проводки]])</f>
        <v>9</v>
      </c>
      <c r="M965" s="19">
        <f>MONTH(Таблица14[[#This Row],[Д/проводки]])</f>
        <v>5</v>
      </c>
      <c r="N965" s="19">
        <f>YEAR(Таблица14[[#This Row],[Д/проводки]])</f>
        <v>2015</v>
      </c>
    </row>
    <row r="966" spans="1:14" x14ac:dyDescent="0.25">
      <c r="A966" s="30">
        <v>665975</v>
      </c>
      <c r="B966" s="30" t="s">
        <v>362</v>
      </c>
      <c r="C966" s="16" t="s">
        <v>2639</v>
      </c>
      <c r="D966" s="16">
        <v>15</v>
      </c>
      <c r="E966" s="16" t="s">
        <v>2946</v>
      </c>
      <c r="F966" s="30" t="s">
        <v>810</v>
      </c>
      <c r="G966" s="30">
        <v>1001</v>
      </c>
      <c r="H966" s="30">
        <v>4</v>
      </c>
      <c r="I966" s="30">
        <v>8576.2800000000007</v>
      </c>
      <c r="J966" s="38">
        <v>42134</v>
      </c>
      <c r="K966" s="30">
        <v>12652</v>
      </c>
      <c r="L966" s="19">
        <f>DAY(Таблица14[[#This Row],[Д/проводки]])</f>
        <v>10</v>
      </c>
      <c r="M966" s="19">
        <f>MONTH(Таблица14[[#This Row],[Д/проводки]])</f>
        <v>5</v>
      </c>
      <c r="N966" s="19">
        <f>YEAR(Таблица14[[#This Row],[Д/проводки]])</f>
        <v>2015</v>
      </c>
    </row>
    <row r="967" spans="1:14" x14ac:dyDescent="0.25">
      <c r="A967" s="30">
        <v>756286</v>
      </c>
      <c r="B967" s="30" t="s">
        <v>913</v>
      </c>
      <c r="C967" s="16" t="s">
        <v>2981</v>
      </c>
      <c r="D967" s="16">
        <v>16</v>
      </c>
      <c r="E967" s="16" t="s">
        <v>2964</v>
      </c>
      <c r="F967" s="30" t="s">
        <v>811</v>
      </c>
      <c r="G967" s="30">
        <v>1001</v>
      </c>
      <c r="H967" s="30">
        <v>4</v>
      </c>
      <c r="I967" s="30">
        <v>5600.96</v>
      </c>
      <c r="J967" s="38">
        <v>42134</v>
      </c>
      <c r="K967" s="30">
        <v>7760</v>
      </c>
      <c r="L967" s="19">
        <f>DAY(Таблица14[[#This Row],[Д/проводки]])</f>
        <v>10</v>
      </c>
      <c r="M967" s="19">
        <f>MONTH(Таблица14[[#This Row],[Д/проводки]])</f>
        <v>5</v>
      </c>
      <c r="N967" s="19">
        <f>YEAR(Таблица14[[#This Row],[Д/проводки]])</f>
        <v>2015</v>
      </c>
    </row>
    <row r="968" spans="1:14" x14ac:dyDescent="0.25">
      <c r="A968" s="30">
        <v>941604</v>
      </c>
      <c r="B968" s="30" t="s">
        <v>175</v>
      </c>
      <c r="C968" s="16" t="s">
        <v>2632</v>
      </c>
      <c r="D968" s="16">
        <v>15</v>
      </c>
      <c r="E968" s="16" t="s">
        <v>2937</v>
      </c>
      <c r="F968" s="30" t="s">
        <v>810</v>
      </c>
      <c r="G968" s="30">
        <v>1001</v>
      </c>
      <c r="H968" s="30">
        <v>4</v>
      </c>
      <c r="I968" s="30">
        <v>9762.7199999999993</v>
      </c>
      <c r="J968" s="38">
        <v>42134</v>
      </c>
      <c r="K968" s="30">
        <v>14400</v>
      </c>
      <c r="L968" s="19">
        <f>DAY(Таблица14[[#This Row],[Д/проводки]])</f>
        <v>10</v>
      </c>
      <c r="M968" s="19">
        <f>MONTH(Таблица14[[#This Row],[Д/проводки]])</f>
        <v>5</v>
      </c>
      <c r="N968" s="19">
        <f>YEAR(Таблица14[[#This Row],[Д/проводки]])</f>
        <v>2015</v>
      </c>
    </row>
    <row r="969" spans="1:14" x14ac:dyDescent="0.25">
      <c r="A969" s="30">
        <v>759255</v>
      </c>
      <c r="B969" s="30" t="s">
        <v>156</v>
      </c>
      <c r="C969" s="16" t="s">
        <v>2954</v>
      </c>
      <c r="D969" s="16">
        <v>15</v>
      </c>
      <c r="E969" s="16" t="s">
        <v>2937</v>
      </c>
      <c r="F969" s="30" t="s">
        <v>810</v>
      </c>
      <c r="G969" s="30">
        <v>1002</v>
      </c>
      <c r="H969" s="30">
        <v>4</v>
      </c>
      <c r="I969" s="30">
        <v>9000</v>
      </c>
      <c r="J969" s="38">
        <v>42134</v>
      </c>
      <c r="K969" s="30">
        <v>13276</v>
      </c>
      <c r="L969" s="19">
        <f>DAY(Таблица14[[#This Row],[Д/проводки]])</f>
        <v>10</v>
      </c>
      <c r="M969" s="19">
        <f>MONTH(Таблица14[[#This Row],[Д/проводки]])</f>
        <v>5</v>
      </c>
      <c r="N969" s="19">
        <f>YEAR(Таблица14[[#This Row],[Д/проводки]])</f>
        <v>2015</v>
      </c>
    </row>
    <row r="970" spans="1:14" x14ac:dyDescent="0.25">
      <c r="A970" s="30">
        <v>941612</v>
      </c>
      <c r="B970" s="30" t="s">
        <v>797</v>
      </c>
      <c r="C970" s="16" t="s">
        <v>3008</v>
      </c>
      <c r="D970" s="16">
        <v>16</v>
      </c>
      <c r="E970" s="16" t="s">
        <v>3005</v>
      </c>
      <c r="F970" s="30" t="s">
        <v>810</v>
      </c>
      <c r="G970" s="30">
        <v>1002</v>
      </c>
      <c r="H970" s="30">
        <v>4</v>
      </c>
      <c r="I970" s="30">
        <v>10576.28</v>
      </c>
      <c r="J970" s="38">
        <v>42134</v>
      </c>
      <c r="K970" s="30">
        <v>15600</v>
      </c>
      <c r="L970" s="19">
        <f>DAY(Таблица14[[#This Row],[Д/проводки]])</f>
        <v>10</v>
      </c>
      <c r="M970" s="19">
        <f>MONTH(Таблица14[[#This Row],[Д/проводки]])</f>
        <v>5</v>
      </c>
      <c r="N970" s="19">
        <f>YEAR(Таблица14[[#This Row],[Д/проводки]])</f>
        <v>2015</v>
      </c>
    </row>
    <row r="971" spans="1:14" x14ac:dyDescent="0.25">
      <c r="A971" s="30">
        <v>408748</v>
      </c>
      <c r="B971" s="30" t="s">
        <v>319</v>
      </c>
      <c r="C971" s="16" t="s">
        <v>927</v>
      </c>
      <c r="D971" s="16">
        <v>14</v>
      </c>
      <c r="E971" s="16" t="s">
        <v>2941</v>
      </c>
      <c r="F971" s="30" t="s">
        <v>810</v>
      </c>
      <c r="G971" s="30">
        <v>1001</v>
      </c>
      <c r="H971" s="30">
        <v>4</v>
      </c>
      <c r="I971" s="30">
        <v>7406.76</v>
      </c>
      <c r="J971" s="38">
        <v>42135</v>
      </c>
      <c r="K971" s="30">
        <v>10924</v>
      </c>
      <c r="L971" s="19">
        <f>DAY(Таблица14[[#This Row],[Д/проводки]])</f>
        <v>11</v>
      </c>
      <c r="M971" s="19">
        <f>MONTH(Таблица14[[#This Row],[Д/проводки]])</f>
        <v>5</v>
      </c>
      <c r="N971" s="19">
        <f>YEAR(Таблица14[[#This Row],[Д/проводки]])</f>
        <v>2015</v>
      </c>
    </row>
    <row r="972" spans="1:14" x14ac:dyDescent="0.25">
      <c r="A972" s="30">
        <v>661900</v>
      </c>
      <c r="B972" s="30" t="s">
        <v>327</v>
      </c>
      <c r="C972" s="16" t="s">
        <v>927</v>
      </c>
      <c r="D972" s="16">
        <v>14</v>
      </c>
      <c r="E972" s="16" t="s">
        <v>2941</v>
      </c>
      <c r="F972" s="30" t="s">
        <v>810</v>
      </c>
      <c r="G972" s="30">
        <v>1001</v>
      </c>
      <c r="H972" s="30">
        <v>4</v>
      </c>
      <c r="I972" s="30">
        <v>5420.82</v>
      </c>
      <c r="J972" s="38">
        <v>42135</v>
      </c>
      <c r="K972" s="30">
        <v>8400</v>
      </c>
      <c r="L972" s="19">
        <f>DAY(Таблица14[[#This Row],[Д/проводки]])</f>
        <v>11</v>
      </c>
      <c r="M972" s="19">
        <f>MONTH(Таблица14[[#This Row],[Д/проводки]])</f>
        <v>5</v>
      </c>
      <c r="N972" s="19">
        <f>YEAR(Таблица14[[#This Row],[Д/проводки]])</f>
        <v>2015</v>
      </c>
    </row>
    <row r="973" spans="1:14" x14ac:dyDescent="0.25">
      <c r="A973" s="30">
        <v>941466</v>
      </c>
      <c r="B973" s="30" t="s">
        <v>938</v>
      </c>
      <c r="C973" s="16" t="s">
        <v>3157</v>
      </c>
      <c r="D973" s="16">
        <v>13</v>
      </c>
      <c r="E973" s="16" t="s">
        <v>3206</v>
      </c>
      <c r="F973" s="30" t="s">
        <v>811</v>
      </c>
      <c r="G973" s="30">
        <v>1001</v>
      </c>
      <c r="H973" s="30">
        <v>4</v>
      </c>
      <c r="I973" s="30">
        <v>2332.08</v>
      </c>
      <c r="J973" s="38">
        <v>42135</v>
      </c>
      <c r="K973" s="30">
        <v>3164</v>
      </c>
      <c r="L973" s="19">
        <f>DAY(Таблица14[[#This Row],[Д/проводки]])</f>
        <v>11</v>
      </c>
      <c r="M973" s="19">
        <f>MONTH(Таблица14[[#This Row],[Д/проводки]])</f>
        <v>5</v>
      </c>
      <c r="N973" s="19">
        <f>YEAR(Таблица14[[#This Row],[Д/проводки]])</f>
        <v>2015</v>
      </c>
    </row>
    <row r="974" spans="1:14" x14ac:dyDescent="0.25">
      <c r="A974" s="30">
        <v>685041</v>
      </c>
      <c r="B974" s="30" t="s">
        <v>873</v>
      </c>
      <c r="C974" s="16" t="s">
        <v>872</v>
      </c>
      <c r="D974" s="16">
        <v>15</v>
      </c>
      <c r="E974" s="16" t="s">
        <v>2948</v>
      </c>
      <c r="F974" s="30" t="s">
        <v>811</v>
      </c>
      <c r="G974" s="30">
        <v>1002</v>
      </c>
      <c r="H974" s="30">
        <v>1</v>
      </c>
      <c r="I974" s="30">
        <v>965.05</v>
      </c>
      <c r="J974" s="38">
        <v>42135</v>
      </c>
      <c r="K974" s="30">
        <v>1340</v>
      </c>
      <c r="L974" s="19">
        <f>DAY(Таблица14[[#This Row],[Д/проводки]])</f>
        <v>11</v>
      </c>
      <c r="M974" s="19">
        <f>MONTH(Таблица14[[#This Row],[Д/проводки]])</f>
        <v>5</v>
      </c>
      <c r="N974" s="19">
        <f>YEAR(Таблица14[[#This Row],[Д/проводки]])</f>
        <v>2015</v>
      </c>
    </row>
    <row r="975" spans="1:14" x14ac:dyDescent="0.25">
      <c r="A975" s="30">
        <v>941465</v>
      </c>
      <c r="B975" s="30" t="s">
        <v>930</v>
      </c>
      <c r="C975" s="16" t="s">
        <v>927</v>
      </c>
      <c r="D975" s="16">
        <v>14</v>
      </c>
      <c r="E975" s="16" t="s">
        <v>2941</v>
      </c>
      <c r="F975" s="30" t="s">
        <v>811</v>
      </c>
      <c r="G975" s="30">
        <v>1001</v>
      </c>
      <c r="H975" s="30">
        <v>4</v>
      </c>
      <c r="I975" s="30">
        <v>2541.36</v>
      </c>
      <c r="J975" s="38">
        <v>42136</v>
      </c>
      <c r="K975" s="30">
        <v>3452</v>
      </c>
      <c r="L975" s="19">
        <f>DAY(Таблица14[[#This Row],[Д/проводки]])</f>
        <v>12</v>
      </c>
      <c r="M975" s="19">
        <f>MONTH(Таблица14[[#This Row],[Д/проводки]])</f>
        <v>5</v>
      </c>
      <c r="N975" s="19">
        <f>YEAR(Таблица14[[#This Row],[Д/проводки]])</f>
        <v>2015</v>
      </c>
    </row>
    <row r="976" spans="1:14" x14ac:dyDescent="0.25">
      <c r="A976" s="30">
        <v>487232</v>
      </c>
      <c r="B976" s="30" t="s">
        <v>921</v>
      </c>
      <c r="C976" s="16" t="s">
        <v>3133</v>
      </c>
      <c r="D976" s="16">
        <v>13</v>
      </c>
      <c r="E976" s="16" t="s">
        <v>3206</v>
      </c>
      <c r="F976" s="30" t="s">
        <v>811</v>
      </c>
      <c r="G976" s="30">
        <v>1001</v>
      </c>
      <c r="H976" s="30">
        <v>1</v>
      </c>
      <c r="I976" s="30">
        <v>438.98</v>
      </c>
      <c r="J976" s="38">
        <v>42137</v>
      </c>
      <c r="K976" s="30">
        <v>596</v>
      </c>
      <c r="L976" s="19">
        <f>DAY(Таблица14[[#This Row],[Д/проводки]])</f>
        <v>13</v>
      </c>
      <c r="M976" s="19">
        <f>MONTH(Таблица14[[#This Row],[Д/проводки]])</f>
        <v>5</v>
      </c>
      <c r="N976" s="19">
        <f>YEAR(Таблица14[[#This Row],[Д/проводки]])</f>
        <v>2015</v>
      </c>
    </row>
    <row r="977" spans="1:14" x14ac:dyDescent="0.25">
      <c r="A977" s="30">
        <v>941465</v>
      </c>
      <c r="B977" s="30" t="s">
        <v>930</v>
      </c>
      <c r="C977" s="16" t="s">
        <v>927</v>
      </c>
      <c r="D977" s="16">
        <v>14</v>
      </c>
      <c r="E977" s="16" t="s">
        <v>2941</v>
      </c>
      <c r="F977" s="30" t="s">
        <v>811</v>
      </c>
      <c r="G977" s="30">
        <v>1001</v>
      </c>
      <c r="H977" s="30">
        <v>4</v>
      </c>
      <c r="I977" s="30">
        <v>2541.36</v>
      </c>
      <c r="J977" s="38">
        <v>42137</v>
      </c>
      <c r="K977" s="30">
        <v>3452</v>
      </c>
      <c r="L977" s="19">
        <f>DAY(Таблица14[[#This Row],[Д/проводки]])</f>
        <v>13</v>
      </c>
      <c r="M977" s="19">
        <f>MONTH(Таблица14[[#This Row],[Д/проводки]])</f>
        <v>5</v>
      </c>
      <c r="N977" s="19">
        <f>YEAR(Таблица14[[#This Row],[Д/проводки]])</f>
        <v>2015</v>
      </c>
    </row>
    <row r="978" spans="1:14" x14ac:dyDescent="0.25">
      <c r="A978" s="30">
        <v>408760</v>
      </c>
      <c r="B978" s="30" t="s">
        <v>33</v>
      </c>
      <c r="C978" s="16" t="s">
        <v>899</v>
      </c>
      <c r="D978" s="16">
        <v>14</v>
      </c>
      <c r="E978" s="16" t="s">
        <v>2938</v>
      </c>
      <c r="F978" s="30" t="s">
        <v>810</v>
      </c>
      <c r="G978" s="30">
        <v>1002</v>
      </c>
      <c r="H978" s="30">
        <v>4</v>
      </c>
      <c r="I978" s="30">
        <v>7406.76</v>
      </c>
      <c r="J978" s="38">
        <v>42137</v>
      </c>
      <c r="K978" s="30">
        <v>10924</v>
      </c>
      <c r="L978" s="19">
        <f>DAY(Таблица14[[#This Row],[Д/проводки]])</f>
        <v>13</v>
      </c>
      <c r="M978" s="19">
        <f>MONTH(Таблица14[[#This Row],[Д/проводки]])</f>
        <v>5</v>
      </c>
      <c r="N978" s="19">
        <f>YEAR(Таблица14[[#This Row],[Д/проводки]])</f>
        <v>2015</v>
      </c>
    </row>
    <row r="979" spans="1:14" x14ac:dyDescent="0.25">
      <c r="A979" s="30">
        <v>941465</v>
      </c>
      <c r="B979" s="30" t="s">
        <v>930</v>
      </c>
      <c r="C979" s="16" t="s">
        <v>927</v>
      </c>
      <c r="D979" s="16">
        <v>14</v>
      </c>
      <c r="E979" s="16" t="s">
        <v>2941</v>
      </c>
      <c r="F979" s="30" t="s">
        <v>811</v>
      </c>
      <c r="G979" s="30">
        <v>1002</v>
      </c>
      <c r="H979" s="30">
        <v>4</v>
      </c>
      <c r="I979" s="30">
        <v>2541.36</v>
      </c>
      <c r="J979" s="38">
        <v>42137</v>
      </c>
      <c r="K979" s="30">
        <v>3452</v>
      </c>
      <c r="L979" s="19">
        <f>DAY(Таблица14[[#This Row],[Д/проводки]])</f>
        <v>13</v>
      </c>
      <c r="M979" s="19">
        <f>MONTH(Таблица14[[#This Row],[Д/проводки]])</f>
        <v>5</v>
      </c>
      <c r="N979" s="19">
        <f>YEAR(Таблица14[[#This Row],[Д/проводки]])</f>
        <v>2015</v>
      </c>
    </row>
    <row r="980" spans="1:14" x14ac:dyDescent="0.25">
      <c r="A980" s="30">
        <v>941466</v>
      </c>
      <c r="B980" s="30" t="s">
        <v>938</v>
      </c>
      <c r="C980" s="16" t="s">
        <v>3157</v>
      </c>
      <c r="D980" s="16">
        <v>13</v>
      </c>
      <c r="E980" s="16" t="s">
        <v>3206</v>
      </c>
      <c r="F980" s="30" t="s">
        <v>811</v>
      </c>
      <c r="G980" s="30">
        <v>1002</v>
      </c>
      <c r="H980" s="30">
        <v>1</v>
      </c>
      <c r="I980" s="30">
        <v>583.01</v>
      </c>
      <c r="J980" s="38">
        <v>42137</v>
      </c>
      <c r="K980" s="30">
        <v>791</v>
      </c>
      <c r="L980" s="19">
        <f>DAY(Таблица14[[#This Row],[Д/проводки]])</f>
        <v>13</v>
      </c>
      <c r="M980" s="19">
        <f>MONTH(Таблица14[[#This Row],[Д/проводки]])</f>
        <v>5</v>
      </c>
      <c r="N980" s="19">
        <f>YEAR(Таблица14[[#This Row],[Д/проводки]])</f>
        <v>2015</v>
      </c>
    </row>
    <row r="981" spans="1:14" x14ac:dyDescent="0.25">
      <c r="A981" s="30">
        <v>940253</v>
      </c>
      <c r="B981" s="30" t="s">
        <v>888</v>
      </c>
      <c r="C981" s="16" t="s">
        <v>2954</v>
      </c>
      <c r="D981" s="16">
        <v>15</v>
      </c>
      <c r="E981" s="16" t="s">
        <v>2937</v>
      </c>
      <c r="F981" s="30" t="s">
        <v>811</v>
      </c>
      <c r="G981" s="30">
        <v>1001</v>
      </c>
      <c r="H981" s="30">
        <v>4</v>
      </c>
      <c r="I981" s="30">
        <v>4318.6400000000003</v>
      </c>
      <c r="J981" s="38">
        <v>42138</v>
      </c>
      <c r="K981" s="30">
        <v>5720</v>
      </c>
      <c r="L981" s="19">
        <f>DAY(Таблица14[[#This Row],[Д/проводки]])</f>
        <v>14</v>
      </c>
      <c r="M981" s="19">
        <f>MONTH(Таблица14[[#This Row],[Д/проводки]])</f>
        <v>5</v>
      </c>
      <c r="N981" s="19">
        <f>YEAR(Таблица14[[#This Row],[Д/проводки]])</f>
        <v>2015</v>
      </c>
    </row>
    <row r="982" spans="1:14" x14ac:dyDescent="0.25">
      <c r="A982" s="30">
        <v>665963</v>
      </c>
      <c r="B982" s="30" t="s">
        <v>187</v>
      </c>
      <c r="C982" s="16" t="s">
        <v>2957</v>
      </c>
      <c r="D982" s="16">
        <v>15</v>
      </c>
      <c r="E982" s="16" t="s">
        <v>2937</v>
      </c>
      <c r="F982" s="30" t="s">
        <v>810</v>
      </c>
      <c r="G982" s="30">
        <v>1001</v>
      </c>
      <c r="H982" s="30">
        <v>4</v>
      </c>
      <c r="I982" s="30">
        <v>9000</v>
      </c>
      <c r="J982" s="38">
        <v>42139</v>
      </c>
      <c r="K982" s="30">
        <v>13276</v>
      </c>
      <c r="L982" s="19">
        <f>DAY(Таблица14[[#This Row],[Д/проводки]])</f>
        <v>15</v>
      </c>
      <c r="M982" s="19">
        <f>MONTH(Таблица14[[#This Row],[Д/проводки]])</f>
        <v>5</v>
      </c>
      <c r="N982" s="19">
        <f>YEAR(Таблица14[[#This Row],[Д/проводки]])</f>
        <v>2015</v>
      </c>
    </row>
    <row r="983" spans="1:14" x14ac:dyDescent="0.25">
      <c r="A983" s="30">
        <v>943947</v>
      </c>
      <c r="B983" s="30" t="s">
        <v>260</v>
      </c>
      <c r="C983" s="16" t="s">
        <v>872</v>
      </c>
      <c r="D983" s="16">
        <v>15</v>
      </c>
      <c r="E983" s="16" t="s">
        <v>2948</v>
      </c>
      <c r="F983" s="30" t="s">
        <v>810</v>
      </c>
      <c r="G983" s="30">
        <v>1002</v>
      </c>
      <c r="H983" s="30">
        <v>4</v>
      </c>
      <c r="I983" s="30">
        <v>8576.24</v>
      </c>
      <c r="J983" s="38">
        <v>42139</v>
      </c>
      <c r="K983" s="30">
        <v>12648</v>
      </c>
      <c r="L983" s="19">
        <f>DAY(Таблица14[[#This Row],[Д/проводки]])</f>
        <v>15</v>
      </c>
      <c r="M983" s="19">
        <f>MONTH(Таблица14[[#This Row],[Д/проводки]])</f>
        <v>5</v>
      </c>
      <c r="N983" s="19">
        <f>YEAR(Таблица14[[#This Row],[Д/проводки]])</f>
        <v>2015</v>
      </c>
    </row>
    <row r="984" spans="1:14" x14ac:dyDescent="0.25">
      <c r="A984" s="30">
        <v>759257</v>
      </c>
      <c r="B984" s="30" t="s">
        <v>392</v>
      </c>
      <c r="C984" s="16" t="s">
        <v>918</v>
      </c>
      <c r="D984" s="16">
        <v>16</v>
      </c>
      <c r="E984" s="16" t="s">
        <v>2970</v>
      </c>
      <c r="F984" s="30" t="s">
        <v>810</v>
      </c>
      <c r="G984" s="30">
        <v>1001</v>
      </c>
      <c r="H984" s="30">
        <v>4</v>
      </c>
      <c r="I984" s="30">
        <v>10339</v>
      </c>
      <c r="J984" s="38">
        <v>42140</v>
      </c>
      <c r="K984" s="30">
        <v>14640</v>
      </c>
      <c r="L984" s="19">
        <f>DAY(Таблица14[[#This Row],[Д/проводки]])</f>
        <v>16</v>
      </c>
      <c r="M984" s="19">
        <f>MONTH(Таблица14[[#This Row],[Д/проводки]])</f>
        <v>5</v>
      </c>
      <c r="N984" s="19">
        <f>YEAR(Таблица14[[#This Row],[Д/проводки]])</f>
        <v>2015</v>
      </c>
    </row>
    <row r="985" spans="1:14" x14ac:dyDescent="0.25">
      <c r="A985" s="30">
        <v>761819</v>
      </c>
      <c r="B985" s="30" t="s">
        <v>800</v>
      </c>
      <c r="C985" s="16" t="s">
        <v>3012</v>
      </c>
      <c r="D985" s="16">
        <v>17</v>
      </c>
      <c r="E985" s="16" t="s">
        <v>3011</v>
      </c>
      <c r="F985" s="30" t="s">
        <v>810</v>
      </c>
      <c r="G985" s="30">
        <v>1001</v>
      </c>
      <c r="H985" s="30">
        <v>4</v>
      </c>
      <c r="I985" s="30">
        <v>9916.08</v>
      </c>
      <c r="J985" s="38">
        <v>42140</v>
      </c>
      <c r="K985" s="30">
        <v>16332</v>
      </c>
      <c r="L985" s="19">
        <f>DAY(Таблица14[[#This Row],[Д/проводки]])</f>
        <v>16</v>
      </c>
      <c r="M985" s="19">
        <f>MONTH(Таблица14[[#This Row],[Д/проводки]])</f>
        <v>5</v>
      </c>
      <c r="N985" s="19">
        <f>YEAR(Таблица14[[#This Row],[Д/проводки]])</f>
        <v>2015</v>
      </c>
    </row>
    <row r="986" spans="1:14" x14ac:dyDescent="0.25">
      <c r="A986" s="30">
        <v>895249</v>
      </c>
      <c r="B986" s="30" t="s">
        <v>901</v>
      </c>
      <c r="C986" s="16" t="s">
        <v>899</v>
      </c>
      <c r="D986" s="16">
        <v>14</v>
      </c>
      <c r="E986" s="16" t="s">
        <v>2938</v>
      </c>
      <c r="F986" s="30" t="s">
        <v>811</v>
      </c>
      <c r="G986" s="30">
        <v>1001</v>
      </c>
      <c r="H986" s="30">
        <v>1</v>
      </c>
      <c r="I986" s="30">
        <v>801.43</v>
      </c>
      <c r="J986" s="38">
        <v>42141</v>
      </c>
      <c r="K986" s="30">
        <v>1180</v>
      </c>
      <c r="L986" s="19">
        <f>DAY(Таблица14[[#This Row],[Д/проводки]])</f>
        <v>17</v>
      </c>
      <c r="M986" s="19">
        <f>MONTH(Таблица14[[#This Row],[Д/проводки]])</f>
        <v>5</v>
      </c>
      <c r="N986" s="19">
        <f>YEAR(Таблица14[[#This Row],[Д/проводки]])</f>
        <v>2015</v>
      </c>
    </row>
    <row r="987" spans="1:14" x14ac:dyDescent="0.25">
      <c r="A987" s="30">
        <v>938858</v>
      </c>
      <c r="B987" s="30" t="s">
        <v>130</v>
      </c>
      <c r="C987" s="16" t="s">
        <v>2947</v>
      </c>
      <c r="D987" s="16">
        <v>15</v>
      </c>
      <c r="E987" s="16" t="s">
        <v>2937</v>
      </c>
      <c r="F987" s="30" t="s">
        <v>810</v>
      </c>
      <c r="G987" s="30">
        <v>1001</v>
      </c>
      <c r="H987" s="30">
        <v>4</v>
      </c>
      <c r="I987" s="30">
        <v>9000</v>
      </c>
      <c r="J987" s="38">
        <v>42141</v>
      </c>
      <c r="K987" s="30">
        <v>13276</v>
      </c>
      <c r="L987" s="19">
        <f>DAY(Таблица14[[#This Row],[Д/проводки]])</f>
        <v>17</v>
      </c>
      <c r="M987" s="19">
        <f>MONTH(Таблица14[[#This Row],[Д/проводки]])</f>
        <v>5</v>
      </c>
      <c r="N987" s="19">
        <f>YEAR(Таблица14[[#This Row],[Д/проводки]])</f>
        <v>2015</v>
      </c>
    </row>
    <row r="988" spans="1:14" x14ac:dyDescent="0.25">
      <c r="A988" s="30">
        <v>665953</v>
      </c>
      <c r="B988" s="30" t="s">
        <v>103</v>
      </c>
      <c r="C988" s="16" t="s">
        <v>2645</v>
      </c>
      <c r="D988" s="16">
        <v>15</v>
      </c>
      <c r="E988" s="16" t="s">
        <v>2937</v>
      </c>
      <c r="F988" s="30" t="s">
        <v>810</v>
      </c>
      <c r="G988" s="30">
        <v>1002</v>
      </c>
      <c r="H988" s="30">
        <v>4</v>
      </c>
      <c r="I988" s="30">
        <v>6779.68</v>
      </c>
      <c r="J988" s="38">
        <v>42141</v>
      </c>
      <c r="K988" s="30">
        <v>10608</v>
      </c>
      <c r="L988" s="19">
        <f>DAY(Таблица14[[#This Row],[Д/проводки]])</f>
        <v>17</v>
      </c>
      <c r="M988" s="19">
        <f>MONTH(Таблица14[[#This Row],[Д/проводки]])</f>
        <v>5</v>
      </c>
      <c r="N988" s="19">
        <f>YEAR(Таблица14[[#This Row],[Д/проводки]])</f>
        <v>2015</v>
      </c>
    </row>
    <row r="989" spans="1:14" x14ac:dyDescent="0.25">
      <c r="A989" s="30">
        <v>895249</v>
      </c>
      <c r="B989" s="30" t="s">
        <v>901</v>
      </c>
      <c r="C989" s="16" t="s">
        <v>899</v>
      </c>
      <c r="D989" s="16">
        <v>14</v>
      </c>
      <c r="E989" s="16" t="s">
        <v>2938</v>
      </c>
      <c r="F989" s="30" t="s">
        <v>811</v>
      </c>
      <c r="G989" s="30">
        <v>1002</v>
      </c>
      <c r="H989" s="30">
        <v>4</v>
      </c>
      <c r="I989" s="30">
        <v>3237.44</v>
      </c>
      <c r="J989" s="38">
        <v>42141</v>
      </c>
      <c r="K989" s="30">
        <v>4720</v>
      </c>
      <c r="L989" s="19">
        <f>DAY(Таблица14[[#This Row],[Д/проводки]])</f>
        <v>17</v>
      </c>
      <c r="M989" s="19">
        <f>MONTH(Таблица14[[#This Row],[Д/проводки]])</f>
        <v>5</v>
      </c>
      <c r="N989" s="19">
        <f>YEAR(Таблица14[[#This Row],[Д/проводки]])</f>
        <v>2015</v>
      </c>
    </row>
    <row r="990" spans="1:14" x14ac:dyDescent="0.25">
      <c r="A990" s="30">
        <v>11650715</v>
      </c>
      <c r="B990" s="30" t="s">
        <v>3218</v>
      </c>
      <c r="C990" s="16" t="s">
        <v>3218</v>
      </c>
      <c r="D990" s="16" t="s">
        <v>3218</v>
      </c>
      <c r="E990" s="16" t="s">
        <v>3218</v>
      </c>
      <c r="F990" s="16" t="s">
        <v>3218</v>
      </c>
      <c r="G990" s="30">
        <v>1001</v>
      </c>
      <c r="H990" s="30">
        <v>4</v>
      </c>
      <c r="I990" s="30">
        <v>14335.6</v>
      </c>
      <c r="J990" s="38">
        <v>42143</v>
      </c>
      <c r="K990" s="30">
        <v>18700</v>
      </c>
      <c r="L990" s="19">
        <f>DAY(Таблица14[[#This Row],[Д/проводки]])</f>
        <v>19</v>
      </c>
      <c r="M990" s="19">
        <f>MONTH(Таблица14[[#This Row],[Д/проводки]])</f>
        <v>5</v>
      </c>
      <c r="N990" s="19">
        <f>YEAR(Таблица14[[#This Row],[Д/проводки]])</f>
        <v>2015</v>
      </c>
    </row>
    <row r="991" spans="1:14" x14ac:dyDescent="0.25">
      <c r="A991" s="30">
        <v>941466</v>
      </c>
      <c r="B991" s="30" t="s">
        <v>938</v>
      </c>
      <c r="C991" s="16" t="s">
        <v>3157</v>
      </c>
      <c r="D991" s="16">
        <v>13</v>
      </c>
      <c r="E991" s="16" t="s">
        <v>3206</v>
      </c>
      <c r="F991" s="30" t="s">
        <v>811</v>
      </c>
      <c r="G991" s="30">
        <v>1002</v>
      </c>
      <c r="H991" s="30">
        <v>1</v>
      </c>
      <c r="I991" s="30">
        <v>583.01</v>
      </c>
      <c r="J991" s="38">
        <v>42143</v>
      </c>
      <c r="K991" s="30">
        <v>791</v>
      </c>
      <c r="L991" s="19">
        <f>DAY(Таблица14[[#This Row],[Д/проводки]])</f>
        <v>19</v>
      </c>
      <c r="M991" s="19">
        <f>MONTH(Таблица14[[#This Row],[Д/проводки]])</f>
        <v>5</v>
      </c>
      <c r="N991" s="19">
        <f>YEAR(Таблица14[[#This Row],[Д/проводки]])</f>
        <v>2015</v>
      </c>
    </row>
    <row r="992" spans="1:14" x14ac:dyDescent="0.25">
      <c r="A992" s="30">
        <v>661740</v>
      </c>
      <c r="B992" s="30" t="s">
        <v>154</v>
      </c>
      <c r="C992" s="16" t="s">
        <v>2632</v>
      </c>
      <c r="D992" s="16">
        <v>15</v>
      </c>
      <c r="E992" s="16" t="s">
        <v>2937</v>
      </c>
      <c r="F992" s="30" t="s">
        <v>810</v>
      </c>
      <c r="G992" s="30">
        <v>1001</v>
      </c>
      <c r="H992" s="30">
        <v>4</v>
      </c>
      <c r="I992" s="30">
        <v>8576.2800000000007</v>
      </c>
      <c r="J992" s="38">
        <v>42144</v>
      </c>
      <c r="K992" s="30">
        <v>12652</v>
      </c>
      <c r="L992" s="19">
        <f>DAY(Таблица14[[#This Row],[Д/проводки]])</f>
        <v>20</v>
      </c>
      <c r="M992" s="19">
        <f>MONTH(Таблица14[[#This Row],[Д/проводки]])</f>
        <v>5</v>
      </c>
      <c r="N992" s="19">
        <f>YEAR(Таблица14[[#This Row],[Д/проводки]])</f>
        <v>2015</v>
      </c>
    </row>
    <row r="993" spans="1:14" x14ac:dyDescent="0.25">
      <c r="A993" s="30">
        <v>941464</v>
      </c>
      <c r="B993" s="30" t="s">
        <v>923</v>
      </c>
      <c r="C993" s="16" t="s">
        <v>3133</v>
      </c>
      <c r="D993" s="16">
        <v>13</v>
      </c>
      <c r="E993" s="16" t="s">
        <v>3206</v>
      </c>
      <c r="F993" s="30" t="s">
        <v>811</v>
      </c>
      <c r="G993" s="30">
        <v>1001</v>
      </c>
      <c r="H993" s="30">
        <v>2</v>
      </c>
      <c r="I993" s="30">
        <v>1013.22</v>
      </c>
      <c r="J993" s="38">
        <v>42144</v>
      </c>
      <c r="K993" s="30">
        <v>1376</v>
      </c>
      <c r="L993" s="19">
        <f>DAY(Таблица14[[#This Row],[Д/проводки]])</f>
        <v>20</v>
      </c>
      <c r="M993" s="19">
        <f>MONTH(Таблица14[[#This Row],[Д/проводки]])</f>
        <v>5</v>
      </c>
      <c r="N993" s="19">
        <f>YEAR(Таблица14[[#This Row],[Д/проводки]])</f>
        <v>2015</v>
      </c>
    </row>
    <row r="994" spans="1:14" x14ac:dyDescent="0.25">
      <c r="A994" s="30">
        <v>498828</v>
      </c>
      <c r="B994" s="30" t="s">
        <v>924</v>
      </c>
      <c r="C994" s="16" t="s">
        <v>3158</v>
      </c>
      <c r="D994" s="16">
        <v>13</v>
      </c>
      <c r="E994" s="16" t="s">
        <v>3206</v>
      </c>
      <c r="F994" s="30" t="s">
        <v>811</v>
      </c>
      <c r="G994" s="30">
        <v>1002</v>
      </c>
      <c r="H994" s="30">
        <v>4</v>
      </c>
      <c r="I994" s="30">
        <v>1753.2</v>
      </c>
      <c r="J994" s="38">
        <v>42144</v>
      </c>
      <c r="K994" s="30">
        <v>2560</v>
      </c>
      <c r="L994" s="19">
        <f>DAY(Таблица14[[#This Row],[Д/проводки]])</f>
        <v>20</v>
      </c>
      <c r="M994" s="19">
        <f>MONTH(Таблица14[[#This Row],[Д/проводки]])</f>
        <v>5</v>
      </c>
      <c r="N994" s="19">
        <f>YEAR(Таблица14[[#This Row],[Д/проводки]])</f>
        <v>2015</v>
      </c>
    </row>
    <row r="995" spans="1:14" x14ac:dyDescent="0.25">
      <c r="A995" s="30">
        <v>941466</v>
      </c>
      <c r="B995" s="30" t="s">
        <v>938</v>
      </c>
      <c r="C995" s="16" t="s">
        <v>3157</v>
      </c>
      <c r="D995" s="16">
        <v>13</v>
      </c>
      <c r="E995" s="16" t="s">
        <v>3206</v>
      </c>
      <c r="F995" s="30" t="s">
        <v>811</v>
      </c>
      <c r="G995" s="30">
        <v>1001</v>
      </c>
      <c r="H995" s="30">
        <v>4</v>
      </c>
      <c r="I995" s="30">
        <v>2332.04</v>
      </c>
      <c r="J995" s="38">
        <v>42145</v>
      </c>
      <c r="K995" s="30">
        <v>3164</v>
      </c>
      <c r="L995" s="19">
        <f>DAY(Таблица14[[#This Row],[Д/проводки]])</f>
        <v>21</v>
      </c>
      <c r="M995" s="19">
        <f>MONTH(Таблица14[[#This Row],[Д/проводки]])</f>
        <v>5</v>
      </c>
      <c r="N995" s="19">
        <f>YEAR(Таблица14[[#This Row],[Д/проводки]])</f>
        <v>2015</v>
      </c>
    </row>
    <row r="996" spans="1:14" x14ac:dyDescent="0.25">
      <c r="A996" s="30">
        <v>827380</v>
      </c>
      <c r="B996" s="30" t="s">
        <v>294</v>
      </c>
      <c r="C996" s="16" t="s">
        <v>2944</v>
      </c>
      <c r="D996" s="16">
        <v>13</v>
      </c>
      <c r="E996" s="16" t="s">
        <v>3206</v>
      </c>
      <c r="F996" s="30" t="s">
        <v>810</v>
      </c>
      <c r="G996" s="30">
        <v>1002</v>
      </c>
      <c r="H996" s="30">
        <v>4</v>
      </c>
      <c r="I996" s="30">
        <v>4271.28</v>
      </c>
      <c r="J996" s="38">
        <v>42145</v>
      </c>
      <c r="K996" s="30">
        <v>6400</v>
      </c>
      <c r="L996" s="19">
        <f>DAY(Таблица14[[#This Row],[Д/проводки]])</f>
        <v>21</v>
      </c>
      <c r="M996" s="19">
        <f>MONTH(Таблица14[[#This Row],[Д/проводки]])</f>
        <v>5</v>
      </c>
      <c r="N996" s="19">
        <f>YEAR(Таблица14[[#This Row],[Д/проводки]])</f>
        <v>2015</v>
      </c>
    </row>
    <row r="997" spans="1:14" x14ac:dyDescent="0.25">
      <c r="A997" s="30">
        <v>941465</v>
      </c>
      <c r="B997" s="30" t="s">
        <v>930</v>
      </c>
      <c r="C997" s="16" t="s">
        <v>927</v>
      </c>
      <c r="D997" s="16">
        <v>14</v>
      </c>
      <c r="E997" s="16" t="s">
        <v>2941</v>
      </c>
      <c r="F997" s="30" t="s">
        <v>811</v>
      </c>
      <c r="G997" s="30">
        <v>1001</v>
      </c>
      <c r="H997" s="30">
        <v>4</v>
      </c>
      <c r="I997" s="30">
        <v>2541.36</v>
      </c>
      <c r="J997" s="38">
        <v>42146</v>
      </c>
      <c r="K997" s="30">
        <v>3452</v>
      </c>
      <c r="L997" s="19">
        <f>DAY(Таблица14[[#This Row],[Д/проводки]])</f>
        <v>22</v>
      </c>
      <c r="M997" s="19">
        <f>MONTH(Таблица14[[#This Row],[Д/проводки]])</f>
        <v>5</v>
      </c>
      <c r="N997" s="19">
        <f>YEAR(Таблица14[[#This Row],[Д/проводки]])</f>
        <v>2015</v>
      </c>
    </row>
    <row r="998" spans="1:14" x14ac:dyDescent="0.25">
      <c r="A998" s="30">
        <v>941466</v>
      </c>
      <c r="B998" s="30" t="s">
        <v>938</v>
      </c>
      <c r="C998" s="16" t="s">
        <v>3157</v>
      </c>
      <c r="D998" s="16">
        <v>13</v>
      </c>
      <c r="E998" s="16" t="s">
        <v>3206</v>
      </c>
      <c r="F998" s="30" t="s">
        <v>811</v>
      </c>
      <c r="G998" s="30">
        <v>1001</v>
      </c>
      <c r="H998" s="30">
        <v>5</v>
      </c>
      <c r="I998" s="30">
        <v>2915.1</v>
      </c>
      <c r="J998" s="38">
        <v>42146</v>
      </c>
      <c r="K998" s="30">
        <v>3955</v>
      </c>
      <c r="L998" s="19">
        <f>DAY(Таблица14[[#This Row],[Д/проводки]])</f>
        <v>22</v>
      </c>
      <c r="M998" s="19">
        <f>MONTH(Таблица14[[#This Row],[Д/проводки]])</f>
        <v>5</v>
      </c>
      <c r="N998" s="19">
        <f>YEAR(Таблица14[[#This Row],[Д/проводки]])</f>
        <v>2015</v>
      </c>
    </row>
    <row r="999" spans="1:14" x14ac:dyDescent="0.25">
      <c r="A999" s="30">
        <v>941599</v>
      </c>
      <c r="B999" s="30" t="s">
        <v>68</v>
      </c>
      <c r="C999" s="16" t="s">
        <v>2953</v>
      </c>
      <c r="D999" s="16">
        <v>14</v>
      </c>
      <c r="E999" s="16" t="s">
        <v>2938</v>
      </c>
      <c r="F999" s="30" t="s">
        <v>810</v>
      </c>
      <c r="G999" s="30">
        <v>1001</v>
      </c>
      <c r="H999" s="30">
        <v>4</v>
      </c>
      <c r="I999" s="30">
        <v>7050.84</v>
      </c>
      <c r="J999" s="38">
        <v>42146</v>
      </c>
      <c r="K999" s="30">
        <v>10400</v>
      </c>
      <c r="L999" s="19">
        <f>DAY(Таблица14[[#This Row],[Д/проводки]])</f>
        <v>22</v>
      </c>
      <c r="M999" s="19">
        <f>MONTH(Таблица14[[#This Row],[Д/проводки]])</f>
        <v>5</v>
      </c>
      <c r="N999" s="19">
        <f>YEAR(Таблица14[[#This Row],[Д/проводки]])</f>
        <v>2015</v>
      </c>
    </row>
    <row r="1000" spans="1:14" x14ac:dyDescent="0.25">
      <c r="A1000" s="30">
        <v>447822</v>
      </c>
      <c r="B1000" s="30" t="s">
        <v>926</v>
      </c>
      <c r="C1000" s="16" t="s">
        <v>927</v>
      </c>
      <c r="D1000" s="16">
        <v>14</v>
      </c>
      <c r="E1000" s="16" t="s">
        <v>2941</v>
      </c>
      <c r="F1000" s="30" t="s">
        <v>811</v>
      </c>
      <c r="G1000" s="30">
        <v>1001</v>
      </c>
      <c r="H1000" s="30">
        <v>1</v>
      </c>
      <c r="I1000" s="30">
        <v>642.80999999999995</v>
      </c>
      <c r="J1000" s="38">
        <v>42147</v>
      </c>
      <c r="K1000" s="30">
        <v>890</v>
      </c>
      <c r="L1000" s="19">
        <f>DAY(Таблица14[[#This Row],[Д/проводки]])</f>
        <v>23</v>
      </c>
      <c r="M1000" s="19">
        <f>MONTH(Таблица14[[#This Row],[Д/проводки]])</f>
        <v>5</v>
      </c>
      <c r="N1000" s="19">
        <f>YEAR(Таблица14[[#This Row],[Д/проводки]])</f>
        <v>2015</v>
      </c>
    </row>
    <row r="1001" spans="1:14" x14ac:dyDescent="0.25">
      <c r="A1001" s="30">
        <v>941466</v>
      </c>
      <c r="B1001" s="30" t="s">
        <v>938</v>
      </c>
      <c r="C1001" s="16" t="s">
        <v>3157</v>
      </c>
      <c r="D1001" s="16">
        <v>13</v>
      </c>
      <c r="E1001" s="16" t="s">
        <v>3206</v>
      </c>
      <c r="F1001" s="30" t="s">
        <v>811</v>
      </c>
      <c r="G1001" s="30">
        <v>1001</v>
      </c>
      <c r="H1001" s="30">
        <v>4</v>
      </c>
      <c r="I1001" s="30">
        <v>2332.04</v>
      </c>
      <c r="J1001" s="38">
        <v>42147</v>
      </c>
      <c r="K1001" s="30">
        <v>3164</v>
      </c>
      <c r="L1001" s="19">
        <f>DAY(Таблица14[[#This Row],[Д/проводки]])</f>
        <v>23</v>
      </c>
      <c r="M1001" s="19">
        <f>MONTH(Таблица14[[#This Row],[Д/проводки]])</f>
        <v>5</v>
      </c>
      <c r="N1001" s="19">
        <f>YEAR(Таблица14[[#This Row],[Д/проводки]])</f>
        <v>2015</v>
      </c>
    </row>
    <row r="1002" spans="1:14" x14ac:dyDescent="0.25">
      <c r="A1002" s="30">
        <v>941466</v>
      </c>
      <c r="B1002" s="30" t="s">
        <v>938</v>
      </c>
      <c r="C1002" s="16" t="s">
        <v>3157</v>
      </c>
      <c r="D1002" s="16">
        <v>13</v>
      </c>
      <c r="E1002" s="16" t="s">
        <v>3206</v>
      </c>
      <c r="F1002" s="30" t="s">
        <v>811</v>
      </c>
      <c r="G1002" s="30">
        <v>1002</v>
      </c>
      <c r="H1002" s="30">
        <v>2</v>
      </c>
      <c r="I1002" s="30">
        <v>1166.02</v>
      </c>
      <c r="J1002" s="38">
        <v>42147</v>
      </c>
      <c r="K1002" s="30">
        <v>1582</v>
      </c>
      <c r="L1002" s="19">
        <f>DAY(Таблица14[[#This Row],[Д/проводки]])</f>
        <v>23</v>
      </c>
      <c r="M1002" s="19">
        <f>MONTH(Таблица14[[#This Row],[Д/проводки]])</f>
        <v>5</v>
      </c>
      <c r="N1002" s="19">
        <f>YEAR(Таблица14[[#This Row],[Д/проводки]])</f>
        <v>2015</v>
      </c>
    </row>
    <row r="1003" spans="1:14" x14ac:dyDescent="0.25">
      <c r="A1003" s="30">
        <v>941611</v>
      </c>
      <c r="B1003" s="30" t="s">
        <v>447</v>
      </c>
      <c r="C1003" s="16" t="s">
        <v>2625</v>
      </c>
      <c r="D1003" s="16">
        <v>16</v>
      </c>
      <c r="E1003" s="16" t="s">
        <v>2974</v>
      </c>
      <c r="F1003" s="30" t="s">
        <v>810</v>
      </c>
      <c r="G1003" s="30">
        <v>1002</v>
      </c>
      <c r="H1003" s="30">
        <v>4</v>
      </c>
      <c r="I1003" s="30">
        <v>10339</v>
      </c>
      <c r="J1003" s="38">
        <v>42147</v>
      </c>
      <c r="K1003" s="30">
        <v>15252</v>
      </c>
      <c r="L1003" s="19">
        <f>DAY(Таблица14[[#This Row],[Д/проводки]])</f>
        <v>23</v>
      </c>
      <c r="M1003" s="19">
        <f>MONTH(Таблица14[[#This Row],[Д/проводки]])</f>
        <v>5</v>
      </c>
      <c r="N1003" s="19">
        <f>YEAR(Таблица14[[#This Row],[Д/проводки]])</f>
        <v>2015</v>
      </c>
    </row>
    <row r="1004" spans="1:14" x14ac:dyDescent="0.25">
      <c r="A1004" s="30">
        <v>938857</v>
      </c>
      <c r="B1004" s="30" t="s">
        <v>366</v>
      </c>
      <c r="C1004" s="16" t="s">
        <v>2639</v>
      </c>
      <c r="D1004" s="16">
        <v>15</v>
      </c>
      <c r="E1004" s="16" t="s">
        <v>2946</v>
      </c>
      <c r="F1004" s="30" t="s">
        <v>810</v>
      </c>
      <c r="G1004" s="30">
        <v>1001</v>
      </c>
      <c r="H1004" s="30">
        <v>4</v>
      </c>
      <c r="I1004" s="30">
        <v>8576.2800000000007</v>
      </c>
      <c r="J1004" s="38">
        <v>42148</v>
      </c>
      <c r="K1004" s="30">
        <v>12652</v>
      </c>
      <c r="L1004" s="19">
        <f>DAY(Таблица14[[#This Row],[Д/проводки]])</f>
        <v>24</v>
      </c>
      <c r="M1004" s="19">
        <f>MONTH(Таблица14[[#This Row],[Д/проводки]])</f>
        <v>5</v>
      </c>
      <c r="N1004" s="19">
        <f>YEAR(Таблица14[[#This Row],[Д/проводки]])</f>
        <v>2015</v>
      </c>
    </row>
    <row r="1005" spans="1:14" x14ac:dyDescent="0.25">
      <c r="A1005" s="30">
        <v>941466</v>
      </c>
      <c r="B1005" s="30" t="s">
        <v>938</v>
      </c>
      <c r="C1005" s="16" t="s">
        <v>3157</v>
      </c>
      <c r="D1005" s="16">
        <v>13</v>
      </c>
      <c r="E1005" s="16" t="s">
        <v>3206</v>
      </c>
      <c r="F1005" s="30" t="s">
        <v>811</v>
      </c>
      <c r="G1005" s="30">
        <v>1001</v>
      </c>
      <c r="H1005" s="30">
        <v>6</v>
      </c>
      <c r="I1005" s="30">
        <v>3498.12</v>
      </c>
      <c r="J1005" s="38">
        <v>42150</v>
      </c>
      <c r="K1005" s="30">
        <v>4746</v>
      </c>
      <c r="L1005" s="19">
        <f>DAY(Таблица14[[#This Row],[Д/проводки]])</f>
        <v>26</v>
      </c>
      <c r="M1005" s="19">
        <f>MONTH(Таблица14[[#This Row],[Д/проводки]])</f>
        <v>5</v>
      </c>
      <c r="N1005" s="19">
        <f>YEAR(Таблица14[[#This Row],[Д/проводки]])</f>
        <v>2015</v>
      </c>
    </row>
    <row r="1006" spans="1:14" x14ac:dyDescent="0.25">
      <c r="A1006" s="30">
        <v>895249</v>
      </c>
      <c r="B1006" s="30" t="s">
        <v>901</v>
      </c>
      <c r="C1006" s="16" t="s">
        <v>899</v>
      </c>
      <c r="D1006" s="16">
        <v>14</v>
      </c>
      <c r="E1006" s="16" t="s">
        <v>2938</v>
      </c>
      <c r="F1006" s="30" t="s">
        <v>811</v>
      </c>
      <c r="G1006" s="30">
        <v>1002</v>
      </c>
      <c r="H1006" s="30">
        <v>1</v>
      </c>
      <c r="I1006" s="30">
        <v>809.36</v>
      </c>
      <c r="J1006" s="38">
        <v>42150</v>
      </c>
      <c r="K1006" s="30">
        <v>1180</v>
      </c>
      <c r="L1006" s="19">
        <f>DAY(Таблица14[[#This Row],[Д/проводки]])</f>
        <v>26</v>
      </c>
      <c r="M1006" s="19">
        <f>MONTH(Таблица14[[#This Row],[Д/проводки]])</f>
        <v>5</v>
      </c>
      <c r="N1006" s="19">
        <f>YEAR(Таблица14[[#This Row],[Д/проводки]])</f>
        <v>2015</v>
      </c>
    </row>
    <row r="1007" spans="1:14" x14ac:dyDescent="0.25">
      <c r="A1007" s="30">
        <v>408910</v>
      </c>
      <c r="B1007" s="30" t="s">
        <v>638</v>
      </c>
      <c r="C1007" s="16" t="s">
        <v>2988</v>
      </c>
      <c r="D1007" s="16">
        <v>16</v>
      </c>
      <c r="E1007" s="16" t="s">
        <v>2950</v>
      </c>
      <c r="F1007" s="30" t="s">
        <v>810</v>
      </c>
      <c r="G1007" s="30">
        <v>1001</v>
      </c>
      <c r="H1007" s="30">
        <v>4</v>
      </c>
      <c r="I1007" s="30">
        <v>10847.44</v>
      </c>
      <c r="J1007" s="38">
        <v>42151</v>
      </c>
      <c r="K1007" s="30">
        <v>16000</v>
      </c>
      <c r="L1007" s="19">
        <f>DAY(Таблица14[[#This Row],[Д/проводки]])</f>
        <v>27</v>
      </c>
      <c r="M1007" s="19">
        <f>MONTH(Таблица14[[#This Row],[Д/проводки]])</f>
        <v>5</v>
      </c>
      <c r="N1007" s="19">
        <f>YEAR(Таблица14[[#This Row],[Д/проводки]])</f>
        <v>2015</v>
      </c>
    </row>
    <row r="1008" spans="1:14" x14ac:dyDescent="0.25">
      <c r="A1008" s="30">
        <v>661722</v>
      </c>
      <c r="B1008" s="30" t="s">
        <v>202</v>
      </c>
      <c r="C1008" s="16" t="s">
        <v>2633</v>
      </c>
      <c r="D1008" s="16">
        <v>16</v>
      </c>
      <c r="E1008" s="16" t="s">
        <v>3208</v>
      </c>
      <c r="F1008" s="30" t="s">
        <v>810</v>
      </c>
      <c r="G1008" s="30">
        <v>1002</v>
      </c>
      <c r="H1008" s="30">
        <v>4</v>
      </c>
      <c r="I1008" s="30">
        <v>10847.44</v>
      </c>
      <c r="J1008" s="38">
        <v>42152</v>
      </c>
      <c r="K1008" s="30">
        <v>16000</v>
      </c>
      <c r="L1008" s="19">
        <f>DAY(Таблица14[[#This Row],[Д/проводки]])</f>
        <v>28</v>
      </c>
      <c r="M1008" s="19">
        <f>MONTH(Таблица14[[#This Row],[Д/проводки]])</f>
        <v>5</v>
      </c>
      <c r="N1008" s="19">
        <f>YEAR(Таблица14[[#This Row],[Д/проводки]])</f>
        <v>2015</v>
      </c>
    </row>
    <row r="1009" spans="1:14" x14ac:dyDescent="0.25">
      <c r="A1009" s="30">
        <v>895250</v>
      </c>
      <c r="B1009" s="30" t="s">
        <v>960</v>
      </c>
      <c r="C1009" s="16" t="s">
        <v>3131</v>
      </c>
      <c r="D1009" s="16">
        <v>15</v>
      </c>
      <c r="E1009" s="16" t="s">
        <v>2949</v>
      </c>
      <c r="F1009" s="30" t="s">
        <v>811</v>
      </c>
      <c r="G1009" s="30">
        <v>1001</v>
      </c>
      <c r="H1009" s="30">
        <v>1</v>
      </c>
      <c r="I1009" s="30">
        <v>1035</v>
      </c>
      <c r="J1009" s="38">
        <v>42154</v>
      </c>
      <c r="K1009" s="30">
        <v>1597</v>
      </c>
      <c r="L1009" s="19">
        <f>DAY(Таблица14[[#This Row],[Д/проводки]])</f>
        <v>30</v>
      </c>
      <c r="M1009" s="19">
        <f>MONTH(Таблица14[[#This Row],[Д/проводки]])</f>
        <v>5</v>
      </c>
      <c r="N1009" s="19">
        <f>YEAR(Таблица14[[#This Row],[Д/проводки]])</f>
        <v>2015</v>
      </c>
    </row>
    <row r="1010" spans="1:14" x14ac:dyDescent="0.25">
      <c r="A1010" s="30">
        <v>941466</v>
      </c>
      <c r="B1010" s="30" t="s">
        <v>938</v>
      </c>
      <c r="C1010" s="16" t="s">
        <v>3157</v>
      </c>
      <c r="D1010" s="16">
        <v>13</v>
      </c>
      <c r="E1010" s="16" t="s">
        <v>3206</v>
      </c>
      <c r="F1010" s="30" t="s">
        <v>811</v>
      </c>
      <c r="G1010" s="30">
        <v>1001</v>
      </c>
      <c r="H1010" s="30">
        <v>2</v>
      </c>
      <c r="I1010" s="30">
        <v>1166.04</v>
      </c>
      <c r="J1010" s="38">
        <v>42155</v>
      </c>
      <c r="K1010" s="30">
        <v>1582</v>
      </c>
      <c r="L1010" s="19">
        <f>DAY(Таблица14[[#This Row],[Д/проводки]])</f>
        <v>31</v>
      </c>
      <c r="M1010" s="19">
        <f>MONTH(Таблица14[[#This Row],[Д/проводки]])</f>
        <v>5</v>
      </c>
      <c r="N1010" s="19">
        <f>YEAR(Таблица14[[#This Row],[Д/проводки]])</f>
        <v>2015</v>
      </c>
    </row>
    <row r="1011" spans="1:14" x14ac:dyDescent="0.25">
      <c r="A1011" s="30">
        <v>405690</v>
      </c>
      <c r="B1011" s="30" t="s">
        <v>555</v>
      </c>
      <c r="C1011" s="16" t="s">
        <v>2982</v>
      </c>
      <c r="D1011" s="16">
        <v>15</v>
      </c>
      <c r="E1011" s="16" t="s">
        <v>2949</v>
      </c>
      <c r="F1011" s="30" t="s">
        <v>810</v>
      </c>
      <c r="G1011" s="30">
        <v>1002</v>
      </c>
      <c r="H1011" s="30">
        <v>4</v>
      </c>
      <c r="I1011" s="30">
        <v>9000</v>
      </c>
      <c r="J1011" s="38">
        <v>42155</v>
      </c>
      <c r="K1011" s="30">
        <v>13276</v>
      </c>
      <c r="L1011" s="19">
        <f>DAY(Таблица14[[#This Row],[Д/проводки]])</f>
        <v>31</v>
      </c>
      <c r="M1011" s="19">
        <f>MONTH(Таблица14[[#This Row],[Д/проводки]])</f>
        <v>5</v>
      </c>
      <c r="N1011" s="19">
        <f>YEAR(Таблица14[[#This Row],[Д/проводки]])</f>
        <v>2015</v>
      </c>
    </row>
    <row r="1012" spans="1:14" x14ac:dyDescent="0.25">
      <c r="A1012" s="30">
        <v>408760</v>
      </c>
      <c r="B1012" s="30" t="s">
        <v>33</v>
      </c>
      <c r="C1012" s="16" t="s">
        <v>899</v>
      </c>
      <c r="D1012" s="16">
        <v>14</v>
      </c>
      <c r="E1012" s="16" t="s">
        <v>2938</v>
      </c>
      <c r="F1012" s="30" t="s">
        <v>810</v>
      </c>
      <c r="G1012" s="30">
        <v>1002</v>
      </c>
      <c r="H1012" s="30">
        <v>4</v>
      </c>
      <c r="I1012" s="30">
        <v>7406.76</v>
      </c>
      <c r="J1012" s="38">
        <v>42155</v>
      </c>
      <c r="K1012" s="30">
        <v>10488</v>
      </c>
      <c r="L1012" s="19">
        <f>DAY(Таблица14[[#This Row],[Д/проводки]])</f>
        <v>31</v>
      </c>
      <c r="M1012" s="19">
        <f>MONTH(Таблица14[[#This Row],[Д/проводки]])</f>
        <v>5</v>
      </c>
      <c r="N1012" s="19">
        <f>YEAR(Таблица14[[#This Row],[Д/проводки]])</f>
        <v>2015</v>
      </c>
    </row>
    <row r="1013" spans="1:14" x14ac:dyDescent="0.25">
      <c r="A1013" s="30">
        <v>939652</v>
      </c>
      <c r="B1013" s="30" t="s">
        <v>656</v>
      </c>
      <c r="C1013" s="16" t="s">
        <v>2988</v>
      </c>
      <c r="D1013" s="16">
        <v>16</v>
      </c>
      <c r="E1013" s="16" t="s">
        <v>2950</v>
      </c>
      <c r="F1013" s="30" t="s">
        <v>810</v>
      </c>
      <c r="G1013" s="30">
        <v>1002</v>
      </c>
      <c r="H1013" s="30">
        <v>4</v>
      </c>
      <c r="I1013" s="30">
        <v>11762.72</v>
      </c>
      <c r="J1013" s="38">
        <v>42155</v>
      </c>
      <c r="K1013" s="30">
        <v>17352</v>
      </c>
      <c r="L1013" s="19">
        <f>DAY(Таблица14[[#This Row],[Д/проводки]])</f>
        <v>31</v>
      </c>
      <c r="M1013" s="19">
        <f>MONTH(Таблица14[[#This Row],[Д/проводки]])</f>
        <v>5</v>
      </c>
      <c r="N1013" s="19">
        <f>YEAR(Таблица14[[#This Row],[Д/проводки]])</f>
        <v>2015</v>
      </c>
    </row>
    <row r="1014" spans="1:14" x14ac:dyDescent="0.25">
      <c r="A1014" s="30">
        <v>941465</v>
      </c>
      <c r="B1014" s="30" t="s">
        <v>930</v>
      </c>
      <c r="C1014" s="16" t="s">
        <v>927</v>
      </c>
      <c r="D1014" s="16">
        <v>14</v>
      </c>
      <c r="E1014" s="16" t="s">
        <v>2941</v>
      </c>
      <c r="F1014" s="30" t="s">
        <v>811</v>
      </c>
      <c r="G1014" s="30">
        <v>1002</v>
      </c>
      <c r="H1014" s="30">
        <v>4</v>
      </c>
      <c r="I1014" s="30">
        <v>2541.36</v>
      </c>
      <c r="J1014" s="38">
        <v>42155</v>
      </c>
      <c r="K1014" s="30">
        <v>3452</v>
      </c>
      <c r="L1014" s="19">
        <f>DAY(Таблица14[[#This Row],[Д/проводки]])</f>
        <v>31</v>
      </c>
      <c r="M1014" s="19">
        <f>MONTH(Таблица14[[#This Row],[Д/проводки]])</f>
        <v>5</v>
      </c>
      <c r="N1014" s="19">
        <f>YEAR(Таблица14[[#This Row],[Д/проводки]])</f>
        <v>2015</v>
      </c>
    </row>
    <row r="1015" spans="1:14" x14ac:dyDescent="0.25">
      <c r="A1015" s="30">
        <v>661538</v>
      </c>
      <c r="B1015" s="30" t="s">
        <v>1961</v>
      </c>
      <c r="C1015" s="16" t="s">
        <v>3023</v>
      </c>
      <c r="D1015" s="16">
        <v>15</v>
      </c>
      <c r="E1015" s="16" t="s">
        <v>3214</v>
      </c>
      <c r="F1015" s="30" t="s">
        <v>810</v>
      </c>
      <c r="G1015" s="30">
        <v>1001</v>
      </c>
      <c r="H1015" s="30">
        <v>4</v>
      </c>
      <c r="I1015" s="30">
        <v>6779.68</v>
      </c>
      <c r="J1015" s="38">
        <v>42156</v>
      </c>
      <c r="K1015" s="30">
        <v>10608</v>
      </c>
      <c r="L1015" s="19">
        <f>DAY(Таблица14[[#This Row],[Д/проводки]])</f>
        <v>1</v>
      </c>
      <c r="M1015" s="19">
        <f>MONTH(Таблица14[[#This Row],[Д/проводки]])</f>
        <v>6</v>
      </c>
      <c r="N1015" s="19">
        <f>YEAR(Таблица14[[#This Row],[Д/проводки]])</f>
        <v>2015</v>
      </c>
    </row>
    <row r="1016" spans="1:14" x14ac:dyDescent="0.25">
      <c r="A1016" s="30">
        <v>941465</v>
      </c>
      <c r="B1016" s="30" t="s">
        <v>930</v>
      </c>
      <c r="C1016" s="16" t="s">
        <v>927</v>
      </c>
      <c r="D1016" s="16">
        <v>14</v>
      </c>
      <c r="E1016" s="16" t="s">
        <v>2941</v>
      </c>
      <c r="F1016" s="30" t="s">
        <v>811</v>
      </c>
      <c r="G1016" s="30">
        <v>1001</v>
      </c>
      <c r="H1016" s="30">
        <v>4</v>
      </c>
      <c r="I1016" s="30">
        <v>2541.36</v>
      </c>
      <c r="J1016" s="38">
        <v>42156</v>
      </c>
      <c r="K1016" s="30">
        <v>3452</v>
      </c>
      <c r="L1016" s="19">
        <f>DAY(Таблица14[[#This Row],[Д/проводки]])</f>
        <v>1</v>
      </c>
      <c r="M1016" s="19">
        <f>MONTH(Таблица14[[#This Row],[Д/проводки]])</f>
        <v>6</v>
      </c>
      <c r="N1016" s="19">
        <f>YEAR(Таблица14[[#This Row],[Д/проводки]])</f>
        <v>2015</v>
      </c>
    </row>
    <row r="1017" spans="1:14" x14ac:dyDescent="0.25">
      <c r="A1017" s="30">
        <v>455514</v>
      </c>
      <c r="B1017" s="30" t="s">
        <v>912</v>
      </c>
      <c r="C1017" s="16" t="s">
        <v>2979</v>
      </c>
      <c r="D1017" s="16">
        <v>15</v>
      </c>
      <c r="E1017" s="16" t="s">
        <v>2978</v>
      </c>
      <c r="F1017" s="30" t="s">
        <v>811</v>
      </c>
      <c r="G1017" s="30">
        <v>1002</v>
      </c>
      <c r="H1017" s="30">
        <v>4</v>
      </c>
      <c r="I1017" s="30">
        <v>4601</v>
      </c>
      <c r="J1017" s="38">
        <v>42156</v>
      </c>
      <c r="K1017" s="30">
        <v>6360</v>
      </c>
      <c r="L1017" s="19">
        <f>DAY(Таблица14[[#This Row],[Д/проводки]])</f>
        <v>1</v>
      </c>
      <c r="M1017" s="19">
        <f>MONTH(Таблица14[[#This Row],[Д/проводки]])</f>
        <v>6</v>
      </c>
      <c r="N1017" s="19">
        <f>YEAR(Таблица14[[#This Row],[Д/проводки]])</f>
        <v>2015</v>
      </c>
    </row>
    <row r="1018" spans="1:14" x14ac:dyDescent="0.25">
      <c r="A1018" s="30">
        <v>447822</v>
      </c>
      <c r="B1018" s="30" t="s">
        <v>926</v>
      </c>
      <c r="C1018" s="16" t="s">
        <v>927</v>
      </c>
      <c r="D1018" s="16">
        <v>14</v>
      </c>
      <c r="E1018" s="16" t="s">
        <v>2941</v>
      </c>
      <c r="F1018" s="30" t="s">
        <v>811</v>
      </c>
      <c r="G1018" s="30">
        <v>1001</v>
      </c>
      <c r="H1018" s="30">
        <v>2</v>
      </c>
      <c r="I1018" s="30">
        <v>1285.6199999999999</v>
      </c>
      <c r="J1018" s="38">
        <v>42157</v>
      </c>
      <c r="K1018" s="30">
        <v>1780</v>
      </c>
      <c r="L1018" s="19">
        <f>DAY(Таблица14[[#This Row],[Д/проводки]])</f>
        <v>2</v>
      </c>
      <c r="M1018" s="19">
        <f>MONTH(Таблица14[[#This Row],[Д/проводки]])</f>
        <v>6</v>
      </c>
      <c r="N1018" s="19">
        <f>YEAR(Таблица14[[#This Row],[Д/проводки]])</f>
        <v>2015</v>
      </c>
    </row>
    <row r="1019" spans="1:14" x14ac:dyDescent="0.25">
      <c r="A1019" s="30">
        <v>661547</v>
      </c>
      <c r="B1019" s="30" t="s">
        <v>1972</v>
      </c>
      <c r="C1019" s="16" t="s">
        <v>3185</v>
      </c>
      <c r="D1019" s="16">
        <v>15</v>
      </c>
      <c r="E1019" s="16" t="s">
        <v>3215</v>
      </c>
      <c r="F1019" s="30" t="s">
        <v>810</v>
      </c>
      <c r="G1019" s="30">
        <v>1001</v>
      </c>
      <c r="H1019" s="30">
        <v>4</v>
      </c>
      <c r="I1019" s="30">
        <v>6779.68</v>
      </c>
      <c r="J1019" s="38">
        <v>42157</v>
      </c>
      <c r="K1019" s="30">
        <v>10608</v>
      </c>
      <c r="L1019" s="19">
        <f>DAY(Таблица14[[#This Row],[Д/проводки]])</f>
        <v>2</v>
      </c>
      <c r="M1019" s="19">
        <f>MONTH(Таблица14[[#This Row],[Д/проводки]])</f>
        <v>6</v>
      </c>
      <c r="N1019" s="19">
        <f>YEAR(Таблица14[[#This Row],[Д/проводки]])</f>
        <v>2015</v>
      </c>
    </row>
    <row r="1020" spans="1:14" x14ac:dyDescent="0.25">
      <c r="A1020" s="30">
        <v>447822</v>
      </c>
      <c r="B1020" s="30" t="s">
        <v>926</v>
      </c>
      <c r="C1020" s="16" t="s">
        <v>927</v>
      </c>
      <c r="D1020" s="16">
        <v>14</v>
      </c>
      <c r="E1020" s="16" t="s">
        <v>2941</v>
      </c>
      <c r="F1020" s="30" t="s">
        <v>811</v>
      </c>
      <c r="G1020" s="30">
        <v>1001</v>
      </c>
      <c r="H1020" s="30">
        <v>4</v>
      </c>
      <c r="I1020" s="30">
        <v>2571.2399999999998</v>
      </c>
      <c r="J1020" s="38">
        <v>42158</v>
      </c>
      <c r="K1020" s="30">
        <v>3560</v>
      </c>
      <c r="L1020" s="19">
        <f>DAY(Таблица14[[#This Row],[Д/проводки]])</f>
        <v>3</v>
      </c>
      <c r="M1020" s="19">
        <f>MONTH(Таблица14[[#This Row],[Д/проводки]])</f>
        <v>6</v>
      </c>
      <c r="N1020" s="19">
        <f>YEAR(Таблица14[[#This Row],[Д/проводки]])</f>
        <v>2015</v>
      </c>
    </row>
    <row r="1021" spans="1:14" x14ac:dyDescent="0.25">
      <c r="A1021" s="30">
        <v>886827</v>
      </c>
      <c r="B1021" s="30" t="s">
        <v>305</v>
      </c>
      <c r="C1021" s="16" t="s">
        <v>3129</v>
      </c>
      <c r="D1021" s="16">
        <v>13</v>
      </c>
      <c r="E1021" s="16" t="s">
        <v>3206</v>
      </c>
      <c r="F1021" s="30" t="s">
        <v>810</v>
      </c>
      <c r="G1021" s="30">
        <v>1002</v>
      </c>
      <c r="H1021" s="30">
        <v>4</v>
      </c>
      <c r="I1021" s="30">
        <v>4271.28</v>
      </c>
      <c r="J1021" s="38">
        <v>42158</v>
      </c>
      <c r="K1021" s="30">
        <v>7816</v>
      </c>
      <c r="L1021" s="19">
        <f>DAY(Таблица14[[#This Row],[Д/проводки]])</f>
        <v>3</v>
      </c>
      <c r="M1021" s="19">
        <f>MONTH(Таблица14[[#This Row],[Д/проводки]])</f>
        <v>6</v>
      </c>
      <c r="N1021" s="19">
        <f>YEAR(Таблица14[[#This Row],[Д/проводки]])</f>
        <v>2015</v>
      </c>
    </row>
    <row r="1022" spans="1:14" x14ac:dyDescent="0.25">
      <c r="A1022" s="30">
        <v>941466</v>
      </c>
      <c r="B1022" s="30" t="s">
        <v>938</v>
      </c>
      <c r="C1022" s="16" t="s">
        <v>3157</v>
      </c>
      <c r="D1022" s="16">
        <v>13</v>
      </c>
      <c r="E1022" s="16" t="s">
        <v>3206</v>
      </c>
      <c r="F1022" s="30" t="s">
        <v>811</v>
      </c>
      <c r="G1022" s="30">
        <v>1002</v>
      </c>
      <c r="H1022" s="30">
        <v>4</v>
      </c>
      <c r="I1022" s="30">
        <v>2332.04</v>
      </c>
      <c r="J1022" s="38">
        <v>42158</v>
      </c>
      <c r="K1022" s="30">
        <v>3164</v>
      </c>
      <c r="L1022" s="19">
        <f>DAY(Таблица14[[#This Row],[Д/проводки]])</f>
        <v>3</v>
      </c>
      <c r="M1022" s="19">
        <f>MONTH(Таблица14[[#This Row],[Д/проводки]])</f>
        <v>6</v>
      </c>
      <c r="N1022" s="19">
        <f>YEAR(Таблица14[[#This Row],[Д/проводки]])</f>
        <v>2015</v>
      </c>
    </row>
    <row r="1023" spans="1:14" x14ac:dyDescent="0.25">
      <c r="A1023" s="30">
        <v>665963</v>
      </c>
      <c r="B1023" s="30" t="s">
        <v>187</v>
      </c>
      <c r="C1023" s="16" t="s">
        <v>2957</v>
      </c>
      <c r="D1023" s="16">
        <v>15</v>
      </c>
      <c r="E1023" s="16" t="s">
        <v>2937</v>
      </c>
      <c r="F1023" s="30" t="s">
        <v>810</v>
      </c>
      <c r="G1023" s="30">
        <v>1002</v>
      </c>
      <c r="H1023" s="30">
        <v>4</v>
      </c>
      <c r="I1023" s="30">
        <v>9000</v>
      </c>
      <c r="J1023" s="38">
        <v>42159</v>
      </c>
      <c r="K1023" s="30">
        <v>12744</v>
      </c>
      <c r="L1023" s="19">
        <f>DAY(Таблица14[[#This Row],[Д/проводки]])</f>
        <v>4</v>
      </c>
      <c r="M1023" s="19">
        <f>MONTH(Таблица14[[#This Row],[Д/проводки]])</f>
        <v>6</v>
      </c>
      <c r="N1023" s="19">
        <f>YEAR(Таблица14[[#This Row],[Д/проводки]])</f>
        <v>2015</v>
      </c>
    </row>
    <row r="1024" spans="1:14" x14ac:dyDescent="0.25">
      <c r="A1024" s="30">
        <v>941465</v>
      </c>
      <c r="B1024" s="30" t="s">
        <v>930</v>
      </c>
      <c r="C1024" s="16" t="s">
        <v>927</v>
      </c>
      <c r="D1024" s="16">
        <v>14</v>
      </c>
      <c r="E1024" s="16" t="s">
        <v>2941</v>
      </c>
      <c r="F1024" s="30" t="s">
        <v>811</v>
      </c>
      <c r="G1024" s="30">
        <v>1001</v>
      </c>
      <c r="H1024" s="30">
        <v>1</v>
      </c>
      <c r="I1024" s="30">
        <v>635.34</v>
      </c>
      <c r="J1024" s="38">
        <v>42160</v>
      </c>
      <c r="K1024" s="30">
        <v>863</v>
      </c>
      <c r="L1024" s="19">
        <f>DAY(Таблица14[[#This Row],[Д/проводки]])</f>
        <v>5</v>
      </c>
      <c r="M1024" s="19">
        <f>MONTH(Таблица14[[#This Row],[Д/проводки]])</f>
        <v>6</v>
      </c>
      <c r="N1024" s="19">
        <f>YEAR(Таблица14[[#This Row],[Д/проводки]])</f>
        <v>2015</v>
      </c>
    </row>
    <row r="1025" spans="1:14" x14ac:dyDescent="0.25">
      <c r="A1025" s="30">
        <v>941464</v>
      </c>
      <c r="B1025" s="30" t="s">
        <v>923</v>
      </c>
      <c r="C1025" s="16" t="s">
        <v>3133</v>
      </c>
      <c r="D1025" s="16">
        <v>13</v>
      </c>
      <c r="E1025" s="16" t="s">
        <v>3206</v>
      </c>
      <c r="F1025" s="30" t="s">
        <v>811</v>
      </c>
      <c r="G1025" s="30">
        <v>1001</v>
      </c>
      <c r="H1025" s="30">
        <v>2</v>
      </c>
      <c r="I1025" s="30">
        <v>1013.22</v>
      </c>
      <c r="J1025" s="38">
        <v>42162</v>
      </c>
      <c r="K1025" s="30">
        <v>1376</v>
      </c>
      <c r="L1025" s="19">
        <f>DAY(Таблица14[[#This Row],[Д/проводки]])</f>
        <v>7</v>
      </c>
      <c r="M1025" s="19">
        <f>MONTH(Таблица14[[#This Row],[Д/проводки]])</f>
        <v>6</v>
      </c>
      <c r="N1025" s="19">
        <f>YEAR(Таблица14[[#This Row],[Д/проводки]])</f>
        <v>2015</v>
      </c>
    </row>
    <row r="1026" spans="1:14" x14ac:dyDescent="0.25">
      <c r="A1026" s="30">
        <v>405678</v>
      </c>
      <c r="B1026" s="30" t="s">
        <v>108</v>
      </c>
      <c r="C1026" s="16" t="s">
        <v>2645</v>
      </c>
      <c r="D1026" s="16">
        <v>15</v>
      </c>
      <c r="E1026" s="16" t="s">
        <v>2937</v>
      </c>
      <c r="F1026" s="30" t="s">
        <v>810</v>
      </c>
      <c r="G1026" s="30">
        <v>1002</v>
      </c>
      <c r="H1026" s="30">
        <v>4</v>
      </c>
      <c r="I1026" s="30">
        <v>9000</v>
      </c>
      <c r="J1026" s="38">
        <v>42162</v>
      </c>
      <c r="K1026" s="30">
        <v>12744</v>
      </c>
      <c r="L1026" s="19">
        <f>DAY(Таблица14[[#This Row],[Д/проводки]])</f>
        <v>7</v>
      </c>
      <c r="M1026" s="19">
        <f>MONTH(Таблица14[[#This Row],[Д/проводки]])</f>
        <v>6</v>
      </c>
      <c r="N1026" s="19">
        <f>YEAR(Таблица14[[#This Row],[Д/проводки]])</f>
        <v>2015</v>
      </c>
    </row>
    <row r="1027" spans="1:14" x14ac:dyDescent="0.25">
      <c r="A1027" s="30">
        <v>941599</v>
      </c>
      <c r="B1027" s="30" t="s">
        <v>68</v>
      </c>
      <c r="C1027" s="16" t="s">
        <v>2953</v>
      </c>
      <c r="D1027" s="16">
        <v>14</v>
      </c>
      <c r="E1027" s="16" t="s">
        <v>2938</v>
      </c>
      <c r="F1027" s="30" t="s">
        <v>810</v>
      </c>
      <c r="G1027" s="30">
        <v>1002</v>
      </c>
      <c r="H1027" s="30">
        <v>4</v>
      </c>
      <c r="I1027" s="30">
        <v>7050.84</v>
      </c>
      <c r="J1027" s="38">
        <v>42162</v>
      </c>
      <c r="K1027" s="30">
        <v>10400</v>
      </c>
      <c r="L1027" s="19">
        <f>DAY(Таблица14[[#This Row],[Д/проводки]])</f>
        <v>7</v>
      </c>
      <c r="M1027" s="19">
        <f>MONTH(Таблица14[[#This Row],[Д/проводки]])</f>
        <v>6</v>
      </c>
      <c r="N1027" s="19">
        <f>YEAR(Таблица14[[#This Row],[Д/проводки]])</f>
        <v>2015</v>
      </c>
    </row>
    <row r="1028" spans="1:14" x14ac:dyDescent="0.25">
      <c r="A1028" s="30">
        <v>941465</v>
      </c>
      <c r="B1028" s="30" t="s">
        <v>930</v>
      </c>
      <c r="C1028" s="16" t="s">
        <v>927</v>
      </c>
      <c r="D1028" s="16">
        <v>14</v>
      </c>
      <c r="E1028" s="16" t="s">
        <v>2941</v>
      </c>
      <c r="F1028" s="30" t="s">
        <v>811</v>
      </c>
      <c r="G1028" s="30">
        <v>1001</v>
      </c>
      <c r="H1028" s="30">
        <v>4</v>
      </c>
      <c r="I1028" s="30">
        <v>2541.36</v>
      </c>
      <c r="J1028" s="38">
        <v>42163</v>
      </c>
      <c r="K1028" s="30">
        <v>3452</v>
      </c>
      <c r="L1028" s="19">
        <f>DAY(Таблица14[[#This Row],[Д/проводки]])</f>
        <v>8</v>
      </c>
      <c r="M1028" s="19">
        <f>MONTH(Таблица14[[#This Row],[Д/проводки]])</f>
        <v>6</v>
      </c>
      <c r="N1028" s="19">
        <f>YEAR(Таблица14[[#This Row],[Д/проводки]])</f>
        <v>2015</v>
      </c>
    </row>
    <row r="1029" spans="1:14" x14ac:dyDescent="0.25">
      <c r="A1029" s="30">
        <v>941466</v>
      </c>
      <c r="B1029" s="30" t="s">
        <v>938</v>
      </c>
      <c r="C1029" s="16" t="s">
        <v>3157</v>
      </c>
      <c r="D1029" s="16">
        <v>13</v>
      </c>
      <c r="E1029" s="16" t="s">
        <v>3206</v>
      </c>
      <c r="F1029" s="30" t="s">
        <v>811</v>
      </c>
      <c r="G1029" s="30">
        <v>1002</v>
      </c>
      <c r="H1029" s="30">
        <v>2</v>
      </c>
      <c r="I1029" s="30">
        <v>1166.04</v>
      </c>
      <c r="J1029" s="38">
        <v>42165</v>
      </c>
      <c r="K1029" s="30">
        <v>1582</v>
      </c>
      <c r="L1029" s="19">
        <f>DAY(Таблица14[[#This Row],[Д/проводки]])</f>
        <v>10</v>
      </c>
      <c r="M1029" s="19">
        <f>MONTH(Таблица14[[#This Row],[Д/проводки]])</f>
        <v>6</v>
      </c>
      <c r="N1029" s="19">
        <f>YEAR(Таблица14[[#This Row],[Д/проводки]])</f>
        <v>2015</v>
      </c>
    </row>
    <row r="1030" spans="1:14" x14ac:dyDescent="0.25">
      <c r="A1030" s="30">
        <v>941464</v>
      </c>
      <c r="B1030" s="30" t="s">
        <v>923</v>
      </c>
      <c r="C1030" s="16" t="s">
        <v>3133</v>
      </c>
      <c r="D1030" s="16">
        <v>13</v>
      </c>
      <c r="E1030" s="16" t="s">
        <v>3206</v>
      </c>
      <c r="F1030" s="30" t="s">
        <v>811</v>
      </c>
      <c r="G1030" s="30">
        <v>1001</v>
      </c>
      <c r="H1030" s="30">
        <v>2</v>
      </c>
      <c r="I1030" s="30">
        <v>1013.22</v>
      </c>
      <c r="J1030" s="38">
        <v>42166</v>
      </c>
      <c r="K1030" s="30">
        <v>1376</v>
      </c>
      <c r="L1030" s="19">
        <f>DAY(Таблица14[[#This Row],[Д/проводки]])</f>
        <v>11</v>
      </c>
      <c r="M1030" s="19">
        <f>MONTH(Таблица14[[#This Row],[Д/проводки]])</f>
        <v>6</v>
      </c>
      <c r="N1030" s="19">
        <f>YEAR(Таблица14[[#This Row],[Д/проводки]])</f>
        <v>2015</v>
      </c>
    </row>
    <row r="1031" spans="1:14" x14ac:dyDescent="0.25">
      <c r="A1031" s="30">
        <v>661738</v>
      </c>
      <c r="B1031" s="30" t="s">
        <v>150</v>
      </c>
      <c r="C1031" s="16" t="s">
        <v>2632</v>
      </c>
      <c r="D1031" s="16">
        <v>15</v>
      </c>
      <c r="E1031" s="16" t="s">
        <v>2937</v>
      </c>
      <c r="F1031" s="30" t="s">
        <v>810</v>
      </c>
      <c r="G1031" s="30">
        <v>1002</v>
      </c>
      <c r="H1031" s="30">
        <v>4</v>
      </c>
      <c r="I1031" s="30">
        <v>7256.72</v>
      </c>
      <c r="J1031" s="38">
        <v>42167</v>
      </c>
      <c r="K1031" s="30">
        <v>13276</v>
      </c>
      <c r="L1031" s="19">
        <f>DAY(Таблица14[[#This Row],[Д/проводки]])</f>
        <v>12</v>
      </c>
      <c r="M1031" s="19">
        <f>MONTH(Таблица14[[#This Row],[Д/проводки]])</f>
        <v>6</v>
      </c>
      <c r="N1031" s="19">
        <f>YEAR(Таблица14[[#This Row],[Д/проводки]])</f>
        <v>2015</v>
      </c>
    </row>
    <row r="1032" spans="1:14" x14ac:dyDescent="0.25">
      <c r="A1032" s="30">
        <v>405706</v>
      </c>
      <c r="B1032" s="30" t="s">
        <v>514</v>
      </c>
      <c r="C1032" s="16" t="s">
        <v>2980</v>
      </c>
      <c r="D1032" s="16">
        <v>16</v>
      </c>
      <c r="E1032" s="16" t="s">
        <v>2964</v>
      </c>
      <c r="F1032" s="30" t="s">
        <v>810</v>
      </c>
      <c r="G1032" s="30">
        <v>1001</v>
      </c>
      <c r="H1032" s="30">
        <v>4</v>
      </c>
      <c r="I1032" s="30">
        <v>10847.44</v>
      </c>
      <c r="J1032" s="38">
        <v>42168</v>
      </c>
      <c r="K1032" s="30">
        <v>16000</v>
      </c>
      <c r="L1032" s="19">
        <f>DAY(Таблица14[[#This Row],[Д/проводки]])</f>
        <v>13</v>
      </c>
      <c r="M1032" s="19">
        <f>MONTH(Таблица14[[#This Row],[Д/проводки]])</f>
        <v>6</v>
      </c>
      <c r="N1032" s="19">
        <f>YEAR(Таблица14[[#This Row],[Д/проводки]])</f>
        <v>2015</v>
      </c>
    </row>
    <row r="1033" spans="1:14" x14ac:dyDescent="0.25">
      <c r="A1033" s="30">
        <v>487232</v>
      </c>
      <c r="B1033" s="30" t="s">
        <v>921</v>
      </c>
      <c r="C1033" s="16" t="s">
        <v>3133</v>
      </c>
      <c r="D1033" s="16">
        <v>13</v>
      </c>
      <c r="E1033" s="16" t="s">
        <v>3206</v>
      </c>
      <c r="F1033" s="30" t="s">
        <v>811</v>
      </c>
      <c r="G1033" s="30">
        <v>1001</v>
      </c>
      <c r="H1033" s="30">
        <v>1</v>
      </c>
      <c r="I1033" s="30">
        <v>438.98</v>
      </c>
      <c r="J1033" s="38">
        <v>42168</v>
      </c>
      <c r="K1033" s="30">
        <v>596</v>
      </c>
      <c r="L1033" s="19">
        <f>DAY(Таблица14[[#This Row],[Д/проводки]])</f>
        <v>13</v>
      </c>
      <c r="M1033" s="19">
        <f>MONTH(Таблица14[[#This Row],[Д/проводки]])</f>
        <v>6</v>
      </c>
      <c r="N1033" s="19">
        <f>YEAR(Таблица14[[#This Row],[Д/проводки]])</f>
        <v>2015</v>
      </c>
    </row>
    <row r="1034" spans="1:14" x14ac:dyDescent="0.25">
      <c r="A1034" s="30">
        <v>941464</v>
      </c>
      <c r="B1034" s="30" t="s">
        <v>923</v>
      </c>
      <c r="C1034" s="16" t="s">
        <v>3133</v>
      </c>
      <c r="D1034" s="16">
        <v>13</v>
      </c>
      <c r="E1034" s="16" t="s">
        <v>3206</v>
      </c>
      <c r="F1034" s="30" t="s">
        <v>811</v>
      </c>
      <c r="G1034" s="30">
        <v>1001</v>
      </c>
      <c r="H1034" s="30">
        <v>2</v>
      </c>
      <c r="I1034" s="30">
        <v>1013.23</v>
      </c>
      <c r="J1034" s="38">
        <v>42170</v>
      </c>
      <c r="K1034" s="30">
        <v>1376</v>
      </c>
      <c r="L1034" s="19">
        <f>DAY(Таблица14[[#This Row],[Д/проводки]])</f>
        <v>15</v>
      </c>
      <c r="M1034" s="19">
        <f>MONTH(Таблица14[[#This Row],[Д/проводки]])</f>
        <v>6</v>
      </c>
      <c r="N1034" s="19">
        <f>YEAR(Таблица14[[#This Row],[Д/проводки]])</f>
        <v>2015</v>
      </c>
    </row>
    <row r="1035" spans="1:14" x14ac:dyDescent="0.25">
      <c r="A1035" s="30">
        <v>498828</v>
      </c>
      <c r="B1035" s="30" t="s">
        <v>924</v>
      </c>
      <c r="C1035" s="16" t="s">
        <v>3158</v>
      </c>
      <c r="D1035" s="16">
        <v>13</v>
      </c>
      <c r="E1035" s="16" t="s">
        <v>3206</v>
      </c>
      <c r="F1035" s="30" t="s">
        <v>811</v>
      </c>
      <c r="G1035" s="30">
        <v>1002</v>
      </c>
      <c r="H1035" s="30">
        <v>4</v>
      </c>
      <c r="I1035" s="30">
        <v>1753.16</v>
      </c>
      <c r="J1035" s="38">
        <v>42170</v>
      </c>
      <c r="K1035" s="30">
        <v>2560</v>
      </c>
      <c r="L1035" s="19">
        <f>DAY(Таблица14[[#This Row],[Д/проводки]])</f>
        <v>15</v>
      </c>
      <c r="M1035" s="19">
        <f>MONTH(Таблица14[[#This Row],[Д/проводки]])</f>
        <v>6</v>
      </c>
      <c r="N1035" s="19">
        <f>YEAR(Таблица14[[#This Row],[Д/проводки]])</f>
        <v>2015</v>
      </c>
    </row>
    <row r="1036" spans="1:14" x14ac:dyDescent="0.25">
      <c r="A1036" s="30">
        <v>763966</v>
      </c>
      <c r="B1036" s="30" t="s">
        <v>123</v>
      </c>
      <c r="C1036" s="16" t="s">
        <v>2947</v>
      </c>
      <c r="D1036" s="16">
        <v>15</v>
      </c>
      <c r="E1036" s="16" t="s">
        <v>2937</v>
      </c>
      <c r="F1036" s="30" t="s">
        <v>810</v>
      </c>
      <c r="G1036" s="30">
        <v>1002</v>
      </c>
      <c r="H1036" s="30">
        <v>4</v>
      </c>
      <c r="I1036" s="30">
        <v>8576.2800000000007</v>
      </c>
      <c r="J1036" s="38">
        <v>42170</v>
      </c>
      <c r="K1036" s="30">
        <v>12144</v>
      </c>
      <c r="L1036" s="19">
        <f>DAY(Таблица14[[#This Row],[Д/проводки]])</f>
        <v>15</v>
      </c>
      <c r="M1036" s="19">
        <f>MONTH(Таблица14[[#This Row],[Д/проводки]])</f>
        <v>6</v>
      </c>
      <c r="N1036" s="19">
        <f>YEAR(Таблица14[[#This Row],[Д/проводки]])</f>
        <v>2015</v>
      </c>
    </row>
    <row r="1037" spans="1:14" x14ac:dyDescent="0.25">
      <c r="A1037" s="30">
        <v>408747</v>
      </c>
      <c r="B1037" s="30" t="s">
        <v>316</v>
      </c>
      <c r="C1037" s="16" t="s">
        <v>927</v>
      </c>
      <c r="D1037" s="16">
        <v>14</v>
      </c>
      <c r="E1037" s="16" t="s">
        <v>2941</v>
      </c>
      <c r="F1037" s="30" t="s">
        <v>810</v>
      </c>
      <c r="G1037" s="30">
        <v>1001</v>
      </c>
      <c r="H1037" s="30">
        <v>4</v>
      </c>
      <c r="I1037" s="30">
        <v>5813.92</v>
      </c>
      <c r="J1037" s="38">
        <v>42171</v>
      </c>
      <c r="K1037" s="30">
        <v>10924</v>
      </c>
      <c r="L1037" s="19">
        <f>DAY(Таблица14[[#This Row],[Д/проводки]])</f>
        <v>16</v>
      </c>
      <c r="M1037" s="19">
        <f>MONTH(Таблица14[[#This Row],[Д/проводки]])</f>
        <v>6</v>
      </c>
      <c r="N1037" s="19">
        <f>YEAR(Таблица14[[#This Row],[Д/проводки]])</f>
        <v>2015</v>
      </c>
    </row>
    <row r="1038" spans="1:14" x14ac:dyDescent="0.25">
      <c r="A1038" s="30">
        <v>964285</v>
      </c>
      <c r="B1038" s="30" t="s">
        <v>939</v>
      </c>
      <c r="C1038" s="16" t="s">
        <v>3157</v>
      </c>
      <c r="D1038" s="16">
        <v>13</v>
      </c>
      <c r="E1038" s="16" t="s">
        <v>3206</v>
      </c>
      <c r="F1038" s="30" t="s">
        <v>811</v>
      </c>
      <c r="G1038" s="30">
        <v>1001</v>
      </c>
      <c r="H1038" s="30">
        <v>2</v>
      </c>
      <c r="I1038" s="30">
        <v>1063.04</v>
      </c>
      <c r="J1038" s="38">
        <v>42171</v>
      </c>
      <c r="K1038" s="30">
        <v>1376</v>
      </c>
      <c r="L1038" s="19">
        <f>DAY(Таблица14[[#This Row],[Д/проводки]])</f>
        <v>16</v>
      </c>
      <c r="M1038" s="19">
        <f>MONTH(Таблица14[[#This Row],[Д/проводки]])</f>
        <v>6</v>
      </c>
      <c r="N1038" s="19">
        <f>YEAR(Таблица14[[#This Row],[Д/проводки]])</f>
        <v>2015</v>
      </c>
    </row>
    <row r="1039" spans="1:14" x14ac:dyDescent="0.25">
      <c r="A1039" s="30">
        <v>830845</v>
      </c>
      <c r="B1039" s="30" t="s">
        <v>516</v>
      </c>
      <c r="C1039" s="16" t="s">
        <v>2980</v>
      </c>
      <c r="D1039" s="16">
        <v>16</v>
      </c>
      <c r="E1039" s="16" t="s">
        <v>2964</v>
      </c>
      <c r="F1039" s="30" t="s">
        <v>810</v>
      </c>
      <c r="G1039" s="30">
        <v>1001</v>
      </c>
      <c r="H1039" s="30">
        <v>4</v>
      </c>
      <c r="I1039" s="30">
        <v>10339</v>
      </c>
      <c r="J1039" s="38">
        <v>42173</v>
      </c>
      <c r="K1039" s="30">
        <v>14640</v>
      </c>
      <c r="L1039" s="19">
        <f>DAY(Таблица14[[#This Row],[Д/проводки]])</f>
        <v>18</v>
      </c>
      <c r="M1039" s="19">
        <f>MONTH(Таблица14[[#This Row],[Д/проводки]])</f>
        <v>6</v>
      </c>
      <c r="N1039" s="19">
        <f>YEAR(Таблица14[[#This Row],[Д/проводки]])</f>
        <v>2015</v>
      </c>
    </row>
    <row r="1040" spans="1:14" x14ac:dyDescent="0.25">
      <c r="A1040" s="30">
        <v>895247</v>
      </c>
      <c r="B1040" s="30" t="s">
        <v>917</v>
      </c>
      <c r="C1040" s="16" t="s">
        <v>918</v>
      </c>
      <c r="D1040" s="16">
        <v>16</v>
      </c>
      <c r="E1040" s="16" t="s">
        <v>2970</v>
      </c>
      <c r="F1040" s="30" t="s">
        <v>811</v>
      </c>
      <c r="G1040" s="30">
        <v>1001</v>
      </c>
      <c r="H1040" s="30">
        <v>1</v>
      </c>
      <c r="I1040" s="30">
        <v>1453.39</v>
      </c>
      <c r="J1040" s="38">
        <v>42173</v>
      </c>
      <c r="K1040" s="30">
        <v>1830</v>
      </c>
      <c r="L1040" s="19">
        <f>DAY(Таблица14[[#This Row],[Д/проводки]])</f>
        <v>18</v>
      </c>
      <c r="M1040" s="19">
        <f>MONTH(Таблица14[[#This Row],[Д/проводки]])</f>
        <v>6</v>
      </c>
      <c r="N1040" s="19">
        <f>YEAR(Таблица14[[#This Row],[Д/проводки]])</f>
        <v>2015</v>
      </c>
    </row>
    <row r="1041" spans="1:14" x14ac:dyDescent="0.25">
      <c r="A1041" s="30">
        <v>964285</v>
      </c>
      <c r="B1041" s="30" t="s">
        <v>939</v>
      </c>
      <c r="C1041" s="16" t="s">
        <v>3157</v>
      </c>
      <c r="D1041" s="16">
        <v>13</v>
      </c>
      <c r="E1041" s="16" t="s">
        <v>3206</v>
      </c>
      <c r="F1041" s="30" t="s">
        <v>811</v>
      </c>
      <c r="G1041" s="30">
        <v>1001</v>
      </c>
      <c r="H1041" s="30">
        <v>2</v>
      </c>
      <c r="I1041" s="30">
        <v>1063.04</v>
      </c>
      <c r="J1041" s="38">
        <v>42174</v>
      </c>
      <c r="K1041" s="30">
        <v>1390</v>
      </c>
      <c r="L1041" s="19">
        <f>DAY(Таблица14[[#This Row],[Д/проводки]])</f>
        <v>19</v>
      </c>
      <c r="M1041" s="19">
        <f>MONTH(Таблица14[[#This Row],[Д/проводки]])</f>
        <v>6</v>
      </c>
      <c r="N1041" s="19">
        <f>YEAR(Таблица14[[#This Row],[Д/проводки]])</f>
        <v>2015</v>
      </c>
    </row>
    <row r="1042" spans="1:14" x14ac:dyDescent="0.25">
      <c r="A1042" s="30">
        <v>876270</v>
      </c>
      <c r="B1042" s="30" t="s">
        <v>935</v>
      </c>
      <c r="C1042" s="16" t="s">
        <v>3129</v>
      </c>
      <c r="D1042" s="16">
        <v>13</v>
      </c>
      <c r="E1042" s="16" t="s">
        <v>3206</v>
      </c>
      <c r="F1042" s="30" t="s">
        <v>811</v>
      </c>
      <c r="G1042" s="30">
        <v>1002</v>
      </c>
      <c r="H1042" s="30">
        <v>1</v>
      </c>
      <c r="I1042" s="30">
        <v>436.34</v>
      </c>
      <c r="J1042" s="38">
        <v>42174</v>
      </c>
      <c r="K1042" s="30">
        <v>596</v>
      </c>
      <c r="L1042" s="19">
        <f>DAY(Таблица14[[#This Row],[Д/проводки]])</f>
        <v>19</v>
      </c>
      <c r="M1042" s="19">
        <f>MONTH(Таблица14[[#This Row],[Д/проводки]])</f>
        <v>6</v>
      </c>
      <c r="N1042" s="19">
        <f>YEAR(Таблица14[[#This Row],[Д/проводки]])</f>
        <v>2015</v>
      </c>
    </row>
    <row r="1043" spans="1:14" x14ac:dyDescent="0.25">
      <c r="A1043" s="30">
        <v>941465</v>
      </c>
      <c r="B1043" s="30" t="s">
        <v>930</v>
      </c>
      <c r="C1043" s="16" t="s">
        <v>927</v>
      </c>
      <c r="D1043" s="16">
        <v>14</v>
      </c>
      <c r="E1043" s="16" t="s">
        <v>2941</v>
      </c>
      <c r="F1043" s="30" t="s">
        <v>811</v>
      </c>
      <c r="G1043" s="30">
        <v>1002</v>
      </c>
      <c r="H1043" s="30">
        <v>6</v>
      </c>
      <c r="I1043" s="30">
        <v>3812.04</v>
      </c>
      <c r="J1043" s="38">
        <v>42174</v>
      </c>
      <c r="K1043" s="30">
        <v>5178</v>
      </c>
      <c r="L1043" s="19">
        <f>DAY(Таблица14[[#This Row],[Д/проводки]])</f>
        <v>19</v>
      </c>
      <c r="M1043" s="19">
        <f>MONTH(Таблица14[[#This Row],[Д/проводки]])</f>
        <v>6</v>
      </c>
      <c r="N1043" s="19">
        <f>YEAR(Таблица14[[#This Row],[Д/проводки]])</f>
        <v>2015</v>
      </c>
    </row>
    <row r="1044" spans="1:14" x14ac:dyDescent="0.25">
      <c r="A1044" s="30">
        <v>895249</v>
      </c>
      <c r="B1044" s="30" t="s">
        <v>901</v>
      </c>
      <c r="C1044" s="16" t="s">
        <v>899</v>
      </c>
      <c r="D1044" s="16">
        <v>14</v>
      </c>
      <c r="E1044" s="16" t="s">
        <v>2938</v>
      </c>
      <c r="F1044" s="30" t="s">
        <v>811</v>
      </c>
      <c r="G1044" s="30">
        <v>1001</v>
      </c>
      <c r="H1044" s="30">
        <v>4</v>
      </c>
      <c r="I1044" s="30">
        <v>3205.76</v>
      </c>
      <c r="J1044" s="38">
        <v>42181</v>
      </c>
      <c r="K1044" s="30">
        <v>4720</v>
      </c>
      <c r="L1044" s="19">
        <f>DAY(Таблица14[[#This Row],[Д/проводки]])</f>
        <v>26</v>
      </c>
      <c r="M1044" s="19">
        <f>MONTH(Таблица14[[#This Row],[Д/проводки]])</f>
        <v>6</v>
      </c>
      <c r="N1044" s="19">
        <f>YEAR(Таблица14[[#This Row],[Д/проводки]])</f>
        <v>2015</v>
      </c>
    </row>
    <row r="1045" spans="1:14" x14ac:dyDescent="0.25">
      <c r="A1045" s="30">
        <v>941465</v>
      </c>
      <c r="B1045" s="30" t="s">
        <v>930</v>
      </c>
      <c r="C1045" s="16" t="s">
        <v>927</v>
      </c>
      <c r="D1045" s="16">
        <v>14</v>
      </c>
      <c r="E1045" s="16" t="s">
        <v>2941</v>
      </c>
      <c r="F1045" s="30" t="s">
        <v>811</v>
      </c>
      <c r="G1045" s="30">
        <v>1001</v>
      </c>
      <c r="H1045" s="30">
        <v>4</v>
      </c>
      <c r="I1045" s="30">
        <v>2541.36</v>
      </c>
      <c r="J1045" s="38">
        <v>42182</v>
      </c>
      <c r="K1045" s="30">
        <v>3452</v>
      </c>
      <c r="L1045" s="19">
        <f>DAY(Таблица14[[#This Row],[Д/проводки]])</f>
        <v>27</v>
      </c>
      <c r="M1045" s="19">
        <f>MONTH(Таблица14[[#This Row],[Д/проводки]])</f>
        <v>6</v>
      </c>
      <c r="N1045" s="19">
        <f>YEAR(Таблица14[[#This Row],[Д/проводки]])</f>
        <v>2015</v>
      </c>
    </row>
    <row r="1046" spans="1:14" x14ac:dyDescent="0.25">
      <c r="A1046" s="30">
        <v>964285</v>
      </c>
      <c r="B1046" s="30" t="s">
        <v>939</v>
      </c>
      <c r="C1046" s="16" t="s">
        <v>3157</v>
      </c>
      <c r="D1046" s="16">
        <v>13</v>
      </c>
      <c r="E1046" s="16" t="s">
        <v>3206</v>
      </c>
      <c r="F1046" s="30" t="s">
        <v>811</v>
      </c>
      <c r="G1046" s="30">
        <v>1001</v>
      </c>
      <c r="H1046" s="30">
        <v>2</v>
      </c>
      <c r="I1046" s="30">
        <v>1063.04</v>
      </c>
      <c r="J1046" s="38">
        <v>42185</v>
      </c>
      <c r="K1046" s="30">
        <v>1390</v>
      </c>
      <c r="L1046" s="19">
        <f>DAY(Таблица14[[#This Row],[Д/проводки]])</f>
        <v>30</v>
      </c>
      <c r="M1046" s="19">
        <f>MONTH(Таблица14[[#This Row],[Д/проводки]])</f>
        <v>6</v>
      </c>
      <c r="N1046" s="19">
        <f>YEAR(Таблица14[[#This Row],[Д/проводки]])</f>
        <v>2015</v>
      </c>
    </row>
    <row r="1047" spans="1:14" x14ac:dyDescent="0.25">
      <c r="A1047" s="30">
        <v>447788</v>
      </c>
      <c r="B1047" s="30" t="s">
        <v>863</v>
      </c>
      <c r="C1047" s="16" t="s">
        <v>2940</v>
      </c>
      <c r="D1047" s="16">
        <v>15</v>
      </c>
      <c r="E1047" s="16" t="s">
        <v>2937</v>
      </c>
      <c r="F1047" s="30" t="s">
        <v>811</v>
      </c>
      <c r="G1047" s="30">
        <v>1002</v>
      </c>
      <c r="H1047" s="30">
        <v>1</v>
      </c>
      <c r="I1047" s="30">
        <v>1029</v>
      </c>
      <c r="J1047" s="38">
        <v>42186</v>
      </c>
      <c r="K1047" s="30">
        <v>1420</v>
      </c>
      <c r="L1047" s="19">
        <f>DAY(Таблица14[[#This Row],[Д/проводки]])</f>
        <v>1</v>
      </c>
      <c r="M1047" s="19">
        <f>MONTH(Таблица14[[#This Row],[Д/проводки]])</f>
        <v>7</v>
      </c>
      <c r="N1047" s="19">
        <f>YEAR(Таблица14[[#This Row],[Д/проводки]])</f>
        <v>2015</v>
      </c>
    </row>
    <row r="1048" spans="1:14" x14ac:dyDescent="0.25">
      <c r="A1048" s="30">
        <v>941465</v>
      </c>
      <c r="B1048" s="30" t="s">
        <v>930</v>
      </c>
      <c r="C1048" s="16" t="s">
        <v>927</v>
      </c>
      <c r="D1048" s="16">
        <v>14</v>
      </c>
      <c r="E1048" s="16" t="s">
        <v>2941</v>
      </c>
      <c r="F1048" s="30" t="s">
        <v>811</v>
      </c>
      <c r="G1048" s="30">
        <v>1001</v>
      </c>
      <c r="H1048" s="30">
        <v>4</v>
      </c>
      <c r="I1048" s="30">
        <v>2541.36</v>
      </c>
      <c r="J1048" s="38">
        <v>42187</v>
      </c>
      <c r="K1048" s="30">
        <v>3452</v>
      </c>
      <c r="L1048" s="19">
        <f>DAY(Таблица14[[#This Row],[Д/проводки]])</f>
        <v>2</v>
      </c>
      <c r="M1048" s="19">
        <f>MONTH(Таблица14[[#This Row],[Д/проводки]])</f>
        <v>7</v>
      </c>
      <c r="N1048" s="19">
        <f>YEAR(Таблица14[[#This Row],[Д/проводки]])</f>
        <v>2015</v>
      </c>
    </row>
    <row r="1049" spans="1:14" x14ac:dyDescent="0.25">
      <c r="A1049" s="30">
        <v>895249</v>
      </c>
      <c r="B1049" s="30" t="s">
        <v>901</v>
      </c>
      <c r="C1049" s="16" t="s">
        <v>899</v>
      </c>
      <c r="D1049" s="16">
        <v>14</v>
      </c>
      <c r="E1049" s="16" t="s">
        <v>2938</v>
      </c>
      <c r="F1049" s="30" t="s">
        <v>811</v>
      </c>
      <c r="G1049" s="30">
        <v>1002</v>
      </c>
      <c r="H1049" s="30">
        <v>4</v>
      </c>
      <c r="I1049" s="30">
        <v>3237.44</v>
      </c>
      <c r="J1049" s="38">
        <v>42187</v>
      </c>
      <c r="K1049" s="30">
        <v>4720</v>
      </c>
      <c r="L1049" s="19">
        <f>DAY(Таблица14[[#This Row],[Д/проводки]])</f>
        <v>2</v>
      </c>
      <c r="M1049" s="19">
        <f>MONTH(Таблица14[[#This Row],[Д/проводки]])</f>
        <v>7</v>
      </c>
      <c r="N1049" s="19">
        <f>YEAR(Таблица14[[#This Row],[Д/проводки]])</f>
        <v>2015</v>
      </c>
    </row>
    <row r="1050" spans="1:14" x14ac:dyDescent="0.25">
      <c r="A1050" s="30">
        <v>964285</v>
      </c>
      <c r="B1050" s="30" t="s">
        <v>939</v>
      </c>
      <c r="C1050" s="16" t="s">
        <v>3157</v>
      </c>
      <c r="D1050" s="16">
        <v>13</v>
      </c>
      <c r="E1050" s="16" t="s">
        <v>3206</v>
      </c>
      <c r="F1050" s="30" t="s">
        <v>811</v>
      </c>
      <c r="G1050" s="30">
        <v>1001</v>
      </c>
      <c r="H1050" s="30">
        <v>4</v>
      </c>
      <c r="I1050" s="30">
        <v>2126.08</v>
      </c>
      <c r="J1050" s="38">
        <v>42189</v>
      </c>
      <c r="K1050" s="30">
        <v>2780</v>
      </c>
      <c r="L1050" s="19">
        <f>DAY(Таблица14[[#This Row],[Д/проводки]])</f>
        <v>4</v>
      </c>
      <c r="M1050" s="19">
        <f>MONTH(Таблица14[[#This Row],[Д/проводки]])</f>
        <v>7</v>
      </c>
      <c r="N1050" s="19">
        <f>YEAR(Таблица14[[#This Row],[Д/проводки]])</f>
        <v>2015</v>
      </c>
    </row>
    <row r="1051" spans="1:14" x14ac:dyDescent="0.25">
      <c r="A1051" s="30">
        <v>941465</v>
      </c>
      <c r="B1051" s="30" t="s">
        <v>930</v>
      </c>
      <c r="C1051" s="16" t="s">
        <v>927</v>
      </c>
      <c r="D1051" s="16">
        <v>14</v>
      </c>
      <c r="E1051" s="16" t="s">
        <v>2941</v>
      </c>
      <c r="F1051" s="30" t="s">
        <v>811</v>
      </c>
      <c r="G1051" s="30">
        <v>1001</v>
      </c>
      <c r="H1051" s="30">
        <v>4</v>
      </c>
      <c r="I1051" s="30">
        <v>2541.3200000000002</v>
      </c>
      <c r="J1051" s="38">
        <v>42190</v>
      </c>
      <c r="K1051" s="30">
        <v>3452</v>
      </c>
      <c r="L1051" s="19">
        <f>DAY(Таблица14[[#This Row],[Д/проводки]])</f>
        <v>5</v>
      </c>
      <c r="M1051" s="19">
        <f>MONTH(Таблица14[[#This Row],[Д/проводки]])</f>
        <v>7</v>
      </c>
      <c r="N1051" s="19">
        <f>YEAR(Таблица14[[#This Row],[Д/проводки]])</f>
        <v>2015</v>
      </c>
    </row>
    <row r="1052" spans="1:14" x14ac:dyDescent="0.25">
      <c r="A1052" s="30">
        <v>661482</v>
      </c>
      <c r="B1052" s="30" t="s">
        <v>936</v>
      </c>
      <c r="C1052" s="16" t="s">
        <v>3157</v>
      </c>
      <c r="D1052" s="16">
        <v>13</v>
      </c>
      <c r="E1052" s="16" t="s">
        <v>3206</v>
      </c>
      <c r="F1052" s="30" t="s">
        <v>811</v>
      </c>
      <c r="G1052" s="30">
        <v>1002</v>
      </c>
      <c r="H1052" s="30">
        <v>4</v>
      </c>
      <c r="I1052" s="30">
        <v>1837.2</v>
      </c>
      <c r="J1052" s="38">
        <v>42190</v>
      </c>
      <c r="K1052" s="30">
        <v>2708</v>
      </c>
      <c r="L1052" s="19">
        <f>DAY(Таблица14[[#This Row],[Д/проводки]])</f>
        <v>5</v>
      </c>
      <c r="M1052" s="19">
        <f>MONTH(Таблица14[[#This Row],[Д/проводки]])</f>
        <v>7</v>
      </c>
      <c r="N1052" s="19">
        <f>YEAR(Таблица14[[#This Row],[Д/проводки]])</f>
        <v>2015</v>
      </c>
    </row>
    <row r="1053" spans="1:14" x14ac:dyDescent="0.25">
      <c r="A1053" s="30">
        <v>876262</v>
      </c>
      <c r="B1053" s="30" t="s">
        <v>947</v>
      </c>
      <c r="C1053" s="16" t="s">
        <v>3150</v>
      </c>
      <c r="D1053" s="16">
        <v>15</v>
      </c>
      <c r="E1053" s="16" t="s">
        <v>2948</v>
      </c>
      <c r="F1053" s="30" t="s">
        <v>811</v>
      </c>
      <c r="G1053" s="30">
        <v>1002</v>
      </c>
      <c r="H1053" s="30">
        <v>2</v>
      </c>
      <c r="I1053" s="30">
        <v>2389.84</v>
      </c>
      <c r="J1053" s="38">
        <v>42191</v>
      </c>
      <c r="K1053" s="30">
        <v>3242</v>
      </c>
      <c r="L1053" s="19">
        <f>DAY(Таблица14[[#This Row],[Д/проводки]])</f>
        <v>6</v>
      </c>
      <c r="M1053" s="19">
        <f>MONTH(Таблица14[[#This Row],[Д/проводки]])</f>
        <v>7</v>
      </c>
      <c r="N1053" s="19">
        <f>YEAR(Таблица14[[#This Row],[Д/проводки]])</f>
        <v>2015</v>
      </c>
    </row>
    <row r="1054" spans="1:14" x14ac:dyDescent="0.25">
      <c r="A1054" s="30">
        <v>941465</v>
      </c>
      <c r="B1054" s="30" t="s">
        <v>930</v>
      </c>
      <c r="C1054" s="16" t="s">
        <v>927</v>
      </c>
      <c r="D1054" s="16">
        <v>14</v>
      </c>
      <c r="E1054" s="16" t="s">
        <v>2941</v>
      </c>
      <c r="F1054" s="30" t="s">
        <v>811</v>
      </c>
      <c r="G1054" s="30">
        <v>1001</v>
      </c>
      <c r="H1054" s="30">
        <v>2</v>
      </c>
      <c r="I1054" s="30">
        <v>1270.68</v>
      </c>
      <c r="J1054" s="38">
        <v>42192</v>
      </c>
      <c r="K1054" s="30">
        <v>1726</v>
      </c>
      <c r="L1054" s="19">
        <f>DAY(Таблица14[[#This Row],[Д/проводки]])</f>
        <v>7</v>
      </c>
      <c r="M1054" s="19">
        <f>MONTH(Таблица14[[#This Row],[Д/проводки]])</f>
        <v>7</v>
      </c>
      <c r="N1054" s="19">
        <f>YEAR(Таблица14[[#This Row],[Д/проводки]])</f>
        <v>2015</v>
      </c>
    </row>
    <row r="1055" spans="1:14" x14ac:dyDescent="0.25">
      <c r="A1055" s="30">
        <v>11418246</v>
      </c>
      <c r="B1055" s="30" t="s">
        <v>3218</v>
      </c>
      <c r="C1055" s="16" t="s">
        <v>3218</v>
      </c>
      <c r="D1055" s="16" t="s">
        <v>3218</v>
      </c>
      <c r="E1055" s="16" t="s">
        <v>3218</v>
      </c>
      <c r="F1055" s="16" t="s">
        <v>3218</v>
      </c>
      <c r="G1055" s="30">
        <v>1002</v>
      </c>
      <c r="H1055" s="30">
        <v>4</v>
      </c>
      <c r="I1055" s="30">
        <v>6582.8</v>
      </c>
      <c r="J1055" s="38">
        <v>42193</v>
      </c>
      <c r="K1055" s="30">
        <v>9600</v>
      </c>
      <c r="L1055" s="19">
        <f>DAY(Таблица14[[#This Row],[Д/проводки]])</f>
        <v>8</v>
      </c>
      <c r="M1055" s="19">
        <f>MONTH(Таблица14[[#This Row],[Д/проводки]])</f>
        <v>7</v>
      </c>
      <c r="N1055" s="19">
        <f>YEAR(Таблица14[[#This Row],[Д/проводки]])</f>
        <v>2015</v>
      </c>
    </row>
    <row r="1056" spans="1:14" x14ac:dyDescent="0.25">
      <c r="A1056" s="30">
        <v>964285</v>
      </c>
      <c r="B1056" s="30" t="s">
        <v>939</v>
      </c>
      <c r="C1056" s="16" t="s">
        <v>3157</v>
      </c>
      <c r="D1056" s="16">
        <v>13</v>
      </c>
      <c r="E1056" s="16" t="s">
        <v>3206</v>
      </c>
      <c r="F1056" s="30" t="s">
        <v>811</v>
      </c>
      <c r="G1056" s="30">
        <v>1001</v>
      </c>
      <c r="H1056" s="30">
        <v>2</v>
      </c>
      <c r="I1056" s="30">
        <v>1063.04</v>
      </c>
      <c r="J1056" s="38">
        <v>42194</v>
      </c>
      <c r="K1056" s="30">
        <v>1536</v>
      </c>
      <c r="L1056" s="19">
        <f>DAY(Таблица14[[#This Row],[Д/проводки]])</f>
        <v>9</v>
      </c>
      <c r="M1056" s="19">
        <f>MONTH(Таблица14[[#This Row],[Д/проводки]])</f>
        <v>7</v>
      </c>
      <c r="N1056" s="19">
        <f>YEAR(Таблица14[[#This Row],[Д/проводки]])</f>
        <v>2015</v>
      </c>
    </row>
    <row r="1057" spans="1:14" x14ac:dyDescent="0.25">
      <c r="A1057" s="30">
        <v>876264</v>
      </c>
      <c r="B1057" s="30" t="s">
        <v>961</v>
      </c>
      <c r="C1057" s="16" t="s">
        <v>962</v>
      </c>
      <c r="D1057" s="16">
        <v>16</v>
      </c>
      <c r="E1057" s="16" t="s">
        <v>2950</v>
      </c>
      <c r="F1057" s="30" t="s">
        <v>811</v>
      </c>
      <c r="G1057" s="30">
        <v>1002</v>
      </c>
      <c r="H1057" s="30">
        <v>1</v>
      </c>
      <c r="I1057" s="30">
        <v>1398.31</v>
      </c>
      <c r="J1057" s="38">
        <v>42194</v>
      </c>
      <c r="K1057" s="30">
        <v>1730</v>
      </c>
      <c r="L1057" s="19">
        <f>DAY(Таблица14[[#This Row],[Д/проводки]])</f>
        <v>9</v>
      </c>
      <c r="M1057" s="19">
        <f>MONTH(Таблица14[[#This Row],[Д/проводки]])</f>
        <v>7</v>
      </c>
      <c r="N1057" s="19">
        <f>YEAR(Таблица14[[#This Row],[Д/проводки]])</f>
        <v>2015</v>
      </c>
    </row>
    <row r="1058" spans="1:14" x14ac:dyDescent="0.25">
      <c r="A1058" s="30">
        <v>876265</v>
      </c>
      <c r="B1058" s="30" t="s">
        <v>914</v>
      </c>
      <c r="C1058" s="16" t="s">
        <v>2981</v>
      </c>
      <c r="D1058" s="16">
        <v>16</v>
      </c>
      <c r="E1058" s="16" t="s">
        <v>2964</v>
      </c>
      <c r="F1058" s="30" t="s">
        <v>811</v>
      </c>
      <c r="G1058" s="30">
        <v>1001</v>
      </c>
      <c r="H1058" s="30">
        <v>4</v>
      </c>
      <c r="I1058" s="30">
        <v>3610.35</v>
      </c>
      <c r="J1058" s="38">
        <v>42195</v>
      </c>
      <c r="K1058" s="30">
        <v>5840</v>
      </c>
      <c r="L1058" s="19">
        <f>DAY(Таблица14[[#This Row],[Д/проводки]])</f>
        <v>10</v>
      </c>
      <c r="M1058" s="19">
        <f>MONTH(Таблица14[[#This Row],[Д/проводки]])</f>
        <v>7</v>
      </c>
      <c r="N1058" s="19">
        <f>YEAR(Таблица14[[#This Row],[Д/проводки]])</f>
        <v>2015</v>
      </c>
    </row>
    <row r="1059" spans="1:14" x14ac:dyDescent="0.25">
      <c r="A1059" s="30">
        <v>408930</v>
      </c>
      <c r="B1059" s="30" t="s">
        <v>713</v>
      </c>
      <c r="C1059" s="16" t="s">
        <v>2951</v>
      </c>
      <c r="D1059" s="16">
        <v>16</v>
      </c>
      <c r="E1059" s="16" t="s">
        <v>2950</v>
      </c>
      <c r="F1059" s="30" t="s">
        <v>810</v>
      </c>
      <c r="G1059" s="30">
        <v>1002</v>
      </c>
      <c r="H1059" s="30">
        <v>4</v>
      </c>
      <c r="I1059" s="30">
        <v>10847.44</v>
      </c>
      <c r="J1059" s="38">
        <v>42195</v>
      </c>
      <c r="K1059" s="30">
        <v>16000</v>
      </c>
      <c r="L1059" s="19">
        <f>DAY(Таблица14[[#This Row],[Д/проводки]])</f>
        <v>10</v>
      </c>
      <c r="M1059" s="19">
        <f>MONTH(Таблица14[[#This Row],[Д/проводки]])</f>
        <v>7</v>
      </c>
      <c r="N1059" s="19">
        <f>YEAR(Таблица14[[#This Row],[Д/проводки]])</f>
        <v>2015</v>
      </c>
    </row>
    <row r="1060" spans="1:14" x14ac:dyDescent="0.25">
      <c r="A1060" s="30">
        <v>759255</v>
      </c>
      <c r="B1060" s="30" t="s">
        <v>156</v>
      </c>
      <c r="C1060" s="16" t="s">
        <v>2954</v>
      </c>
      <c r="D1060" s="16">
        <v>15</v>
      </c>
      <c r="E1060" s="16" t="s">
        <v>2937</v>
      </c>
      <c r="F1060" s="30" t="s">
        <v>810</v>
      </c>
      <c r="G1060" s="30">
        <v>1002</v>
      </c>
      <c r="H1060" s="30">
        <v>4</v>
      </c>
      <c r="I1060" s="30">
        <v>9000</v>
      </c>
      <c r="J1060" s="38">
        <v>42196</v>
      </c>
      <c r="K1060" s="30">
        <v>13276</v>
      </c>
      <c r="L1060" s="19">
        <f>DAY(Таблица14[[#This Row],[Д/проводки]])</f>
        <v>11</v>
      </c>
      <c r="M1060" s="19">
        <f>MONTH(Таблица14[[#This Row],[Д/проводки]])</f>
        <v>7</v>
      </c>
      <c r="N1060" s="19">
        <f>YEAR(Таблица14[[#This Row],[Д/проводки]])</f>
        <v>2015</v>
      </c>
    </row>
    <row r="1061" spans="1:14" x14ac:dyDescent="0.25">
      <c r="A1061" s="30">
        <v>941465</v>
      </c>
      <c r="B1061" s="30" t="s">
        <v>930</v>
      </c>
      <c r="C1061" s="16" t="s">
        <v>927</v>
      </c>
      <c r="D1061" s="16">
        <v>14</v>
      </c>
      <c r="E1061" s="16" t="s">
        <v>2941</v>
      </c>
      <c r="F1061" s="30" t="s">
        <v>811</v>
      </c>
      <c r="G1061" s="30">
        <v>1001</v>
      </c>
      <c r="H1061" s="30">
        <v>1</v>
      </c>
      <c r="I1061" s="30">
        <v>635.34</v>
      </c>
      <c r="J1061" s="38">
        <v>42197</v>
      </c>
      <c r="K1061" s="30">
        <v>863</v>
      </c>
      <c r="L1061" s="19">
        <f>DAY(Таблица14[[#This Row],[Д/проводки]])</f>
        <v>12</v>
      </c>
      <c r="M1061" s="19">
        <f>MONTH(Таблица14[[#This Row],[Д/проводки]])</f>
        <v>7</v>
      </c>
      <c r="N1061" s="19">
        <f>YEAR(Таблица14[[#This Row],[Д/проводки]])</f>
        <v>2015</v>
      </c>
    </row>
    <row r="1062" spans="1:14" x14ac:dyDescent="0.25">
      <c r="A1062" s="30">
        <v>895249</v>
      </c>
      <c r="B1062" s="30" t="s">
        <v>901</v>
      </c>
      <c r="C1062" s="16" t="s">
        <v>899</v>
      </c>
      <c r="D1062" s="16">
        <v>14</v>
      </c>
      <c r="E1062" s="16" t="s">
        <v>2938</v>
      </c>
      <c r="F1062" s="30" t="s">
        <v>811</v>
      </c>
      <c r="G1062" s="30">
        <v>1002</v>
      </c>
      <c r="H1062" s="30">
        <v>4</v>
      </c>
      <c r="I1062" s="30">
        <v>3237.44</v>
      </c>
      <c r="J1062" s="38">
        <v>42197</v>
      </c>
      <c r="K1062" s="30">
        <v>4720</v>
      </c>
      <c r="L1062" s="19">
        <f>DAY(Таблица14[[#This Row],[Д/проводки]])</f>
        <v>12</v>
      </c>
      <c r="M1062" s="19">
        <f>MONTH(Таблица14[[#This Row],[Д/проводки]])</f>
        <v>7</v>
      </c>
      <c r="N1062" s="19">
        <f>YEAR(Таблица14[[#This Row],[Д/проводки]])</f>
        <v>2015</v>
      </c>
    </row>
    <row r="1063" spans="1:14" x14ac:dyDescent="0.25">
      <c r="A1063" s="30">
        <v>895249</v>
      </c>
      <c r="B1063" s="30" t="s">
        <v>901</v>
      </c>
      <c r="C1063" s="16" t="s">
        <v>899</v>
      </c>
      <c r="D1063" s="16">
        <v>14</v>
      </c>
      <c r="E1063" s="16" t="s">
        <v>2938</v>
      </c>
      <c r="F1063" s="30" t="s">
        <v>811</v>
      </c>
      <c r="G1063" s="30">
        <v>1001</v>
      </c>
      <c r="H1063" s="30">
        <v>1</v>
      </c>
      <c r="I1063" s="30">
        <v>801.43</v>
      </c>
      <c r="J1063" s="38">
        <v>42198</v>
      </c>
      <c r="K1063" s="30">
        <v>1180</v>
      </c>
      <c r="L1063" s="19">
        <f>DAY(Таблица14[[#This Row],[Д/проводки]])</f>
        <v>13</v>
      </c>
      <c r="M1063" s="19">
        <f>MONTH(Таблица14[[#This Row],[Д/проводки]])</f>
        <v>7</v>
      </c>
      <c r="N1063" s="19">
        <f>YEAR(Таблица14[[#This Row],[Д/проводки]])</f>
        <v>2015</v>
      </c>
    </row>
    <row r="1064" spans="1:14" x14ac:dyDescent="0.25">
      <c r="A1064" s="30">
        <v>775589</v>
      </c>
      <c r="B1064" s="30" t="s">
        <v>532</v>
      </c>
      <c r="C1064" s="16" t="s">
        <v>2981</v>
      </c>
      <c r="D1064" s="16">
        <v>16</v>
      </c>
      <c r="E1064" s="16" t="s">
        <v>2964</v>
      </c>
      <c r="F1064" s="30" t="s">
        <v>810</v>
      </c>
      <c r="G1064" s="30">
        <v>1002</v>
      </c>
      <c r="H1064" s="30">
        <v>4</v>
      </c>
      <c r="I1064" s="30">
        <v>6440.68</v>
      </c>
      <c r="J1064" s="38">
        <v>42198</v>
      </c>
      <c r="K1064" s="30">
        <v>13380</v>
      </c>
      <c r="L1064" s="19">
        <f>DAY(Таблица14[[#This Row],[Д/проводки]])</f>
        <v>13</v>
      </c>
      <c r="M1064" s="19">
        <f>MONTH(Таблица14[[#This Row],[Д/проводки]])</f>
        <v>7</v>
      </c>
      <c r="N1064" s="19">
        <f>YEAR(Таблица14[[#This Row],[Д/проводки]])</f>
        <v>2015</v>
      </c>
    </row>
    <row r="1065" spans="1:14" x14ac:dyDescent="0.25">
      <c r="A1065" s="30">
        <v>941465</v>
      </c>
      <c r="B1065" s="30" t="s">
        <v>930</v>
      </c>
      <c r="C1065" s="16" t="s">
        <v>927</v>
      </c>
      <c r="D1065" s="16">
        <v>14</v>
      </c>
      <c r="E1065" s="16" t="s">
        <v>2941</v>
      </c>
      <c r="F1065" s="30" t="s">
        <v>811</v>
      </c>
      <c r="G1065" s="30">
        <v>1002</v>
      </c>
      <c r="H1065" s="30">
        <v>2</v>
      </c>
      <c r="I1065" s="30">
        <v>1270.68</v>
      </c>
      <c r="J1065" s="38">
        <v>42198</v>
      </c>
      <c r="K1065" s="30">
        <v>1726</v>
      </c>
      <c r="L1065" s="19">
        <f>DAY(Таблица14[[#This Row],[Д/проводки]])</f>
        <v>13</v>
      </c>
      <c r="M1065" s="19">
        <f>MONTH(Таблица14[[#This Row],[Д/проводки]])</f>
        <v>7</v>
      </c>
      <c r="N1065" s="19">
        <f>YEAR(Таблица14[[#This Row],[Д/проводки]])</f>
        <v>2015</v>
      </c>
    </row>
    <row r="1066" spans="1:14" x14ac:dyDescent="0.25">
      <c r="A1066" s="30">
        <v>20185</v>
      </c>
      <c r="B1066" s="30" t="s">
        <v>931</v>
      </c>
      <c r="C1066" s="16" t="s">
        <v>3144</v>
      </c>
      <c r="D1066" s="16">
        <v>14</v>
      </c>
      <c r="E1066" s="16" t="s">
        <v>2941</v>
      </c>
      <c r="F1066" s="30" t="s">
        <v>811</v>
      </c>
      <c r="G1066" s="30">
        <v>1001</v>
      </c>
      <c r="H1066" s="30">
        <v>2</v>
      </c>
      <c r="I1066" s="30">
        <v>1305.08</v>
      </c>
      <c r="J1066" s="38">
        <v>42200</v>
      </c>
      <c r="K1066" s="30">
        <v>1848</v>
      </c>
      <c r="L1066" s="19">
        <f>DAY(Таблица14[[#This Row],[Д/проводки]])</f>
        <v>15</v>
      </c>
      <c r="M1066" s="19">
        <f>MONTH(Таблица14[[#This Row],[Д/проводки]])</f>
        <v>7</v>
      </c>
      <c r="N1066" s="19">
        <f>YEAR(Таблица14[[#This Row],[Д/проводки]])</f>
        <v>2015</v>
      </c>
    </row>
    <row r="1067" spans="1:14" x14ac:dyDescent="0.25">
      <c r="A1067" s="30">
        <v>455514</v>
      </c>
      <c r="B1067" s="30" t="s">
        <v>912</v>
      </c>
      <c r="C1067" s="16" t="s">
        <v>2979</v>
      </c>
      <c r="D1067" s="16">
        <v>15</v>
      </c>
      <c r="E1067" s="16" t="s">
        <v>2978</v>
      </c>
      <c r="F1067" s="30" t="s">
        <v>811</v>
      </c>
      <c r="G1067" s="30">
        <v>1002</v>
      </c>
      <c r="H1067" s="30">
        <v>1</v>
      </c>
      <c r="I1067" s="30">
        <v>1150.25</v>
      </c>
      <c r="J1067" s="38">
        <v>42200</v>
      </c>
      <c r="K1067" s="30">
        <v>1590</v>
      </c>
      <c r="L1067" s="19">
        <f>DAY(Таблица14[[#This Row],[Д/проводки]])</f>
        <v>15</v>
      </c>
      <c r="M1067" s="19">
        <f>MONTH(Таблица14[[#This Row],[Д/проводки]])</f>
        <v>7</v>
      </c>
      <c r="N1067" s="19">
        <f>YEAR(Таблица14[[#This Row],[Д/проводки]])</f>
        <v>2015</v>
      </c>
    </row>
    <row r="1068" spans="1:14" x14ac:dyDescent="0.25">
      <c r="A1068" s="30">
        <v>498828</v>
      </c>
      <c r="B1068" s="30" t="s">
        <v>924</v>
      </c>
      <c r="C1068" s="16" t="s">
        <v>3158</v>
      </c>
      <c r="D1068" s="16">
        <v>13</v>
      </c>
      <c r="E1068" s="16" t="s">
        <v>3206</v>
      </c>
      <c r="F1068" s="30" t="s">
        <v>811</v>
      </c>
      <c r="G1068" s="30">
        <v>1002</v>
      </c>
      <c r="H1068" s="30">
        <v>1</v>
      </c>
      <c r="I1068" s="30">
        <v>438.3</v>
      </c>
      <c r="J1068" s="38">
        <v>42200</v>
      </c>
      <c r="K1068" s="30">
        <v>640</v>
      </c>
      <c r="L1068" s="19">
        <f>DAY(Таблица14[[#This Row],[Д/проводки]])</f>
        <v>15</v>
      </c>
      <c r="M1068" s="19">
        <f>MONTH(Таблица14[[#This Row],[Д/проводки]])</f>
        <v>7</v>
      </c>
      <c r="N1068" s="19">
        <f>YEAR(Таблица14[[#This Row],[Д/проводки]])</f>
        <v>2015</v>
      </c>
    </row>
    <row r="1069" spans="1:14" x14ac:dyDescent="0.25">
      <c r="A1069" s="30">
        <v>408898</v>
      </c>
      <c r="B1069" s="30" t="s">
        <v>96</v>
      </c>
      <c r="C1069" s="16" t="s">
        <v>3181</v>
      </c>
      <c r="D1069" s="16">
        <v>15</v>
      </c>
      <c r="E1069" s="16" t="s">
        <v>2937</v>
      </c>
      <c r="F1069" s="30" t="s">
        <v>810</v>
      </c>
      <c r="G1069" s="30">
        <v>1001</v>
      </c>
      <c r="H1069" s="30">
        <v>4</v>
      </c>
      <c r="I1069" s="30">
        <v>9000</v>
      </c>
      <c r="J1069" s="38">
        <v>42202</v>
      </c>
      <c r="K1069" s="30">
        <v>13276</v>
      </c>
      <c r="L1069" s="19">
        <f>DAY(Таблица14[[#This Row],[Д/проводки]])</f>
        <v>17</v>
      </c>
      <c r="M1069" s="19">
        <f>MONTH(Таблица14[[#This Row],[Д/проводки]])</f>
        <v>7</v>
      </c>
      <c r="N1069" s="19">
        <f>YEAR(Таблица14[[#This Row],[Д/проводки]])</f>
        <v>2015</v>
      </c>
    </row>
    <row r="1070" spans="1:14" x14ac:dyDescent="0.25">
      <c r="A1070" s="30">
        <v>964285</v>
      </c>
      <c r="B1070" s="30" t="s">
        <v>939</v>
      </c>
      <c r="C1070" s="16" t="s">
        <v>3157</v>
      </c>
      <c r="D1070" s="16">
        <v>13</v>
      </c>
      <c r="E1070" s="16" t="s">
        <v>3206</v>
      </c>
      <c r="F1070" s="30" t="s">
        <v>811</v>
      </c>
      <c r="G1070" s="30">
        <v>1001</v>
      </c>
      <c r="H1070" s="30">
        <v>1</v>
      </c>
      <c r="I1070" s="30">
        <v>538.29999999999995</v>
      </c>
      <c r="J1070" s="38">
        <v>42202</v>
      </c>
      <c r="K1070" s="30">
        <v>768</v>
      </c>
      <c r="L1070" s="19">
        <f>DAY(Таблица14[[#This Row],[Д/проводки]])</f>
        <v>17</v>
      </c>
      <c r="M1070" s="19">
        <f>MONTH(Таблица14[[#This Row],[Д/проводки]])</f>
        <v>7</v>
      </c>
      <c r="N1070" s="19">
        <f>YEAR(Таблица14[[#This Row],[Д/проводки]])</f>
        <v>2015</v>
      </c>
    </row>
    <row r="1071" spans="1:14" x14ac:dyDescent="0.25">
      <c r="A1071" s="30">
        <v>11732667</v>
      </c>
      <c r="B1071" s="30" t="s">
        <v>3218</v>
      </c>
      <c r="C1071" s="16" t="s">
        <v>3218</v>
      </c>
      <c r="D1071" s="16" t="s">
        <v>3218</v>
      </c>
      <c r="E1071" s="16" t="s">
        <v>3218</v>
      </c>
      <c r="F1071" s="16" t="s">
        <v>3218</v>
      </c>
      <c r="G1071" s="30">
        <v>1001</v>
      </c>
      <c r="H1071" s="30">
        <v>4</v>
      </c>
      <c r="I1071" s="30">
        <v>14318.8</v>
      </c>
      <c r="J1071" s="38">
        <v>42202</v>
      </c>
      <c r="K1071" s="30">
        <v>19536</v>
      </c>
      <c r="L1071" s="19">
        <f>DAY(Таблица14[[#This Row],[Д/проводки]])</f>
        <v>17</v>
      </c>
      <c r="M1071" s="19">
        <f>MONTH(Таблица14[[#This Row],[Д/проводки]])</f>
        <v>7</v>
      </c>
      <c r="N1071" s="19">
        <f>YEAR(Таблица14[[#This Row],[Д/проводки]])</f>
        <v>2015</v>
      </c>
    </row>
    <row r="1072" spans="1:14" x14ac:dyDescent="0.25">
      <c r="A1072" s="30">
        <v>941597</v>
      </c>
      <c r="B1072" s="30" t="s">
        <v>720</v>
      </c>
      <c r="C1072" s="16" t="s">
        <v>2951</v>
      </c>
      <c r="D1072" s="16">
        <v>16</v>
      </c>
      <c r="E1072" s="16" t="s">
        <v>2950</v>
      </c>
      <c r="F1072" s="30" t="s">
        <v>810</v>
      </c>
      <c r="G1072" s="30">
        <v>1001</v>
      </c>
      <c r="H1072" s="30">
        <v>4</v>
      </c>
      <c r="I1072" s="30">
        <v>11762.72</v>
      </c>
      <c r="J1072" s="38">
        <v>42204</v>
      </c>
      <c r="K1072" s="30">
        <v>17352</v>
      </c>
      <c r="L1072" s="19">
        <f>DAY(Таблица14[[#This Row],[Д/проводки]])</f>
        <v>19</v>
      </c>
      <c r="M1072" s="19">
        <f>MONTH(Таблица14[[#This Row],[Д/проводки]])</f>
        <v>7</v>
      </c>
      <c r="N1072" s="19">
        <f>YEAR(Таблица14[[#This Row],[Д/проводки]])</f>
        <v>2015</v>
      </c>
    </row>
    <row r="1073" spans="1:14" x14ac:dyDescent="0.25">
      <c r="A1073" s="30">
        <v>498828</v>
      </c>
      <c r="B1073" s="30" t="s">
        <v>924</v>
      </c>
      <c r="C1073" s="16" t="s">
        <v>3158</v>
      </c>
      <c r="D1073" s="16">
        <v>13</v>
      </c>
      <c r="E1073" s="16" t="s">
        <v>3206</v>
      </c>
      <c r="F1073" s="30" t="s">
        <v>811</v>
      </c>
      <c r="G1073" s="30">
        <v>1002</v>
      </c>
      <c r="H1073" s="30">
        <v>4</v>
      </c>
      <c r="I1073" s="30">
        <v>1753.16</v>
      </c>
      <c r="J1073" s="38">
        <v>42206</v>
      </c>
      <c r="K1073" s="30">
        <v>2560</v>
      </c>
      <c r="L1073" s="19">
        <f>DAY(Таблица14[[#This Row],[Д/проводки]])</f>
        <v>21</v>
      </c>
      <c r="M1073" s="19">
        <f>MONTH(Таблица14[[#This Row],[Д/проводки]])</f>
        <v>7</v>
      </c>
      <c r="N1073" s="19">
        <f>YEAR(Таблица14[[#This Row],[Д/проводки]])</f>
        <v>2015</v>
      </c>
    </row>
    <row r="1074" spans="1:14" x14ac:dyDescent="0.25">
      <c r="A1074" s="30">
        <v>20185</v>
      </c>
      <c r="B1074" s="30" t="s">
        <v>931</v>
      </c>
      <c r="C1074" s="16" t="s">
        <v>3144</v>
      </c>
      <c r="D1074" s="16">
        <v>14</v>
      </c>
      <c r="E1074" s="16" t="s">
        <v>2941</v>
      </c>
      <c r="F1074" s="30" t="s">
        <v>811</v>
      </c>
      <c r="G1074" s="30">
        <v>1002</v>
      </c>
      <c r="H1074" s="30">
        <v>4</v>
      </c>
      <c r="I1074" s="30">
        <v>2610.16</v>
      </c>
      <c r="J1074" s="38">
        <v>42207</v>
      </c>
      <c r="K1074" s="30">
        <v>3696</v>
      </c>
      <c r="L1074" s="19">
        <f>DAY(Таблица14[[#This Row],[Д/проводки]])</f>
        <v>22</v>
      </c>
      <c r="M1074" s="19">
        <f>MONTH(Таблица14[[#This Row],[Д/проводки]])</f>
        <v>7</v>
      </c>
      <c r="N1074" s="19">
        <f>YEAR(Таблица14[[#This Row],[Д/проводки]])</f>
        <v>2015</v>
      </c>
    </row>
    <row r="1075" spans="1:14" x14ac:dyDescent="0.25">
      <c r="A1075" s="30">
        <v>447788</v>
      </c>
      <c r="B1075" s="30" t="s">
        <v>863</v>
      </c>
      <c r="C1075" s="16" t="s">
        <v>2940</v>
      </c>
      <c r="D1075" s="16">
        <v>15</v>
      </c>
      <c r="E1075" s="16" t="s">
        <v>2937</v>
      </c>
      <c r="F1075" s="30" t="s">
        <v>811</v>
      </c>
      <c r="G1075" s="30">
        <v>1002</v>
      </c>
      <c r="H1075" s="30">
        <v>4</v>
      </c>
      <c r="I1075" s="30">
        <v>4116</v>
      </c>
      <c r="J1075" s="38">
        <v>42207</v>
      </c>
      <c r="K1075" s="30">
        <v>5680</v>
      </c>
      <c r="L1075" s="19">
        <f>DAY(Таблица14[[#This Row],[Д/проводки]])</f>
        <v>22</v>
      </c>
      <c r="M1075" s="19">
        <f>MONTH(Таблица14[[#This Row],[Д/проводки]])</f>
        <v>7</v>
      </c>
      <c r="N1075" s="19">
        <f>YEAR(Таблица14[[#This Row],[Д/проводки]])</f>
        <v>2015</v>
      </c>
    </row>
    <row r="1076" spans="1:14" x14ac:dyDescent="0.25">
      <c r="A1076" s="30">
        <v>941465</v>
      </c>
      <c r="B1076" s="30" t="s">
        <v>930</v>
      </c>
      <c r="C1076" s="16" t="s">
        <v>927</v>
      </c>
      <c r="D1076" s="16">
        <v>14</v>
      </c>
      <c r="E1076" s="16" t="s">
        <v>2941</v>
      </c>
      <c r="F1076" s="30" t="s">
        <v>811</v>
      </c>
      <c r="G1076" s="30">
        <v>1002</v>
      </c>
      <c r="H1076" s="30">
        <v>4</v>
      </c>
      <c r="I1076" s="30">
        <v>2541.36</v>
      </c>
      <c r="J1076" s="38">
        <v>42207</v>
      </c>
      <c r="K1076" s="30">
        <v>3452</v>
      </c>
      <c r="L1076" s="19">
        <f>DAY(Таблица14[[#This Row],[Д/проводки]])</f>
        <v>22</v>
      </c>
      <c r="M1076" s="19">
        <f>MONTH(Таблица14[[#This Row],[Д/проводки]])</f>
        <v>7</v>
      </c>
      <c r="N1076" s="19">
        <f>YEAR(Таблица14[[#This Row],[Д/проводки]])</f>
        <v>2015</v>
      </c>
    </row>
    <row r="1077" spans="1:14" x14ac:dyDescent="0.25">
      <c r="A1077" s="30">
        <v>941907</v>
      </c>
      <c r="B1077" s="30" t="s">
        <v>133</v>
      </c>
      <c r="C1077" s="16" t="s">
        <v>2947</v>
      </c>
      <c r="D1077" s="16">
        <v>15</v>
      </c>
      <c r="E1077" s="16" t="s">
        <v>2937</v>
      </c>
      <c r="F1077" s="30" t="s">
        <v>810</v>
      </c>
      <c r="G1077" s="30">
        <v>1002</v>
      </c>
      <c r="H1077" s="30">
        <v>4</v>
      </c>
      <c r="I1077" s="30">
        <v>9000</v>
      </c>
      <c r="J1077" s="38">
        <v>42208</v>
      </c>
      <c r="K1077" s="30">
        <v>13276</v>
      </c>
      <c r="L1077" s="19">
        <f>DAY(Таблица14[[#This Row],[Д/проводки]])</f>
        <v>23</v>
      </c>
      <c r="M1077" s="19">
        <f>MONTH(Таблица14[[#This Row],[Д/проводки]])</f>
        <v>7</v>
      </c>
      <c r="N1077" s="19">
        <f>YEAR(Таблица14[[#This Row],[Д/проводки]])</f>
        <v>2015</v>
      </c>
    </row>
    <row r="1078" spans="1:14" x14ac:dyDescent="0.25">
      <c r="A1078" s="30">
        <v>941465</v>
      </c>
      <c r="B1078" s="30" t="s">
        <v>930</v>
      </c>
      <c r="C1078" s="16" t="s">
        <v>927</v>
      </c>
      <c r="D1078" s="16">
        <v>14</v>
      </c>
      <c r="E1078" s="16" t="s">
        <v>2941</v>
      </c>
      <c r="F1078" s="30" t="s">
        <v>811</v>
      </c>
      <c r="G1078" s="30">
        <v>1002</v>
      </c>
      <c r="H1078" s="30">
        <v>4</v>
      </c>
      <c r="I1078" s="30">
        <v>2541.36</v>
      </c>
      <c r="J1078" s="38">
        <v>42209</v>
      </c>
      <c r="K1078" s="30">
        <v>3452</v>
      </c>
      <c r="L1078" s="19">
        <f>DAY(Таблица14[[#This Row],[Д/проводки]])</f>
        <v>24</v>
      </c>
      <c r="M1078" s="19">
        <f>MONTH(Таблица14[[#This Row],[Д/проводки]])</f>
        <v>7</v>
      </c>
      <c r="N1078" s="19">
        <f>YEAR(Таблица14[[#This Row],[Д/проводки]])</f>
        <v>2015</v>
      </c>
    </row>
    <row r="1079" spans="1:14" x14ac:dyDescent="0.25">
      <c r="A1079" s="30">
        <v>498828</v>
      </c>
      <c r="B1079" s="30" t="s">
        <v>924</v>
      </c>
      <c r="C1079" s="16" t="s">
        <v>3158</v>
      </c>
      <c r="D1079" s="16">
        <v>13</v>
      </c>
      <c r="E1079" s="16" t="s">
        <v>3206</v>
      </c>
      <c r="F1079" s="30" t="s">
        <v>811</v>
      </c>
      <c r="G1079" s="30">
        <v>1002</v>
      </c>
      <c r="H1079" s="30">
        <v>1</v>
      </c>
      <c r="I1079" s="30">
        <v>438.3</v>
      </c>
      <c r="J1079" s="38">
        <v>42210</v>
      </c>
      <c r="K1079" s="30">
        <v>640</v>
      </c>
      <c r="L1079" s="19">
        <f>DAY(Таблица14[[#This Row],[Д/проводки]])</f>
        <v>25</v>
      </c>
      <c r="M1079" s="19">
        <f>MONTH(Таблица14[[#This Row],[Д/проводки]])</f>
        <v>7</v>
      </c>
      <c r="N1079" s="19">
        <f>YEAR(Таблица14[[#This Row],[Д/проводки]])</f>
        <v>2015</v>
      </c>
    </row>
    <row r="1080" spans="1:14" x14ac:dyDescent="0.25">
      <c r="A1080" s="30">
        <v>818828</v>
      </c>
      <c r="B1080" s="30" t="s">
        <v>473</v>
      </c>
      <c r="C1080" s="16" t="s">
        <v>3151</v>
      </c>
      <c r="D1080" s="16">
        <v>16</v>
      </c>
      <c r="E1080" s="16" t="s">
        <v>2974</v>
      </c>
      <c r="F1080" s="30" t="s">
        <v>810</v>
      </c>
      <c r="G1080" s="30">
        <v>1001</v>
      </c>
      <c r="H1080" s="30">
        <v>4</v>
      </c>
      <c r="I1080" s="30">
        <v>10847.44</v>
      </c>
      <c r="J1080" s="38">
        <v>42213</v>
      </c>
      <c r="K1080" s="30">
        <v>15360</v>
      </c>
      <c r="L1080" s="19">
        <f>DAY(Таблица14[[#This Row],[Д/проводки]])</f>
        <v>28</v>
      </c>
      <c r="M1080" s="19">
        <f>MONTH(Таблица14[[#This Row],[Д/проводки]])</f>
        <v>7</v>
      </c>
      <c r="N1080" s="19">
        <f>YEAR(Таблица14[[#This Row],[Д/проводки]])</f>
        <v>2015</v>
      </c>
    </row>
    <row r="1081" spans="1:14" x14ac:dyDescent="0.25">
      <c r="A1081" s="30">
        <v>886827</v>
      </c>
      <c r="B1081" s="30" t="s">
        <v>305</v>
      </c>
      <c r="C1081" s="16" t="s">
        <v>3129</v>
      </c>
      <c r="D1081" s="16">
        <v>13</v>
      </c>
      <c r="E1081" s="16" t="s">
        <v>3206</v>
      </c>
      <c r="F1081" s="30" t="s">
        <v>810</v>
      </c>
      <c r="G1081" s="30">
        <v>1001</v>
      </c>
      <c r="H1081" s="30">
        <v>4</v>
      </c>
      <c r="I1081" s="30">
        <v>4271.28</v>
      </c>
      <c r="J1081" s="38">
        <v>42213</v>
      </c>
      <c r="K1081" s="30">
        <v>7816</v>
      </c>
      <c r="L1081" s="19">
        <f>DAY(Таблица14[[#This Row],[Д/проводки]])</f>
        <v>28</v>
      </c>
      <c r="M1081" s="19">
        <f>MONTH(Таблица14[[#This Row],[Д/проводки]])</f>
        <v>7</v>
      </c>
      <c r="N1081" s="19">
        <f>YEAR(Таблица14[[#This Row],[Д/проводки]])</f>
        <v>2015</v>
      </c>
    </row>
    <row r="1082" spans="1:14" x14ac:dyDescent="0.25">
      <c r="A1082" s="30">
        <v>498828</v>
      </c>
      <c r="B1082" s="30" t="s">
        <v>924</v>
      </c>
      <c r="C1082" s="16" t="s">
        <v>3158</v>
      </c>
      <c r="D1082" s="16">
        <v>13</v>
      </c>
      <c r="E1082" s="16" t="s">
        <v>3206</v>
      </c>
      <c r="F1082" s="30" t="s">
        <v>811</v>
      </c>
      <c r="G1082" s="30">
        <v>1002</v>
      </c>
      <c r="H1082" s="30">
        <v>2</v>
      </c>
      <c r="I1082" s="30">
        <v>876.6</v>
      </c>
      <c r="J1082" s="38">
        <v>42213</v>
      </c>
      <c r="K1082" s="30">
        <v>1280</v>
      </c>
      <c r="L1082" s="19">
        <f>DAY(Таблица14[[#This Row],[Д/проводки]])</f>
        <v>28</v>
      </c>
      <c r="M1082" s="19">
        <f>MONTH(Таблица14[[#This Row],[Д/проводки]])</f>
        <v>7</v>
      </c>
      <c r="N1082" s="19">
        <f>YEAR(Таблица14[[#This Row],[Д/проводки]])</f>
        <v>2015</v>
      </c>
    </row>
    <row r="1083" spans="1:14" x14ac:dyDescent="0.25">
      <c r="A1083" s="30">
        <v>964285</v>
      </c>
      <c r="B1083" s="30" t="s">
        <v>939</v>
      </c>
      <c r="C1083" s="16" t="s">
        <v>3157</v>
      </c>
      <c r="D1083" s="16">
        <v>13</v>
      </c>
      <c r="E1083" s="16" t="s">
        <v>3206</v>
      </c>
      <c r="F1083" s="30" t="s">
        <v>811</v>
      </c>
      <c r="G1083" s="30">
        <v>1001</v>
      </c>
      <c r="H1083" s="30">
        <v>4</v>
      </c>
      <c r="I1083" s="30">
        <v>2153.1999999999998</v>
      </c>
      <c r="J1083" s="38">
        <v>42214</v>
      </c>
      <c r="K1083" s="30">
        <v>3072</v>
      </c>
      <c r="L1083" s="19">
        <f>DAY(Таблица14[[#This Row],[Д/проводки]])</f>
        <v>29</v>
      </c>
      <c r="M1083" s="19">
        <f>MONTH(Таблица14[[#This Row],[Д/проводки]])</f>
        <v>7</v>
      </c>
      <c r="N1083" s="19">
        <f>YEAR(Таблица14[[#This Row],[Д/проводки]])</f>
        <v>2015</v>
      </c>
    </row>
    <row r="1084" spans="1:14" x14ac:dyDescent="0.25">
      <c r="A1084" s="30">
        <v>763969</v>
      </c>
      <c r="B1084" s="30" t="s">
        <v>687</v>
      </c>
      <c r="C1084" s="16" t="s">
        <v>877</v>
      </c>
      <c r="D1084" s="16">
        <v>16</v>
      </c>
      <c r="E1084" s="16" t="s">
        <v>2950</v>
      </c>
      <c r="F1084" s="30" t="s">
        <v>810</v>
      </c>
      <c r="G1084" s="30">
        <v>1002</v>
      </c>
      <c r="H1084" s="30">
        <v>4</v>
      </c>
      <c r="I1084" s="30">
        <v>10847.44</v>
      </c>
      <c r="J1084" s="38">
        <v>42216</v>
      </c>
      <c r="K1084" s="30">
        <v>16000</v>
      </c>
      <c r="L1084" s="19">
        <f>DAY(Таблица14[[#This Row],[Д/проводки]])</f>
        <v>31</v>
      </c>
      <c r="M1084" s="19">
        <f>MONTH(Таблица14[[#This Row],[Д/проводки]])</f>
        <v>7</v>
      </c>
      <c r="N1084" s="19">
        <f>YEAR(Таблица14[[#This Row],[Д/проводки]])</f>
        <v>2015</v>
      </c>
    </row>
    <row r="1085" spans="1:14" x14ac:dyDescent="0.25">
      <c r="A1085" s="30">
        <v>661542</v>
      </c>
      <c r="B1085" s="30" t="s">
        <v>1966</v>
      </c>
      <c r="C1085" s="16" t="s">
        <v>2972</v>
      </c>
      <c r="D1085" s="16">
        <v>15</v>
      </c>
      <c r="E1085" s="16" t="s">
        <v>2971</v>
      </c>
      <c r="F1085" s="30" t="s">
        <v>810</v>
      </c>
      <c r="G1085" s="30">
        <v>1002</v>
      </c>
      <c r="H1085" s="30">
        <v>4</v>
      </c>
      <c r="I1085" s="30">
        <v>7228.8</v>
      </c>
      <c r="J1085" s="38">
        <v>42217</v>
      </c>
      <c r="K1085" s="30">
        <v>10608</v>
      </c>
      <c r="L1085" s="19">
        <f>DAY(Таблица14[[#This Row],[Д/проводки]])</f>
        <v>1</v>
      </c>
      <c r="M1085" s="19">
        <f>MONTH(Таблица14[[#This Row],[Д/проводки]])</f>
        <v>8</v>
      </c>
      <c r="N1085" s="19">
        <f>YEAR(Таблица14[[#This Row],[Д/проводки]])</f>
        <v>2015</v>
      </c>
    </row>
    <row r="1086" spans="1:14" x14ac:dyDescent="0.25">
      <c r="A1086" s="30">
        <v>941593</v>
      </c>
      <c r="B1086" s="30" t="s">
        <v>654</v>
      </c>
      <c r="C1086" s="16" t="s">
        <v>2988</v>
      </c>
      <c r="D1086" s="16">
        <v>16</v>
      </c>
      <c r="E1086" s="16" t="s">
        <v>2950</v>
      </c>
      <c r="F1086" s="30" t="s">
        <v>810</v>
      </c>
      <c r="G1086" s="30">
        <v>1002</v>
      </c>
      <c r="H1086" s="30">
        <v>4</v>
      </c>
      <c r="I1086" s="30">
        <v>11762.72</v>
      </c>
      <c r="J1086" s="38">
        <v>42217</v>
      </c>
      <c r="K1086" s="30">
        <v>17352</v>
      </c>
      <c r="L1086" s="19">
        <f>DAY(Таблица14[[#This Row],[Д/проводки]])</f>
        <v>1</v>
      </c>
      <c r="M1086" s="19">
        <f>MONTH(Таблица14[[#This Row],[Д/проводки]])</f>
        <v>8</v>
      </c>
      <c r="N1086" s="19">
        <f>YEAR(Таблица14[[#This Row],[Д/проводки]])</f>
        <v>2015</v>
      </c>
    </row>
    <row r="1087" spans="1:14" x14ac:dyDescent="0.25">
      <c r="A1087" s="30">
        <v>964285</v>
      </c>
      <c r="B1087" s="30" t="s">
        <v>939</v>
      </c>
      <c r="C1087" s="16" t="s">
        <v>3157</v>
      </c>
      <c r="D1087" s="16">
        <v>13</v>
      </c>
      <c r="E1087" s="16" t="s">
        <v>3206</v>
      </c>
      <c r="F1087" s="30" t="s">
        <v>811</v>
      </c>
      <c r="G1087" s="30">
        <v>1001</v>
      </c>
      <c r="H1087" s="30">
        <v>2</v>
      </c>
      <c r="I1087" s="30">
        <v>1076.5999999999999</v>
      </c>
      <c r="J1087" s="38">
        <v>42218</v>
      </c>
      <c r="K1087" s="30">
        <v>1536</v>
      </c>
      <c r="L1087" s="19">
        <f>DAY(Таблица14[[#This Row],[Д/проводки]])</f>
        <v>2</v>
      </c>
      <c r="M1087" s="19">
        <f>MONTH(Таблица14[[#This Row],[Д/проводки]])</f>
        <v>8</v>
      </c>
      <c r="N1087" s="19">
        <f>YEAR(Таблица14[[#This Row],[Д/проводки]])</f>
        <v>2015</v>
      </c>
    </row>
    <row r="1088" spans="1:14" x14ac:dyDescent="0.25">
      <c r="A1088" s="30">
        <v>661482</v>
      </c>
      <c r="B1088" s="30" t="s">
        <v>936</v>
      </c>
      <c r="C1088" s="16" t="s">
        <v>3157</v>
      </c>
      <c r="D1088" s="16">
        <v>13</v>
      </c>
      <c r="E1088" s="16" t="s">
        <v>3206</v>
      </c>
      <c r="F1088" s="30" t="s">
        <v>811</v>
      </c>
      <c r="G1088" s="30">
        <v>1002</v>
      </c>
      <c r="H1088" s="30">
        <v>2</v>
      </c>
      <c r="I1088" s="30">
        <v>918.6</v>
      </c>
      <c r="J1088" s="38">
        <v>42218</v>
      </c>
      <c r="K1088" s="30">
        <v>1354</v>
      </c>
      <c r="L1088" s="19">
        <f>DAY(Таблица14[[#This Row],[Д/проводки]])</f>
        <v>2</v>
      </c>
      <c r="M1088" s="19">
        <f>MONTH(Таблица14[[#This Row],[Д/проводки]])</f>
        <v>8</v>
      </c>
      <c r="N1088" s="19">
        <f>YEAR(Таблица14[[#This Row],[Д/проводки]])</f>
        <v>2015</v>
      </c>
    </row>
    <row r="1089" spans="1:14" x14ac:dyDescent="0.25">
      <c r="A1089" s="30">
        <v>895245</v>
      </c>
      <c r="B1089" s="30" t="s">
        <v>907</v>
      </c>
      <c r="C1089" s="16" t="s">
        <v>904</v>
      </c>
      <c r="D1089" s="16">
        <v>14</v>
      </c>
      <c r="E1089" s="16" t="s">
        <v>2938</v>
      </c>
      <c r="F1089" s="30" t="s">
        <v>811</v>
      </c>
      <c r="G1089" s="30">
        <v>1001</v>
      </c>
      <c r="H1089" s="30">
        <v>1</v>
      </c>
      <c r="I1089" s="30">
        <v>623.85</v>
      </c>
      <c r="J1089" s="38">
        <v>42220</v>
      </c>
      <c r="K1089" s="30">
        <v>910</v>
      </c>
      <c r="L1089" s="19">
        <f>DAY(Таблица14[[#This Row],[Д/проводки]])</f>
        <v>4</v>
      </c>
      <c r="M1089" s="19">
        <f>MONTH(Таблица14[[#This Row],[Д/проводки]])</f>
        <v>8</v>
      </c>
      <c r="N1089" s="19">
        <f>YEAR(Таблица14[[#This Row],[Д/проводки]])</f>
        <v>2015</v>
      </c>
    </row>
    <row r="1090" spans="1:14" x14ac:dyDescent="0.25">
      <c r="A1090" s="30">
        <v>941608</v>
      </c>
      <c r="B1090" s="30" t="s">
        <v>620</v>
      </c>
      <c r="C1090" s="16" t="s">
        <v>2985</v>
      </c>
      <c r="D1090" s="16">
        <v>16</v>
      </c>
      <c r="E1090" s="16" t="s">
        <v>2950</v>
      </c>
      <c r="F1090" s="30" t="s">
        <v>810</v>
      </c>
      <c r="G1090" s="30">
        <v>1002</v>
      </c>
      <c r="H1090" s="30">
        <v>4</v>
      </c>
      <c r="I1090" s="30">
        <v>10847.44</v>
      </c>
      <c r="J1090" s="38">
        <v>42220</v>
      </c>
      <c r="K1090" s="30">
        <v>16000</v>
      </c>
      <c r="L1090" s="19">
        <f>DAY(Таблица14[[#This Row],[Д/проводки]])</f>
        <v>4</v>
      </c>
      <c r="M1090" s="19">
        <f>MONTH(Таблица14[[#This Row],[Д/проводки]])</f>
        <v>8</v>
      </c>
      <c r="N1090" s="19">
        <f>YEAR(Таблица14[[#This Row],[Д/проводки]])</f>
        <v>2015</v>
      </c>
    </row>
    <row r="1091" spans="1:14" x14ac:dyDescent="0.25">
      <c r="A1091" s="30">
        <v>818829</v>
      </c>
      <c r="B1091" s="30" t="s">
        <v>703</v>
      </c>
      <c r="C1091" s="16" t="s">
        <v>2991</v>
      </c>
      <c r="D1091" s="16">
        <v>16</v>
      </c>
      <c r="E1091" s="16" t="s">
        <v>2950</v>
      </c>
      <c r="F1091" s="30" t="s">
        <v>810</v>
      </c>
      <c r="G1091" s="30">
        <v>1001</v>
      </c>
      <c r="H1091" s="30">
        <v>4</v>
      </c>
      <c r="I1091" s="30">
        <v>9383.7199999999993</v>
      </c>
      <c r="J1091" s="38">
        <v>42222</v>
      </c>
      <c r="K1091" s="30">
        <v>14272</v>
      </c>
      <c r="L1091" s="19">
        <f>DAY(Таблица14[[#This Row],[Д/проводки]])</f>
        <v>6</v>
      </c>
      <c r="M1091" s="19">
        <f>MONTH(Таблица14[[#This Row],[Д/проводки]])</f>
        <v>8</v>
      </c>
      <c r="N1091" s="19">
        <f>YEAR(Таблица14[[#This Row],[Д/проводки]])</f>
        <v>2015</v>
      </c>
    </row>
    <row r="1092" spans="1:14" x14ac:dyDescent="0.25">
      <c r="A1092" s="30">
        <v>661902</v>
      </c>
      <c r="B1092" s="30" t="s">
        <v>184</v>
      </c>
      <c r="C1092" s="16" t="s">
        <v>2957</v>
      </c>
      <c r="D1092" s="16">
        <v>15</v>
      </c>
      <c r="E1092" s="16" t="s">
        <v>2937</v>
      </c>
      <c r="F1092" s="30" t="s">
        <v>810</v>
      </c>
      <c r="G1092" s="30">
        <v>1002</v>
      </c>
      <c r="H1092" s="30">
        <v>4</v>
      </c>
      <c r="I1092" s="30">
        <v>8576.2800000000007</v>
      </c>
      <c r="J1092" s="38">
        <v>42222</v>
      </c>
      <c r="K1092" s="30">
        <v>12652</v>
      </c>
      <c r="L1092" s="19">
        <f>DAY(Таблица14[[#This Row],[Д/проводки]])</f>
        <v>6</v>
      </c>
      <c r="M1092" s="19">
        <f>MONTH(Таблица14[[#This Row],[Д/проводки]])</f>
        <v>8</v>
      </c>
      <c r="N1092" s="19">
        <f>YEAR(Таблица14[[#This Row],[Д/проводки]])</f>
        <v>2015</v>
      </c>
    </row>
    <row r="1093" spans="1:14" x14ac:dyDescent="0.25">
      <c r="A1093" s="30">
        <v>941465</v>
      </c>
      <c r="B1093" s="30" t="s">
        <v>930</v>
      </c>
      <c r="C1093" s="16" t="s">
        <v>927</v>
      </c>
      <c r="D1093" s="16">
        <v>14</v>
      </c>
      <c r="E1093" s="16" t="s">
        <v>2941</v>
      </c>
      <c r="F1093" s="30" t="s">
        <v>811</v>
      </c>
      <c r="G1093" s="30">
        <v>1002</v>
      </c>
      <c r="H1093" s="30">
        <v>4</v>
      </c>
      <c r="I1093" s="30">
        <v>2541.3200000000002</v>
      </c>
      <c r="J1093" s="38">
        <v>42222</v>
      </c>
      <c r="K1093" s="30">
        <v>3452</v>
      </c>
      <c r="L1093" s="19">
        <f>DAY(Таблица14[[#This Row],[Д/проводки]])</f>
        <v>6</v>
      </c>
      <c r="M1093" s="19">
        <f>MONTH(Таблица14[[#This Row],[Д/проводки]])</f>
        <v>8</v>
      </c>
      <c r="N1093" s="19">
        <f>YEAR(Таблица14[[#This Row],[Д/проводки]])</f>
        <v>2015</v>
      </c>
    </row>
    <row r="1094" spans="1:14" x14ac:dyDescent="0.25">
      <c r="A1094" s="30">
        <v>940253</v>
      </c>
      <c r="B1094" s="30" t="s">
        <v>888</v>
      </c>
      <c r="C1094" s="16" t="s">
        <v>2954</v>
      </c>
      <c r="D1094" s="16">
        <v>15</v>
      </c>
      <c r="E1094" s="16" t="s">
        <v>2937</v>
      </c>
      <c r="F1094" s="30" t="s">
        <v>811</v>
      </c>
      <c r="G1094" s="30">
        <v>1002</v>
      </c>
      <c r="H1094" s="30">
        <v>4</v>
      </c>
      <c r="I1094" s="30">
        <v>4318.6400000000003</v>
      </c>
      <c r="J1094" s="38">
        <v>42223</v>
      </c>
      <c r="K1094" s="30">
        <v>5720</v>
      </c>
      <c r="L1094" s="19">
        <f>DAY(Таблица14[[#This Row],[Д/проводки]])</f>
        <v>7</v>
      </c>
      <c r="M1094" s="19">
        <f>MONTH(Таблица14[[#This Row],[Д/проводки]])</f>
        <v>8</v>
      </c>
      <c r="N1094" s="19">
        <f>YEAR(Таблица14[[#This Row],[Д/проводки]])</f>
        <v>2015</v>
      </c>
    </row>
    <row r="1095" spans="1:14" x14ac:dyDescent="0.25">
      <c r="A1095" s="30">
        <v>455514</v>
      </c>
      <c r="B1095" s="30" t="s">
        <v>912</v>
      </c>
      <c r="C1095" s="16" t="s">
        <v>2979</v>
      </c>
      <c r="D1095" s="16">
        <v>15</v>
      </c>
      <c r="E1095" s="16" t="s">
        <v>2978</v>
      </c>
      <c r="F1095" s="30" t="s">
        <v>811</v>
      </c>
      <c r="G1095" s="30">
        <v>1001</v>
      </c>
      <c r="H1095" s="30">
        <v>1</v>
      </c>
      <c r="I1095" s="30">
        <v>1150.25</v>
      </c>
      <c r="J1095" s="38">
        <v>42224</v>
      </c>
      <c r="K1095" s="30">
        <v>1590</v>
      </c>
      <c r="L1095" s="19">
        <f>DAY(Таблица14[[#This Row],[Д/проводки]])</f>
        <v>8</v>
      </c>
      <c r="M1095" s="19">
        <f>MONTH(Таблица14[[#This Row],[Д/проводки]])</f>
        <v>8</v>
      </c>
      <c r="N1095" s="19">
        <f>YEAR(Таблица14[[#This Row],[Д/проводки]])</f>
        <v>2015</v>
      </c>
    </row>
    <row r="1096" spans="1:14" x14ac:dyDescent="0.25">
      <c r="A1096" s="30">
        <v>661482</v>
      </c>
      <c r="B1096" s="30" t="s">
        <v>936</v>
      </c>
      <c r="C1096" s="16" t="s">
        <v>3157</v>
      </c>
      <c r="D1096" s="16">
        <v>13</v>
      </c>
      <c r="E1096" s="16" t="s">
        <v>3206</v>
      </c>
      <c r="F1096" s="30" t="s">
        <v>811</v>
      </c>
      <c r="G1096" s="30">
        <v>1002</v>
      </c>
      <c r="H1096" s="30">
        <v>1</v>
      </c>
      <c r="I1096" s="30">
        <v>459.3</v>
      </c>
      <c r="J1096" s="38">
        <v>42227</v>
      </c>
      <c r="K1096" s="30">
        <v>677</v>
      </c>
      <c r="L1096" s="19">
        <f>DAY(Таблица14[[#This Row],[Д/проводки]])</f>
        <v>11</v>
      </c>
      <c r="M1096" s="19">
        <f>MONTH(Таблица14[[#This Row],[Д/проводки]])</f>
        <v>8</v>
      </c>
      <c r="N1096" s="19">
        <f>YEAR(Таблица14[[#This Row],[Д/проводки]])</f>
        <v>2015</v>
      </c>
    </row>
    <row r="1097" spans="1:14" x14ac:dyDescent="0.25">
      <c r="A1097" s="30">
        <v>498828</v>
      </c>
      <c r="B1097" s="30" t="s">
        <v>924</v>
      </c>
      <c r="C1097" s="16" t="s">
        <v>3158</v>
      </c>
      <c r="D1097" s="16">
        <v>13</v>
      </c>
      <c r="E1097" s="16" t="s">
        <v>3206</v>
      </c>
      <c r="F1097" s="30" t="s">
        <v>811</v>
      </c>
      <c r="G1097" s="30">
        <v>1002</v>
      </c>
      <c r="H1097" s="30">
        <v>2</v>
      </c>
      <c r="I1097" s="30">
        <v>876.6</v>
      </c>
      <c r="J1097" s="38">
        <v>42229</v>
      </c>
      <c r="K1097" s="30">
        <v>1280</v>
      </c>
      <c r="L1097" s="19">
        <f>DAY(Таблица14[[#This Row],[Д/проводки]])</f>
        <v>13</v>
      </c>
      <c r="M1097" s="19">
        <f>MONTH(Таблица14[[#This Row],[Д/проводки]])</f>
        <v>8</v>
      </c>
      <c r="N1097" s="19">
        <f>YEAR(Таблица14[[#This Row],[Д/проводки]])</f>
        <v>2015</v>
      </c>
    </row>
    <row r="1098" spans="1:14" x14ac:dyDescent="0.25">
      <c r="A1098" s="30">
        <v>754178</v>
      </c>
      <c r="B1098" s="30" t="s">
        <v>869</v>
      </c>
      <c r="C1098" s="16" t="s">
        <v>3139</v>
      </c>
      <c r="D1098" s="16">
        <v>15</v>
      </c>
      <c r="E1098" s="16" t="s">
        <v>2949</v>
      </c>
      <c r="F1098" s="30" t="s">
        <v>811</v>
      </c>
      <c r="G1098" s="30">
        <v>1001</v>
      </c>
      <c r="H1098" s="30">
        <v>1</v>
      </c>
      <c r="I1098" s="30">
        <v>712.71</v>
      </c>
      <c r="J1098" s="38">
        <v>42231</v>
      </c>
      <c r="K1098" s="30">
        <v>1093</v>
      </c>
      <c r="L1098" s="19">
        <f>DAY(Таблица14[[#This Row],[Д/проводки]])</f>
        <v>15</v>
      </c>
      <c r="M1098" s="19">
        <f>MONTH(Таблица14[[#This Row],[Д/проводки]])</f>
        <v>8</v>
      </c>
      <c r="N1098" s="19">
        <f>YEAR(Таблица14[[#This Row],[Д/проводки]])</f>
        <v>2015</v>
      </c>
    </row>
    <row r="1099" spans="1:14" x14ac:dyDescent="0.25">
      <c r="A1099" s="30">
        <v>895249</v>
      </c>
      <c r="B1099" s="30" t="s">
        <v>901</v>
      </c>
      <c r="C1099" s="16" t="s">
        <v>899</v>
      </c>
      <c r="D1099" s="16">
        <v>14</v>
      </c>
      <c r="E1099" s="16" t="s">
        <v>2938</v>
      </c>
      <c r="F1099" s="30" t="s">
        <v>811</v>
      </c>
      <c r="G1099" s="30">
        <v>1001</v>
      </c>
      <c r="H1099" s="30">
        <v>1</v>
      </c>
      <c r="I1099" s="30">
        <v>801.43</v>
      </c>
      <c r="J1099" s="38">
        <v>42231</v>
      </c>
      <c r="K1099" s="30">
        <v>1180</v>
      </c>
      <c r="L1099" s="19">
        <f>DAY(Таблица14[[#This Row],[Д/проводки]])</f>
        <v>15</v>
      </c>
      <c r="M1099" s="19">
        <f>MONTH(Таблица14[[#This Row],[Д/проводки]])</f>
        <v>8</v>
      </c>
      <c r="N1099" s="19">
        <f>YEAR(Таблица14[[#This Row],[Д/проводки]])</f>
        <v>2015</v>
      </c>
    </row>
    <row r="1100" spans="1:14" x14ac:dyDescent="0.25">
      <c r="A1100" s="30">
        <v>754178</v>
      </c>
      <c r="B1100" s="30" t="s">
        <v>869</v>
      </c>
      <c r="C1100" s="16" t="s">
        <v>3139</v>
      </c>
      <c r="D1100" s="16">
        <v>15</v>
      </c>
      <c r="E1100" s="16" t="s">
        <v>2949</v>
      </c>
      <c r="F1100" s="30" t="s">
        <v>811</v>
      </c>
      <c r="G1100" s="30">
        <v>1001</v>
      </c>
      <c r="H1100" s="30">
        <v>1</v>
      </c>
      <c r="I1100" s="30">
        <v>712.71</v>
      </c>
      <c r="J1100" s="38">
        <v>42232</v>
      </c>
      <c r="K1100" s="30">
        <v>1093</v>
      </c>
      <c r="L1100" s="19">
        <f>DAY(Таблица14[[#This Row],[Д/проводки]])</f>
        <v>16</v>
      </c>
      <c r="M1100" s="19">
        <f>MONTH(Таблица14[[#This Row],[Д/проводки]])</f>
        <v>8</v>
      </c>
      <c r="N1100" s="19">
        <f>YEAR(Таблица14[[#This Row],[Д/проводки]])</f>
        <v>2015</v>
      </c>
    </row>
    <row r="1101" spans="1:14" x14ac:dyDescent="0.25">
      <c r="A1101" s="30">
        <v>20185</v>
      </c>
      <c r="B1101" s="30" t="s">
        <v>931</v>
      </c>
      <c r="C1101" s="16" t="s">
        <v>3144</v>
      </c>
      <c r="D1101" s="16">
        <v>14</v>
      </c>
      <c r="E1101" s="16" t="s">
        <v>2941</v>
      </c>
      <c r="F1101" s="30" t="s">
        <v>811</v>
      </c>
      <c r="G1101" s="30">
        <v>1002</v>
      </c>
      <c r="H1101" s="30">
        <v>4</v>
      </c>
      <c r="I1101" s="30">
        <v>2610.16</v>
      </c>
      <c r="J1101" s="38">
        <v>42233</v>
      </c>
      <c r="K1101" s="30">
        <v>3696</v>
      </c>
      <c r="L1101" s="19">
        <f>DAY(Таблица14[[#This Row],[Д/проводки]])</f>
        <v>17</v>
      </c>
      <c r="M1101" s="19">
        <f>MONTH(Таблица14[[#This Row],[Д/проводки]])</f>
        <v>8</v>
      </c>
      <c r="N1101" s="19">
        <f>YEAR(Таблица14[[#This Row],[Д/проводки]])</f>
        <v>2015</v>
      </c>
    </row>
    <row r="1102" spans="1:14" x14ac:dyDescent="0.25">
      <c r="A1102" s="30">
        <v>895247</v>
      </c>
      <c r="B1102" s="30" t="s">
        <v>917</v>
      </c>
      <c r="C1102" s="16" t="s">
        <v>918</v>
      </c>
      <c r="D1102" s="16">
        <v>16</v>
      </c>
      <c r="E1102" s="16" t="s">
        <v>2970</v>
      </c>
      <c r="F1102" s="30" t="s">
        <v>811</v>
      </c>
      <c r="G1102" s="30">
        <v>1002</v>
      </c>
      <c r="H1102" s="30">
        <v>2</v>
      </c>
      <c r="I1102" s="30">
        <v>2906.78</v>
      </c>
      <c r="J1102" s="38">
        <v>42233</v>
      </c>
      <c r="K1102" s="30">
        <v>3660</v>
      </c>
      <c r="L1102" s="19">
        <f>DAY(Таблица14[[#This Row],[Д/проводки]])</f>
        <v>17</v>
      </c>
      <c r="M1102" s="19">
        <f>MONTH(Таблица14[[#This Row],[Д/проводки]])</f>
        <v>8</v>
      </c>
      <c r="N1102" s="19">
        <f>YEAR(Таблица14[[#This Row],[Д/проводки]])</f>
        <v>2015</v>
      </c>
    </row>
    <row r="1103" spans="1:14" x14ac:dyDescent="0.25">
      <c r="A1103" s="30">
        <v>447821</v>
      </c>
      <c r="B1103" s="30" t="s">
        <v>926</v>
      </c>
      <c r="C1103" s="16" t="s">
        <v>927</v>
      </c>
      <c r="D1103" s="16">
        <v>14</v>
      </c>
      <c r="E1103" s="16" t="s">
        <v>2941</v>
      </c>
      <c r="F1103" s="30" t="s">
        <v>811</v>
      </c>
      <c r="G1103" s="30">
        <v>1002</v>
      </c>
      <c r="H1103" s="30">
        <v>4</v>
      </c>
      <c r="I1103" s="30">
        <v>2453.56</v>
      </c>
      <c r="J1103" s="38">
        <v>42234</v>
      </c>
      <c r="K1103" s="30">
        <v>3480</v>
      </c>
      <c r="L1103" s="19">
        <f>DAY(Таблица14[[#This Row],[Д/проводки]])</f>
        <v>18</v>
      </c>
      <c r="M1103" s="19">
        <f>MONTH(Таблица14[[#This Row],[Д/проводки]])</f>
        <v>8</v>
      </c>
      <c r="N1103" s="19">
        <f>YEAR(Таблица14[[#This Row],[Д/проводки]])</f>
        <v>2015</v>
      </c>
    </row>
    <row r="1104" spans="1:14" x14ac:dyDescent="0.25">
      <c r="A1104" s="30">
        <v>498828</v>
      </c>
      <c r="B1104" s="30" t="s">
        <v>924</v>
      </c>
      <c r="C1104" s="16" t="s">
        <v>3158</v>
      </c>
      <c r="D1104" s="16">
        <v>13</v>
      </c>
      <c r="E1104" s="16" t="s">
        <v>3206</v>
      </c>
      <c r="F1104" s="30" t="s">
        <v>811</v>
      </c>
      <c r="G1104" s="30">
        <v>1002</v>
      </c>
      <c r="H1104" s="30">
        <v>4</v>
      </c>
      <c r="I1104" s="30">
        <v>1753.16</v>
      </c>
      <c r="J1104" s="38">
        <v>42234</v>
      </c>
      <c r="K1104" s="30">
        <v>2560</v>
      </c>
      <c r="L1104" s="19">
        <f>DAY(Таблица14[[#This Row],[Д/проводки]])</f>
        <v>18</v>
      </c>
      <c r="M1104" s="19">
        <f>MONTH(Таблица14[[#This Row],[Д/проводки]])</f>
        <v>8</v>
      </c>
      <c r="N1104" s="19">
        <f>YEAR(Таблица14[[#This Row],[Д/проводки]])</f>
        <v>2015</v>
      </c>
    </row>
    <row r="1105" spans="1:14" x14ac:dyDescent="0.25">
      <c r="A1105" s="30">
        <v>964285</v>
      </c>
      <c r="B1105" s="30" t="s">
        <v>939</v>
      </c>
      <c r="C1105" s="16" t="s">
        <v>3157</v>
      </c>
      <c r="D1105" s="16">
        <v>13</v>
      </c>
      <c r="E1105" s="16" t="s">
        <v>3206</v>
      </c>
      <c r="F1105" s="30" t="s">
        <v>811</v>
      </c>
      <c r="G1105" s="30">
        <v>1002</v>
      </c>
      <c r="H1105" s="30">
        <v>4</v>
      </c>
      <c r="I1105" s="30">
        <v>2077.88</v>
      </c>
      <c r="J1105" s="38">
        <v>42235</v>
      </c>
      <c r="K1105" s="30">
        <v>2880</v>
      </c>
      <c r="L1105" s="19">
        <f>DAY(Таблица14[[#This Row],[Д/проводки]])</f>
        <v>19</v>
      </c>
      <c r="M1105" s="19">
        <f>MONTH(Таблица14[[#This Row],[Д/проводки]])</f>
        <v>8</v>
      </c>
      <c r="N1105" s="19">
        <f>YEAR(Таблица14[[#This Row],[Д/проводки]])</f>
        <v>2015</v>
      </c>
    </row>
    <row r="1106" spans="1:14" x14ac:dyDescent="0.25">
      <c r="A1106" s="30">
        <v>11429196</v>
      </c>
      <c r="B1106" s="30" t="s">
        <v>3218</v>
      </c>
      <c r="C1106" s="16" t="s">
        <v>3218</v>
      </c>
      <c r="D1106" s="16" t="s">
        <v>3218</v>
      </c>
      <c r="E1106" s="16" t="s">
        <v>3218</v>
      </c>
      <c r="F1106" s="16" t="s">
        <v>3218</v>
      </c>
      <c r="G1106" s="30">
        <v>1001</v>
      </c>
      <c r="H1106" s="30">
        <v>4</v>
      </c>
      <c r="I1106" s="30">
        <v>9362.4</v>
      </c>
      <c r="J1106" s="38">
        <v>42236</v>
      </c>
      <c r="K1106" s="30">
        <v>12360</v>
      </c>
      <c r="L1106" s="19">
        <f>DAY(Таблица14[[#This Row],[Д/проводки]])</f>
        <v>20</v>
      </c>
      <c r="M1106" s="19">
        <f>MONTH(Таблица14[[#This Row],[Д/проводки]])</f>
        <v>8</v>
      </c>
      <c r="N1106" s="19">
        <f>YEAR(Таблица14[[#This Row],[Д/проводки]])</f>
        <v>2015</v>
      </c>
    </row>
    <row r="1107" spans="1:14" x14ac:dyDescent="0.25">
      <c r="A1107" s="30">
        <v>11440939</v>
      </c>
      <c r="B1107" s="30" t="s">
        <v>3218</v>
      </c>
      <c r="C1107" s="16" t="s">
        <v>3218</v>
      </c>
      <c r="D1107" s="16" t="s">
        <v>3218</v>
      </c>
      <c r="E1107" s="16" t="s">
        <v>3218</v>
      </c>
      <c r="F1107" s="16" t="s">
        <v>3218</v>
      </c>
      <c r="G1107" s="30">
        <v>1001</v>
      </c>
      <c r="H1107" s="30">
        <v>4</v>
      </c>
      <c r="I1107" s="30">
        <v>13044</v>
      </c>
      <c r="J1107" s="38">
        <v>42236</v>
      </c>
      <c r="K1107" s="30">
        <v>17836</v>
      </c>
      <c r="L1107" s="19">
        <f>DAY(Таблица14[[#This Row],[Д/проводки]])</f>
        <v>20</v>
      </c>
      <c r="M1107" s="19">
        <f>MONTH(Таблица14[[#This Row],[Д/проводки]])</f>
        <v>8</v>
      </c>
      <c r="N1107" s="19">
        <f>YEAR(Таблица14[[#This Row],[Д/проводки]])</f>
        <v>2015</v>
      </c>
    </row>
    <row r="1108" spans="1:14" x14ac:dyDescent="0.25">
      <c r="A1108" s="30">
        <v>11645779</v>
      </c>
      <c r="B1108" s="30" t="s">
        <v>3218</v>
      </c>
      <c r="C1108" s="16" t="s">
        <v>3218</v>
      </c>
      <c r="D1108" s="16" t="s">
        <v>3218</v>
      </c>
      <c r="E1108" s="16" t="s">
        <v>3218</v>
      </c>
      <c r="F1108" s="16" t="s">
        <v>3218</v>
      </c>
      <c r="G1108" s="30">
        <v>1001</v>
      </c>
      <c r="H1108" s="30">
        <v>4</v>
      </c>
      <c r="I1108" s="30">
        <v>9800</v>
      </c>
      <c r="J1108" s="38">
        <v>42236</v>
      </c>
      <c r="K1108" s="30">
        <v>12436</v>
      </c>
      <c r="L1108" s="19">
        <f>DAY(Таблица14[[#This Row],[Д/проводки]])</f>
        <v>20</v>
      </c>
      <c r="M1108" s="19">
        <f>MONTH(Таблица14[[#This Row],[Д/проводки]])</f>
        <v>8</v>
      </c>
      <c r="N1108" s="19">
        <f>YEAR(Таблица14[[#This Row],[Д/проводки]])</f>
        <v>2015</v>
      </c>
    </row>
    <row r="1109" spans="1:14" x14ac:dyDescent="0.25">
      <c r="A1109" s="30">
        <v>11646475</v>
      </c>
      <c r="B1109" s="30" t="s">
        <v>3218</v>
      </c>
      <c r="C1109" s="16" t="s">
        <v>3218</v>
      </c>
      <c r="D1109" s="16" t="s">
        <v>3218</v>
      </c>
      <c r="E1109" s="16" t="s">
        <v>3218</v>
      </c>
      <c r="F1109" s="16" t="s">
        <v>3218</v>
      </c>
      <c r="G1109" s="30">
        <v>1001</v>
      </c>
      <c r="H1109" s="30">
        <v>4</v>
      </c>
      <c r="I1109" s="30">
        <v>12904.8</v>
      </c>
      <c r="J1109" s="38">
        <v>42236</v>
      </c>
      <c r="K1109" s="30">
        <v>16504</v>
      </c>
      <c r="L1109" s="19">
        <f>DAY(Таблица14[[#This Row],[Д/проводки]])</f>
        <v>20</v>
      </c>
      <c r="M1109" s="19">
        <f>MONTH(Таблица14[[#This Row],[Д/проводки]])</f>
        <v>8</v>
      </c>
      <c r="N1109" s="19">
        <f>YEAR(Таблица14[[#This Row],[Д/проводки]])</f>
        <v>2015</v>
      </c>
    </row>
    <row r="1110" spans="1:14" x14ac:dyDescent="0.25">
      <c r="A1110" s="30">
        <v>498828</v>
      </c>
      <c r="B1110" s="30" t="s">
        <v>924</v>
      </c>
      <c r="C1110" s="16" t="s">
        <v>3158</v>
      </c>
      <c r="D1110" s="16">
        <v>13</v>
      </c>
      <c r="E1110" s="16" t="s">
        <v>3206</v>
      </c>
      <c r="F1110" s="30" t="s">
        <v>811</v>
      </c>
      <c r="G1110" s="30">
        <v>1002</v>
      </c>
      <c r="H1110" s="30">
        <v>2</v>
      </c>
      <c r="I1110" s="30">
        <v>876.6</v>
      </c>
      <c r="J1110" s="38">
        <v>42236</v>
      </c>
      <c r="K1110" s="30">
        <v>1280</v>
      </c>
      <c r="L1110" s="19">
        <f>DAY(Таблица14[[#This Row],[Д/проводки]])</f>
        <v>20</v>
      </c>
      <c r="M1110" s="19">
        <f>MONTH(Таблица14[[#This Row],[Д/проводки]])</f>
        <v>8</v>
      </c>
      <c r="N1110" s="19">
        <f>YEAR(Таблица14[[#This Row],[Д/проводки]])</f>
        <v>2015</v>
      </c>
    </row>
    <row r="1111" spans="1:14" x14ac:dyDescent="0.25">
      <c r="A1111" s="30">
        <v>759332</v>
      </c>
      <c r="B1111" s="30" t="s">
        <v>276</v>
      </c>
      <c r="C1111" s="16" t="s">
        <v>2952</v>
      </c>
      <c r="D1111" s="16">
        <v>15</v>
      </c>
      <c r="E1111" s="16" t="s">
        <v>2948</v>
      </c>
      <c r="F1111" s="30" t="s">
        <v>810</v>
      </c>
      <c r="G1111" s="30">
        <v>1002</v>
      </c>
      <c r="H1111" s="30">
        <v>4</v>
      </c>
      <c r="I1111" s="30">
        <v>9000</v>
      </c>
      <c r="J1111" s="38">
        <v>42236</v>
      </c>
      <c r="K1111" s="30">
        <v>13276</v>
      </c>
      <c r="L1111" s="19">
        <f>DAY(Таблица14[[#This Row],[Д/проводки]])</f>
        <v>20</v>
      </c>
      <c r="M1111" s="19">
        <f>MONTH(Таблица14[[#This Row],[Д/проводки]])</f>
        <v>8</v>
      </c>
      <c r="N1111" s="19">
        <f>YEAR(Таблица14[[#This Row],[Д/проводки]])</f>
        <v>2015</v>
      </c>
    </row>
    <row r="1112" spans="1:14" x14ac:dyDescent="0.25">
      <c r="A1112" s="30">
        <v>447821</v>
      </c>
      <c r="B1112" s="30" t="s">
        <v>926</v>
      </c>
      <c r="C1112" s="16" t="s">
        <v>927</v>
      </c>
      <c r="D1112" s="16">
        <v>14</v>
      </c>
      <c r="E1112" s="16" t="s">
        <v>2941</v>
      </c>
      <c r="F1112" s="30" t="s">
        <v>811</v>
      </c>
      <c r="G1112" s="30">
        <v>1002</v>
      </c>
      <c r="H1112" s="30">
        <v>4</v>
      </c>
      <c r="I1112" s="30">
        <v>2453.56</v>
      </c>
      <c r="J1112" s="38">
        <v>42237</v>
      </c>
      <c r="K1112" s="30">
        <v>3480</v>
      </c>
      <c r="L1112" s="19">
        <f>DAY(Таблица14[[#This Row],[Д/проводки]])</f>
        <v>21</v>
      </c>
      <c r="M1112" s="19">
        <f>MONTH(Таблица14[[#This Row],[Д/проводки]])</f>
        <v>8</v>
      </c>
      <c r="N1112" s="19">
        <f>YEAR(Таблица14[[#This Row],[Д/проводки]])</f>
        <v>2015</v>
      </c>
    </row>
    <row r="1113" spans="1:14" x14ac:dyDescent="0.25">
      <c r="A1113" s="30">
        <v>498828</v>
      </c>
      <c r="B1113" s="30" t="s">
        <v>924</v>
      </c>
      <c r="C1113" s="16" t="s">
        <v>3158</v>
      </c>
      <c r="D1113" s="16">
        <v>13</v>
      </c>
      <c r="E1113" s="16" t="s">
        <v>3206</v>
      </c>
      <c r="F1113" s="30" t="s">
        <v>811</v>
      </c>
      <c r="G1113" s="30">
        <v>1002</v>
      </c>
      <c r="H1113" s="30">
        <v>2</v>
      </c>
      <c r="I1113" s="30">
        <v>876.6</v>
      </c>
      <c r="J1113" s="38">
        <v>42237</v>
      </c>
      <c r="K1113" s="30">
        <v>1280</v>
      </c>
      <c r="L1113" s="19">
        <f>DAY(Таблица14[[#This Row],[Д/проводки]])</f>
        <v>21</v>
      </c>
      <c r="M1113" s="19">
        <f>MONTH(Таблица14[[#This Row],[Д/проводки]])</f>
        <v>8</v>
      </c>
      <c r="N1113" s="19">
        <f>YEAR(Таблица14[[#This Row],[Д/проводки]])</f>
        <v>2015</v>
      </c>
    </row>
    <row r="1114" spans="1:14" x14ac:dyDescent="0.25">
      <c r="A1114" s="30">
        <v>858291</v>
      </c>
      <c r="B1114" s="30" t="s">
        <v>914</v>
      </c>
      <c r="C1114" s="16" t="s">
        <v>2981</v>
      </c>
      <c r="D1114" s="16">
        <v>16</v>
      </c>
      <c r="E1114" s="16" t="s">
        <v>2964</v>
      </c>
      <c r="F1114" s="30" t="s">
        <v>811</v>
      </c>
      <c r="G1114" s="30">
        <v>1001</v>
      </c>
      <c r="H1114" s="30">
        <v>1</v>
      </c>
      <c r="I1114" s="30">
        <v>1119.06</v>
      </c>
      <c r="J1114" s="38">
        <v>42238</v>
      </c>
      <c r="K1114" s="30">
        <v>1717</v>
      </c>
      <c r="L1114" s="19">
        <f>DAY(Таблица14[[#This Row],[Д/проводки]])</f>
        <v>22</v>
      </c>
      <c r="M1114" s="19">
        <f>MONTH(Таблица14[[#This Row],[Д/проводки]])</f>
        <v>8</v>
      </c>
      <c r="N1114" s="19">
        <f>YEAR(Таблица14[[#This Row],[Д/проводки]])</f>
        <v>2015</v>
      </c>
    </row>
    <row r="1115" spans="1:14" x14ac:dyDescent="0.25">
      <c r="A1115" s="30">
        <v>11775505</v>
      </c>
      <c r="B1115" s="30" t="s">
        <v>3218</v>
      </c>
      <c r="C1115" s="16" t="s">
        <v>3218</v>
      </c>
      <c r="D1115" s="16" t="s">
        <v>3218</v>
      </c>
      <c r="E1115" s="16" t="s">
        <v>3218</v>
      </c>
      <c r="F1115" s="16" t="s">
        <v>3218</v>
      </c>
      <c r="G1115" s="30">
        <v>1001</v>
      </c>
      <c r="H1115" s="30">
        <v>4</v>
      </c>
      <c r="I1115" s="30">
        <v>10576</v>
      </c>
      <c r="J1115" s="38">
        <v>42238</v>
      </c>
      <c r="K1115" s="30">
        <v>16240</v>
      </c>
      <c r="L1115" s="19">
        <f>DAY(Таблица14[[#This Row],[Д/проводки]])</f>
        <v>22</v>
      </c>
      <c r="M1115" s="19">
        <f>MONTH(Таблица14[[#This Row],[Д/проводки]])</f>
        <v>8</v>
      </c>
      <c r="N1115" s="19">
        <f>YEAR(Таблица14[[#This Row],[Д/проводки]])</f>
        <v>2015</v>
      </c>
    </row>
    <row r="1116" spans="1:14" x14ac:dyDescent="0.25">
      <c r="A1116" s="30">
        <v>405719</v>
      </c>
      <c r="B1116" s="30" t="s">
        <v>390</v>
      </c>
      <c r="C1116" s="16" t="s">
        <v>3186</v>
      </c>
      <c r="D1116" s="16">
        <v>16</v>
      </c>
      <c r="E1116" s="16" t="s">
        <v>2970</v>
      </c>
      <c r="F1116" s="30" t="s">
        <v>810</v>
      </c>
      <c r="G1116" s="30">
        <v>1002</v>
      </c>
      <c r="H1116" s="30">
        <v>4</v>
      </c>
      <c r="I1116" s="30">
        <v>8254.24</v>
      </c>
      <c r="J1116" s="38">
        <v>42238</v>
      </c>
      <c r="K1116" s="30">
        <v>13132</v>
      </c>
      <c r="L1116" s="19">
        <f>DAY(Таблица14[[#This Row],[Д/проводки]])</f>
        <v>22</v>
      </c>
      <c r="M1116" s="19">
        <f>MONTH(Таблица14[[#This Row],[Д/проводки]])</f>
        <v>8</v>
      </c>
      <c r="N1116" s="19">
        <f>YEAR(Таблица14[[#This Row],[Д/проводки]])</f>
        <v>2015</v>
      </c>
    </row>
    <row r="1117" spans="1:14" x14ac:dyDescent="0.25">
      <c r="A1117" s="30">
        <v>948230</v>
      </c>
      <c r="B1117" s="30" t="s">
        <v>442</v>
      </c>
      <c r="C1117" s="16" t="s">
        <v>2972</v>
      </c>
      <c r="D1117" s="16">
        <v>15</v>
      </c>
      <c r="E1117" s="16" t="s">
        <v>2971</v>
      </c>
      <c r="F1117" s="30" t="s">
        <v>810</v>
      </c>
      <c r="G1117" s="30">
        <v>1002</v>
      </c>
      <c r="H1117" s="30">
        <v>4</v>
      </c>
      <c r="I1117" s="30">
        <v>9000</v>
      </c>
      <c r="J1117" s="38">
        <v>42238</v>
      </c>
      <c r="K1117" s="30">
        <v>12744</v>
      </c>
      <c r="L1117" s="19">
        <f>DAY(Таблица14[[#This Row],[Д/проводки]])</f>
        <v>22</v>
      </c>
      <c r="M1117" s="19">
        <f>MONTH(Таблица14[[#This Row],[Д/проводки]])</f>
        <v>8</v>
      </c>
      <c r="N1117" s="19">
        <f>YEAR(Таблица14[[#This Row],[Д/проводки]])</f>
        <v>2015</v>
      </c>
    </row>
    <row r="1118" spans="1:14" x14ac:dyDescent="0.25">
      <c r="A1118" s="30">
        <v>941464</v>
      </c>
      <c r="B1118" s="30" t="s">
        <v>923</v>
      </c>
      <c r="C1118" s="16" t="s">
        <v>3133</v>
      </c>
      <c r="D1118" s="16">
        <v>13</v>
      </c>
      <c r="E1118" s="16" t="s">
        <v>3206</v>
      </c>
      <c r="F1118" s="30" t="s">
        <v>811</v>
      </c>
      <c r="G1118" s="30">
        <v>1001</v>
      </c>
      <c r="H1118" s="30">
        <v>2</v>
      </c>
      <c r="I1118" s="30">
        <v>1042.8599999999999</v>
      </c>
      <c r="J1118" s="38">
        <v>42239</v>
      </c>
      <c r="K1118" s="30">
        <v>1440</v>
      </c>
      <c r="L1118" s="19">
        <f>DAY(Таблица14[[#This Row],[Д/проводки]])</f>
        <v>23</v>
      </c>
      <c r="M1118" s="19">
        <f>MONTH(Таблица14[[#This Row],[Д/проводки]])</f>
        <v>8</v>
      </c>
      <c r="N1118" s="19">
        <f>YEAR(Таблица14[[#This Row],[Д/проводки]])</f>
        <v>2015</v>
      </c>
    </row>
    <row r="1119" spans="1:14" x14ac:dyDescent="0.25">
      <c r="A1119" s="30">
        <v>20185</v>
      </c>
      <c r="B1119" s="30" t="s">
        <v>931</v>
      </c>
      <c r="C1119" s="16" t="s">
        <v>3144</v>
      </c>
      <c r="D1119" s="16">
        <v>14</v>
      </c>
      <c r="E1119" s="16" t="s">
        <v>2941</v>
      </c>
      <c r="F1119" s="30" t="s">
        <v>811</v>
      </c>
      <c r="G1119" s="30">
        <v>1002</v>
      </c>
      <c r="H1119" s="30">
        <v>4</v>
      </c>
      <c r="I1119" s="30">
        <v>2610.16</v>
      </c>
      <c r="J1119" s="38">
        <v>42239</v>
      </c>
      <c r="K1119" s="30">
        <v>3696</v>
      </c>
      <c r="L1119" s="19">
        <f>DAY(Таблица14[[#This Row],[Д/проводки]])</f>
        <v>23</v>
      </c>
      <c r="M1119" s="19">
        <f>MONTH(Таблица14[[#This Row],[Д/проводки]])</f>
        <v>8</v>
      </c>
      <c r="N1119" s="19">
        <f>YEAR(Таблица14[[#This Row],[Д/проводки]])</f>
        <v>2015</v>
      </c>
    </row>
    <row r="1120" spans="1:14" x14ac:dyDescent="0.25">
      <c r="A1120" s="30">
        <v>447788</v>
      </c>
      <c r="B1120" s="30" t="s">
        <v>863</v>
      </c>
      <c r="C1120" s="16" t="s">
        <v>2940</v>
      </c>
      <c r="D1120" s="16">
        <v>15</v>
      </c>
      <c r="E1120" s="16" t="s">
        <v>2937</v>
      </c>
      <c r="F1120" s="30" t="s">
        <v>811</v>
      </c>
      <c r="G1120" s="30">
        <v>1002</v>
      </c>
      <c r="H1120" s="30">
        <v>4</v>
      </c>
      <c r="I1120" s="30">
        <v>4116</v>
      </c>
      <c r="J1120" s="38">
        <v>42239</v>
      </c>
      <c r="K1120" s="30">
        <v>5680</v>
      </c>
      <c r="L1120" s="19">
        <f>DAY(Таблица14[[#This Row],[Д/проводки]])</f>
        <v>23</v>
      </c>
      <c r="M1120" s="19">
        <f>MONTH(Таблица14[[#This Row],[Д/проводки]])</f>
        <v>8</v>
      </c>
      <c r="N1120" s="19">
        <f>YEAR(Таблица14[[#This Row],[Д/проводки]])</f>
        <v>2015</v>
      </c>
    </row>
    <row r="1121" spans="1:14" x14ac:dyDescent="0.25">
      <c r="A1121" s="30">
        <v>828791</v>
      </c>
      <c r="B1121" s="30" t="s">
        <v>162</v>
      </c>
      <c r="C1121" s="16" t="s">
        <v>2954</v>
      </c>
      <c r="D1121" s="16">
        <v>15</v>
      </c>
      <c r="E1121" s="16" t="s">
        <v>2937</v>
      </c>
      <c r="F1121" s="30" t="s">
        <v>810</v>
      </c>
      <c r="G1121" s="30">
        <v>1002</v>
      </c>
      <c r="H1121" s="30">
        <v>4</v>
      </c>
      <c r="I1121" s="30">
        <v>9000</v>
      </c>
      <c r="J1121" s="38">
        <v>42240</v>
      </c>
      <c r="K1121" s="30">
        <v>13276</v>
      </c>
      <c r="L1121" s="19">
        <f>DAY(Таблица14[[#This Row],[Д/проводки]])</f>
        <v>24</v>
      </c>
      <c r="M1121" s="19">
        <f>MONTH(Таблица14[[#This Row],[Д/проводки]])</f>
        <v>8</v>
      </c>
      <c r="N1121" s="19">
        <f>YEAR(Таблица14[[#This Row],[Д/проводки]])</f>
        <v>2015</v>
      </c>
    </row>
    <row r="1122" spans="1:14" x14ac:dyDescent="0.25">
      <c r="A1122" s="30">
        <v>938850</v>
      </c>
      <c r="B1122" s="30" t="s">
        <v>341</v>
      </c>
      <c r="C1122" s="16" t="s">
        <v>927</v>
      </c>
      <c r="D1122" s="16">
        <v>14</v>
      </c>
      <c r="E1122" s="16" t="s">
        <v>2941</v>
      </c>
      <c r="F1122" s="30" t="s">
        <v>810</v>
      </c>
      <c r="G1122" s="30">
        <v>1001</v>
      </c>
      <c r="H1122" s="30">
        <v>4</v>
      </c>
      <c r="I1122" s="30">
        <v>8016.96</v>
      </c>
      <c r="J1122" s="38">
        <v>42242</v>
      </c>
      <c r="K1122" s="30">
        <v>11828</v>
      </c>
      <c r="L1122" s="19">
        <f>DAY(Таблица14[[#This Row],[Д/проводки]])</f>
        <v>26</v>
      </c>
      <c r="M1122" s="19">
        <f>MONTH(Таблица14[[#This Row],[Д/проводки]])</f>
        <v>8</v>
      </c>
      <c r="N1122" s="19">
        <f>YEAR(Таблица14[[#This Row],[Д/проводки]])</f>
        <v>2015</v>
      </c>
    </row>
    <row r="1123" spans="1:14" x14ac:dyDescent="0.25">
      <c r="A1123" s="30">
        <v>408783</v>
      </c>
      <c r="B1123" s="30" t="s">
        <v>73</v>
      </c>
      <c r="C1123" s="16" t="s">
        <v>904</v>
      </c>
      <c r="D1123" s="16">
        <v>14</v>
      </c>
      <c r="E1123" s="16" t="s">
        <v>2938</v>
      </c>
      <c r="F1123" s="30" t="s">
        <v>810</v>
      </c>
      <c r="G1123" s="30">
        <v>1001</v>
      </c>
      <c r="H1123" s="30">
        <v>4</v>
      </c>
      <c r="I1123" s="30">
        <v>7406.76</v>
      </c>
      <c r="J1123" s="38">
        <v>42245</v>
      </c>
      <c r="K1123" s="30">
        <v>10924</v>
      </c>
      <c r="L1123" s="19">
        <f>DAY(Таблица14[[#This Row],[Д/проводки]])</f>
        <v>29</v>
      </c>
      <c r="M1123" s="19">
        <f>MONTH(Таблица14[[#This Row],[Д/проводки]])</f>
        <v>8</v>
      </c>
      <c r="N1123" s="19">
        <f>YEAR(Таблица14[[#This Row],[Д/проводки]])</f>
        <v>2015</v>
      </c>
    </row>
    <row r="1124" spans="1:14" x14ac:dyDescent="0.25">
      <c r="A1124" s="30">
        <v>903584</v>
      </c>
      <c r="B1124" s="30" t="s">
        <v>197</v>
      </c>
      <c r="C1124" s="16" t="s">
        <v>2940</v>
      </c>
      <c r="D1124" s="16">
        <v>15</v>
      </c>
      <c r="E1124" s="16" t="s">
        <v>2937</v>
      </c>
      <c r="F1124" s="30" t="s">
        <v>810</v>
      </c>
      <c r="G1124" s="30">
        <v>1002</v>
      </c>
      <c r="H1124" s="30">
        <v>4</v>
      </c>
      <c r="I1124" s="30">
        <v>9000</v>
      </c>
      <c r="J1124" s="38">
        <v>42246</v>
      </c>
      <c r="K1124" s="30">
        <v>13276</v>
      </c>
      <c r="L1124" s="19">
        <f>DAY(Таблица14[[#This Row],[Д/проводки]])</f>
        <v>30</v>
      </c>
      <c r="M1124" s="19">
        <f>MONTH(Таблица14[[#This Row],[Д/проводки]])</f>
        <v>8</v>
      </c>
      <c r="N1124" s="19">
        <f>YEAR(Таблица14[[#This Row],[Д/проводки]])</f>
        <v>2015</v>
      </c>
    </row>
    <row r="1125" spans="1:14" x14ac:dyDescent="0.25">
      <c r="A1125" s="30">
        <v>964285</v>
      </c>
      <c r="B1125" s="30" t="s">
        <v>939</v>
      </c>
      <c r="C1125" s="16" t="s">
        <v>3157</v>
      </c>
      <c r="D1125" s="16">
        <v>13</v>
      </c>
      <c r="E1125" s="16" t="s">
        <v>3206</v>
      </c>
      <c r="F1125" s="30" t="s">
        <v>811</v>
      </c>
      <c r="G1125" s="30">
        <v>1002</v>
      </c>
      <c r="H1125" s="30">
        <v>2</v>
      </c>
      <c r="I1125" s="30">
        <v>1038.94</v>
      </c>
      <c r="J1125" s="38">
        <v>42246</v>
      </c>
      <c r="K1125" s="30">
        <v>1440</v>
      </c>
      <c r="L1125" s="19">
        <f>DAY(Таблица14[[#This Row],[Д/проводки]])</f>
        <v>30</v>
      </c>
      <c r="M1125" s="19">
        <f>MONTH(Таблица14[[#This Row],[Д/проводки]])</f>
        <v>8</v>
      </c>
      <c r="N1125" s="19">
        <f>YEAR(Таблица14[[#This Row],[Д/проводки]])</f>
        <v>2015</v>
      </c>
    </row>
    <row r="1126" spans="1:14" x14ac:dyDescent="0.25">
      <c r="A1126" s="30">
        <v>447788</v>
      </c>
      <c r="B1126" s="30" t="s">
        <v>863</v>
      </c>
      <c r="C1126" s="16" t="s">
        <v>2940</v>
      </c>
      <c r="D1126" s="16">
        <v>15</v>
      </c>
      <c r="E1126" s="16" t="s">
        <v>2937</v>
      </c>
      <c r="F1126" s="30" t="s">
        <v>811</v>
      </c>
      <c r="G1126" s="30">
        <v>1001</v>
      </c>
      <c r="H1126" s="30">
        <v>4</v>
      </c>
      <c r="I1126" s="30">
        <v>4116</v>
      </c>
      <c r="J1126" s="38">
        <v>42248</v>
      </c>
      <c r="K1126" s="30">
        <v>5680</v>
      </c>
      <c r="L1126" s="19">
        <f>DAY(Таблица14[[#This Row],[Д/проводки]])</f>
        <v>1</v>
      </c>
      <c r="M1126" s="19">
        <f>MONTH(Таблица14[[#This Row],[Д/проводки]])</f>
        <v>9</v>
      </c>
      <c r="N1126" s="19">
        <f>YEAR(Таблица14[[#This Row],[Д/проводки]])</f>
        <v>2015</v>
      </c>
    </row>
    <row r="1127" spans="1:14" x14ac:dyDescent="0.25">
      <c r="A1127" s="30">
        <v>689131</v>
      </c>
      <c r="B1127" s="30" t="s">
        <v>111</v>
      </c>
      <c r="C1127" s="16" t="s">
        <v>2947</v>
      </c>
      <c r="D1127" s="16">
        <v>15</v>
      </c>
      <c r="E1127" s="16" t="s">
        <v>2937</v>
      </c>
      <c r="F1127" s="30" t="s">
        <v>810</v>
      </c>
      <c r="G1127" s="30">
        <v>1001</v>
      </c>
      <c r="H1127" s="30">
        <v>4</v>
      </c>
      <c r="I1127" s="30">
        <v>9000</v>
      </c>
      <c r="J1127" s="38">
        <v>42248</v>
      </c>
      <c r="K1127" s="30">
        <v>13276</v>
      </c>
      <c r="L1127" s="19">
        <f>DAY(Таблица14[[#This Row],[Д/проводки]])</f>
        <v>1</v>
      </c>
      <c r="M1127" s="19">
        <f>MONTH(Таблица14[[#This Row],[Д/проводки]])</f>
        <v>9</v>
      </c>
      <c r="N1127" s="19">
        <f>YEAR(Таблица14[[#This Row],[Д/проводки]])</f>
        <v>2015</v>
      </c>
    </row>
    <row r="1128" spans="1:14" x14ac:dyDescent="0.25">
      <c r="A1128" s="30">
        <v>876268</v>
      </c>
      <c r="B1128" s="30" t="s">
        <v>928</v>
      </c>
      <c r="C1128" s="16" t="s">
        <v>927</v>
      </c>
      <c r="D1128" s="16">
        <v>14</v>
      </c>
      <c r="E1128" s="16" t="s">
        <v>2941</v>
      </c>
      <c r="F1128" s="30" t="s">
        <v>811</v>
      </c>
      <c r="G1128" s="30">
        <v>1002</v>
      </c>
      <c r="H1128" s="30">
        <v>2</v>
      </c>
      <c r="I1128" s="30">
        <v>1033</v>
      </c>
      <c r="J1128" s="38">
        <v>42248</v>
      </c>
      <c r="K1128" s="30">
        <v>1620</v>
      </c>
      <c r="L1128" s="19">
        <f>DAY(Таблица14[[#This Row],[Д/проводки]])</f>
        <v>1</v>
      </c>
      <c r="M1128" s="19">
        <f>MONTH(Таблица14[[#This Row],[Д/проводки]])</f>
        <v>9</v>
      </c>
      <c r="N1128" s="19">
        <f>YEAR(Таблица14[[#This Row],[Д/проводки]])</f>
        <v>2015</v>
      </c>
    </row>
    <row r="1129" spans="1:14" x14ac:dyDescent="0.25">
      <c r="A1129" s="30">
        <v>447788</v>
      </c>
      <c r="B1129" s="30" t="s">
        <v>863</v>
      </c>
      <c r="C1129" s="16" t="s">
        <v>2940</v>
      </c>
      <c r="D1129" s="16">
        <v>15</v>
      </c>
      <c r="E1129" s="16" t="s">
        <v>2937</v>
      </c>
      <c r="F1129" s="30" t="s">
        <v>811</v>
      </c>
      <c r="G1129" s="30">
        <v>1001</v>
      </c>
      <c r="H1129" s="30">
        <v>1</v>
      </c>
      <c r="I1129" s="30">
        <v>1029</v>
      </c>
      <c r="J1129" s="38">
        <v>42249</v>
      </c>
      <c r="K1129" s="30">
        <v>1420</v>
      </c>
      <c r="L1129" s="19">
        <f>DAY(Таблица14[[#This Row],[Д/проводки]])</f>
        <v>2</v>
      </c>
      <c r="M1129" s="19">
        <f>MONTH(Таблица14[[#This Row],[Д/проводки]])</f>
        <v>9</v>
      </c>
      <c r="N1129" s="19">
        <f>YEAR(Таблица14[[#This Row],[Д/проводки]])</f>
        <v>2015</v>
      </c>
    </row>
    <row r="1130" spans="1:14" x14ac:dyDescent="0.25">
      <c r="A1130" s="30">
        <v>665963</v>
      </c>
      <c r="B1130" s="30" t="s">
        <v>187</v>
      </c>
      <c r="C1130" s="16" t="s">
        <v>2957</v>
      </c>
      <c r="D1130" s="16">
        <v>15</v>
      </c>
      <c r="E1130" s="16" t="s">
        <v>2937</v>
      </c>
      <c r="F1130" s="30" t="s">
        <v>810</v>
      </c>
      <c r="G1130" s="30">
        <v>1001</v>
      </c>
      <c r="H1130" s="30">
        <v>4</v>
      </c>
      <c r="I1130" s="30">
        <v>9000</v>
      </c>
      <c r="J1130" s="38">
        <v>42249</v>
      </c>
      <c r="K1130" s="30">
        <v>13276</v>
      </c>
      <c r="L1130" s="19">
        <f>DAY(Таблица14[[#This Row],[Д/проводки]])</f>
        <v>2</v>
      </c>
      <c r="M1130" s="19">
        <f>MONTH(Таблица14[[#This Row],[Д/проводки]])</f>
        <v>9</v>
      </c>
      <c r="N1130" s="19">
        <f>YEAR(Таблица14[[#This Row],[Д/проводки]])</f>
        <v>2015</v>
      </c>
    </row>
    <row r="1131" spans="1:14" x14ac:dyDescent="0.25">
      <c r="A1131" s="30">
        <v>447821</v>
      </c>
      <c r="B1131" s="30" t="s">
        <v>926</v>
      </c>
      <c r="C1131" s="16" t="s">
        <v>927</v>
      </c>
      <c r="D1131" s="16">
        <v>14</v>
      </c>
      <c r="E1131" s="16" t="s">
        <v>2941</v>
      </c>
      <c r="F1131" s="30" t="s">
        <v>811</v>
      </c>
      <c r="G1131" s="30">
        <v>1001</v>
      </c>
      <c r="H1131" s="30">
        <v>4</v>
      </c>
      <c r="I1131" s="30">
        <v>2453.56</v>
      </c>
      <c r="J1131" s="38">
        <v>42250</v>
      </c>
      <c r="K1131" s="30">
        <v>3480</v>
      </c>
      <c r="L1131" s="19">
        <f>DAY(Таблица14[[#This Row],[Д/проводки]])</f>
        <v>3</v>
      </c>
      <c r="M1131" s="19">
        <f>MONTH(Таблица14[[#This Row],[Д/проводки]])</f>
        <v>9</v>
      </c>
      <c r="N1131" s="19">
        <f>YEAR(Таблица14[[#This Row],[Д/проводки]])</f>
        <v>2015</v>
      </c>
    </row>
    <row r="1132" spans="1:14" x14ac:dyDescent="0.25">
      <c r="A1132" s="30">
        <v>654792</v>
      </c>
      <c r="B1132" s="30" t="s">
        <v>552</v>
      </c>
      <c r="C1132" s="16" t="s">
        <v>3187</v>
      </c>
      <c r="D1132" s="16">
        <v>15</v>
      </c>
      <c r="E1132" s="16" t="s">
        <v>2949</v>
      </c>
      <c r="F1132" s="30" t="s">
        <v>810</v>
      </c>
      <c r="G1132" s="30">
        <v>1001</v>
      </c>
      <c r="H1132" s="30">
        <v>4</v>
      </c>
      <c r="I1132" s="30">
        <v>9661</v>
      </c>
      <c r="J1132" s="38">
        <v>42252</v>
      </c>
      <c r="K1132" s="30">
        <v>16200</v>
      </c>
      <c r="L1132" s="19">
        <f>DAY(Таблица14[[#This Row],[Д/проводки]])</f>
        <v>5</v>
      </c>
      <c r="M1132" s="19">
        <f>MONTH(Таблица14[[#This Row],[Д/проводки]])</f>
        <v>9</v>
      </c>
      <c r="N1132" s="19">
        <f>YEAR(Таблица14[[#This Row],[Д/проводки]])</f>
        <v>2015</v>
      </c>
    </row>
    <row r="1133" spans="1:14" x14ac:dyDescent="0.25">
      <c r="A1133" s="30">
        <v>941464</v>
      </c>
      <c r="B1133" s="30" t="s">
        <v>923</v>
      </c>
      <c r="C1133" s="16" t="s">
        <v>3133</v>
      </c>
      <c r="D1133" s="16">
        <v>13</v>
      </c>
      <c r="E1133" s="16" t="s">
        <v>3206</v>
      </c>
      <c r="F1133" s="30" t="s">
        <v>811</v>
      </c>
      <c r="G1133" s="30">
        <v>1001</v>
      </c>
      <c r="H1133" s="30">
        <v>1</v>
      </c>
      <c r="I1133" s="30">
        <v>521.42999999999995</v>
      </c>
      <c r="J1133" s="38">
        <v>42252</v>
      </c>
      <c r="K1133" s="30">
        <v>720</v>
      </c>
      <c r="L1133" s="19">
        <f>DAY(Таблица14[[#This Row],[Д/проводки]])</f>
        <v>5</v>
      </c>
      <c r="M1133" s="19">
        <f>MONTH(Таблица14[[#This Row],[Д/проводки]])</f>
        <v>9</v>
      </c>
      <c r="N1133" s="19">
        <f>YEAR(Таблица14[[#This Row],[Д/проводки]])</f>
        <v>2015</v>
      </c>
    </row>
    <row r="1134" spans="1:14" x14ac:dyDescent="0.25">
      <c r="A1134" s="30">
        <v>895827</v>
      </c>
      <c r="B1134" s="30" t="s">
        <v>979</v>
      </c>
      <c r="C1134" s="16" t="s">
        <v>3170</v>
      </c>
      <c r="D1134" s="16">
        <v>16</v>
      </c>
      <c r="E1134" s="16" t="s">
        <v>3005</v>
      </c>
      <c r="F1134" s="30" t="s">
        <v>811</v>
      </c>
      <c r="G1134" s="30">
        <v>1001</v>
      </c>
      <c r="H1134" s="30">
        <v>2</v>
      </c>
      <c r="I1134" s="30">
        <v>1818.3</v>
      </c>
      <c r="J1134" s="38">
        <v>42253</v>
      </c>
      <c r="K1134" s="30">
        <v>2560</v>
      </c>
      <c r="L1134" s="19">
        <f>DAY(Таблица14[[#This Row],[Д/проводки]])</f>
        <v>6</v>
      </c>
      <c r="M1134" s="19">
        <f>MONTH(Таблица14[[#This Row],[Д/проводки]])</f>
        <v>9</v>
      </c>
      <c r="N1134" s="19">
        <f>YEAR(Таблица14[[#This Row],[Д/проводки]])</f>
        <v>2015</v>
      </c>
    </row>
    <row r="1135" spans="1:14" x14ac:dyDescent="0.25">
      <c r="A1135" s="30">
        <v>447821</v>
      </c>
      <c r="B1135" s="30" t="s">
        <v>926</v>
      </c>
      <c r="C1135" s="16" t="s">
        <v>927</v>
      </c>
      <c r="D1135" s="16">
        <v>14</v>
      </c>
      <c r="E1135" s="16" t="s">
        <v>2941</v>
      </c>
      <c r="F1135" s="30" t="s">
        <v>811</v>
      </c>
      <c r="G1135" s="30">
        <v>1002</v>
      </c>
      <c r="H1135" s="30">
        <v>4</v>
      </c>
      <c r="I1135" s="30">
        <v>2453.56</v>
      </c>
      <c r="J1135" s="38">
        <v>42253</v>
      </c>
      <c r="K1135" s="30">
        <v>3480</v>
      </c>
      <c r="L1135" s="19">
        <f>DAY(Таблица14[[#This Row],[Д/проводки]])</f>
        <v>6</v>
      </c>
      <c r="M1135" s="19">
        <f>MONTH(Таблица14[[#This Row],[Д/проводки]])</f>
        <v>9</v>
      </c>
      <c r="N1135" s="19">
        <f>YEAR(Таблица14[[#This Row],[Д/проводки]])</f>
        <v>2015</v>
      </c>
    </row>
    <row r="1136" spans="1:14" x14ac:dyDescent="0.25">
      <c r="A1136" s="30">
        <v>828791</v>
      </c>
      <c r="B1136" s="30" t="s">
        <v>162</v>
      </c>
      <c r="C1136" s="16" t="s">
        <v>2954</v>
      </c>
      <c r="D1136" s="16">
        <v>15</v>
      </c>
      <c r="E1136" s="16" t="s">
        <v>2937</v>
      </c>
      <c r="F1136" s="30" t="s">
        <v>810</v>
      </c>
      <c r="G1136" s="30">
        <v>1002</v>
      </c>
      <c r="H1136" s="30">
        <v>4</v>
      </c>
      <c r="I1136" s="30">
        <v>9000</v>
      </c>
      <c r="J1136" s="38">
        <v>42253</v>
      </c>
      <c r="K1136" s="30">
        <v>13276</v>
      </c>
      <c r="L1136" s="19">
        <f>DAY(Таблица14[[#This Row],[Д/проводки]])</f>
        <v>6</v>
      </c>
      <c r="M1136" s="19">
        <f>MONTH(Таблица14[[#This Row],[Д/проводки]])</f>
        <v>9</v>
      </c>
      <c r="N1136" s="19">
        <f>YEAR(Таблица14[[#This Row],[Д/проводки]])</f>
        <v>2015</v>
      </c>
    </row>
    <row r="1137" spans="1:14" x14ac:dyDescent="0.25">
      <c r="A1137" s="30">
        <v>405336</v>
      </c>
      <c r="B1137" s="30" t="s">
        <v>44</v>
      </c>
      <c r="C1137" s="16" t="s">
        <v>2961</v>
      </c>
      <c r="D1137" s="16">
        <v>14</v>
      </c>
      <c r="E1137" s="16" t="s">
        <v>2938</v>
      </c>
      <c r="F1137" s="30" t="s">
        <v>810</v>
      </c>
      <c r="G1137" s="30">
        <v>1002</v>
      </c>
      <c r="H1137" s="30">
        <v>4</v>
      </c>
      <c r="I1137" s="30">
        <v>7406.76</v>
      </c>
      <c r="J1137" s="38">
        <v>42255</v>
      </c>
      <c r="K1137" s="30">
        <v>10488</v>
      </c>
      <c r="L1137" s="19">
        <f>DAY(Таблица14[[#This Row],[Д/проводки]])</f>
        <v>8</v>
      </c>
      <c r="M1137" s="19">
        <f>MONTH(Таблица14[[#This Row],[Д/проводки]])</f>
        <v>9</v>
      </c>
      <c r="N1137" s="19">
        <f>YEAR(Таблица14[[#This Row],[Д/проводки]])</f>
        <v>2015</v>
      </c>
    </row>
    <row r="1138" spans="1:14" x14ac:dyDescent="0.25">
      <c r="A1138" s="30">
        <v>654804</v>
      </c>
      <c r="B1138" s="30" t="s">
        <v>636</v>
      </c>
      <c r="C1138" s="16" t="s">
        <v>3149</v>
      </c>
      <c r="D1138" s="16">
        <v>16</v>
      </c>
      <c r="E1138" s="16" t="s">
        <v>2950</v>
      </c>
      <c r="F1138" s="30" t="s">
        <v>810</v>
      </c>
      <c r="G1138" s="30">
        <v>1002</v>
      </c>
      <c r="H1138" s="30">
        <v>4</v>
      </c>
      <c r="I1138" s="30">
        <v>12237.28</v>
      </c>
      <c r="J1138" s="38">
        <v>42256</v>
      </c>
      <c r="K1138" s="30">
        <v>19760</v>
      </c>
      <c r="L1138" s="19">
        <f>DAY(Таблица14[[#This Row],[Д/проводки]])</f>
        <v>9</v>
      </c>
      <c r="M1138" s="19">
        <f>MONTH(Таблица14[[#This Row],[Д/проводки]])</f>
        <v>9</v>
      </c>
      <c r="N1138" s="19">
        <f>YEAR(Таблица14[[#This Row],[Д/проводки]])</f>
        <v>2015</v>
      </c>
    </row>
    <row r="1139" spans="1:14" x14ac:dyDescent="0.25">
      <c r="A1139" s="30">
        <v>876265</v>
      </c>
      <c r="B1139" s="30" t="s">
        <v>914</v>
      </c>
      <c r="C1139" s="16" t="s">
        <v>2981</v>
      </c>
      <c r="D1139" s="16">
        <v>16</v>
      </c>
      <c r="E1139" s="16" t="s">
        <v>2964</v>
      </c>
      <c r="F1139" s="30" t="s">
        <v>811</v>
      </c>
      <c r="G1139" s="30">
        <v>1001</v>
      </c>
      <c r="H1139" s="30">
        <v>1</v>
      </c>
      <c r="I1139" s="30">
        <v>902.59</v>
      </c>
      <c r="J1139" s="38">
        <v>42257</v>
      </c>
      <c r="K1139" s="30">
        <v>1460</v>
      </c>
      <c r="L1139" s="19">
        <f>DAY(Таблица14[[#This Row],[Д/проводки]])</f>
        <v>10</v>
      </c>
      <c r="M1139" s="19">
        <f>MONTH(Таблица14[[#This Row],[Д/проводки]])</f>
        <v>9</v>
      </c>
      <c r="N1139" s="19">
        <f>YEAR(Таблица14[[#This Row],[Д/проводки]])</f>
        <v>2015</v>
      </c>
    </row>
    <row r="1140" spans="1:14" x14ac:dyDescent="0.25">
      <c r="A1140" s="30">
        <v>408945</v>
      </c>
      <c r="B1140" s="30" t="s">
        <v>674</v>
      </c>
      <c r="C1140" s="16" t="s">
        <v>2989</v>
      </c>
      <c r="D1140" s="16">
        <v>16</v>
      </c>
      <c r="E1140" s="16" t="s">
        <v>2950</v>
      </c>
      <c r="F1140" s="30" t="s">
        <v>810</v>
      </c>
      <c r="G1140" s="30">
        <v>1002</v>
      </c>
      <c r="H1140" s="30">
        <v>4</v>
      </c>
      <c r="I1140" s="30">
        <v>10847.44</v>
      </c>
      <c r="J1140" s="38">
        <v>42258</v>
      </c>
      <c r="K1140" s="30">
        <v>16000</v>
      </c>
      <c r="L1140" s="19">
        <f>DAY(Таблица14[[#This Row],[Д/проводки]])</f>
        <v>11</v>
      </c>
      <c r="M1140" s="19">
        <f>MONTH(Таблица14[[#This Row],[Д/проводки]])</f>
        <v>9</v>
      </c>
      <c r="N1140" s="19">
        <f>YEAR(Таблица14[[#This Row],[Д/проводки]])</f>
        <v>2015</v>
      </c>
    </row>
    <row r="1141" spans="1:14" x14ac:dyDescent="0.25">
      <c r="A1141" s="30">
        <v>447821</v>
      </c>
      <c r="B1141" s="30" t="s">
        <v>926</v>
      </c>
      <c r="C1141" s="16" t="s">
        <v>927</v>
      </c>
      <c r="D1141" s="16">
        <v>14</v>
      </c>
      <c r="E1141" s="16" t="s">
        <v>2941</v>
      </c>
      <c r="F1141" s="30" t="s">
        <v>811</v>
      </c>
      <c r="G1141" s="30">
        <v>1002</v>
      </c>
      <c r="H1141" s="30">
        <v>4</v>
      </c>
      <c r="I1141" s="30">
        <v>2453.56</v>
      </c>
      <c r="J1141" s="38">
        <v>42259</v>
      </c>
      <c r="K1141" s="30">
        <v>3480</v>
      </c>
      <c r="L1141" s="19">
        <f>DAY(Таблица14[[#This Row],[Д/проводки]])</f>
        <v>12</v>
      </c>
      <c r="M1141" s="19">
        <f>MONTH(Таблица14[[#This Row],[Д/проводки]])</f>
        <v>9</v>
      </c>
      <c r="N1141" s="19">
        <f>YEAR(Таблица14[[#This Row],[Д/проводки]])</f>
        <v>2015</v>
      </c>
    </row>
    <row r="1142" spans="1:14" x14ac:dyDescent="0.25">
      <c r="A1142" s="30">
        <v>447821</v>
      </c>
      <c r="B1142" s="30" t="s">
        <v>926</v>
      </c>
      <c r="C1142" s="16" t="s">
        <v>927</v>
      </c>
      <c r="D1142" s="16">
        <v>14</v>
      </c>
      <c r="E1142" s="16" t="s">
        <v>2941</v>
      </c>
      <c r="F1142" s="30" t="s">
        <v>811</v>
      </c>
      <c r="G1142" s="30">
        <v>1001</v>
      </c>
      <c r="H1142" s="30">
        <v>4</v>
      </c>
      <c r="I1142" s="30">
        <v>2453.56</v>
      </c>
      <c r="J1142" s="38">
        <v>42260</v>
      </c>
      <c r="K1142" s="30">
        <v>3480</v>
      </c>
      <c r="L1142" s="19">
        <f>DAY(Таблица14[[#This Row],[Д/проводки]])</f>
        <v>13</v>
      </c>
      <c r="M1142" s="19">
        <f>MONTH(Таблица14[[#This Row],[Д/проводки]])</f>
        <v>9</v>
      </c>
      <c r="N1142" s="19">
        <f>YEAR(Таблица14[[#This Row],[Д/проводки]])</f>
        <v>2015</v>
      </c>
    </row>
    <row r="1143" spans="1:14" x14ac:dyDescent="0.25">
      <c r="A1143" s="30">
        <v>820366</v>
      </c>
      <c r="B1143" s="30" t="s">
        <v>160</v>
      </c>
      <c r="C1143" s="16" t="s">
        <v>2954</v>
      </c>
      <c r="D1143" s="16">
        <v>15</v>
      </c>
      <c r="E1143" s="16" t="s">
        <v>2937</v>
      </c>
      <c r="F1143" s="30" t="s">
        <v>810</v>
      </c>
      <c r="G1143" s="30">
        <v>1001</v>
      </c>
      <c r="H1143" s="30">
        <v>4</v>
      </c>
      <c r="I1143" s="30">
        <v>8576.2800000000007</v>
      </c>
      <c r="J1143" s="38">
        <v>42261</v>
      </c>
      <c r="K1143" s="30">
        <v>12652</v>
      </c>
      <c r="L1143" s="19">
        <f>DAY(Таблица14[[#This Row],[Д/проводки]])</f>
        <v>14</v>
      </c>
      <c r="M1143" s="19">
        <f>MONTH(Таблица14[[#This Row],[Д/проводки]])</f>
        <v>9</v>
      </c>
      <c r="N1143" s="19">
        <f>YEAR(Таблица14[[#This Row],[Д/проводки]])</f>
        <v>2015</v>
      </c>
    </row>
    <row r="1144" spans="1:14" x14ac:dyDescent="0.25">
      <c r="A1144" s="30">
        <v>895249</v>
      </c>
      <c r="B1144" s="30" t="s">
        <v>901</v>
      </c>
      <c r="C1144" s="16" t="s">
        <v>899</v>
      </c>
      <c r="D1144" s="16">
        <v>14</v>
      </c>
      <c r="E1144" s="16" t="s">
        <v>2938</v>
      </c>
      <c r="F1144" s="30" t="s">
        <v>811</v>
      </c>
      <c r="G1144" s="30">
        <v>1001</v>
      </c>
      <c r="H1144" s="30">
        <v>1</v>
      </c>
      <c r="I1144" s="30">
        <v>801.43</v>
      </c>
      <c r="J1144" s="38">
        <v>42261</v>
      </c>
      <c r="K1144" s="30">
        <v>1180</v>
      </c>
      <c r="L1144" s="19">
        <f>DAY(Таблица14[[#This Row],[Д/проводки]])</f>
        <v>14</v>
      </c>
      <c r="M1144" s="19">
        <f>MONTH(Таблица14[[#This Row],[Д/проводки]])</f>
        <v>9</v>
      </c>
      <c r="N1144" s="19">
        <f>YEAR(Таблица14[[#This Row],[Д/проводки]])</f>
        <v>2015</v>
      </c>
    </row>
    <row r="1145" spans="1:14" x14ac:dyDescent="0.25">
      <c r="A1145" s="30">
        <v>895249</v>
      </c>
      <c r="B1145" s="30" t="s">
        <v>901</v>
      </c>
      <c r="C1145" s="16" t="s">
        <v>899</v>
      </c>
      <c r="D1145" s="16">
        <v>14</v>
      </c>
      <c r="E1145" s="16" t="s">
        <v>2938</v>
      </c>
      <c r="F1145" s="30" t="s">
        <v>811</v>
      </c>
      <c r="G1145" s="30">
        <v>1002</v>
      </c>
      <c r="H1145" s="30">
        <v>4</v>
      </c>
      <c r="I1145" s="30">
        <v>3237.4</v>
      </c>
      <c r="J1145" s="38">
        <v>42261</v>
      </c>
      <c r="K1145" s="30">
        <v>4720</v>
      </c>
      <c r="L1145" s="19">
        <f>DAY(Таблица14[[#This Row],[Д/проводки]])</f>
        <v>14</v>
      </c>
      <c r="M1145" s="19">
        <f>MONTH(Таблица14[[#This Row],[Д/проводки]])</f>
        <v>9</v>
      </c>
      <c r="N1145" s="19">
        <f>YEAR(Таблица14[[#This Row],[Д/проводки]])</f>
        <v>2015</v>
      </c>
    </row>
    <row r="1146" spans="1:14" x14ac:dyDescent="0.25">
      <c r="A1146" s="30">
        <v>903562</v>
      </c>
      <c r="B1146" s="30" t="s">
        <v>595</v>
      </c>
      <c r="C1146" s="16" t="s">
        <v>962</v>
      </c>
      <c r="D1146" s="16">
        <v>16</v>
      </c>
      <c r="E1146" s="16" t="s">
        <v>2950</v>
      </c>
      <c r="F1146" s="30" t="s">
        <v>810</v>
      </c>
      <c r="G1146" s="30">
        <v>1002</v>
      </c>
      <c r="H1146" s="30">
        <v>4</v>
      </c>
      <c r="I1146" s="30">
        <v>9016.9599999999991</v>
      </c>
      <c r="J1146" s="38">
        <v>42261</v>
      </c>
      <c r="K1146" s="30">
        <v>14532</v>
      </c>
      <c r="L1146" s="19">
        <f>DAY(Таблица14[[#This Row],[Д/проводки]])</f>
        <v>14</v>
      </c>
      <c r="M1146" s="19">
        <f>MONTH(Таблица14[[#This Row],[Д/проводки]])</f>
        <v>9</v>
      </c>
      <c r="N1146" s="19">
        <f>YEAR(Таблица14[[#This Row],[Д/проводки]])</f>
        <v>2015</v>
      </c>
    </row>
    <row r="1147" spans="1:14" x14ac:dyDescent="0.25">
      <c r="A1147" s="30">
        <v>447821</v>
      </c>
      <c r="B1147" s="30" t="s">
        <v>926</v>
      </c>
      <c r="C1147" s="16" t="s">
        <v>927</v>
      </c>
      <c r="D1147" s="16">
        <v>14</v>
      </c>
      <c r="E1147" s="16" t="s">
        <v>2941</v>
      </c>
      <c r="F1147" s="30" t="s">
        <v>811</v>
      </c>
      <c r="G1147" s="30">
        <v>1002</v>
      </c>
      <c r="H1147" s="30">
        <v>6</v>
      </c>
      <c r="I1147" s="30">
        <v>3680.34</v>
      </c>
      <c r="J1147" s="38">
        <v>42262</v>
      </c>
      <c r="K1147" s="30">
        <v>5220</v>
      </c>
      <c r="L1147" s="19">
        <f>DAY(Таблица14[[#This Row],[Д/проводки]])</f>
        <v>15</v>
      </c>
      <c r="M1147" s="19">
        <f>MONTH(Таблица14[[#This Row],[Д/проводки]])</f>
        <v>9</v>
      </c>
      <c r="N1147" s="19">
        <f>YEAR(Таблица14[[#This Row],[Д/проводки]])</f>
        <v>2015</v>
      </c>
    </row>
    <row r="1148" spans="1:14" x14ac:dyDescent="0.25">
      <c r="A1148" s="30">
        <v>498828</v>
      </c>
      <c r="B1148" s="30" t="s">
        <v>924</v>
      </c>
      <c r="C1148" s="16" t="s">
        <v>3158</v>
      </c>
      <c r="D1148" s="16">
        <v>13</v>
      </c>
      <c r="E1148" s="16" t="s">
        <v>3206</v>
      </c>
      <c r="F1148" s="30" t="s">
        <v>811</v>
      </c>
      <c r="G1148" s="30">
        <v>1002</v>
      </c>
      <c r="H1148" s="30">
        <v>1</v>
      </c>
      <c r="I1148" s="30">
        <v>438.29</v>
      </c>
      <c r="J1148" s="38">
        <v>42262</v>
      </c>
      <c r="K1148" s="30">
        <v>640</v>
      </c>
      <c r="L1148" s="19">
        <f>DAY(Таблица14[[#This Row],[Д/проводки]])</f>
        <v>15</v>
      </c>
      <c r="M1148" s="19">
        <f>MONTH(Таблица14[[#This Row],[Д/проводки]])</f>
        <v>9</v>
      </c>
      <c r="N1148" s="19">
        <f>YEAR(Таблица14[[#This Row],[Д/проводки]])</f>
        <v>2015</v>
      </c>
    </row>
    <row r="1149" spans="1:14" x14ac:dyDescent="0.25">
      <c r="A1149" s="30">
        <v>661482</v>
      </c>
      <c r="B1149" s="30" t="s">
        <v>936</v>
      </c>
      <c r="C1149" s="16" t="s">
        <v>3157</v>
      </c>
      <c r="D1149" s="16">
        <v>13</v>
      </c>
      <c r="E1149" s="16" t="s">
        <v>3206</v>
      </c>
      <c r="F1149" s="30" t="s">
        <v>811</v>
      </c>
      <c r="G1149" s="30">
        <v>1002</v>
      </c>
      <c r="H1149" s="30">
        <v>1</v>
      </c>
      <c r="I1149" s="30">
        <v>459.29</v>
      </c>
      <c r="J1149" s="38">
        <v>42262</v>
      </c>
      <c r="K1149" s="30">
        <v>677</v>
      </c>
      <c r="L1149" s="19">
        <f>DAY(Таблица14[[#This Row],[Д/проводки]])</f>
        <v>15</v>
      </c>
      <c r="M1149" s="19">
        <f>MONTH(Таблица14[[#This Row],[Д/проводки]])</f>
        <v>9</v>
      </c>
      <c r="N1149" s="19">
        <f>YEAR(Таблица14[[#This Row],[Д/проводки]])</f>
        <v>2015</v>
      </c>
    </row>
    <row r="1150" spans="1:14" x14ac:dyDescent="0.25">
      <c r="A1150" s="30">
        <v>405330</v>
      </c>
      <c r="B1150" s="30" t="s">
        <v>313</v>
      </c>
      <c r="C1150" s="16" t="s">
        <v>927</v>
      </c>
      <c r="D1150" s="16">
        <v>14</v>
      </c>
      <c r="E1150" s="16" t="s">
        <v>2941</v>
      </c>
      <c r="F1150" s="30" t="s">
        <v>810</v>
      </c>
      <c r="G1150" s="30">
        <v>1002</v>
      </c>
      <c r="H1150" s="30">
        <v>4</v>
      </c>
      <c r="I1150" s="30">
        <v>7406.76</v>
      </c>
      <c r="J1150" s="38">
        <v>42263</v>
      </c>
      <c r="K1150" s="30">
        <v>10924</v>
      </c>
      <c r="L1150" s="19">
        <f>DAY(Таблица14[[#This Row],[Д/проводки]])</f>
        <v>16</v>
      </c>
      <c r="M1150" s="19">
        <f>MONTH(Таблица14[[#This Row],[Д/проводки]])</f>
        <v>9</v>
      </c>
      <c r="N1150" s="19">
        <f>YEAR(Таблица14[[#This Row],[Д/проводки]])</f>
        <v>2015</v>
      </c>
    </row>
    <row r="1151" spans="1:14" x14ac:dyDescent="0.25">
      <c r="A1151" s="30">
        <v>661526</v>
      </c>
      <c r="B1151" s="30" t="s">
        <v>1946</v>
      </c>
      <c r="C1151" s="16" t="s">
        <v>3188</v>
      </c>
      <c r="D1151" s="16">
        <v>15</v>
      </c>
      <c r="E1151" s="16" t="s">
        <v>2949</v>
      </c>
      <c r="F1151" s="30" t="s">
        <v>810</v>
      </c>
      <c r="G1151" s="30">
        <v>1002</v>
      </c>
      <c r="H1151" s="30">
        <v>4</v>
      </c>
      <c r="I1151" s="30">
        <v>6779.68</v>
      </c>
      <c r="J1151" s="38">
        <v>42263</v>
      </c>
      <c r="K1151" s="30">
        <v>10608</v>
      </c>
      <c r="L1151" s="19">
        <f>DAY(Таблица14[[#This Row],[Д/проводки]])</f>
        <v>16</v>
      </c>
      <c r="M1151" s="19">
        <f>MONTH(Таблица14[[#This Row],[Д/проводки]])</f>
        <v>9</v>
      </c>
      <c r="N1151" s="19">
        <f>YEAR(Таблица14[[#This Row],[Д/проводки]])</f>
        <v>2015</v>
      </c>
    </row>
    <row r="1152" spans="1:14" x14ac:dyDescent="0.25">
      <c r="A1152" s="30">
        <v>964285</v>
      </c>
      <c r="B1152" s="30" t="s">
        <v>939</v>
      </c>
      <c r="C1152" s="16" t="s">
        <v>3157</v>
      </c>
      <c r="D1152" s="16">
        <v>13</v>
      </c>
      <c r="E1152" s="16" t="s">
        <v>3206</v>
      </c>
      <c r="F1152" s="30" t="s">
        <v>811</v>
      </c>
      <c r="G1152" s="30">
        <v>1001</v>
      </c>
      <c r="H1152" s="30">
        <v>6</v>
      </c>
      <c r="I1152" s="30">
        <v>3106.98</v>
      </c>
      <c r="J1152" s="38">
        <v>42264</v>
      </c>
      <c r="K1152" s="30">
        <v>4320</v>
      </c>
      <c r="L1152" s="19">
        <f>DAY(Таблица14[[#This Row],[Д/проводки]])</f>
        <v>17</v>
      </c>
      <c r="M1152" s="19">
        <f>MONTH(Таблица14[[#This Row],[Д/проводки]])</f>
        <v>9</v>
      </c>
      <c r="N1152" s="19">
        <f>YEAR(Таблица14[[#This Row],[Д/проводки]])</f>
        <v>2015</v>
      </c>
    </row>
    <row r="1153" spans="1:14" x14ac:dyDescent="0.25">
      <c r="A1153" s="30">
        <v>661724</v>
      </c>
      <c r="B1153" s="30" t="s">
        <v>205</v>
      </c>
      <c r="C1153" s="16" t="s">
        <v>2633</v>
      </c>
      <c r="D1153" s="16">
        <v>16</v>
      </c>
      <c r="E1153" s="16" t="s">
        <v>3208</v>
      </c>
      <c r="F1153" s="30" t="s">
        <v>810</v>
      </c>
      <c r="G1153" s="30">
        <v>1002</v>
      </c>
      <c r="H1153" s="30">
        <v>4</v>
      </c>
      <c r="I1153" s="30">
        <v>10339</v>
      </c>
      <c r="J1153" s="38">
        <v>42264</v>
      </c>
      <c r="K1153" s="30">
        <v>15252</v>
      </c>
      <c r="L1153" s="19">
        <f>DAY(Таблица14[[#This Row],[Д/проводки]])</f>
        <v>17</v>
      </c>
      <c r="M1153" s="19">
        <f>MONTH(Таблица14[[#This Row],[Д/проводки]])</f>
        <v>9</v>
      </c>
      <c r="N1153" s="19">
        <f>YEAR(Таблица14[[#This Row],[Д/проводки]])</f>
        <v>2015</v>
      </c>
    </row>
    <row r="1154" spans="1:14" x14ac:dyDescent="0.25">
      <c r="A1154" s="30">
        <v>765120</v>
      </c>
      <c r="B1154" s="30" t="s">
        <v>863</v>
      </c>
      <c r="C1154" s="16" t="s">
        <v>2940</v>
      </c>
      <c r="D1154" s="16">
        <v>15</v>
      </c>
      <c r="E1154" s="16" t="s">
        <v>2937</v>
      </c>
      <c r="F1154" s="30" t="s">
        <v>811</v>
      </c>
      <c r="G1154" s="30">
        <v>1002</v>
      </c>
      <c r="H1154" s="30">
        <v>4</v>
      </c>
      <c r="I1154" s="30">
        <v>3735.6</v>
      </c>
      <c r="J1154" s="38">
        <v>42264</v>
      </c>
      <c r="K1154" s="30">
        <v>5512</v>
      </c>
      <c r="L1154" s="19">
        <f>DAY(Таблица14[[#This Row],[Д/проводки]])</f>
        <v>17</v>
      </c>
      <c r="M1154" s="19">
        <f>MONTH(Таблица14[[#This Row],[Д/проводки]])</f>
        <v>9</v>
      </c>
      <c r="N1154" s="19">
        <f>YEAR(Таблица14[[#This Row],[Д/проводки]])</f>
        <v>2015</v>
      </c>
    </row>
    <row r="1155" spans="1:14" x14ac:dyDescent="0.25">
      <c r="A1155" s="30">
        <v>765120</v>
      </c>
      <c r="B1155" s="30" t="s">
        <v>863</v>
      </c>
      <c r="C1155" s="16" t="s">
        <v>2940</v>
      </c>
      <c r="D1155" s="16">
        <v>15</v>
      </c>
      <c r="E1155" s="16" t="s">
        <v>2937</v>
      </c>
      <c r="F1155" s="30" t="s">
        <v>811</v>
      </c>
      <c r="G1155" s="30">
        <v>1002</v>
      </c>
      <c r="H1155" s="30">
        <v>4</v>
      </c>
      <c r="I1155" s="30">
        <v>3735.6</v>
      </c>
      <c r="J1155" s="38">
        <v>42265</v>
      </c>
      <c r="K1155" s="30">
        <v>5512</v>
      </c>
      <c r="L1155" s="19">
        <f>DAY(Таблица14[[#This Row],[Д/проводки]])</f>
        <v>18</v>
      </c>
      <c r="M1155" s="19">
        <f>MONTH(Таблица14[[#This Row],[Д/проводки]])</f>
        <v>9</v>
      </c>
      <c r="N1155" s="19">
        <f>YEAR(Таблица14[[#This Row],[Д/проводки]])</f>
        <v>2015</v>
      </c>
    </row>
    <row r="1156" spans="1:14" x14ac:dyDescent="0.25">
      <c r="A1156" s="30">
        <v>964285</v>
      </c>
      <c r="B1156" s="30" t="s">
        <v>939</v>
      </c>
      <c r="C1156" s="16" t="s">
        <v>3157</v>
      </c>
      <c r="D1156" s="16">
        <v>13</v>
      </c>
      <c r="E1156" s="16" t="s">
        <v>3206</v>
      </c>
      <c r="F1156" s="30" t="s">
        <v>811</v>
      </c>
      <c r="G1156" s="30">
        <v>1002</v>
      </c>
      <c r="H1156" s="30">
        <v>4</v>
      </c>
      <c r="I1156" s="30">
        <v>2057.96</v>
      </c>
      <c r="J1156" s="38">
        <v>42267</v>
      </c>
      <c r="K1156" s="30">
        <v>2880</v>
      </c>
      <c r="L1156" s="19">
        <f>DAY(Таблица14[[#This Row],[Д/проводки]])</f>
        <v>20</v>
      </c>
      <c r="M1156" s="19">
        <f>MONTH(Таблица14[[#This Row],[Д/проводки]])</f>
        <v>9</v>
      </c>
      <c r="N1156" s="19">
        <f>YEAR(Таблица14[[#This Row],[Д/проводки]])</f>
        <v>2015</v>
      </c>
    </row>
    <row r="1157" spans="1:14" x14ac:dyDescent="0.25">
      <c r="A1157" s="30">
        <v>447821</v>
      </c>
      <c r="B1157" s="30" t="s">
        <v>926</v>
      </c>
      <c r="C1157" s="16" t="s">
        <v>927</v>
      </c>
      <c r="D1157" s="16">
        <v>14</v>
      </c>
      <c r="E1157" s="16" t="s">
        <v>2941</v>
      </c>
      <c r="F1157" s="30" t="s">
        <v>811</v>
      </c>
      <c r="G1157" s="30">
        <v>1002</v>
      </c>
      <c r="H1157" s="30">
        <v>1</v>
      </c>
      <c r="I1157" s="30">
        <v>613.39</v>
      </c>
      <c r="J1157" s="38">
        <v>42268</v>
      </c>
      <c r="K1157" s="30">
        <v>870</v>
      </c>
      <c r="L1157" s="19">
        <f>DAY(Таблица14[[#This Row],[Д/проводки]])</f>
        <v>21</v>
      </c>
      <c r="M1157" s="19">
        <f>MONTH(Таблица14[[#This Row],[Д/проводки]])</f>
        <v>9</v>
      </c>
      <c r="N1157" s="19">
        <f>YEAR(Таблица14[[#This Row],[Д/проводки]])</f>
        <v>2015</v>
      </c>
    </row>
    <row r="1158" spans="1:14" x14ac:dyDescent="0.25">
      <c r="A1158" s="30">
        <v>964285</v>
      </c>
      <c r="B1158" s="30" t="s">
        <v>939</v>
      </c>
      <c r="C1158" s="16" t="s">
        <v>3157</v>
      </c>
      <c r="D1158" s="16">
        <v>13</v>
      </c>
      <c r="E1158" s="16" t="s">
        <v>3206</v>
      </c>
      <c r="F1158" s="30" t="s">
        <v>811</v>
      </c>
      <c r="G1158" s="30">
        <v>1002</v>
      </c>
      <c r="H1158" s="30">
        <v>4</v>
      </c>
      <c r="I1158" s="30">
        <v>2057.96</v>
      </c>
      <c r="J1158" s="38">
        <v>42268</v>
      </c>
      <c r="K1158" s="30">
        <v>2880</v>
      </c>
      <c r="L1158" s="19">
        <f>DAY(Таблица14[[#This Row],[Д/проводки]])</f>
        <v>21</v>
      </c>
      <c r="M1158" s="19">
        <f>MONTH(Таблица14[[#This Row],[Д/проводки]])</f>
        <v>9</v>
      </c>
      <c r="N1158" s="19">
        <f>YEAR(Таблица14[[#This Row],[Д/проводки]])</f>
        <v>2015</v>
      </c>
    </row>
    <row r="1159" spans="1:14" x14ac:dyDescent="0.25">
      <c r="A1159" s="30">
        <v>941464</v>
      </c>
      <c r="B1159" s="30" t="s">
        <v>923</v>
      </c>
      <c r="C1159" s="16" t="s">
        <v>3133</v>
      </c>
      <c r="D1159" s="16">
        <v>13</v>
      </c>
      <c r="E1159" s="16" t="s">
        <v>3206</v>
      </c>
      <c r="F1159" s="30" t="s">
        <v>811</v>
      </c>
      <c r="G1159" s="30">
        <v>1001</v>
      </c>
      <c r="H1159" s="30">
        <v>2</v>
      </c>
      <c r="I1159" s="30">
        <v>1035.3399999999999</v>
      </c>
      <c r="J1159" s="38">
        <v>42269</v>
      </c>
      <c r="K1159" s="30">
        <v>1440</v>
      </c>
      <c r="L1159" s="19">
        <f>DAY(Таблица14[[#This Row],[Д/проводки]])</f>
        <v>22</v>
      </c>
      <c r="M1159" s="19">
        <f>MONTH(Таблица14[[#This Row],[Д/проводки]])</f>
        <v>9</v>
      </c>
      <c r="N1159" s="19">
        <f>YEAR(Таблица14[[#This Row],[Д/проводки]])</f>
        <v>2015</v>
      </c>
    </row>
    <row r="1160" spans="1:14" x14ac:dyDescent="0.25">
      <c r="A1160" s="30">
        <v>661900</v>
      </c>
      <c r="B1160" s="30" t="s">
        <v>327</v>
      </c>
      <c r="C1160" s="16" t="s">
        <v>927</v>
      </c>
      <c r="D1160" s="16">
        <v>14</v>
      </c>
      <c r="E1160" s="16" t="s">
        <v>2941</v>
      </c>
      <c r="F1160" s="30" t="s">
        <v>810</v>
      </c>
      <c r="G1160" s="30">
        <v>1002</v>
      </c>
      <c r="H1160" s="30">
        <v>4</v>
      </c>
      <c r="I1160" s="30">
        <v>7050.84</v>
      </c>
      <c r="J1160" s="38">
        <v>42269</v>
      </c>
      <c r="K1160" s="30">
        <v>10400</v>
      </c>
      <c r="L1160" s="19">
        <f>DAY(Таблица14[[#This Row],[Д/проводки]])</f>
        <v>22</v>
      </c>
      <c r="M1160" s="19">
        <f>MONTH(Таблица14[[#This Row],[Д/проводки]])</f>
        <v>9</v>
      </c>
      <c r="N1160" s="19">
        <f>YEAR(Таблица14[[#This Row],[Д/проводки]])</f>
        <v>2015</v>
      </c>
    </row>
    <row r="1161" spans="1:14" x14ac:dyDescent="0.25">
      <c r="A1161" s="30">
        <v>940253</v>
      </c>
      <c r="B1161" s="30" t="s">
        <v>888</v>
      </c>
      <c r="C1161" s="16" t="s">
        <v>2954</v>
      </c>
      <c r="D1161" s="16">
        <v>15</v>
      </c>
      <c r="E1161" s="16" t="s">
        <v>2937</v>
      </c>
      <c r="F1161" s="30" t="s">
        <v>811</v>
      </c>
      <c r="G1161" s="30">
        <v>1002</v>
      </c>
      <c r="H1161" s="30">
        <v>1</v>
      </c>
      <c r="I1161" s="30">
        <v>1079.6600000000001</v>
      </c>
      <c r="J1161" s="38">
        <v>42269</v>
      </c>
      <c r="K1161" s="30">
        <v>1430</v>
      </c>
      <c r="L1161" s="19">
        <f>DAY(Таблица14[[#This Row],[Д/проводки]])</f>
        <v>22</v>
      </c>
      <c r="M1161" s="19">
        <f>MONTH(Таблица14[[#This Row],[Д/проводки]])</f>
        <v>9</v>
      </c>
      <c r="N1161" s="19">
        <f>YEAR(Таблица14[[#This Row],[Д/проводки]])</f>
        <v>2015</v>
      </c>
    </row>
    <row r="1162" spans="1:14" x14ac:dyDescent="0.25">
      <c r="A1162" s="30">
        <v>20185</v>
      </c>
      <c r="B1162" s="30" t="s">
        <v>931</v>
      </c>
      <c r="C1162" s="16" t="s">
        <v>3144</v>
      </c>
      <c r="D1162" s="16">
        <v>14</v>
      </c>
      <c r="E1162" s="16" t="s">
        <v>2941</v>
      </c>
      <c r="F1162" s="30" t="s">
        <v>811</v>
      </c>
      <c r="G1162" s="30">
        <v>1001</v>
      </c>
      <c r="H1162" s="30">
        <v>1</v>
      </c>
      <c r="I1162" s="30">
        <v>652.54</v>
      </c>
      <c r="J1162" s="38">
        <v>42270</v>
      </c>
      <c r="K1162" s="30">
        <v>924</v>
      </c>
      <c r="L1162" s="19">
        <f>DAY(Таблица14[[#This Row],[Д/проводки]])</f>
        <v>23</v>
      </c>
      <c r="M1162" s="19">
        <f>MONTH(Таблица14[[#This Row],[Д/проводки]])</f>
        <v>9</v>
      </c>
      <c r="N1162" s="19">
        <f>YEAR(Таблица14[[#This Row],[Д/проводки]])</f>
        <v>2015</v>
      </c>
    </row>
    <row r="1163" spans="1:14" x14ac:dyDescent="0.25">
      <c r="A1163" s="30">
        <v>941464</v>
      </c>
      <c r="B1163" s="30" t="s">
        <v>923</v>
      </c>
      <c r="C1163" s="16" t="s">
        <v>3133</v>
      </c>
      <c r="D1163" s="16">
        <v>13</v>
      </c>
      <c r="E1163" s="16" t="s">
        <v>3206</v>
      </c>
      <c r="F1163" s="30" t="s">
        <v>811</v>
      </c>
      <c r="G1163" s="30">
        <v>1001</v>
      </c>
      <c r="H1163" s="30">
        <v>2</v>
      </c>
      <c r="I1163" s="30">
        <v>1035.3399999999999</v>
      </c>
      <c r="J1163" s="38">
        <v>42270</v>
      </c>
      <c r="K1163" s="30">
        <v>1440</v>
      </c>
      <c r="L1163" s="19">
        <f>DAY(Таблица14[[#This Row],[Д/проводки]])</f>
        <v>23</v>
      </c>
      <c r="M1163" s="19">
        <f>MONTH(Таблица14[[#This Row],[Д/проводки]])</f>
        <v>9</v>
      </c>
      <c r="N1163" s="19">
        <f>YEAR(Таблица14[[#This Row],[Д/проводки]])</f>
        <v>2015</v>
      </c>
    </row>
    <row r="1164" spans="1:14" x14ac:dyDescent="0.25">
      <c r="A1164" s="30">
        <v>447821</v>
      </c>
      <c r="B1164" s="30" t="s">
        <v>926</v>
      </c>
      <c r="C1164" s="16" t="s">
        <v>927</v>
      </c>
      <c r="D1164" s="16">
        <v>14</v>
      </c>
      <c r="E1164" s="16" t="s">
        <v>2941</v>
      </c>
      <c r="F1164" s="30" t="s">
        <v>811</v>
      </c>
      <c r="G1164" s="30">
        <v>1002</v>
      </c>
      <c r="H1164" s="30">
        <v>2</v>
      </c>
      <c r="I1164" s="30">
        <v>1226.78</v>
      </c>
      <c r="J1164" s="38">
        <v>42271</v>
      </c>
      <c r="K1164" s="30">
        <v>1740</v>
      </c>
      <c r="L1164" s="19">
        <f>DAY(Таблица14[[#This Row],[Д/проводки]])</f>
        <v>24</v>
      </c>
      <c r="M1164" s="19">
        <f>MONTH(Таблица14[[#This Row],[Д/проводки]])</f>
        <v>9</v>
      </c>
      <c r="N1164" s="19">
        <f>YEAR(Таблица14[[#This Row],[Д/проводки]])</f>
        <v>2015</v>
      </c>
    </row>
    <row r="1165" spans="1:14" x14ac:dyDescent="0.25">
      <c r="A1165" s="30">
        <v>447821</v>
      </c>
      <c r="B1165" s="30" t="s">
        <v>926</v>
      </c>
      <c r="C1165" s="16" t="s">
        <v>927</v>
      </c>
      <c r="D1165" s="16">
        <v>14</v>
      </c>
      <c r="E1165" s="16" t="s">
        <v>2941</v>
      </c>
      <c r="F1165" s="30" t="s">
        <v>811</v>
      </c>
      <c r="G1165" s="30">
        <v>1001</v>
      </c>
      <c r="H1165" s="30">
        <v>4</v>
      </c>
      <c r="I1165" s="30">
        <v>2453.56</v>
      </c>
      <c r="J1165" s="38">
        <v>42272</v>
      </c>
      <c r="K1165" s="30">
        <v>3480</v>
      </c>
      <c r="L1165" s="19">
        <f>DAY(Таблица14[[#This Row],[Д/проводки]])</f>
        <v>25</v>
      </c>
      <c r="M1165" s="19">
        <f>MONTH(Таблица14[[#This Row],[Д/проводки]])</f>
        <v>9</v>
      </c>
      <c r="N1165" s="19">
        <f>YEAR(Таблица14[[#This Row],[Д/проводки]])</f>
        <v>2015</v>
      </c>
    </row>
    <row r="1166" spans="1:14" x14ac:dyDescent="0.25">
      <c r="A1166" s="30">
        <v>903309</v>
      </c>
      <c r="B1166" s="30" t="s">
        <v>881</v>
      </c>
      <c r="C1166" s="16" t="s">
        <v>2625</v>
      </c>
      <c r="D1166" s="16">
        <v>16</v>
      </c>
      <c r="E1166" s="16" t="s">
        <v>2974</v>
      </c>
      <c r="F1166" s="30" t="s">
        <v>811</v>
      </c>
      <c r="G1166" s="30">
        <v>1002</v>
      </c>
      <c r="H1166" s="30">
        <v>2</v>
      </c>
      <c r="I1166" s="30">
        <v>1766.91</v>
      </c>
      <c r="J1166" s="38">
        <v>42272</v>
      </c>
      <c r="K1166" s="30">
        <v>2502</v>
      </c>
      <c r="L1166" s="19">
        <f>DAY(Таблица14[[#This Row],[Д/проводки]])</f>
        <v>25</v>
      </c>
      <c r="M1166" s="19">
        <f>MONTH(Таблица14[[#This Row],[Д/проводки]])</f>
        <v>9</v>
      </c>
      <c r="N1166" s="19">
        <f>YEAR(Таблица14[[#This Row],[Д/проводки]])</f>
        <v>2015</v>
      </c>
    </row>
    <row r="1167" spans="1:14" x14ac:dyDescent="0.25">
      <c r="A1167" s="30">
        <v>941616</v>
      </c>
      <c r="B1167" s="30" t="s">
        <v>343</v>
      </c>
      <c r="C1167" s="16" t="s">
        <v>927</v>
      </c>
      <c r="D1167" s="16">
        <v>14</v>
      </c>
      <c r="E1167" s="16" t="s">
        <v>2941</v>
      </c>
      <c r="F1167" s="30" t="s">
        <v>810</v>
      </c>
      <c r="G1167" s="30">
        <v>1002</v>
      </c>
      <c r="H1167" s="30">
        <v>4</v>
      </c>
      <c r="I1167" s="30">
        <v>8016.96</v>
      </c>
      <c r="J1167" s="38">
        <v>42272</v>
      </c>
      <c r="K1167" s="30">
        <v>11824</v>
      </c>
      <c r="L1167" s="19">
        <f>DAY(Таблица14[[#This Row],[Д/проводки]])</f>
        <v>25</v>
      </c>
      <c r="M1167" s="19">
        <f>MONTH(Таблица14[[#This Row],[Д/проводки]])</f>
        <v>9</v>
      </c>
      <c r="N1167" s="19">
        <f>YEAR(Таблица14[[#This Row],[Д/проводки]])</f>
        <v>2015</v>
      </c>
    </row>
    <row r="1168" spans="1:14" x14ac:dyDescent="0.25">
      <c r="A1168" s="30">
        <v>11806114</v>
      </c>
      <c r="B1168" s="30" t="s">
        <v>3218</v>
      </c>
      <c r="C1168" s="16" t="s">
        <v>3218</v>
      </c>
      <c r="D1168" s="16" t="s">
        <v>3218</v>
      </c>
      <c r="E1168" s="16" t="s">
        <v>3218</v>
      </c>
      <c r="F1168" s="16" t="s">
        <v>3218</v>
      </c>
      <c r="G1168" s="30">
        <v>1001</v>
      </c>
      <c r="H1168" s="30">
        <v>4</v>
      </c>
      <c r="I1168" s="30">
        <v>14582.8</v>
      </c>
      <c r="J1168" s="38">
        <v>42273</v>
      </c>
      <c r="K1168" s="30">
        <v>20024</v>
      </c>
      <c r="L1168" s="19">
        <f>DAY(Таблица14[[#This Row],[Д/проводки]])</f>
        <v>26</v>
      </c>
      <c r="M1168" s="19">
        <f>MONTH(Таблица14[[#This Row],[Д/проводки]])</f>
        <v>9</v>
      </c>
      <c r="N1168" s="19">
        <f>YEAR(Таблица14[[#This Row],[Д/проводки]])</f>
        <v>2015</v>
      </c>
    </row>
    <row r="1169" spans="1:14" x14ac:dyDescent="0.25">
      <c r="A1169" s="30">
        <v>447821</v>
      </c>
      <c r="B1169" s="30" t="s">
        <v>926</v>
      </c>
      <c r="C1169" s="16" t="s">
        <v>927</v>
      </c>
      <c r="D1169" s="16">
        <v>14</v>
      </c>
      <c r="E1169" s="16" t="s">
        <v>2941</v>
      </c>
      <c r="F1169" s="30" t="s">
        <v>811</v>
      </c>
      <c r="G1169" s="30">
        <v>1002</v>
      </c>
      <c r="H1169" s="30">
        <v>8</v>
      </c>
      <c r="I1169" s="30">
        <v>4907.12</v>
      </c>
      <c r="J1169" s="38">
        <v>42273</v>
      </c>
      <c r="K1169" s="30">
        <v>6960</v>
      </c>
      <c r="L1169" s="19">
        <f>DAY(Таблица14[[#This Row],[Д/проводки]])</f>
        <v>26</v>
      </c>
      <c r="M1169" s="19">
        <f>MONTH(Таблица14[[#This Row],[Д/проводки]])</f>
        <v>9</v>
      </c>
      <c r="N1169" s="19">
        <f>YEAR(Таблица14[[#This Row],[Д/проводки]])</f>
        <v>2015</v>
      </c>
    </row>
    <row r="1170" spans="1:14" x14ac:dyDescent="0.25">
      <c r="A1170" s="30">
        <v>964285</v>
      </c>
      <c r="B1170" s="30" t="s">
        <v>939</v>
      </c>
      <c r="C1170" s="16" t="s">
        <v>3157</v>
      </c>
      <c r="D1170" s="16">
        <v>13</v>
      </c>
      <c r="E1170" s="16" t="s">
        <v>3206</v>
      </c>
      <c r="F1170" s="30" t="s">
        <v>811</v>
      </c>
      <c r="G1170" s="30">
        <v>1002</v>
      </c>
      <c r="H1170" s="30">
        <v>5</v>
      </c>
      <c r="I1170" s="30">
        <v>2572.5</v>
      </c>
      <c r="J1170" s="38">
        <v>42273</v>
      </c>
      <c r="K1170" s="30">
        <v>3600</v>
      </c>
      <c r="L1170" s="19">
        <f>DAY(Таблица14[[#This Row],[Д/проводки]])</f>
        <v>26</v>
      </c>
      <c r="M1170" s="19">
        <f>MONTH(Таблица14[[#This Row],[Д/проводки]])</f>
        <v>9</v>
      </c>
      <c r="N1170" s="19">
        <f>YEAR(Таблица14[[#This Row],[Д/проводки]])</f>
        <v>2015</v>
      </c>
    </row>
    <row r="1171" spans="1:14" x14ac:dyDescent="0.25">
      <c r="A1171" s="30">
        <v>11805154</v>
      </c>
      <c r="B1171" s="30" t="s">
        <v>3218</v>
      </c>
      <c r="C1171" s="16" t="s">
        <v>3218</v>
      </c>
      <c r="D1171" s="16" t="s">
        <v>3218</v>
      </c>
      <c r="E1171" s="16" t="s">
        <v>3218</v>
      </c>
      <c r="F1171" s="16" t="s">
        <v>3218</v>
      </c>
      <c r="G1171" s="30">
        <v>1002</v>
      </c>
      <c r="H1171" s="30">
        <v>4</v>
      </c>
      <c r="I1171" s="30">
        <v>17247.2</v>
      </c>
      <c r="J1171" s="38">
        <v>42273</v>
      </c>
      <c r="K1171" s="30">
        <v>23684</v>
      </c>
      <c r="L1171" s="19">
        <f>DAY(Таблица14[[#This Row],[Д/проводки]])</f>
        <v>26</v>
      </c>
      <c r="M1171" s="19">
        <f>MONTH(Таблица14[[#This Row],[Д/проводки]])</f>
        <v>9</v>
      </c>
      <c r="N1171" s="19">
        <f>YEAR(Таблица14[[#This Row],[Д/проводки]])</f>
        <v>2015</v>
      </c>
    </row>
    <row r="1172" spans="1:14" x14ac:dyDescent="0.25">
      <c r="A1172" s="30">
        <v>455514</v>
      </c>
      <c r="B1172" s="30" t="s">
        <v>912</v>
      </c>
      <c r="C1172" s="16" t="s">
        <v>2979</v>
      </c>
      <c r="D1172" s="16">
        <v>15</v>
      </c>
      <c r="E1172" s="16" t="s">
        <v>2978</v>
      </c>
      <c r="F1172" s="30" t="s">
        <v>811</v>
      </c>
      <c r="G1172" s="30">
        <v>1001</v>
      </c>
      <c r="H1172" s="30">
        <v>4</v>
      </c>
      <c r="I1172" s="30">
        <v>4150.76</v>
      </c>
      <c r="J1172" s="38">
        <v>42274</v>
      </c>
      <c r="K1172" s="30">
        <v>4132</v>
      </c>
      <c r="L1172" s="19">
        <f>DAY(Таблица14[[#This Row],[Д/проводки]])</f>
        <v>27</v>
      </c>
      <c r="M1172" s="19">
        <f>MONTH(Таблица14[[#This Row],[Д/проводки]])</f>
        <v>9</v>
      </c>
      <c r="N1172" s="19">
        <f>YEAR(Таблица14[[#This Row],[Д/проводки]])</f>
        <v>2015</v>
      </c>
    </row>
    <row r="1173" spans="1:14" x14ac:dyDescent="0.25">
      <c r="A1173" s="30">
        <v>941464</v>
      </c>
      <c r="B1173" s="30" t="s">
        <v>923</v>
      </c>
      <c r="C1173" s="16" t="s">
        <v>3133</v>
      </c>
      <c r="D1173" s="16">
        <v>13</v>
      </c>
      <c r="E1173" s="16" t="s">
        <v>3206</v>
      </c>
      <c r="F1173" s="30" t="s">
        <v>811</v>
      </c>
      <c r="G1173" s="30">
        <v>1001</v>
      </c>
      <c r="H1173" s="30">
        <v>2</v>
      </c>
      <c r="I1173" s="30">
        <v>1035.3399999999999</v>
      </c>
      <c r="J1173" s="38">
        <v>42274</v>
      </c>
      <c r="K1173" s="30">
        <v>1440</v>
      </c>
      <c r="L1173" s="19">
        <f>DAY(Таблица14[[#This Row],[Д/проводки]])</f>
        <v>27</v>
      </c>
      <c r="M1173" s="19">
        <f>MONTH(Таблица14[[#This Row],[Д/проводки]])</f>
        <v>9</v>
      </c>
      <c r="N1173" s="19">
        <f>YEAR(Таблица14[[#This Row],[Д/проводки]])</f>
        <v>2015</v>
      </c>
    </row>
    <row r="1174" spans="1:14" x14ac:dyDescent="0.25">
      <c r="A1174" s="30">
        <v>941465</v>
      </c>
      <c r="B1174" s="30" t="s">
        <v>930</v>
      </c>
      <c r="C1174" s="16" t="s">
        <v>927</v>
      </c>
      <c r="D1174" s="16">
        <v>14</v>
      </c>
      <c r="E1174" s="16" t="s">
        <v>2941</v>
      </c>
      <c r="F1174" s="30" t="s">
        <v>811</v>
      </c>
      <c r="G1174" s="30">
        <v>1002</v>
      </c>
      <c r="H1174" s="30">
        <v>4</v>
      </c>
      <c r="I1174" s="30">
        <v>2541.3200000000002</v>
      </c>
      <c r="J1174" s="38">
        <v>42274</v>
      </c>
      <c r="K1174" s="30">
        <v>3452</v>
      </c>
      <c r="L1174" s="19">
        <f>DAY(Таблица14[[#This Row],[Д/проводки]])</f>
        <v>27</v>
      </c>
      <c r="M1174" s="19">
        <f>MONTH(Таблица14[[#This Row],[Д/проводки]])</f>
        <v>9</v>
      </c>
      <c r="N1174" s="19">
        <f>YEAR(Таблица14[[#This Row],[Д/проводки]])</f>
        <v>2015</v>
      </c>
    </row>
    <row r="1175" spans="1:14" x14ac:dyDescent="0.25">
      <c r="A1175" s="30">
        <v>498828</v>
      </c>
      <c r="B1175" s="30" t="s">
        <v>924</v>
      </c>
      <c r="C1175" s="16" t="s">
        <v>3158</v>
      </c>
      <c r="D1175" s="16">
        <v>13</v>
      </c>
      <c r="E1175" s="16" t="s">
        <v>3206</v>
      </c>
      <c r="F1175" s="30" t="s">
        <v>811</v>
      </c>
      <c r="G1175" s="30">
        <v>1002</v>
      </c>
      <c r="H1175" s="30">
        <v>4</v>
      </c>
      <c r="I1175" s="30">
        <v>1753.2</v>
      </c>
      <c r="J1175" s="38">
        <v>42275</v>
      </c>
      <c r="K1175" s="30">
        <v>2560</v>
      </c>
      <c r="L1175" s="19">
        <f>DAY(Таблица14[[#This Row],[Д/проводки]])</f>
        <v>28</v>
      </c>
      <c r="M1175" s="19">
        <f>MONTH(Таблица14[[#This Row],[Д/проводки]])</f>
        <v>9</v>
      </c>
      <c r="N1175" s="19">
        <f>YEAR(Таблица14[[#This Row],[Д/проводки]])</f>
        <v>2015</v>
      </c>
    </row>
    <row r="1176" spans="1:14" x14ac:dyDescent="0.25">
      <c r="A1176" s="30">
        <v>964285</v>
      </c>
      <c r="B1176" s="30" t="s">
        <v>939</v>
      </c>
      <c r="C1176" s="16" t="s">
        <v>3157</v>
      </c>
      <c r="D1176" s="16">
        <v>13</v>
      </c>
      <c r="E1176" s="16" t="s">
        <v>3206</v>
      </c>
      <c r="F1176" s="30" t="s">
        <v>811</v>
      </c>
      <c r="G1176" s="30">
        <v>1002</v>
      </c>
      <c r="H1176" s="30">
        <v>4</v>
      </c>
      <c r="I1176" s="30">
        <v>2057.96</v>
      </c>
      <c r="J1176" s="38">
        <v>42275</v>
      </c>
      <c r="K1176" s="30">
        <v>2880</v>
      </c>
      <c r="L1176" s="19">
        <f>DAY(Таблица14[[#This Row],[Д/проводки]])</f>
        <v>28</v>
      </c>
      <c r="M1176" s="19">
        <f>MONTH(Таблица14[[#This Row],[Д/проводки]])</f>
        <v>9</v>
      </c>
      <c r="N1176" s="19">
        <f>YEAR(Таблица14[[#This Row],[Д/проводки]])</f>
        <v>2015</v>
      </c>
    </row>
    <row r="1177" spans="1:14" x14ac:dyDescent="0.25">
      <c r="A1177" s="30">
        <v>11803352</v>
      </c>
      <c r="B1177" s="30" t="s">
        <v>3218</v>
      </c>
      <c r="C1177" s="16" t="s">
        <v>3218</v>
      </c>
      <c r="D1177" s="16" t="s">
        <v>3218</v>
      </c>
      <c r="E1177" s="16" t="s">
        <v>3218</v>
      </c>
      <c r="F1177" s="16" t="s">
        <v>3218</v>
      </c>
      <c r="G1177" s="30">
        <v>1002</v>
      </c>
      <c r="H1177" s="30">
        <v>4</v>
      </c>
      <c r="I1177" s="30">
        <v>8471.2000000000007</v>
      </c>
      <c r="J1177" s="38">
        <v>42275</v>
      </c>
      <c r="K1177" s="30">
        <v>10976</v>
      </c>
      <c r="L1177" s="19">
        <f>DAY(Таблица14[[#This Row],[Д/проводки]])</f>
        <v>28</v>
      </c>
      <c r="M1177" s="19">
        <f>MONTH(Таблица14[[#This Row],[Д/проводки]])</f>
        <v>9</v>
      </c>
      <c r="N1177" s="19">
        <f>YEAR(Таблица14[[#This Row],[Д/проводки]])</f>
        <v>2015</v>
      </c>
    </row>
    <row r="1178" spans="1:14" x14ac:dyDescent="0.25">
      <c r="A1178" s="30">
        <v>447821</v>
      </c>
      <c r="B1178" s="30" t="s">
        <v>926</v>
      </c>
      <c r="C1178" s="16" t="s">
        <v>927</v>
      </c>
      <c r="D1178" s="16">
        <v>14</v>
      </c>
      <c r="E1178" s="16" t="s">
        <v>2941</v>
      </c>
      <c r="F1178" s="30" t="s">
        <v>811</v>
      </c>
      <c r="G1178" s="30">
        <v>1001</v>
      </c>
      <c r="H1178" s="30">
        <v>4</v>
      </c>
      <c r="I1178" s="30">
        <v>2453.56</v>
      </c>
      <c r="J1178" s="38">
        <v>42276</v>
      </c>
      <c r="K1178" s="30">
        <v>3480</v>
      </c>
      <c r="L1178" s="19">
        <f>DAY(Таблица14[[#This Row],[Д/проводки]])</f>
        <v>29</v>
      </c>
      <c r="M1178" s="19">
        <f>MONTH(Таблица14[[#This Row],[Д/проводки]])</f>
        <v>9</v>
      </c>
      <c r="N1178" s="19">
        <f>YEAR(Таблица14[[#This Row],[Д/проводки]])</f>
        <v>2015</v>
      </c>
    </row>
    <row r="1179" spans="1:14" x14ac:dyDescent="0.25">
      <c r="A1179" s="30">
        <v>941465</v>
      </c>
      <c r="B1179" s="30" t="s">
        <v>930</v>
      </c>
      <c r="C1179" s="16" t="s">
        <v>927</v>
      </c>
      <c r="D1179" s="16">
        <v>14</v>
      </c>
      <c r="E1179" s="16" t="s">
        <v>2941</v>
      </c>
      <c r="F1179" s="30" t="s">
        <v>811</v>
      </c>
      <c r="G1179" s="30">
        <v>1001</v>
      </c>
      <c r="H1179" s="30">
        <v>1</v>
      </c>
      <c r="I1179" s="30">
        <v>635.34</v>
      </c>
      <c r="J1179" s="38">
        <v>42276</v>
      </c>
      <c r="K1179" s="30">
        <v>863</v>
      </c>
      <c r="L1179" s="19">
        <f>DAY(Таблица14[[#This Row],[Д/проводки]])</f>
        <v>29</v>
      </c>
      <c r="M1179" s="19">
        <f>MONTH(Таблица14[[#This Row],[Д/проводки]])</f>
        <v>9</v>
      </c>
      <c r="N1179" s="19">
        <f>YEAR(Таблица14[[#This Row],[Д/проводки]])</f>
        <v>2015</v>
      </c>
    </row>
    <row r="1180" spans="1:14" x14ac:dyDescent="0.25">
      <c r="A1180" s="30">
        <v>34477</v>
      </c>
      <c r="B1180" s="30" t="s">
        <v>920</v>
      </c>
      <c r="C1180" s="16" t="s">
        <v>2963</v>
      </c>
      <c r="D1180" s="16">
        <v>15</v>
      </c>
      <c r="E1180" s="16" t="s">
        <v>2937</v>
      </c>
      <c r="F1180" s="30" t="s">
        <v>811</v>
      </c>
      <c r="G1180" s="30">
        <v>1002</v>
      </c>
      <c r="H1180" s="30">
        <v>4</v>
      </c>
      <c r="I1180" s="30">
        <v>3467.8</v>
      </c>
      <c r="J1180" s="38">
        <v>42276</v>
      </c>
      <c r="K1180" s="30">
        <v>5112</v>
      </c>
      <c r="L1180" s="19">
        <f>DAY(Таблица14[[#This Row],[Д/проводки]])</f>
        <v>29</v>
      </c>
      <c r="M1180" s="19">
        <f>MONTH(Таблица14[[#This Row],[Д/проводки]])</f>
        <v>9</v>
      </c>
      <c r="N1180" s="19">
        <f>YEAR(Таблица14[[#This Row],[Д/проводки]])</f>
        <v>2015</v>
      </c>
    </row>
    <row r="1181" spans="1:14" x14ac:dyDescent="0.25">
      <c r="A1181" s="30">
        <v>405690</v>
      </c>
      <c r="B1181" s="30" t="s">
        <v>555</v>
      </c>
      <c r="C1181" s="16" t="s">
        <v>2982</v>
      </c>
      <c r="D1181" s="16">
        <v>15</v>
      </c>
      <c r="E1181" s="16" t="s">
        <v>2949</v>
      </c>
      <c r="F1181" s="30" t="s">
        <v>810</v>
      </c>
      <c r="G1181" s="30">
        <v>1002</v>
      </c>
      <c r="H1181" s="30">
        <v>4</v>
      </c>
      <c r="I1181" s="30">
        <v>9000</v>
      </c>
      <c r="J1181" s="38">
        <v>42276</v>
      </c>
      <c r="K1181" s="30">
        <v>13276</v>
      </c>
      <c r="L1181" s="19">
        <f>DAY(Таблица14[[#This Row],[Д/проводки]])</f>
        <v>29</v>
      </c>
      <c r="M1181" s="19">
        <f>MONTH(Таблица14[[#This Row],[Д/проводки]])</f>
        <v>9</v>
      </c>
      <c r="N1181" s="19">
        <f>YEAR(Таблица14[[#This Row],[Д/проводки]])</f>
        <v>2015</v>
      </c>
    </row>
    <row r="1182" spans="1:14" x14ac:dyDescent="0.25">
      <c r="A1182" s="30">
        <v>11811143</v>
      </c>
      <c r="B1182" s="30" t="s">
        <v>3218</v>
      </c>
      <c r="C1182" s="16" t="s">
        <v>3218</v>
      </c>
      <c r="D1182" s="16" t="s">
        <v>3218</v>
      </c>
      <c r="E1182" s="16" t="s">
        <v>3218</v>
      </c>
      <c r="F1182" s="16" t="s">
        <v>3218</v>
      </c>
      <c r="G1182" s="30">
        <v>1002</v>
      </c>
      <c r="H1182" s="30">
        <v>4</v>
      </c>
      <c r="I1182" s="30">
        <v>20955.599999999999</v>
      </c>
      <c r="J1182" s="38">
        <v>42276</v>
      </c>
      <c r="K1182" s="30">
        <v>27380</v>
      </c>
      <c r="L1182" s="19">
        <f>DAY(Таблица14[[#This Row],[Д/проводки]])</f>
        <v>29</v>
      </c>
      <c r="M1182" s="19">
        <f>MONTH(Таблица14[[#This Row],[Д/проводки]])</f>
        <v>9</v>
      </c>
      <c r="N1182" s="19">
        <f>YEAR(Таблица14[[#This Row],[Д/проводки]])</f>
        <v>2015</v>
      </c>
    </row>
    <row r="1183" spans="1:14" x14ac:dyDescent="0.25">
      <c r="A1183" s="30">
        <v>36225</v>
      </c>
      <c r="B1183" s="30" t="s">
        <v>945</v>
      </c>
      <c r="C1183" s="16" t="s">
        <v>2940</v>
      </c>
      <c r="D1183" s="16">
        <v>15</v>
      </c>
      <c r="E1183" s="16" t="s">
        <v>2937</v>
      </c>
      <c r="F1183" s="30" t="s">
        <v>811</v>
      </c>
      <c r="G1183" s="30">
        <v>1002</v>
      </c>
      <c r="H1183" s="30">
        <v>4</v>
      </c>
      <c r="I1183" s="30">
        <v>3615.96</v>
      </c>
      <c r="J1183" s="38">
        <v>42277</v>
      </c>
      <c r="K1183" s="30">
        <v>5332</v>
      </c>
      <c r="L1183" s="19">
        <f>DAY(Таблица14[[#This Row],[Д/проводки]])</f>
        <v>30</v>
      </c>
      <c r="M1183" s="19">
        <f>MONTH(Таблица14[[#This Row],[Д/проводки]])</f>
        <v>9</v>
      </c>
      <c r="N1183" s="19">
        <f>YEAR(Таблица14[[#This Row],[Д/проводки]])</f>
        <v>2015</v>
      </c>
    </row>
    <row r="1184" spans="1:14" x14ac:dyDescent="0.25">
      <c r="A1184" s="30">
        <v>895827</v>
      </c>
      <c r="B1184" s="30" t="s">
        <v>979</v>
      </c>
      <c r="C1184" s="16" t="s">
        <v>3170</v>
      </c>
      <c r="D1184" s="16">
        <v>16</v>
      </c>
      <c r="E1184" s="16" t="s">
        <v>3005</v>
      </c>
      <c r="F1184" s="30" t="s">
        <v>811</v>
      </c>
      <c r="G1184" s="30">
        <v>1001</v>
      </c>
      <c r="H1184" s="30">
        <v>1</v>
      </c>
      <c r="I1184" s="30">
        <v>909.15</v>
      </c>
      <c r="J1184" s="38">
        <v>42278</v>
      </c>
      <c r="K1184" s="30">
        <v>1280</v>
      </c>
      <c r="L1184" s="19">
        <f>DAY(Таблица14[[#This Row],[Д/проводки]])</f>
        <v>1</v>
      </c>
      <c r="M1184" s="19">
        <f>MONTH(Таблица14[[#This Row],[Д/проводки]])</f>
        <v>10</v>
      </c>
      <c r="N1184" s="19">
        <f>YEAR(Таблица14[[#This Row],[Д/проводки]])</f>
        <v>2015</v>
      </c>
    </row>
    <row r="1185" spans="1:14" x14ac:dyDescent="0.25">
      <c r="A1185" s="30">
        <v>661565</v>
      </c>
      <c r="B1185" s="30" t="s">
        <v>510</v>
      </c>
      <c r="C1185" s="16" t="s">
        <v>2980</v>
      </c>
      <c r="D1185" s="16">
        <v>16</v>
      </c>
      <c r="E1185" s="16" t="s">
        <v>2964</v>
      </c>
      <c r="F1185" s="30" t="s">
        <v>810</v>
      </c>
      <c r="G1185" s="30">
        <v>1002</v>
      </c>
      <c r="H1185" s="30">
        <v>4</v>
      </c>
      <c r="I1185" s="30">
        <v>8016.96</v>
      </c>
      <c r="J1185" s="38">
        <v>42278</v>
      </c>
      <c r="K1185" s="30">
        <v>15252</v>
      </c>
      <c r="L1185" s="19">
        <f>DAY(Таблица14[[#This Row],[Д/проводки]])</f>
        <v>1</v>
      </c>
      <c r="M1185" s="19">
        <f>MONTH(Таблица14[[#This Row],[Д/проводки]])</f>
        <v>10</v>
      </c>
      <c r="N1185" s="19">
        <f>YEAR(Таблица14[[#This Row],[Д/проводки]])</f>
        <v>2015</v>
      </c>
    </row>
    <row r="1186" spans="1:14" x14ac:dyDescent="0.25">
      <c r="A1186" s="30">
        <v>940253</v>
      </c>
      <c r="B1186" s="30" t="s">
        <v>888</v>
      </c>
      <c r="C1186" s="16" t="s">
        <v>2954</v>
      </c>
      <c r="D1186" s="16">
        <v>15</v>
      </c>
      <c r="E1186" s="16" t="s">
        <v>2937</v>
      </c>
      <c r="F1186" s="30" t="s">
        <v>811</v>
      </c>
      <c r="G1186" s="30">
        <v>1001</v>
      </c>
      <c r="H1186" s="30">
        <v>1</v>
      </c>
      <c r="I1186" s="30">
        <v>1079.6600000000001</v>
      </c>
      <c r="J1186" s="38">
        <v>42279</v>
      </c>
      <c r="K1186" s="30">
        <v>1430</v>
      </c>
      <c r="L1186" s="19">
        <f>DAY(Таблица14[[#This Row],[Д/проводки]])</f>
        <v>2</v>
      </c>
      <c r="M1186" s="19">
        <f>MONTH(Таблица14[[#This Row],[Д/проводки]])</f>
        <v>10</v>
      </c>
      <c r="N1186" s="19">
        <f>YEAR(Таблица14[[#This Row],[Д/проводки]])</f>
        <v>2015</v>
      </c>
    </row>
    <row r="1187" spans="1:14" x14ac:dyDescent="0.25">
      <c r="A1187" s="30">
        <v>685041</v>
      </c>
      <c r="B1187" s="30" t="s">
        <v>873</v>
      </c>
      <c r="C1187" s="16" t="s">
        <v>872</v>
      </c>
      <c r="D1187" s="16">
        <v>15</v>
      </c>
      <c r="E1187" s="16" t="s">
        <v>2948</v>
      </c>
      <c r="F1187" s="30" t="s">
        <v>811</v>
      </c>
      <c r="G1187" s="30">
        <v>1001</v>
      </c>
      <c r="H1187" s="30">
        <v>4</v>
      </c>
      <c r="I1187" s="30">
        <v>3400</v>
      </c>
      <c r="J1187" s="38">
        <v>42280</v>
      </c>
      <c r="K1187" s="30">
        <v>5016</v>
      </c>
      <c r="L1187" s="19">
        <f>DAY(Таблица14[[#This Row],[Д/проводки]])</f>
        <v>3</v>
      </c>
      <c r="M1187" s="19">
        <f>MONTH(Таблица14[[#This Row],[Д/проводки]])</f>
        <v>10</v>
      </c>
      <c r="N1187" s="19">
        <f>YEAR(Таблица14[[#This Row],[Д/проводки]])</f>
        <v>2015</v>
      </c>
    </row>
    <row r="1188" spans="1:14" x14ac:dyDescent="0.25">
      <c r="A1188" s="30">
        <v>665694</v>
      </c>
      <c r="B1188" s="30" t="s">
        <v>144</v>
      </c>
      <c r="C1188" s="16" t="s">
        <v>2632</v>
      </c>
      <c r="D1188" s="16">
        <v>15</v>
      </c>
      <c r="E1188" s="16" t="s">
        <v>2937</v>
      </c>
      <c r="F1188" s="30" t="s">
        <v>810</v>
      </c>
      <c r="G1188" s="30">
        <v>1002</v>
      </c>
      <c r="H1188" s="30">
        <v>4</v>
      </c>
      <c r="I1188" s="30">
        <v>9000</v>
      </c>
      <c r="J1188" s="38">
        <v>42280</v>
      </c>
      <c r="K1188" s="30">
        <v>13276</v>
      </c>
      <c r="L1188" s="19">
        <f>DAY(Таблица14[[#This Row],[Д/проводки]])</f>
        <v>3</v>
      </c>
      <c r="M1188" s="19">
        <f>MONTH(Таблица14[[#This Row],[Д/проводки]])</f>
        <v>10</v>
      </c>
      <c r="N1188" s="19">
        <f>YEAR(Таблица14[[#This Row],[Д/проводки]])</f>
        <v>2015</v>
      </c>
    </row>
    <row r="1189" spans="1:14" x14ac:dyDescent="0.25">
      <c r="A1189" s="30">
        <v>487232</v>
      </c>
      <c r="B1189" s="30" t="s">
        <v>921</v>
      </c>
      <c r="C1189" s="16" t="s">
        <v>3133</v>
      </c>
      <c r="D1189" s="16">
        <v>13</v>
      </c>
      <c r="E1189" s="16" t="s">
        <v>3206</v>
      </c>
      <c r="F1189" s="30" t="s">
        <v>811</v>
      </c>
      <c r="G1189" s="30">
        <v>1001</v>
      </c>
      <c r="H1189" s="30">
        <v>1</v>
      </c>
      <c r="I1189" s="30">
        <v>438.98</v>
      </c>
      <c r="J1189" s="38">
        <v>42281</v>
      </c>
      <c r="K1189" s="30">
        <v>596</v>
      </c>
      <c r="L1189" s="19">
        <f>DAY(Таблица14[[#This Row],[Д/проводки]])</f>
        <v>4</v>
      </c>
      <c r="M1189" s="19">
        <f>MONTH(Таблица14[[#This Row],[Д/проводки]])</f>
        <v>10</v>
      </c>
      <c r="N1189" s="19">
        <f>YEAR(Таблица14[[#This Row],[Д/проводки]])</f>
        <v>2015</v>
      </c>
    </row>
    <row r="1190" spans="1:14" x14ac:dyDescent="0.25">
      <c r="A1190" s="30">
        <v>895249</v>
      </c>
      <c r="B1190" s="30" t="s">
        <v>901</v>
      </c>
      <c r="C1190" s="16" t="s">
        <v>899</v>
      </c>
      <c r="D1190" s="16">
        <v>14</v>
      </c>
      <c r="E1190" s="16" t="s">
        <v>2938</v>
      </c>
      <c r="F1190" s="30" t="s">
        <v>811</v>
      </c>
      <c r="G1190" s="30">
        <v>1001</v>
      </c>
      <c r="H1190" s="30">
        <v>1</v>
      </c>
      <c r="I1190" s="30">
        <v>801.43</v>
      </c>
      <c r="J1190" s="38">
        <v>42281</v>
      </c>
      <c r="K1190" s="30">
        <v>1180</v>
      </c>
      <c r="L1190" s="19">
        <f>DAY(Таблица14[[#This Row],[Д/проводки]])</f>
        <v>4</v>
      </c>
      <c r="M1190" s="19">
        <f>MONTH(Таблица14[[#This Row],[Д/проводки]])</f>
        <v>10</v>
      </c>
      <c r="N1190" s="19">
        <f>YEAR(Таблица14[[#This Row],[Д/проводки]])</f>
        <v>2015</v>
      </c>
    </row>
    <row r="1191" spans="1:14" x14ac:dyDescent="0.25">
      <c r="A1191" s="30">
        <v>447821</v>
      </c>
      <c r="B1191" s="30" t="s">
        <v>926</v>
      </c>
      <c r="C1191" s="16" t="s">
        <v>927</v>
      </c>
      <c r="D1191" s="16">
        <v>14</v>
      </c>
      <c r="E1191" s="16" t="s">
        <v>2941</v>
      </c>
      <c r="F1191" s="30" t="s">
        <v>811</v>
      </c>
      <c r="G1191" s="30">
        <v>1002</v>
      </c>
      <c r="H1191" s="30">
        <v>4</v>
      </c>
      <c r="I1191" s="30">
        <v>2453.56</v>
      </c>
      <c r="J1191" s="38">
        <v>42281</v>
      </c>
      <c r="K1191" s="30">
        <v>3480</v>
      </c>
      <c r="L1191" s="19">
        <f>DAY(Таблица14[[#This Row],[Д/проводки]])</f>
        <v>4</v>
      </c>
      <c r="M1191" s="19">
        <f>MONTH(Таблица14[[#This Row],[Д/проводки]])</f>
        <v>10</v>
      </c>
      <c r="N1191" s="19">
        <f>YEAR(Таблица14[[#This Row],[Д/проводки]])</f>
        <v>2015</v>
      </c>
    </row>
    <row r="1192" spans="1:14" x14ac:dyDescent="0.25">
      <c r="A1192" s="30">
        <v>20185</v>
      </c>
      <c r="B1192" s="30" t="s">
        <v>931</v>
      </c>
      <c r="C1192" s="16" t="s">
        <v>3144</v>
      </c>
      <c r="D1192" s="16">
        <v>14</v>
      </c>
      <c r="E1192" s="16" t="s">
        <v>2941</v>
      </c>
      <c r="F1192" s="30" t="s">
        <v>811</v>
      </c>
      <c r="G1192" s="30">
        <v>1001</v>
      </c>
      <c r="H1192" s="30">
        <v>4</v>
      </c>
      <c r="I1192" s="30">
        <v>2610.16</v>
      </c>
      <c r="J1192" s="38">
        <v>42282</v>
      </c>
      <c r="K1192" s="30">
        <v>3696</v>
      </c>
      <c r="L1192" s="19">
        <f>DAY(Таблица14[[#This Row],[Д/проводки]])</f>
        <v>5</v>
      </c>
      <c r="M1192" s="19">
        <f>MONTH(Таблица14[[#This Row],[Д/проводки]])</f>
        <v>10</v>
      </c>
      <c r="N1192" s="19">
        <f>YEAR(Таблица14[[#This Row],[Д/проводки]])</f>
        <v>2015</v>
      </c>
    </row>
    <row r="1193" spans="1:14" x14ac:dyDescent="0.25">
      <c r="A1193" s="30">
        <v>895249</v>
      </c>
      <c r="B1193" s="30" t="s">
        <v>901</v>
      </c>
      <c r="C1193" s="16" t="s">
        <v>899</v>
      </c>
      <c r="D1193" s="16">
        <v>14</v>
      </c>
      <c r="E1193" s="16" t="s">
        <v>2938</v>
      </c>
      <c r="F1193" s="30" t="s">
        <v>811</v>
      </c>
      <c r="G1193" s="30">
        <v>1001</v>
      </c>
      <c r="H1193" s="30">
        <v>4</v>
      </c>
      <c r="I1193" s="30">
        <v>3205.72</v>
      </c>
      <c r="J1193" s="38">
        <v>42282</v>
      </c>
      <c r="K1193" s="30">
        <v>4720</v>
      </c>
      <c r="L1193" s="19">
        <f>DAY(Таблица14[[#This Row],[Д/проводки]])</f>
        <v>5</v>
      </c>
      <c r="M1193" s="19">
        <f>MONTH(Таблица14[[#This Row],[Д/проводки]])</f>
        <v>10</v>
      </c>
      <c r="N1193" s="19">
        <f>YEAR(Таблица14[[#This Row],[Д/проводки]])</f>
        <v>2015</v>
      </c>
    </row>
    <row r="1194" spans="1:14" x14ac:dyDescent="0.25">
      <c r="A1194" s="30">
        <v>938857</v>
      </c>
      <c r="B1194" s="30" t="s">
        <v>366</v>
      </c>
      <c r="C1194" s="16" t="s">
        <v>2639</v>
      </c>
      <c r="D1194" s="16">
        <v>15</v>
      </c>
      <c r="E1194" s="16" t="s">
        <v>2946</v>
      </c>
      <c r="F1194" s="30" t="s">
        <v>810</v>
      </c>
      <c r="G1194" s="30">
        <v>1001</v>
      </c>
      <c r="H1194" s="30">
        <v>4</v>
      </c>
      <c r="I1194" s="30">
        <v>8576.2800000000007</v>
      </c>
      <c r="J1194" s="38">
        <v>42282</v>
      </c>
      <c r="K1194" s="30">
        <v>12652</v>
      </c>
      <c r="L1194" s="19">
        <f>DAY(Таблица14[[#This Row],[Д/проводки]])</f>
        <v>5</v>
      </c>
      <c r="M1194" s="19">
        <f>MONTH(Таблица14[[#This Row],[Д/проводки]])</f>
        <v>10</v>
      </c>
      <c r="N1194" s="19">
        <f>YEAR(Таблица14[[#This Row],[Д/проводки]])</f>
        <v>2015</v>
      </c>
    </row>
    <row r="1195" spans="1:14" x14ac:dyDescent="0.25">
      <c r="A1195" s="30">
        <v>37665</v>
      </c>
      <c r="B1195" s="30" t="s">
        <v>311</v>
      </c>
      <c r="C1195" s="16" t="s">
        <v>2944</v>
      </c>
      <c r="D1195" s="16">
        <v>13</v>
      </c>
      <c r="E1195" s="16" t="s">
        <v>3206</v>
      </c>
      <c r="F1195" s="30" t="s">
        <v>810</v>
      </c>
      <c r="G1195" s="30">
        <v>1002</v>
      </c>
      <c r="H1195" s="30">
        <v>4</v>
      </c>
      <c r="I1195" s="30">
        <v>5464.4</v>
      </c>
      <c r="J1195" s="38">
        <v>42282</v>
      </c>
      <c r="K1195" s="30">
        <v>8060</v>
      </c>
      <c r="L1195" s="19">
        <f>DAY(Таблица14[[#This Row],[Д/проводки]])</f>
        <v>5</v>
      </c>
      <c r="M1195" s="19">
        <f>MONTH(Таблица14[[#This Row],[Д/проводки]])</f>
        <v>10</v>
      </c>
      <c r="N1195" s="19">
        <f>YEAR(Таблица14[[#This Row],[Д/проводки]])</f>
        <v>2015</v>
      </c>
    </row>
    <row r="1196" spans="1:14" x14ac:dyDescent="0.25">
      <c r="A1196" s="30">
        <v>948233</v>
      </c>
      <c r="B1196" s="30" t="s">
        <v>247</v>
      </c>
      <c r="C1196" s="16" t="s">
        <v>2965</v>
      </c>
      <c r="D1196" s="16">
        <v>15</v>
      </c>
      <c r="E1196" s="16" t="s">
        <v>2948</v>
      </c>
      <c r="F1196" s="30" t="s">
        <v>810</v>
      </c>
      <c r="G1196" s="30">
        <v>1002</v>
      </c>
      <c r="H1196" s="30">
        <v>4</v>
      </c>
      <c r="I1196" s="30">
        <v>9000</v>
      </c>
      <c r="J1196" s="38">
        <v>42282</v>
      </c>
      <c r="K1196" s="30">
        <v>12744</v>
      </c>
      <c r="L1196" s="19">
        <f>DAY(Таблица14[[#This Row],[Д/проводки]])</f>
        <v>5</v>
      </c>
      <c r="M1196" s="19">
        <f>MONTH(Таблица14[[#This Row],[Д/проводки]])</f>
        <v>10</v>
      </c>
      <c r="N1196" s="19">
        <f>YEAR(Таблица14[[#This Row],[Д/проводки]])</f>
        <v>2015</v>
      </c>
    </row>
    <row r="1197" spans="1:14" x14ac:dyDescent="0.25">
      <c r="A1197" s="30">
        <v>20185</v>
      </c>
      <c r="B1197" s="30" t="s">
        <v>931</v>
      </c>
      <c r="C1197" s="16" t="s">
        <v>3144</v>
      </c>
      <c r="D1197" s="16">
        <v>14</v>
      </c>
      <c r="E1197" s="16" t="s">
        <v>2941</v>
      </c>
      <c r="F1197" s="30" t="s">
        <v>811</v>
      </c>
      <c r="G1197" s="30">
        <v>1001</v>
      </c>
      <c r="H1197" s="30">
        <v>4</v>
      </c>
      <c r="I1197" s="30">
        <v>2610.16</v>
      </c>
      <c r="J1197" s="38">
        <v>42283</v>
      </c>
      <c r="K1197" s="30">
        <v>3696</v>
      </c>
      <c r="L1197" s="19">
        <f>DAY(Таблица14[[#This Row],[Д/проводки]])</f>
        <v>6</v>
      </c>
      <c r="M1197" s="19">
        <f>MONTH(Таблица14[[#This Row],[Д/проводки]])</f>
        <v>10</v>
      </c>
      <c r="N1197" s="19">
        <f>YEAR(Таблица14[[#This Row],[Д/проводки]])</f>
        <v>2015</v>
      </c>
    </row>
    <row r="1198" spans="1:14" x14ac:dyDescent="0.25">
      <c r="A1198" s="30">
        <v>34477</v>
      </c>
      <c r="B1198" s="30" t="s">
        <v>920</v>
      </c>
      <c r="C1198" s="16" t="s">
        <v>2963</v>
      </c>
      <c r="D1198" s="16">
        <v>15</v>
      </c>
      <c r="E1198" s="16" t="s">
        <v>2937</v>
      </c>
      <c r="F1198" s="30" t="s">
        <v>811</v>
      </c>
      <c r="G1198" s="30">
        <v>1002</v>
      </c>
      <c r="H1198" s="30">
        <v>4</v>
      </c>
      <c r="I1198" s="30">
        <v>3467.8</v>
      </c>
      <c r="J1198" s="38">
        <v>42283</v>
      </c>
      <c r="K1198" s="30">
        <v>5112</v>
      </c>
      <c r="L1198" s="19">
        <f>DAY(Таблица14[[#This Row],[Д/проводки]])</f>
        <v>6</v>
      </c>
      <c r="M1198" s="19">
        <f>MONTH(Таблица14[[#This Row],[Д/проводки]])</f>
        <v>10</v>
      </c>
      <c r="N1198" s="19">
        <f>YEAR(Таблица14[[#This Row],[Д/проводки]])</f>
        <v>2015</v>
      </c>
    </row>
    <row r="1199" spans="1:14" x14ac:dyDescent="0.25">
      <c r="A1199" s="30">
        <v>447821</v>
      </c>
      <c r="B1199" s="30" t="s">
        <v>926</v>
      </c>
      <c r="C1199" s="16" t="s">
        <v>927</v>
      </c>
      <c r="D1199" s="16">
        <v>14</v>
      </c>
      <c r="E1199" s="16" t="s">
        <v>2941</v>
      </c>
      <c r="F1199" s="30" t="s">
        <v>811</v>
      </c>
      <c r="G1199" s="30">
        <v>1002</v>
      </c>
      <c r="H1199" s="30">
        <v>4</v>
      </c>
      <c r="I1199" s="30">
        <v>2453.56</v>
      </c>
      <c r="J1199" s="38">
        <v>42283</v>
      </c>
      <c r="K1199" s="30">
        <v>3480</v>
      </c>
      <c r="L1199" s="19">
        <f>DAY(Таблица14[[#This Row],[Д/проводки]])</f>
        <v>6</v>
      </c>
      <c r="M1199" s="19">
        <f>MONTH(Таблица14[[#This Row],[Д/проводки]])</f>
        <v>10</v>
      </c>
      <c r="N1199" s="19">
        <f>YEAR(Таблица14[[#This Row],[Д/проводки]])</f>
        <v>2015</v>
      </c>
    </row>
    <row r="1200" spans="1:14" x14ac:dyDescent="0.25">
      <c r="A1200" s="30">
        <v>447862</v>
      </c>
      <c r="B1200" s="30" t="s">
        <v>976</v>
      </c>
      <c r="C1200" s="16" t="s">
        <v>3189</v>
      </c>
      <c r="D1200" s="16">
        <v>15</v>
      </c>
      <c r="E1200" s="16" t="s">
        <v>3003</v>
      </c>
      <c r="F1200" s="30" t="s">
        <v>811</v>
      </c>
      <c r="G1200" s="30">
        <v>1002</v>
      </c>
      <c r="H1200" s="30">
        <v>1</v>
      </c>
      <c r="I1200" s="30">
        <v>976.68</v>
      </c>
      <c r="J1200" s="38">
        <v>42283</v>
      </c>
      <c r="K1200" s="30">
        <v>1350</v>
      </c>
      <c r="L1200" s="19">
        <f>DAY(Таблица14[[#This Row],[Д/проводки]])</f>
        <v>6</v>
      </c>
      <c r="M1200" s="19">
        <f>MONTH(Таблица14[[#This Row],[Д/проводки]])</f>
        <v>10</v>
      </c>
      <c r="N1200" s="19">
        <f>YEAR(Таблица14[[#This Row],[Д/проводки]])</f>
        <v>2015</v>
      </c>
    </row>
    <row r="1201" spans="1:14" x14ac:dyDescent="0.25">
      <c r="A1201" s="30">
        <v>665978</v>
      </c>
      <c r="B1201" s="30" t="s">
        <v>687</v>
      </c>
      <c r="C1201" s="16" t="s">
        <v>877</v>
      </c>
      <c r="D1201" s="16">
        <v>16</v>
      </c>
      <c r="E1201" s="16" t="s">
        <v>2950</v>
      </c>
      <c r="F1201" s="30" t="s">
        <v>810</v>
      </c>
      <c r="G1201" s="30">
        <v>1002</v>
      </c>
      <c r="H1201" s="30">
        <v>4</v>
      </c>
      <c r="I1201" s="30">
        <v>10847.44</v>
      </c>
      <c r="J1201" s="38">
        <v>42283</v>
      </c>
      <c r="K1201" s="30">
        <v>16000</v>
      </c>
      <c r="L1201" s="19">
        <f>DAY(Таблица14[[#This Row],[Д/проводки]])</f>
        <v>6</v>
      </c>
      <c r="M1201" s="19">
        <f>MONTH(Таблица14[[#This Row],[Д/проводки]])</f>
        <v>10</v>
      </c>
      <c r="N1201" s="19">
        <f>YEAR(Таблица14[[#This Row],[Д/проводки]])</f>
        <v>2015</v>
      </c>
    </row>
    <row r="1202" spans="1:14" x14ac:dyDescent="0.25">
      <c r="A1202" s="30">
        <v>685041</v>
      </c>
      <c r="B1202" s="30" t="s">
        <v>873</v>
      </c>
      <c r="C1202" s="16" t="s">
        <v>872</v>
      </c>
      <c r="D1202" s="16">
        <v>15</v>
      </c>
      <c r="E1202" s="16" t="s">
        <v>2948</v>
      </c>
      <c r="F1202" s="30" t="s">
        <v>811</v>
      </c>
      <c r="G1202" s="30">
        <v>1002</v>
      </c>
      <c r="H1202" s="30">
        <v>6</v>
      </c>
      <c r="I1202" s="30">
        <v>5153.1000000000004</v>
      </c>
      <c r="J1202" s="38">
        <v>42283</v>
      </c>
      <c r="K1202" s="30">
        <v>7524</v>
      </c>
      <c r="L1202" s="19">
        <f>DAY(Таблица14[[#This Row],[Д/проводки]])</f>
        <v>6</v>
      </c>
      <c r="M1202" s="19">
        <f>MONTH(Таблица14[[#This Row],[Д/проводки]])</f>
        <v>10</v>
      </c>
      <c r="N1202" s="19">
        <f>YEAR(Таблица14[[#This Row],[Д/проводки]])</f>
        <v>2015</v>
      </c>
    </row>
    <row r="1203" spans="1:14" x14ac:dyDescent="0.25">
      <c r="A1203" s="30">
        <v>11830304</v>
      </c>
      <c r="B1203" s="30" t="s">
        <v>3218</v>
      </c>
      <c r="C1203" s="16" t="s">
        <v>3218</v>
      </c>
      <c r="D1203" s="16" t="s">
        <v>3218</v>
      </c>
      <c r="E1203" s="16" t="s">
        <v>3218</v>
      </c>
      <c r="F1203" s="16" t="s">
        <v>3218</v>
      </c>
      <c r="G1203" s="30">
        <v>1002</v>
      </c>
      <c r="H1203" s="30">
        <v>4</v>
      </c>
      <c r="I1203" s="30">
        <v>12237.2</v>
      </c>
      <c r="J1203" s="38">
        <v>42283</v>
      </c>
      <c r="K1203" s="30">
        <v>18000</v>
      </c>
      <c r="L1203" s="19">
        <f>DAY(Таблица14[[#This Row],[Д/проводки]])</f>
        <v>6</v>
      </c>
      <c r="M1203" s="19">
        <f>MONTH(Таблица14[[#This Row],[Д/проводки]])</f>
        <v>10</v>
      </c>
      <c r="N1203" s="19">
        <f>YEAR(Таблица14[[#This Row],[Д/проводки]])</f>
        <v>2015</v>
      </c>
    </row>
    <row r="1204" spans="1:14" x14ac:dyDescent="0.25">
      <c r="A1204" s="30">
        <v>409028</v>
      </c>
      <c r="B1204" s="30" t="s">
        <v>711</v>
      </c>
      <c r="C1204" s="16" t="s">
        <v>2951</v>
      </c>
      <c r="D1204" s="16">
        <v>16</v>
      </c>
      <c r="E1204" s="16" t="s">
        <v>2950</v>
      </c>
      <c r="F1204" s="30" t="s">
        <v>810</v>
      </c>
      <c r="G1204" s="30">
        <v>1001</v>
      </c>
      <c r="H1204" s="30">
        <v>4</v>
      </c>
      <c r="I1204" s="30">
        <v>10847.44</v>
      </c>
      <c r="J1204" s="38">
        <v>42284</v>
      </c>
      <c r="K1204" s="30">
        <v>16000</v>
      </c>
      <c r="L1204" s="19">
        <f>DAY(Таблица14[[#This Row],[Д/проводки]])</f>
        <v>7</v>
      </c>
      <c r="M1204" s="19">
        <f>MONTH(Таблица14[[#This Row],[Д/проводки]])</f>
        <v>10</v>
      </c>
      <c r="N1204" s="19">
        <f>YEAR(Таблица14[[#This Row],[Д/проводки]])</f>
        <v>2015</v>
      </c>
    </row>
    <row r="1205" spans="1:14" x14ac:dyDescent="0.25">
      <c r="A1205" s="30">
        <v>661902</v>
      </c>
      <c r="B1205" s="30" t="s">
        <v>184</v>
      </c>
      <c r="C1205" s="16" t="s">
        <v>2957</v>
      </c>
      <c r="D1205" s="16">
        <v>15</v>
      </c>
      <c r="E1205" s="16" t="s">
        <v>2937</v>
      </c>
      <c r="F1205" s="30" t="s">
        <v>810</v>
      </c>
      <c r="G1205" s="30">
        <v>1001</v>
      </c>
      <c r="H1205" s="30">
        <v>4</v>
      </c>
      <c r="I1205" s="30">
        <v>8576.2800000000007</v>
      </c>
      <c r="J1205" s="38">
        <v>42284</v>
      </c>
      <c r="K1205" s="30">
        <v>12652</v>
      </c>
      <c r="L1205" s="19">
        <f>DAY(Таблица14[[#This Row],[Д/проводки]])</f>
        <v>7</v>
      </c>
      <c r="M1205" s="19">
        <f>MONTH(Таблица14[[#This Row],[Д/проводки]])</f>
        <v>10</v>
      </c>
      <c r="N1205" s="19">
        <f>YEAR(Таблица14[[#This Row],[Д/проводки]])</f>
        <v>2015</v>
      </c>
    </row>
    <row r="1206" spans="1:14" x14ac:dyDescent="0.25">
      <c r="A1206" s="30">
        <v>685041</v>
      </c>
      <c r="B1206" s="30" t="s">
        <v>873</v>
      </c>
      <c r="C1206" s="16" t="s">
        <v>872</v>
      </c>
      <c r="D1206" s="16">
        <v>15</v>
      </c>
      <c r="E1206" s="16" t="s">
        <v>2948</v>
      </c>
      <c r="F1206" s="30" t="s">
        <v>811</v>
      </c>
      <c r="G1206" s="30">
        <v>1001</v>
      </c>
      <c r="H1206" s="30">
        <v>2</v>
      </c>
      <c r="I1206" s="30">
        <v>1700</v>
      </c>
      <c r="J1206" s="38">
        <v>42284</v>
      </c>
      <c r="K1206" s="30">
        <v>2508</v>
      </c>
      <c r="L1206" s="19">
        <f>DAY(Таблица14[[#This Row],[Д/проводки]])</f>
        <v>7</v>
      </c>
      <c r="M1206" s="19">
        <f>MONTH(Таблица14[[#This Row],[Д/проводки]])</f>
        <v>10</v>
      </c>
      <c r="N1206" s="19">
        <f>YEAR(Таблица14[[#This Row],[Д/проводки]])</f>
        <v>2015</v>
      </c>
    </row>
    <row r="1207" spans="1:14" x14ac:dyDescent="0.25">
      <c r="A1207" s="30">
        <v>941464</v>
      </c>
      <c r="B1207" s="30" t="s">
        <v>923</v>
      </c>
      <c r="C1207" s="16" t="s">
        <v>3133</v>
      </c>
      <c r="D1207" s="16">
        <v>13</v>
      </c>
      <c r="E1207" s="16" t="s">
        <v>3206</v>
      </c>
      <c r="F1207" s="30" t="s">
        <v>811</v>
      </c>
      <c r="G1207" s="30">
        <v>1001</v>
      </c>
      <c r="H1207" s="30">
        <v>2</v>
      </c>
      <c r="I1207" s="30">
        <v>1035.3399999999999</v>
      </c>
      <c r="J1207" s="38">
        <v>42284</v>
      </c>
      <c r="K1207" s="30">
        <v>1440</v>
      </c>
      <c r="L1207" s="19">
        <f>DAY(Таблица14[[#This Row],[Д/проводки]])</f>
        <v>7</v>
      </c>
      <c r="M1207" s="19">
        <f>MONTH(Таблица14[[#This Row],[Д/проводки]])</f>
        <v>10</v>
      </c>
      <c r="N1207" s="19">
        <f>YEAR(Таблица14[[#This Row],[Д/проводки]])</f>
        <v>2015</v>
      </c>
    </row>
    <row r="1208" spans="1:14" x14ac:dyDescent="0.25">
      <c r="A1208" s="30">
        <v>941908</v>
      </c>
      <c r="B1208" s="30" t="s">
        <v>633</v>
      </c>
      <c r="C1208" s="16" t="s">
        <v>2987</v>
      </c>
      <c r="D1208" s="16">
        <v>16</v>
      </c>
      <c r="E1208" s="16" t="s">
        <v>2950</v>
      </c>
      <c r="F1208" s="30" t="s">
        <v>810</v>
      </c>
      <c r="G1208" s="30">
        <v>1001</v>
      </c>
      <c r="H1208" s="30">
        <v>4</v>
      </c>
      <c r="I1208" s="30">
        <v>10339</v>
      </c>
      <c r="J1208" s="38">
        <v>42284</v>
      </c>
      <c r="K1208" s="30">
        <v>15252</v>
      </c>
      <c r="L1208" s="19">
        <f>DAY(Таблица14[[#This Row],[Д/проводки]])</f>
        <v>7</v>
      </c>
      <c r="M1208" s="19">
        <f>MONTH(Таблица14[[#This Row],[Д/проводки]])</f>
        <v>10</v>
      </c>
      <c r="N1208" s="19">
        <f>YEAR(Таблица14[[#This Row],[Д/проводки]])</f>
        <v>2015</v>
      </c>
    </row>
    <row r="1209" spans="1:14" x14ac:dyDescent="0.25">
      <c r="A1209" s="30">
        <v>964285</v>
      </c>
      <c r="B1209" s="30" t="s">
        <v>939</v>
      </c>
      <c r="C1209" s="16" t="s">
        <v>3157</v>
      </c>
      <c r="D1209" s="16">
        <v>13</v>
      </c>
      <c r="E1209" s="16" t="s">
        <v>3206</v>
      </c>
      <c r="F1209" s="30" t="s">
        <v>811</v>
      </c>
      <c r="G1209" s="30">
        <v>1001</v>
      </c>
      <c r="H1209" s="30">
        <v>4</v>
      </c>
      <c r="I1209" s="30">
        <v>2071.3200000000002</v>
      </c>
      <c r="J1209" s="38">
        <v>42284</v>
      </c>
      <c r="K1209" s="30">
        <v>2880</v>
      </c>
      <c r="L1209" s="19">
        <f>DAY(Таблица14[[#This Row],[Д/проводки]])</f>
        <v>7</v>
      </c>
      <c r="M1209" s="19">
        <f>MONTH(Таблица14[[#This Row],[Д/проводки]])</f>
        <v>10</v>
      </c>
      <c r="N1209" s="19">
        <f>YEAR(Таблица14[[#This Row],[Д/проводки]])</f>
        <v>2015</v>
      </c>
    </row>
    <row r="1210" spans="1:14" x14ac:dyDescent="0.25">
      <c r="A1210" s="30">
        <v>36225</v>
      </c>
      <c r="B1210" s="30" t="s">
        <v>945</v>
      </c>
      <c r="C1210" s="16" t="s">
        <v>2940</v>
      </c>
      <c r="D1210" s="16">
        <v>15</v>
      </c>
      <c r="E1210" s="16" t="s">
        <v>2937</v>
      </c>
      <c r="F1210" s="30" t="s">
        <v>811</v>
      </c>
      <c r="G1210" s="30">
        <v>1002</v>
      </c>
      <c r="H1210" s="30">
        <v>4</v>
      </c>
      <c r="I1210" s="30">
        <v>3615.96</v>
      </c>
      <c r="J1210" s="38">
        <v>42284</v>
      </c>
      <c r="K1210" s="30">
        <v>5332</v>
      </c>
      <c r="L1210" s="19">
        <f>DAY(Таблица14[[#This Row],[Д/проводки]])</f>
        <v>7</v>
      </c>
      <c r="M1210" s="19">
        <f>MONTH(Таблица14[[#This Row],[Д/проводки]])</f>
        <v>10</v>
      </c>
      <c r="N1210" s="19">
        <f>YEAR(Таблица14[[#This Row],[Д/проводки]])</f>
        <v>2015</v>
      </c>
    </row>
    <row r="1211" spans="1:14" x14ac:dyDescent="0.25">
      <c r="A1211" s="30">
        <v>408766</v>
      </c>
      <c r="B1211" s="30" t="s">
        <v>228</v>
      </c>
      <c r="C1211" s="16" t="s">
        <v>3178</v>
      </c>
      <c r="D1211" s="16">
        <v>14</v>
      </c>
      <c r="E1211" s="16" t="s">
        <v>3211</v>
      </c>
      <c r="F1211" s="30" t="s">
        <v>810</v>
      </c>
      <c r="G1211" s="30">
        <v>1002</v>
      </c>
      <c r="H1211" s="30">
        <v>2</v>
      </c>
      <c r="I1211" s="30">
        <v>2799.54</v>
      </c>
      <c r="J1211" s="38">
        <v>42284</v>
      </c>
      <c r="K1211" s="30">
        <v>5462</v>
      </c>
      <c r="L1211" s="19">
        <f>DAY(Таблица14[[#This Row],[Д/проводки]])</f>
        <v>7</v>
      </c>
      <c r="M1211" s="19">
        <f>MONTH(Таблица14[[#This Row],[Д/проводки]])</f>
        <v>10</v>
      </c>
      <c r="N1211" s="19">
        <f>YEAR(Таблица14[[#This Row],[Д/проводки]])</f>
        <v>2015</v>
      </c>
    </row>
    <row r="1212" spans="1:14" x14ac:dyDescent="0.25">
      <c r="A1212" s="30">
        <v>685041</v>
      </c>
      <c r="B1212" s="30" t="s">
        <v>873</v>
      </c>
      <c r="C1212" s="16" t="s">
        <v>872</v>
      </c>
      <c r="D1212" s="16">
        <v>15</v>
      </c>
      <c r="E1212" s="16" t="s">
        <v>2948</v>
      </c>
      <c r="F1212" s="30" t="s">
        <v>811</v>
      </c>
      <c r="G1212" s="30">
        <v>1002</v>
      </c>
      <c r="H1212" s="30">
        <v>4</v>
      </c>
      <c r="I1212" s="30">
        <v>3435.4</v>
      </c>
      <c r="J1212" s="38">
        <v>42284</v>
      </c>
      <c r="K1212" s="30">
        <v>5016</v>
      </c>
      <c r="L1212" s="19">
        <f>DAY(Таблица14[[#This Row],[Д/проводки]])</f>
        <v>7</v>
      </c>
      <c r="M1212" s="19">
        <f>MONTH(Таблица14[[#This Row],[Д/проводки]])</f>
        <v>10</v>
      </c>
      <c r="N1212" s="19">
        <f>YEAR(Таблица14[[#This Row],[Д/проводки]])</f>
        <v>2015</v>
      </c>
    </row>
    <row r="1213" spans="1:14" x14ac:dyDescent="0.25">
      <c r="A1213" s="30">
        <v>964285</v>
      </c>
      <c r="B1213" s="30" t="s">
        <v>939</v>
      </c>
      <c r="C1213" s="16" t="s">
        <v>3157</v>
      </c>
      <c r="D1213" s="16">
        <v>13</v>
      </c>
      <c r="E1213" s="16" t="s">
        <v>3206</v>
      </c>
      <c r="F1213" s="30" t="s">
        <v>811</v>
      </c>
      <c r="G1213" s="30">
        <v>1002</v>
      </c>
      <c r="H1213" s="30">
        <v>2</v>
      </c>
      <c r="I1213" s="30">
        <v>1028.98</v>
      </c>
      <c r="J1213" s="38">
        <v>42284</v>
      </c>
      <c r="K1213" s="30">
        <v>1440</v>
      </c>
      <c r="L1213" s="19">
        <f>DAY(Таблица14[[#This Row],[Д/проводки]])</f>
        <v>7</v>
      </c>
      <c r="M1213" s="19">
        <f>MONTH(Таблица14[[#This Row],[Д/проводки]])</f>
        <v>10</v>
      </c>
      <c r="N1213" s="19">
        <f>YEAR(Таблица14[[#This Row],[Д/проводки]])</f>
        <v>2015</v>
      </c>
    </row>
    <row r="1214" spans="1:14" x14ac:dyDescent="0.25">
      <c r="A1214" s="30">
        <v>941464</v>
      </c>
      <c r="B1214" s="30" t="s">
        <v>923</v>
      </c>
      <c r="C1214" s="16" t="s">
        <v>3133</v>
      </c>
      <c r="D1214" s="16">
        <v>13</v>
      </c>
      <c r="E1214" s="16" t="s">
        <v>3206</v>
      </c>
      <c r="F1214" s="30" t="s">
        <v>811</v>
      </c>
      <c r="G1214" s="30">
        <v>1001</v>
      </c>
      <c r="H1214" s="30">
        <v>2</v>
      </c>
      <c r="I1214" s="30">
        <v>1035.3399999999999</v>
      </c>
      <c r="J1214" s="38">
        <v>42285</v>
      </c>
      <c r="K1214" s="30">
        <v>1440</v>
      </c>
      <c r="L1214" s="19">
        <f>DAY(Таблица14[[#This Row],[Д/проводки]])</f>
        <v>8</v>
      </c>
      <c r="M1214" s="19">
        <f>MONTH(Таблица14[[#This Row],[Д/проводки]])</f>
        <v>10</v>
      </c>
      <c r="N1214" s="19">
        <f>YEAR(Таблица14[[#This Row],[Д/проводки]])</f>
        <v>2015</v>
      </c>
    </row>
    <row r="1215" spans="1:14" x14ac:dyDescent="0.25">
      <c r="A1215" s="30">
        <v>447821</v>
      </c>
      <c r="B1215" s="30" t="s">
        <v>926</v>
      </c>
      <c r="C1215" s="16" t="s">
        <v>927</v>
      </c>
      <c r="D1215" s="16">
        <v>14</v>
      </c>
      <c r="E1215" s="16" t="s">
        <v>2941</v>
      </c>
      <c r="F1215" s="30" t="s">
        <v>811</v>
      </c>
      <c r="G1215" s="30">
        <v>1002</v>
      </c>
      <c r="H1215" s="30">
        <v>4</v>
      </c>
      <c r="I1215" s="30">
        <v>2453.56</v>
      </c>
      <c r="J1215" s="38">
        <v>42285</v>
      </c>
      <c r="K1215" s="30">
        <v>3480</v>
      </c>
      <c r="L1215" s="19">
        <f>DAY(Таблица14[[#This Row],[Д/проводки]])</f>
        <v>8</v>
      </c>
      <c r="M1215" s="19">
        <f>MONTH(Таблица14[[#This Row],[Д/проводки]])</f>
        <v>10</v>
      </c>
      <c r="N1215" s="19">
        <f>YEAR(Таблица14[[#This Row],[Д/проводки]])</f>
        <v>2015</v>
      </c>
    </row>
    <row r="1216" spans="1:14" x14ac:dyDescent="0.25">
      <c r="A1216" s="30">
        <v>661481</v>
      </c>
      <c r="B1216" s="30" t="s">
        <v>898</v>
      </c>
      <c r="C1216" s="16" t="s">
        <v>899</v>
      </c>
      <c r="D1216" s="16">
        <v>14</v>
      </c>
      <c r="E1216" s="16" t="s">
        <v>2938</v>
      </c>
      <c r="F1216" s="30" t="s">
        <v>811</v>
      </c>
      <c r="G1216" s="30">
        <v>1002</v>
      </c>
      <c r="H1216" s="30">
        <v>4</v>
      </c>
      <c r="I1216" s="30">
        <v>3186.48</v>
      </c>
      <c r="J1216" s="38">
        <v>42285</v>
      </c>
      <c r="K1216" s="30">
        <v>4700</v>
      </c>
      <c r="L1216" s="19">
        <f>DAY(Таблица14[[#This Row],[Д/проводки]])</f>
        <v>8</v>
      </c>
      <c r="M1216" s="19">
        <f>MONTH(Таблица14[[#This Row],[Д/проводки]])</f>
        <v>10</v>
      </c>
      <c r="N1216" s="19">
        <f>YEAR(Таблица14[[#This Row],[Д/проводки]])</f>
        <v>2015</v>
      </c>
    </row>
    <row r="1217" spans="1:14" x14ac:dyDescent="0.25">
      <c r="A1217" s="30">
        <v>895826</v>
      </c>
      <c r="B1217" s="30" t="s">
        <v>954</v>
      </c>
      <c r="C1217" s="16" t="s">
        <v>2625</v>
      </c>
      <c r="D1217" s="16">
        <v>16</v>
      </c>
      <c r="E1217" s="16" t="s">
        <v>2974</v>
      </c>
      <c r="F1217" s="30" t="s">
        <v>811</v>
      </c>
      <c r="G1217" s="30">
        <v>1002</v>
      </c>
      <c r="H1217" s="30">
        <v>2</v>
      </c>
      <c r="I1217" s="30">
        <v>2401.6999999999998</v>
      </c>
      <c r="J1217" s="38">
        <v>42285</v>
      </c>
      <c r="K1217" s="30">
        <v>3320</v>
      </c>
      <c r="L1217" s="19">
        <f>DAY(Таблица14[[#This Row],[Д/проводки]])</f>
        <v>8</v>
      </c>
      <c r="M1217" s="19">
        <f>MONTH(Таблица14[[#This Row],[Д/проводки]])</f>
        <v>10</v>
      </c>
      <c r="N1217" s="19">
        <f>YEAR(Таблица14[[#This Row],[Д/проводки]])</f>
        <v>2015</v>
      </c>
    </row>
    <row r="1218" spans="1:14" x14ac:dyDescent="0.25">
      <c r="A1218" s="30">
        <v>964285</v>
      </c>
      <c r="B1218" s="30" t="s">
        <v>939</v>
      </c>
      <c r="C1218" s="16" t="s">
        <v>3157</v>
      </c>
      <c r="D1218" s="16">
        <v>13</v>
      </c>
      <c r="E1218" s="16" t="s">
        <v>3206</v>
      </c>
      <c r="F1218" s="30" t="s">
        <v>811</v>
      </c>
      <c r="G1218" s="30">
        <v>1002</v>
      </c>
      <c r="H1218" s="30">
        <v>4</v>
      </c>
      <c r="I1218" s="30">
        <v>2058</v>
      </c>
      <c r="J1218" s="38">
        <v>42285</v>
      </c>
      <c r="K1218" s="30">
        <v>2880</v>
      </c>
      <c r="L1218" s="19">
        <f>DAY(Таблица14[[#This Row],[Д/проводки]])</f>
        <v>8</v>
      </c>
      <c r="M1218" s="19">
        <f>MONTH(Таблица14[[#This Row],[Д/проводки]])</f>
        <v>10</v>
      </c>
      <c r="N1218" s="19">
        <f>YEAR(Таблица14[[#This Row],[Д/проводки]])</f>
        <v>2015</v>
      </c>
    </row>
    <row r="1219" spans="1:14" x14ac:dyDescent="0.25">
      <c r="A1219" s="30">
        <v>665774</v>
      </c>
      <c r="B1219" s="30" t="s">
        <v>678</v>
      </c>
      <c r="C1219" s="16" t="s">
        <v>2990</v>
      </c>
      <c r="D1219" s="16">
        <v>16</v>
      </c>
      <c r="E1219" s="16" t="s">
        <v>2950</v>
      </c>
      <c r="F1219" s="30" t="s">
        <v>810</v>
      </c>
      <c r="G1219" s="30">
        <v>1001</v>
      </c>
      <c r="H1219" s="30">
        <v>4</v>
      </c>
      <c r="I1219" s="30">
        <v>7932.2</v>
      </c>
      <c r="J1219" s="38">
        <v>42286</v>
      </c>
      <c r="K1219" s="30">
        <v>12532</v>
      </c>
      <c r="L1219" s="19">
        <f>DAY(Таблица14[[#This Row],[Д/проводки]])</f>
        <v>9</v>
      </c>
      <c r="M1219" s="19">
        <f>MONTH(Таблица14[[#This Row],[Д/проводки]])</f>
        <v>10</v>
      </c>
      <c r="N1219" s="19">
        <f>YEAR(Таблица14[[#This Row],[Д/проводки]])</f>
        <v>2015</v>
      </c>
    </row>
    <row r="1220" spans="1:14" x14ac:dyDescent="0.25">
      <c r="A1220" s="30">
        <v>759256</v>
      </c>
      <c r="B1220" s="30" t="s">
        <v>102</v>
      </c>
      <c r="C1220" s="16" t="s">
        <v>2962</v>
      </c>
      <c r="D1220" s="16">
        <v>15</v>
      </c>
      <c r="E1220" s="16" t="s">
        <v>2937</v>
      </c>
      <c r="F1220" s="30" t="s">
        <v>810</v>
      </c>
      <c r="G1220" s="30">
        <v>1001</v>
      </c>
      <c r="H1220" s="30">
        <v>4</v>
      </c>
      <c r="I1220" s="30">
        <v>8576.2800000000007</v>
      </c>
      <c r="J1220" s="38">
        <v>42286</v>
      </c>
      <c r="K1220" s="30">
        <v>12652</v>
      </c>
      <c r="L1220" s="19">
        <f>DAY(Таблица14[[#This Row],[Д/проводки]])</f>
        <v>9</v>
      </c>
      <c r="M1220" s="19">
        <f>MONTH(Таблица14[[#This Row],[Д/проводки]])</f>
        <v>10</v>
      </c>
      <c r="N1220" s="19">
        <f>YEAR(Таблица14[[#This Row],[Д/проводки]])</f>
        <v>2015</v>
      </c>
    </row>
    <row r="1221" spans="1:14" x14ac:dyDescent="0.25">
      <c r="A1221" s="30">
        <v>895249</v>
      </c>
      <c r="B1221" s="30" t="s">
        <v>901</v>
      </c>
      <c r="C1221" s="16" t="s">
        <v>899</v>
      </c>
      <c r="D1221" s="16">
        <v>14</v>
      </c>
      <c r="E1221" s="16" t="s">
        <v>2938</v>
      </c>
      <c r="F1221" s="30" t="s">
        <v>811</v>
      </c>
      <c r="G1221" s="30">
        <v>1001</v>
      </c>
      <c r="H1221" s="30">
        <v>6</v>
      </c>
      <c r="I1221" s="30">
        <v>4808.6400000000003</v>
      </c>
      <c r="J1221" s="38">
        <v>42286</v>
      </c>
      <c r="K1221" s="30">
        <v>7080</v>
      </c>
      <c r="L1221" s="19">
        <f>DAY(Таблица14[[#This Row],[Д/проводки]])</f>
        <v>9</v>
      </c>
      <c r="M1221" s="19">
        <f>MONTH(Таблица14[[#This Row],[Д/проводки]])</f>
        <v>10</v>
      </c>
      <c r="N1221" s="19">
        <f>YEAR(Таблица14[[#This Row],[Д/проводки]])</f>
        <v>2015</v>
      </c>
    </row>
    <row r="1222" spans="1:14" x14ac:dyDescent="0.25">
      <c r="A1222" s="30">
        <v>964285</v>
      </c>
      <c r="B1222" s="30" t="s">
        <v>939</v>
      </c>
      <c r="C1222" s="16" t="s">
        <v>3157</v>
      </c>
      <c r="D1222" s="16">
        <v>13</v>
      </c>
      <c r="E1222" s="16" t="s">
        <v>3206</v>
      </c>
      <c r="F1222" s="30" t="s">
        <v>811</v>
      </c>
      <c r="G1222" s="30">
        <v>1001</v>
      </c>
      <c r="H1222" s="30">
        <v>4</v>
      </c>
      <c r="I1222" s="30">
        <v>2071.3200000000002</v>
      </c>
      <c r="J1222" s="38">
        <v>42286</v>
      </c>
      <c r="K1222" s="30">
        <v>2880</v>
      </c>
      <c r="L1222" s="19">
        <f>DAY(Таблица14[[#This Row],[Д/проводки]])</f>
        <v>9</v>
      </c>
      <c r="M1222" s="19">
        <f>MONTH(Таблица14[[#This Row],[Д/проводки]])</f>
        <v>10</v>
      </c>
      <c r="N1222" s="19">
        <f>YEAR(Таблица14[[#This Row],[Д/проводки]])</f>
        <v>2015</v>
      </c>
    </row>
    <row r="1223" spans="1:14" x14ac:dyDescent="0.25">
      <c r="A1223" s="30">
        <v>447852</v>
      </c>
      <c r="B1223" s="30" t="s">
        <v>971</v>
      </c>
      <c r="C1223" s="16" t="s">
        <v>3161</v>
      </c>
      <c r="D1223" s="16">
        <v>16</v>
      </c>
      <c r="E1223" s="16" t="s">
        <v>2950</v>
      </c>
      <c r="F1223" s="30" t="s">
        <v>811</v>
      </c>
      <c r="G1223" s="30">
        <v>1002</v>
      </c>
      <c r="H1223" s="30">
        <v>4</v>
      </c>
      <c r="I1223" s="30">
        <v>3414.56</v>
      </c>
      <c r="J1223" s="38">
        <v>42286</v>
      </c>
      <c r="K1223" s="30">
        <v>4952</v>
      </c>
      <c r="L1223" s="19">
        <f>DAY(Таблица14[[#This Row],[Д/проводки]])</f>
        <v>9</v>
      </c>
      <c r="M1223" s="19">
        <f>MONTH(Таблица14[[#This Row],[Д/проводки]])</f>
        <v>10</v>
      </c>
      <c r="N1223" s="19">
        <f>YEAR(Таблица14[[#This Row],[Д/проводки]])</f>
        <v>2015</v>
      </c>
    </row>
    <row r="1224" spans="1:14" x14ac:dyDescent="0.25">
      <c r="A1224" s="30">
        <v>759255</v>
      </c>
      <c r="B1224" s="30" t="s">
        <v>156</v>
      </c>
      <c r="C1224" s="16" t="s">
        <v>2954</v>
      </c>
      <c r="D1224" s="16">
        <v>15</v>
      </c>
      <c r="E1224" s="16" t="s">
        <v>2937</v>
      </c>
      <c r="F1224" s="30" t="s">
        <v>810</v>
      </c>
      <c r="G1224" s="30">
        <v>1002</v>
      </c>
      <c r="H1224" s="30">
        <v>4</v>
      </c>
      <c r="I1224" s="30">
        <v>9000</v>
      </c>
      <c r="J1224" s="38">
        <v>42286</v>
      </c>
      <c r="K1224" s="30">
        <v>13276</v>
      </c>
      <c r="L1224" s="19">
        <f>DAY(Таблица14[[#This Row],[Д/проводки]])</f>
        <v>9</v>
      </c>
      <c r="M1224" s="19">
        <f>MONTH(Таблица14[[#This Row],[Д/проводки]])</f>
        <v>10</v>
      </c>
      <c r="N1224" s="19">
        <f>YEAR(Таблица14[[#This Row],[Д/проводки]])</f>
        <v>2015</v>
      </c>
    </row>
    <row r="1225" spans="1:14" x14ac:dyDescent="0.25">
      <c r="A1225" s="30">
        <v>941464</v>
      </c>
      <c r="B1225" s="30" t="s">
        <v>923</v>
      </c>
      <c r="C1225" s="16" t="s">
        <v>3133</v>
      </c>
      <c r="D1225" s="16">
        <v>13</v>
      </c>
      <c r="E1225" s="16" t="s">
        <v>3206</v>
      </c>
      <c r="F1225" s="30" t="s">
        <v>811</v>
      </c>
      <c r="G1225" s="30">
        <v>1002</v>
      </c>
      <c r="H1225" s="30">
        <v>4</v>
      </c>
      <c r="I1225" s="30">
        <v>2039.32</v>
      </c>
      <c r="J1225" s="38">
        <v>42286</v>
      </c>
      <c r="K1225" s="30">
        <v>2880</v>
      </c>
      <c r="L1225" s="19">
        <f>DAY(Таблица14[[#This Row],[Д/проводки]])</f>
        <v>9</v>
      </c>
      <c r="M1225" s="19">
        <f>MONTH(Таблица14[[#This Row],[Д/проводки]])</f>
        <v>10</v>
      </c>
      <c r="N1225" s="19">
        <f>YEAR(Таблица14[[#This Row],[Д/проводки]])</f>
        <v>2015</v>
      </c>
    </row>
    <row r="1226" spans="1:14" x14ac:dyDescent="0.25">
      <c r="A1226" s="30">
        <v>964285</v>
      </c>
      <c r="B1226" s="30" t="s">
        <v>939</v>
      </c>
      <c r="C1226" s="16" t="s">
        <v>3157</v>
      </c>
      <c r="D1226" s="16">
        <v>13</v>
      </c>
      <c r="E1226" s="16" t="s">
        <v>3206</v>
      </c>
      <c r="F1226" s="30" t="s">
        <v>811</v>
      </c>
      <c r="G1226" s="30">
        <v>1002</v>
      </c>
      <c r="H1226" s="30">
        <v>4</v>
      </c>
      <c r="I1226" s="30">
        <v>2057.96</v>
      </c>
      <c r="J1226" s="38">
        <v>42286</v>
      </c>
      <c r="K1226" s="30">
        <v>2880</v>
      </c>
      <c r="L1226" s="19">
        <f>DAY(Таблица14[[#This Row],[Д/проводки]])</f>
        <v>9</v>
      </c>
      <c r="M1226" s="19">
        <f>MONTH(Таблица14[[#This Row],[Д/проводки]])</f>
        <v>10</v>
      </c>
      <c r="N1226" s="19">
        <f>YEAR(Таблица14[[#This Row],[Д/проводки]])</f>
        <v>2015</v>
      </c>
    </row>
    <row r="1227" spans="1:14" x14ac:dyDescent="0.25">
      <c r="A1227" s="30">
        <v>11820247</v>
      </c>
      <c r="B1227" s="30" t="s">
        <v>3218</v>
      </c>
      <c r="C1227" s="16" t="s">
        <v>3218</v>
      </c>
      <c r="D1227" s="16" t="s">
        <v>3218</v>
      </c>
      <c r="E1227" s="16" t="s">
        <v>3218</v>
      </c>
      <c r="F1227" s="16" t="s">
        <v>3218</v>
      </c>
      <c r="G1227" s="30">
        <v>1002</v>
      </c>
      <c r="H1227" s="30">
        <v>4</v>
      </c>
      <c r="I1227" s="30">
        <v>14176</v>
      </c>
      <c r="J1227" s="38">
        <v>42286</v>
      </c>
      <c r="K1227" s="30">
        <v>18368</v>
      </c>
      <c r="L1227" s="19">
        <f>DAY(Таблица14[[#This Row],[Д/проводки]])</f>
        <v>9</v>
      </c>
      <c r="M1227" s="19">
        <f>MONTH(Таблица14[[#This Row],[Д/проводки]])</f>
        <v>10</v>
      </c>
      <c r="N1227" s="19">
        <f>YEAR(Таблица14[[#This Row],[Д/проводки]])</f>
        <v>2015</v>
      </c>
    </row>
    <row r="1228" spans="1:14" x14ac:dyDescent="0.25">
      <c r="A1228" s="30">
        <v>20185</v>
      </c>
      <c r="B1228" s="30" t="s">
        <v>931</v>
      </c>
      <c r="C1228" s="16" t="s">
        <v>3144</v>
      </c>
      <c r="D1228" s="16">
        <v>14</v>
      </c>
      <c r="E1228" s="16" t="s">
        <v>2941</v>
      </c>
      <c r="F1228" s="30" t="s">
        <v>811</v>
      </c>
      <c r="G1228" s="30">
        <v>1001</v>
      </c>
      <c r="H1228" s="30">
        <v>4</v>
      </c>
      <c r="I1228" s="30">
        <v>2610.16</v>
      </c>
      <c r="J1228" s="38">
        <v>42287</v>
      </c>
      <c r="K1228" s="30">
        <v>3696</v>
      </c>
      <c r="L1228" s="19">
        <f>DAY(Таблица14[[#This Row],[Д/проводки]])</f>
        <v>10</v>
      </c>
      <c r="M1228" s="19">
        <f>MONTH(Таблица14[[#This Row],[Д/проводки]])</f>
        <v>10</v>
      </c>
      <c r="N1228" s="19">
        <f>YEAR(Таблица14[[#This Row],[Д/проводки]])</f>
        <v>2015</v>
      </c>
    </row>
    <row r="1229" spans="1:14" x14ac:dyDescent="0.25">
      <c r="A1229" s="30">
        <v>895249</v>
      </c>
      <c r="B1229" s="30" t="s">
        <v>901</v>
      </c>
      <c r="C1229" s="16" t="s">
        <v>899</v>
      </c>
      <c r="D1229" s="16">
        <v>14</v>
      </c>
      <c r="E1229" s="16" t="s">
        <v>2938</v>
      </c>
      <c r="F1229" s="30" t="s">
        <v>811</v>
      </c>
      <c r="G1229" s="30">
        <v>1001</v>
      </c>
      <c r="H1229" s="30">
        <v>2</v>
      </c>
      <c r="I1229" s="30">
        <v>1602.86</v>
      </c>
      <c r="J1229" s="38">
        <v>42287</v>
      </c>
      <c r="K1229" s="30">
        <v>2360</v>
      </c>
      <c r="L1229" s="19">
        <f>DAY(Таблица14[[#This Row],[Д/проводки]])</f>
        <v>10</v>
      </c>
      <c r="M1229" s="19">
        <f>MONTH(Таблица14[[#This Row],[Д/проводки]])</f>
        <v>10</v>
      </c>
      <c r="N1229" s="19">
        <f>YEAR(Таблица14[[#This Row],[Д/проводки]])</f>
        <v>2015</v>
      </c>
    </row>
    <row r="1230" spans="1:14" x14ac:dyDescent="0.25">
      <c r="A1230" s="30">
        <v>895826</v>
      </c>
      <c r="B1230" s="30" t="s">
        <v>954</v>
      </c>
      <c r="C1230" s="16" t="s">
        <v>2625</v>
      </c>
      <c r="D1230" s="16">
        <v>16</v>
      </c>
      <c r="E1230" s="16" t="s">
        <v>2974</v>
      </c>
      <c r="F1230" s="30" t="s">
        <v>811</v>
      </c>
      <c r="G1230" s="30">
        <v>1001</v>
      </c>
      <c r="H1230" s="30">
        <v>2</v>
      </c>
      <c r="I1230" s="30">
        <v>2161.52</v>
      </c>
      <c r="J1230" s="38">
        <v>42287</v>
      </c>
      <c r="K1230" s="30">
        <v>3320</v>
      </c>
      <c r="L1230" s="19">
        <f>DAY(Таблица14[[#This Row],[Д/проводки]])</f>
        <v>10</v>
      </c>
      <c r="M1230" s="19">
        <f>MONTH(Таблица14[[#This Row],[Д/проводки]])</f>
        <v>10</v>
      </c>
      <c r="N1230" s="19">
        <f>YEAR(Таблица14[[#This Row],[Д/проводки]])</f>
        <v>2015</v>
      </c>
    </row>
    <row r="1231" spans="1:14" x14ac:dyDescent="0.25">
      <c r="A1231" s="30">
        <v>941465</v>
      </c>
      <c r="B1231" s="30" t="s">
        <v>930</v>
      </c>
      <c r="C1231" s="16" t="s">
        <v>927</v>
      </c>
      <c r="D1231" s="16">
        <v>14</v>
      </c>
      <c r="E1231" s="16" t="s">
        <v>2941</v>
      </c>
      <c r="F1231" s="30" t="s">
        <v>811</v>
      </c>
      <c r="G1231" s="30">
        <v>1001</v>
      </c>
      <c r="H1231" s="30">
        <v>4</v>
      </c>
      <c r="I1231" s="30">
        <v>2541.3200000000002</v>
      </c>
      <c r="J1231" s="38">
        <v>42287</v>
      </c>
      <c r="K1231" s="30">
        <v>3452</v>
      </c>
      <c r="L1231" s="19">
        <f>DAY(Таблица14[[#This Row],[Д/проводки]])</f>
        <v>10</v>
      </c>
      <c r="M1231" s="19">
        <f>MONTH(Таблица14[[#This Row],[Д/проводки]])</f>
        <v>10</v>
      </c>
      <c r="N1231" s="19">
        <f>YEAR(Таблица14[[#This Row],[Д/проводки]])</f>
        <v>2015</v>
      </c>
    </row>
    <row r="1232" spans="1:14" x14ac:dyDescent="0.25">
      <c r="A1232" s="30">
        <v>34477</v>
      </c>
      <c r="B1232" s="30" t="s">
        <v>920</v>
      </c>
      <c r="C1232" s="16" t="s">
        <v>2963</v>
      </c>
      <c r="D1232" s="16">
        <v>15</v>
      </c>
      <c r="E1232" s="16" t="s">
        <v>2937</v>
      </c>
      <c r="F1232" s="30" t="s">
        <v>811</v>
      </c>
      <c r="G1232" s="30">
        <v>1002</v>
      </c>
      <c r="H1232" s="30">
        <v>4</v>
      </c>
      <c r="I1232" s="30">
        <v>3467.8</v>
      </c>
      <c r="J1232" s="38">
        <v>42287</v>
      </c>
      <c r="K1232" s="30">
        <v>5112</v>
      </c>
      <c r="L1232" s="19">
        <f>DAY(Таблица14[[#This Row],[Д/проводки]])</f>
        <v>10</v>
      </c>
      <c r="M1232" s="19">
        <f>MONTH(Таблица14[[#This Row],[Д/проводки]])</f>
        <v>10</v>
      </c>
      <c r="N1232" s="19">
        <f>YEAR(Таблица14[[#This Row],[Д/проводки]])</f>
        <v>2015</v>
      </c>
    </row>
    <row r="1233" spans="1:14" x14ac:dyDescent="0.25">
      <c r="A1233" s="30">
        <v>447821</v>
      </c>
      <c r="B1233" s="30" t="s">
        <v>926</v>
      </c>
      <c r="C1233" s="16" t="s">
        <v>927</v>
      </c>
      <c r="D1233" s="16">
        <v>14</v>
      </c>
      <c r="E1233" s="16" t="s">
        <v>2941</v>
      </c>
      <c r="F1233" s="30" t="s">
        <v>811</v>
      </c>
      <c r="G1233" s="30">
        <v>1002</v>
      </c>
      <c r="H1233" s="30">
        <v>8</v>
      </c>
      <c r="I1233" s="30">
        <v>4907.12</v>
      </c>
      <c r="J1233" s="38">
        <v>42287</v>
      </c>
      <c r="K1233" s="30">
        <v>6960</v>
      </c>
      <c r="L1233" s="19">
        <f>DAY(Таблица14[[#This Row],[Д/проводки]])</f>
        <v>10</v>
      </c>
      <c r="M1233" s="19">
        <f>MONTH(Таблица14[[#This Row],[Д/проводки]])</f>
        <v>10</v>
      </c>
      <c r="N1233" s="19">
        <f>YEAR(Таблица14[[#This Row],[Д/проводки]])</f>
        <v>2015</v>
      </c>
    </row>
    <row r="1234" spans="1:14" x14ac:dyDescent="0.25">
      <c r="A1234" s="30">
        <v>455514</v>
      </c>
      <c r="B1234" s="30" t="s">
        <v>912</v>
      </c>
      <c r="C1234" s="16" t="s">
        <v>2979</v>
      </c>
      <c r="D1234" s="16">
        <v>15</v>
      </c>
      <c r="E1234" s="16" t="s">
        <v>2978</v>
      </c>
      <c r="F1234" s="30" t="s">
        <v>811</v>
      </c>
      <c r="G1234" s="30">
        <v>1002</v>
      </c>
      <c r="H1234" s="30">
        <v>4</v>
      </c>
      <c r="I1234" s="30">
        <v>4601</v>
      </c>
      <c r="J1234" s="38">
        <v>42287</v>
      </c>
      <c r="K1234" s="30">
        <v>5748</v>
      </c>
      <c r="L1234" s="19">
        <f>DAY(Таблица14[[#This Row],[Д/проводки]])</f>
        <v>10</v>
      </c>
      <c r="M1234" s="19">
        <f>MONTH(Таблица14[[#This Row],[Д/проводки]])</f>
        <v>10</v>
      </c>
      <c r="N1234" s="19">
        <f>YEAR(Таблица14[[#This Row],[Д/проводки]])</f>
        <v>2015</v>
      </c>
    </row>
    <row r="1235" spans="1:14" x14ac:dyDescent="0.25">
      <c r="A1235" s="30">
        <v>498828</v>
      </c>
      <c r="B1235" s="30" t="s">
        <v>924</v>
      </c>
      <c r="C1235" s="16" t="s">
        <v>3158</v>
      </c>
      <c r="D1235" s="16">
        <v>13</v>
      </c>
      <c r="E1235" s="16" t="s">
        <v>3206</v>
      </c>
      <c r="F1235" s="30" t="s">
        <v>811</v>
      </c>
      <c r="G1235" s="30">
        <v>1002</v>
      </c>
      <c r="H1235" s="30">
        <v>2</v>
      </c>
      <c r="I1235" s="30">
        <v>876.58</v>
      </c>
      <c r="J1235" s="38">
        <v>42287</v>
      </c>
      <c r="K1235" s="30">
        <v>1280</v>
      </c>
      <c r="L1235" s="19">
        <f>DAY(Таблица14[[#This Row],[Д/проводки]])</f>
        <v>10</v>
      </c>
      <c r="M1235" s="19">
        <f>MONTH(Таблица14[[#This Row],[Д/проводки]])</f>
        <v>10</v>
      </c>
      <c r="N1235" s="19">
        <f>YEAR(Таблица14[[#This Row],[Д/проводки]])</f>
        <v>2015</v>
      </c>
    </row>
    <row r="1236" spans="1:14" x14ac:dyDescent="0.25">
      <c r="A1236" s="30">
        <v>661482</v>
      </c>
      <c r="B1236" s="30" t="s">
        <v>936</v>
      </c>
      <c r="C1236" s="16" t="s">
        <v>3157</v>
      </c>
      <c r="D1236" s="16">
        <v>13</v>
      </c>
      <c r="E1236" s="16" t="s">
        <v>3206</v>
      </c>
      <c r="F1236" s="30" t="s">
        <v>811</v>
      </c>
      <c r="G1236" s="30">
        <v>1002</v>
      </c>
      <c r="H1236" s="30">
        <v>2</v>
      </c>
      <c r="I1236" s="30">
        <v>918.59</v>
      </c>
      <c r="J1236" s="38">
        <v>42287</v>
      </c>
      <c r="K1236" s="30">
        <v>1354</v>
      </c>
      <c r="L1236" s="19">
        <f>DAY(Таблица14[[#This Row],[Д/проводки]])</f>
        <v>10</v>
      </c>
      <c r="M1236" s="19">
        <f>MONTH(Таблица14[[#This Row],[Д/проводки]])</f>
        <v>10</v>
      </c>
      <c r="N1236" s="19">
        <f>YEAR(Таблица14[[#This Row],[Д/проводки]])</f>
        <v>2015</v>
      </c>
    </row>
    <row r="1237" spans="1:14" x14ac:dyDescent="0.25">
      <c r="A1237" s="30">
        <v>763967</v>
      </c>
      <c r="B1237" s="30" t="s">
        <v>482</v>
      </c>
      <c r="C1237" s="16" t="s">
        <v>2641</v>
      </c>
      <c r="D1237" s="16">
        <v>16</v>
      </c>
      <c r="E1237" s="16" t="s">
        <v>2977</v>
      </c>
      <c r="F1237" s="30" t="s">
        <v>810</v>
      </c>
      <c r="G1237" s="30">
        <v>1002</v>
      </c>
      <c r="H1237" s="30">
        <v>4</v>
      </c>
      <c r="I1237" s="30">
        <v>8348.15</v>
      </c>
      <c r="J1237" s="38">
        <v>42287</v>
      </c>
      <c r="K1237" s="30">
        <v>16000</v>
      </c>
      <c r="L1237" s="19">
        <f>DAY(Таблица14[[#This Row],[Д/проводки]])</f>
        <v>10</v>
      </c>
      <c r="M1237" s="19">
        <f>MONTH(Таблица14[[#This Row],[Д/проводки]])</f>
        <v>10</v>
      </c>
      <c r="N1237" s="19">
        <f>YEAR(Таблица14[[#This Row],[Д/проводки]])</f>
        <v>2015</v>
      </c>
    </row>
    <row r="1238" spans="1:14" x14ac:dyDescent="0.25">
      <c r="A1238" s="30">
        <v>858291</v>
      </c>
      <c r="B1238" s="30" t="s">
        <v>914</v>
      </c>
      <c r="C1238" s="16" t="s">
        <v>2981</v>
      </c>
      <c r="D1238" s="16">
        <v>16</v>
      </c>
      <c r="E1238" s="16" t="s">
        <v>2964</v>
      </c>
      <c r="F1238" s="30" t="s">
        <v>811</v>
      </c>
      <c r="G1238" s="30">
        <v>1002</v>
      </c>
      <c r="H1238" s="30">
        <v>4</v>
      </c>
      <c r="I1238" s="30">
        <v>4476.24</v>
      </c>
      <c r="J1238" s="38">
        <v>42287</v>
      </c>
      <c r="K1238" s="30">
        <v>6868</v>
      </c>
      <c r="L1238" s="19">
        <f>DAY(Таблица14[[#This Row],[Д/проводки]])</f>
        <v>10</v>
      </c>
      <c r="M1238" s="19">
        <f>MONTH(Таблица14[[#This Row],[Д/проводки]])</f>
        <v>10</v>
      </c>
      <c r="N1238" s="19">
        <f>YEAR(Таблица14[[#This Row],[Д/проводки]])</f>
        <v>2015</v>
      </c>
    </row>
    <row r="1239" spans="1:14" x14ac:dyDescent="0.25">
      <c r="A1239" s="30">
        <v>34477</v>
      </c>
      <c r="B1239" s="30" t="s">
        <v>920</v>
      </c>
      <c r="C1239" s="16" t="s">
        <v>2963</v>
      </c>
      <c r="D1239" s="16">
        <v>15</v>
      </c>
      <c r="E1239" s="16" t="s">
        <v>2937</v>
      </c>
      <c r="F1239" s="30" t="s">
        <v>811</v>
      </c>
      <c r="G1239" s="30">
        <v>1001</v>
      </c>
      <c r="H1239" s="30">
        <v>4</v>
      </c>
      <c r="I1239" s="30">
        <v>3467.8</v>
      </c>
      <c r="J1239" s="38">
        <v>42288</v>
      </c>
      <c r="K1239" s="30">
        <v>5112</v>
      </c>
      <c r="L1239" s="19">
        <f>DAY(Таблица14[[#This Row],[Д/проводки]])</f>
        <v>11</v>
      </c>
      <c r="M1239" s="19">
        <f>MONTH(Таблица14[[#This Row],[Д/проводки]])</f>
        <v>10</v>
      </c>
      <c r="N1239" s="19">
        <f>YEAR(Таблица14[[#This Row],[Д/проводки]])</f>
        <v>2015</v>
      </c>
    </row>
    <row r="1240" spans="1:14" x14ac:dyDescent="0.25">
      <c r="A1240" s="30">
        <v>447821</v>
      </c>
      <c r="B1240" s="30" t="s">
        <v>926</v>
      </c>
      <c r="C1240" s="16" t="s">
        <v>927</v>
      </c>
      <c r="D1240" s="16">
        <v>14</v>
      </c>
      <c r="E1240" s="16" t="s">
        <v>2941</v>
      </c>
      <c r="F1240" s="30" t="s">
        <v>811</v>
      </c>
      <c r="G1240" s="30">
        <v>1001</v>
      </c>
      <c r="H1240" s="30">
        <v>4</v>
      </c>
      <c r="I1240" s="30">
        <v>2453.56</v>
      </c>
      <c r="J1240" s="38">
        <v>42288</v>
      </c>
      <c r="K1240" s="30">
        <v>3480</v>
      </c>
      <c r="L1240" s="19">
        <f>DAY(Таблица14[[#This Row],[Д/проводки]])</f>
        <v>11</v>
      </c>
      <c r="M1240" s="19">
        <f>MONTH(Таблица14[[#This Row],[Д/проводки]])</f>
        <v>10</v>
      </c>
      <c r="N1240" s="19">
        <f>YEAR(Таблица14[[#This Row],[Д/проводки]])</f>
        <v>2015</v>
      </c>
    </row>
    <row r="1241" spans="1:14" x14ac:dyDescent="0.25">
      <c r="A1241" s="30">
        <v>665753</v>
      </c>
      <c r="B1241" s="30" t="s">
        <v>528</v>
      </c>
      <c r="C1241" s="16" t="s">
        <v>2981</v>
      </c>
      <c r="D1241" s="16">
        <v>16</v>
      </c>
      <c r="E1241" s="16" t="s">
        <v>2964</v>
      </c>
      <c r="F1241" s="30" t="s">
        <v>810</v>
      </c>
      <c r="G1241" s="30">
        <v>1001</v>
      </c>
      <c r="H1241" s="30">
        <v>4</v>
      </c>
      <c r="I1241" s="30">
        <v>7914.21</v>
      </c>
      <c r="J1241" s="38">
        <v>42288</v>
      </c>
      <c r="K1241" s="30">
        <v>15252</v>
      </c>
      <c r="L1241" s="19">
        <f>DAY(Таблица14[[#This Row],[Д/проводки]])</f>
        <v>11</v>
      </c>
      <c r="M1241" s="19">
        <f>MONTH(Таблица14[[#This Row],[Д/проводки]])</f>
        <v>10</v>
      </c>
      <c r="N1241" s="19">
        <f>YEAR(Таблица14[[#This Row],[Д/проводки]])</f>
        <v>2015</v>
      </c>
    </row>
    <row r="1242" spans="1:14" x14ac:dyDescent="0.25">
      <c r="A1242" s="30">
        <v>764517</v>
      </c>
      <c r="B1242" s="30" t="s">
        <v>946</v>
      </c>
      <c r="C1242" s="16" t="s">
        <v>3140</v>
      </c>
      <c r="D1242" s="16">
        <v>16</v>
      </c>
      <c r="E1242" s="16" t="s">
        <v>3208</v>
      </c>
      <c r="F1242" s="30" t="s">
        <v>811</v>
      </c>
      <c r="G1242" s="30">
        <v>1001</v>
      </c>
      <c r="H1242" s="30">
        <v>4</v>
      </c>
      <c r="I1242" s="30">
        <v>3559.32</v>
      </c>
      <c r="J1242" s="38">
        <v>42288</v>
      </c>
      <c r="K1242" s="30">
        <v>5460</v>
      </c>
      <c r="L1242" s="19">
        <f>DAY(Таблица14[[#This Row],[Д/проводки]])</f>
        <v>11</v>
      </c>
      <c r="M1242" s="19">
        <f>MONTH(Таблица14[[#This Row],[Д/проводки]])</f>
        <v>10</v>
      </c>
      <c r="N1242" s="19">
        <f>YEAR(Таблица14[[#This Row],[Д/проводки]])</f>
        <v>2015</v>
      </c>
    </row>
    <row r="1243" spans="1:14" x14ac:dyDescent="0.25">
      <c r="A1243" s="30">
        <v>765120</v>
      </c>
      <c r="B1243" s="30" t="s">
        <v>863</v>
      </c>
      <c r="C1243" s="16" t="s">
        <v>2940</v>
      </c>
      <c r="D1243" s="16">
        <v>15</v>
      </c>
      <c r="E1243" s="16" t="s">
        <v>2937</v>
      </c>
      <c r="F1243" s="30" t="s">
        <v>811</v>
      </c>
      <c r="G1243" s="30">
        <v>1001</v>
      </c>
      <c r="H1243" s="30">
        <v>4</v>
      </c>
      <c r="I1243" s="30">
        <v>3623.16</v>
      </c>
      <c r="J1243" s="38">
        <v>42288</v>
      </c>
      <c r="K1243" s="30">
        <v>5512</v>
      </c>
      <c r="L1243" s="19">
        <f>DAY(Таблица14[[#This Row],[Д/проводки]])</f>
        <v>11</v>
      </c>
      <c r="M1243" s="19">
        <f>MONTH(Таблица14[[#This Row],[Д/проводки]])</f>
        <v>10</v>
      </c>
      <c r="N1243" s="19">
        <f>YEAR(Таблица14[[#This Row],[Д/проводки]])</f>
        <v>2015</v>
      </c>
    </row>
    <row r="1244" spans="1:14" x14ac:dyDescent="0.25">
      <c r="A1244" s="30">
        <v>661643</v>
      </c>
      <c r="B1244" s="30" t="s">
        <v>447</v>
      </c>
      <c r="C1244" s="16" t="s">
        <v>2625</v>
      </c>
      <c r="D1244" s="16">
        <v>16</v>
      </c>
      <c r="E1244" s="16" t="s">
        <v>2974</v>
      </c>
      <c r="F1244" s="30" t="s">
        <v>810</v>
      </c>
      <c r="G1244" s="30">
        <v>1002</v>
      </c>
      <c r="H1244" s="30">
        <v>4</v>
      </c>
      <c r="I1244" s="30">
        <v>10339</v>
      </c>
      <c r="J1244" s="38">
        <v>42288</v>
      </c>
      <c r="K1244" s="30">
        <v>15252</v>
      </c>
      <c r="L1244" s="19">
        <f>DAY(Таблица14[[#This Row],[Д/проводки]])</f>
        <v>11</v>
      </c>
      <c r="M1244" s="19">
        <f>MONTH(Таблица14[[#This Row],[Д/проводки]])</f>
        <v>10</v>
      </c>
      <c r="N1244" s="19">
        <f>YEAR(Таблица14[[#This Row],[Д/проводки]])</f>
        <v>2015</v>
      </c>
    </row>
    <row r="1245" spans="1:14" x14ac:dyDescent="0.25">
      <c r="A1245" s="30">
        <v>666031</v>
      </c>
      <c r="B1245" s="30" t="s">
        <v>709</v>
      </c>
      <c r="C1245" s="16" t="s">
        <v>2991</v>
      </c>
      <c r="D1245" s="16">
        <v>16</v>
      </c>
      <c r="E1245" s="16" t="s">
        <v>2950</v>
      </c>
      <c r="F1245" s="30" t="s">
        <v>810</v>
      </c>
      <c r="G1245" s="30">
        <v>1002</v>
      </c>
      <c r="H1245" s="30">
        <v>4</v>
      </c>
      <c r="I1245" s="30">
        <v>10847.44</v>
      </c>
      <c r="J1245" s="38">
        <v>42288</v>
      </c>
      <c r="K1245" s="30">
        <v>15360</v>
      </c>
      <c r="L1245" s="19">
        <f>DAY(Таблица14[[#This Row],[Д/проводки]])</f>
        <v>11</v>
      </c>
      <c r="M1245" s="19">
        <f>MONTH(Таблица14[[#This Row],[Д/проводки]])</f>
        <v>10</v>
      </c>
      <c r="N1245" s="19">
        <f>YEAR(Таблица14[[#This Row],[Д/проводки]])</f>
        <v>2015</v>
      </c>
    </row>
    <row r="1246" spans="1:14" x14ac:dyDescent="0.25">
      <c r="A1246" s="30">
        <v>820366</v>
      </c>
      <c r="B1246" s="30" t="s">
        <v>160</v>
      </c>
      <c r="C1246" s="16" t="s">
        <v>2954</v>
      </c>
      <c r="D1246" s="16">
        <v>15</v>
      </c>
      <c r="E1246" s="16" t="s">
        <v>2937</v>
      </c>
      <c r="F1246" s="30" t="s">
        <v>810</v>
      </c>
      <c r="G1246" s="30">
        <v>1002</v>
      </c>
      <c r="H1246" s="30">
        <v>4</v>
      </c>
      <c r="I1246" s="30">
        <v>8576.2800000000007</v>
      </c>
      <c r="J1246" s="38">
        <v>42288</v>
      </c>
      <c r="K1246" s="30">
        <v>12652</v>
      </c>
      <c r="L1246" s="19">
        <f>DAY(Таблица14[[#This Row],[Д/проводки]])</f>
        <v>11</v>
      </c>
      <c r="M1246" s="19">
        <f>MONTH(Таблица14[[#This Row],[Д/проводки]])</f>
        <v>10</v>
      </c>
      <c r="N1246" s="19">
        <f>YEAR(Таблица14[[#This Row],[Д/проводки]])</f>
        <v>2015</v>
      </c>
    </row>
    <row r="1247" spans="1:14" x14ac:dyDescent="0.25">
      <c r="A1247" s="30">
        <v>895824</v>
      </c>
      <c r="B1247" s="30" t="s">
        <v>892</v>
      </c>
      <c r="C1247" s="16" t="s">
        <v>2991</v>
      </c>
      <c r="D1247" s="16">
        <v>16</v>
      </c>
      <c r="E1247" s="16" t="s">
        <v>2950</v>
      </c>
      <c r="F1247" s="30" t="s">
        <v>811</v>
      </c>
      <c r="G1247" s="30">
        <v>1002</v>
      </c>
      <c r="H1247" s="30">
        <v>2</v>
      </c>
      <c r="I1247" s="30">
        <v>2983.04</v>
      </c>
      <c r="J1247" s="38">
        <v>42288</v>
      </c>
      <c r="K1247" s="30">
        <v>4048</v>
      </c>
      <c r="L1247" s="19">
        <f>DAY(Таблица14[[#This Row],[Д/проводки]])</f>
        <v>11</v>
      </c>
      <c r="M1247" s="19">
        <f>MONTH(Таблица14[[#This Row],[Д/проводки]])</f>
        <v>10</v>
      </c>
      <c r="N1247" s="19">
        <f>YEAR(Таблица14[[#This Row],[Д/проводки]])</f>
        <v>2015</v>
      </c>
    </row>
    <row r="1248" spans="1:14" x14ac:dyDescent="0.25">
      <c r="A1248" s="30">
        <v>941617</v>
      </c>
      <c r="B1248" s="30" t="s">
        <v>345</v>
      </c>
      <c r="C1248" s="16" t="s">
        <v>927</v>
      </c>
      <c r="D1248" s="16">
        <v>14</v>
      </c>
      <c r="E1248" s="16" t="s">
        <v>2941</v>
      </c>
      <c r="F1248" s="30" t="s">
        <v>810</v>
      </c>
      <c r="G1248" s="30">
        <v>1002</v>
      </c>
      <c r="H1248" s="30">
        <v>4</v>
      </c>
      <c r="I1248" s="30">
        <v>7050.84</v>
      </c>
      <c r="J1248" s="38">
        <v>42288</v>
      </c>
      <c r="K1248" s="30">
        <v>10400</v>
      </c>
      <c r="L1248" s="19">
        <f>DAY(Таблица14[[#This Row],[Д/проводки]])</f>
        <v>11</v>
      </c>
      <c r="M1248" s="19">
        <f>MONTH(Таблица14[[#This Row],[Д/проводки]])</f>
        <v>10</v>
      </c>
      <c r="N1248" s="19">
        <f>YEAR(Таблица14[[#This Row],[Д/проводки]])</f>
        <v>2015</v>
      </c>
    </row>
    <row r="1249" spans="1:14" x14ac:dyDescent="0.25">
      <c r="A1249" s="30">
        <v>34346</v>
      </c>
      <c r="B1249" s="30" t="s">
        <v>1185</v>
      </c>
      <c r="C1249" s="16" t="s">
        <v>2639</v>
      </c>
      <c r="D1249" s="16">
        <v>15</v>
      </c>
      <c r="E1249" s="16" t="s">
        <v>2946</v>
      </c>
      <c r="F1249" s="30" t="s">
        <v>810</v>
      </c>
      <c r="G1249" s="30">
        <v>1001</v>
      </c>
      <c r="H1249" s="30">
        <v>4</v>
      </c>
      <c r="I1249" s="30">
        <v>9000</v>
      </c>
      <c r="J1249" s="38">
        <v>42289</v>
      </c>
      <c r="K1249" s="30">
        <v>13276</v>
      </c>
      <c r="L1249" s="19">
        <f>DAY(Таблица14[[#This Row],[Д/проводки]])</f>
        <v>12</v>
      </c>
      <c r="M1249" s="19">
        <f>MONTH(Таблица14[[#This Row],[Д/проводки]])</f>
        <v>10</v>
      </c>
      <c r="N1249" s="19">
        <f>YEAR(Таблица14[[#This Row],[Д/проводки]])</f>
        <v>2015</v>
      </c>
    </row>
    <row r="1250" spans="1:14" x14ac:dyDescent="0.25">
      <c r="A1250" s="30">
        <v>895249</v>
      </c>
      <c r="B1250" s="30" t="s">
        <v>901</v>
      </c>
      <c r="C1250" s="16" t="s">
        <v>899</v>
      </c>
      <c r="D1250" s="16">
        <v>14</v>
      </c>
      <c r="E1250" s="16" t="s">
        <v>2938</v>
      </c>
      <c r="F1250" s="30" t="s">
        <v>811</v>
      </c>
      <c r="G1250" s="30">
        <v>1001</v>
      </c>
      <c r="H1250" s="30">
        <v>2</v>
      </c>
      <c r="I1250" s="30">
        <v>1602.86</v>
      </c>
      <c r="J1250" s="38">
        <v>42289</v>
      </c>
      <c r="K1250" s="30">
        <v>2360</v>
      </c>
      <c r="L1250" s="19">
        <f>DAY(Таблица14[[#This Row],[Д/проводки]])</f>
        <v>12</v>
      </c>
      <c r="M1250" s="19">
        <f>MONTH(Таблица14[[#This Row],[Д/проводки]])</f>
        <v>10</v>
      </c>
      <c r="N1250" s="19">
        <f>YEAR(Таблица14[[#This Row],[Д/проводки]])</f>
        <v>2015</v>
      </c>
    </row>
    <row r="1251" spans="1:14" x14ac:dyDescent="0.25">
      <c r="A1251" s="30">
        <v>941464</v>
      </c>
      <c r="B1251" s="30" t="s">
        <v>923</v>
      </c>
      <c r="C1251" s="16" t="s">
        <v>3133</v>
      </c>
      <c r="D1251" s="16">
        <v>13</v>
      </c>
      <c r="E1251" s="16" t="s">
        <v>3206</v>
      </c>
      <c r="F1251" s="30" t="s">
        <v>811</v>
      </c>
      <c r="G1251" s="30">
        <v>1001</v>
      </c>
      <c r="H1251" s="30">
        <v>4</v>
      </c>
      <c r="I1251" s="30">
        <v>2070.6799999999998</v>
      </c>
      <c r="J1251" s="38">
        <v>42289</v>
      </c>
      <c r="K1251" s="30">
        <v>2880</v>
      </c>
      <c r="L1251" s="19">
        <f>DAY(Таблица14[[#This Row],[Д/проводки]])</f>
        <v>12</v>
      </c>
      <c r="M1251" s="19">
        <f>MONTH(Таблица14[[#This Row],[Д/проводки]])</f>
        <v>10</v>
      </c>
      <c r="N1251" s="19">
        <f>YEAR(Таблица14[[#This Row],[Д/проводки]])</f>
        <v>2015</v>
      </c>
    </row>
    <row r="1252" spans="1:14" x14ac:dyDescent="0.25">
      <c r="A1252" s="30">
        <v>964285</v>
      </c>
      <c r="B1252" s="30" t="s">
        <v>939</v>
      </c>
      <c r="C1252" s="16" t="s">
        <v>3157</v>
      </c>
      <c r="D1252" s="16">
        <v>13</v>
      </c>
      <c r="E1252" s="16" t="s">
        <v>3206</v>
      </c>
      <c r="F1252" s="30" t="s">
        <v>811</v>
      </c>
      <c r="G1252" s="30">
        <v>1002</v>
      </c>
      <c r="H1252" s="30">
        <v>4</v>
      </c>
      <c r="I1252" s="30">
        <v>2058</v>
      </c>
      <c r="J1252" s="38">
        <v>42289</v>
      </c>
      <c r="K1252" s="30">
        <v>2880</v>
      </c>
      <c r="L1252" s="19">
        <f>DAY(Таблица14[[#This Row],[Д/проводки]])</f>
        <v>12</v>
      </c>
      <c r="M1252" s="19">
        <f>MONTH(Таблица14[[#This Row],[Д/проводки]])</f>
        <v>10</v>
      </c>
      <c r="N1252" s="19">
        <f>YEAR(Таблица14[[#This Row],[Д/проводки]])</f>
        <v>2015</v>
      </c>
    </row>
    <row r="1253" spans="1:14" x14ac:dyDescent="0.25">
      <c r="A1253" s="30">
        <v>11831374</v>
      </c>
      <c r="B1253" s="30" t="s">
        <v>3218</v>
      </c>
      <c r="C1253" s="16" t="s">
        <v>3218</v>
      </c>
      <c r="D1253" s="16" t="s">
        <v>3218</v>
      </c>
      <c r="E1253" s="16" t="s">
        <v>3218</v>
      </c>
      <c r="F1253" s="16" t="s">
        <v>3218</v>
      </c>
      <c r="G1253" s="30">
        <v>1002</v>
      </c>
      <c r="H1253" s="30">
        <v>4</v>
      </c>
      <c r="I1253" s="30">
        <v>11752.4</v>
      </c>
      <c r="J1253" s="38">
        <v>42289</v>
      </c>
      <c r="K1253" s="30">
        <v>20812</v>
      </c>
      <c r="L1253" s="19">
        <f>DAY(Таблица14[[#This Row],[Д/проводки]])</f>
        <v>12</v>
      </c>
      <c r="M1253" s="19">
        <f>MONTH(Таблица14[[#This Row],[Д/проводки]])</f>
        <v>10</v>
      </c>
      <c r="N1253" s="19">
        <f>YEAR(Таблица14[[#This Row],[Д/проводки]])</f>
        <v>2015</v>
      </c>
    </row>
    <row r="1254" spans="1:14" x14ac:dyDescent="0.25">
      <c r="A1254" s="30">
        <v>393125</v>
      </c>
      <c r="B1254" s="30" t="s">
        <v>509</v>
      </c>
      <c r="C1254" s="16" t="s">
        <v>3190</v>
      </c>
      <c r="D1254" s="16">
        <v>16</v>
      </c>
      <c r="E1254" s="16" t="s">
        <v>2964</v>
      </c>
      <c r="F1254" s="30" t="s">
        <v>810</v>
      </c>
      <c r="G1254" s="30">
        <v>1001</v>
      </c>
      <c r="H1254" s="30">
        <v>4</v>
      </c>
      <c r="I1254" s="30">
        <v>11979.64</v>
      </c>
      <c r="J1254" s="38">
        <v>42290</v>
      </c>
      <c r="K1254" s="30">
        <v>20080</v>
      </c>
      <c r="L1254" s="19">
        <f>DAY(Таблица14[[#This Row],[Д/проводки]])</f>
        <v>13</v>
      </c>
      <c r="M1254" s="19">
        <f>MONTH(Таблица14[[#This Row],[Д/проводки]])</f>
        <v>10</v>
      </c>
      <c r="N1254" s="19">
        <f>YEAR(Таблица14[[#This Row],[Д/проводки]])</f>
        <v>2015</v>
      </c>
    </row>
    <row r="1255" spans="1:14" x14ac:dyDescent="0.25">
      <c r="A1255" s="30">
        <v>941464</v>
      </c>
      <c r="B1255" s="30" t="s">
        <v>923</v>
      </c>
      <c r="C1255" s="16" t="s">
        <v>3133</v>
      </c>
      <c r="D1255" s="16">
        <v>13</v>
      </c>
      <c r="E1255" s="16" t="s">
        <v>3206</v>
      </c>
      <c r="F1255" s="30" t="s">
        <v>811</v>
      </c>
      <c r="G1255" s="30">
        <v>1001</v>
      </c>
      <c r="H1255" s="30">
        <v>2</v>
      </c>
      <c r="I1255" s="30">
        <v>1035.3399999999999</v>
      </c>
      <c r="J1255" s="38">
        <v>42290</v>
      </c>
      <c r="K1255" s="30">
        <v>1440</v>
      </c>
      <c r="L1255" s="19">
        <f>DAY(Таблица14[[#This Row],[Д/проводки]])</f>
        <v>13</v>
      </c>
      <c r="M1255" s="19">
        <f>MONTH(Таблица14[[#This Row],[Д/проводки]])</f>
        <v>10</v>
      </c>
      <c r="N1255" s="19">
        <f>YEAR(Таблица14[[#This Row],[Д/проводки]])</f>
        <v>2015</v>
      </c>
    </row>
    <row r="1256" spans="1:14" x14ac:dyDescent="0.25">
      <c r="A1256" s="30">
        <v>858289</v>
      </c>
      <c r="B1256" s="30" t="s">
        <v>906</v>
      </c>
      <c r="C1256" s="16" t="s">
        <v>904</v>
      </c>
      <c r="D1256" s="16">
        <v>14</v>
      </c>
      <c r="E1256" s="16" t="s">
        <v>2938</v>
      </c>
      <c r="F1256" s="30" t="s">
        <v>811</v>
      </c>
      <c r="G1256" s="30">
        <v>1002</v>
      </c>
      <c r="H1256" s="30">
        <v>4</v>
      </c>
      <c r="I1256" s="30">
        <v>3348</v>
      </c>
      <c r="J1256" s="38">
        <v>42290</v>
      </c>
      <c r="K1256" s="30">
        <v>4936</v>
      </c>
      <c r="L1256" s="19">
        <f>DAY(Таблица14[[#This Row],[Д/проводки]])</f>
        <v>13</v>
      </c>
      <c r="M1256" s="19">
        <f>MONTH(Таблица14[[#This Row],[Д/проводки]])</f>
        <v>10</v>
      </c>
      <c r="N1256" s="19">
        <f>YEAR(Таблица14[[#This Row],[Д/проводки]])</f>
        <v>2015</v>
      </c>
    </row>
    <row r="1257" spans="1:14" x14ac:dyDescent="0.25">
      <c r="A1257" s="30">
        <v>408942</v>
      </c>
      <c r="B1257" s="30" t="s">
        <v>676</v>
      </c>
      <c r="C1257" s="16" t="s">
        <v>2990</v>
      </c>
      <c r="D1257" s="16">
        <v>16</v>
      </c>
      <c r="E1257" s="16" t="s">
        <v>2950</v>
      </c>
      <c r="F1257" s="30" t="s">
        <v>810</v>
      </c>
      <c r="G1257" s="30">
        <v>1001</v>
      </c>
      <c r="H1257" s="30">
        <v>4</v>
      </c>
      <c r="I1257" s="30">
        <v>10847.44</v>
      </c>
      <c r="J1257" s="38">
        <v>42291</v>
      </c>
      <c r="K1257" s="30">
        <v>16000</v>
      </c>
      <c r="L1257" s="19">
        <f>DAY(Таблица14[[#This Row],[Д/проводки]])</f>
        <v>14</v>
      </c>
      <c r="M1257" s="19">
        <f>MONTH(Таблица14[[#This Row],[Д/проводки]])</f>
        <v>10</v>
      </c>
      <c r="N1257" s="19">
        <f>YEAR(Таблица14[[#This Row],[Д/проводки]])</f>
        <v>2015</v>
      </c>
    </row>
    <row r="1258" spans="1:14" x14ac:dyDescent="0.25">
      <c r="A1258" s="30">
        <v>941464</v>
      </c>
      <c r="B1258" s="30" t="s">
        <v>923</v>
      </c>
      <c r="C1258" s="16" t="s">
        <v>3133</v>
      </c>
      <c r="D1258" s="16">
        <v>13</v>
      </c>
      <c r="E1258" s="16" t="s">
        <v>3206</v>
      </c>
      <c r="F1258" s="30" t="s">
        <v>811</v>
      </c>
      <c r="G1258" s="30">
        <v>1001</v>
      </c>
      <c r="H1258" s="30">
        <v>4</v>
      </c>
      <c r="I1258" s="30">
        <v>2070.6799999999998</v>
      </c>
      <c r="J1258" s="38">
        <v>42291</v>
      </c>
      <c r="K1258" s="30">
        <v>2880</v>
      </c>
      <c r="L1258" s="19">
        <f>DAY(Таблица14[[#This Row],[Д/проводки]])</f>
        <v>14</v>
      </c>
      <c r="M1258" s="19">
        <f>MONTH(Таблица14[[#This Row],[Д/проводки]])</f>
        <v>10</v>
      </c>
      <c r="N1258" s="19">
        <f>YEAR(Таблица14[[#This Row],[Д/проводки]])</f>
        <v>2015</v>
      </c>
    </row>
    <row r="1259" spans="1:14" x14ac:dyDescent="0.25">
      <c r="A1259" s="30">
        <v>408910</v>
      </c>
      <c r="B1259" s="30" t="s">
        <v>638</v>
      </c>
      <c r="C1259" s="16" t="s">
        <v>2988</v>
      </c>
      <c r="D1259" s="16">
        <v>16</v>
      </c>
      <c r="E1259" s="16" t="s">
        <v>2950</v>
      </c>
      <c r="F1259" s="30" t="s">
        <v>810</v>
      </c>
      <c r="G1259" s="30">
        <v>1002</v>
      </c>
      <c r="H1259" s="30">
        <v>4</v>
      </c>
      <c r="I1259" s="30">
        <v>10847.44</v>
      </c>
      <c r="J1259" s="38">
        <v>42291</v>
      </c>
      <c r="K1259" s="30">
        <v>16000</v>
      </c>
      <c r="L1259" s="19">
        <f>DAY(Таблица14[[#This Row],[Д/проводки]])</f>
        <v>14</v>
      </c>
      <c r="M1259" s="19">
        <f>MONTH(Таблица14[[#This Row],[Д/проводки]])</f>
        <v>10</v>
      </c>
      <c r="N1259" s="19">
        <f>YEAR(Таблица14[[#This Row],[Д/проводки]])</f>
        <v>2015</v>
      </c>
    </row>
    <row r="1260" spans="1:14" x14ac:dyDescent="0.25">
      <c r="A1260" s="30">
        <v>20185</v>
      </c>
      <c r="B1260" s="30" t="s">
        <v>931</v>
      </c>
      <c r="C1260" s="16" t="s">
        <v>3144</v>
      </c>
      <c r="D1260" s="16">
        <v>14</v>
      </c>
      <c r="E1260" s="16" t="s">
        <v>2941</v>
      </c>
      <c r="F1260" s="30" t="s">
        <v>811</v>
      </c>
      <c r="G1260" s="30">
        <v>1001</v>
      </c>
      <c r="H1260" s="30">
        <v>4</v>
      </c>
      <c r="I1260" s="30">
        <v>2462.7600000000002</v>
      </c>
      <c r="J1260" s="38">
        <v>42292</v>
      </c>
      <c r="K1260" s="30">
        <v>3620</v>
      </c>
      <c r="L1260" s="19">
        <f>DAY(Таблица14[[#This Row],[Д/проводки]])</f>
        <v>15</v>
      </c>
      <c r="M1260" s="19">
        <f>MONTH(Таблица14[[#This Row],[Д/проводки]])</f>
        <v>10</v>
      </c>
      <c r="N1260" s="19">
        <f>YEAR(Таблица14[[#This Row],[Д/проводки]])</f>
        <v>2015</v>
      </c>
    </row>
    <row r="1261" spans="1:14" x14ac:dyDescent="0.25">
      <c r="A1261" s="30">
        <v>828791</v>
      </c>
      <c r="B1261" s="30" t="s">
        <v>162</v>
      </c>
      <c r="C1261" s="16" t="s">
        <v>2954</v>
      </c>
      <c r="D1261" s="16">
        <v>15</v>
      </c>
      <c r="E1261" s="16" t="s">
        <v>2937</v>
      </c>
      <c r="F1261" s="30" t="s">
        <v>810</v>
      </c>
      <c r="G1261" s="30">
        <v>1001</v>
      </c>
      <c r="H1261" s="30">
        <v>4</v>
      </c>
      <c r="I1261" s="30">
        <v>9000</v>
      </c>
      <c r="J1261" s="38">
        <v>42292</v>
      </c>
      <c r="K1261" s="30">
        <v>13276</v>
      </c>
      <c r="L1261" s="19">
        <f>DAY(Таблица14[[#This Row],[Д/проводки]])</f>
        <v>15</v>
      </c>
      <c r="M1261" s="19">
        <f>MONTH(Таблица14[[#This Row],[Д/проводки]])</f>
        <v>10</v>
      </c>
      <c r="N1261" s="19">
        <f>YEAR(Таблица14[[#This Row],[Д/проводки]])</f>
        <v>2015</v>
      </c>
    </row>
    <row r="1262" spans="1:14" x14ac:dyDescent="0.25">
      <c r="A1262" s="30">
        <v>876262</v>
      </c>
      <c r="B1262" s="30" t="s">
        <v>947</v>
      </c>
      <c r="C1262" s="16" t="s">
        <v>3150</v>
      </c>
      <c r="D1262" s="16">
        <v>15</v>
      </c>
      <c r="E1262" s="16" t="s">
        <v>2948</v>
      </c>
      <c r="F1262" s="30" t="s">
        <v>811</v>
      </c>
      <c r="G1262" s="30">
        <v>1002</v>
      </c>
      <c r="H1262" s="30">
        <v>2</v>
      </c>
      <c r="I1262" s="30">
        <v>2389.84</v>
      </c>
      <c r="J1262" s="38">
        <v>42292</v>
      </c>
      <c r="K1262" s="30">
        <v>3242</v>
      </c>
      <c r="L1262" s="19">
        <f>DAY(Таблица14[[#This Row],[Д/проводки]])</f>
        <v>15</v>
      </c>
      <c r="M1262" s="19">
        <f>MONTH(Таблица14[[#This Row],[Д/проводки]])</f>
        <v>10</v>
      </c>
      <c r="N1262" s="19">
        <f>YEAR(Таблица14[[#This Row],[Д/проводки]])</f>
        <v>2015</v>
      </c>
    </row>
    <row r="1263" spans="1:14" x14ac:dyDescent="0.25">
      <c r="A1263" s="30">
        <v>941464</v>
      </c>
      <c r="B1263" s="30" t="s">
        <v>923</v>
      </c>
      <c r="C1263" s="16" t="s">
        <v>3133</v>
      </c>
      <c r="D1263" s="16">
        <v>13</v>
      </c>
      <c r="E1263" s="16" t="s">
        <v>3206</v>
      </c>
      <c r="F1263" s="30" t="s">
        <v>811</v>
      </c>
      <c r="G1263" s="30">
        <v>1002</v>
      </c>
      <c r="H1263" s="30">
        <v>4</v>
      </c>
      <c r="I1263" s="30">
        <v>2039.32</v>
      </c>
      <c r="J1263" s="38">
        <v>42292</v>
      </c>
      <c r="K1263" s="30">
        <v>2880</v>
      </c>
      <c r="L1263" s="19">
        <f>DAY(Таблица14[[#This Row],[Д/проводки]])</f>
        <v>15</v>
      </c>
      <c r="M1263" s="19">
        <f>MONTH(Таблица14[[#This Row],[Д/проводки]])</f>
        <v>10</v>
      </c>
      <c r="N1263" s="19">
        <f>YEAR(Таблица14[[#This Row],[Д/проводки]])</f>
        <v>2015</v>
      </c>
    </row>
    <row r="1264" spans="1:14" x14ac:dyDescent="0.25">
      <c r="A1264" s="30">
        <v>858289</v>
      </c>
      <c r="B1264" s="30" t="s">
        <v>906</v>
      </c>
      <c r="C1264" s="16" t="s">
        <v>904</v>
      </c>
      <c r="D1264" s="16">
        <v>14</v>
      </c>
      <c r="E1264" s="16" t="s">
        <v>2938</v>
      </c>
      <c r="F1264" s="30" t="s">
        <v>811</v>
      </c>
      <c r="G1264" s="30">
        <v>1001</v>
      </c>
      <c r="H1264" s="30">
        <v>4</v>
      </c>
      <c r="I1264" s="30">
        <v>3348</v>
      </c>
      <c r="J1264" s="38">
        <v>42293</v>
      </c>
      <c r="K1264" s="30">
        <v>4936</v>
      </c>
      <c r="L1264" s="19">
        <f>DAY(Таблица14[[#This Row],[Д/проводки]])</f>
        <v>16</v>
      </c>
      <c r="M1264" s="19">
        <f>MONTH(Таблица14[[#This Row],[Д/проводки]])</f>
        <v>10</v>
      </c>
      <c r="N1264" s="19">
        <f>YEAR(Таблица14[[#This Row],[Д/проводки]])</f>
        <v>2015</v>
      </c>
    </row>
    <row r="1265" spans="1:14" x14ac:dyDescent="0.25">
      <c r="A1265" s="30">
        <v>941464</v>
      </c>
      <c r="B1265" s="30" t="s">
        <v>923</v>
      </c>
      <c r="C1265" s="16" t="s">
        <v>3133</v>
      </c>
      <c r="D1265" s="16">
        <v>13</v>
      </c>
      <c r="E1265" s="16" t="s">
        <v>3206</v>
      </c>
      <c r="F1265" s="30" t="s">
        <v>811</v>
      </c>
      <c r="G1265" s="30">
        <v>1001</v>
      </c>
      <c r="H1265" s="30">
        <v>4</v>
      </c>
      <c r="I1265" s="30">
        <v>2070.6799999999998</v>
      </c>
      <c r="J1265" s="38">
        <v>42293</v>
      </c>
      <c r="K1265" s="30">
        <v>2880</v>
      </c>
      <c r="L1265" s="19">
        <f>DAY(Таблица14[[#This Row],[Д/проводки]])</f>
        <v>16</v>
      </c>
      <c r="M1265" s="19">
        <f>MONTH(Таблица14[[#This Row],[Д/проводки]])</f>
        <v>10</v>
      </c>
      <c r="N1265" s="19">
        <f>YEAR(Таблица14[[#This Row],[Д/проводки]])</f>
        <v>2015</v>
      </c>
    </row>
    <row r="1266" spans="1:14" x14ac:dyDescent="0.25">
      <c r="A1266" s="30">
        <v>759260</v>
      </c>
      <c r="B1266" s="30" t="s">
        <v>460</v>
      </c>
      <c r="C1266" s="16" t="s">
        <v>2648</v>
      </c>
      <c r="D1266" s="16">
        <v>16</v>
      </c>
      <c r="E1266" s="16" t="s">
        <v>2974</v>
      </c>
      <c r="F1266" s="30" t="s">
        <v>810</v>
      </c>
      <c r="G1266" s="30">
        <v>1002</v>
      </c>
      <c r="H1266" s="30">
        <v>4</v>
      </c>
      <c r="I1266" s="30">
        <v>10847.44</v>
      </c>
      <c r="J1266" s="38">
        <v>42293</v>
      </c>
      <c r="K1266" s="30">
        <v>16000</v>
      </c>
      <c r="L1266" s="19">
        <f>DAY(Таблица14[[#This Row],[Д/проводки]])</f>
        <v>16</v>
      </c>
      <c r="M1266" s="19">
        <f>MONTH(Таблица14[[#This Row],[Д/проводки]])</f>
        <v>10</v>
      </c>
      <c r="N1266" s="19">
        <f>YEAR(Таблица14[[#This Row],[Д/проводки]])</f>
        <v>2015</v>
      </c>
    </row>
    <row r="1267" spans="1:14" x14ac:dyDescent="0.25">
      <c r="A1267" s="30">
        <v>766825</v>
      </c>
      <c r="B1267" s="30" t="s">
        <v>189</v>
      </c>
      <c r="C1267" s="16" t="s">
        <v>2940</v>
      </c>
      <c r="D1267" s="16">
        <v>15</v>
      </c>
      <c r="E1267" s="16" t="s">
        <v>2937</v>
      </c>
      <c r="F1267" s="30" t="s">
        <v>810</v>
      </c>
      <c r="G1267" s="30">
        <v>1002</v>
      </c>
      <c r="H1267" s="30">
        <v>4</v>
      </c>
      <c r="I1267" s="30">
        <v>8576.2800000000007</v>
      </c>
      <c r="J1267" s="38">
        <v>42293</v>
      </c>
      <c r="K1267" s="30">
        <v>12652</v>
      </c>
      <c r="L1267" s="19">
        <f>DAY(Таблица14[[#This Row],[Д/проводки]])</f>
        <v>16</v>
      </c>
      <c r="M1267" s="19">
        <f>MONTH(Таблица14[[#This Row],[Д/проводки]])</f>
        <v>10</v>
      </c>
      <c r="N1267" s="19">
        <f>YEAR(Таблица14[[#This Row],[Д/проводки]])</f>
        <v>2015</v>
      </c>
    </row>
    <row r="1268" spans="1:14" x14ac:dyDescent="0.25">
      <c r="A1268" s="30">
        <v>964285</v>
      </c>
      <c r="B1268" s="30" t="s">
        <v>939</v>
      </c>
      <c r="C1268" s="16" t="s">
        <v>3157</v>
      </c>
      <c r="D1268" s="16">
        <v>13</v>
      </c>
      <c r="E1268" s="16" t="s">
        <v>3206</v>
      </c>
      <c r="F1268" s="30" t="s">
        <v>811</v>
      </c>
      <c r="G1268" s="30">
        <v>1002</v>
      </c>
      <c r="H1268" s="30">
        <v>4</v>
      </c>
      <c r="I1268" s="30">
        <v>2048.2399999999998</v>
      </c>
      <c r="J1268" s="38">
        <v>42293</v>
      </c>
      <c r="K1268" s="30">
        <v>3008</v>
      </c>
      <c r="L1268" s="19">
        <f>DAY(Таблица14[[#This Row],[Д/проводки]])</f>
        <v>16</v>
      </c>
      <c r="M1268" s="19">
        <f>MONTH(Таблица14[[#This Row],[Д/проводки]])</f>
        <v>10</v>
      </c>
      <c r="N1268" s="19">
        <f>YEAR(Таблица14[[#This Row],[Д/проводки]])</f>
        <v>2015</v>
      </c>
    </row>
    <row r="1269" spans="1:14" x14ac:dyDescent="0.25">
      <c r="A1269" s="30">
        <v>11825547</v>
      </c>
      <c r="B1269" s="30" t="s">
        <v>3218</v>
      </c>
      <c r="C1269" s="16" t="s">
        <v>3218</v>
      </c>
      <c r="D1269" s="16" t="s">
        <v>3218</v>
      </c>
      <c r="E1269" s="16" t="s">
        <v>3218</v>
      </c>
      <c r="F1269" s="16" t="s">
        <v>3218</v>
      </c>
      <c r="G1269" s="30">
        <v>1002</v>
      </c>
      <c r="H1269" s="30">
        <v>4</v>
      </c>
      <c r="I1269" s="30">
        <v>11752.4</v>
      </c>
      <c r="J1269" s="38">
        <v>42293</v>
      </c>
      <c r="K1269" s="30">
        <v>14912</v>
      </c>
      <c r="L1269" s="19">
        <f>DAY(Таблица14[[#This Row],[Д/проводки]])</f>
        <v>16</v>
      </c>
      <c r="M1269" s="19">
        <f>MONTH(Таблица14[[#This Row],[Д/проводки]])</f>
        <v>10</v>
      </c>
      <c r="N1269" s="19">
        <f>YEAR(Таблица14[[#This Row],[Д/проводки]])</f>
        <v>2015</v>
      </c>
    </row>
    <row r="1270" spans="1:14" x14ac:dyDescent="0.25">
      <c r="A1270" s="30">
        <v>11839126</v>
      </c>
      <c r="B1270" s="30" t="s">
        <v>3218</v>
      </c>
      <c r="C1270" s="16" t="s">
        <v>3218</v>
      </c>
      <c r="D1270" s="16" t="s">
        <v>3218</v>
      </c>
      <c r="E1270" s="16" t="s">
        <v>3218</v>
      </c>
      <c r="F1270" s="16" t="s">
        <v>3218</v>
      </c>
      <c r="G1270" s="30">
        <v>1002</v>
      </c>
      <c r="H1270" s="30">
        <v>4</v>
      </c>
      <c r="I1270" s="30">
        <v>10847.2</v>
      </c>
      <c r="J1270" s="38">
        <v>42293</v>
      </c>
      <c r="K1270" s="30">
        <v>15960</v>
      </c>
      <c r="L1270" s="19">
        <f>DAY(Таблица14[[#This Row],[Д/проводки]])</f>
        <v>16</v>
      </c>
      <c r="M1270" s="19">
        <f>MONTH(Таблица14[[#This Row],[Д/проводки]])</f>
        <v>10</v>
      </c>
      <c r="N1270" s="19">
        <f>YEAR(Таблица14[[#This Row],[Д/проводки]])</f>
        <v>2015</v>
      </c>
    </row>
    <row r="1271" spans="1:14" x14ac:dyDescent="0.25">
      <c r="A1271" s="30">
        <v>35263</v>
      </c>
      <c r="B1271" s="30" t="s">
        <v>919</v>
      </c>
      <c r="C1271" s="16" t="s">
        <v>918</v>
      </c>
      <c r="D1271" s="16">
        <v>16</v>
      </c>
      <c r="E1271" s="16" t="s">
        <v>2970</v>
      </c>
      <c r="F1271" s="30" t="s">
        <v>811</v>
      </c>
      <c r="G1271" s="30">
        <v>1001</v>
      </c>
      <c r="H1271" s="30">
        <v>4</v>
      </c>
      <c r="I1271" s="30">
        <v>3352.52</v>
      </c>
      <c r="J1271" s="38">
        <v>42294</v>
      </c>
      <c r="K1271" s="30">
        <v>4944</v>
      </c>
      <c r="L1271" s="19">
        <f>DAY(Таблица14[[#This Row],[Д/проводки]])</f>
        <v>17</v>
      </c>
      <c r="M1271" s="19">
        <f>MONTH(Таблица14[[#This Row],[Д/проводки]])</f>
        <v>10</v>
      </c>
      <c r="N1271" s="19">
        <f>YEAR(Таблица14[[#This Row],[Д/проводки]])</f>
        <v>2015</v>
      </c>
    </row>
    <row r="1272" spans="1:14" x14ac:dyDescent="0.25">
      <c r="A1272" s="30">
        <v>941464</v>
      </c>
      <c r="B1272" s="30" t="s">
        <v>923</v>
      </c>
      <c r="C1272" s="16" t="s">
        <v>3133</v>
      </c>
      <c r="D1272" s="16">
        <v>13</v>
      </c>
      <c r="E1272" s="16" t="s">
        <v>3206</v>
      </c>
      <c r="F1272" s="30" t="s">
        <v>811</v>
      </c>
      <c r="G1272" s="30">
        <v>1001</v>
      </c>
      <c r="H1272" s="30">
        <v>8</v>
      </c>
      <c r="I1272" s="30">
        <v>4141.3599999999997</v>
      </c>
      <c r="J1272" s="38">
        <v>42294</v>
      </c>
      <c r="K1272" s="30">
        <v>5760</v>
      </c>
      <c r="L1272" s="19">
        <f>DAY(Таблица14[[#This Row],[Д/проводки]])</f>
        <v>17</v>
      </c>
      <c r="M1272" s="19">
        <f>MONTH(Таблица14[[#This Row],[Д/проводки]])</f>
        <v>10</v>
      </c>
      <c r="N1272" s="19">
        <f>YEAR(Таблица14[[#This Row],[Д/проводки]])</f>
        <v>2015</v>
      </c>
    </row>
    <row r="1273" spans="1:14" x14ac:dyDescent="0.25">
      <c r="A1273" s="30">
        <v>447821</v>
      </c>
      <c r="B1273" s="30" t="s">
        <v>926</v>
      </c>
      <c r="C1273" s="16" t="s">
        <v>927</v>
      </c>
      <c r="D1273" s="16">
        <v>14</v>
      </c>
      <c r="E1273" s="16" t="s">
        <v>2941</v>
      </c>
      <c r="F1273" s="30" t="s">
        <v>811</v>
      </c>
      <c r="G1273" s="30">
        <v>1002</v>
      </c>
      <c r="H1273" s="30">
        <v>4</v>
      </c>
      <c r="I1273" s="30">
        <v>2453.56</v>
      </c>
      <c r="J1273" s="38">
        <v>42294</v>
      </c>
      <c r="K1273" s="30">
        <v>3480</v>
      </c>
      <c r="L1273" s="19">
        <f>DAY(Таблица14[[#This Row],[Д/проводки]])</f>
        <v>17</v>
      </c>
      <c r="M1273" s="19">
        <f>MONTH(Таблица14[[#This Row],[Д/проводки]])</f>
        <v>10</v>
      </c>
      <c r="N1273" s="19">
        <f>YEAR(Таблица14[[#This Row],[Д/проводки]])</f>
        <v>2015</v>
      </c>
    </row>
    <row r="1274" spans="1:14" x14ac:dyDescent="0.25">
      <c r="A1274" s="30">
        <v>876267</v>
      </c>
      <c r="B1274" s="30" t="s">
        <v>970</v>
      </c>
      <c r="C1274" s="16" t="s">
        <v>3145</v>
      </c>
      <c r="D1274" s="16">
        <v>16</v>
      </c>
      <c r="E1274" s="16" t="s">
        <v>2950</v>
      </c>
      <c r="F1274" s="30" t="s">
        <v>811</v>
      </c>
      <c r="G1274" s="30">
        <v>1002</v>
      </c>
      <c r="H1274" s="30">
        <v>4</v>
      </c>
      <c r="I1274" s="30">
        <v>6287.92</v>
      </c>
      <c r="J1274" s="38">
        <v>42294</v>
      </c>
      <c r="K1274" s="30">
        <v>7920</v>
      </c>
      <c r="L1274" s="19">
        <f>DAY(Таблица14[[#This Row],[Д/проводки]])</f>
        <v>17</v>
      </c>
      <c r="M1274" s="19">
        <f>MONTH(Таблица14[[#This Row],[Д/проводки]])</f>
        <v>10</v>
      </c>
      <c r="N1274" s="19">
        <f>YEAR(Таблица14[[#This Row],[Д/проводки]])</f>
        <v>2015</v>
      </c>
    </row>
    <row r="1275" spans="1:14" x14ac:dyDescent="0.25">
      <c r="A1275" s="30">
        <v>940253</v>
      </c>
      <c r="B1275" s="30" t="s">
        <v>888</v>
      </c>
      <c r="C1275" s="16" t="s">
        <v>2954</v>
      </c>
      <c r="D1275" s="16">
        <v>15</v>
      </c>
      <c r="E1275" s="16" t="s">
        <v>2937</v>
      </c>
      <c r="F1275" s="30" t="s">
        <v>811</v>
      </c>
      <c r="G1275" s="30">
        <v>1002</v>
      </c>
      <c r="H1275" s="30">
        <v>3</v>
      </c>
      <c r="I1275" s="30">
        <v>3238.98</v>
      </c>
      <c r="J1275" s="38">
        <v>42294</v>
      </c>
      <c r="K1275" s="30">
        <v>4290</v>
      </c>
      <c r="L1275" s="19">
        <f>DAY(Таблица14[[#This Row],[Д/проводки]])</f>
        <v>17</v>
      </c>
      <c r="M1275" s="19">
        <f>MONTH(Таблица14[[#This Row],[Д/проводки]])</f>
        <v>10</v>
      </c>
      <c r="N1275" s="19">
        <f>YEAR(Таблица14[[#This Row],[Д/проводки]])</f>
        <v>2015</v>
      </c>
    </row>
    <row r="1276" spans="1:14" x14ac:dyDescent="0.25">
      <c r="A1276" s="30">
        <v>20185</v>
      </c>
      <c r="B1276" s="30" t="s">
        <v>931</v>
      </c>
      <c r="C1276" s="16" t="s">
        <v>3144</v>
      </c>
      <c r="D1276" s="16">
        <v>14</v>
      </c>
      <c r="E1276" s="16" t="s">
        <v>2941</v>
      </c>
      <c r="F1276" s="30" t="s">
        <v>811</v>
      </c>
      <c r="G1276" s="30">
        <v>1001</v>
      </c>
      <c r="H1276" s="30">
        <v>4</v>
      </c>
      <c r="I1276" s="30">
        <v>2462.7600000000002</v>
      </c>
      <c r="J1276" s="38">
        <v>42295</v>
      </c>
      <c r="K1276" s="30">
        <v>3620</v>
      </c>
      <c r="L1276" s="19">
        <f>DAY(Таблица14[[#This Row],[Д/проводки]])</f>
        <v>18</v>
      </c>
      <c r="M1276" s="19">
        <f>MONTH(Таблица14[[#This Row],[Д/проводки]])</f>
        <v>10</v>
      </c>
      <c r="N1276" s="19">
        <f>YEAR(Таблица14[[#This Row],[Д/проводки]])</f>
        <v>2015</v>
      </c>
    </row>
    <row r="1277" spans="1:14" x14ac:dyDescent="0.25">
      <c r="A1277" s="30">
        <v>37846</v>
      </c>
      <c r="B1277" s="30" t="s">
        <v>347</v>
      </c>
      <c r="C1277" s="16" t="s">
        <v>927</v>
      </c>
      <c r="D1277" s="16">
        <v>14</v>
      </c>
      <c r="E1277" s="16" t="s">
        <v>2941</v>
      </c>
      <c r="F1277" s="30" t="s">
        <v>810</v>
      </c>
      <c r="G1277" s="30">
        <v>1001</v>
      </c>
      <c r="H1277" s="30">
        <v>4</v>
      </c>
      <c r="I1277" s="30">
        <v>7406.76</v>
      </c>
      <c r="J1277" s="38">
        <v>42295</v>
      </c>
      <c r="K1277" s="30">
        <v>10924</v>
      </c>
      <c r="L1277" s="19">
        <f>DAY(Таблица14[[#This Row],[Д/проводки]])</f>
        <v>18</v>
      </c>
      <c r="M1277" s="19">
        <f>MONTH(Таблица14[[#This Row],[Д/проводки]])</f>
        <v>10</v>
      </c>
      <c r="N1277" s="19">
        <f>YEAR(Таблица14[[#This Row],[Д/проводки]])</f>
        <v>2015</v>
      </c>
    </row>
    <row r="1278" spans="1:14" x14ac:dyDescent="0.25">
      <c r="A1278" s="30">
        <v>447821</v>
      </c>
      <c r="B1278" s="30" t="s">
        <v>926</v>
      </c>
      <c r="C1278" s="16" t="s">
        <v>927</v>
      </c>
      <c r="D1278" s="16">
        <v>14</v>
      </c>
      <c r="E1278" s="16" t="s">
        <v>2941</v>
      </c>
      <c r="F1278" s="30" t="s">
        <v>811</v>
      </c>
      <c r="G1278" s="30">
        <v>1001</v>
      </c>
      <c r="H1278" s="30">
        <v>4</v>
      </c>
      <c r="I1278" s="30">
        <v>2453.56</v>
      </c>
      <c r="J1278" s="38">
        <v>42295</v>
      </c>
      <c r="K1278" s="30">
        <v>3480</v>
      </c>
      <c r="L1278" s="19">
        <f>DAY(Таблица14[[#This Row],[Д/проводки]])</f>
        <v>18</v>
      </c>
      <c r="M1278" s="19">
        <f>MONTH(Таблица14[[#This Row],[Д/проводки]])</f>
        <v>10</v>
      </c>
      <c r="N1278" s="19">
        <f>YEAR(Таблица14[[#This Row],[Д/проводки]])</f>
        <v>2015</v>
      </c>
    </row>
    <row r="1279" spans="1:14" x14ac:dyDescent="0.25">
      <c r="A1279" s="30">
        <v>876254</v>
      </c>
      <c r="B1279" s="30" t="s">
        <v>975</v>
      </c>
      <c r="C1279" s="16" t="s">
        <v>3132</v>
      </c>
      <c r="D1279" s="16">
        <v>15</v>
      </c>
      <c r="E1279" s="16" t="s">
        <v>3003</v>
      </c>
      <c r="F1279" s="30" t="s">
        <v>811</v>
      </c>
      <c r="G1279" s="30">
        <v>1001</v>
      </c>
      <c r="H1279" s="30">
        <v>4</v>
      </c>
      <c r="I1279" s="30">
        <v>4644.08</v>
      </c>
      <c r="J1279" s="38">
        <v>42295</v>
      </c>
      <c r="K1279" s="30">
        <v>6300</v>
      </c>
      <c r="L1279" s="19">
        <f>DAY(Таблица14[[#This Row],[Д/проводки]])</f>
        <v>18</v>
      </c>
      <c r="M1279" s="19">
        <f>MONTH(Таблица14[[#This Row],[Д/проводки]])</f>
        <v>10</v>
      </c>
      <c r="N1279" s="19">
        <f>YEAR(Таблица14[[#This Row],[Д/проводки]])</f>
        <v>2015</v>
      </c>
    </row>
    <row r="1280" spans="1:14" x14ac:dyDescent="0.25">
      <c r="A1280" s="30">
        <v>876272</v>
      </c>
      <c r="B1280" s="30" t="s">
        <v>876</v>
      </c>
      <c r="C1280" s="16" t="s">
        <v>877</v>
      </c>
      <c r="D1280" s="16">
        <v>16</v>
      </c>
      <c r="E1280" s="16" t="s">
        <v>2950</v>
      </c>
      <c r="F1280" s="30" t="s">
        <v>811</v>
      </c>
      <c r="G1280" s="30">
        <v>1001</v>
      </c>
      <c r="H1280" s="30">
        <v>4</v>
      </c>
      <c r="I1280" s="30">
        <v>3593.04</v>
      </c>
      <c r="J1280" s="38">
        <v>42295</v>
      </c>
      <c r="K1280" s="30">
        <v>7452</v>
      </c>
      <c r="L1280" s="19">
        <f>DAY(Таблица14[[#This Row],[Д/проводки]])</f>
        <v>18</v>
      </c>
      <c r="M1280" s="19">
        <f>MONTH(Таблица14[[#This Row],[Д/проводки]])</f>
        <v>10</v>
      </c>
      <c r="N1280" s="19">
        <f>YEAR(Таблица14[[#This Row],[Д/проводки]])</f>
        <v>2015</v>
      </c>
    </row>
    <row r="1281" spans="1:14" x14ac:dyDescent="0.25">
      <c r="A1281" s="30">
        <v>685041</v>
      </c>
      <c r="B1281" s="30" t="s">
        <v>873</v>
      </c>
      <c r="C1281" s="16" t="s">
        <v>872</v>
      </c>
      <c r="D1281" s="16">
        <v>15</v>
      </c>
      <c r="E1281" s="16" t="s">
        <v>2948</v>
      </c>
      <c r="F1281" s="30" t="s">
        <v>811</v>
      </c>
      <c r="G1281" s="30">
        <v>1001</v>
      </c>
      <c r="H1281" s="30">
        <v>4</v>
      </c>
      <c r="I1281" s="30">
        <v>3400</v>
      </c>
      <c r="J1281" s="38">
        <v>42296</v>
      </c>
      <c r="K1281" s="30">
        <v>5016</v>
      </c>
      <c r="L1281" s="19">
        <f>DAY(Таблица14[[#This Row],[Д/проводки]])</f>
        <v>19</v>
      </c>
      <c r="M1281" s="19">
        <f>MONTH(Таблица14[[#This Row],[Д/проводки]])</f>
        <v>10</v>
      </c>
      <c r="N1281" s="19">
        <f>YEAR(Таблица14[[#This Row],[Д/проводки]])</f>
        <v>2015</v>
      </c>
    </row>
    <row r="1282" spans="1:14" x14ac:dyDescent="0.25">
      <c r="A1282" s="30">
        <v>764515</v>
      </c>
      <c r="B1282" s="30" t="s">
        <v>870</v>
      </c>
      <c r="C1282" s="16" t="s">
        <v>2960</v>
      </c>
      <c r="D1282" s="16">
        <v>15</v>
      </c>
      <c r="E1282" s="16" t="s">
        <v>2949</v>
      </c>
      <c r="F1282" s="30" t="s">
        <v>811</v>
      </c>
      <c r="G1282" s="30">
        <v>1001</v>
      </c>
      <c r="H1282" s="30">
        <v>2</v>
      </c>
      <c r="I1282" s="30">
        <v>1305.08</v>
      </c>
      <c r="J1282" s="38">
        <v>42296</v>
      </c>
      <c r="K1282" s="30">
        <v>1718</v>
      </c>
      <c r="L1282" s="19">
        <f>DAY(Таблица14[[#This Row],[Д/проводки]])</f>
        <v>19</v>
      </c>
      <c r="M1282" s="19">
        <f>MONTH(Таблица14[[#This Row],[Д/проводки]])</f>
        <v>10</v>
      </c>
      <c r="N1282" s="19">
        <f>YEAR(Таблица14[[#This Row],[Д/проводки]])</f>
        <v>2015</v>
      </c>
    </row>
    <row r="1283" spans="1:14" x14ac:dyDescent="0.25">
      <c r="A1283" s="30">
        <v>895249</v>
      </c>
      <c r="B1283" s="30" t="s">
        <v>901</v>
      </c>
      <c r="C1283" s="16" t="s">
        <v>899</v>
      </c>
      <c r="D1283" s="16">
        <v>14</v>
      </c>
      <c r="E1283" s="16" t="s">
        <v>2938</v>
      </c>
      <c r="F1283" s="30" t="s">
        <v>811</v>
      </c>
      <c r="G1283" s="30">
        <v>1001</v>
      </c>
      <c r="H1283" s="30">
        <v>2</v>
      </c>
      <c r="I1283" s="30">
        <v>1602.86</v>
      </c>
      <c r="J1283" s="38">
        <v>42296</v>
      </c>
      <c r="K1283" s="30">
        <v>2360</v>
      </c>
      <c r="L1283" s="19">
        <f>DAY(Таблица14[[#This Row],[Д/проводки]])</f>
        <v>19</v>
      </c>
      <c r="M1283" s="19">
        <f>MONTH(Таблица14[[#This Row],[Д/проводки]])</f>
        <v>10</v>
      </c>
      <c r="N1283" s="19">
        <f>YEAR(Таблица14[[#This Row],[Д/проводки]])</f>
        <v>2015</v>
      </c>
    </row>
    <row r="1284" spans="1:14" x14ac:dyDescent="0.25">
      <c r="A1284" s="30">
        <v>661740</v>
      </c>
      <c r="B1284" s="30" t="s">
        <v>154</v>
      </c>
      <c r="C1284" s="16" t="s">
        <v>2632</v>
      </c>
      <c r="D1284" s="16">
        <v>15</v>
      </c>
      <c r="E1284" s="16" t="s">
        <v>2937</v>
      </c>
      <c r="F1284" s="30" t="s">
        <v>810</v>
      </c>
      <c r="G1284" s="30">
        <v>1002</v>
      </c>
      <c r="H1284" s="30">
        <v>4</v>
      </c>
      <c r="I1284" s="30">
        <v>8576.2800000000007</v>
      </c>
      <c r="J1284" s="38">
        <v>42296</v>
      </c>
      <c r="K1284" s="30">
        <v>12652</v>
      </c>
      <c r="L1284" s="19">
        <f>DAY(Таблица14[[#This Row],[Д/проводки]])</f>
        <v>19</v>
      </c>
      <c r="M1284" s="19">
        <f>MONTH(Таблица14[[#This Row],[Д/проводки]])</f>
        <v>10</v>
      </c>
      <c r="N1284" s="19">
        <f>YEAR(Таблица14[[#This Row],[Д/проводки]])</f>
        <v>2015</v>
      </c>
    </row>
    <row r="1285" spans="1:14" x14ac:dyDescent="0.25">
      <c r="A1285" s="30">
        <v>447822</v>
      </c>
      <c r="B1285" s="30" t="s">
        <v>926</v>
      </c>
      <c r="C1285" s="16" t="s">
        <v>927</v>
      </c>
      <c r="D1285" s="16">
        <v>14</v>
      </c>
      <c r="E1285" s="16" t="s">
        <v>2941</v>
      </c>
      <c r="F1285" s="30" t="s">
        <v>811</v>
      </c>
      <c r="G1285" s="30">
        <v>1001</v>
      </c>
      <c r="H1285" s="30">
        <v>1</v>
      </c>
      <c r="I1285" s="30">
        <v>642.80999999999995</v>
      </c>
      <c r="J1285" s="38">
        <v>42297</v>
      </c>
      <c r="K1285" s="30">
        <v>890</v>
      </c>
      <c r="L1285" s="19">
        <f>DAY(Таблица14[[#This Row],[Д/проводки]])</f>
        <v>20</v>
      </c>
      <c r="M1285" s="19">
        <f>MONTH(Таблица14[[#This Row],[Д/проводки]])</f>
        <v>10</v>
      </c>
      <c r="N1285" s="19">
        <f>YEAR(Таблица14[[#This Row],[Д/проводки]])</f>
        <v>2015</v>
      </c>
    </row>
    <row r="1286" spans="1:14" x14ac:dyDescent="0.25">
      <c r="A1286" s="30">
        <v>661900</v>
      </c>
      <c r="B1286" s="30" t="s">
        <v>327</v>
      </c>
      <c r="C1286" s="16" t="s">
        <v>927</v>
      </c>
      <c r="D1286" s="16">
        <v>14</v>
      </c>
      <c r="E1286" s="16" t="s">
        <v>2941</v>
      </c>
      <c r="F1286" s="30" t="s">
        <v>810</v>
      </c>
      <c r="G1286" s="30">
        <v>1001</v>
      </c>
      <c r="H1286" s="30">
        <v>4</v>
      </c>
      <c r="I1286" s="30">
        <v>7050.84</v>
      </c>
      <c r="J1286" s="38">
        <v>42297</v>
      </c>
      <c r="K1286" s="30">
        <v>10400</v>
      </c>
      <c r="L1286" s="19">
        <f>DAY(Таблица14[[#This Row],[Д/проводки]])</f>
        <v>20</v>
      </c>
      <c r="M1286" s="19">
        <f>MONTH(Таблица14[[#This Row],[Д/проводки]])</f>
        <v>10</v>
      </c>
      <c r="N1286" s="19">
        <f>YEAR(Таблица14[[#This Row],[Д/проводки]])</f>
        <v>2015</v>
      </c>
    </row>
    <row r="1287" spans="1:14" x14ac:dyDescent="0.25">
      <c r="A1287" s="30">
        <v>765120</v>
      </c>
      <c r="B1287" s="30" t="s">
        <v>863</v>
      </c>
      <c r="C1287" s="16" t="s">
        <v>2940</v>
      </c>
      <c r="D1287" s="16">
        <v>15</v>
      </c>
      <c r="E1287" s="16" t="s">
        <v>2937</v>
      </c>
      <c r="F1287" s="30" t="s">
        <v>811</v>
      </c>
      <c r="G1287" s="30">
        <v>1001</v>
      </c>
      <c r="H1287" s="30">
        <v>4</v>
      </c>
      <c r="I1287" s="30">
        <v>3623.16</v>
      </c>
      <c r="J1287" s="38">
        <v>42297</v>
      </c>
      <c r="K1287" s="30">
        <v>5512</v>
      </c>
      <c r="L1287" s="19">
        <f>DAY(Таблица14[[#This Row],[Д/проводки]])</f>
        <v>20</v>
      </c>
      <c r="M1287" s="19">
        <f>MONTH(Таблица14[[#This Row],[Д/проводки]])</f>
        <v>10</v>
      </c>
      <c r="N1287" s="19">
        <f>YEAR(Таблица14[[#This Row],[Д/проводки]])</f>
        <v>2015</v>
      </c>
    </row>
    <row r="1288" spans="1:14" x14ac:dyDescent="0.25">
      <c r="A1288" s="30">
        <v>941464</v>
      </c>
      <c r="B1288" s="30" t="s">
        <v>923</v>
      </c>
      <c r="C1288" s="16" t="s">
        <v>3133</v>
      </c>
      <c r="D1288" s="16">
        <v>13</v>
      </c>
      <c r="E1288" s="16" t="s">
        <v>3206</v>
      </c>
      <c r="F1288" s="30" t="s">
        <v>811</v>
      </c>
      <c r="G1288" s="30">
        <v>1001</v>
      </c>
      <c r="H1288" s="30">
        <v>4</v>
      </c>
      <c r="I1288" s="30">
        <v>2070.6799999999998</v>
      </c>
      <c r="J1288" s="38">
        <v>42297</v>
      </c>
      <c r="K1288" s="30">
        <v>2880</v>
      </c>
      <c r="L1288" s="19">
        <f>DAY(Таблица14[[#This Row],[Д/проводки]])</f>
        <v>20</v>
      </c>
      <c r="M1288" s="19">
        <f>MONTH(Таблица14[[#This Row],[Д/проводки]])</f>
        <v>10</v>
      </c>
      <c r="N1288" s="19">
        <f>YEAR(Таблица14[[#This Row],[Д/проводки]])</f>
        <v>2015</v>
      </c>
    </row>
    <row r="1289" spans="1:14" x14ac:dyDescent="0.25">
      <c r="A1289" s="30">
        <v>887481</v>
      </c>
      <c r="B1289" s="30" t="s">
        <v>864</v>
      </c>
      <c r="C1289" s="16" t="s">
        <v>2940</v>
      </c>
      <c r="D1289" s="16">
        <v>15</v>
      </c>
      <c r="E1289" s="16" t="s">
        <v>2937</v>
      </c>
      <c r="F1289" s="30" t="s">
        <v>811</v>
      </c>
      <c r="G1289" s="30">
        <v>1002</v>
      </c>
      <c r="H1289" s="30">
        <v>1</v>
      </c>
      <c r="I1289" s="30">
        <v>739.04</v>
      </c>
      <c r="J1289" s="38">
        <v>42297</v>
      </c>
      <c r="K1289" s="30">
        <v>1153</v>
      </c>
      <c r="L1289" s="19">
        <f>DAY(Таблица14[[#This Row],[Д/проводки]])</f>
        <v>20</v>
      </c>
      <c r="M1289" s="19">
        <f>MONTH(Таблица14[[#This Row],[Д/проводки]])</f>
        <v>10</v>
      </c>
      <c r="N1289" s="19">
        <f>YEAR(Таблица14[[#This Row],[Д/проводки]])</f>
        <v>2015</v>
      </c>
    </row>
    <row r="1290" spans="1:14" x14ac:dyDescent="0.25">
      <c r="A1290" s="30">
        <v>20185</v>
      </c>
      <c r="B1290" s="30" t="s">
        <v>931</v>
      </c>
      <c r="C1290" s="16" t="s">
        <v>3144</v>
      </c>
      <c r="D1290" s="16">
        <v>14</v>
      </c>
      <c r="E1290" s="16" t="s">
        <v>2941</v>
      </c>
      <c r="F1290" s="30" t="s">
        <v>811</v>
      </c>
      <c r="G1290" s="30">
        <v>1001</v>
      </c>
      <c r="H1290" s="30">
        <v>4</v>
      </c>
      <c r="I1290" s="30">
        <v>2462.7600000000002</v>
      </c>
      <c r="J1290" s="38">
        <v>42298</v>
      </c>
      <c r="K1290" s="30">
        <v>3620</v>
      </c>
      <c r="L1290" s="19">
        <f>DAY(Таблица14[[#This Row],[Д/проводки]])</f>
        <v>21</v>
      </c>
      <c r="M1290" s="19">
        <f>MONTH(Таблица14[[#This Row],[Д/проводки]])</f>
        <v>10</v>
      </c>
      <c r="N1290" s="19">
        <f>YEAR(Таблица14[[#This Row],[Д/проводки]])</f>
        <v>2015</v>
      </c>
    </row>
    <row r="1291" spans="1:14" x14ac:dyDescent="0.25">
      <c r="A1291" s="30">
        <v>34477</v>
      </c>
      <c r="B1291" s="30" t="s">
        <v>920</v>
      </c>
      <c r="C1291" s="16" t="s">
        <v>2963</v>
      </c>
      <c r="D1291" s="16">
        <v>15</v>
      </c>
      <c r="E1291" s="16" t="s">
        <v>2937</v>
      </c>
      <c r="F1291" s="30" t="s">
        <v>811</v>
      </c>
      <c r="G1291" s="30">
        <v>1001</v>
      </c>
      <c r="H1291" s="30">
        <v>4</v>
      </c>
      <c r="I1291" s="30">
        <v>3467.8</v>
      </c>
      <c r="J1291" s="38">
        <v>42298</v>
      </c>
      <c r="K1291" s="30">
        <v>5388</v>
      </c>
      <c r="L1291" s="19">
        <f>DAY(Таблица14[[#This Row],[Д/проводки]])</f>
        <v>21</v>
      </c>
      <c r="M1291" s="19">
        <f>MONTH(Таблица14[[#This Row],[Д/проводки]])</f>
        <v>10</v>
      </c>
      <c r="N1291" s="19">
        <f>YEAR(Таблица14[[#This Row],[Д/проводки]])</f>
        <v>2015</v>
      </c>
    </row>
    <row r="1292" spans="1:14" x14ac:dyDescent="0.25">
      <c r="A1292" s="30">
        <v>447788</v>
      </c>
      <c r="B1292" s="30" t="s">
        <v>863</v>
      </c>
      <c r="C1292" s="16" t="s">
        <v>2940</v>
      </c>
      <c r="D1292" s="16">
        <v>15</v>
      </c>
      <c r="E1292" s="16" t="s">
        <v>2937</v>
      </c>
      <c r="F1292" s="30" t="s">
        <v>811</v>
      </c>
      <c r="G1292" s="30">
        <v>1001</v>
      </c>
      <c r="H1292" s="30">
        <v>1</v>
      </c>
      <c r="I1292" s="30">
        <v>1029</v>
      </c>
      <c r="J1292" s="38">
        <v>42298</v>
      </c>
      <c r="K1292" s="30">
        <v>1420</v>
      </c>
      <c r="L1292" s="19">
        <f>DAY(Таблица14[[#This Row],[Д/проводки]])</f>
        <v>21</v>
      </c>
      <c r="M1292" s="19">
        <f>MONTH(Таблица14[[#This Row],[Д/проводки]])</f>
        <v>10</v>
      </c>
      <c r="N1292" s="19">
        <f>YEAR(Таблица14[[#This Row],[Д/проводки]])</f>
        <v>2015</v>
      </c>
    </row>
    <row r="1293" spans="1:14" x14ac:dyDescent="0.25">
      <c r="A1293" s="30">
        <v>20185</v>
      </c>
      <c r="B1293" s="30" t="s">
        <v>931</v>
      </c>
      <c r="C1293" s="16" t="s">
        <v>3144</v>
      </c>
      <c r="D1293" s="16">
        <v>14</v>
      </c>
      <c r="E1293" s="16" t="s">
        <v>2941</v>
      </c>
      <c r="F1293" s="30" t="s">
        <v>811</v>
      </c>
      <c r="G1293" s="30">
        <v>1002</v>
      </c>
      <c r="H1293" s="30">
        <v>4</v>
      </c>
      <c r="I1293" s="30">
        <v>2465.6</v>
      </c>
      <c r="J1293" s="38">
        <v>42298</v>
      </c>
      <c r="K1293" s="30">
        <v>3620</v>
      </c>
      <c r="L1293" s="19">
        <f>DAY(Таблица14[[#This Row],[Д/проводки]])</f>
        <v>21</v>
      </c>
      <c r="M1293" s="19">
        <f>MONTH(Таблица14[[#This Row],[Д/проводки]])</f>
        <v>10</v>
      </c>
      <c r="N1293" s="19">
        <f>YEAR(Таблица14[[#This Row],[Д/проводки]])</f>
        <v>2015</v>
      </c>
    </row>
    <row r="1294" spans="1:14" x14ac:dyDescent="0.25">
      <c r="A1294" s="30">
        <v>765120</v>
      </c>
      <c r="B1294" s="30" t="s">
        <v>863</v>
      </c>
      <c r="C1294" s="16" t="s">
        <v>2940</v>
      </c>
      <c r="D1294" s="16">
        <v>15</v>
      </c>
      <c r="E1294" s="16" t="s">
        <v>2937</v>
      </c>
      <c r="F1294" s="30" t="s">
        <v>811</v>
      </c>
      <c r="G1294" s="30">
        <v>1002</v>
      </c>
      <c r="H1294" s="30">
        <v>12</v>
      </c>
      <c r="I1294" s="30">
        <v>11044.08</v>
      </c>
      <c r="J1294" s="38">
        <v>42298</v>
      </c>
      <c r="K1294" s="30">
        <v>16536</v>
      </c>
      <c r="L1294" s="19">
        <f>DAY(Таблица14[[#This Row],[Д/проводки]])</f>
        <v>21</v>
      </c>
      <c r="M1294" s="19">
        <f>MONTH(Таблица14[[#This Row],[Д/проводки]])</f>
        <v>10</v>
      </c>
      <c r="N1294" s="19">
        <f>YEAR(Таблица14[[#This Row],[Д/проводки]])</f>
        <v>2015</v>
      </c>
    </row>
    <row r="1295" spans="1:14" x14ac:dyDescent="0.25">
      <c r="A1295" s="30">
        <v>876262</v>
      </c>
      <c r="B1295" s="30" t="s">
        <v>947</v>
      </c>
      <c r="C1295" s="16" t="s">
        <v>3150</v>
      </c>
      <c r="D1295" s="16">
        <v>15</v>
      </c>
      <c r="E1295" s="16" t="s">
        <v>2948</v>
      </c>
      <c r="F1295" s="30" t="s">
        <v>811</v>
      </c>
      <c r="G1295" s="30">
        <v>1002</v>
      </c>
      <c r="H1295" s="30">
        <v>4</v>
      </c>
      <c r="I1295" s="30">
        <v>4779.68</v>
      </c>
      <c r="J1295" s="38">
        <v>42298</v>
      </c>
      <c r="K1295" s="30">
        <v>6484</v>
      </c>
      <c r="L1295" s="19">
        <f>DAY(Таблица14[[#This Row],[Д/проводки]])</f>
        <v>21</v>
      </c>
      <c r="M1295" s="19">
        <f>MONTH(Таблица14[[#This Row],[Д/проводки]])</f>
        <v>10</v>
      </c>
      <c r="N1295" s="19">
        <f>YEAR(Таблица14[[#This Row],[Д/проводки]])</f>
        <v>2015</v>
      </c>
    </row>
    <row r="1296" spans="1:14" x14ac:dyDescent="0.25">
      <c r="A1296" s="30">
        <v>11836175</v>
      </c>
      <c r="B1296" s="30" t="s">
        <v>3218</v>
      </c>
      <c r="C1296" s="16" t="s">
        <v>3218</v>
      </c>
      <c r="D1296" s="16" t="s">
        <v>3218</v>
      </c>
      <c r="E1296" s="16" t="s">
        <v>3218</v>
      </c>
      <c r="F1296" s="16" t="s">
        <v>3218</v>
      </c>
      <c r="G1296" s="30">
        <v>1002</v>
      </c>
      <c r="H1296" s="30">
        <v>4</v>
      </c>
      <c r="I1296" s="30">
        <v>16959.2</v>
      </c>
      <c r="J1296" s="38">
        <v>42298</v>
      </c>
      <c r="K1296" s="30">
        <v>21520</v>
      </c>
      <c r="L1296" s="19">
        <f>DAY(Таблица14[[#This Row],[Д/проводки]])</f>
        <v>21</v>
      </c>
      <c r="M1296" s="19">
        <f>MONTH(Таблица14[[#This Row],[Д/проводки]])</f>
        <v>10</v>
      </c>
      <c r="N1296" s="19">
        <f>YEAR(Таблица14[[#This Row],[Д/проводки]])</f>
        <v>2015</v>
      </c>
    </row>
    <row r="1297" spans="1:14" x14ac:dyDescent="0.25">
      <c r="A1297" s="30">
        <v>447821</v>
      </c>
      <c r="B1297" s="30" t="s">
        <v>926</v>
      </c>
      <c r="C1297" s="16" t="s">
        <v>927</v>
      </c>
      <c r="D1297" s="16">
        <v>14</v>
      </c>
      <c r="E1297" s="16" t="s">
        <v>2941</v>
      </c>
      <c r="F1297" s="30" t="s">
        <v>811</v>
      </c>
      <c r="G1297" s="30">
        <v>1001</v>
      </c>
      <c r="H1297" s="30">
        <v>4</v>
      </c>
      <c r="I1297" s="30">
        <v>2453.56</v>
      </c>
      <c r="J1297" s="38">
        <v>42299</v>
      </c>
      <c r="K1297" s="30">
        <v>3480</v>
      </c>
      <c r="L1297" s="19">
        <f>DAY(Таблица14[[#This Row],[Д/проводки]])</f>
        <v>22</v>
      </c>
      <c r="M1297" s="19">
        <f>MONTH(Таблица14[[#This Row],[Д/проводки]])</f>
        <v>10</v>
      </c>
      <c r="N1297" s="19">
        <f>YEAR(Таблица14[[#This Row],[Д/проводки]])</f>
        <v>2015</v>
      </c>
    </row>
    <row r="1298" spans="1:14" x14ac:dyDescent="0.25">
      <c r="A1298" s="30">
        <v>940253</v>
      </c>
      <c r="B1298" s="30" t="s">
        <v>888</v>
      </c>
      <c r="C1298" s="16" t="s">
        <v>2954</v>
      </c>
      <c r="D1298" s="16">
        <v>15</v>
      </c>
      <c r="E1298" s="16" t="s">
        <v>2937</v>
      </c>
      <c r="F1298" s="30" t="s">
        <v>811</v>
      </c>
      <c r="G1298" s="30">
        <v>1001</v>
      </c>
      <c r="H1298" s="30">
        <v>3</v>
      </c>
      <c r="I1298" s="30">
        <v>3238.98</v>
      </c>
      <c r="J1298" s="38">
        <v>42299</v>
      </c>
      <c r="K1298" s="30">
        <v>4290</v>
      </c>
      <c r="L1298" s="19">
        <f>DAY(Таблица14[[#This Row],[Д/проводки]])</f>
        <v>22</v>
      </c>
      <c r="M1298" s="19">
        <f>MONTH(Таблица14[[#This Row],[Д/проводки]])</f>
        <v>10</v>
      </c>
      <c r="N1298" s="19">
        <f>YEAR(Таблица14[[#This Row],[Д/проводки]])</f>
        <v>2015</v>
      </c>
    </row>
    <row r="1299" spans="1:14" x14ac:dyDescent="0.25">
      <c r="A1299" s="30">
        <v>661481</v>
      </c>
      <c r="B1299" s="30" t="s">
        <v>898</v>
      </c>
      <c r="C1299" s="16" t="s">
        <v>899</v>
      </c>
      <c r="D1299" s="16">
        <v>14</v>
      </c>
      <c r="E1299" s="16" t="s">
        <v>2938</v>
      </c>
      <c r="F1299" s="30" t="s">
        <v>811</v>
      </c>
      <c r="G1299" s="30">
        <v>1002</v>
      </c>
      <c r="H1299" s="30">
        <v>4</v>
      </c>
      <c r="I1299" s="30">
        <v>3186.48</v>
      </c>
      <c r="J1299" s="38">
        <v>42299</v>
      </c>
      <c r="K1299" s="30">
        <v>4700</v>
      </c>
      <c r="L1299" s="19">
        <f>DAY(Таблица14[[#This Row],[Д/проводки]])</f>
        <v>22</v>
      </c>
      <c r="M1299" s="19">
        <f>MONTH(Таблица14[[#This Row],[Д/проводки]])</f>
        <v>10</v>
      </c>
      <c r="N1299" s="19">
        <f>YEAR(Таблица14[[#This Row],[Д/проводки]])</f>
        <v>2015</v>
      </c>
    </row>
    <row r="1300" spans="1:14" x14ac:dyDescent="0.25">
      <c r="A1300" s="30">
        <v>665689</v>
      </c>
      <c r="B1300" s="30" t="s">
        <v>320</v>
      </c>
      <c r="C1300" s="16" t="s">
        <v>927</v>
      </c>
      <c r="D1300" s="16">
        <v>14</v>
      </c>
      <c r="E1300" s="16" t="s">
        <v>2941</v>
      </c>
      <c r="F1300" s="30" t="s">
        <v>810</v>
      </c>
      <c r="G1300" s="30">
        <v>1002</v>
      </c>
      <c r="H1300" s="30">
        <v>4</v>
      </c>
      <c r="I1300" s="30">
        <v>7406.76</v>
      </c>
      <c r="J1300" s="38">
        <v>42299</v>
      </c>
      <c r="K1300" s="30">
        <v>10924</v>
      </c>
      <c r="L1300" s="19">
        <f>DAY(Таблица14[[#This Row],[Д/проводки]])</f>
        <v>22</v>
      </c>
      <c r="M1300" s="19">
        <f>MONTH(Таблица14[[#This Row],[Д/проводки]])</f>
        <v>10</v>
      </c>
      <c r="N1300" s="19">
        <f>YEAR(Таблица14[[#This Row],[Д/проводки]])</f>
        <v>2015</v>
      </c>
    </row>
    <row r="1301" spans="1:14" x14ac:dyDescent="0.25">
      <c r="A1301" s="30">
        <v>11837818</v>
      </c>
      <c r="B1301" s="30" t="s">
        <v>3218</v>
      </c>
      <c r="C1301" s="16" t="s">
        <v>3218</v>
      </c>
      <c r="D1301" s="16" t="s">
        <v>3218</v>
      </c>
      <c r="E1301" s="16" t="s">
        <v>3218</v>
      </c>
      <c r="F1301" s="16" t="s">
        <v>3218</v>
      </c>
      <c r="G1301" s="30">
        <v>1002</v>
      </c>
      <c r="H1301" s="30">
        <v>4</v>
      </c>
      <c r="I1301" s="30">
        <v>15060.8</v>
      </c>
      <c r="J1301" s="38">
        <v>42299</v>
      </c>
      <c r="K1301" s="30">
        <v>19112</v>
      </c>
      <c r="L1301" s="19">
        <f>DAY(Таблица14[[#This Row],[Д/проводки]])</f>
        <v>22</v>
      </c>
      <c r="M1301" s="19">
        <f>MONTH(Таблица14[[#This Row],[Д/проводки]])</f>
        <v>10</v>
      </c>
      <c r="N1301" s="19">
        <f>YEAR(Таблица14[[#This Row],[Д/проводки]])</f>
        <v>2015</v>
      </c>
    </row>
    <row r="1302" spans="1:14" x14ac:dyDescent="0.25">
      <c r="A1302" s="30">
        <v>11843130</v>
      </c>
      <c r="B1302" s="30" t="s">
        <v>3218</v>
      </c>
      <c r="C1302" s="16" t="s">
        <v>3218</v>
      </c>
      <c r="D1302" s="16" t="s">
        <v>3218</v>
      </c>
      <c r="E1302" s="16" t="s">
        <v>3218</v>
      </c>
      <c r="F1302" s="16" t="s">
        <v>3218</v>
      </c>
      <c r="G1302" s="30">
        <v>1002</v>
      </c>
      <c r="H1302" s="30">
        <v>4</v>
      </c>
      <c r="I1302" s="30">
        <v>16006.8</v>
      </c>
      <c r="J1302" s="38">
        <v>42299</v>
      </c>
      <c r="K1302" s="30">
        <v>21976</v>
      </c>
      <c r="L1302" s="19">
        <f>DAY(Таблица14[[#This Row],[Д/проводки]])</f>
        <v>22</v>
      </c>
      <c r="M1302" s="19">
        <f>MONTH(Таблица14[[#This Row],[Д/проводки]])</f>
        <v>10</v>
      </c>
      <c r="N1302" s="19">
        <f>YEAR(Таблица14[[#This Row],[Д/проводки]])</f>
        <v>2015</v>
      </c>
    </row>
    <row r="1303" spans="1:14" x14ac:dyDescent="0.25">
      <c r="A1303" s="30">
        <v>20185</v>
      </c>
      <c r="B1303" s="30" t="s">
        <v>931</v>
      </c>
      <c r="C1303" s="16" t="s">
        <v>3144</v>
      </c>
      <c r="D1303" s="16">
        <v>14</v>
      </c>
      <c r="E1303" s="16" t="s">
        <v>2941</v>
      </c>
      <c r="F1303" s="30" t="s">
        <v>811</v>
      </c>
      <c r="G1303" s="30">
        <v>1001</v>
      </c>
      <c r="H1303" s="30">
        <v>2</v>
      </c>
      <c r="I1303" s="30">
        <v>1231.3800000000001</v>
      </c>
      <c r="J1303" s="38">
        <v>42300</v>
      </c>
      <c r="K1303" s="30">
        <v>1810</v>
      </c>
      <c r="L1303" s="19">
        <f>DAY(Таблица14[[#This Row],[Д/проводки]])</f>
        <v>23</v>
      </c>
      <c r="M1303" s="19">
        <f>MONTH(Таблица14[[#This Row],[Д/проводки]])</f>
        <v>10</v>
      </c>
      <c r="N1303" s="19">
        <f>YEAR(Таблица14[[#This Row],[Д/проводки]])</f>
        <v>2015</v>
      </c>
    </row>
    <row r="1304" spans="1:14" x14ac:dyDescent="0.25">
      <c r="A1304" s="30">
        <v>661644</v>
      </c>
      <c r="B1304" s="30" t="s">
        <v>682</v>
      </c>
      <c r="C1304" s="16" t="s">
        <v>877</v>
      </c>
      <c r="D1304" s="16">
        <v>16</v>
      </c>
      <c r="E1304" s="16" t="s">
        <v>2950</v>
      </c>
      <c r="F1304" s="30" t="s">
        <v>810</v>
      </c>
      <c r="G1304" s="30">
        <v>1001</v>
      </c>
      <c r="H1304" s="30">
        <v>4</v>
      </c>
      <c r="I1304" s="30">
        <v>10339</v>
      </c>
      <c r="J1304" s="38">
        <v>42300</v>
      </c>
      <c r="K1304" s="30">
        <v>15252</v>
      </c>
      <c r="L1304" s="19">
        <f>DAY(Таблица14[[#This Row],[Д/проводки]])</f>
        <v>23</v>
      </c>
      <c r="M1304" s="19">
        <f>MONTH(Таблица14[[#This Row],[Д/проводки]])</f>
        <v>10</v>
      </c>
      <c r="N1304" s="19">
        <f>YEAR(Таблица14[[#This Row],[Д/проводки]])</f>
        <v>2015</v>
      </c>
    </row>
    <row r="1305" spans="1:14" x14ac:dyDescent="0.25">
      <c r="A1305" s="30">
        <v>876264</v>
      </c>
      <c r="B1305" s="30" t="s">
        <v>961</v>
      </c>
      <c r="C1305" s="16" t="s">
        <v>962</v>
      </c>
      <c r="D1305" s="16">
        <v>16</v>
      </c>
      <c r="E1305" s="16" t="s">
        <v>2950</v>
      </c>
      <c r="F1305" s="30" t="s">
        <v>811</v>
      </c>
      <c r="G1305" s="30">
        <v>1001</v>
      </c>
      <c r="H1305" s="30">
        <v>4</v>
      </c>
      <c r="I1305" s="30">
        <v>5481.36</v>
      </c>
      <c r="J1305" s="38">
        <v>42300</v>
      </c>
      <c r="K1305" s="30">
        <v>6920</v>
      </c>
      <c r="L1305" s="19">
        <f>DAY(Таблица14[[#This Row],[Д/проводки]])</f>
        <v>23</v>
      </c>
      <c r="M1305" s="19">
        <f>MONTH(Таблица14[[#This Row],[Д/проводки]])</f>
        <v>10</v>
      </c>
      <c r="N1305" s="19">
        <f>YEAR(Таблица14[[#This Row],[Д/проводки]])</f>
        <v>2015</v>
      </c>
    </row>
    <row r="1306" spans="1:14" x14ac:dyDescent="0.25">
      <c r="A1306" s="30">
        <v>938854</v>
      </c>
      <c r="B1306" s="30" t="s">
        <v>359</v>
      </c>
      <c r="C1306" s="16" t="s">
        <v>2943</v>
      </c>
      <c r="D1306" s="16">
        <v>15</v>
      </c>
      <c r="E1306" s="16" t="s">
        <v>2942</v>
      </c>
      <c r="F1306" s="30" t="s">
        <v>810</v>
      </c>
      <c r="G1306" s="30">
        <v>1001</v>
      </c>
      <c r="H1306" s="30">
        <v>4</v>
      </c>
      <c r="I1306" s="30">
        <v>8576.2800000000007</v>
      </c>
      <c r="J1306" s="38">
        <v>42300</v>
      </c>
      <c r="K1306" s="30">
        <v>12652</v>
      </c>
      <c r="L1306" s="19">
        <f>DAY(Таблица14[[#This Row],[Д/проводки]])</f>
        <v>23</v>
      </c>
      <c r="M1306" s="19">
        <f>MONTH(Таблица14[[#This Row],[Д/проводки]])</f>
        <v>10</v>
      </c>
      <c r="N1306" s="19">
        <f>YEAR(Таблица14[[#This Row],[Д/проводки]])</f>
        <v>2015</v>
      </c>
    </row>
    <row r="1307" spans="1:14" x14ac:dyDescent="0.25">
      <c r="A1307" s="30">
        <v>941464</v>
      </c>
      <c r="B1307" s="30" t="s">
        <v>923</v>
      </c>
      <c r="C1307" s="16" t="s">
        <v>3133</v>
      </c>
      <c r="D1307" s="16">
        <v>13</v>
      </c>
      <c r="E1307" s="16" t="s">
        <v>3206</v>
      </c>
      <c r="F1307" s="30" t="s">
        <v>811</v>
      </c>
      <c r="G1307" s="30">
        <v>1001</v>
      </c>
      <c r="H1307" s="30">
        <v>4</v>
      </c>
      <c r="I1307" s="30">
        <v>2070.6799999999998</v>
      </c>
      <c r="J1307" s="38">
        <v>42300</v>
      </c>
      <c r="K1307" s="30">
        <v>2880</v>
      </c>
      <c r="L1307" s="19">
        <f>DAY(Таблица14[[#This Row],[Д/проводки]])</f>
        <v>23</v>
      </c>
      <c r="M1307" s="19">
        <f>MONTH(Таблица14[[#This Row],[Д/проводки]])</f>
        <v>10</v>
      </c>
      <c r="N1307" s="19">
        <f>YEAR(Таблица14[[#This Row],[Д/проводки]])</f>
        <v>2015</v>
      </c>
    </row>
    <row r="1308" spans="1:14" x14ac:dyDescent="0.25">
      <c r="A1308" s="30">
        <v>20185</v>
      </c>
      <c r="B1308" s="30" t="s">
        <v>931</v>
      </c>
      <c r="C1308" s="16" t="s">
        <v>3144</v>
      </c>
      <c r="D1308" s="16">
        <v>14</v>
      </c>
      <c r="E1308" s="16" t="s">
        <v>2941</v>
      </c>
      <c r="F1308" s="30" t="s">
        <v>811</v>
      </c>
      <c r="G1308" s="30">
        <v>1002</v>
      </c>
      <c r="H1308" s="30">
        <v>10</v>
      </c>
      <c r="I1308" s="30">
        <v>6164</v>
      </c>
      <c r="J1308" s="38">
        <v>42300</v>
      </c>
      <c r="K1308" s="30">
        <v>9050</v>
      </c>
      <c r="L1308" s="19">
        <f>DAY(Таблица14[[#This Row],[Д/проводки]])</f>
        <v>23</v>
      </c>
      <c r="M1308" s="19">
        <f>MONTH(Таблица14[[#This Row],[Д/проводки]])</f>
        <v>10</v>
      </c>
      <c r="N1308" s="19">
        <f>YEAR(Таблица14[[#This Row],[Д/проводки]])</f>
        <v>2015</v>
      </c>
    </row>
    <row r="1309" spans="1:14" x14ac:dyDescent="0.25">
      <c r="A1309" s="30">
        <v>37664</v>
      </c>
      <c r="B1309" s="30" t="s">
        <v>310</v>
      </c>
      <c r="C1309" s="16" t="s">
        <v>3129</v>
      </c>
      <c r="D1309" s="16">
        <v>13</v>
      </c>
      <c r="E1309" s="16" t="s">
        <v>3206</v>
      </c>
      <c r="F1309" s="30" t="s">
        <v>810</v>
      </c>
      <c r="G1309" s="30">
        <v>1002</v>
      </c>
      <c r="H1309" s="30">
        <v>4</v>
      </c>
      <c r="I1309" s="30">
        <v>5464.4</v>
      </c>
      <c r="J1309" s="38">
        <v>42300</v>
      </c>
      <c r="K1309" s="30">
        <v>8060</v>
      </c>
      <c r="L1309" s="19">
        <f>DAY(Таблица14[[#This Row],[Д/проводки]])</f>
        <v>23</v>
      </c>
      <c r="M1309" s="19">
        <f>MONTH(Таблица14[[#This Row],[Д/проводки]])</f>
        <v>10</v>
      </c>
      <c r="N1309" s="19">
        <f>YEAR(Таблица14[[#This Row],[Д/проводки]])</f>
        <v>2015</v>
      </c>
    </row>
    <row r="1310" spans="1:14" x14ac:dyDescent="0.25">
      <c r="A1310" s="30">
        <v>498828</v>
      </c>
      <c r="B1310" s="30" t="s">
        <v>924</v>
      </c>
      <c r="C1310" s="16" t="s">
        <v>3158</v>
      </c>
      <c r="D1310" s="16">
        <v>13</v>
      </c>
      <c r="E1310" s="16" t="s">
        <v>3206</v>
      </c>
      <c r="F1310" s="30" t="s">
        <v>811</v>
      </c>
      <c r="G1310" s="30">
        <v>1002</v>
      </c>
      <c r="H1310" s="30">
        <v>4</v>
      </c>
      <c r="I1310" s="30">
        <v>1753.16</v>
      </c>
      <c r="J1310" s="38">
        <v>42300</v>
      </c>
      <c r="K1310" s="30">
        <v>2560</v>
      </c>
      <c r="L1310" s="19">
        <f>DAY(Таблица14[[#This Row],[Д/проводки]])</f>
        <v>23</v>
      </c>
      <c r="M1310" s="19">
        <f>MONTH(Таблица14[[#This Row],[Д/проводки]])</f>
        <v>10</v>
      </c>
      <c r="N1310" s="19">
        <f>YEAR(Таблица14[[#This Row],[Д/проводки]])</f>
        <v>2015</v>
      </c>
    </row>
    <row r="1311" spans="1:14" x14ac:dyDescent="0.25">
      <c r="A1311" s="30">
        <v>661481</v>
      </c>
      <c r="B1311" s="30" t="s">
        <v>898</v>
      </c>
      <c r="C1311" s="16" t="s">
        <v>899</v>
      </c>
      <c r="D1311" s="16">
        <v>14</v>
      </c>
      <c r="E1311" s="16" t="s">
        <v>2938</v>
      </c>
      <c r="F1311" s="30" t="s">
        <v>811</v>
      </c>
      <c r="G1311" s="30">
        <v>1002</v>
      </c>
      <c r="H1311" s="30">
        <v>4</v>
      </c>
      <c r="I1311" s="30">
        <v>3186.48</v>
      </c>
      <c r="J1311" s="38">
        <v>42300</v>
      </c>
      <c r="K1311" s="30">
        <v>4700</v>
      </c>
      <c r="L1311" s="19">
        <f>DAY(Таблица14[[#This Row],[Д/проводки]])</f>
        <v>23</v>
      </c>
      <c r="M1311" s="19">
        <f>MONTH(Таблица14[[#This Row],[Д/проводки]])</f>
        <v>10</v>
      </c>
      <c r="N1311" s="19">
        <f>YEAR(Таблица14[[#This Row],[Д/проводки]])</f>
        <v>2015</v>
      </c>
    </row>
    <row r="1312" spans="1:14" x14ac:dyDescent="0.25">
      <c r="A1312" s="30">
        <v>685041</v>
      </c>
      <c r="B1312" s="30" t="s">
        <v>873</v>
      </c>
      <c r="C1312" s="16" t="s">
        <v>872</v>
      </c>
      <c r="D1312" s="16">
        <v>15</v>
      </c>
      <c r="E1312" s="16" t="s">
        <v>2948</v>
      </c>
      <c r="F1312" s="30" t="s">
        <v>811</v>
      </c>
      <c r="G1312" s="30">
        <v>1002</v>
      </c>
      <c r="H1312" s="30">
        <v>1</v>
      </c>
      <c r="I1312" s="30">
        <v>858.85</v>
      </c>
      <c r="J1312" s="38">
        <v>42300</v>
      </c>
      <c r="K1312" s="30">
        <v>1254</v>
      </c>
      <c r="L1312" s="19">
        <f>DAY(Таблица14[[#This Row],[Д/проводки]])</f>
        <v>23</v>
      </c>
      <c r="M1312" s="19">
        <f>MONTH(Таблица14[[#This Row],[Д/проводки]])</f>
        <v>10</v>
      </c>
      <c r="N1312" s="19">
        <f>YEAR(Таблица14[[#This Row],[Д/проводки]])</f>
        <v>2015</v>
      </c>
    </row>
    <row r="1313" spans="1:14" x14ac:dyDescent="0.25">
      <c r="A1313" s="30">
        <v>895249</v>
      </c>
      <c r="B1313" s="30" t="s">
        <v>901</v>
      </c>
      <c r="C1313" s="16" t="s">
        <v>899</v>
      </c>
      <c r="D1313" s="16">
        <v>14</v>
      </c>
      <c r="E1313" s="16" t="s">
        <v>2938</v>
      </c>
      <c r="F1313" s="30" t="s">
        <v>811</v>
      </c>
      <c r="G1313" s="30">
        <v>1002</v>
      </c>
      <c r="H1313" s="30">
        <v>1</v>
      </c>
      <c r="I1313" s="30">
        <v>809.36</v>
      </c>
      <c r="J1313" s="38">
        <v>42300</v>
      </c>
      <c r="K1313" s="30">
        <v>1180</v>
      </c>
      <c r="L1313" s="19">
        <f>DAY(Таблица14[[#This Row],[Д/проводки]])</f>
        <v>23</v>
      </c>
      <c r="M1313" s="19">
        <f>MONTH(Таблица14[[#This Row],[Д/проводки]])</f>
        <v>10</v>
      </c>
      <c r="N1313" s="19">
        <f>YEAR(Таблица14[[#This Row],[Д/проводки]])</f>
        <v>2015</v>
      </c>
    </row>
    <row r="1314" spans="1:14" x14ac:dyDescent="0.25">
      <c r="A1314" s="30">
        <v>964285</v>
      </c>
      <c r="B1314" s="30" t="s">
        <v>939</v>
      </c>
      <c r="C1314" s="16" t="s">
        <v>3157</v>
      </c>
      <c r="D1314" s="16">
        <v>13</v>
      </c>
      <c r="E1314" s="16" t="s">
        <v>3206</v>
      </c>
      <c r="F1314" s="30" t="s">
        <v>811</v>
      </c>
      <c r="G1314" s="30">
        <v>1002</v>
      </c>
      <c r="H1314" s="30">
        <v>8</v>
      </c>
      <c r="I1314" s="30">
        <v>4096.4799999999996</v>
      </c>
      <c r="J1314" s="38">
        <v>42300</v>
      </c>
      <c r="K1314" s="30">
        <v>6016</v>
      </c>
      <c r="L1314" s="19">
        <f>DAY(Таблица14[[#This Row],[Д/проводки]])</f>
        <v>23</v>
      </c>
      <c r="M1314" s="19">
        <f>MONTH(Таблица14[[#This Row],[Д/проводки]])</f>
        <v>10</v>
      </c>
      <c r="N1314" s="19">
        <f>YEAR(Таблица14[[#This Row],[Д/проводки]])</f>
        <v>2015</v>
      </c>
    </row>
    <row r="1315" spans="1:14" x14ac:dyDescent="0.25">
      <c r="A1315" s="30">
        <v>11844284</v>
      </c>
      <c r="B1315" s="30" t="s">
        <v>3218</v>
      </c>
      <c r="C1315" s="16" t="s">
        <v>3218</v>
      </c>
      <c r="D1315" s="16" t="s">
        <v>3218</v>
      </c>
      <c r="E1315" s="16" t="s">
        <v>3218</v>
      </c>
      <c r="F1315" s="16" t="s">
        <v>3218</v>
      </c>
      <c r="G1315" s="30">
        <v>1002</v>
      </c>
      <c r="H1315" s="30">
        <v>4</v>
      </c>
      <c r="I1315" s="30">
        <v>17654</v>
      </c>
      <c r="J1315" s="38">
        <v>42300</v>
      </c>
      <c r="K1315" s="30">
        <v>23064</v>
      </c>
      <c r="L1315" s="19">
        <f>DAY(Таблица14[[#This Row],[Д/проводки]])</f>
        <v>23</v>
      </c>
      <c r="M1315" s="19">
        <f>MONTH(Таблица14[[#This Row],[Д/проводки]])</f>
        <v>10</v>
      </c>
      <c r="N1315" s="19">
        <f>YEAR(Таблица14[[#This Row],[Д/проводки]])</f>
        <v>2015</v>
      </c>
    </row>
    <row r="1316" spans="1:14" x14ac:dyDescent="0.25">
      <c r="A1316" s="30">
        <v>35263</v>
      </c>
      <c r="B1316" s="30" t="s">
        <v>919</v>
      </c>
      <c r="C1316" s="16" t="s">
        <v>918</v>
      </c>
      <c r="D1316" s="16">
        <v>16</v>
      </c>
      <c r="E1316" s="16" t="s">
        <v>2970</v>
      </c>
      <c r="F1316" s="30" t="s">
        <v>811</v>
      </c>
      <c r="G1316" s="30">
        <v>1001</v>
      </c>
      <c r="H1316" s="30">
        <v>4</v>
      </c>
      <c r="I1316" s="30">
        <v>3352.52</v>
      </c>
      <c r="J1316" s="38">
        <v>42301</v>
      </c>
      <c r="K1316" s="30">
        <v>4944</v>
      </c>
      <c r="L1316" s="19">
        <f>DAY(Таблица14[[#This Row],[Д/проводки]])</f>
        <v>24</v>
      </c>
      <c r="M1316" s="19">
        <f>MONTH(Таблица14[[#This Row],[Д/проводки]])</f>
        <v>10</v>
      </c>
      <c r="N1316" s="19">
        <f>YEAR(Таблица14[[#This Row],[Д/проводки]])</f>
        <v>2015</v>
      </c>
    </row>
    <row r="1317" spans="1:14" x14ac:dyDescent="0.25">
      <c r="A1317" s="30">
        <v>685041</v>
      </c>
      <c r="B1317" s="30" t="s">
        <v>873</v>
      </c>
      <c r="C1317" s="16" t="s">
        <v>872</v>
      </c>
      <c r="D1317" s="16">
        <v>15</v>
      </c>
      <c r="E1317" s="16" t="s">
        <v>2948</v>
      </c>
      <c r="F1317" s="30" t="s">
        <v>811</v>
      </c>
      <c r="G1317" s="30">
        <v>1001</v>
      </c>
      <c r="H1317" s="30">
        <v>2</v>
      </c>
      <c r="I1317" s="30">
        <v>1700</v>
      </c>
      <c r="J1317" s="38">
        <v>42301</v>
      </c>
      <c r="K1317" s="30">
        <v>2508</v>
      </c>
      <c r="L1317" s="19">
        <f>DAY(Таблица14[[#This Row],[Д/проводки]])</f>
        <v>24</v>
      </c>
      <c r="M1317" s="19">
        <f>MONTH(Таблица14[[#This Row],[Д/проводки]])</f>
        <v>10</v>
      </c>
      <c r="N1317" s="19">
        <f>YEAR(Таблица14[[#This Row],[Д/проводки]])</f>
        <v>2015</v>
      </c>
    </row>
    <row r="1318" spans="1:14" x14ac:dyDescent="0.25">
      <c r="A1318" s="30">
        <v>941464</v>
      </c>
      <c r="B1318" s="30" t="s">
        <v>923</v>
      </c>
      <c r="C1318" s="16" t="s">
        <v>3133</v>
      </c>
      <c r="D1318" s="16">
        <v>13</v>
      </c>
      <c r="E1318" s="16" t="s">
        <v>3206</v>
      </c>
      <c r="F1318" s="30" t="s">
        <v>811</v>
      </c>
      <c r="G1318" s="30">
        <v>1001</v>
      </c>
      <c r="H1318" s="30">
        <v>4</v>
      </c>
      <c r="I1318" s="30">
        <v>2070.6799999999998</v>
      </c>
      <c r="J1318" s="38">
        <v>42301</v>
      </c>
      <c r="K1318" s="30">
        <v>2880</v>
      </c>
      <c r="L1318" s="19">
        <f>DAY(Таблица14[[#This Row],[Д/проводки]])</f>
        <v>24</v>
      </c>
      <c r="M1318" s="19">
        <f>MONTH(Таблица14[[#This Row],[Д/проводки]])</f>
        <v>10</v>
      </c>
      <c r="N1318" s="19">
        <f>YEAR(Таблица14[[#This Row],[Д/проводки]])</f>
        <v>2015</v>
      </c>
    </row>
    <row r="1319" spans="1:14" x14ac:dyDescent="0.25">
      <c r="A1319" s="30">
        <v>964285</v>
      </c>
      <c r="B1319" s="30" t="s">
        <v>939</v>
      </c>
      <c r="C1319" s="16" t="s">
        <v>3157</v>
      </c>
      <c r="D1319" s="16">
        <v>13</v>
      </c>
      <c r="E1319" s="16" t="s">
        <v>3206</v>
      </c>
      <c r="F1319" s="30" t="s">
        <v>811</v>
      </c>
      <c r="G1319" s="30">
        <v>1001</v>
      </c>
      <c r="H1319" s="30">
        <v>4</v>
      </c>
      <c r="I1319" s="30">
        <v>2062.6</v>
      </c>
      <c r="J1319" s="38">
        <v>42301</v>
      </c>
      <c r="K1319" s="30">
        <v>3008</v>
      </c>
      <c r="L1319" s="19">
        <f>DAY(Таблица14[[#This Row],[Д/проводки]])</f>
        <v>24</v>
      </c>
      <c r="M1319" s="19">
        <f>MONTH(Таблица14[[#This Row],[Д/проводки]])</f>
        <v>10</v>
      </c>
      <c r="N1319" s="19">
        <f>YEAR(Таблица14[[#This Row],[Д/проводки]])</f>
        <v>2015</v>
      </c>
    </row>
    <row r="1320" spans="1:14" x14ac:dyDescent="0.25">
      <c r="A1320" s="30">
        <v>20185</v>
      </c>
      <c r="B1320" s="30" t="s">
        <v>931</v>
      </c>
      <c r="C1320" s="16" t="s">
        <v>3144</v>
      </c>
      <c r="D1320" s="16">
        <v>14</v>
      </c>
      <c r="E1320" s="16" t="s">
        <v>2941</v>
      </c>
      <c r="F1320" s="30" t="s">
        <v>811</v>
      </c>
      <c r="G1320" s="30">
        <v>1002</v>
      </c>
      <c r="H1320" s="30">
        <v>5</v>
      </c>
      <c r="I1320" s="30">
        <v>3082</v>
      </c>
      <c r="J1320" s="38">
        <v>42301</v>
      </c>
      <c r="K1320" s="30">
        <v>4525</v>
      </c>
      <c r="L1320" s="19">
        <f>DAY(Таблица14[[#This Row],[Д/проводки]])</f>
        <v>24</v>
      </c>
      <c r="M1320" s="19">
        <f>MONTH(Таблица14[[#This Row],[Д/проводки]])</f>
        <v>10</v>
      </c>
      <c r="N1320" s="19">
        <f>YEAR(Таблица14[[#This Row],[Д/проводки]])</f>
        <v>2015</v>
      </c>
    </row>
    <row r="1321" spans="1:14" x14ac:dyDescent="0.25">
      <c r="A1321" s="30">
        <v>763967</v>
      </c>
      <c r="B1321" s="30" t="s">
        <v>482</v>
      </c>
      <c r="C1321" s="16" t="s">
        <v>2641</v>
      </c>
      <c r="D1321" s="16">
        <v>16</v>
      </c>
      <c r="E1321" s="16" t="s">
        <v>2977</v>
      </c>
      <c r="F1321" s="30" t="s">
        <v>810</v>
      </c>
      <c r="G1321" s="30">
        <v>1002</v>
      </c>
      <c r="H1321" s="30">
        <v>4</v>
      </c>
      <c r="I1321" s="30">
        <v>10847.44</v>
      </c>
      <c r="J1321" s="38">
        <v>42301</v>
      </c>
      <c r="K1321" s="30">
        <v>16000</v>
      </c>
      <c r="L1321" s="19">
        <f>DAY(Таблица14[[#This Row],[Д/проводки]])</f>
        <v>24</v>
      </c>
      <c r="M1321" s="19">
        <f>MONTH(Таблица14[[#This Row],[Д/проводки]])</f>
        <v>10</v>
      </c>
      <c r="N1321" s="19">
        <f>YEAR(Таблица14[[#This Row],[Д/проводки]])</f>
        <v>2015</v>
      </c>
    </row>
    <row r="1322" spans="1:14" x14ac:dyDescent="0.25">
      <c r="A1322" s="30">
        <v>939652</v>
      </c>
      <c r="B1322" s="30" t="s">
        <v>656</v>
      </c>
      <c r="C1322" s="16" t="s">
        <v>2988</v>
      </c>
      <c r="D1322" s="16">
        <v>16</v>
      </c>
      <c r="E1322" s="16" t="s">
        <v>2950</v>
      </c>
      <c r="F1322" s="30" t="s">
        <v>810</v>
      </c>
      <c r="G1322" s="30">
        <v>1002</v>
      </c>
      <c r="H1322" s="30">
        <v>4</v>
      </c>
      <c r="I1322" s="30">
        <v>11762.72</v>
      </c>
      <c r="J1322" s="38">
        <v>42301</v>
      </c>
      <c r="K1322" s="30">
        <v>17352</v>
      </c>
      <c r="L1322" s="19">
        <f>DAY(Таблица14[[#This Row],[Д/проводки]])</f>
        <v>24</v>
      </c>
      <c r="M1322" s="19">
        <f>MONTH(Таблица14[[#This Row],[Д/проводки]])</f>
        <v>10</v>
      </c>
      <c r="N1322" s="19">
        <f>YEAR(Таблица14[[#This Row],[Д/проводки]])</f>
        <v>2015</v>
      </c>
    </row>
    <row r="1323" spans="1:14" x14ac:dyDescent="0.25">
      <c r="A1323" s="30">
        <v>941907</v>
      </c>
      <c r="B1323" s="30" t="s">
        <v>133</v>
      </c>
      <c r="C1323" s="16" t="s">
        <v>2947</v>
      </c>
      <c r="D1323" s="16">
        <v>15</v>
      </c>
      <c r="E1323" s="16" t="s">
        <v>2937</v>
      </c>
      <c r="F1323" s="30" t="s">
        <v>810</v>
      </c>
      <c r="G1323" s="30">
        <v>1002</v>
      </c>
      <c r="H1323" s="30">
        <v>4</v>
      </c>
      <c r="I1323" s="30">
        <v>9000</v>
      </c>
      <c r="J1323" s="38">
        <v>42301</v>
      </c>
      <c r="K1323" s="30">
        <v>13276</v>
      </c>
      <c r="L1323" s="19">
        <f>DAY(Таблица14[[#This Row],[Д/проводки]])</f>
        <v>24</v>
      </c>
      <c r="M1323" s="19">
        <f>MONTH(Таблица14[[#This Row],[Д/проводки]])</f>
        <v>10</v>
      </c>
      <c r="N1323" s="19">
        <f>YEAR(Таблица14[[#This Row],[Д/проводки]])</f>
        <v>2015</v>
      </c>
    </row>
    <row r="1324" spans="1:14" x14ac:dyDescent="0.25">
      <c r="A1324" s="30">
        <v>964285</v>
      </c>
      <c r="B1324" s="30" t="s">
        <v>939</v>
      </c>
      <c r="C1324" s="16" t="s">
        <v>3157</v>
      </c>
      <c r="D1324" s="16">
        <v>13</v>
      </c>
      <c r="E1324" s="16" t="s">
        <v>3206</v>
      </c>
      <c r="F1324" s="30" t="s">
        <v>811</v>
      </c>
      <c r="G1324" s="30">
        <v>1002</v>
      </c>
      <c r="H1324" s="30">
        <v>4</v>
      </c>
      <c r="I1324" s="30">
        <v>2048.2399999999998</v>
      </c>
      <c r="J1324" s="38">
        <v>42301</v>
      </c>
      <c r="K1324" s="30">
        <v>3008</v>
      </c>
      <c r="L1324" s="19">
        <f>DAY(Таблица14[[#This Row],[Д/проводки]])</f>
        <v>24</v>
      </c>
      <c r="M1324" s="19">
        <f>MONTH(Таблица14[[#This Row],[Д/проводки]])</f>
        <v>10</v>
      </c>
      <c r="N1324" s="19">
        <f>YEAR(Таблица14[[#This Row],[Д/проводки]])</f>
        <v>2015</v>
      </c>
    </row>
    <row r="1325" spans="1:14" x14ac:dyDescent="0.25">
      <c r="A1325" s="30">
        <v>756286</v>
      </c>
      <c r="B1325" s="30" t="s">
        <v>913</v>
      </c>
      <c r="C1325" s="16" t="s">
        <v>2981</v>
      </c>
      <c r="D1325" s="16">
        <v>16</v>
      </c>
      <c r="E1325" s="16" t="s">
        <v>2964</v>
      </c>
      <c r="F1325" s="30" t="s">
        <v>811</v>
      </c>
      <c r="G1325" s="30">
        <v>1001</v>
      </c>
      <c r="H1325" s="30">
        <v>4</v>
      </c>
      <c r="I1325" s="30">
        <v>5321.48</v>
      </c>
      <c r="J1325" s="38">
        <v>42302</v>
      </c>
      <c r="K1325" s="30">
        <v>7848</v>
      </c>
      <c r="L1325" s="19">
        <f>DAY(Таблица14[[#This Row],[Д/проводки]])</f>
        <v>25</v>
      </c>
      <c r="M1325" s="19">
        <f>MONTH(Таблица14[[#This Row],[Д/проводки]])</f>
        <v>10</v>
      </c>
      <c r="N1325" s="19">
        <f>YEAR(Таблица14[[#This Row],[Д/проводки]])</f>
        <v>2015</v>
      </c>
    </row>
    <row r="1326" spans="1:14" x14ac:dyDescent="0.25">
      <c r="A1326" s="30">
        <v>34477</v>
      </c>
      <c r="B1326" s="30" t="s">
        <v>920</v>
      </c>
      <c r="C1326" s="16" t="s">
        <v>2963</v>
      </c>
      <c r="D1326" s="16">
        <v>15</v>
      </c>
      <c r="E1326" s="16" t="s">
        <v>2937</v>
      </c>
      <c r="F1326" s="30" t="s">
        <v>811</v>
      </c>
      <c r="G1326" s="30">
        <v>1002</v>
      </c>
      <c r="H1326" s="30">
        <v>4</v>
      </c>
      <c r="I1326" s="30">
        <v>3467.8</v>
      </c>
      <c r="J1326" s="38">
        <v>42302</v>
      </c>
      <c r="K1326" s="30">
        <v>5388</v>
      </c>
      <c r="L1326" s="19">
        <f>DAY(Таблица14[[#This Row],[Д/проводки]])</f>
        <v>25</v>
      </c>
      <c r="M1326" s="19">
        <f>MONTH(Таблица14[[#This Row],[Д/проводки]])</f>
        <v>10</v>
      </c>
      <c r="N1326" s="19">
        <f>YEAR(Таблица14[[#This Row],[Д/проводки]])</f>
        <v>2015</v>
      </c>
    </row>
    <row r="1327" spans="1:14" x14ac:dyDescent="0.25">
      <c r="A1327" s="30">
        <v>36225</v>
      </c>
      <c r="B1327" s="30" t="s">
        <v>945</v>
      </c>
      <c r="C1327" s="16" t="s">
        <v>2940</v>
      </c>
      <c r="D1327" s="16">
        <v>15</v>
      </c>
      <c r="E1327" s="16" t="s">
        <v>2937</v>
      </c>
      <c r="F1327" s="30" t="s">
        <v>811</v>
      </c>
      <c r="G1327" s="30">
        <v>1002</v>
      </c>
      <c r="H1327" s="30">
        <v>4</v>
      </c>
      <c r="I1327" s="30">
        <v>3955.92</v>
      </c>
      <c r="J1327" s="38">
        <v>42302</v>
      </c>
      <c r="K1327" s="30">
        <v>5916</v>
      </c>
      <c r="L1327" s="19">
        <f>DAY(Таблица14[[#This Row],[Д/проводки]])</f>
        <v>25</v>
      </c>
      <c r="M1327" s="19">
        <f>MONTH(Таблица14[[#This Row],[Д/проводки]])</f>
        <v>10</v>
      </c>
      <c r="N1327" s="19">
        <f>YEAR(Таблица14[[#This Row],[Д/проводки]])</f>
        <v>2015</v>
      </c>
    </row>
    <row r="1328" spans="1:14" x14ac:dyDescent="0.25">
      <c r="A1328" s="30">
        <v>685041</v>
      </c>
      <c r="B1328" s="30" t="s">
        <v>873</v>
      </c>
      <c r="C1328" s="16" t="s">
        <v>872</v>
      </c>
      <c r="D1328" s="16">
        <v>15</v>
      </c>
      <c r="E1328" s="16" t="s">
        <v>2948</v>
      </c>
      <c r="F1328" s="30" t="s">
        <v>811</v>
      </c>
      <c r="G1328" s="30">
        <v>1002</v>
      </c>
      <c r="H1328" s="30">
        <v>1</v>
      </c>
      <c r="I1328" s="30">
        <v>858.85</v>
      </c>
      <c r="J1328" s="38">
        <v>42302</v>
      </c>
      <c r="K1328" s="30">
        <v>1254</v>
      </c>
      <c r="L1328" s="19">
        <f>DAY(Таблица14[[#This Row],[Д/проводки]])</f>
        <v>25</v>
      </c>
      <c r="M1328" s="19">
        <f>MONTH(Таблица14[[#This Row],[Д/проводки]])</f>
        <v>10</v>
      </c>
      <c r="N1328" s="19">
        <f>YEAR(Таблица14[[#This Row],[Д/проводки]])</f>
        <v>2015</v>
      </c>
    </row>
    <row r="1329" spans="1:14" x14ac:dyDescent="0.25">
      <c r="A1329" s="30">
        <v>761819</v>
      </c>
      <c r="B1329" s="30" t="s">
        <v>800</v>
      </c>
      <c r="C1329" s="16" t="s">
        <v>3012</v>
      </c>
      <c r="D1329" s="16">
        <v>17</v>
      </c>
      <c r="E1329" s="16" t="s">
        <v>3011</v>
      </c>
      <c r="F1329" s="30" t="s">
        <v>810</v>
      </c>
      <c r="G1329" s="30">
        <v>1002</v>
      </c>
      <c r="H1329" s="30">
        <v>4</v>
      </c>
      <c r="I1329" s="30">
        <v>10644.08</v>
      </c>
      <c r="J1329" s="38">
        <v>42302</v>
      </c>
      <c r="K1329" s="30">
        <v>16332</v>
      </c>
      <c r="L1329" s="19">
        <f>DAY(Таблица14[[#This Row],[Д/проводки]])</f>
        <v>25</v>
      </c>
      <c r="M1329" s="19">
        <f>MONTH(Таблица14[[#This Row],[Д/проводки]])</f>
        <v>10</v>
      </c>
      <c r="N1329" s="19">
        <f>YEAR(Таблица14[[#This Row],[Д/проводки]])</f>
        <v>2015</v>
      </c>
    </row>
    <row r="1330" spans="1:14" x14ac:dyDescent="0.25">
      <c r="A1330" s="30">
        <v>876272</v>
      </c>
      <c r="B1330" s="30" t="s">
        <v>876</v>
      </c>
      <c r="C1330" s="16" t="s">
        <v>877</v>
      </c>
      <c r="D1330" s="16">
        <v>16</v>
      </c>
      <c r="E1330" s="16" t="s">
        <v>2950</v>
      </c>
      <c r="F1330" s="30" t="s">
        <v>811</v>
      </c>
      <c r="G1330" s="30">
        <v>1002</v>
      </c>
      <c r="H1330" s="30">
        <v>4</v>
      </c>
      <c r="I1330" s="30">
        <v>5491.52</v>
      </c>
      <c r="J1330" s="38">
        <v>42302</v>
      </c>
      <c r="K1330" s="30">
        <v>7452</v>
      </c>
      <c r="L1330" s="19">
        <f>DAY(Таблица14[[#This Row],[Д/проводки]])</f>
        <v>25</v>
      </c>
      <c r="M1330" s="19">
        <f>MONTH(Таблица14[[#This Row],[Д/проводки]])</f>
        <v>10</v>
      </c>
      <c r="N1330" s="19">
        <f>YEAR(Таблица14[[#This Row],[Д/проводки]])</f>
        <v>2015</v>
      </c>
    </row>
    <row r="1331" spans="1:14" x14ac:dyDescent="0.25">
      <c r="A1331" s="30">
        <v>941464</v>
      </c>
      <c r="B1331" s="30" t="s">
        <v>923</v>
      </c>
      <c r="C1331" s="16" t="s">
        <v>3133</v>
      </c>
      <c r="D1331" s="16">
        <v>13</v>
      </c>
      <c r="E1331" s="16" t="s">
        <v>3206</v>
      </c>
      <c r="F1331" s="30" t="s">
        <v>811</v>
      </c>
      <c r="G1331" s="30">
        <v>1002</v>
      </c>
      <c r="H1331" s="30">
        <v>4</v>
      </c>
      <c r="I1331" s="30">
        <v>2039.32</v>
      </c>
      <c r="J1331" s="38">
        <v>42302</v>
      </c>
      <c r="K1331" s="30">
        <v>2880</v>
      </c>
      <c r="L1331" s="19">
        <f>DAY(Таблица14[[#This Row],[Д/проводки]])</f>
        <v>25</v>
      </c>
      <c r="M1331" s="19">
        <f>MONTH(Таблица14[[#This Row],[Д/проводки]])</f>
        <v>10</v>
      </c>
      <c r="N1331" s="19">
        <f>YEAR(Таблица14[[#This Row],[Д/проводки]])</f>
        <v>2015</v>
      </c>
    </row>
    <row r="1332" spans="1:14" x14ac:dyDescent="0.25">
      <c r="A1332" s="30">
        <v>895824</v>
      </c>
      <c r="B1332" s="30" t="s">
        <v>892</v>
      </c>
      <c r="C1332" s="16" t="s">
        <v>2991</v>
      </c>
      <c r="D1332" s="16">
        <v>16</v>
      </c>
      <c r="E1332" s="16" t="s">
        <v>2950</v>
      </c>
      <c r="F1332" s="30" t="s">
        <v>811</v>
      </c>
      <c r="G1332" s="30">
        <v>1001</v>
      </c>
      <c r="H1332" s="30">
        <v>1</v>
      </c>
      <c r="I1332" s="30">
        <v>1491.52</v>
      </c>
      <c r="J1332" s="38">
        <v>42303</v>
      </c>
      <c r="K1332" s="30">
        <v>2024</v>
      </c>
      <c r="L1332" s="19">
        <f>DAY(Таблица14[[#This Row],[Д/проводки]])</f>
        <v>26</v>
      </c>
      <c r="M1332" s="19">
        <f>MONTH(Таблица14[[#This Row],[Д/проводки]])</f>
        <v>10</v>
      </c>
      <c r="N1332" s="19">
        <f>YEAR(Таблица14[[#This Row],[Д/проводки]])</f>
        <v>2015</v>
      </c>
    </row>
    <row r="1333" spans="1:14" x14ac:dyDescent="0.25">
      <c r="A1333" s="30">
        <v>941595</v>
      </c>
      <c r="B1333" s="30" t="s">
        <v>695</v>
      </c>
      <c r="C1333" s="16" t="s">
        <v>877</v>
      </c>
      <c r="D1333" s="16">
        <v>16</v>
      </c>
      <c r="E1333" s="16" t="s">
        <v>2950</v>
      </c>
      <c r="F1333" s="30" t="s">
        <v>810</v>
      </c>
      <c r="G1333" s="30">
        <v>1001</v>
      </c>
      <c r="H1333" s="30">
        <v>4</v>
      </c>
      <c r="I1333" s="30">
        <v>10847.44</v>
      </c>
      <c r="J1333" s="38">
        <v>42303</v>
      </c>
      <c r="K1333" s="30">
        <v>16000</v>
      </c>
      <c r="L1333" s="19">
        <f>DAY(Таблица14[[#This Row],[Д/проводки]])</f>
        <v>26</v>
      </c>
      <c r="M1333" s="19">
        <f>MONTH(Таблица14[[#This Row],[Д/проводки]])</f>
        <v>10</v>
      </c>
      <c r="N1333" s="19">
        <f>YEAR(Таблица14[[#This Row],[Д/проводки]])</f>
        <v>2015</v>
      </c>
    </row>
    <row r="1334" spans="1:14" x14ac:dyDescent="0.25">
      <c r="A1334" s="30">
        <v>964285</v>
      </c>
      <c r="B1334" s="30" t="s">
        <v>939</v>
      </c>
      <c r="C1334" s="16" t="s">
        <v>3157</v>
      </c>
      <c r="D1334" s="16">
        <v>13</v>
      </c>
      <c r="E1334" s="16" t="s">
        <v>3206</v>
      </c>
      <c r="F1334" s="30" t="s">
        <v>811</v>
      </c>
      <c r="G1334" s="30">
        <v>1001</v>
      </c>
      <c r="H1334" s="30">
        <v>4</v>
      </c>
      <c r="I1334" s="30">
        <v>2062.6</v>
      </c>
      <c r="J1334" s="38">
        <v>42303</v>
      </c>
      <c r="K1334" s="30">
        <v>3008</v>
      </c>
      <c r="L1334" s="19">
        <f>DAY(Таблица14[[#This Row],[Д/проводки]])</f>
        <v>26</v>
      </c>
      <c r="M1334" s="19">
        <f>MONTH(Таблица14[[#This Row],[Д/проводки]])</f>
        <v>10</v>
      </c>
      <c r="N1334" s="19">
        <f>YEAR(Таблица14[[#This Row],[Д/проводки]])</f>
        <v>2015</v>
      </c>
    </row>
    <row r="1335" spans="1:14" x14ac:dyDescent="0.25">
      <c r="A1335" s="30">
        <v>941464</v>
      </c>
      <c r="B1335" s="30" t="s">
        <v>923</v>
      </c>
      <c r="C1335" s="16" t="s">
        <v>3133</v>
      </c>
      <c r="D1335" s="16">
        <v>13</v>
      </c>
      <c r="E1335" s="16" t="s">
        <v>3206</v>
      </c>
      <c r="F1335" s="30" t="s">
        <v>811</v>
      </c>
      <c r="G1335" s="30">
        <v>1002</v>
      </c>
      <c r="H1335" s="30">
        <v>4</v>
      </c>
      <c r="I1335" s="30">
        <v>2039.32</v>
      </c>
      <c r="J1335" s="38">
        <v>42303</v>
      </c>
      <c r="K1335" s="30">
        <v>2880</v>
      </c>
      <c r="L1335" s="19">
        <f>DAY(Таблица14[[#This Row],[Д/проводки]])</f>
        <v>26</v>
      </c>
      <c r="M1335" s="19">
        <f>MONTH(Таблица14[[#This Row],[Д/проводки]])</f>
        <v>10</v>
      </c>
      <c r="N1335" s="19">
        <f>YEAR(Таблица14[[#This Row],[Д/проводки]])</f>
        <v>2015</v>
      </c>
    </row>
    <row r="1336" spans="1:14" x14ac:dyDescent="0.25">
      <c r="A1336" s="30">
        <v>964285</v>
      </c>
      <c r="B1336" s="30" t="s">
        <v>939</v>
      </c>
      <c r="C1336" s="16" t="s">
        <v>3157</v>
      </c>
      <c r="D1336" s="16">
        <v>13</v>
      </c>
      <c r="E1336" s="16" t="s">
        <v>3206</v>
      </c>
      <c r="F1336" s="30" t="s">
        <v>811</v>
      </c>
      <c r="G1336" s="30">
        <v>1002</v>
      </c>
      <c r="H1336" s="30">
        <v>10</v>
      </c>
      <c r="I1336" s="30">
        <v>5120.6000000000004</v>
      </c>
      <c r="J1336" s="38">
        <v>42303</v>
      </c>
      <c r="K1336" s="30">
        <v>7520</v>
      </c>
      <c r="L1336" s="19">
        <f>DAY(Таблица14[[#This Row],[Д/проводки]])</f>
        <v>26</v>
      </c>
      <c r="M1336" s="19">
        <f>MONTH(Таблица14[[#This Row],[Д/проводки]])</f>
        <v>10</v>
      </c>
      <c r="N1336" s="19">
        <f>YEAR(Таблица14[[#This Row],[Д/проводки]])</f>
        <v>2015</v>
      </c>
    </row>
    <row r="1337" spans="1:14" x14ac:dyDescent="0.25">
      <c r="A1337" s="30">
        <v>11839697</v>
      </c>
      <c r="B1337" s="30" t="s">
        <v>3218</v>
      </c>
      <c r="C1337" s="16" t="s">
        <v>3218</v>
      </c>
      <c r="D1337" s="16" t="s">
        <v>3218</v>
      </c>
      <c r="E1337" s="16" t="s">
        <v>3218</v>
      </c>
      <c r="F1337" s="16" t="s">
        <v>3218</v>
      </c>
      <c r="G1337" s="30">
        <v>1002</v>
      </c>
      <c r="H1337" s="30">
        <v>4</v>
      </c>
      <c r="I1337" s="30">
        <v>11006.8</v>
      </c>
      <c r="J1337" s="38">
        <v>42303</v>
      </c>
      <c r="K1337" s="30">
        <v>15144</v>
      </c>
      <c r="L1337" s="19">
        <f>DAY(Таблица14[[#This Row],[Д/проводки]])</f>
        <v>26</v>
      </c>
      <c r="M1337" s="19">
        <f>MONTH(Таблица14[[#This Row],[Д/проводки]])</f>
        <v>10</v>
      </c>
      <c r="N1337" s="19">
        <f>YEAR(Таблица14[[#This Row],[Д/проводки]])</f>
        <v>2015</v>
      </c>
    </row>
    <row r="1338" spans="1:14" x14ac:dyDescent="0.25">
      <c r="A1338" s="30">
        <v>11848982</v>
      </c>
      <c r="B1338" s="30" t="s">
        <v>3218</v>
      </c>
      <c r="C1338" s="16" t="s">
        <v>3218</v>
      </c>
      <c r="D1338" s="16" t="s">
        <v>3218</v>
      </c>
      <c r="E1338" s="16" t="s">
        <v>3218</v>
      </c>
      <c r="F1338" s="16" t="s">
        <v>3218</v>
      </c>
      <c r="G1338" s="30">
        <v>1001</v>
      </c>
      <c r="H1338" s="30">
        <v>4</v>
      </c>
      <c r="I1338" s="30">
        <v>11322</v>
      </c>
      <c r="J1338" s="38">
        <v>42304</v>
      </c>
      <c r="K1338" s="30">
        <v>14652</v>
      </c>
      <c r="L1338" s="19">
        <f>DAY(Таблица14[[#This Row],[Д/проводки]])</f>
        <v>27</v>
      </c>
      <c r="M1338" s="19">
        <f>MONTH(Таблица14[[#This Row],[Д/проводки]])</f>
        <v>10</v>
      </c>
      <c r="N1338" s="19">
        <f>YEAR(Таблица14[[#This Row],[Д/проводки]])</f>
        <v>2015</v>
      </c>
    </row>
    <row r="1339" spans="1:14" x14ac:dyDescent="0.25">
      <c r="A1339" s="30">
        <v>20185</v>
      </c>
      <c r="B1339" s="30" t="s">
        <v>931</v>
      </c>
      <c r="C1339" s="16" t="s">
        <v>3144</v>
      </c>
      <c r="D1339" s="16">
        <v>14</v>
      </c>
      <c r="E1339" s="16" t="s">
        <v>2941</v>
      </c>
      <c r="F1339" s="30" t="s">
        <v>811</v>
      </c>
      <c r="G1339" s="30">
        <v>1002</v>
      </c>
      <c r="H1339" s="30">
        <v>2</v>
      </c>
      <c r="I1339" s="30">
        <v>1232.8</v>
      </c>
      <c r="J1339" s="38">
        <v>42304</v>
      </c>
      <c r="K1339" s="30">
        <v>1810</v>
      </c>
      <c r="L1339" s="19">
        <f>DAY(Таблица14[[#This Row],[Д/проводки]])</f>
        <v>27</v>
      </c>
      <c r="M1339" s="19">
        <f>MONTH(Таблица14[[#This Row],[Д/проводки]])</f>
        <v>10</v>
      </c>
      <c r="N1339" s="19">
        <f>YEAR(Таблица14[[#This Row],[Д/проводки]])</f>
        <v>2015</v>
      </c>
    </row>
    <row r="1340" spans="1:14" x14ac:dyDescent="0.25">
      <c r="A1340" s="30">
        <v>661724</v>
      </c>
      <c r="B1340" s="30" t="s">
        <v>205</v>
      </c>
      <c r="C1340" s="16" t="s">
        <v>2633</v>
      </c>
      <c r="D1340" s="16">
        <v>16</v>
      </c>
      <c r="E1340" s="16" t="s">
        <v>3208</v>
      </c>
      <c r="F1340" s="30" t="s">
        <v>810</v>
      </c>
      <c r="G1340" s="30">
        <v>1002</v>
      </c>
      <c r="H1340" s="30">
        <v>4</v>
      </c>
      <c r="I1340" s="30">
        <v>10339</v>
      </c>
      <c r="J1340" s="38">
        <v>42304</v>
      </c>
      <c r="K1340" s="30">
        <v>15252</v>
      </c>
      <c r="L1340" s="19">
        <f>DAY(Таблица14[[#This Row],[Д/проводки]])</f>
        <v>27</v>
      </c>
      <c r="M1340" s="19">
        <f>MONTH(Таблица14[[#This Row],[Д/проводки]])</f>
        <v>10</v>
      </c>
      <c r="N1340" s="19">
        <f>YEAR(Таблица14[[#This Row],[Д/проводки]])</f>
        <v>2015</v>
      </c>
    </row>
    <row r="1341" spans="1:14" x14ac:dyDescent="0.25">
      <c r="A1341" s="30">
        <v>665764</v>
      </c>
      <c r="B1341" s="30" t="s">
        <v>714</v>
      </c>
      <c r="C1341" s="16" t="s">
        <v>2951</v>
      </c>
      <c r="D1341" s="16">
        <v>16</v>
      </c>
      <c r="E1341" s="16" t="s">
        <v>2950</v>
      </c>
      <c r="F1341" s="30" t="s">
        <v>810</v>
      </c>
      <c r="G1341" s="30">
        <v>1002</v>
      </c>
      <c r="H1341" s="30">
        <v>4</v>
      </c>
      <c r="I1341" s="30">
        <v>10339</v>
      </c>
      <c r="J1341" s="38">
        <v>42304</v>
      </c>
      <c r="K1341" s="30">
        <v>15252</v>
      </c>
      <c r="L1341" s="19">
        <f>DAY(Таблица14[[#This Row],[Д/проводки]])</f>
        <v>27</v>
      </c>
      <c r="M1341" s="19">
        <f>MONTH(Таблица14[[#This Row],[Д/проводки]])</f>
        <v>10</v>
      </c>
      <c r="N1341" s="19">
        <f>YEAR(Таблица14[[#This Row],[Д/проводки]])</f>
        <v>2015</v>
      </c>
    </row>
    <row r="1342" spans="1:14" x14ac:dyDescent="0.25">
      <c r="A1342" s="30">
        <v>903584</v>
      </c>
      <c r="B1342" s="30" t="s">
        <v>197</v>
      </c>
      <c r="C1342" s="16" t="s">
        <v>2940</v>
      </c>
      <c r="D1342" s="16">
        <v>15</v>
      </c>
      <c r="E1342" s="16" t="s">
        <v>2937</v>
      </c>
      <c r="F1342" s="30" t="s">
        <v>810</v>
      </c>
      <c r="G1342" s="30">
        <v>1002</v>
      </c>
      <c r="H1342" s="30">
        <v>4</v>
      </c>
      <c r="I1342" s="30">
        <v>9000</v>
      </c>
      <c r="J1342" s="38">
        <v>42304</v>
      </c>
      <c r="K1342" s="30">
        <v>13276</v>
      </c>
      <c r="L1342" s="19">
        <f>DAY(Таблица14[[#This Row],[Д/проводки]])</f>
        <v>27</v>
      </c>
      <c r="M1342" s="19">
        <f>MONTH(Таблица14[[#This Row],[Д/проводки]])</f>
        <v>10</v>
      </c>
      <c r="N1342" s="19">
        <f>YEAR(Таблица14[[#This Row],[Д/проводки]])</f>
        <v>2015</v>
      </c>
    </row>
    <row r="1343" spans="1:14" x14ac:dyDescent="0.25">
      <c r="A1343" s="30">
        <v>20185</v>
      </c>
      <c r="B1343" s="30" t="s">
        <v>931</v>
      </c>
      <c r="C1343" s="16" t="s">
        <v>3144</v>
      </c>
      <c r="D1343" s="16">
        <v>14</v>
      </c>
      <c r="E1343" s="16" t="s">
        <v>2941</v>
      </c>
      <c r="F1343" s="30" t="s">
        <v>811</v>
      </c>
      <c r="G1343" s="30">
        <v>1001</v>
      </c>
      <c r="H1343" s="30">
        <v>4</v>
      </c>
      <c r="I1343" s="30">
        <v>2462.7600000000002</v>
      </c>
      <c r="J1343" s="38">
        <v>42305</v>
      </c>
      <c r="K1343" s="30">
        <v>3620</v>
      </c>
      <c r="L1343" s="19">
        <f>DAY(Таблица14[[#This Row],[Д/проводки]])</f>
        <v>28</v>
      </c>
      <c r="M1343" s="19">
        <f>MONTH(Таблица14[[#This Row],[Д/проводки]])</f>
        <v>10</v>
      </c>
      <c r="N1343" s="19">
        <f>YEAR(Таблица14[[#This Row],[Д/проводки]])</f>
        <v>2015</v>
      </c>
    </row>
    <row r="1344" spans="1:14" x14ac:dyDescent="0.25">
      <c r="A1344" s="30">
        <v>447821</v>
      </c>
      <c r="B1344" s="30" t="s">
        <v>926</v>
      </c>
      <c r="C1344" s="16" t="s">
        <v>927</v>
      </c>
      <c r="D1344" s="16">
        <v>14</v>
      </c>
      <c r="E1344" s="16" t="s">
        <v>2941</v>
      </c>
      <c r="F1344" s="30" t="s">
        <v>811</v>
      </c>
      <c r="G1344" s="30">
        <v>1001</v>
      </c>
      <c r="H1344" s="30">
        <v>4</v>
      </c>
      <c r="I1344" s="30">
        <v>2453.56</v>
      </c>
      <c r="J1344" s="38">
        <v>42305</v>
      </c>
      <c r="K1344" s="30">
        <v>3480</v>
      </c>
      <c r="L1344" s="19">
        <f>DAY(Таблица14[[#This Row],[Д/проводки]])</f>
        <v>28</v>
      </c>
      <c r="M1344" s="19">
        <f>MONTH(Таблица14[[#This Row],[Д/проводки]])</f>
        <v>10</v>
      </c>
      <c r="N1344" s="19">
        <f>YEAR(Таблица14[[#This Row],[Д/проводки]])</f>
        <v>2015</v>
      </c>
    </row>
    <row r="1345" spans="1:14" x14ac:dyDescent="0.25">
      <c r="A1345" s="30">
        <v>895249</v>
      </c>
      <c r="B1345" s="30" t="s">
        <v>901</v>
      </c>
      <c r="C1345" s="16" t="s">
        <v>899</v>
      </c>
      <c r="D1345" s="16">
        <v>14</v>
      </c>
      <c r="E1345" s="16" t="s">
        <v>2938</v>
      </c>
      <c r="F1345" s="30" t="s">
        <v>811</v>
      </c>
      <c r="G1345" s="30">
        <v>1001</v>
      </c>
      <c r="H1345" s="30">
        <v>1</v>
      </c>
      <c r="I1345" s="30">
        <v>801.44</v>
      </c>
      <c r="J1345" s="38">
        <v>42305</v>
      </c>
      <c r="K1345" s="30">
        <v>1180</v>
      </c>
      <c r="L1345" s="19">
        <f>DAY(Таблица14[[#This Row],[Д/проводки]])</f>
        <v>28</v>
      </c>
      <c r="M1345" s="19">
        <f>MONTH(Таблица14[[#This Row],[Д/проводки]])</f>
        <v>10</v>
      </c>
      <c r="N1345" s="19">
        <f>YEAR(Таблица14[[#This Row],[Д/проводки]])</f>
        <v>2015</v>
      </c>
    </row>
    <row r="1346" spans="1:14" x14ac:dyDescent="0.25">
      <c r="A1346" s="30">
        <v>941464</v>
      </c>
      <c r="B1346" s="30" t="s">
        <v>923</v>
      </c>
      <c r="C1346" s="16" t="s">
        <v>3133</v>
      </c>
      <c r="D1346" s="16">
        <v>13</v>
      </c>
      <c r="E1346" s="16" t="s">
        <v>3206</v>
      </c>
      <c r="F1346" s="30" t="s">
        <v>811</v>
      </c>
      <c r="G1346" s="30">
        <v>1001</v>
      </c>
      <c r="H1346" s="30">
        <v>4</v>
      </c>
      <c r="I1346" s="30">
        <v>2070.6799999999998</v>
      </c>
      <c r="J1346" s="38">
        <v>42305</v>
      </c>
      <c r="K1346" s="30">
        <v>2880</v>
      </c>
      <c r="L1346" s="19">
        <f>DAY(Таблица14[[#This Row],[Д/проводки]])</f>
        <v>28</v>
      </c>
      <c r="M1346" s="19">
        <f>MONTH(Таблица14[[#This Row],[Д/проводки]])</f>
        <v>10</v>
      </c>
      <c r="N1346" s="19">
        <f>YEAR(Таблица14[[#This Row],[Д/проводки]])</f>
        <v>2015</v>
      </c>
    </row>
    <row r="1347" spans="1:14" x14ac:dyDescent="0.25">
      <c r="A1347" s="30">
        <v>447809</v>
      </c>
      <c r="B1347" s="30" t="s">
        <v>873</v>
      </c>
      <c r="C1347" s="16" t="s">
        <v>872</v>
      </c>
      <c r="D1347" s="16">
        <v>15</v>
      </c>
      <c r="E1347" s="16" t="s">
        <v>2948</v>
      </c>
      <c r="F1347" s="30" t="s">
        <v>811</v>
      </c>
      <c r="G1347" s="30">
        <v>1002</v>
      </c>
      <c r="H1347" s="30">
        <v>1</v>
      </c>
      <c r="I1347" s="30">
        <v>985.59</v>
      </c>
      <c r="J1347" s="38">
        <v>42305</v>
      </c>
      <c r="K1347" s="30">
        <v>1419</v>
      </c>
      <c r="L1347" s="19">
        <f>DAY(Таблица14[[#This Row],[Д/проводки]])</f>
        <v>28</v>
      </c>
      <c r="M1347" s="19">
        <f>MONTH(Таблица14[[#This Row],[Д/проводки]])</f>
        <v>10</v>
      </c>
      <c r="N1347" s="19">
        <f>YEAR(Таблица14[[#This Row],[Д/проводки]])</f>
        <v>2015</v>
      </c>
    </row>
    <row r="1348" spans="1:14" x14ac:dyDescent="0.25">
      <c r="A1348" s="30">
        <v>754181</v>
      </c>
      <c r="B1348" s="30" t="s">
        <v>867</v>
      </c>
      <c r="C1348" s="16" t="s">
        <v>3130</v>
      </c>
      <c r="D1348" s="16">
        <v>15</v>
      </c>
      <c r="E1348" s="16" t="s">
        <v>2948</v>
      </c>
      <c r="F1348" s="30" t="s">
        <v>811</v>
      </c>
      <c r="G1348" s="30">
        <v>1002</v>
      </c>
      <c r="H1348" s="30">
        <v>4</v>
      </c>
      <c r="I1348" s="30">
        <v>3966.12</v>
      </c>
      <c r="J1348" s="38">
        <v>42305</v>
      </c>
      <c r="K1348" s="30">
        <v>5852</v>
      </c>
      <c r="L1348" s="19">
        <f>DAY(Таблица14[[#This Row],[Д/проводки]])</f>
        <v>28</v>
      </c>
      <c r="M1348" s="19">
        <f>MONTH(Таблица14[[#This Row],[Д/проводки]])</f>
        <v>10</v>
      </c>
      <c r="N1348" s="19">
        <f>YEAR(Таблица14[[#This Row],[Д/проводки]])</f>
        <v>2015</v>
      </c>
    </row>
    <row r="1349" spans="1:14" x14ac:dyDescent="0.25">
      <c r="A1349" s="30">
        <v>876257</v>
      </c>
      <c r="B1349" s="30" t="s">
        <v>885</v>
      </c>
      <c r="C1349" s="16" t="s">
        <v>3156</v>
      </c>
      <c r="D1349" s="16">
        <v>14</v>
      </c>
      <c r="E1349" s="16" t="s">
        <v>2938</v>
      </c>
      <c r="F1349" s="30" t="s">
        <v>811</v>
      </c>
      <c r="G1349" s="30">
        <v>1002</v>
      </c>
      <c r="H1349" s="30">
        <v>1</v>
      </c>
      <c r="I1349" s="30">
        <v>625.25</v>
      </c>
      <c r="J1349" s="38">
        <v>42305</v>
      </c>
      <c r="K1349" s="30">
        <v>910</v>
      </c>
      <c r="L1349" s="19">
        <f>DAY(Таблица14[[#This Row],[Д/проводки]])</f>
        <v>28</v>
      </c>
      <c r="M1349" s="19">
        <f>MONTH(Таблица14[[#This Row],[Д/проводки]])</f>
        <v>10</v>
      </c>
      <c r="N1349" s="19">
        <f>YEAR(Таблица14[[#This Row],[Д/проводки]])</f>
        <v>2015</v>
      </c>
    </row>
    <row r="1350" spans="1:14" x14ac:dyDescent="0.25">
      <c r="A1350" s="30">
        <v>941464</v>
      </c>
      <c r="B1350" s="30" t="s">
        <v>923</v>
      </c>
      <c r="C1350" s="16" t="s">
        <v>3133</v>
      </c>
      <c r="D1350" s="16">
        <v>13</v>
      </c>
      <c r="E1350" s="16" t="s">
        <v>3206</v>
      </c>
      <c r="F1350" s="30" t="s">
        <v>811</v>
      </c>
      <c r="G1350" s="30">
        <v>1002</v>
      </c>
      <c r="H1350" s="30">
        <v>4</v>
      </c>
      <c r="I1350" s="30">
        <v>2039.32</v>
      </c>
      <c r="J1350" s="38">
        <v>42305</v>
      </c>
      <c r="K1350" s="30">
        <v>2880</v>
      </c>
      <c r="L1350" s="19">
        <f>DAY(Таблица14[[#This Row],[Д/проводки]])</f>
        <v>28</v>
      </c>
      <c r="M1350" s="19">
        <f>MONTH(Таблица14[[#This Row],[Д/проводки]])</f>
        <v>10</v>
      </c>
      <c r="N1350" s="19">
        <f>YEAR(Таблица14[[#This Row],[Д/проводки]])</f>
        <v>2015</v>
      </c>
    </row>
    <row r="1351" spans="1:14" x14ac:dyDescent="0.25">
      <c r="A1351" s="30">
        <v>964285</v>
      </c>
      <c r="B1351" s="30" t="s">
        <v>939</v>
      </c>
      <c r="C1351" s="16" t="s">
        <v>3157</v>
      </c>
      <c r="D1351" s="16">
        <v>13</v>
      </c>
      <c r="E1351" s="16" t="s">
        <v>3206</v>
      </c>
      <c r="F1351" s="30" t="s">
        <v>811</v>
      </c>
      <c r="G1351" s="30">
        <v>1002</v>
      </c>
      <c r="H1351" s="30">
        <v>4</v>
      </c>
      <c r="I1351" s="30">
        <v>2048.2399999999998</v>
      </c>
      <c r="J1351" s="38">
        <v>42305</v>
      </c>
      <c r="K1351" s="30">
        <v>3008</v>
      </c>
      <c r="L1351" s="19">
        <f>DAY(Таблица14[[#This Row],[Д/проводки]])</f>
        <v>28</v>
      </c>
      <c r="M1351" s="19">
        <f>MONTH(Таблица14[[#This Row],[Д/проводки]])</f>
        <v>10</v>
      </c>
      <c r="N1351" s="19">
        <f>YEAR(Таблица14[[#This Row],[Д/проводки]])</f>
        <v>2015</v>
      </c>
    </row>
    <row r="1352" spans="1:14" x14ac:dyDescent="0.25">
      <c r="A1352" s="30">
        <v>405330</v>
      </c>
      <c r="B1352" s="30" t="s">
        <v>313</v>
      </c>
      <c r="C1352" s="16" t="s">
        <v>927</v>
      </c>
      <c r="D1352" s="16">
        <v>14</v>
      </c>
      <c r="E1352" s="16" t="s">
        <v>2941</v>
      </c>
      <c r="F1352" s="30" t="s">
        <v>810</v>
      </c>
      <c r="G1352" s="30">
        <v>1001</v>
      </c>
      <c r="H1352" s="30">
        <v>4</v>
      </c>
      <c r="I1352" s="30">
        <v>7406.76</v>
      </c>
      <c r="J1352" s="38">
        <v>42306</v>
      </c>
      <c r="K1352" s="30">
        <v>10924</v>
      </c>
      <c r="L1352" s="19">
        <f>DAY(Таблица14[[#This Row],[Д/проводки]])</f>
        <v>29</v>
      </c>
      <c r="M1352" s="19">
        <f>MONTH(Таблица14[[#This Row],[Д/проводки]])</f>
        <v>10</v>
      </c>
      <c r="N1352" s="19">
        <f>YEAR(Таблица14[[#This Row],[Д/проводки]])</f>
        <v>2015</v>
      </c>
    </row>
    <row r="1353" spans="1:14" x14ac:dyDescent="0.25">
      <c r="A1353" s="30">
        <v>754174</v>
      </c>
      <c r="B1353" s="30" t="s">
        <v>903</v>
      </c>
      <c r="C1353" s="16" t="s">
        <v>904</v>
      </c>
      <c r="D1353" s="16">
        <v>14</v>
      </c>
      <c r="E1353" s="16" t="s">
        <v>2938</v>
      </c>
      <c r="F1353" s="30" t="s">
        <v>811</v>
      </c>
      <c r="G1353" s="30">
        <v>1001</v>
      </c>
      <c r="H1353" s="30">
        <v>2</v>
      </c>
      <c r="I1353" s="30">
        <v>2118.64</v>
      </c>
      <c r="J1353" s="38">
        <v>42306</v>
      </c>
      <c r="K1353" s="30">
        <v>3124</v>
      </c>
      <c r="L1353" s="19">
        <f>DAY(Таблица14[[#This Row],[Д/проводки]])</f>
        <v>29</v>
      </c>
      <c r="M1353" s="19">
        <f>MONTH(Таблица14[[#This Row],[Д/проводки]])</f>
        <v>10</v>
      </c>
      <c r="N1353" s="19">
        <f>YEAR(Таблица14[[#This Row],[Д/проводки]])</f>
        <v>2015</v>
      </c>
    </row>
    <row r="1354" spans="1:14" x14ac:dyDescent="0.25">
      <c r="A1354" s="30">
        <v>11847303</v>
      </c>
      <c r="B1354" s="30" t="s">
        <v>3218</v>
      </c>
      <c r="C1354" s="16" t="s">
        <v>3218</v>
      </c>
      <c r="D1354" s="16" t="s">
        <v>3218</v>
      </c>
      <c r="E1354" s="16" t="s">
        <v>3218</v>
      </c>
      <c r="F1354" s="16" t="s">
        <v>3218</v>
      </c>
      <c r="G1354" s="30">
        <v>1002</v>
      </c>
      <c r="H1354" s="30">
        <v>4</v>
      </c>
      <c r="I1354" s="30">
        <v>18291.2</v>
      </c>
      <c r="J1354" s="38">
        <v>42306</v>
      </c>
      <c r="K1354" s="30">
        <v>23700</v>
      </c>
      <c r="L1354" s="19">
        <f>DAY(Таблица14[[#This Row],[Д/проводки]])</f>
        <v>29</v>
      </c>
      <c r="M1354" s="19">
        <f>MONTH(Таблица14[[#This Row],[Д/проводки]])</f>
        <v>10</v>
      </c>
      <c r="N1354" s="19">
        <f>YEAR(Таблица14[[#This Row],[Д/проводки]])</f>
        <v>2015</v>
      </c>
    </row>
    <row r="1355" spans="1:14" x14ac:dyDescent="0.25">
      <c r="A1355" s="30">
        <v>20185</v>
      </c>
      <c r="B1355" s="30" t="s">
        <v>931</v>
      </c>
      <c r="C1355" s="16" t="s">
        <v>3144</v>
      </c>
      <c r="D1355" s="16">
        <v>14</v>
      </c>
      <c r="E1355" s="16" t="s">
        <v>2941</v>
      </c>
      <c r="F1355" s="30" t="s">
        <v>811</v>
      </c>
      <c r="G1355" s="30">
        <v>1001</v>
      </c>
      <c r="H1355" s="30">
        <v>4</v>
      </c>
      <c r="I1355" s="30">
        <v>2462.7600000000002</v>
      </c>
      <c r="J1355" s="38">
        <v>42307</v>
      </c>
      <c r="K1355" s="30">
        <v>3620</v>
      </c>
      <c r="L1355" s="19">
        <f>DAY(Таблица14[[#This Row],[Д/проводки]])</f>
        <v>30</v>
      </c>
      <c r="M1355" s="19">
        <f>MONTH(Таблица14[[#This Row],[Д/проводки]])</f>
        <v>10</v>
      </c>
      <c r="N1355" s="19">
        <f>YEAR(Таблица14[[#This Row],[Д/проводки]])</f>
        <v>2015</v>
      </c>
    </row>
    <row r="1356" spans="1:14" x14ac:dyDescent="0.25">
      <c r="A1356" s="30">
        <v>941464</v>
      </c>
      <c r="B1356" s="30" t="s">
        <v>923</v>
      </c>
      <c r="C1356" s="16" t="s">
        <v>3133</v>
      </c>
      <c r="D1356" s="16">
        <v>13</v>
      </c>
      <c r="E1356" s="16" t="s">
        <v>3206</v>
      </c>
      <c r="F1356" s="30" t="s">
        <v>811</v>
      </c>
      <c r="G1356" s="30">
        <v>1001</v>
      </c>
      <c r="H1356" s="30">
        <v>4</v>
      </c>
      <c r="I1356" s="30">
        <v>2070.6799999999998</v>
      </c>
      <c r="J1356" s="38">
        <v>42307</v>
      </c>
      <c r="K1356" s="30">
        <v>2880</v>
      </c>
      <c r="L1356" s="19">
        <f>DAY(Таблица14[[#This Row],[Д/проводки]])</f>
        <v>30</v>
      </c>
      <c r="M1356" s="19">
        <f>MONTH(Таблица14[[#This Row],[Д/проводки]])</f>
        <v>10</v>
      </c>
      <c r="N1356" s="19">
        <f>YEAR(Таблица14[[#This Row],[Д/проводки]])</f>
        <v>2015</v>
      </c>
    </row>
    <row r="1357" spans="1:14" x14ac:dyDescent="0.25">
      <c r="A1357" s="30">
        <v>20185</v>
      </c>
      <c r="B1357" s="30" t="s">
        <v>931</v>
      </c>
      <c r="C1357" s="16" t="s">
        <v>3144</v>
      </c>
      <c r="D1357" s="16">
        <v>14</v>
      </c>
      <c r="E1357" s="16" t="s">
        <v>2941</v>
      </c>
      <c r="F1357" s="30" t="s">
        <v>811</v>
      </c>
      <c r="G1357" s="30">
        <v>1002</v>
      </c>
      <c r="H1357" s="30">
        <v>2</v>
      </c>
      <c r="I1357" s="30">
        <v>1232.8</v>
      </c>
      <c r="J1357" s="38">
        <v>42307</v>
      </c>
      <c r="K1357" s="30">
        <v>1810</v>
      </c>
      <c r="L1357" s="19">
        <f>DAY(Таблица14[[#This Row],[Д/проводки]])</f>
        <v>30</v>
      </c>
      <c r="M1357" s="19">
        <f>MONTH(Таблица14[[#This Row],[Д/проводки]])</f>
        <v>10</v>
      </c>
      <c r="N1357" s="19">
        <f>YEAR(Таблица14[[#This Row],[Д/проводки]])</f>
        <v>2015</v>
      </c>
    </row>
    <row r="1358" spans="1:14" x14ac:dyDescent="0.25">
      <c r="A1358" s="30">
        <v>941464</v>
      </c>
      <c r="B1358" s="30" t="s">
        <v>923</v>
      </c>
      <c r="C1358" s="16" t="s">
        <v>3133</v>
      </c>
      <c r="D1358" s="16">
        <v>13</v>
      </c>
      <c r="E1358" s="16" t="s">
        <v>3206</v>
      </c>
      <c r="F1358" s="30" t="s">
        <v>811</v>
      </c>
      <c r="G1358" s="30">
        <v>1002</v>
      </c>
      <c r="H1358" s="30">
        <v>8</v>
      </c>
      <c r="I1358" s="30">
        <v>4078.64</v>
      </c>
      <c r="J1358" s="38">
        <v>42307</v>
      </c>
      <c r="K1358" s="30">
        <v>5760</v>
      </c>
      <c r="L1358" s="19">
        <f>DAY(Таблица14[[#This Row],[Д/проводки]])</f>
        <v>30</v>
      </c>
      <c r="M1358" s="19">
        <f>MONTH(Таблица14[[#This Row],[Д/проводки]])</f>
        <v>10</v>
      </c>
      <c r="N1358" s="19">
        <f>YEAR(Таблица14[[#This Row],[Д/проводки]])</f>
        <v>2015</v>
      </c>
    </row>
    <row r="1359" spans="1:14" x14ac:dyDescent="0.25">
      <c r="A1359" s="30">
        <v>11850634</v>
      </c>
      <c r="B1359" s="30" t="s">
        <v>3218</v>
      </c>
      <c r="C1359" s="16" t="s">
        <v>3218</v>
      </c>
      <c r="D1359" s="16" t="s">
        <v>3218</v>
      </c>
      <c r="E1359" s="16" t="s">
        <v>3218</v>
      </c>
      <c r="F1359" s="16" t="s">
        <v>3218</v>
      </c>
      <c r="G1359" s="30">
        <v>1002</v>
      </c>
      <c r="H1359" s="30">
        <v>4</v>
      </c>
      <c r="I1359" s="30">
        <v>11752.4</v>
      </c>
      <c r="J1359" s="38">
        <v>42307</v>
      </c>
      <c r="K1359" s="30">
        <v>14912</v>
      </c>
      <c r="L1359" s="19">
        <f>DAY(Таблица14[[#This Row],[Д/проводки]])</f>
        <v>30</v>
      </c>
      <c r="M1359" s="19">
        <f>MONTH(Таблица14[[#This Row],[Д/проводки]])</f>
        <v>10</v>
      </c>
      <c r="N1359" s="19">
        <f>YEAR(Таблица14[[#This Row],[Д/проводки]])</f>
        <v>2015</v>
      </c>
    </row>
    <row r="1360" spans="1:14" x14ac:dyDescent="0.25">
      <c r="A1360" s="30">
        <v>20185</v>
      </c>
      <c r="B1360" s="30" t="s">
        <v>931</v>
      </c>
      <c r="C1360" s="16" t="s">
        <v>3144</v>
      </c>
      <c r="D1360" s="16">
        <v>14</v>
      </c>
      <c r="E1360" s="16" t="s">
        <v>2941</v>
      </c>
      <c r="F1360" s="30" t="s">
        <v>811</v>
      </c>
      <c r="G1360" s="30">
        <v>1001</v>
      </c>
      <c r="H1360" s="30">
        <v>4</v>
      </c>
      <c r="I1360" s="30">
        <v>2462.8000000000002</v>
      </c>
      <c r="J1360" s="38">
        <v>42308</v>
      </c>
      <c r="K1360" s="30">
        <v>3620</v>
      </c>
      <c r="L1360" s="19">
        <f>DAY(Таблица14[[#This Row],[Д/проводки]])</f>
        <v>31</v>
      </c>
      <c r="M1360" s="19">
        <f>MONTH(Таблица14[[#This Row],[Д/проводки]])</f>
        <v>10</v>
      </c>
      <c r="N1360" s="19">
        <f>YEAR(Таблица14[[#This Row],[Д/проводки]])</f>
        <v>2015</v>
      </c>
    </row>
    <row r="1361" spans="1:14" x14ac:dyDescent="0.25">
      <c r="A1361" s="30">
        <v>408910</v>
      </c>
      <c r="B1361" s="30" t="s">
        <v>638</v>
      </c>
      <c r="C1361" s="16" t="s">
        <v>2988</v>
      </c>
      <c r="D1361" s="16">
        <v>16</v>
      </c>
      <c r="E1361" s="16" t="s">
        <v>2950</v>
      </c>
      <c r="F1361" s="30" t="s">
        <v>810</v>
      </c>
      <c r="G1361" s="30">
        <v>1001</v>
      </c>
      <c r="H1361" s="30">
        <v>4</v>
      </c>
      <c r="I1361" s="30">
        <v>10847.44</v>
      </c>
      <c r="J1361" s="38">
        <v>42308</v>
      </c>
      <c r="K1361" s="30">
        <v>16000</v>
      </c>
      <c r="L1361" s="19">
        <f>DAY(Таблица14[[#This Row],[Д/проводки]])</f>
        <v>31</v>
      </c>
      <c r="M1361" s="19">
        <f>MONTH(Таблица14[[#This Row],[Д/проводки]])</f>
        <v>10</v>
      </c>
      <c r="N1361" s="19">
        <f>YEAR(Таблица14[[#This Row],[Д/проводки]])</f>
        <v>2015</v>
      </c>
    </row>
    <row r="1362" spans="1:14" x14ac:dyDescent="0.25">
      <c r="A1362" s="30">
        <v>447821</v>
      </c>
      <c r="B1362" s="30" t="s">
        <v>926</v>
      </c>
      <c r="C1362" s="16" t="s">
        <v>927</v>
      </c>
      <c r="D1362" s="16">
        <v>14</v>
      </c>
      <c r="E1362" s="16" t="s">
        <v>2941</v>
      </c>
      <c r="F1362" s="30" t="s">
        <v>811</v>
      </c>
      <c r="G1362" s="30">
        <v>1001</v>
      </c>
      <c r="H1362" s="30">
        <v>4</v>
      </c>
      <c r="I1362" s="30">
        <v>2453.56</v>
      </c>
      <c r="J1362" s="38">
        <v>42308</v>
      </c>
      <c r="K1362" s="30">
        <v>3480</v>
      </c>
      <c r="L1362" s="19">
        <f>DAY(Таблица14[[#This Row],[Д/проводки]])</f>
        <v>31</v>
      </c>
      <c r="M1362" s="19">
        <f>MONTH(Таблица14[[#This Row],[Д/проводки]])</f>
        <v>10</v>
      </c>
      <c r="N1362" s="19">
        <f>YEAR(Таблица14[[#This Row],[Д/проводки]])</f>
        <v>2015</v>
      </c>
    </row>
    <row r="1363" spans="1:14" x14ac:dyDescent="0.25">
      <c r="A1363" s="30">
        <v>665907</v>
      </c>
      <c r="B1363" s="30" t="s">
        <v>68</v>
      </c>
      <c r="C1363" s="16" t="s">
        <v>2953</v>
      </c>
      <c r="D1363" s="16">
        <v>14</v>
      </c>
      <c r="E1363" s="16" t="s">
        <v>2938</v>
      </c>
      <c r="F1363" s="30" t="s">
        <v>810</v>
      </c>
      <c r="G1363" s="30">
        <v>1001</v>
      </c>
      <c r="H1363" s="30">
        <v>4</v>
      </c>
      <c r="I1363" s="30">
        <v>7050.84</v>
      </c>
      <c r="J1363" s="38">
        <v>42308</v>
      </c>
      <c r="K1363" s="30">
        <v>10400</v>
      </c>
      <c r="L1363" s="19">
        <f>DAY(Таблица14[[#This Row],[Д/проводки]])</f>
        <v>31</v>
      </c>
      <c r="M1363" s="19">
        <f>MONTH(Таблица14[[#This Row],[Д/проводки]])</f>
        <v>10</v>
      </c>
      <c r="N1363" s="19">
        <f>YEAR(Таблица14[[#This Row],[Д/проводки]])</f>
        <v>2015</v>
      </c>
    </row>
    <row r="1364" spans="1:14" x14ac:dyDescent="0.25">
      <c r="A1364" s="30">
        <v>34477</v>
      </c>
      <c r="B1364" s="30" t="s">
        <v>920</v>
      </c>
      <c r="C1364" s="16" t="s">
        <v>2963</v>
      </c>
      <c r="D1364" s="16">
        <v>15</v>
      </c>
      <c r="E1364" s="16" t="s">
        <v>2937</v>
      </c>
      <c r="F1364" s="30" t="s">
        <v>811</v>
      </c>
      <c r="G1364" s="30">
        <v>1001</v>
      </c>
      <c r="H1364" s="30">
        <v>4</v>
      </c>
      <c r="I1364" s="30">
        <v>3467.8</v>
      </c>
      <c r="J1364" s="38">
        <v>42309</v>
      </c>
      <c r="K1364" s="30">
        <v>5388</v>
      </c>
      <c r="L1364" s="19">
        <f>DAY(Таблица14[[#This Row],[Д/проводки]])</f>
        <v>1</v>
      </c>
      <c r="M1364" s="19">
        <f>MONTH(Таблица14[[#This Row],[Д/проводки]])</f>
        <v>11</v>
      </c>
      <c r="N1364" s="19">
        <f>YEAR(Таблица14[[#This Row],[Д/проводки]])</f>
        <v>2015</v>
      </c>
    </row>
    <row r="1365" spans="1:14" x14ac:dyDescent="0.25">
      <c r="A1365" s="30">
        <v>447821</v>
      </c>
      <c r="B1365" s="30" t="s">
        <v>926</v>
      </c>
      <c r="C1365" s="16" t="s">
        <v>927</v>
      </c>
      <c r="D1365" s="16">
        <v>14</v>
      </c>
      <c r="E1365" s="16" t="s">
        <v>2941</v>
      </c>
      <c r="F1365" s="30" t="s">
        <v>811</v>
      </c>
      <c r="G1365" s="30">
        <v>1001</v>
      </c>
      <c r="H1365" s="30">
        <v>2</v>
      </c>
      <c r="I1365" s="30">
        <v>1226.78</v>
      </c>
      <c r="J1365" s="38">
        <v>42309</v>
      </c>
      <c r="K1365" s="30">
        <v>1740</v>
      </c>
      <c r="L1365" s="19">
        <f>DAY(Таблица14[[#This Row],[Д/проводки]])</f>
        <v>1</v>
      </c>
      <c r="M1365" s="19">
        <f>MONTH(Таблица14[[#This Row],[Д/проводки]])</f>
        <v>11</v>
      </c>
      <c r="N1365" s="19">
        <f>YEAR(Таблица14[[#This Row],[Д/проводки]])</f>
        <v>2015</v>
      </c>
    </row>
    <row r="1366" spans="1:14" x14ac:dyDescent="0.25">
      <c r="A1366" s="30">
        <v>661571</v>
      </c>
      <c r="B1366" s="30" t="s">
        <v>465</v>
      </c>
      <c r="C1366" s="16" t="s">
        <v>3151</v>
      </c>
      <c r="D1366" s="16">
        <v>16</v>
      </c>
      <c r="E1366" s="16" t="s">
        <v>2974</v>
      </c>
      <c r="F1366" s="30" t="s">
        <v>810</v>
      </c>
      <c r="G1366" s="30">
        <v>1001</v>
      </c>
      <c r="H1366" s="30">
        <v>4</v>
      </c>
      <c r="I1366" s="30">
        <v>10339</v>
      </c>
      <c r="J1366" s="38">
        <v>42309</v>
      </c>
      <c r="K1366" s="30">
        <v>15252</v>
      </c>
      <c r="L1366" s="19">
        <f>DAY(Таблица14[[#This Row],[Д/проводки]])</f>
        <v>1</v>
      </c>
      <c r="M1366" s="19">
        <f>MONTH(Таблица14[[#This Row],[Д/проводки]])</f>
        <v>11</v>
      </c>
      <c r="N1366" s="19">
        <f>YEAR(Таблица14[[#This Row],[Д/проводки]])</f>
        <v>2015</v>
      </c>
    </row>
    <row r="1367" spans="1:14" x14ac:dyDescent="0.25">
      <c r="A1367" s="30">
        <v>20185</v>
      </c>
      <c r="B1367" s="30" t="s">
        <v>931</v>
      </c>
      <c r="C1367" s="16" t="s">
        <v>3144</v>
      </c>
      <c r="D1367" s="16">
        <v>14</v>
      </c>
      <c r="E1367" s="16" t="s">
        <v>2941</v>
      </c>
      <c r="F1367" s="30" t="s">
        <v>811</v>
      </c>
      <c r="G1367" s="30">
        <v>1002</v>
      </c>
      <c r="H1367" s="30">
        <v>8</v>
      </c>
      <c r="I1367" s="30">
        <v>4931.2</v>
      </c>
      <c r="J1367" s="38">
        <v>42309</v>
      </c>
      <c r="K1367" s="30">
        <v>7240</v>
      </c>
      <c r="L1367" s="19">
        <f>DAY(Таблица14[[#This Row],[Д/проводки]])</f>
        <v>1</v>
      </c>
      <c r="M1367" s="19">
        <f>MONTH(Таблица14[[#This Row],[Д/проводки]])</f>
        <v>11</v>
      </c>
      <c r="N1367" s="19">
        <f>YEAR(Таблица14[[#This Row],[Д/проводки]])</f>
        <v>2015</v>
      </c>
    </row>
    <row r="1368" spans="1:14" x14ac:dyDescent="0.25">
      <c r="A1368" s="30">
        <v>408783</v>
      </c>
      <c r="B1368" s="30" t="s">
        <v>73</v>
      </c>
      <c r="C1368" s="16" t="s">
        <v>904</v>
      </c>
      <c r="D1368" s="16">
        <v>14</v>
      </c>
      <c r="E1368" s="16" t="s">
        <v>2938</v>
      </c>
      <c r="F1368" s="30" t="s">
        <v>810</v>
      </c>
      <c r="G1368" s="30">
        <v>1002</v>
      </c>
      <c r="H1368" s="30">
        <v>4</v>
      </c>
      <c r="I1368" s="30">
        <v>5796.29</v>
      </c>
      <c r="J1368" s="38">
        <v>42309</v>
      </c>
      <c r="K1368" s="30">
        <v>10924</v>
      </c>
      <c r="L1368" s="19">
        <f>DAY(Таблица14[[#This Row],[Д/проводки]])</f>
        <v>1</v>
      </c>
      <c r="M1368" s="19">
        <f>MONTH(Таблица14[[#This Row],[Д/проводки]])</f>
        <v>11</v>
      </c>
      <c r="N1368" s="19">
        <f>YEAR(Таблица14[[#This Row],[Д/проводки]])</f>
        <v>2015</v>
      </c>
    </row>
    <row r="1369" spans="1:14" x14ac:dyDescent="0.25">
      <c r="A1369" s="30">
        <v>758613</v>
      </c>
      <c r="B1369" s="30" t="s">
        <v>274</v>
      </c>
      <c r="C1369" s="16" t="s">
        <v>2956</v>
      </c>
      <c r="D1369" s="16">
        <v>15</v>
      </c>
      <c r="E1369" s="16" t="s">
        <v>2948</v>
      </c>
      <c r="F1369" s="30" t="s">
        <v>810</v>
      </c>
      <c r="G1369" s="30">
        <v>1002</v>
      </c>
      <c r="H1369" s="30">
        <v>4</v>
      </c>
      <c r="I1369" s="30">
        <v>8576.2800000000007</v>
      </c>
      <c r="J1369" s="38">
        <v>42309</v>
      </c>
      <c r="K1369" s="30">
        <v>12652</v>
      </c>
      <c r="L1369" s="19">
        <f>DAY(Таблица14[[#This Row],[Д/проводки]])</f>
        <v>1</v>
      </c>
      <c r="M1369" s="19">
        <f>MONTH(Таблица14[[#This Row],[Д/проводки]])</f>
        <v>11</v>
      </c>
      <c r="N1369" s="19">
        <f>YEAR(Таблица14[[#This Row],[Д/проводки]])</f>
        <v>2015</v>
      </c>
    </row>
    <row r="1370" spans="1:14" x14ac:dyDescent="0.25">
      <c r="A1370" s="30">
        <v>964285</v>
      </c>
      <c r="B1370" s="30" t="s">
        <v>939</v>
      </c>
      <c r="C1370" s="16" t="s">
        <v>3157</v>
      </c>
      <c r="D1370" s="16">
        <v>13</v>
      </c>
      <c r="E1370" s="16" t="s">
        <v>3206</v>
      </c>
      <c r="F1370" s="30" t="s">
        <v>811</v>
      </c>
      <c r="G1370" s="30">
        <v>1002</v>
      </c>
      <c r="H1370" s="30">
        <v>4</v>
      </c>
      <c r="I1370" s="30">
        <v>2048.2399999999998</v>
      </c>
      <c r="J1370" s="38">
        <v>42309</v>
      </c>
      <c r="K1370" s="30">
        <v>3008</v>
      </c>
      <c r="L1370" s="19">
        <f>DAY(Таблица14[[#This Row],[Д/проводки]])</f>
        <v>1</v>
      </c>
      <c r="M1370" s="19">
        <f>MONTH(Таблица14[[#This Row],[Д/проводки]])</f>
        <v>11</v>
      </c>
      <c r="N1370" s="19">
        <f>YEAR(Таблица14[[#This Row],[Д/проводки]])</f>
        <v>2015</v>
      </c>
    </row>
    <row r="1371" spans="1:14" x14ac:dyDescent="0.25">
      <c r="A1371" s="30">
        <v>20185</v>
      </c>
      <c r="B1371" s="30" t="s">
        <v>931</v>
      </c>
      <c r="C1371" s="16" t="s">
        <v>3144</v>
      </c>
      <c r="D1371" s="16">
        <v>14</v>
      </c>
      <c r="E1371" s="16" t="s">
        <v>2941</v>
      </c>
      <c r="F1371" s="30" t="s">
        <v>811</v>
      </c>
      <c r="G1371" s="30">
        <v>1001</v>
      </c>
      <c r="H1371" s="30">
        <v>4</v>
      </c>
      <c r="I1371" s="30">
        <v>2462.7600000000002</v>
      </c>
      <c r="J1371" s="38">
        <v>42310</v>
      </c>
      <c r="K1371" s="30">
        <v>3620</v>
      </c>
      <c r="L1371" s="19">
        <f>DAY(Таблица14[[#This Row],[Д/проводки]])</f>
        <v>2</v>
      </c>
      <c r="M1371" s="19">
        <f>MONTH(Таблица14[[#This Row],[Д/проводки]])</f>
        <v>11</v>
      </c>
      <c r="N1371" s="19">
        <f>YEAR(Таблица14[[#This Row],[Д/проводки]])</f>
        <v>2015</v>
      </c>
    </row>
    <row r="1372" spans="1:14" x14ac:dyDescent="0.25">
      <c r="A1372" s="30">
        <v>964285</v>
      </c>
      <c r="B1372" s="30" t="s">
        <v>939</v>
      </c>
      <c r="C1372" s="16" t="s">
        <v>3157</v>
      </c>
      <c r="D1372" s="16">
        <v>13</v>
      </c>
      <c r="E1372" s="16" t="s">
        <v>3206</v>
      </c>
      <c r="F1372" s="30" t="s">
        <v>811</v>
      </c>
      <c r="G1372" s="30">
        <v>1001</v>
      </c>
      <c r="H1372" s="30">
        <v>4</v>
      </c>
      <c r="I1372" s="30">
        <v>2062.6</v>
      </c>
      <c r="J1372" s="38">
        <v>42310</v>
      </c>
      <c r="K1372" s="30">
        <v>3008</v>
      </c>
      <c r="L1372" s="19">
        <f>DAY(Таблица14[[#This Row],[Д/проводки]])</f>
        <v>2</v>
      </c>
      <c r="M1372" s="19">
        <f>MONTH(Таблица14[[#This Row],[Д/проводки]])</f>
        <v>11</v>
      </c>
      <c r="N1372" s="19">
        <f>YEAR(Таблица14[[#This Row],[Д/проводки]])</f>
        <v>2015</v>
      </c>
    </row>
    <row r="1373" spans="1:14" x14ac:dyDescent="0.25">
      <c r="A1373" s="30">
        <v>20185</v>
      </c>
      <c r="B1373" s="30" t="s">
        <v>931</v>
      </c>
      <c r="C1373" s="16" t="s">
        <v>3144</v>
      </c>
      <c r="D1373" s="16">
        <v>14</v>
      </c>
      <c r="E1373" s="16" t="s">
        <v>2941</v>
      </c>
      <c r="F1373" s="30" t="s">
        <v>811</v>
      </c>
      <c r="G1373" s="30">
        <v>1002</v>
      </c>
      <c r="H1373" s="30">
        <v>4</v>
      </c>
      <c r="I1373" s="30">
        <v>2465.6</v>
      </c>
      <c r="J1373" s="38">
        <v>42310</v>
      </c>
      <c r="K1373" s="30">
        <v>3620</v>
      </c>
      <c r="L1373" s="19">
        <f>DAY(Таблица14[[#This Row],[Д/проводки]])</f>
        <v>2</v>
      </c>
      <c r="M1373" s="19">
        <f>MONTH(Таблица14[[#This Row],[Д/проводки]])</f>
        <v>11</v>
      </c>
      <c r="N1373" s="19">
        <f>YEAR(Таблица14[[#This Row],[Д/проводки]])</f>
        <v>2015</v>
      </c>
    </row>
    <row r="1374" spans="1:14" x14ac:dyDescent="0.25">
      <c r="A1374" s="30">
        <v>36225</v>
      </c>
      <c r="B1374" s="30" t="s">
        <v>945</v>
      </c>
      <c r="C1374" s="16" t="s">
        <v>2940</v>
      </c>
      <c r="D1374" s="16">
        <v>15</v>
      </c>
      <c r="E1374" s="16" t="s">
        <v>2937</v>
      </c>
      <c r="F1374" s="30" t="s">
        <v>811</v>
      </c>
      <c r="G1374" s="30">
        <v>1002</v>
      </c>
      <c r="H1374" s="30">
        <v>4</v>
      </c>
      <c r="I1374" s="30">
        <v>3955.92</v>
      </c>
      <c r="J1374" s="38">
        <v>42310</v>
      </c>
      <c r="K1374" s="30">
        <v>5916</v>
      </c>
      <c r="L1374" s="19">
        <f>DAY(Таблица14[[#This Row],[Д/проводки]])</f>
        <v>2</v>
      </c>
      <c r="M1374" s="19">
        <f>MONTH(Таблица14[[#This Row],[Д/проводки]])</f>
        <v>11</v>
      </c>
      <c r="N1374" s="19">
        <f>YEAR(Таблица14[[#This Row],[Д/проводки]])</f>
        <v>2015</v>
      </c>
    </row>
    <row r="1375" spans="1:14" x14ac:dyDescent="0.25">
      <c r="A1375" s="30">
        <v>20185</v>
      </c>
      <c r="B1375" s="30" t="s">
        <v>931</v>
      </c>
      <c r="C1375" s="16" t="s">
        <v>3144</v>
      </c>
      <c r="D1375" s="16">
        <v>14</v>
      </c>
      <c r="E1375" s="16" t="s">
        <v>2941</v>
      </c>
      <c r="F1375" s="30" t="s">
        <v>811</v>
      </c>
      <c r="G1375" s="30">
        <v>1002</v>
      </c>
      <c r="H1375" s="30">
        <v>5</v>
      </c>
      <c r="I1375" s="30">
        <v>3082</v>
      </c>
      <c r="J1375" s="38">
        <v>42311</v>
      </c>
      <c r="K1375" s="30">
        <v>4525</v>
      </c>
      <c r="L1375" s="19">
        <f>DAY(Таблица14[[#This Row],[Д/проводки]])</f>
        <v>3</v>
      </c>
      <c r="M1375" s="19">
        <f>MONTH(Таблица14[[#This Row],[Д/проводки]])</f>
        <v>11</v>
      </c>
      <c r="N1375" s="19">
        <f>YEAR(Таблица14[[#This Row],[Д/проводки]])</f>
        <v>2015</v>
      </c>
    </row>
    <row r="1376" spans="1:14" x14ac:dyDescent="0.25">
      <c r="A1376" s="30">
        <v>665900</v>
      </c>
      <c r="B1376" s="30" t="s">
        <v>75</v>
      </c>
      <c r="C1376" s="16" t="s">
        <v>904</v>
      </c>
      <c r="D1376" s="16">
        <v>14</v>
      </c>
      <c r="E1376" s="16" t="s">
        <v>2938</v>
      </c>
      <c r="F1376" s="30" t="s">
        <v>810</v>
      </c>
      <c r="G1376" s="30">
        <v>1002</v>
      </c>
      <c r="H1376" s="30">
        <v>4</v>
      </c>
      <c r="I1376" s="30">
        <v>6227.6</v>
      </c>
      <c r="J1376" s="38">
        <v>42311</v>
      </c>
      <c r="K1376" s="30">
        <v>10400</v>
      </c>
      <c r="L1376" s="19">
        <f>DAY(Таблица14[[#This Row],[Д/проводки]])</f>
        <v>3</v>
      </c>
      <c r="M1376" s="19">
        <f>MONTH(Таблица14[[#This Row],[Д/проводки]])</f>
        <v>11</v>
      </c>
      <c r="N1376" s="19">
        <f>YEAR(Таблица14[[#This Row],[Д/проводки]])</f>
        <v>2015</v>
      </c>
    </row>
    <row r="1377" spans="1:14" x14ac:dyDescent="0.25">
      <c r="A1377" s="30">
        <v>964285</v>
      </c>
      <c r="B1377" s="30" t="s">
        <v>939</v>
      </c>
      <c r="C1377" s="16" t="s">
        <v>3157</v>
      </c>
      <c r="D1377" s="16">
        <v>13</v>
      </c>
      <c r="E1377" s="16" t="s">
        <v>3206</v>
      </c>
      <c r="F1377" s="30" t="s">
        <v>811</v>
      </c>
      <c r="G1377" s="30">
        <v>1001</v>
      </c>
      <c r="H1377" s="30">
        <v>7</v>
      </c>
      <c r="I1377" s="30">
        <v>3609.55</v>
      </c>
      <c r="J1377" s="38">
        <v>42312</v>
      </c>
      <c r="K1377" s="30">
        <v>5264</v>
      </c>
      <c r="L1377" s="19">
        <f>DAY(Таблица14[[#This Row],[Д/проводки]])</f>
        <v>4</v>
      </c>
      <c r="M1377" s="19">
        <f>MONTH(Таблица14[[#This Row],[Д/проводки]])</f>
        <v>11</v>
      </c>
      <c r="N1377" s="19">
        <f>YEAR(Таблица14[[#This Row],[Д/проводки]])</f>
        <v>2015</v>
      </c>
    </row>
    <row r="1378" spans="1:14" x14ac:dyDescent="0.25">
      <c r="A1378" s="30">
        <v>20185</v>
      </c>
      <c r="B1378" s="30" t="s">
        <v>931</v>
      </c>
      <c r="C1378" s="16" t="s">
        <v>3144</v>
      </c>
      <c r="D1378" s="16">
        <v>14</v>
      </c>
      <c r="E1378" s="16" t="s">
        <v>2941</v>
      </c>
      <c r="F1378" s="30" t="s">
        <v>811</v>
      </c>
      <c r="G1378" s="30">
        <v>1002</v>
      </c>
      <c r="H1378" s="30">
        <v>4</v>
      </c>
      <c r="I1378" s="30">
        <v>2465.64</v>
      </c>
      <c r="J1378" s="38">
        <v>42312</v>
      </c>
      <c r="K1378" s="30">
        <v>3620</v>
      </c>
      <c r="L1378" s="19">
        <f>DAY(Таблица14[[#This Row],[Д/проводки]])</f>
        <v>4</v>
      </c>
      <c r="M1378" s="19">
        <f>MONTH(Таблица14[[#This Row],[Д/проводки]])</f>
        <v>11</v>
      </c>
      <c r="N1378" s="19">
        <f>YEAR(Таблица14[[#This Row],[Д/проводки]])</f>
        <v>2015</v>
      </c>
    </row>
    <row r="1379" spans="1:14" x14ac:dyDescent="0.25">
      <c r="A1379" s="30">
        <v>820366</v>
      </c>
      <c r="B1379" s="30" t="s">
        <v>160</v>
      </c>
      <c r="C1379" s="16" t="s">
        <v>2954</v>
      </c>
      <c r="D1379" s="16">
        <v>15</v>
      </c>
      <c r="E1379" s="16" t="s">
        <v>2937</v>
      </c>
      <c r="F1379" s="30" t="s">
        <v>810</v>
      </c>
      <c r="G1379" s="30">
        <v>1002</v>
      </c>
      <c r="H1379" s="30">
        <v>4</v>
      </c>
      <c r="I1379" s="30">
        <v>8576.2800000000007</v>
      </c>
      <c r="J1379" s="38">
        <v>42312</v>
      </c>
      <c r="K1379" s="30">
        <v>12652</v>
      </c>
      <c r="L1379" s="19">
        <f>DAY(Таблица14[[#This Row],[Д/проводки]])</f>
        <v>4</v>
      </c>
      <c r="M1379" s="19">
        <f>MONTH(Таблица14[[#This Row],[Д/проводки]])</f>
        <v>11</v>
      </c>
      <c r="N1379" s="19">
        <f>YEAR(Таблица14[[#This Row],[Д/проводки]])</f>
        <v>2015</v>
      </c>
    </row>
    <row r="1380" spans="1:14" x14ac:dyDescent="0.25">
      <c r="A1380" s="30">
        <v>665929</v>
      </c>
      <c r="B1380" s="30" t="s">
        <v>61</v>
      </c>
      <c r="C1380" s="16" t="s">
        <v>2953</v>
      </c>
      <c r="D1380" s="16">
        <v>14</v>
      </c>
      <c r="E1380" s="16" t="s">
        <v>2938</v>
      </c>
      <c r="F1380" s="30" t="s">
        <v>810</v>
      </c>
      <c r="G1380" s="30">
        <v>1001</v>
      </c>
      <c r="H1380" s="30">
        <v>4</v>
      </c>
      <c r="I1380" s="30">
        <v>7050.84</v>
      </c>
      <c r="J1380" s="38">
        <v>42313</v>
      </c>
      <c r="K1380" s="30">
        <v>10400</v>
      </c>
      <c r="L1380" s="19">
        <f>DAY(Таблица14[[#This Row],[Д/проводки]])</f>
        <v>5</v>
      </c>
      <c r="M1380" s="19">
        <f>MONTH(Таблица14[[#This Row],[Д/проводки]])</f>
        <v>11</v>
      </c>
      <c r="N1380" s="19">
        <f>YEAR(Таблица14[[#This Row],[Д/проводки]])</f>
        <v>2015</v>
      </c>
    </row>
    <row r="1381" spans="1:14" x14ac:dyDescent="0.25">
      <c r="A1381" s="30">
        <v>447809</v>
      </c>
      <c r="B1381" s="30" t="s">
        <v>873</v>
      </c>
      <c r="C1381" s="16" t="s">
        <v>872</v>
      </c>
      <c r="D1381" s="16">
        <v>15</v>
      </c>
      <c r="E1381" s="16" t="s">
        <v>2948</v>
      </c>
      <c r="F1381" s="30" t="s">
        <v>811</v>
      </c>
      <c r="G1381" s="30">
        <v>1002</v>
      </c>
      <c r="H1381" s="30">
        <v>2</v>
      </c>
      <c r="I1381" s="30">
        <v>1971.18</v>
      </c>
      <c r="J1381" s="38">
        <v>42313</v>
      </c>
      <c r="K1381" s="30">
        <v>2838</v>
      </c>
      <c r="L1381" s="19">
        <f>DAY(Таблица14[[#This Row],[Д/проводки]])</f>
        <v>5</v>
      </c>
      <c r="M1381" s="19">
        <f>MONTH(Таблица14[[#This Row],[Д/проводки]])</f>
        <v>11</v>
      </c>
      <c r="N1381" s="19">
        <f>YEAR(Таблица14[[#This Row],[Д/проводки]])</f>
        <v>2015</v>
      </c>
    </row>
    <row r="1382" spans="1:14" x14ac:dyDescent="0.25">
      <c r="A1382" s="30">
        <v>964285</v>
      </c>
      <c r="B1382" s="30" t="s">
        <v>939</v>
      </c>
      <c r="C1382" s="16" t="s">
        <v>3157</v>
      </c>
      <c r="D1382" s="16">
        <v>13</v>
      </c>
      <c r="E1382" s="16" t="s">
        <v>3206</v>
      </c>
      <c r="F1382" s="30" t="s">
        <v>811</v>
      </c>
      <c r="G1382" s="30">
        <v>1002</v>
      </c>
      <c r="H1382" s="30">
        <v>4</v>
      </c>
      <c r="I1382" s="30">
        <v>2048.2399999999998</v>
      </c>
      <c r="J1382" s="38">
        <v>42313</v>
      </c>
      <c r="K1382" s="30">
        <v>3008</v>
      </c>
      <c r="L1382" s="19">
        <f>DAY(Таблица14[[#This Row],[Д/проводки]])</f>
        <v>5</v>
      </c>
      <c r="M1382" s="19">
        <f>MONTH(Таблица14[[#This Row],[Д/проводки]])</f>
        <v>11</v>
      </c>
      <c r="N1382" s="19">
        <f>YEAR(Таблица14[[#This Row],[Д/проводки]])</f>
        <v>2015</v>
      </c>
    </row>
    <row r="1383" spans="1:14" x14ac:dyDescent="0.25">
      <c r="A1383" s="30">
        <v>941464</v>
      </c>
      <c r="B1383" s="30" t="s">
        <v>923</v>
      </c>
      <c r="C1383" s="16" t="s">
        <v>3133</v>
      </c>
      <c r="D1383" s="16">
        <v>13</v>
      </c>
      <c r="E1383" s="16" t="s">
        <v>3206</v>
      </c>
      <c r="F1383" s="30" t="s">
        <v>811</v>
      </c>
      <c r="G1383" s="30">
        <v>1001</v>
      </c>
      <c r="H1383" s="30">
        <v>2</v>
      </c>
      <c r="I1383" s="30">
        <v>1035.3399999999999</v>
      </c>
      <c r="J1383" s="38">
        <v>42314</v>
      </c>
      <c r="K1383" s="30">
        <v>1440</v>
      </c>
      <c r="L1383" s="19">
        <f>DAY(Таблица14[[#This Row],[Д/проводки]])</f>
        <v>6</v>
      </c>
      <c r="M1383" s="19">
        <f>MONTH(Таблица14[[#This Row],[Д/проводки]])</f>
        <v>11</v>
      </c>
      <c r="N1383" s="19">
        <f>YEAR(Таблица14[[#This Row],[Д/проводки]])</f>
        <v>2015</v>
      </c>
    </row>
    <row r="1384" spans="1:14" x14ac:dyDescent="0.25">
      <c r="A1384" s="30">
        <v>11848269</v>
      </c>
      <c r="B1384" s="30" t="s">
        <v>3218</v>
      </c>
      <c r="C1384" s="16" t="s">
        <v>3218</v>
      </c>
      <c r="D1384" s="16" t="s">
        <v>3218</v>
      </c>
      <c r="E1384" s="16" t="s">
        <v>3218</v>
      </c>
      <c r="F1384" s="16" t="s">
        <v>3218</v>
      </c>
      <c r="G1384" s="30">
        <v>1002</v>
      </c>
      <c r="H1384" s="30">
        <v>4</v>
      </c>
      <c r="I1384" s="30">
        <v>20210</v>
      </c>
      <c r="J1384" s="38">
        <v>42314</v>
      </c>
      <c r="K1384" s="30">
        <v>27744</v>
      </c>
      <c r="L1384" s="19">
        <f>DAY(Таблица14[[#This Row],[Д/проводки]])</f>
        <v>6</v>
      </c>
      <c r="M1384" s="19">
        <f>MONTH(Таблица14[[#This Row],[Д/проводки]])</f>
        <v>11</v>
      </c>
      <c r="N1384" s="19">
        <f>YEAR(Таблица14[[#This Row],[Д/проводки]])</f>
        <v>2015</v>
      </c>
    </row>
    <row r="1385" spans="1:14" x14ac:dyDescent="0.25">
      <c r="A1385" s="30">
        <v>34477</v>
      </c>
      <c r="B1385" s="30" t="s">
        <v>920</v>
      </c>
      <c r="C1385" s="16" t="s">
        <v>2963</v>
      </c>
      <c r="D1385" s="16">
        <v>15</v>
      </c>
      <c r="E1385" s="16" t="s">
        <v>2937</v>
      </c>
      <c r="F1385" s="30" t="s">
        <v>811</v>
      </c>
      <c r="G1385" s="30">
        <v>1001</v>
      </c>
      <c r="H1385" s="30">
        <v>1</v>
      </c>
      <c r="I1385" s="30">
        <v>866.95</v>
      </c>
      <c r="J1385" s="38">
        <v>42315</v>
      </c>
      <c r="K1385" s="30">
        <v>1347</v>
      </c>
      <c r="L1385" s="19">
        <f>DAY(Таблица14[[#This Row],[Д/проводки]])</f>
        <v>7</v>
      </c>
      <c r="M1385" s="19">
        <f>MONTH(Таблица14[[#This Row],[Д/проводки]])</f>
        <v>11</v>
      </c>
      <c r="N1385" s="19">
        <f>YEAR(Таблица14[[#This Row],[Д/проводки]])</f>
        <v>2015</v>
      </c>
    </row>
    <row r="1386" spans="1:14" x14ac:dyDescent="0.25">
      <c r="A1386" s="30">
        <v>36225</v>
      </c>
      <c r="B1386" s="30" t="s">
        <v>945</v>
      </c>
      <c r="C1386" s="16" t="s">
        <v>2940</v>
      </c>
      <c r="D1386" s="16">
        <v>15</v>
      </c>
      <c r="E1386" s="16" t="s">
        <v>2937</v>
      </c>
      <c r="F1386" s="30" t="s">
        <v>811</v>
      </c>
      <c r="G1386" s="30">
        <v>1001</v>
      </c>
      <c r="H1386" s="30">
        <v>1</v>
      </c>
      <c r="I1386" s="30">
        <v>980.48</v>
      </c>
      <c r="J1386" s="38">
        <v>42315</v>
      </c>
      <c r="K1386" s="30">
        <v>1479</v>
      </c>
      <c r="L1386" s="19">
        <f>DAY(Таблица14[[#This Row],[Д/проводки]])</f>
        <v>7</v>
      </c>
      <c r="M1386" s="19">
        <f>MONTH(Таблица14[[#This Row],[Д/проводки]])</f>
        <v>11</v>
      </c>
      <c r="N1386" s="19">
        <f>YEAR(Таблица14[[#This Row],[Д/проводки]])</f>
        <v>2015</v>
      </c>
    </row>
    <row r="1387" spans="1:14" x14ac:dyDescent="0.25">
      <c r="A1387" s="30">
        <v>754174</v>
      </c>
      <c r="B1387" s="30" t="s">
        <v>903</v>
      </c>
      <c r="C1387" s="16" t="s">
        <v>904</v>
      </c>
      <c r="D1387" s="16">
        <v>14</v>
      </c>
      <c r="E1387" s="16" t="s">
        <v>2938</v>
      </c>
      <c r="F1387" s="30" t="s">
        <v>811</v>
      </c>
      <c r="G1387" s="30">
        <v>1001</v>
      </c>
      <c r="H1387" s="30">
        <v>4</v>
      </c>
      <c r="I1387" s="30">
        <v>4237.28</v>
      </c>
      <c r="J1387" s="38">
        <v>42315</v>
      </c>
      <c r="K1387" s="30">
        <v>6248</v>
      </c>
      <c r="L1387" s="19">
        <f>DAY(Таблица14[[#This Row],[Д/проводки]])</f>
        <v>7</v>
      </c>
      <c r="M1387" s="19">
        <f>MONTH(Таблица14[[#This Row],[Д/проводки]])</f>
        <v>11</v>
      </c>
      <c r="N1387" s="19">
        <f>YEAR(Таблица14[[#This Row],[Д/проводки]])</f>
        <v>2015</v>
      </c>
    </row>
    <row r="1388" spans="1:14" x14ac:dyDescent="0.25">
      <c r="A1388" s="30">
        <v>498828</v>
      </c>
      <c r="B1388" s="30" t="s">
        <v>924</v>
      </c>
      <c r="C1388" s="16" t="s">
        <v>3158</v>
      </c>
      <c r="D1388" s="16">
        <v>13</v>
      </c>
      <c r="E1388" s="16" t="s">
        <v>3206</v>
      </c>
      <c r="F1388" s="30" t="s">
        <v>811</v>
      </c>
      <c r="G1388" s="30">
        <v>1002</v>
      </c>
      <c r="H1388" s="30">
        <v>6</v>
      </c>
      <c r="I1388" s="30">
        <v>2629.8</v>
      </c>
      <c r="J1388" s="38">
        <v>42315</v>
      </c>
      <c r="K1388" s="30">
        <v>3840</v>
      </c>
      <c r="L1388" s="19">
        <f>DAY(Таблица14[[#This Row],[Д/проводки]])</f>
        <v>7</v>
      </c>
      <c r="M1388" s="19">
        <f>MONTH(Таблица14[[#This Row],[Д/проводки]])</f>
        <v>11</v>
      </c>
      <c r="N1388" s="19">
        <f>YEAR(Таблица14[[#This Row],[Д/проводки]])</f>
        <v>2015</v>
      </c>
    </row>
    <row r="1389" spans="1:14" x14ac:dyDescent="0.25">
      <c r="A1389" s="30">
        <v>20185</v>
      </c>
      <c r="B1389" s="30" t="s">
        <v>931</v>
      </c>
      <c r="C1389" s="16" t="s">
        <v>3144</v>
      </c>
      <c r="D1389" s="16">
        <v>14</v>
      </c>
      <c r="E1389" s="16" t="s">
        <v>2941</v>
      </c>
      <c r="F1389" s="30" t="s">
        <v>811</v>
      </c>
      <c r="G1389" s="30">
        <v>1001</v>
      </c>
      <c r="H1389" s="30">
        <v>4</v>
      </c>
      <c r="I1389" s="30">
        <v>2462.8000000000002</v>
      </c>
      <c r="J1389" s="38">
        <v>42316</v>
      </c>
      <c r="K1389" s="30">
        <v>3620</v>
      </c>
      <c r="L1389" s="19">
        <f>DAY(Таблица14[[#This Row],[Д/проводки]])</f>
        <v>8</v>
      </c>
      <c r="M1389" s="19">
        <f>MONTH(Таблица14[[#This Row],[Д/проводки]])</f>
        <v>11</v>
      </c>
      <c r="N1389" s="19">
        <f>YEAR(Таблица14[[#This Row],[Д/проводки]])</f>
        <v>2015</v>
      </c>
    </row>
    <row r="1390" spans="1:14" x14ac:dyDescent="0.25">
      <c r="A1390" s="30">
        <v>36225</v>
      </c>
      <c r="B1390" s="30" t="s">
        <v>945</v>
      </c>
      <c r="C1390" s="16" t="s">
        <v>2940</v>
      </c>
      <c r="D1390" s="16">
        <v>15</v>
      </c>
      <c r="E1390" s="16" t="s">
        <v>2937</v>
      </c>
      <c r="F1390" s="30" t="s">
        <v>811</v>
      </c>
      <c r="G1390" s="30">
        <v>1001</v>
      </c>
      <c r="H1390" s="30">
        <v>4</v>
      </c>
      <c r="I1390" s="30">
        <v>3921.92</v>
      </c>
      <c r="J1390" s="38">
        <v>42316</v>
      </c>
      <c r="K1390" s="30">
        <v>5916</v>
      </c>
      <c r="L1390" s="19">
        <f>DAY(Таблица14[[#This Row],[Д/проводки]])</f>
        <v>8</v>
      </c>
      <c r="M1390" s="19">
        <f>MONTH(Таблица14[[#This Row],[Д/проводки]])</f>
        <v>11</v>
      </c>
      <c r="N1390" s="19">
        <f>YEAR(Таблица14[[#This Row],[Д/проводки]])</f>
        <v>2015</v>
      </c>
    </row>
    <row r="1391" spans="1:14" x14ac:dyDescent="0.25">
      <c r="A1391" s="30">
        <v>447821</v>
      </c>
      <c r="B1391" s="30" t="s">
        <v>926</v>
      </c>
      <c r="C1391" s="16" t="s">
        <v>927</v>
      </c>
      <c r="D1391" s="16">
        <v>14</v>
      </c>
      <c r="E1391" s="16" t="s">
        <v>2941</v>
      </c>
      <c r="F1391" s="30" t="s">
        <v>811</v>
      </c>
      <c r="G1391" s="30">
        <v>1001</v>
      </c>
      <c r="H1391" s="30">
        <v>6</v>
      </c>
      <c r="I1391" s="30">
        <v>3680.34</v>
      </c>
      <c r="J1391" s="38">
        <v>42316</v>
      </c>
      <c r="K1391" s="30">
        <v>5220</v>
      </c>
      <c r="L1391" s="19">
        <f>DAY(Таблица14[[#This Row],[Д/проводки]])</f>
        <v>8</v>
      </c>
      <c r="M1391" s="19">
        <f>MONTH(Таблица14[[#This Row],[Д/проводки]])</f>
        <v>11</v>
      </c>
      <c r="N1391" s="19">
        <f>YEAR(Таблица14[[#This Row],[Д/проводки]])</f>
        <v>2015</v>
      </c>
    </row>
    <row r="1392" spans="1:14" x14ac:dyDescent="0.25">
      <c r="A1392" s="30">
        <v>895249</v>
      </c>
      <c r="B1392" s="30" t="s">
        <v>901</v>
      </c>
      <c r="C1392" s="16" t="s">
        <v>899</v>
      </c>
      <c r="D1392" s="16">
        <v>14</v>
      </c>
      <c r="E1392" s="16" t="s">
        <v>2938</v>
      </c>
      <c r="F1392" s="30" t="s">
        <v>811</v>
      </c>
      <c r="G1392" s="30">
        <v>1001</v>
      </c>
      <c r="H1392" s="30">
        <v>4</v>
      </c>
      <c r="I1392" s="30">
        <v>3205.76</v>
      </c>
      <c r="J1392" s="38">
        <v>42316</v>
      </c>
      <c r="K1392" s="30">
        <v>4720</v>
      </c>
      <c r="L1392" s="19">
        <f>DAY(Таблица14[[#This Row],[Д/проводки]])</f>
        <v>8</v>
      </c>
      <c r="M1392" s="19">
        <f>MONTH(Таблица14[[#This Row],[Д/проводки]])</f>
        <v>11</v>
      </c>
      <c r="N1392" s="19">
        <f>YEAR(Таблица14[[#This Row],[Д/проводки]])</f>
        <v>2015</v>
      </c>
    </row>
    <row r="1393" spans="1:14" x14ac:dyDescent="0.25">
      <c r="A1393" s="30">
        <v>941660</v>
      </c>
      <c r="B1393" s="30" t="s">
        <v>952</v>
      </c>
      <c r="C1393" s="16" t="s">
        <v>2972</v>
      </c>
      <c r="D1393" s="16">
        <v>15</v>
      </c>
      <c r="E1393" s="16" t="s">
        <v>2971</v>
      </c>
      <c r="F1393" s="30" t="s">
        <v>811</v>
      </c>
      <c r="G1393" s="30">
        <v>1001</v>
      </c>
      <c r="H1393" s="30">
        <v>4</v>
      </c>
      <c r="I1393" s="30">
        <v>4684.08</v>
      </c>
      <c r="J1393" s="38">
        <v>42316</v>
      </c>
      <c r="K1393" s="30">
        <v>5920</v>
      </c>
      <c r="L1393" s="19">
        <f>DAY(Таблица14[[#This Row],[Д/проводки]])</f>
        <v>8</v>
      </c>
      <c r="M1393" s="19">
        <f>MONTH(Таблица14[[#This Row],[Д/проводки]])</f>
        <v>11</v>
      </c>
      <c r="N1393" s="19">
        <f>YEAR(Таблица14[[#This Row],[Д/проводки]])</f>
        <v>2015</v>
      </c>
    </row>
    <row r="1394" spans="1:14" x14ac:dyDescent="0.25">
      <c r="A1394" s="30">
        <v>20185</v>
      </c>
      <c r="B1394" s="30" t="s">
        <v>931</v>
      </c>
      <c r="C1394" s="16" t="s">
        <v>3144</v>
      </c>
      <c r="D1394" s="16">
        <v>14</v>
      </c>
      <c r="E1394" s="16" t="s">
        <v>2941</v>
      </c>
      <c r="F1394" s="30" t="s">
        <v>811</v>
      </c>
      <c r="G1394" s="30">
        <v>1002</v>
      </c>
      <c r="H1394" s="30">
        <v>2</v>
      </c>
      <c r="I1394" s="30">
        <v>1232.82</v>
      </c>
      <c r="J1394" s="38">
        <v>42316</v>
      </c>
      <c r="K1394" s="30">
        <v>1810</v>
      </c>
      <c r="L1394" s="19">
        <f>DAY(Таблица14[[#This Row],[Д/проводки]])</f>
        <v>8</v>
      </c>
      <c r="M1394" s="19">
        <f>MONTH(Таблица14[[#This Row],[Д/проводки]])</f>
        <v>11</v>
      </c>
      <c r="N1394" s="19">
        <f>YEAR(Таблица14[[#This Row],[Д/проводки]])</f>
        <v>2015</v>
      </c>
    </row>
    <row r="1395" spans="1:14" x14ac:dyDescent="0.25">
      <c r="A1395" s="30">
        <v>661565</v>
      </c>
      <c r="B1395" s="30" t="s">
        <v>510</v>
      </c>
      <c r="C1395" s="16" t="s">
        <v>2980</v>
      </c>
      <c r="D1395" s="16">
        <v>16</v>
      </c>
      <c r="E1395" s="16" t="s">
        <v>2964</v>
      </c>
      <c r="F1395" s="30" t="s">
        <v>810</v>
      </c>
      <c r="G1395" s="30">
        <v>1002</v>
      </c>
      <c r="H1395" s="30">
        <v>4</v>
      </c>
      <c r="I1395" s="30">
        <v>10339</v>
      </c>
      <c r="J1395" s="38">
        <v>42316</v>
      </c>
      <c r="K1395" s="30">
        <v>15252</v>
      </c>
      <c r="L1395" s="19">
        <f>DAY(Таблица14[[#This Row],[Д/проводки]])</f>
        <v>8</v>
      </c>
      <c r="M1395" s="19">
        <f>MONTH(Таблица14[[#This Row],[Д/проводки]])</f>
        <v>11</v>
      </c>
      <c r="N1395" s="19">
        <f>YEAR(Таблица14[[#This Row],[Д/проводки]])</f>
        <v>2015</v>
      </c>
    </row>
    <row r="1396" spans="1:14" x14ac:dyDescent="0.25">
      <c r="A1396" s="30">
        <v>666005</v>
      </c>
      <c r="B1396" s="30" t="s">
        <v>468</v>
      </c>
      <c r="C1396" s="16" t="s">
        <v>2975</v>
      </c>
      <c r="D1396" s="16">
        <v>16</v>
      </c>
      <c r="E1396" s="16" t="s">
        <v>2974</v>
      </c>
      <c r="F1396" s="30" t="s">
        <v>810</v>
      </c>
      <c r="G1396" s="30">
        <v>1002</v>
      </c>
      <c r="H1396" s="30">
        <v>4</v>
      </c>
      <c r="I1396" s="30">
        <v>8016.96</v>
      </c>
      <c r="J1396" s="38">
        <v>42316</v>
      </c>
      <c r="K1396" s="30">
        <v>12532</v>
      </c>
      <c r="L1396" s="19">
        <f>DAY(Таблица14[[#This Row],[Д/проводки]])</f>
        <v>8</v>
      </c>
      <c r="M1396" s="19">
        <f>MONTH(Таблица14[[#This Row],[Д/проводки]])</f>
        <v>11</v>
      </c>
      <c r="N1396" s="19">
        <f>YEAR(Таблица14[[#This Row],[Д/проводки]])</f>
        <v>2015</v>
      </c>
    </row>
    <row r="1397" spans="1:14" x14ac:dyDescent="0.25">
      <c r="A1397" s="30">
        <v>941464</v>
      </c>
      <c r="B1397" s="30" t="s">
        <v>923</v>
      </c>
      <c r="C1397" s="16" t="s">
        <v>3133</v>
      </c>
      <c r="D1397" s="16">
        <v>13</v>
      </c>
      <c r="E1397" s="16" t="s">
        <v>3206</v>
      </c>
      <c r="F1397" s="30" t="s">
        <v>811</v>
      </c>
      <c r="G1397" s="30">
        <v>1002</v>
      </c>
      <c r="H1397" s="30">
        <v>4</v>
      </c>
      <c r="I1397" s="30">
        <v>2039.32</v>
      </c>
      <c r="J1397" s="38">
        <v>42316</v>
      </c>
      <c r="K1397" s="30">
        <v>2880</v>
      </c>
      <c r="L1397" s="19">
        <f>DAY(Таблица14[[#This Row],[Д/проводки]])</f>
        <v>8</v>
      </c>
      <c r="M1397" s="19">
        <f>MONTH(Таблица14[[#This Row],[Д/проводки]])</f>
        <v>11</v>
      </c>
      <c r="N1397" s="19">
        <f>YEAR(Таблица14[[#This Row],[Д/проводки]])</f>
        <v>2015</v>
      </c>
    </row>
    <row r="1398" spans="1:14" x14ac:dyDescent="0.25">
      <c r="A1398" s="30">
        <v>964285</v>
      </c>
      <c r="B1398" s="30" t="s">
        <v>939</v>
      </c>
      <c r="C1398" s="16" t="s">
        <v>3157</v>
      </c>
      <c r="D1398" s="16">
        <v>13</v>
      </c>
      <c r="E1398" s="16" t="s">
        <v>3206</v>
      </c>
      <c r="F1398" s="30" t="s">
        <v>811</v>
      </c>
      <c r="G1398" s="30">
        <v>1002</v>
      </c>
      <c r="H1398" s="30">
        <v>6</v>
      </c>
      <c r="I1398" s="30">
        <v>3072.36</v>
      </c>
      <c r="J1398" s="38">
        <v>42316</v>
      </c>
      <c r="K1398" s="30">
        <v>4512</v>
      </c>
      <c r="L1398" s="19">
        <f>DAY(Таблица14[[#This Row],[Д/проводки]])</f>
        <v>8</v>
      </c>
      <c r="M1398" s="19">
        <f>MONTH(Таблица14[[#This Row],[Д/проводки]])</f>
        <v>11</v>
      </c>
      <c r="N1398" s="19">
        <f>YEAR(Таблица14[[#This Row],[Д/проводки]])</f>
        <v>2015</v>
      </c>
    </row>
    <row r="1399" spans="1:14" x14ac:dyDescent="0.25">
      <c r="A1399" s="30">
        <v>661571</v>
      </c>
      <c r="B1399" s="30" t="s">
        <v>465</v>
      </c>
      <c r="C1399" s="16" t="s">
        <v>3151</v>
      </c>
      <c r="D1399" s="16">
        <v>16</v>
      </c>
      <c r="E1399" s="16" t="s">
        <v>2974</v>
      </c>
      <c r="F1399" s="30" t="s">
        <v>810</v>
      </c>
      <c r="G1399" s="30">
        <v>1001</v>
      </c>
      <c r="H1399" s="30">
        <v>4</v>
      </c>
      <c r="I1399" s="30">
        <v>10339</v>
      </c>
      <c r="J1399" s="38">
        <v>42317</v>
      </c>
      <c r="K1399" s="30">
        <v>15252</v>
      </c>
      <c r="L1399" s="19">
        <f>DAY(Таблица14[[#This Row],[Д/проводки]])</f>
        <v>9</v>
      </c>
      <c r="M1399" s="19">
        <f>MONTH(Таблица14[[#This Row],[Д/проводки]])</f>
        <v>11</v>
      </c>
      <c r="N1399" s="19">
        <f>YEAR(Таблица14[[#This Row],[Д/проводки]])</f>
        <v>2015</v>
      </c>
    </row>
    <row r="1400" spans="1:14" x14ac:dyDescent="0.25">
      <c r="A1400" s="30">
        <v>405330</v>
      </c>
      <c r="B1400" s="30" t="s">
        <v>313</v>
      </c>
      <c r="C1400" s="16" t="s">
        <v>927</v>
      </c>
      <c r="D1400" s="16">
        <v>14</v>
      </c>
      <c r="E1400" s="16" t="s">
        <v>2941</v>
      </c>
      <c r="F1400" s="30" t="s">
        <v>810</v>
      </c>
      <c r="G1400" s="30">
        <v>1002</v>
      </c>
      <c r="H1400" s="30">
        <v>4</v>
      </c>
      <c r="I1400" s="30">
        <v>7406.76</v>
      </c>
      <c r="J1400" s="38">
        <v>42317</v>
      </c>
      <c r="K1400" s="30">
        <v>10924</v>
      </c>
      <c r="L1400" s="19">
        <f>DAY(Таблица14[[#This Row],[Д/проводки]])</f>
        <v>9</v>
      </c>
      <c r="M1400" s="19">
        <f>MONTH(Таблица14[[#This Row],[Д/проводки]])</f>
        <v>11</v>
      </c>
      <c r="N1400" s="19">
        <f>YEAR(Таблица14[[#This Row],[Д/проводки]])</f>
        <v>2015</v>
      </c>
    </row>
    <row r="1401" spans="1:14" x14ac:dyDescent="0.25">
      <c r="A1401" s="30">
        <v>447821</v>
      </c>
      <c r="B1401" s="30" t="s">
        <v>926</v>
      </c>
      <c r="C1401" s="16" t="s">
        <v>927</v>
      </c>
      <c r="D1401" s="16">
        <v>14</v>
      </c>
      <c r="E1401" s="16" t="s">
        <v>2941</v>
      </c>
      <c r="F1401" s="30" t="s">
        <v>811</v>
      </c>
      <c r="G1401" s="30">
        <v>1002</v>
      </c>
      <c r="H1401" s="30">
        <v>3</v>
      </c>
      <c r="I1401" s="30">
        <v>1840.17</v>
      </c>
      <c r="J1401" s="38">
        <v>42317</v>
      </c>
      <c r="K1401" s="30">
        <v>2610</v>
      </c>
      <c r="L1401" s="19">
        <f>DAY(Таблица14[[#This Row],[Д/проводки]])</f>
        <v>9</v>
      </c>
      <c r="M1401" s="19">
        <f>MONTH(Таблица14[[#This Row],[Д/проводки]])</f>
        <v>11</v>
      </c>
      <c r="N1401" s="19">
        <f>YEAR(Таблица14[[#This Row],[Д/проводки]])</f>
        <v>2015</v>
      </c>
    </row>
    <row r="1402" spans="1:14" x14ac:dyDescent="0.25">
      <c r="A1402" s="30">
        <v>760732</v>
      </c>
      <c r="B1402" s="30" t="s">
        <v>886</v>
      </c>
      <c r="C1402" s="16" t="s">
        <v>3191</v>
      </c>
      <c r="D1402" s="16">
        <v>15</v>
      </c>
      <c r="E1402" s="16" t="s">
        <v>2937</v>
      </c>
      <c r="F1402" s="30" t="s">
        <v>811</v>
      </c>
      <c r="G1402" s="30">
        <v>1002</v>
      </c>
      <c r="H1402" s="30">
        <v>4</v>
      </c>
      <c r="I1402" s="30">
        <v>3261</v>
      </c>
      <c r="J1402" s="38">
        <v>42317</v>
      </c>
      <c r="K1402" s="30">
        <v>5004</v>
      </c>
      <c r="L1402" s="19">
        <f>DAY(Таблица14[[#This Row],[Д/проводки]])</f>
        <v>9</v>
      </c>
      <c r="M1402" s="19">
        <f>MONTH(Таблица14[[#This Row],[Д/проводки]])</f>
        <v>11</v>
      </c>
      <c r="N1402" s="19">
        <f>YEAR(Таблица14[[#This Row],[Д/проводки]])</f>
        <v>2015</v>
      </c>
    </row>
    <row r="1403" spans="1:14" x14ac:dyDescent="0.25">
      <c r="A1403" s="30">
        <v>876268</v>
      </c>
      <c r="B1403" s="30" t="s">
        <v>928</v>
      </c>
      <c r="C1403" s="16" t="s">
        <v>927</v>
      </c>
      <c r="D1403" s="16">
        <v>14</v>
      </c>
      <c r="E1403" s="16" t="s">
        <v>2941</v>
      </c>
      <c r="F1403" s="30" t="s">
        <v>811</v>
      </c>
      <c r="G1403" s="30">
        <v>1002</v>
      </c>
      <c r="H1403" s="30">
        <v>1</v>
      </c>
      <c r="I1403" s="30">
        <v>516.5</v>
      </c>
      <c r="J1403" s="38">
        <v>42317</v>
      </c>
      <c r="K1403" s="30">
        <v>810</v>
      </c>
      <c r="L1403" s="19">
        <f>DAY(Таблица14[[#This Row],[Д/проводки]])</f>
        <v>9</v>
      </c>
      <c r="M1403" s="19">
        <f>MONTH(Таблица14[[#This Row],[Д/проводки]])</f>
        <v>11</v>
      </c>
      <c r="N1403" s="19">
        <f>YEAR(Таблица14[[#This Row],[Д/проводки]])</f>
        <v>2015</v>
      </c>
    </row>
    <row r="1404" spans="1:14" x14ac:dyDescent="0.25">
      <c r="A1404" s="30">
        <v>941464</v>
      </c>
      <c r="B1404" s="30" t="s">
        <v>923</v>
      </c>
      <c r="C1404" s="16" t="s">
        <v>3133</v>
      </c>
      <c r="D1404" s="16">
        <v>13</v>
      </c>
      <c r="E1404" s="16" t="s">
        <v>3206</v>
      </c>
      <c r="F1404" s="30" t="s">
        <v>811</v>
      </c>
      <c r="G1404" s="30">
        <v>1002</v>
      </c>
      <c r="H1404" s="30">
        <v>4</v>
      </c>
      <c r="I1404" s="30">
        <v>2039.32</v>
      </c>
      <c r="J1404" s="38">
        <v>42317</v>
      </c>
      <c r="K1404" s="30">
        <v>2880</v>
      </c>
      <c r="L1404" s="19">
        <f>DAY(Таблица14[[#This Row],[Д/проводки]])</f>
        <v>9</v>
      </c>
      <c r="M1404" s="19">
        <f>MONTH(Таблица14[[#This Row],[Д/проводки]])</f>
        <v>11</v>
      </c>
      <c r="N1404" s="19">
        <f>YEAR(Таблица14[[#This Row],[Д/проводки]])</f>
        <v>2015</v>
      </c>
    </row>
    <row r="1405" spans="1:14" x14ac:dyDescent="0.25">
      <c r="A1405" s="30">
        <v>964285</v>
      </c>
      <c r="B1405" s="30" t="s">
        <v>939</v>
      </c>
      <c r="C1405" s="16" t="s">
        <v>3157</v>
      </c>
      <c r="D1405" s="16">
        <v>13</v>
      </c>
      <c r="E1405" s="16" t="s">
        <v>3206</v>
      </c>
      <c r="F1405" s="30" t="s">
        <v>811</v>
      </c>
      <c r="G1405" s="30">
        <v>1002</v>
      </c>
      <c r="H1405" s="30">
        <v>4</v>
      </c>
      <c r="I1405" s="30">
        <v>2048.2399999999998</v>
      </c>
      <c r="J1405" s="38">
        <v>42317</v>
      </c>
      <c r="K1405" s="30">
        <v>3008</v>
      </c>
      <c r="L1405" s="19">
        <f>DAY(Таблица14[[#This Row],[Д/проводки]])</f>
        <v>9</v>
      </c>
      <c r="M1405" s="19">
        <f>MONTH(Таблица14[[#This Row],[Д/проводки]])</f>
        <v>11</v>
      </c>
      <c r="N1405" s="19">
        <f>YEAR(Таблица14[[#This Row],[Д/проводки]])</f>
        <v>2015</v>
      </c>
    </row>
    <row r="1406" spans="1:14" x14ac:dyDescent="0.25">
      <c r="A1406" s="30">
        <v>20185</v>
      </c>
      <c r="B1406" s="30" t="s">
        <v>931</v>
      </c>
      <c r="C1406" s="16" t="s">
        <v>3144</v>
      </c>
      <c r="D1406" s="16">
        <v>14</v>
      </c>
      <c r="E1406" s="16" t="s">
        <v>2941</v>
      </c>
      <c r="F1406" s="30" t="s">
        <v>811</v>
      </c>
      <c r="G1406" s="30">
        <v>1001</v>
      </c>
      <c r="H1406" s="30">
        <v>4</v>
      </c>
      <c r="I1406" s="30">
        <v>2462.7600000000002</v>
      </c>
      <c r="J1406" s="38">
        <v>42318</v>
      </c>
      <c r="K1406" s="30">
        <v>3620</v>
      </c>
      <c r="L1406" s="19">
        <f>DAY(Таблица14[[#This Row],[Д/проводки]])</f>
        <v>10</v>
      </c>
      <c r="M1406" s="19">
        <f>MONTH(Таблица14[[#This Row],[Д/проводки]])</f>
        <v>11</v>
      </c>
      <c r="N1406" s="19">
        <f>YEAR(Таблица14[[#This Row],[Д/проводки]])</f>
        <v>2015</v>
      </c>
    </row>
    <row r="1407" spans="1:14" x14ac:dyDescent="0.25">
      <c r="A1407" s="30">
        <v>447821</v>
      </c>
      <c r="B1407" s="30" t="s">
        <v>926</v>
      </c>
      <c r="C1407" s="16" t="s">
        <v>927</v>
      </c>
      <c r="D1407" s="16">
        <v>14</v>
      </c>
      <c r="E1407" s="16" t="s">
        <v>2941</v>
      </c>
      <c r="F1407" s="30" t="s">
        <v>811</v>
      </c>
      <c r="G1407" s="30">
        <v>1001</v>
      </c>
      <c r="H1407" s="30">
        <v>4</v>
      </c>
      <c r="I1407" s="30">
        <v>2453.56</v>
      </c>
      <c r="J1407" s="38">
        <v>42318</v>
      </c>
      <c r="K1407" s="30">
        <v>3480</v>
      </c>
      <c r="L1407" s="19">
        <f>DAY(Таблица14[[#This Row],[Д/проводки]])</f>
        <v>10</v>
      </c>
      <c r="M1407" s="19">
        <f>MONTH(Таблица14[[#This Row],[Д/проводки]])</f>
        <v>11</v>
      </c>
      <c r="N1407" s="19">
        <f>YEAR(Таблица14[[#This Row],[Д/проводки]])</f>
        <v>2015</v>
      </c>
    </row>
    <row r="1408" spans="1:14" x14ac:dyDescent="0.25">
      <c r="A1408" s="30">
        <v>36225</v>
      </c>
      <c r="B1408" s="30" t="s">
        <v>945</v>
      </c>
      <c r="C1408" s="16" t="s">
        <v>2940</v>
      </c>
      <c r="D1408" s="16">
        <v>15</v>
      </c>
      <c r="E1408" s="16" t="s">
        <v>2937</v>
      </c>
      <c r="F1408" s="30" t="s">
        <v>811</v>
      </c>
      <c r="G1408" s="30">
        <v>1002</v>
      </c>
      <c r="H1408" s="30">
        <v>4</v>
      </c>
      <c r="I1408" s="30">
        <v>3955.92</v>
      </c>
      <c r="J1408" s="38">
        <v>42318</v>
      </c>
      <c r="K1408" s="30">
        <v>5916</v>
      </c>
      <c r="L1408" s="19">
        <f>DAY(Таблица14[[#This Row],[Д/проводки]])</f>
        <v>10</v>
      </c>
      <c r="M1408" s="19">
        <f>MONTH(Таблица14[[#This Row],[Д/проводки]])</f>
        <v>11</v>
      </c>
      <c r="N1408" s="19">
        <f>YEAR(Таблица14[[#This Row],[Д/проводки]])</f>
        <v>2015</v>
      </c>
    </row>
    <row r="1409" spans="1:14" x14ac:dyDescent="0.25">
      <c r="A1409" s="30">
        <v>405710</v>
      </c>
      <c r="B1409" s="30" t="s">
        <v>772</v>
      </c>
      <c r="C1409" s="16" t="s">
        <v>2985</v>
      </c>
      <c r="D1409" s="16">
        <v>16</v>
      </c>
      <c r="E1409" s="16" t="s">
        <v>2950</v>
      </c>
      <c r="F1409" s="30" t="s">
        <v>810</v>
      </c>
      <c r="G1409" s="30">
        <v>1002</v>
      </c>
      <c r="H1409" s="30">
        <v>4</v>
      </c>
      <c r="I1409" s="30">
        <v>10847.44</v>
      </c>
      <c r="J1409" s="38">
        <v>42318</v>
      </c>
      <c r="K1409" s="30">
        <v>16000</v>
      </c>
      <c r="L1409" s="19">
        <f>DAY(Таблица14[[#This Row],[Д/проводки]])</f>
        <v>10</v>
      </c>
      <c r="M1409" s="19">
        <f>MONTH(Таблица14[[#This Row],[Д/проводки]])</f>
        <v>11</v>
      </c>
      <c r="N1409" s="19">
        <f>YEAR(Таблица14[[#This Row],[Д/проводки]])</f>
        <v>2015</v>
      </c>
    </row>
    <row r="1410" spans="1:14" x14ac:dyDescent="0.25">
      <c r="A1410" s="30">
        <v>941464</v>
      </c>
      <c r="B1410" s="30" t="s">
        <v>923</v>
      </c>
      <c r="C1410" s="16" t="s">
        <v>3133</v>
      </c>
      <c r="D1410" s="16">
        <v>13</v>
      </c>
      <c r="E1410" s="16" t="s">
        <v>3206</v>
      </c>
      <c r="F1410" s="30" t="s">
        <v>811</v>
      </c>
      <c r="G1410" s="30">
        <v>1002</v>
      </c>
      <c r="H1410" s="30">
        <v>4</v>
      </c>
      <c r="I1410" s="30">
        <v>2039.32</v>
      </c>
      <c r="J1410" s="38">
        <v>42318</v>
      </c>
      <c r="K1410" s="30">
        <v>2880</v>
      </c>
      <c r="L1410" s="19">
        <f>DAY(Таблица14[[#This Row],[Д/проводки]])</f>
        <v>10</v>
      </c>
      <c r="M1410" s="19">
        <f>MONTH(Таблица14[[#This Row],[Д/проводки]])</f>
        <v>11</v>
      </c>
      <c r="N1410" s="19">
        <f>YEAR(Таблица14[[#This Row],[Д/проводки]])</f>
        <v>2015</v>
      </c>
    </row>
    <row r="1411" spans="1:14" x14ac:dyDescent="0.25">
      <c r="A1411" s="30">
        <v>964285</v>
      </c>
      <c r="B1411" s="30" t="s">
        <v>939</v>
      </c>
      <c r="C1411" s="16" t="s">
        <v>3157</v>
      </c>
      <c r="D1411" s="16">
        <v>13</v>
      </c>
      <c r="E1411" s="16" t="s">
        <v>3206</v>
      </c>
      <c r="F1411" s="30" t="s">
        <v>811</v>
      </c>
      <c r="G1411" s="30">
        <v>1002</v>
      </c>
      <c r="H1411" s="30">
        <v>4</v>
      </c>
      <c r="I1411" s="30">
        <v>2048.2399999999998</v>
      </c>
      <c r="J1411" s="38">
        <v>42318</v>
      </c>
      <c r="K1411" s="30">
        <v>3008</v>
      </c>
      <c r="L1411" s="19">
        <f>DAY(Таблица14[[#This Row],[Д/проводки]])</f>
        <v>10</v>
      </c>
      <c r="M1411" s="19">
        <f>MONTH(Таблица14[[#This Row],[Д/проводки]])</f>
        <v>11</v>
      </c>
      <c r="N1411" s="19">
        <f>YEAR(Таблица14[[#This Row],[Д/проводки]])</f>
        <v>2015</v>
      </c>
    </row>
    <row r="1412" spans="1:14" x14ac:dyDescent="0.25">
      <c r="A1412" s="30">
        <v>405330</v>
      </c>
      <c r="B1412" s="30" t="s">
        <v>313</v>
      </c>
      <c r="C1412" s="16" t="s">
        <v>927</v>
      </c>
      <c r="D1412" s="16">
        <v>14</v>
      </c>
      <c r="E1412" s="16" t="s">
        <v>2941</v>
      </c>
      <c r="F1412" s="30" t="s">
        <v>810</v>
      </c>
      <c r="G1412" s="30">
        <v>1001</v>
      </c>
      <c r="H1412" s="30">
        <v>8</v>
      </c>
      <c r="I1412" s="30">
        <v>14813.52</v>
      </c>
      <c r="J1412" s="38">
        <v>42319</v>
      </c>
      <c r="K1412" s="30">
        <v>21848</v>
      </c>
      <c r="L1412" s="19">
        <f>DAY(Таблица14[[#This Row],[Д/проводки]])</f>
        <v>11</v>
      </c>
      <c r="M1412" s="19">
        <f>MONTH(Таблица14[[#This Row],[Д/проводки]])</f>
        <v>11</v>
      </c>
      <c r="N1412" s="19">
        <f>YEAR(Таблица14[[#This Row],[Д/проводки]])</f>
        <v>2015</v>
      </c>
    </row>
    <row r="1413" spans="1:14" x14ac:dyDescent="0.25">
      <c r="A1413" s="30">
        <v>941464</v>
      </c>
      <c r="B1413" s="30" t="s">
        <v>923</v>
      </c>
      <c r="C1413" s="16" t="s">
        <v>3133</v>
      </c>
      <c r="D1413" s="16">
        <v>13</v>
      </c>
      <c r="E1413" s="16" t="s">
        <v>3206</v>
      </c>
      <c r="F1413" s="30" t="s">
        <v>811</v>
      </c>
      <c r="G1413" s="30">
        <v>1001</v>
      </c>
      <c r="H1413" s="30">
        <v>2</v>
      </c>
      <c r="I1413" s="30">
        <v>1028.5999999999999</v>
      </c>
      <c r="J1413" s="38">
        <v>42319</v>
      </c>
      <c r="K1413" s="30">
        <v>1440</v>
      </c>
      <c r="L1413" s="19">
        <f>DAY(Таблица14[[#This Row],[Д/проводки]])</f>
        <v>11</v>
      </c>
      <c r="M1413" s="19">
        <f>MONTH(Таблица14[[#This Row],[Д/проводки]])</f>
        <v>11</v>
      </c>
      <c r="N1413" s="19">
        <f>YEAR(Таблица14[[#This Row],[Д/проводки]])</f>
        <v>2015</v>
      </c>
    </row>
    <row r="1414" spans="1:14" x14ac:dyDescent="0.25">
      <c r="A1414" s="30">
        <v>964285</v>
      </c>
      <c r="B1414" s="30" t="s">
        <v>939</v>
      </c>
      <c r="C1414" s="16" t="s">
        <v>3157</v>
      </c>
      <c r="D1414" s="16">
        <v>13</v>
      </c>
      <c r="E1414" s="16" t="s">
        <v>3206</v>
      </c>
      <c r="F1414" s="30" t="s">
        <v>811</v>
      </c>
      <c r="G1414" s="30">
        <v>1001</v>
      </c>
      <c r="H1414" s="30">
        <v>4</v>
      </c>
      <c r="I1414" s="30">
        <v>2055.12</v>
      </c>
      <c r="J1414" s="38">
        <v>42319</v>
      </c>
      <c r="K1414" s="30">
        <v>2880</v>
      </c>
      <c r="L1414" s="19">
        <f>DAY(Таблица14[[#This Row],[Д/проводки]])</f>
        <v>11</v>
      </c>
      <c r="M1414" s="19">
        <f>MONTH(Таблица14[[#This Row],[Д/проводки]])</f>
        <v>11</v>
      </c>
      <c r="N1414" s="19">
        <f>YEAR(Таблица14[[#This Row],[Д/проводки]])</f>
        <v>2015</v>
      </c>
    </row>
    <row r="1415" spans="1:14" x14ac:dyDescent="0.25">
      <c r="A1415" s="30">
        <v>37664</v>
      </c>
      <c r="B1415" s="30" t="s">
        <v>310</v>
      </c>
      <c r="C1415" s="16" t="s">
        <v>3129</v>
      </c>
      <c r="D1415" s="16">
        <v>13</v>
      </c>
      <c r="E1415" s="16" t="s">
        <v>3206</v>
      </c>
      <c r="F1415" s="30" t="s">
        <v>810</v>
      </c>
      <c r="G1415" s="30">
        <v>1002</v>
      </c>
      <c r="H1415" s="30">
        <v>4</v>
      </c>
      <c r="I1415" s="30">
        <v>5464.4</v>
      </c>
      <c r="J1415" s="38">
        <v>42319</v>
      </c>
      <c r="K1415" s="30">
        <v>8060</v>
      </c>
      <c r="L1415" s="19">
        <f>DAY(Таблица14[[#This Row],[Д/проводки]])</f>
        <v>11</v>
      </c>
      <c r="M1415" s="19">
        <f>MONTH(Таблица14[[#This Row],[Д/проводки]])</f>
        <v>11</v>
      </c>
      <c r="N1415" s="19">
        <f>YEAR(Таблица14[[#This Row],[Д/проводки]])</f>
        <v>2015</v>
      </c>
    </row>
    <row r="1416" spans="1:14" x14ac:dyDescent="0.25">
      <c r="A1416" s="30">
        <v>665963</v>
      </c>
      <c r="B1416" s="30" t="s">
        <v>187</v>
      </c>
      <c r="C1416" s="16" t="s">
        <v>2957</v>
      </c>
      <c r="D1416" s="16">
        <v>15</v>
      </c>
      <c r="E1416" s="16" t="s">
        <v>2937</v>
      </c>
      <c r="F1416" s="30" t="s">
        <v>810</v>
      </c>
      <c r="G1416" s="30">
        <v>1002</v>
      </c>
      <c r="H1416" s="30">
        <v>4</v>
      </c>
      <c r="I1416" s="30">
        <v>9000</v>
      </c>
      <c r="J1416" s="38">
        <v>42319</v>
      </c>
      <c r="K1416" s="30">
        <v>13276</v>
      </c>
      <c r="L1416" s="19">
        <f>DAY(Таблица14[[#This Row],[Д/проводки]])</f>
        <v>11</v>
      </c>
      <c r="M1416" s="19">
        <f>MONTH(Таблица14[[#This Row],[Д/проводки]])</f>
        <v>11</v>
      </c>
      <c r="N1416" s="19">
        <f>YEAR(Таблица14[[#This Row],[Д/проводки]])</f>
        <v>2015</v>
      </c>
    </row>
    <row r="1417" spans="1:14" x14ac:dyDescent="0.25">
      <c r="A1417" s="30">
        <v>941464</v>
      </c>
      <c r="B1417" s="30" t="s">
        <v>923</v>
      </c>
      <c r="C1417" s="16" t="s">
        <v>3133</v>
      </c>
      <c r="D1417" s="16">
        <v>13</v>
      </c>
      <c r="E1417" s="16" t="s">
        <v>3206</v>
      </c>
      <c r="F1417" s="30" t="s">
        <v>811</v>
      </c>
      <c r="G1417" s="30">
        <v>1002</v>
      </c>
      <c r="H1417" s="30">
        <v>4</v>
      </c>
      <c r="I1417" s="30">
        <v>2039.32</v>
      </c>
      <c r="J1417" s="38">
        <v>42319</v>
      </c>
      <c r="K1417" s="30">
        <v>2880</v>
      </c>
      <c r="L1417" s="19">
        <f>DAY(Таблица14[[#This Row],[Д/проводки]])</f>
        <v>11</v>
      </c>
      <c r="M1417" s="19">
        <f>MONTH(Таблица14[[#This Row],[Д/проводки]])</f>
        <v>11</v>
      </c>
      <c r="N1417" s="19">
        <f>YEAR(Таблица14[[#This Row],[Д/проводки]])</f>
        <v>2015</v>
      </c>
    </row>
    <row r="1418" spans="1:14" x14ac:dyDescent="0.25">
      <c r="A1418" s="30">
        <v>661900</v>
      </c>
      <c r="B1418" s="30" t="s">
        <v>327</v>
      </c>
      <c r="C1418" s="16" t="s">
        <v>927</v>
      </c>
      <c r="D1418" s="16">
        <v>14</v>
      </c>
      <c r="E1418" s="16" t="s">
        <v>2941</v>
      </c>
      <c r="F1418" s="30" t="s">
        <v>810</v>
      </c>
      <c r="G1418" s="30">
        <v>1002</v>
      </c>
      <c r="H1418" s="30">
        <v>4</v>
      </c>
      <c r="I1418" s="30">
        <v>7050.84</v>
      </c>
      <c r="J1418" s="38">
        <v>42320</v>
      </c>
      <c r="K1418" s="30">
        <v>10400</v>
      </c>
      <c r="L1418" s="19">
        <f>DAY(Таблица14[[#This Row],[Д/проводки]])</f>
        <v>12</v>
      </c>
      <c r="M1418" s="19">
        <f>MONTH(Таблица14[[#This Row],[Д/проводки]])</f>
        <v>11</v>
      </c>
      <c r="N1418" s="19">
        <f>YEAR(Таблица14[[#This Row],[Д/проводки]])</f>
        <v>2015</v>
      </c>
    </row>
    <row r="1419" spans="1:14" x14ac:dyDescent="0.25">
      <c r="A1419" s="30">
        <v>665900</v>
      </c>
      <c r="B1419" s="30" t="s">
        <v>75</v>
      </c>
      <c r="C1419" s="16" t="s">
        <v>904</v>
      </c>
      <c r="D1419" s="16">
        <v>14</v>
      </c>
      <c r="E1419" s="16" t="s">
        <v>2938</v>
      </c>
      <c r="F1419" s="30" t="s">
        <v>810</v>
      </c>
      <c r="G1419" s="30">
        <v>1002</v>
      </c>
      <c r="H1419" s="30">
        <v>4</v>
      </c>
      <c r="I1419" s="30">
        <v>6227.58</v>
      </c>
      <c r="J1419" s="38">
        <v>42320</v>
      </c>
      <c r="K1419" s="30">
        <v>10400</v>
      </c>
      <c r="L1419" s="19">
        <f>DAY(Таблица14[[#This Row],[Д/проводки]])</f>
        <v>12</v>
      </c>
      <c r="M1419" s="19">
        <f>MONTH(Таблица14[[#This Row],[Д/проводки]])</f>
        <v>11</v>
      </c>
      <c r="N1419" s="19">
        <f>YEAR(Таблица14[[#This Row],[Д/проводки]])</f>
        <v>2015</v>
      </c>
    </row>
    <row r="1420" spans="1:14" x14ac:dyDescent="0.25">
      <c r="A1420" s="30">
        <v>685041</v>
      </c>
      <c r="B1420" s="30" t="s">
        <v>873</v>
      </c>
      <c r="C1420" s="16" t="s">
        <v>872</v>
      </c>
      <c r="D1420" s="16">
        <v>15</v>
      </c>
      <c r="E1420" s="16" t="s">
        <v>2948</v>
      </c>
      <c r="F1420" s="30" t="s">
        <v>811</v>
      </c>
      <c r="G1420" s="30">
        <v>1002</v>
      </c>
      <c r="H1420" s="30">
        <v>1</v>
      </c>
      <c r="I1420" s="30">
        <v>858.85</v>
      </c>
      <c r="J1420" s="38">
        <v>42320</v>
      </c>
      <c r="K1420" s="30">
        <v>1254</v>
      </c>
      <c r="L1420" s="19">
        <f>DAY(Таблица14[[#This Row],[Д/проводки]])</f>
        <v>12</v>
      </c>
      <c r="M1420" s="19">
        <f>MONTH(Таблица14[[#This Row],[Д/проводки]])</f>
        <v>11</v>
      </c>
      <c r="N1420" s="19">
        <f>YEAR(Таблица14[[#This Row],[Д/проводки]])</f>
        <v>2015</v>
      </c>
    </row>
    <row r="1421" spans="1:14" x14ac:dyDescent="0.25">
      <c r="A1421" s="30">
        <v>762231</v>
      </c>
      <c r="B1421" s="30" t="s">
        <v>599</v>
      </c>
      <c r="C1421" s="16" t="s">
        <v>3142</v>
      </c>
      <c r="D1421" s="16">
        <v>16</v>
      </c>
      <c r="E1421" s="16" t="s">
        <v>2950</v>
      </c>
      <c r="F1421" s="30" t="s">
        <v>810</v>
      </c>
      <c r="G1421" s="30">
        <v>1002</v>
      </c>
      <c r="H1421" s="30">
        <v>4</v>
      </c>
      <c r="I1421" s="30">
        <v>12237.28</v>
      </c>
      <c r="J1421" s="38">
        <v>42320</v>
      </c>
      <c r="K1421" s="30">
        <v>19760</v>
      </c>
      <c r="L1421" s="19">
        <f>DAY(Таблица14[[#This Row],[Д/проводки]])</f>
        <v>12</v>
      </c>
      <c r="M1421" s="19">
        <f>MONTH(Таблица14[[#This Row],[Д/проводки]])</f>
        <v>11</v>
      </c>
      <c r="N1421" s="19">
        <f>YEAR(Таблица14[[#This Row],[Д/проводки]])</f>
        <v>2015</v>
      </c>
    </row>
    <row r="1422" spans="1:14" x14ac:dyDescent="0.25">
      <c r="A1422" s="30">
        <v>964285</v>
      </c>
      <c r="B1422" s="30" t="s">
        <v>939</v>
      </c>
      <c r="C1422" s="16" t="s">
        <v>3157</v>
      </c>
      <c r="D1422" s="16">
        <v>13</v>
      </c>
      <c r="E1422" s="16" t="s">
        <v>3206</v>
      </c>
      <c r="F1422" s="30" t="s">
        <v>811</v>
      </c>
      <c r="G1422" s="30">
        <v>1002</v>
      </c>
      <c r="H1422" s="30">
        <v>4</v>
      </c>
      <c r="I1422" s="30">
        <v>2043.44</v>
      </c>
      <c r="J1422" s="38">
        <v>42320</v>
      </c>
      <c r="K1422" s="30">
        <v>2880</v>
      </c>
      <c r="L1422" s="19">
        <f>DAY(Таблица14[[#This Row],[Д/проводки]])</f>
        <v>12</v>
      </c>
      <c r="M1422" s="19">
        <f>MONTH(Таблица14[[#This Row],[Д/проводки]])</f>
        <v>11</v>
      </c>
      <c r="N1422" s="19">
        <f>YEAR(Таблица14[[#This Row],[Д/проводки]])</f>
        <v>2015</v>
      </c>
    </row>
    <row r="1423" spans="1:14" x14ac:dyDescent="0.25">
      <c r="A1423" s="30">
        <v>895249</v>
      </c>
      <c r="B1423" s="30" t="s">
        <v>901</v>
      </c>
      <c r="C1423" s="16" t="s">
        <v>899</v>
      </c>
      <c r="D1423" s="16">
        <v>14</v>
      </c>
      <c r="E1423" s="16" t="s">
        <v>2938</v>
      </c>
      <c r="F1423" s="30" t="s">
        <v>811</v>
      </c>
      <c r="G1423" s="30">
        <v>1001</v>
      </c>
      <c r="H1423" s="30">
        <v>1</v>
      </c>
      <c r="I1423" s="30">
        <v>801.43</v>
      </c>
      <c r="J1423" s="38">
        <v>42321</v>
      </c>
      <c r="K1423" s="30">
        <v>1180</v>
      </c>
      <c r="L1423" s="19">
        <f>DAY(Таблица14[[#This Row],[Д/проводки]])</f>
        <v>13</v>
      </c>
      <c r="M1423" s="19">
        <f>MONTH(Таблица14[[#This Row],[Д/проводки]])</f>
        <v>11</v>
      </c>
      <c r="N1423" s="19">
        <f>YEAR(Таблица14[[#This Row],[Д/проводки]])</f>
        <v>2015</v>
      </c>
    </row>
    <row r="1424" spans="1:14" x14ac:dyDescent="0.25">
      <c r="A1424" s="30">
        <v>941464</v>
      </c>
      <c r="B1424" s="30" t="s">
        <v>923</v>
      </c>
      <c r="C1424" s="16" t="s">
        <v>3133</v>
      </c>
      <c r="D1424" s="16">
        <v>13</v>
      </c>
      <c r="E1424" s="16" t="s">
        <v>3206</v>
      </c>
      <c r="F1424" s="30" t="s">
        <v>811</v>
      </c>
      <c r="G1424" s="30">
        <v>1001</v>
      </c>
      <c r="H1424" s="30">
        <v>6</v>
      </c>
      <c r="I1424" s="30">
        <v>3085.8</v>
      </c>
      <c r="J1424" s="38">
        <v>42321</v>
      </c>
      <c r="K1424" s="30">
        <v>4320</v>
      </c>
      <c r="L1424" s="19">
        <f>DAY(Таблица14[[#This Row],[Д/проводки]])</f>
        <v>13</v>
      </c>
      <c r="M1424" s="19">
        <f>MONTH(Таблица14[[#This Row],[Д/проводки]])</f>
        <v>11</v>
      </c>
      <c r="N1424" s="19">
        <f>YEAR(Таблица14[[#This Row],[Д/проводки]])</f>
        <v>2015</v>
      </c>
    </row>
    <row r="1425" spans="1:14" x14ac:dyDescent="0.25">
      <c r="A1425" s="30">
        <v>964285</v>
      </c>
      <c r="B1425" s="30" t="s">
        <v>939</v>
      </c>
      <c r="C1425" s="16" t="s">
        <v>3157</v>
      </c>
      <c r="D1425" s="16">
        <v>13</v>
      </c>
      <c r="E1425" s="16" t="s">
        <v>3206</v>
      </c>
      <c r="F1425" s="30" t="s">
        <v>811</v>
      </c>
      <c r="G1425" s="30">
        <v>1002</v>
      </c>
      <c r="H1425" s="30">
        <v>6</v>
      </c>
      <c r="I1425" s="30">
        <v>3065.16</v>
      </c>
      <c r="J1425" s="38">
        <v>42321</v>
      </c>
      <c r="K1425" s="30">
        <v>4320</v>
      </c>
      <c r="L1425" s="19">
        <f>DAY(Таблица14[[#This Row],[Д/проводки]])</f>
        <v>13</v>
      </c>
      <c r="M1425" s="19">
        <f>MONTH(Таблица14[[#This Row],[Д/проводки]])</f>
        <v>11</v>
      </c>
      <c r="N1425" s="19">
        <f>YEAR(Таблица14[[#This Row],[Д/проводки]])</f>
        <v>2015</v>
      </c>
    </row>
    <row r="1426" spans="1:14" x14ac:dyDescent="0.25">
      <c r="A1426" s="30">
        <v>20185</v>
      </c>
      <c r="B1426" s="30" t="s">
        <v>931</v>
      </c>
      <c r="C1426" s="16" t="s">
        <v>3144</v>
      </c>
      <c r="D1426" s="16">
        <v>14</v>
      </c>
      <c r="E1426" s="16" t="s">
        <v>2941</v>
      </c>
      <c r="F1426" s="30" t="s">
        <v>811</v>
      </c>
      <c r="G1426" s="30">
        <v>1001</v>
      </c>
      <c r="H1426" s="30">
        <v>4</v>
      </c>
      <c r="I1426" s="30">
        <v>2527.96</v>
      </c>
      <c r="J1426" s="38">
        <v>42322</v>
      </c>
      <c r="K1426" s="30">
        <v>3608</v>
      </c>
      <c r="L1426" s="19">
        <f>DAY(Таблица14[[#This Row],[Д/проводки]])</f>
        <v>14</v>
      </c>
      <c r="M1426" s="19">
        <f>MONTH(Таблица14[[#This Row],[Д/проводки]])</f>
        <v>11</v>
      </c>
      <c r="N1426" s="19">
        <f>YEAR(Таблица14[[#This Row],[Д/проводки]])</f>
        <v>2015</v>
      </c>
    </row>
    <row r="1427" spans="1:14" x14ac:dyDescent="0.25">
      <c r="A1427" s="30">
        <v>754174</v>
      </c>
      <c r="B1427" s="30" t="s">
        <v>903</v>
      </c>
      <c r="C1427" s="16" t="s">
        <v>904</v>
      </c>
      <c r="D1427" s="16">
        <v>14</v>
      </c>
      <c r="E1427" s="16" t="s">
        <v>2938</v>
      </c>
      <c r="F1427" s="30" t="s">
        <v>811</v>
      </c>
      <c r="G1427" s="30">
        <v>1001</v>
      </c>
      <c r="H1427" s="30">
        <v>2</v>
      </c>
      <c r="I1427" s="30">
        <v>2118.64</v>
      </c>
      <c r="J1427" s="38">
        <v>42322</v>
      </c>
      <c r="K1427" s="30">
        <v>3124</v>
      </c>
      <c r="L1427" s="19">
        <f>DAY(Таблица14[[#This Row],[Д/проводки]])</f>
        <v>14</v>
      </c>
      <c r="M1427" s="19">
        <f>MONTH(Таблица14[[#This Row],[Д/проводки]])</f>
        <v>11</v>
      </c>
      <c r="N1427" s="19">
        <f>YEAR(Таблица14[[#This Row],[Д/проводки]])</f>
        <v>2015</v>
      </c>
    </row>
    <row r="1428" spans="1:14" x14ac:dyDescent="0.25">
      <c r="A1428" s="30">
        <v>895245</v>
      </c>
      <c r="B1428" s="30" t="s">
        <v>907</v>
      </c>
      <c r="C1428" s="16" t="s">
        <v>904</v>
      </c>
      <c r="D1428" s="16">
        <v>14</v>
      </c>
      <c r="E1428" s="16" t="s">
        <v>2938</v>
      </c>
      <c r="F1428" s="30" t="s">
        <v>811</v>
      </c>
      <c r="G1428" s="30">
        <v>1001</v>
      </c>
      <c r="H1428" s="30">
        <v>1</v>
      </c>
      <c r="I1428" s="30">
        <v>623.85</v>
      </c>
      <c r="J1428" s="38">
        <v>42322</v>
      </c>
      <c r="K1428" s="30">
        <v>910</v>
      </c>
      <c r="L1428" s="19">
        <f>DAY(Таблица14[[#This Row],[Д/проводки]])</f>
        <v>14</v>
      </c>
      <c r="M1428" s="19">
        <f>MONTH(Таблица14[[#This Row],[Д/проводки]])</f>
        <v>11</v>
      </c>
      <c r="N1428" s="19">
        <f>YEAR(Таблица14[[#This Row],[Д/проводки]])</f>
        <v>2015</v>
      </c>
    </row>
    <row r="1429" spans="1:14" x14ac:dyDescent="0.25">
      <c r="A1429" s="30">
        <v>895250</v>
      </c>
      <c r="B1429" s="30" t="s">
        <v>960</v>
      </c>
      <c r="C1429" s="16" t="s">
        <v>3131</v>
      </c>
      <c r="D1429" s="16">
        <v>15</v>
      </c>
      <c r="E1429" s="16" t="s">
        <v>2949</v>
      </c>
      <c r="F1429" s="30" t="s">
        <v>811</v>
      </c>
      <c r="G1429" s="30">
        <v>1001</v>
      </c>
      <c r="H1429" s="30">
        <v>2</v>
      </c>
      <c r="I1429" s="30">
        <v>2070</v>
      </c>
      <c r="J1429" s="38">
        <v>42322</v>
      </c>
      <c r="K1429" s="30">
        <v>3194</v>
      </c>
      <c r="L1429" s="19">
        <f>DAY(Таблица14[[#This Row],[Д/проводки]])</f>
        <v>14</v>
      </c>
      <c r="M1429" s="19">
        <f>MONTH(Таблица14[[#This Row],[Д/проводки]])</f>
        <v>11</v>
      </c>
      <c r="N1429" s="19">
        <f>YEAR(Таблица14[[#This Row],[Д/проводки]])</f>
        <v>2015</v>
      </c>
    </row>
    <row r="1430" spans="1:14" x14ac:dyDescent="0.25">
      <c r="A1430" s="30">
        <v>941464</v>
      </c>
      <c r="B1430" s="30" t="s">
        <v>923</v>
      </c>
      <c r="C1430" s="16" t="s">
        <v>3133</v>
      </c>
      <c r="D1430" s="16">
        <v>13</v>
      </c>
      <c r="E1430" s="16" t="s">
        <v>3206</v>
      </c>
      <c r="F1430" s="30" t="s">
        <v>811</v>
      </c>
      <c r="G1430" s="30">
        <v>1002</v>
      </c>
      <c r="H1430" s="30">
        <v>6</v>
      </c>
      <c r="I1430" s="30">
        <v>3058.98</v>
      </c>
      <c r="J1430" s="38">
        <v>42322</v>
      </c>
      <c r="K1430" s="30">
        <v>4320</v>
      </c>
      <c r="L1430" s="19">
        <f>DAY(Таблица14[[#This Row],[Д/проводки]])</f>
        <v>14</v>
      </c>
      <c r="M1430" s="19">
        <f>MONTH(Таблица14[[#This Row],[Д/проводки]])</f>
        <v>11</v>
      </c>
      <c r="N1430" s="19">
        <f>YEAR(Таблица14[[#This Row],[Д/проводки]])</f>
        <v>2015</v>
      </c>
    </row>
    <row r="1431" spans="1:14" x14ac:dyDescent="0.25">
      <c r="A1431" s="30">
        <v>948234</v>
      </c>
      <c r="B1431" s="30" t="s">
        <v>179</v>
      </c>
      <c r="C1431" s="16" t="s">
        <v>2954</v>
      </c>
      <c r="D1431" s="16">
        <v>15</v>
      </c>
      <c r="E1431" s="16" t="s">
        <v>2937</v>
      </c>
      <c r="F1431" s="30" t="s">
        <v>810</v>
      </c>
      <c r="G1431" s="30">
        <v>1002</v>
      </c>
      <c r="H1431" s="30">
        <v>4</v>
      </c>
      <c r="I1431" s="30">
        <v>8576.2800000000007</v>
      </c>
      <c r="J1431" s="38">
        <v>42322</v>
      </c>
      <c r="K1431" s="30">
        <v>12652</v>
      </c>
      <c r="L1431" s="19">
        <f>DAY(Таблица14[[#This Row],[Д/проводки]])</f>
        <v>14</v>
      </c>
      <c r="M1431" s="19">
        <f>MONTH(Таблица14[[#This Row],[Д/проводки]])</f>
        <v>11</v>
      </c>
      <c r="N1431" s="19">
        <f>YEAR(Таблица14[[#This Row],[Д/проводки]])</f>
        <v>2015</v>
      </c>
    </row>
    <row r="1432" spans="1:14" x14ac:dyDescent="0.25">
      <c r="A1432" s="30">
        <v>964285</v>
      </c>
      <c r="B1432" s="30" t="s">
        <v>939</v>
      </c>
      <c r="C1432" s="16" t="s">
        <v>3157</v>
      </c>
      <c r="D1432" s="16">
        <v>13</v>
      </c>
      <c r="E1432" s="16" t="s">
        <v>3206</v>
      </c>
      <c r="F1432" s="30" t="s">
        <v>811</v>
      </c>
      <c r="G1432" s="30">
        <v>1002</v>
      </c>
      <c r="H1432" s="30">
        <v>4</v>
      </c>
      <c r="I1432" s="30">
        <v>2043.4</v>
      </c>
      <c r="J1432" s="38">
        <v>42322</v>
      </c>
      <c r="K1432" s="30">
        <v>2880</v>
      </c>
      <c r="L1432" s="19">
        <f>DAY(Таблица14[[#This Row],[Д/проводки]])</f>
        <v>14</v>
      </c>
      <c r="M1432" s="19">
        <f>MONTH(Таблица14[[#This Row],[Д/проводки]])</f>
        <v>11</v>
      </c>
      <c r="N1432" s="19">
        <f>YEAR(Таблица14[[#This Row],[Д/проводки]])</f>
        <v>2015</v>
      </c>
    </row>
    <row r="1433" spans="1:14" x14ac:dyDescent="0.25">
      <c r="A1433" s="30">
        <v>20185</v>
      </c>
      <c r="B1433" s="30" t="s">
        <v>931</v>
      </c>
      <c r="C1433" s="16" t="s">
        <v>3144</v>
      </c>
      <c r="D1433" s="16">
        <v>14</v>
      </c>
      <c r="E1433" s="16" t="s">
        <v>2941</v>
      </c>
      <c r="F1433" s="30" t="s">
        <v>811</v>
      </c>
      <c r="G1433" s="30">
        <v>1001</v>
      </c>
      <c r="H1433" s="30">
        <v>6</v>
      </c>
      <c r="I1433" s="30">
        <v>3791.94</v>
      </c>
      <c r="J1433" s="38">
        <v>42323</v>
      </c>
      <c r="K1433" s="30">
        <v>5412</v>
      </c>
      <c r="L1433" s="19">
        <f>DAY(Таблица14[[#This Row],[Д/проводки]])</f>
        <v>15</v>
      </c>
      <c r="M1433" s="19">
        <f>MONTH(Таблица14[[#This Row],[Д/проводки]])</f>
        <v>11</v>
      </c>
      <c r="N1433" s="19">
        <f>YEAR(Таблица14[[#This Row],[Д/проводки]])</f>
        <v>2015</v>
      </c>
    </row>
    <row r="1434" spans="1:14" x14ac:dyDescent="0.25">
      <c r="A1434" s="30">
        <v>447821</v>
      </c>
      <c r="B1434" s="30" t="s">
        <v>926</v>
      </c>
      <c r="C1434" s="16" t="s">
        <v>927</v>
      </c>
      <c r="D1434" s="16">
        <v>14</v>
      </c>
      <c r="E1434" s="16" t="s">
        <v>2941</v>
      </c>
      <c r="F1434" s="30" t="s">
        <v>811</v>
      </c>
      <c r="G1434" s="30">
        <v>1001</v>
      </c>
      <c r="H1434" s="30">
        <v>8</v>
      </c>
      <c r="I1434" s="30">
        <v>4907.12</v>
      </c>
      <c r="J1434" s="38">
        <v>42323</v>
      </c>
      <c r="K1434" s="30">
        <v>6960</v>
      </c>
      <c r="L1434" s="19">
        <f>DAY(Таблица14[[#This Row],[Д/проводки]])</f>
        <v>15</v>
      </c>
      <c r="M1434" s="19">
        <f>MONTH(Таблица14[[#This Row],[Д/проводки]])</f>
        <v>11</v>
      </c>
      <c r="N1434" s="19">
        <f>YEAR(Таблица14[[#This Row],[Д/проводки]])</f>
        <v>2015</v>
      </c>
    </row>
    <row r="1435" spans="1:14" x14ac:dyDescent="0.25">
      <c r="A1435" s="30">
        <v>661685</v>
      </c>
      <c r="B1435" s="30" t="s">
        <v>744</v>
      </c>
      <c r="C1435" s="16" t="s">
        <v>2998</v>
      </c>
      <c r="D1435" s="16">
        <v>17</v>
      </c>
      <c r="E1435" s="16" t="s">
        <v>2993</v>
      </c>
      <c r="F1435" s="30" t="s">
        <v>810</v>
      </c>
      <c r="G1435" s="30">
        <v>1001</v>
      </c>
      <c r="H1435" s="30">
        <v>4</v>
      </c>
      <c r="I1435" s="30">
        <v>12237.28</v>
      </c>
      <c r="J1435" s="38">
        <v>42323</v>
      </c>
      <c r="K1435" s="30">
        <v>18052</v>
      </c>
      <c r="L1435" s="19">
        <f>DAY(Таблица14[[#This Row],[Д/проводки]])</f>
        <v>15</v>
      </c>
      <c r="M1435" s="19">
        <f>MONTH(Таблица14[[#This Row],[Д/проводки]])</f>
        <v>11</v>
      </c>
      <c r="N1435" s="19">
        <f>YEAR(Таблица14[[#This Row],[Д/проводки]])</f>
        <v>2015</v>
      </c>
    </row>
    <row r="1436" spans="1:14" x14ac:dyDescent="0.25">
      <c r="A1436" s="30">
        <v>828791</v>
      </c>
      <c r="B1436" s="30" t="s">
        <v>162</v>
      </c>
      <c r="C1436" s="16" t="s">
        <v>2954</v>
      </c>
      <c r="D1436" s="16">
        <v>15</v>
      </c>
      <c r="E1436" s="16" t="s">
        <v>2937</v>
      </c>
      <c r="F1436" s="30" t="s">
        <v>810</v>
      </c>
      <c r="G1436" s="30">
        <v>1001</v>
      </c>
      <c r="H1436" s="30">
        <v>4</v>
      </c>
      <c r="I1436" s="30">
        <v>9000</v>
      </c>
      <c r="J1436" s="38">
        <v>42323</v>
      </c>
      <c r="K1436" s="30">
        <v>13276</v>
      </c>
      <c r="L1436" s="19">
        <f>DAY(Таблица14[[#This Row],[Д/проводки]])</f>
        <v>15</v>
      </c>
      <c r="M1436" s="19">
        <f>MONTH(Таблица14[[#This Row],[Д/проводки]])</f>
        <v>11</v>
      </c>
      <c r="N1436" s="19">
        <f>YEAR(Таблица14[[#This Row],[Д/проводки]])</f>
        <v>2015</v>
      </c>
    </row>
    <row r="1437" spans="1:14" x14ac:dyDescent="0.25">
      <c r="A1437" s="30">
        <v>938154</v>
      </c>
      <c r="B1437" s="30" t="s">
        <v>878</v>
      </c>
      <c r="C1437" s="16" t="s">
        <v>877</v>
      </c>
      <c r="D1437" s="16">
        <v>16</v>
      </c>
      <c r="E1437" s="16" t="s">
        <v>2950</v>
      </c>
      <c r="F1437" s="30" t="s">
        <v>811</v>
      </c>
      <c r="G1437" s="30">
        <v>1001</v>
      </c>
      <c r="H1437" s="30">
        <v>4</v>
      </c>
      <c r="I1437" s="30">
        <v>5349.12</v>
      </c>
      <c r="J1437" s="38">
        <v>42323</v>
      </c>
      <c r="K1437" s="30">
        <v>7452</v>
      </c>
      <c r="L1437" s="19">
        <f>DAY(Таблица14[[#This Row],[Д/проводки]])</f>
        <v>15</v>
      </c>
      <c r="M1437" s="19">
        <f>MONTH(Таблица14[[#This Row],[Д/проводки]])</f>
        <v>11</v>
      </c>
      <c r="N1437" s="19">
        <f>YEAR(Таблица14[[#This Row],[Д/проводки]])</f>
        <v>2015</v>
      </c>
    </row>
    <row r="1438" spans="1:14" x14ac:dyDescent="0.25">
      <c r="A1438" s="30">
        <v>941464</v>
      </c>
      <c r="B1438" s="30" t="s">
        <v>923</v>
      </c>
      <c r="C1438" s="16" t="s">
        <v>3133</v>
      </c>
      <c r="D1438" s="16">
        <v>13</v>
      </c>
      <c r="E1438" s="16" t="s">
        <v>3206</v>
      </c>
      <c r="F1438" s="30" t="s">
        <v>811</v>
      </c>
      <c r="G1438" s="30">
        <v>1001</v>
      </c>
      <c r="H1438" s="30">
        <v>4</v>
      </c>
      <c r="I1438" s="30">
        <v>2057.16</v>
      </c>
      <c r="J1438" s="38">
        <v>42323</v>
      </c>
      <c r="K1438" s="30">
        <v>2880</v>
      </c>
      <c r="L1438" s="19">
        <f>DAY(Таблица14[[#This Row],[Д/проводки]])</f>
        <v>15</v>
      </c>
      <c r="M1438" s="19">
        <f>MONTH(Таблица14[[#This Row],[Д/проводки]])</f>
        <v>11</v>
      </c>
      <c r="N1438" s="19">
        <f>YEAR(Таблица14[[#This Row],[Д/проводки]])</f>
        <v>2015</v>
      </c>
    </row>
    <row r="1439" spans="1:14" x14ac:dyDescent="0.25">
      <c r="A1439" s="30">
        <v>948234</v>
      </c>
      <c r="B1439" s="30" t="s">
        <v>179</v>
      </c>
      <c r="C1439" s="16" t="s">
        <v>2954</v>
      </c>
      <c r="D1439" s="16">
        <v>15</v>
      </c>
      <c r="E1439" s="16" t="s">
        <v>2937</v>
      </c>
      <c r="F1439" s="30" t="s">
        <v>810</v>
      </c>
      <c r="G1439" s="30">
        <v>1001</v>
      </c>
      <c r="H1439" s="30">
        <v>4</v>
      </c>
      <c r="I1439" s="30">
        <v>8576.2800000000007</v>
      </c>
      <c r="J1439" s="38">
        <v>42323</v>
      </c>
      <c r="K1439" s="30">
        <v>12652</v>
      </c>
      <c r="L1439" s="19">
        <f>DAY(Таблица14[[#This Row],[Д/проводки]])</f>
        <v>15</v>
      </c>
      <c r="M1439" s="19">
        <f>MONTH(Таблица14[[#This Row],[Д/проводки]])</f>
        <v>11</v>
      </c>
      <c r="N1439" s="19">
        <f>YEAR(Таблица14[[#This Row],[Д/проводки]])</f>
        <v>2015</v>
      </c>
    </row>
    <row r="1440" spans="1:14" x14ac:dyDescent="0.25">
      <c r="A1440" s="30">
        <v>964285</v>
      </c>
      <c r="B1440" s="30" t="s">
        <v>939</v>
      </c>
      <c r="C1440" s="16" t="s">
        <v>3157</v>
      </c>
      <c r="D1440" s="16">
        <v>13</v>
      </c>
      <c r="E1440" s="16" t="s">
        <v>3206</v>
      </c>
      <c r="F1440" s="30" t="s">
        <v>811</v>
      </c>
      <c r="G1440" s="30">
        <v>1001</v>
      </c>
      <c r="H1440" s="30">
        <v>10</v>
      </c>
      <c r="I1440" s="30">
        <v>5137.8</v>
      </c>
      <c r="J1440" s="38">
        <v>42323</v>
      </c>
      <c r="K1440" s="30">
        <v>7200</v>
      </c>
      <c r="L1440" s="19">
        <f>DAY(Таблица14[[#This Row],[Д/проводки]])</f>
        <v>15</v>
      </c>
      <c r="M1440" s="19">
        <f>MONTH(Таблица14[[#This Row],[Д/проводки]])</f>
        <v>11</v>
      </c>
      <c r="N1440" s="19">
        <f>YEAR(Таблица14[[#This Row],[Д/проводки]])</f>
        <v>2015</v>
      </c>
    </row>
    <row r="1441" spans="1:14" x14ac:dyDescent="0.25">
      <c r="A1441" s="30">
        <v>20185</v>
      </c>
      <c r="B1441" s="30" t="s">
        <v>931</v>
      </c>
      <c r="C1441" s="16" t="s">
        <v>3144</v>
      </c>
      <c r="D1441" s="16">
        <v>14</v>
      </c>
      <c r="E1441" s="16" t="s">
        <v>2941</v>
      </c>
      <c r="F1441" s="30" t="s">
        <v>811</v>
      </c>
      <c r="G1441" s="30">
        <v>1002</v>
      </c>
      <c r="H1441" s="30">
        <v>4</v>
      </c>
      <c r="I1441" s="30">
        <v>2538.2800000000002</v>
      </c>
      <c r="J1441" s="38">
        <v>42323</v>
      </c>
      <c r="K1441" s="30">
        <v>3608</v>
      </c>
      <c r="L1441" s="19">
        <f>DAY(Таблица14[[#This Row],[Д/проводки]])</f>
        <v>15</v>
      </c>
      <c r="M1441" s="19">
        <f>MONTH(Таблица14[[#This Row],[Д/проводки]])</f>
        <v>11</v>
      </c>
      <c r="N1441" s="19">
        <f>YEAR(Таблица14[[#This Row],[Д/проводки]])</f>
        <v>2015</v>
      </c>
    </row>
    <row r="1442" spans="1:14" x14ac:dyDescent="0.25">
      <c r="A1442" s="30">
        <v>408937</v>
      </c>
      <c r="B1442" s="30" t="s">
        <v>502</v>
      </c>
      <c r="C1442" s="16" t="s">
        <v>2634</v>
      </c>
      <c r="D1442" s="16">
        <v>16</v>
      </c>
      <c r="E1442" s="16" t="s">
        <v>2964</v>
      </c>
      <c r="F1442" s="30" t="s">
        <v>810</v>
      </c>
      <c r="G1442" s="30">
        <v>1002</v>
      </c>
      <c r="H1442" s="30">
        <v>4</v>
      </c>
      <c r="I1442" s="30">
        <v>10847.44</v>
      </c>
      <c r="J1442" s="38">
        <v>42323</v>
      </c>
      <c r="K1442" s="30">
        <v>16000</v>
      </c>
      <c r="L1442" s="19">
        <f>DAY(Таблица14[[#This Row],[Д/проводки]])</f>
        <v>15</v>
      </c>
      <c r="M1442" s="19">
        <f>MONTH(Таблица14[[#This Row],[Д/проводки]])</f>
        <v>11</v>
      </c>
      <c r="N1442" s="19">
        <f>YEAR(Таблица14[[#This Row],[Д/проводки]])</f>
        <v>2015</v>
      </c>
    </row>
    <row r="1443" spans="1:14" x14ac:dyDescent="0.25">
      <c r="A1443" s="30">
        <v>665796</v>
      </c>
      <c r="B1443" s="30" t="s">
        <v>616</v>
      </c>
      <c r="C1443" s="16" t="s">
        <v>2985</v>
      </c>
      <c r="D1443" s="16">
        <v>16</v>
      </c>
      <c r="E1443" s="16" t="s">
        <v>2950</v>
      </c>
      <c r="F1443" s="30" t="s">
        <v>810</v>
      </c>
      <c r="G1443" s="30">
        <v>1002</v>
      </c>
      <c r="H1443" s="30">
        <v>4</v>
      </c>
      <c r="I1443" s="30">
        <v>10762.72</v>
      </c>
      <c r="J1443" s="38">
        <v>42323</v>
      </c>
      <c r="K1443" s="30">
        <v>15876</v>
      </c>
      <c r="L1443" s="19">
        <f>DAY(Таблица14[[#This Row],[Д/проводки]])</f>
        <v>15</v>
      </c>
      <c r="M1443" s="19">
        <f>MONTH(Таблица14[[#This Row],[Д/проводки]])</f>
        <v>11</v>
      </c>
      <c r="N1443" s="19">
        <f>YEAR(Таблица14[[#This Row],[Д/проводки]])</f>
        <v>2015</v>
      </c>
    </row>
    <row r="1444" spans="1:14" x14ac:dyDescent="0.25">
      <c r="A1444" s="30">
        <v>941464</v>
      </c>
      <c r="B1444" s="30" t="s">
        <v>923</v>
      </c>
      <c r="C1444" s="16" t="s">
        <v>3133</v>
      </c>
      <c r="D1444" s="16">
        <v>13</v>
      </c>
      <c r="E1444" s="16" t="s">
        <v>3206</v>
      </c>
      <c r="F1444" s="30" t="s">
        <v>811</v>
      </c>
      <c r="G1444" s="30">
        <v>1002</v>
      </c>
      <c r="H1444" s="30">
        <v>4</v>
      </c>
      <c r="I1444" s="30">
        <v>2039.32</v>
      </c>
      <c r="J1444" s="38">
        <v>42323</v>
      </c>
      <c r="K1444" s="30">
        <v>2880</v>
      </c>
      <c r="L1444" s="19">
        <f>DAY(Таблица14[[#This Row],[Д/проводки]])</f>
        <v>15</v>
      </c>
      <c r="M1444" s="19">
        <f>MONTH(Таблица14[[#This Row],[Д/проводки]])</f>
        <v>11</v>
      </c>
      <c r="N1444" s="19">
        <f>YEAR(Таблица14[[#This Row],[Д/проводки]])</f>
        <v>2015</v>
      </c>
    </row>
    <row r="1445" spans="1:14" x14ac:dyDescent="0.25">
      <c r="A1445" s="30">
        <v>964285</v>
      </c>
      <c r="B1445" s="30" t="s">
        <v>939</v>
      </c>
      <c r="C1445" s="16" t="s">
        <v>3157</v>
      </c>
      <c r="D1445" s="16">
        <v>13</v>
      </c>
      <c r="E1445" s="16" t="s">
        <v>3206</v>
      </c>
      <c r="F1445" s="30" t="s">
        <v>811</v>
      </c>
      <c r="G1445" s="30">
        <v>1002</v>
      </c>
      <c r="H1445" s="30">
        <v>8</v>
      </c>
      <c r="I1445" s="30">
        <v>4086.88</v>
      </c>
      <c r="J1445" s="38">
        <v>42323</v>
      </c>
      <c r="K1445" s="30">
        <v>5760</v>
      </c>
      <c r="L1445" s="19">
        <f>DAY(Таблица14[[#This Row],[Д/проводки]])</f>
        <v>15</v>
      </c>
      <c r="M1445" s="19">
        <f>MONTH(Таблица14[[#This Row],[Д/проводки]])</f>
        <v>11</v>
      </c>
      <c r="N1445" s="19">
        <f>YEAR(Таблица14[[#This Row],[Д/проводки]])</f>
        <v>2015</v>
      </c>
    </row>
    <row r="1446" spans="1:14" x14ac:dyDescent="0.25">
      <c r="A1446" s="30">
        <v>408889</v>
      </c>
      <c r="B1446" s="30" t="s">
        <v>110</v>
      </c>
      <c r="C1446" s="16" t="s">
        <v>2645</v>
      </c>
      <c r="D1446" s="16">
        <v>15</v>
      </c>
      <c r="E1446" s="16" t="s">
        <v>2937</v>
      </c>
      <c r="F1446" s="30" t="s">
        <v>810</v>
      </c>
      <c r="G1446" s="30">
        <v>1001</v>
      </c>
      <c r="H1446" s="30">
        <v>4</v>
      </c>
      <c r="I1446" s="30">
        <v>9000</v>
      </c>
      <c r="J1446" s="38">
        <v>42324</v>
      </c>
      <c r="K1446" s="30">
        <v>13276</v>
      </c>
      <c r="L1446" s="19">
        <f>DAY(Таблица14[[#This Row],[Д/проводки]])</f>
        <v>16</v>
      </c>
      <c r="M1446" s="19">
        <f>MONTH(Таблица14[[#This Row],[Д/проводки]])</f>
        <v>11</v>
      </c>
      <c r="N1446" s="19">
        <f>YEAR(Таблица14[[#This Row],[Д/проводки]])</f>
        <v>2015</v>
      </c>
    </row>
    <row r="1447" spans="1:14" x14ac:dyDescent="0.25">
      <c r="A1447" s="30">
        <v>763942</v>
      </c>
      <c r="B1447" s="30" t="s">
        <v>901</v>
      </c>
      <c r="C1447" s="16" t="s">
        <v>899</v>
      </c>
      <c r="D1447" s="16">
        <v>14</v>
      </c>
      <c r="E1447" s="16" t="s">
        <v>2938</v>
      </c>
      <c r="F1447" s="30" t="s">
        <v>811</v>
      </c>
      <c r="G1447" s="30">
        <v>1001</v>
      </c>
      <c r="H1447" s="30">
        <v>4</v>
      </c>
      <c r="I1447" s="30">
        <v>3274.56</v>
      </c>
      <c r="J1447" s="38">
        <v>42324</v>
      </c>
      <c r="K1447" s="30">
        <v>4880</v>
      </c>
      <c r="L1447" s="19">
        <f>DAY(Таблица14[[#This Row],[Д/проводки]])</f>
        <v>16</v>
      </c>
      <c r="M1447" s="19">
        <f>MONTH(Таблица14[[#This Row],[Д/проводки]])</f>
        <v>11</v>
      </c>
      <c r="N1447" s="19">
        <f>YEAR(Таблица14[[#This Row],[Д/проводки]])</f>
        <v>2015</v>
      </c>
    </row>
    <row r="1448" spans="1:14" x14ac:dyDescent="0.25">
      <c r="A1448" s="30">
        <v>941464</v>
      </c>
      <c r="B1448" s="30" t="s">
        <v>923</v>
      </c>
      <c r="C1448" s="16" t="s">
        <v>3133</v>
      </c>
      <c r="D1448" s="16">
        <v>13</v>
      </c>
      <c r="E1448" s="16" t="s">
        <v>3206</v>
      </c>
      <c r="F1448" s="30" t="s">
        <v>811</v>
      </c>
      <c r="G1448" s="30">
        <v>1001</v>
      </c>
      <c r="H1448" s="30">
        <v>2</v>
      </c>
      <c r="I1448" s="30">
        <v>1028.5999999999999</v>
      </c>
      <c r="J1448" s="38">
        <v>42324</v>
      </c>
      <c r="K1448" s="30">
        <v>1440</v>
      </c>
      <c r="L1448" s="19">
        <f>DAY(Таблица14[[#This Row],[Д/проводки]])</f>
        <v>16</v>
      </c>
      <c r="M1448" s="19">
        <f>MONTH(Таблица14[[#This Row],[Д/проводки]])</f>
        <v>11</v>
      </c>
      <c r="N1448" s="19">
        <f>YEAR(Таблица14[[#This Row],[Д/проводки]])</f>
        <v>2015</v>
      </c>
    </row>
    <row r="1449" spans="1:14" x14ac:dyDescent="0.25">
      <c r="A1449" s="30">
        <v>964285</v>
      </c>
      <c r="B1449" s="30" t="s">
        <v>939</v>
      </c>
      <c r="C1449" s="16" t="s">
        <v>3157</v>
      </c>
      <c r="D1449" s="16">
        <v>13</v>
      </c>
      <c r="E1449" s="16" t="s">
        <v>3206</v>
      </c>
      <c r="F1449" s="30" t="s">
        <v>811</v>
      </c>
      <c r="G1449" s="30">
        <v>1001</v>
      </c>
      <c r="H1449" s="30">
        <v>4</v>
      </c>
      <c r="I1449" s="30">
        <v>2055.12</v>
      </c>
      <c r="J1449" s="38">
        <v>42324</v>
      </c>
      <c r="K1449" s="30">
        <v>2880</v>
      </c>
      <c r="L1449" s="19">
        <f>DAY(Таблица14[[#This Row],[Д/проводки]])</f>
        <v>16</v>
      </c>
      <c r="M1449" s="19">
        <f>MONTH(Таблица14[[#This Row],[Д/проводки]])</f>
        <v>11</v>
      </c>
      <c r="N1449" s="19">
        <f>YEAR(Таблица14[[#This Row],[Д/проводки]])</f>
        <v>2015</v>
      </c>
    </row>
    <row r="1450" spans="1:14" x14ac:dyDescent="0.25">
      <c r="A1450" s="30">
        <v>20185</v>
      </c>
      <c r="B1450" s="30" t="s">
        <v>931</v>
      </c>
      <c r="C1450" s="16" t="s">
        <v>3144</v>
      </c>
      <c r="D1450" s="16">
        <v>14</v>
      </c>
      <c r="E1450" s="16" t="s">
        <v>2941</v>
      </c>
      <c r="F1450" s="30" t="s">
        <v>811</v>
      </c>
      <c r="G1450" s="30">
        <v>1002</v>
      </c>
      <c r="H1450" s="30">
        <v>4</v>
      </c>
      <c r="I1450" s="30">
        <v>2538.2800000000002</v>
      </c>
      <c r="J1450" s="38">
        <v>42324</v>
      </c>
      <c r="K1450" s="30">
        <v>3608</v>
      </c>
      <c r="L1450" s="19">
        <f>DAY(Таблица14[[#This Row],[Д/проводки]])</f>
        <v>16</v>
      </c>
      <c r="M1450" s="19">
        <f>MONTH(Таблица14[[#This Row],[Д/проводки]])</f>
        <v>11</v>
      </c>
      <c r="N1450" s="19">
        <f>YEAR(Таблица14[[#This Row],[Д/проводки]])</f>
        <v>2015</v>
      </c>
    </row>
    <row r="1451" spans="1:14" x14ac:dyDescent="0.25">
      <c r="A1451" s="30">
        <v>35263</v>
      </c>
      <c r="B1451" s="30" t="s">
        <v>919</v>
      </c>
      <c r="C1451" s="16" t="s">
        <v>918</v>
      </c>
      <c r="D1451" s="16">
        <v>16</v>
      </c>
      <c r="E1451" s="16" t="s">
        <v>2970</v>
      </c>
      <c r="F1451" s="30" t="s">
        <v>811</v>
      </c>
      <c r="G1451" s="30">
        <v>1002</v>
      </c>
      <c r="H1451" s="30">
        <v>4</v>
      </c>
      <c r="I1451" s="30">
        <v>3352.52</v>
      </c>
      <c r="J1451" s="38">
        <v>42324</v>
      </c>
      <c r="K1451" s="30">
        <v>4944</v>
      </c>
      <c r="L1451" s="19">
        <f>DAY(Таблица14[[#This Row],[Д/проводки]])</f>
        <v>16</v>
      </c>
      <c r="M1451" s="19">
        <f>MONTH(Таблица14[[#This Row],[Д/проводки]])</f>
        <v>11</v>
      </c>
      <c r="N1451" s="19">
        <f>YEAR(Таблица14[[#This Row],[Д/проводки]])</f>
        <v>2015</v>
      </c>
    </row>
    <row r="1452" spans="1:14" x14ac:dyDescent="0.25">
      <c r="A1452" s="30">
        <v>766888</v>
      </c>
      <c r="B1452" s="30" t="s">
        <v>627</v>
      </c>
      <c r="C1452" s="16" t="s">
        <v>2987</v>
      </c>
      <c r="D1452" s="16">
        <v>16</v>
      </c>
      <c r="E1452" s="16" t="s">
        <v>2950</v>
      </c>
      <c r="F1452" s="30" t="s">
        <v>810</v>
      </c>
      <c r="G1452" s="30">
        <v>1002</v>
      </c>
      <c r="H1452" s="30">
        <v>4</v>
      </c>
      <c r="I1452" s="30">
        <v>10339</v>
      </c>
      <c r="J1452" s="38">
        <v>42324</v>
      </c>
      <c r="K1452" s="30">
        <v>14640</v>
      </c>
      <c r="L1452" s="19">
        <f>DAY(Таблица14[[#This Row],[Д/проводки]])</f>
        <v>16</v>
      </c>
      <c r="M1452" s="19">
        <f>MONTH(Таблица14[[#This Row],[Д/проводки]])</f>
        <v>11</v>
      </c>
      <c r="N1452" s="19">
        <f>YEAR(Таблица14[[#This Row],[Д/проводки]])</f>
        <v>2015</v>
      </c>
    </row>
    <row r="1453" spans="1:14" x14ac:dyDescent="0.25">
      <c r="A1453" s="30">
        <v>876264</v>
      </c>
      <c r="B1453" s="30" t="s">
        <v>961</v>
      </c>
      <c r="C1453" s="16" t="s">
        <v>962</v>
      </c>
      <c r="D1453" s="16">
        <v>16</v>
      </c>
      <c r="E1453" s="16" t="s">
        <v>2950</v>
      </c>
      <c r="F1453" s="30" t="s">
        <v>811</v>
      </c>
      <c r="G1453" s="30">
        <v>1002</v>
      </c>
      <c r="H1453" s="30">
        <v>1</v>
      </c>
      <c r="I1453" s="30">
        <v>1398.31</v>
      </c>
      <c r="J1453" s="38">
        <v>42324</v>
      </c>
      <c r="K1453" s="30">
        <v>1730</v>
      </c>
      <c r="L1453" s="19">
        <f>DAY(Таблица14[[#This Row],[Д/проводки]])</f>
        <v>16</v>
      </c>
      <c r="M1453" s="19">
        <f>MONTH(Таблица14[[#This Row],[Д/проводки]])</f>
        <v>11</v>
      </c>
      <c r="N1453" s="19">
        <f>YEAR(Таблица14[[#This Row],[Д/проводки]])</f>
        <v>2015</v>
      </c>
    </row>
    <row r="1454" spans="1:14" x14ac:dyDescent="0.25">
      <c r="A1454" s="30">
        <v>964285</v>
      </c>
      <c r="B1454" s="30" t="s">
        <v>939</v>
      </c>
      <c r="C1454" s="16" t="s">
        <v>3157</v>
      </c>
      <c r="D1454" s="16">
        <v>13</v>
      </c>
      <c r="E1454" s="16" t="s">
        <v>3206</v>
      </c>
      <c r="F1454" s="30" t="s">
        <v>811</v>
      </c>
      <c r="G1454" s="30">
        <v>1002</v>
      </c>
      <c r="H1454" s="30">
        <v>4</v>
      </c>
      <c r="I1454" s="30">
        <v>2043.4</v>
      </c>
      <c r="J1454" s="38">
        <v>42324</v>
      </c>
      <c r="K1454" s="30">
        <v>2880</v>
      </c>
      <c r="L1454" s="19">
        <f>DAY(Таблица14[[#This Row],[Д/проводки]])</f>
        <v>16</v>
      </c>
      <c r="M1454" s="19">
        <f>MONTH(Таблица14[[#This Row],[Д/проводки]])</f>
        <v>11</v>
      </c>
      <c r="N1454" s="19">
        <f>YEAR(Таблица14[[#This Row],[Д/проводки]])</f>
        <v>2015</v>
      </c>
    </row>
    <row r="1455" spans="1:14" x14ac:dyDescent="0.25">
      <c r="A1455" s="30">
        <v>36225</v>
      </c>
      <c r="B1455" s="30" t="s">
        <v>945</v>
      </c>
      <c r="C1455" s="16" t="s">
        <v>2940</v>
      </c>
      <c r="D1455" s="16">
        <v>15</v>
      </c>
      <c r="E1455" s="16" t="s">
        <v>2937</v>
      </c>
      <c r="F1455" s="30" t="s">
        <v>811</v>
      </c>
      <c r="G1455" s="30">
        <v>1001</v>
      </c>
      <c r="H1455" s="30">
        <v>4</v>
      </c>
      <c r="I1455" s="30">
        <v>3921.92</v>
      </c>
      <c r="J1455" s="38">
        <v>42325</v>
      </c>
      <c r="K1455" s="30">
        <v>5916</v>
      </c>
      <c r="L1455" s="19">
        <f>DAY(Таблица14[[#This Row],[Д/проводки]])</f>
        <v>17</v>
      </c>
      <c r="M1455" s="19">
        <f>MONTH(Таблица14[[#This Row],[Д/проводки]])</f>
        <v>11</v>
      </c>
      <c r="N1455" s="19">
        <f>YEAR(Таблица14[[#This Row],[Д/проводки]])</f>
        <v>2015</v>
      </c>
    </row>
    <row r="1456" spans="1:14" x14ac:dyDescent="0.25">
      <c r="A1456" s="30">
        <v>941464</v>
      </c>
      <c r="B1456" s="30" t="s">
        <v>923</v>
      </c>
      <c r="C1456" s="16" t="s">
        <v>3133</v>
      </c>
      <c r="D1456" s="16">
        <v>13</v>
      </c>
      <c r="E1456" s="16" t="s">
        <v>3206</v>
      </c>
      <c r="F1456" s="30" t="s">
        <v>811</v>
      </c>
      <c r="G1456" s="30">
        <v>1001</v>
      </c>
      <c r="H1456" s="30">
        <v>6</v>
      </c>
      <c r="I1456" s="30">
        <v>3085.74</v>
      </c>
      <c r="J1456" s="38">
        <v>42325</v>
      </c>
      <c r="K1456" s="30">
        <v>4320</v>
      </c>
      <c r="L1456" s="19">
        <f>DAY(Таблица14[[#This Row],[Д/проводки]])</f>
        <v>17</v>
      </c>
      <c r="M1456" s="19">
        <f>MONTH(Таблица14[[#This Row],[Д/проводки]])</f>
        <v>11</v>
      </c>
      <c r="N1456" s="19">
        <f>YEAR(Таблица14[[#This Row],[Д/проводки]])</f>
        <v>2015</v>
      </c>
    </row>
    <row r="1457" spans="1:14" x14ac:dyDescent="0.25">
      <c r="A1457" s="30">
        <v>36225</v>
      </c>
      <c r="B1457" s="30" t="s">
        <v>945</v>
      </c>
      <c r="C1457" s="16" t="s">
        <v>2940</v>
      </c>
      <c r="D1457" s="16">
        <v>15</v>
      </c>
      <c r="E1457" s="16" t="s">
        <v>2937</v>
      </c>
      <c r="F1457" s="30" t="s">
        <v>811</v>
      </c>
      <c r="G1457" s="30">
        <v>1002</v>
      </c>
      <c r="H1457" s="30">
        <v>1</v>
      </c>
      <c r="I1457" s="30">
        <v>988.98</v>
      </c>
      <c r="J1457" s="38">
        <v>42325</v>
      </c>
      <c r="K1457" s="30">
        <v>1479</v>
      </c>
      <c r="L1457" s="19">
        <f>DAY(Таблица14[[#This Row],[Д/проводки]])</f>
        <v>17</v>
      </c>
      <c r="M1457" s="19">
        <f>MONTH(Таблица14[[#This Row],[Д/проводки]])</f>
        <v>11</v>
      </c>
      <c r="N1457" s="19">
        <f>YEAR(Таблица14[[#This Row],[Д/проводки]])</f>
        <v>2015</v>
      </c>
    </row>
    <row r="1458" spans="1:14" x14ac:dyDescent="0.25">
      <c r="A1458" s="30">
        <v>763942</v>
      </c>
      <c r="B1458" s="30" t="s">
        <v>901</v>
      </c>
      <c r="C1458" s="16" t="s">
        <v>899</v>
      </c>
      <c r="D1458" s="16">
        <v>14</v>
      </c>
      <c r="E1458" s="16" t="s">
        <v>2938</v>
      </c>
      <c r="F1458" s="30" t="s">
        <v>811</v>
      </c>
      <c r="G1458" s="30">
        <v>1002</v>
      </c>
      <c r="H1458" s="30">
        <v>3</v>
      </c>
      <c r="I1458" s="30">
        <v>2455.92</v>
      </c>
      <c r="J1458" s="38">
        <v>42325</v>
      </c>
      <c r="K1458" s="30">
        <v>3660</v>
      </c>
      <c r="L1458" s="19">
        <f>DAY(Таблица14[[#This Row],[Д/проводки]])</f>
        <v>17</v>
      </c>
      <c r="M1458" s="19">
        <f>MONTH(Таблица14[[#This Row],[Д/проводки]])</f>
        <v>11</v>
      </c>
      <c r="N1458" s="19">
        <f>YEAR(Таблица14[[#This Row],[Д/проводки]])</f>
        <v>2015</v>
      </c>
    </row>
    <row r="1459" spans="1:14" x14ac:dyDescent="0.25">
      <c r="A1459" s="30">
        <v>876263</v>
      </c>
      <c r="B1459" s="30" t="s">
        <v>908</v>
      </c>
      <c r="C1459" s="16" t="s">
        <v>3148</v>
      </c>
      <c r="D1459" s="16">
        <v>15</v>
      </c>
      <c r="E1459" s="16" t="s">
        <v>2949</v>
      </c>
      <c r="F1459" s="30" t="s">
        <v>811</v>
      </c>
      <c r="G1459" s="30">
        <v>1002</v>
      </c>
      <c r="H1459" s="30">
        <v>1</v>
      </c>
      <c r="I1459" s="30">
        <v>772.56</v>
      </c>
      <c r="J1459" s="38">
        <v>42325</v>
      </c>
      <c r="K1459" s="30">
        <v>1170</v>
      </c>
      <c r="L1459" s="19">
        <f>DAY(Таблица14[[#This Row],[Д/проводки]])</f>
        <v>17</v>
      </c>
      <c r="M1459" s="19">
        <f>MONTH(Таблица14[[#This Row],[Д/проводки]])</f>
        <v>11</v>
      </c>
      <c r="N1459" s="19">
        <f>YEAR(Таблица14[[#This Row],[Д/проводки]])</f>
        <v>2015</v>
      </c>
    </row>
    <row r="1460" spans="1:14" x14ac:dyDescent="0.25">
      <c r="A1460" s="30">
        <v>941464</v>
      </c>
      <c r="B1460" s="30" t="s">
        <v>923</v>
      </c>
      <c r="C1460" s="16" t="s">
        <v>3133</v>
      </c>
      <c r="D1460" s="16">
        <v>13</v>
      </c>
      <c r="E1460" s="16" t="s">
        <v>3206</v>
      </c>
      <c r="F1460" s="30" t="s">
        <v>811</v>
      </c>
      <c r="G1460" s="30">
        <v>1002</v>
      </c>
      <c r="H1460" s="30">
        <v>8</v>
      </c>
      <c r="I1460" s="30">
        <v>4078.64</v>
      </c>
      <c r="J1460" s="38">
        <v>42325</v>
      </c>
      <c r="K1460" s="30">
        <v>5760</v>
      </c>
      <c r="L1460" s="19">
        <f>DAY(Таблица14[[#This Row],[Д/проводки]])</f>
        <v>17</v>
      </c>
      <c r="M1460" s="19">
        <f>MONTH(Таблица14[[#This Row],[Д/проводки]])</f>
        <v>11</v>
      </c>
      <c r="N1460" s="19">
        <f>YEAR(Таблица14[[#This Row],[Д/проводки]])</f>
        <v>2015</v>
      </c>
    </row>
    <row r="1461" spans="1:14" x14ac:dyDescent="0.25">
      <c r="A1461" s="30">
        <v>964285</v>
      </c>
      <c r="B1461" s="30" t="s">
        <v>939</v>
      </c>
      <c r="C1461" s="16" t="s">
        <v>3157</v>
      </c>
      <c r="D1461" s="16">
        <v>13</v>
      </c>
      <c r="E1461" s="16" t="s">
        <v>3206</v>
      </c>
      <c r="F1461" s="30" t="s">
        <v>811</v>
      </c>
      <c r="G1461" s="30">
        <v>1002</v>
      </c>
      <c r="H1461" s="30">
        <v>4</v>
      </c>
      <c r="I1461" s="30">
        <v>2043.4</v>
      </c>
      <c r="J1461" s="38">
        <v>42325</v>
      </c>
      <c r="K1461" s="30">
        <v>2880</v>
      </c>
      <c r="L1461" s="19">
        <f>DAY(Таблица14[[#This Row],[Д/проводки]])</f>
        <v>17</v>
      </c>
      <c r="M1461" s="19">
        <f>MONTH(Таблица14[[#This Row],[Д/проводки]])</f>
        <v>11</v>
      </c>
      <c r="N1461" s="19">
        <f>YEAR(Таблица14[[#This Row],[Д/проводки]])</f>
        <v>2015</v>
      </c>
    </row>
    <row r="1462" spans="1:14" x14ac:dyDescent="0.25">
      <c r="A1462" s="30">
        <v>20185</v>
      </c>
      <c r="B1462" s="30" t="s">
        <v>931</v>
      </c>
      <c r="C1462" s="16" t="s">
        <v>3144</v>
      </c>
      <c r="D1462" s="16">
        <v>14</v>
      </c>
      <c r="E1462" s="16" t="s">
        <v>2941</v>
      </c>
      <c r="F1462" s="30" t="s">
        <v>811</v>
      </c>
      <c r="G1462" s="30">
        <v>1001</v>
      </c>
      <c r="H1462" s="30">
        <v>4</v>
      </c>
      <c r="I1462" s="30">
        <v>2527.96</v>
      </c>
      <c r="J1462" s="38">
        <v>42326</v>
      </c>
      <c r="K1462" s="30">
        <v>3608</v>
      </c>
      <c r="L1462" s="19">
        <f>DAY(Таблица14[[#This Row],[Д/проводки]])</f>
        <v>18</v>
      </c>
      <c r="M1462" s="19">
        <f>MONTH(Таблица14[[#This Row],[Д/проводки]])</f>
        <v>11</v>
      </c>
      <c r="N1462" s="19">
        <f>YEAR(Таблица14[[#This Row],[Д/проводки]])</f>
        <v>2015</v>
      </c>
    </row>
    <row r="1463" spans="1:14" x14ac:dyDescent="0.25">
      <c r="A1463" s="30">
        <v>447821</v>
      </c>
      <c r="B1463" s="30" t="s">
        <v>926</v>
      </c>
      <c r="C1463" s="16" t="s">
        <v>927</v>
      </c>
      <c r="D1463" s="16">
        <v>14</v>
      </c>
      <c r="E1463" s="16" t="s">
        <v>2941</v>
      </c>
      <c r="F1463" s="30" t="s">
        <v>811</v>
      </c>
      <c r="G1463" s="30">
        <v>1001</v>
      </c>
      <c r="H1463" s="30">
        <v>4</v>
      </c>
      <c r="I1463" s="30">
        <v>2453.56</v>
      </c>
      <c r="J1463" s="38">
        <v>42326</v>
      </c>
      <c r="K1463" s="30">
        <v>3480</v>
      </c>
      <c r="L1463" s="19">
        <f>DAY(Таблица14[[#This Row],[Д/проводки]])</f>
        <v>18</v>
      </c>
      <c r="M1463" s="19">
        <f>MONTH(Таблица14[[#This Row],[Д/проводки]])</f>
        <v>11</v>
      </c>
      <c r="N1463" s="19">
        <f>YEAR(Таблица14[[#This Row],[Д/проводки]])</f>
        <v>2015</v>
      </c>
    </row>
    <row r="1464" spans="1:14" x14ac:dyDescent="0.25">
      <c r="A1464" s="30">
        <v>941464</v>
      </c>
      <c r="B1464" s="30" t="s">
        <v>923</v>
      </c>
      <c r="C1464" s="16" t="s">
        <v>3133</v>
      </c>
      <c r="D1464" s="16">
        <v>13</v>
      </c>
      <c r="E1464" s="16" t="s">
        <v>3206</v>
      </c>
      <c r="F1464" s="30" t="s">
        <v>811</v>
      </c>
      <c r="G1464" s="30">
        <v>1001</v>
      </c>
      <c r="H1464" s="30">
        <v>4</v>
      </c>
      <c r="I1464" s="30">
        <v>2057.1999999999998</v>
      </c>
      <c r="J1464" s="38">
        <v>42326</v>
      </c>
      <c r="K1464" s="30">
        <v>2880</v>
      </c>
      <c r="L1464" s="19">
        <f>DAY(Таблица14[[#This Row],[Д/проводки]])</f>
        <v>18</v>
      </c>
      <c r="M1464" s="19">
        <f>MONTH(Таблица14[[#This Row],[Д/проводки]])</f>
        <v>11</v>
      </c>
      <c r="N1464" s="19">
        <f>YEAR(Таблица14[[#This Row],[Д/проводки]])</f>
        <v>2015</v>
      </c>
    </row>
    <row r="1465" spans="1:14" x14ac:dyDescent="0.25">
      <c r="A1465" s="30">
        <v>941599</v>
      </c>
      <c r="B1465" s="30" t="s">
        <v>68</v>
      </c>
      <c r="C1465" s="16" t="s">
        <v>2953</v>
      </c>
      <c r="D1465" s="16">
        <v>14</v>
      </c>
      <c r="E1465" s="16" t="s">
        <v>2938</v>
      </c>
      <c r="F1465" s="30" t="s">
        <v>810</v>
      </c>
      <c r="G1465" s="30">
        <v>1001</v>
      </c>
      <c r="H1465" s="30">
        <v>4</v>
      </c>
      <c r="I1465" s="30">
        <v>7050.84</v>
      </c>
      <c r="J1465" s="38">
        <v>42326</v>
      </c>
      <c r="K1465" s="30">
        <v>10400</v>
      </c>
      <c r="L1465" s="19">
        <f>DAY(Таблица14[[#This Row],[Д/проводки]])</f>
        <v>18</v>
      </c>
      <c r="M1465" s="19">
        <f>MONTH(Таблица14[[#This Row],[Д/проводки]])</f>
        <v>11</v>
      </c>
      <c r="N1465" s="19">
        <f>YEAR(Таблица14[[#This Row],[Д/проводки]])</f>
        <v>2015</v>
      </c>
    </row>
    <row r="1466" spans="1:14" x14ac:dyDescent="0.25">
      <c r="A1466" s="30">
        <v>941464</v>
      </c>
      <c r="B1466" s="30" t="s">
        <v>923</v>
      </c>
      <c r="C1466" s="16" t="s">
        <v>3133</v>
      </c>
      <c r="D1466" s="16">
        <v>13</v>
      </c>
      <c r="E1466" s="16" t="s">
        <v>3206</v>
      </c>
      <c r="F1466" s="30" t="s">
        <v>811</v>
      </c>
      <c r="G1466" s="30">
        <v>1002</v>
      </c>
      <c r="H1466" s="30">
        <v>10</v>
      </c>
      <c r="I1466" s="30">
        <v>5098.3</v>
      </c>
      <c r="J1466" s="38">
        <v>42326</v>
      </c>
      <c r="K1466" s="30">
        <v>7200</v>
      </c>
      <c r="L1466" s="19">
        <f>DAY(Таблица14[[#This Row],[Д/проводки]])</f>
        <v>18</v>
      </c>
      <c r="M1466" s="19">
        <f>MONTH(Таблица14[[#This Row],[Д/проводки]])</f>
        <v>11</v>
      </c>
      <c r="N1466" s="19">
        <f>YEAR(Таблица14[[#This Row],[Д/проводки]])</f>
        <v>2015</v>
      </c>
    </row>
    <row r="1467" spans="1:14" x14ac:dyDescent="0.25">
      <c r="A1467" s="30">
        <v>11874210</v>
      </c>
      <c r="B1467" s="30" t="s">
        <v>3218</v>
      </c>
      <c r="C1467" s="16" t="s">
        <v>3218</v>
      </c>
      <c r="D1467" s="16" t="s">
        <v>3218</v>
      </c>
      <c r="E1467" s="16" t="s">
        <v>3218</v>
      </c>
      <c r="F1467" s="16" t="s">
        <v>3218</v>
      </c>
      <c r="G1467" s="30">
        <v>1002</v>
      </c>
      <c r="H1467" s="30">
        <v>4</v>
      </c>
      <c r="I1467" s="30">
        <v>16260.8</v>
      </c>
      <c r="J1467" s="38">
        <v>42326</v>
      </c>
      <c r="K1467" s="30">
        <v>22176</v>
      </c>
      <c r="L1467" s="19">
        <f>DAY(Таблица14[[#This Row],[Д/проводки]])</f>
        <v>18</v>
      </c>
      <c r="M1467" s="19">
        <f>MONTH(Таблица14[[#This Row],[Д/проводки]])</f>
        <v>11</v>
      </c>
      <c r="N1467" s="19">
        <f>YEAR(Таблица14[[#This Row],[Д/проводки]])</f>
        <v>2015</v>
      </c>
    </row>
    <row r="1468" spans="1:14" x14ac:dyDescent="0.25">
      <c r="A1468" s="30">
        <v>447821</v>
      </c>
      <c r="B1468" s="30" t="s">
        <v>926</v>
      </c>
      <c r="C1468" s="16" t="s">
        <v>927</v>
      </c>
      <c r="D1468" s="16">
        <v>14</v>
      </c>
      <c r="E1468" s="16" t="s">
        <v>2941</v>
      </c>
      <c r="F1468" s="30" t="s">
        <v>811</v>
      </c>
      <c r="G1468" s="30">
        <v>1001</v>
      </c>
      <c r="H1468" s="30">
        <v>4</v>
      </c>
      <c r="I1468" s="30">
        <v>2453.56</v>
      </c>
      <c r="J1468" s="38">
        <v>42327</v>
      </c>
      <c r="K1468" s="30">
        <v>3480</v>
      </c>
      <c r="L1468" s="19">
        <f>DAY(Таблица14[[#This Row],[Д/проводки]])</f>
        <v>19</v>
      </c>
      <c r="M1468" s="19">
        <f>MONTH(Таблица14[[#This Row],[Д/проводки]])</f>
        <v>11</v>
      </c>
      <c r="N1468" s="19">
        <f>YEAR(Таблица14[[#This Row],[Д/проводки]])</f>
        <v>2015</v>
      </c>
    </row>
    <row r="1469" spans="1:14" x14ac:dyDescent="0.25">
      <c r="A1469" s="30">
        <v>876267</v>
      </c>
      <c r="B1469" s="30" t="s">
        <v>970</v>
      </c>
      <c r="C1469" s="16" t="s">
        <v>3145</v>
      </c>
      <c r="D1469" s="16">
        <v>16</v>
      </c>
      <c r="E1469" s="16" t="s">
        <v>2950</v>
      </c>
      <c r="F1469" s="30" t="s">
        <v>811</v>
      </c>
      <c r="G1469" s="30">
        <v>1001</v>
      </c>
      <c r="H1469" s="30">
        <v>4</v>
      </c>
      <c r="I1469" s="30">
        <v>5765.24</v>
      </c>
      <c r="J1469" s="38">
        <v>42327</v>
      </c>
      <c r="K1469" s="30">
        <v>7920</v>
      </c>
      <c r="L1469" s="19">
        <f>DAY(Таблица14[[#This Row],[Д/проводки]])</f>
        <v>19</v>
      </c>
      <c r="M1469" s="19">
        <f>MONTH(Таблица14[[#This Row],[Д/проводки]])</f>
        <v>11</v>
      </c>
      <c r="N1469" s="19">
        <f>YEAR(Таблица14[[#This Row],[Д/проводки]])</f>
        <v>2015</v>
      </c>
    </row>
    <row r="1470" spans="1:14" x14ac:dyDescent="0.25">
      <c r="A1470" s="30">
        <v>895249</v>
      </c>
      <c r="B1470" s="30" t="s">
        <v>901</v>
      </c>
      <c r="C1470" s="16" t="s">
        <v>899</v>
      </c>
      <c r="D1470" s="16">
        <v>14</v>
      </c>
      <c r="E1470" s="16" t="s">
        <v>2938</v>
      </c>
      <c r="F1470" s="30" t="s">
        <v>811</v>
      </c>
      <c r="G1470" s="30">
        <v>1001</v>
      </c>
      <c r="H1470" s="30">
        <v>2</v>
      </c>
      <c r="I1470" s="30">
        <v>1602.86</v>
      </c>
      <c r="J1470" s="38">
        <v>42327</v>
      </c>
      <c r="K1470" s="30">
        <v>2360</v>
      </c>
      <c r="L1470" s="19">
        <f>DAY(Таблица14[[#This Row],[Д/проводки]])</f>
        <v>19</v>
      </c>
      <c r="M1470" s="19">
        <f>MONTH(Таблица14[[#This Row],[Д/проводки]])</f>
        <v>11</v>
      </c>
      <c r="N1470" s="19">
        <f>YEAR(Таблица14[[#This Row],[Д/проводки]])</f>
        <v>2015</v>
      </c>
    </row>
    <row r="1471" spans="1:14" x14ac:dyDescent="0.25">
      <c r="A1471" s="30">
        <v>964285</v>
      </c>
      <c r="B1471" s="30" t="s">
        <v>939</v>
      </c>
      <c r="C1471" s="16" t="s">
        <v>3157</v>
      </c>
      <c r="D1471" s="16">
        <v>13</v>
      </c>
      <c r="E1471" s="16" t="s">
        <v>3206</v>
      </c>
      <c r="F1471" s="30" t="s">
        <v>811</v>
      </c>
      <c r="G1471" s="30">
        <v>1001</v>
      </c>
      <c r="H1471" s="30">
        <v>1</v>
      </c>
      <c r="I1471" s="30">
        <v>513.78</v>
      </c>
      <c r="J1471" s="38">
        <v>42327</v>
      </c>
      <c r="K1471" s="30">
        <v>720</v>
      </c>
      <c r="L1471" s="19">
        <f>DAY(Таблица14[[#This Row],[Д/проводки]])</f>
        <v>19</v>
      </c>
      <c r="M1471" s="19">
        <f>MONTH(Таблица14[[#This Row],[Д/проводки]])</f>
        <v>11</v>
      </c>
      <c r="N1471" s="19">
        <f>YEAR(Таблица14[[#This Row],[Д/проводки]])</f>
        <v>2015</v>
      </c>
    </row>
    <row r="1472" spans="1:14" x14ac:dyDescent="0.25">
      <c r="A1472" s="30">
        <v>34477</v>
      </c>
      <c r="B1472" s="30" t="s">
        <v>920</v>
      </c>
      <c r="C1472" s="16" t="s">
        <v>2963</v>
      </c>
      <c r="D1472" s="16">
        <v>15</v>
      </c>
      <c r="E1472" s="16" t="s">
        <v>2937</v>
      </c>
      <c r="F1472" s="30" t="s">
        <v>811</v>
      </c>
      <c r="G1472" s="30">
        <v>1002</v>
      </c>
      <c r="H1472" s="30">
        <v>4</v>
      </c>
      <c r="I1472" s="30">
        <v>3467.8</v>
      </c>
      <c r="J1472" s="38">
        <v>42328</v>
      </c>
      <c r="K1472" s="30">
        <v>5388</v>
      </c>
      <c r="L1472" s="19">
        <f>DAY(Таблица14[[#This Row],[Д/проводки]])</f>
        <v>20</v>
      </c>
      <c r="M1472" s="19">
        <f>MONTH(Таблица14[[#This Row],[Д/проводки]])</f>
        <v>11</v>
      </c>
      <c r="N1472" s="19">
        <f>YEAR(Таблица14[[#This Row],[Д/проводки]])</f>
        <v>2015</v>
      </c>
    </row>
    <row r="1473" spans="1:14" x14ac:dyDescent="0.25">
      <c r="A1473" s="30">
        <v>36225</v>
      </c>
      <c r="B1473" s="30" t="s">
        <v>945</v>
      </c>
      <c r="C1473" s="16" t="s">
        <v>2940</v>
      </c>
      <c r="D1473" s="16">
        <v>15</v>
      </c>
      <c r="E1473" s="16" t="s">
        <v>2937</v>
      </c>
      <c r="F1473" s="30" t="s">
        <v>811</v>
      </c>
      <c r="G1473" s="30">
        <v>1002</v>
      </c>
      <c r="H1473" s="30">
        <v>5</v>
      </c>
      <c r="I1473" s="30">
        <v>4944.8999999999996</v>
      </c>
      <c r="J1473" s="38">
        <v>42328</v>
      </c>
      <c r="K1473" s="30">
        <v>7395</v>
      </c>
      <c r="L1473" s="19">
        <f>DAY(Таблица14[[#This Row],[Д/проводки]])</f>
        <v>20</v>
      </c>
      <c r="M1473" s="19">
        <f>MONTH(Таблица14[[#This Row],[Д/проводки]])</f>
        <v>11</v>
      </c>
      <c r="N1473" s="19">
        <f>YEAR(Таблица14[[#This Row],[Д/проводки]])</f>
        <v>2015</v>
      </c>
    </row>
    <row r="1474" spans="1:14" x14ac:dyDescent="0.25">
      <c r="A1474" s="30">
        <v>941464</v>
      </c>
      <c r="B1474" s="30" t="s">
        <v>923</v>
      </c>
      <c r="C1474" s="16" t="s">
        <v>3133</v>
      </c>
      <c r="D1474" s="16">
        <v>13</v>
      </c>
      <c r="E1474" s="16" t="s">
        <v>3206</v>
      </c>
      <c r="F1474" s="30" t="s">
        <v>811</v>
      </c>
      <c r="G1474" s="30">
        <v>1001</v>
      </c>
      <c r="H1474" s="30">
        <v>4</v>
      </c>
      <c r="I1474" s="30">
        <v>2057.1999999999998</v>
      </c>
      <c r="J1474" s="38">
        <v>42329</v>
      </c>
      <c r="K1474" s="30">
        <v>2880</v>
      </c>
      <c r="L1474" s="19">
        <f>DAY(Таблица14[[#This Row],[Д/проводки]])</f>
        <v>21</v>
      </c>
      <c r="M1474" s="19">
        <f>MONTH(Таблица14[[#This Row],[Д/проводки]])</f>
        <v>11</v>
      </c>
      <c r="N1474" s="19">
        <f>YEAR(Таблица14[[#This Row],[Д/проводки]])</f>
        <v>2015</v>
      </c>
    </row>
    <row r="1475" spans="1:14" x14ac:dyDescent="0.25">
      <c r="A1475" s="30">
        <v>447805</v>
      </c>
      <c r="B1475" s="30" t="s">
        <v>866</v>
      </c>
      <c r="C1475" s="16" t="s">
        <v>3179</v>
      </c>
      <c r="D1475" s="16">
        <v>14</v>
      </c>
      <c r="E1475" s="16" t="s">
        <v>3211</v>
      </c>
      <c r="F1475" s="30" t="s">
        <v>811</v>
      </c>
      <c r="G1475" s="30">
        <v>1002</v>
      </c>
      <c r="H1475" s="30">
        <v>4</v>
      </c>
      <c r="I1475" s="30">
        <v>3423.72</v>
      </c>
      <c r="J1475" s="38">
        <v>42329</v>
      </c>
      <c r="K1475" s="30">
        <v>5204</v>
      </c>
      <c r="L1475" s="19">
        <f>DAY(Таблица14[[#This Row],[Д/проводки]])</f>
        <v>21</v>
      </c>
      <c r="M1475" s="19">
        <f>MONTH(Таблица14[[#This Row],[Д/проводки]])</f>
        <v>11</v>
      </c>
      <c r="N1475" s="19">
        <f>YEAR(Таблица14[[#This Row],[Д/проводки]])</f>
        <v>2015</v>
      </c>
    </row>
    <row r="1476" spans="1:14" x14ac:dyDescent="0.25">
      <c r="A1476" s="30">
        <v>938154</v>
      </c>
      <c r="B1476" s="30" t="s">
        <v>878</v>
      </c>
      <c r="C1476" s="16" t="s">
        <v>877</v>
      </c>
      <c r="D1476" s="16">
        <v>16</v>
      </c>
      <c r="E1476" s="16" t="s">
        <v>2950</v>
      </c>
      <c r="F1476" s="30" t="s">
        <v>811</v>
      </c>
      <c r="G1476" s="30">
        <v>1002</v>
      </c>
      <c r="H1476" s="30">
        <v>4</v>
      </c>
      <c r="I1476" s="30">
        <v>4674.12</v>
      </c>
      <c r="J1476" s="38">
        <v>42329</v>
      </c>
      <c r="K1476" s="30">
        <v>7452</v>
      </c>
      <c r="L1476" s="19">
        <f>DAY(Таблица14[[#This Row],[Д/проводки]])</f>
        <v>21</v>
      </c>
      <c r="M1476" s="19">
        <f>MONTH(Таблица14[[#This Row],[Д/проводки]])</f>
        <v>11</v>
      </c>
      <c r="N1476" s="19">
        <f>YEAR(Таблица14[[#This Row],[Д/проводки]])</f>
        <v>2015</v>
      </c>
    </row>
    <row r="1477" spans="1:14" x14ac:dyDescent="0.25">
      <c r="A1477" s="30">
        <v>964285</v>
      </c>
      <c r="B1477" s="30" t="s">
        <v>939</v>
      </c>
      <c r="C1477" s="16" t="s">
        <v>3157</v>
      </c>
      <c r="D1477" s="16">
        <v>13</v>
      </c>
      <c r="E1477" s="16" t="s">
        <v>3206</v>
      </c>
      <c r="F1477" s="30" t="s">
        <v>811</v>
      </c>
      <c r="G1477" s="30">
        <v>1001</v>
      </c>
      <c r="H1477" s="30">
        <v>4</v>
      </c>
      <c r="I1477" s="30">
        <v>2055.08</v>
      </c>
      <c r="J1477" s="38">
        <v>42330</v>
      </c>
      <c r="K1477" s="30">
        <v>2880</v>
      </c>
      <c r="L1477" s="19">
        <f>DAY(Таблица14[[#This Row],[Д/проводки]])</f>
        <v>22</v>
      </c>
      <c r="M1477" s="19">
        <f>MONTH(Таблица14[[#This Row],[Д/проводки]])</f>
        <v>11</v>
      </c>
      <c r="N1477" s="19">
        <f>YEAR(Таблица14[[#This Row],[Д/проводки]])</f>
        <v>2015</v>
      </c>
    </row>
    <row r="1478" spans="1:14" x14ac:dyDescent="0.25">
      <c r="A1478" s="30">
        <v>20185</v>
      </c>
      <c r="B1478" s="30" t="s">
        <v>931</v>
      </c>
      <c r="C1478" s="16" t="s">
        <v>3144</v>
      </c>
      <c r="D1478" s="16">
        <v>14</v>
      </c>
      <c r="E1478" s="16" t="s">
        <v>2941</v>
      </c>
      <c r="F1478" s="30" t="s">
        <v>811</v>
      </c>
      <c r="G1478" s="30">
        <v>1002</v>
      </c>
      <c r="H1478" s="30">
        <v>1</v>
      </c>
      <c r="I1478" s="30">
        <v>634.55999999999995</v>
      </c>
      <c r="J1478" s="38">
        <v>42330</v>
      </c>
      <c r="K1478" s="30">
        <v>902</v>
      </c>
      <c r="L1478" s="19">
        <f>DAY(Таблица14[[#This Row],[Д/проводки]])</f>
        <v>22</v>
      </c>
      <c r="M1478" s="19">
        <f>MONTH(Таблица14[[#This Row],[Д/проводки]])</f>
        <v>11</v>
      </c>
      <c r="N1478" s="19">
        <f>YEAR(Таблица14[[#This Row],[Д/проводки]])</f>
        <v>2015</v>
      </c>
    </row>
    <row r="1479" spans="1:14" x14ac:dyDescent="0.25">
      <c r="A1479" s="30">
        <v>37665</v>
      </c>
      <c r="B1479" s="30" t="s">
        <v>311</v>
      </c>
      <c r="C1479" s="16" t="s">
        <v>2944</v>
      </c>
      <c r="D1479" s="16">
        <v>13</v>
      </c>
      <c r="E1479" s="16" t="s">
        <v>3206</v>
      </c>
      <c r="F1479" s="30" t="s">
        <v>810</v>
      </c>
      <c r="G1479" s="30">
        <v>1002</v>
      </c>
      <c r="H1479" s="30">
        <v>4</v>
      </c>
      <c r="I1479" s="30">
        <v>5464.4</v>
      </c>
      <c r="J1479" s="38">
        <v>42330</v>
      </c>
      <c r="K1479" s="30">
        <v>8060</v>
      </c>
      <c r="L1479" s="19">
        <f>DAY(Таблица14[[#This Row],[Д/проводки]])</f>
        <v>22</v>
      </c>
      <c r="M1479" s="19">
        <f>MONTH(Таблица14[[#This Row],[Д/проводки]])</f>
        <v>11</v>
      </c>
      <c r="N1479" s="19">
        <f>YEAR(Таблица14[[#This Row],[Д/проводки]])</f>
        <v>2015</v>
      </c>
    </row>
    <row r="1480" spans="1:14" x14ac:dyDescent="0.25">
      <c r="A1480" s="30">
        <v>447788</v>
      </c>
      <c r="B1480" s="30" t="s">
        <v>863</v>
      </c>
      <c r="C1480" s="16" t="s">
        <v>2940</v>
      </c>
      <c r="D1480" s="16">
        <v>15</v>
      </c>
      <c r="E1480" s="16" t="s">
        <v>2937</v>
      </c>
      <c r="F1480" s="30" t="s">
        <v>811</v>
      </c>
      <c r="G1480" s="30">
        <v>1002</v>
      </c>
      <c r="H1480" s="30">
        <v>2</v>
      </c>
      <c r="I1480" s="30">
        <v>2058</v>
      </c>
      <c r="J1480" s="38">
        <v>42330</v>
      </c>
      <c r="K1480" s="30">
        <v>2840</v>
      </c>
      <c r="L1480" s="19">
        <f>DAY(Таблица14[[#This Row],[Д/проводки]])</f>
        <v>22</v>
      </c>
      <c r="M1480" s="19">
        <f>MONTH(Таблица14[[#This Row],[Д/проводки]])</f>
        <v>11</v>
      </c>
      <c r="N1480" s="19">
        <f>YEAR(Таблица14[[#This Row],[Д/проводки]])</f>
        <v>2015</v>
      </c>
    </row>
    <row r="1481" spans="1:14" x14ac:dyDescent="0.25">
      <c r="A1481" s="30">
        <v>964285</v>
      </c>
      <c r="B1481" s="30" t="s">
        <v>939</v>
      </c>
      <c r="C1481" s="16" t="s">
        <v>3157</v>
      </c>
      <c r="D1481" s="16">
        <v>13</v>
      </c>
      <c r="E1481" s="16" t="s">
        <v>3206</v>
      </c>
      <c r="F1481" s="30" t="s">
        <v>811</v>
      </c>
      <c r="G1481" s="30">
        <v>1002</v>
      </c>
      <c r="H1481" s="30">
        <v>4</v>
      </c>
      <c r="I1481" s="30">
        <v>1972.92</v>
      </c>
      <c r="J1481" s="38">
        <v>42330</v>
      </c>
      <c r="K1481" s="30">
        <v>2880</v>
      </c>
      <c r="L1481" s="19">
        <f>DAY(Таблица14[[#This Row],[Д/проводки]])</f>
        <v>22</v>
      </c>
      <c r="M1481" s="19">
        <f>MONTH(Таблица14[[#This Row],[Д/проводки]])</f>
        <v>11</v>
      </c>
      <c r="N1481" s="19">
        <f>YEAR(Таблица14[[#This Row],[Д/проводки]])</f>
        <v>2015</v>
      </c>
    </row>
    <row r="1482" spans="1:14" x14ac:dyDescent="0.25">
      <c r="A1482" s="30">
        <v>20185</v>
      </c>
      <c r="B1482" s="30" t="s">
        <v>931</v>
      </c>
      <c r="C1482" s="16" t="s">
        <v>3144</v>
      </c>
      <c r="D1482" s="16">
        <v>14</v>
      </c>
      <c r="E1482" s="16" t="s">
        <v>2941</v>
      </c>
      <c r="F1482" s="30" t="s">
        <v>811</v>
      </c>
      <c r="G1482" s="30">
        <v>1001</v>
      </c>
      <c r="H1482" s="30">
        <v>4</v>
      </c>
      <c r="I1482" s="30">
        <v>2527.96</v>
      </c>
      <c r="J1482" s="38">
        <v>42331</v>
      </c>
      <c r="K1482" s="30">
        <v>3608</v>
      </c>
      <c r="L1482" s="19">
        <f>DAY(Таблица14[[#This Row],[Д/проводки]])</f>
        <v>23</v>
      </c>
      <c r="M1482" s="19">
        <f>MONTH(Таблица14[[#This Row],[Д/проводки]])</f>
        <v>11</v>
      </c>
      <c r="N1482" s="19">
        <f>YEAR(Таблица14[[#This Row],[Д/проводки]])</f>
        <v>2015</v>
      </c>
    </row>
    <row r="1483" spans="1:14" x14ac:dyDescent="0.25">
      <c r="A1483" s="30">
        <v>34477</v>
      </c>
      <c r="B1483" s="30" t="s">
        <v>920</v>
      </c>
      <c r="C1483" s="16" t="s">
        <v>2963</v>
      </c>
      <c r="D1483" s="16">
        <v>15</v>
      </c>
      <c r="E1483" s="16" t="s">
        <v>2937</v>
      </c>
      <c r="F1483" s="30" t="s">
        <v>811</v>
      </c>
      <c r="G1483" s="30">
        <v>1001</v>
      </c>
      <c r="H1483" s="30">
        <v>4</v>
      </c>
      <c r="I1483" s="30">
        <v>3467.8</v>
      </c>
      <c r="J1483" s="38">
        <v>42331</v>
      </c>
      <c r="K1483" s="30">
        <v>5388</v>
      </c>
      <c r="L1483" s="19">
        <f>DAY(Таблица14[[#This Row],[Д/проводки]])</f>
        <v>23</v>
      </c>
      <c r="M1483" s="19">
        <f>MONTH(Таблица14[[#This Row],[Д/проводки]])</f>
        <v>11</v>
      </c>
      <c r="N1483" s="19">
        <f>YEAR(Таблица14[[#This Row],[Д/проводки]])</f>
        <v>2015</v>
      </c>
    </row>
    <row r="1484" spans="1:14" x14ac:dyDescent="0.25">
      <c r="A1484" s="30">
        <v>447809</v>
      </c>
      <c r="B1484" s="30" t="s">
        <v>873</v>
      </c>
      <c r="C1484" s="16" t="s">
        <v>872</v>
      </c>
      <c r="D1484" s="16">
        <v>15</v>
      </c>
      <c r="E1484" s="16" t="s">
        <v>2948</v>
      </c>
      <c r="F1484" s="30" t="s">
        <v>811</v>
      </c>
      <c r="G1484" s="30">
        <v>1001</v>
      </c>
      <c r="H1484" s="30">
        <v>4</v>
      </c>
      <c r="I1484" s="30">
        <v>4172.88</v>
      </c>
      <c r="J1484" s="38">
        <v>42331</v>
      </c>
      <c r="K1484" s="30">
        <v>5676</v>
      </c>
      <c r="L1484" s="19">
        <f>DAY(Таблица14[[#This Row],[Д/проводки]])</f>
        <v>23</v>
      </c>
      <c r="M1484" s="19">
        <f>MONTH(Таблица14[[#This Row],[Д/проводки]])</f>
        <v>11</v>
      </c>
      <c r="N1484" s="19">
        <f>YEAR(Таблица14[[#This Row],[Д/проводки]])</f>
        <v>2015</v>
      </c>
    </row>
    <row r="1485" spans="1:14" x14ac:dyDescent="0.25">
      <c r="A1485" s="30">
        <v>941464</v>
      </c>
      <c r="B1485" s="30" t="s">
        <v>923</v>
      </c>
      <c r="C1485" s="16" t="s">
        <v>3133</v>
      </c>
      <c r="D1485" s="16">
        <v>13</v>
      </c>
      <c r="E1485" s="16" t="s">
        <v>3206</v>
      </c>
      <c r="F1485" s="30" t="s">
        <v>811</v>
      </c>
      <c r="G1485" s="30">
        <v>1001</v>
      </c>
      <c r="H1485" s="30">
        <v>8</v>
      </c>
      <c r="I1485" s="30">
        <v>4114.32</v>
      </c>
      <c r="J1485" s="38">
        <v>42331</v>
      </c>
      <c r="K1485" s="30">
        <v>5760</v>
      </c>
      <c r="L1485" s="19">
        <f>DAY(Таблица14[[#This Row],[Д/проводки]])</f>
        <v>23</v>
      </c>
      <c r="M1485" s="19">
        <f>MONTH(Таблица14[[#This Row],[Д/проводки]])</f>
        <v>11</v>
      </c>
      <c r="N1485" s="19">
        <f>YEAR(Таблица14[[#This Row],[Д/проводки]])</f>
        <v>2015</v>
      </c>
    </row>
    <row r="1486" spans="1:14" x14ac:dyDescent="0.25">
      <c r="A1486" s="30">
        <v>36225</v>
      </c>
      <c r="B1486" s="30" t="s">
        <v>945</v>
      </c>
      <c r="C1486" s="16" t="s">
        <v>2940</v>
      </c>
      <c r="D1486" s="16">
        <v>15</v>
      </c>
      <c r="E1486" s="16" t="s">
        <v>2937</v>
      </c>
      <c r="F1486" s="30" t="s">
        <v>811</v>
      </c>
      <c r="G1486" s="30">
        <v>1002</v>
      </c>
      <c r="H1486" s="30">
        <v>4</v>
      </c>
      <c r="I1486" s="30">
        <v>3955.92</v>
      </c>
      <c r="J1486" s="38">
        <v>42331</v>
      </c>
      <c r="K1486" s="30">
        <v>5916</v>
      </c>
      <c r="L1486" s="19">
        <f>DAY(Таблица14[[#This Row],[Д/проводки]])</f>
        <v>23</v>
      </c>
      <c r="M1486" s="19">
        <f>MONTH(Таблица14[[#This Row],[Д/проводки]])</f>
        <v>11</v>
      </c>
      <c r="N1486" s="19">
        <f>YEAR(Таблица14[[#This Row],[Д/проводки]])</f>
        <v>2015</v>
      </c>
    </row>
    <row r="1487" spans="1:14" x14ac:dyDescent="0.25">
      <c r="A1487" s="30">
        <v>876257</v>
      </c>
      <c r="B1487" s="30" t="s">
        <v>885</v>
      </c>
      <c r="C1487" s="16" t="s">
        <v>3156</v>
      </c>
      <c r="D1487" s="16">
        <v>14</v>
      </c>
      <c r="E1487" s="16" t="s">
        <v>2938</v>
      </c>
      <c r="F1487" s="30" t="s">
        <v>811</v>
      </c>
      <c r="G1487" s="30">
        <v>1002</v>
      </c>
      <c r="H1487" s="30">
        <v>1</v>
      </c>
      <c r="I1487" s="30">
        <v>625.25</v>
      </c>
      <c r="J1487" s="38">
        <v>42331</v>
      </c>
      <c r="K1487" s="30">
        <v>910</v>
      </c>
      <c r="L1487" s="19">
        <f>DAY(Таблица14[[#This Row],[Д/проводки]])</f>
        <v>23</v>
      </c>
      <c r="M1487" s="19">
        <f>MONTH(Таблица14[[#This Row],[Д/проводки]])</f>
        <v>11</v>
      </c>
      <c r="N1487" s="19">
        <f>YEAR(Таблица14[[#This Row],[Д/проводки]])</f>
        <v>2015</v>
      </c>
    </row>
    <row r="1488" spans="1:14" x14ac:dyDescent="0.25">
      <c r="A1488" s="30">
        <v>926898</v>
      </c>
      <c r="B1488" s="30" t="s">
        <v>980</v>
      </c>
      <c r="C1488" s="16" t="s">
        <v>3192</v>
      </c>
      <c r="D1488" s="16">
        <v>15</v>
      </c>
      <c r="E1488" s="16" t="s">
        <v>3003</v>
      </c>
      <c r="F1488" s="30" t="s">
        <v>811</v>
      </c>
      <c r="G1488" s="30">
        <v>1002</v>
      </c>
      <c r="H1488" s="30">
        <v>4</v>
      </c>
      <c r="I1488" s="30">
        <v>4644.08</v>
      </c>
      <c r="J1488" s="38">
        <v>42331</v>
      </c>
      <c r="K1488" s="30">
        <v>6300</v>
      </c>
      <c r="L1488" s="19">
        <f>DAY(Таблица14[[#This Row],[Д/проводки]])</f>
        <v>23</v>
      </c>
      <c r="M1488" s="19">
        <f>MONTH(Таблица14[[#This Row],[Д/проводки]])</f>
        <v>11</v>
      </c>
      <c r="N1488" s="19">
        <f>YEAR(Таблица14[[#This Row],[Д/проводки]])</f>
        <v>2015</v>
      </c>
    </row>
    <row r="1489" spans="1:14" x14ac:dyDescent="0.25">
      <c r="A1489" s="30">
        <v>447821</v>
      </c>
      <c r="B1489" s="30" t="s">
        <v>926</v>
      </c>
      <c r="C1489" s="16" t="s">
        <v>927</v>
      </c>
      <c r="D1489" s="16">
        <v>14</v>
      </c>
      <c r="E1489" s="16" t="s">
        <v>2941</v>
      </c>
      <c r="F1489" s="30" t="s">
        <v>811</v>
      </c>
      <c r="G1489" s="30">
        <v>1001</v>
      </c>
      <c r="H1489" s="30">
        <v>10</v>
      </c>
      <c r="I1489" s="30">
        <v>6133.9</v>
      </c>
      <c r="J1489" s="38">
        <v>42332</v>
      </c>
      <c r="K1489" s="30">
        <v>8700</v>
      </c>
      <c r="L1489" s="19">
        <f>DAY(Таблица14[[#This Row],[Д/проводки]])</f>
        <v>24</v>
      </c>
      <c r="M1489" s="19">
        <f>MONTH(Таблица14[[#This Row],[Д/проводки]])</f>
        <v>11</v>
      </c>
      <c r="N1489" s="19">
        <f>YEAR(Таблица14[[#This Row],[Д/проводки]])</f>
        <v>2015</v>
      </c>
    </row>
    <row r="1490" spans="1:14" x14ac:dyDescent="0.25">
      <c r="A1490" s="30">
        <v>938857</v>
      </c>
      <c r="B1490" s="30" t="s">
        <v>366</v>
      </c>
      <c r="C1490" s="16" t="s">
        <v>2639</v>
      </c>
      <c r="D1490" s="16">
        <v>15</v>
      </c>
      <c r="E1490" s="16" t="s">
        <v>2946</v>
      </c>
      <c r="F1490" s="30" t="s">
        <v>810</v>
      </c>
      <c r="G1490" s="30">
        <v>1001</v>
      </c>
      <c r="H1490" s="30">
        <v>4</v>
      </c>
      <c r="I1490" s="30">
        <v>8576.2800000000007</v>
      </c>
      <c r="J1490" s="38">
        <v>42332</v>
      </c>
      <c r="K1490" s="30">
        <v>12652</v>
      </c>
      <c r="L1490" s="19">
        <f>DAY(Таблица14[[#This Row],[Д/проводки]])</f>
        <v>24</v>
      </c>
      <c r="M1490" s="19">
        <f>MONTH(Таблица14[[#This Row],[Д/проводки]])</f>
        <v>11</v>
      </c>
      <c r="N1490" s="19">
        <f>YEAR(Таблица14[[#This Row],[Д/проводки]])</f>
        <v>2015</v>
      </c>
    </row>
    <row r="1491" spans="1:14" x14ac:dyDescent="0.25">
      <c r="A1491" s="30">
        <v>964285</v>
      </c>
      <c r="B1491" s="30" t="s">
        <v>939</v>
      </c>
      <c r="C1491" s="16" t="s">
        <v>3157</v>
      </c>
      <c r="D1491" s="16">
        <v>13</v>
      </c>
      <c r="E1491" s="16" t="s">
        <v>3206</v>
      </c>
      <c r="F1491" s="30" t="s">
        <v>811</v>
      </c>
      <c r="G1491" s="30">
        <v>1001</v>
      </c>
      <c r="H1491" s="30">
        <v>4</v>
      </c>
      <c r="I1491" s="30">
        <v>2055.12</v>
      </c>
      <c r="J1491" s="38">
        <v>42332</v>
      </c>
      <c r="K1491" s="30">
        <v>2880</v>
      </c>
      <c r="L1491" s="19">
        <f>DAY(Таблица14[[#This Row],[Д/проводки]])</f>
        <v>24</v>
      </c>
      <c r="M1491" s="19">
        <f>MONTH(Таблица14[[#This Row],[Д/проводки]])</f>
        <v>11</v>
      </c>
      <c r="N1491" s="19">
        <f>YEAR(Таблица14[[#This Row],[Д/проводки]])</f>
        <v>2015</v>
      </c>
    </row>
    <row r="1492" spans="1:14" x14ac:dyDescent="0.25">
      <c r="A1492" s="30">
        <v>11876415</v>
      </c>
      <c r="B1492" s="30" t="s">
        <v>3218</v>
      </c>
      <c r="C1492" s="16" t="s">
        <v>3218</v>
      </c>
      <c r="D1492" s="16" t="s">
        <v>3218</v>
      </c>
      <c r="E1492" s="16" t="s">
        <v>3218</v>
      </c>
      <c r="F1492" s="16" t="s">
        <v>3218</v>
      </c>
      <c r="G1492" s="30">
        <v>1001</v>
      </c>
      <c r="H1492" s="30">
        <v>4</v>
      </c>
      <c r="I1492" s="30">
        <v>21844</v>
      </c>
      <c r="J1492" s="38">
        <v>42332</v>
      </c>
      <c r="K1492" s="30">
        <v>29792</v>
      </c>
      <c r="L1492" s="19">
        <f>DAY(Таблица14[[#This Row],[Д/проводки]])</f>
        <v>24</v>
      </c>
      <c r="M1492" s="19">
        <f>MONTH(Таблица14[[#This Row],[Д/проводки]])</f>
        <v>11</v>
      </c>
      <c r="N1492" s="19">
        <f>YEAR(Таблица14[[#This Row],[Д/проводки]])</f>
        <v>2015</v>
      </c>
    </row>
    <row r="1493" spans="1:14" x14ac:dyDescent="0.25">
      <c r="A1493" s="30">
        <v>964285</v>
      </c>
      <c r="B1493" s="30" t="s">
        <v>939</v>
      </c>
      <c r="C1493" s="16" t="s">
        <v>3157</v>
      </c>
      <c r="D1493" s="16">
        <v>13</v>
      </c>
      <c r="E1493" s="16" t="s">
        <v>3206</v>
      </c>
      <c r="F1493" s="30" t="s">
        <v>811</v>
      </c>
      <c r="G1493" s="30">
        <v>1002</v>
      </c>
      <c r="H1493" s="30">
        <v>4</v>
      </c>
      <c r="I1493" s="30">
        <v>1972.92</v>
      </c>
      <c r="J1493" s="38">
        <v>42332</v>
      </c>
      <c r="K1493" s="30">
        <v>2880</v>
      </c>
      <c r="L1493" s="19">
        <f>DAY(Таблица14[[#This Row],[Д/проводки]])</f>
        <v>24</v>
      </c>
      <c r="M1493" s="19">
        <f>MONTH(Таблица14[[#This Row],[Д/проводки]])</f>
        <v>11</v>
      </c>
      <c r="N1493" s="19">
        <f>YEAR(Таблица14[[#This Row],[Д/проводки]])</f>
        <v>2015</v>
      </c>
    </row>
    <row r="1494" spans="1:14" x14ac:dyDescent="0.25">
      <c r="A1494" s="30">
        <v>758613</v>
      </c>
      <c r="B1494" s="30" t="s">
        <v>274</v>
      </c>
      <c r="C1494" s="16" t="s">
        <v>2956</v>
      </c>
      <c r="D1494" s="16">
        <v>15</v>
      </c>
      <c r="E1494" s="16" t="s">
        <v>2948</v>
      </c>
      <c r="F1494" s="30" t="s">
        <v>810</v>
      </c>
      <c r="G1494" s="30">
        <v>1001</v>
      </c>
      <c r="H1494" s="30">
        <v>4</v>
      </c>
      <c r="I1494" s="30">
        <v>8576.2800000000007</v>
      </c>
      <c r="J1494" s="38">
        <v>42333</v>
      </c>
      <c r="K1494" s="30">
        <v>12652</v>
      </c>
      <c r="L1494" s="19">
        <f>DAY(Таблица14[[#This Row],[Д/проводки]])</f>
        <v>25</v>
      </c>
      <c r="M1494" s="19">
        <f>MONTH(Таблица14[[#This Row],[Д/проводки]])</f>
        <v>11</v>
      </c>
      <c r="N1494" s="19">
        <f>YEAR(Таблица14[[#This Row],[Д/проводки]])</f>
        <v>2015</v>
      </c>
    </row>
    <row r="1495" spans="1:14" x14ac:dyDescent="0.25">
      <c r="A1495" s="30">
        <v>941464</v>
      </c>
      <c r="B1495" s="30" t="s">
        <v>923</v>
      </c>
      <c r="C1495" s="16" t="s">
        <v>3133</v>
      </c>
      <c r="D1495" s="16">
        <v>13</v>
      </c>
      <c r="E1495" s="16" t="s">
        <v>3206</v>
      </c>
      <c r="F1495" s="30" t="s">
        <v>811</v>
      </c>
      <c r="G1495" s="30">
        <v>1001</v>
      </c>
      <c r="H1495" s="30">
        <v>4</v>
      </c>
      <c r="I1495" s="30">
        <v>2057.1999999999998</v>
      </c>
      <c r="J1495" s="38">
        <v>42333</v>
      </c>
      <c r="K1495" s="30">
        <v>2880</v>
      </c>
      <c r="L1495" s="19">
        <f>DAY(Таблица14[[#This Row],[Д/проводки]])</f>
        <v>25</v>
      </c>
      <c r="M1495" s="19">
        <f>MONTH(Таблица14[[#This Row],[Д/проводки]])</f>
        <v>11</v>
      </c>
      <c r="N1495" s="19">
        <f>YEAR(Таблица14[[#This Row],[Д/проводки]])</f>
        <v>2015</v>
      </c>
    </row>
    <row r="1496" spans="1:14" x14ac:dyDescent="0.25">
      <c r="A1496" s="30">
        <v>964285</v>
      </c>
      <c r="B1496" s="30" t="s">
        <v>939</v>
      </c>
      <c r="C1496" s="16" t="s">
        <v>3157</v>
      </c>
      <c r="D1496" s="16">
        <v>13</v>
      </c>
      <c r="E1496" s="16" t="s">
        <v>3206</v>
      </c>
      <c r="F1496" s="30" t="s">
        <v>811</v>
      </c>
      <c r="G1496" s="30">
        <v>1001</v>
      </c>
      <c r="H1496" s="30">
        <v>2</v>
      </c>
      <c r="I1496" s="30">
        <v>1027.54</v>
      </c>
      <c r="J1496" s="38">
        <v>42333</v>
      </c>
      <c r="K1496" s="30">
        <v>1440</v>
      </c>
      <c r="L1496" s="19">
        <f>DAY(Таблица14[[#This Row],[Д/проводки]])</f>
        <v>25</v>
      </c>
      <c r="M1496" s="19">
        <f>MONTH(Таблица14[[#This Row],[Д/проводки]])</f>
        <v>11</v>
      </c>
      <c r="N1496" s="19">
        <f>YEAR(Таблица14[[#This Row],[Д/проводки]])</f>
        <v>2015</v>
      </c>
    </row>
    <row r="1497" spans="1:14" x14ac:dyDescent="0.25">
      <c r="A1497" s="30">
        <v>408783</v>
      </c>
      <c r="B1497" s="30" t="s">
        <v>73</v>
      </c>
      <c r="C1497" s="16" t="s">
        <v>904</v>
      </c>
      <c r="D1497" s="16">
        <v>14</v>
      </c>
      <c r="E1497" s="16" t="s">
        <v>2938</v>
      </c>
      <c r="F1497" s="30" t="s">
        <v>810</v>
      </c>
      <c r="G1497" s="30">
        <v>1002</v>
      </c>
      <c r="H1497" s="30">
        <v>4</v>
      </c>
      <c r="I1497" s="30">
        <v>7406.76</v>
      </c>
      <c r="J1497" s="38">
        <v>42333</v>
      </c>
      <c r="K1497" s="30">
        <v>10924</v>
      </c>
      <c r="L1497" s="19">
        <f>DAY(Таблица14[[#This Row],[Д/проводки]])</f>
        <v>25</v>
      </c>
      <c r="M1497" s="19">
        <f>MONTH(Таблица14[[#This Row],[Д/проводки]])</f>
        <v>11</v>
      </c>
      <c r="N1497" s="19">
        <f>YEAR(Таблица14[[#This Row],[Д/проводки]])</f>
        <v>2015</v>
      </c>
    </row>
    <row r="1498" spans="1:14" x14ac:dyDescent="0.25">
      <c r="A1498" s="30">
        <v>11878796</v>
      </c>
      <c r="B1498" s="30" t="s">
        <v>3218</v>
      </c>
      <c r="C1498" s="16" t="s">
        <v>3218</v>
      </c>
      <c r="D1498" s="16" t="s">
        <v>3218</v>
      </c>
      <c r="E1498" s="16" t="s">
        <v>3218</v>
      </c>
      <c r="F1498" s="16" t="s">
        <v>3218</v>
      </c>
      <c r="G1498" s="30">
        <v>1002</v>
      </c>
      <c r="H1498" s="30">
        <v>4</v>
      </c>
      <c r="I1498" s="30">
        <v>10433.6</v>
      </c>
      <c r="J1498" s="38">
        <v>42333</v>
      </c>
      <c r="K1498" s="30">
        <v>13500</v>
      </c>
      <c r="L1498" s="19">
        <f>DAY(Таблица14[[#This Row],[Д/проводки]])</f>
        <v>25</v>
      </c>
      <c r="M1498" s="19">
        <f>MONTH(Таблица14[[#This Row],[Д/проводки]])</f>
        <v>11</v>
      </c>
      <c r="N1498" s="19">
        <f>YEAR(Таблица14[[#This Row],[Д/проводки]])</f>
        <v>2015</v>
      </c>
    </row>
    <row r="1499" spans="1:14" x14ac:dyDescent="0.25">
      <c r="A1499" s="30">
        <v>20185</v>
      </c>
      <c r="B1499" s="30" t="s">
        <v>931</v>
      </c>
      <c r="C1499" s="16" t="s">
        <v>3144</v>
      </c>
      <c r="D1499" s="16">
        <v>14</v>
      </c>
      <c r="E1499" s="16" t="s">
        <v>2941</v>
      </c>
      <c r="F1499" s="30" t="s">
        <v>811</v>
      </c>
      <c r="G1499" s="30">
        <v>1001</v>
      </c>
      <c r="H1499" s="30">
        <v>4</v>
      </c>
      <c r="I1499" s="30">
        <v>2527.96</v>
      </c>
      <c r="J1499" s="38">
        <v>42334</v>
      </c>
      <c r="K1499" s="30">
        <v>3608</v>
      </c>
      <c r="L1499" s="19">
        <f>DAY(Таблица14[[#This Row],[Д/проводки]])</f>
        <v>26</v>
      </c>
      <c r="M1499" s="19">
        <f>MONTH(Таблица14[[#This Row],[Д/проводки]])</f>
        <v>11</v>
      </c>
      <c r="N1499" s="19">
        <f>YEAR(Таблица14[[#This Row],[Д/проводки]])</f>
        <v>2015</v>
      </c>
    </row>
    <row r="1500" spans="1:14" x14ac:dyDescent="0.25">
      <c r="A1500" s="30">
        <v>941464</v>
      </c>
      <c r="B1500" s="30" t="s">
        <v>923</v>
      </c>
      <c r="C1500" s="16" t="s">
        <v>3133</v>
      </c>
      <c r="D1500" s="16">
        <v>13</v>
      </c>
      <c r="E1500" s="16" t="s">
        <v>3206</v>
      </c>
      <c r="F1500" s="30" t="s">
        <v>811</v>
      </c>
      <c r="G1500" s="30">
        <v>1002</v>
      </c>
      <c r="H1500" s="30">
        <v>4</v>
      </c>
      <c r="I1500" s="30">
        <v>2039.32</v>
      </c>
      <c r="J1500" s="38">
        <v>42334</v>
      </c>
      <c r="K1500" s="30">
        <v>2880</v>
      </c>
      <c r="L1500" s="19">
        <f>DAY(Таблица14[[#This Row],[Д/проводки]])</f>
        <v>26</v>
      </c>
      <c r="M1500" s="19">
        <f>MONTH(Таблица14[[#This Row],[Д/проводки]])</f>
        <v>11</v>
      </c>
      <c r="N1500" s="19">
        <f>YEAR(Таблица14[[#This Row],[Д/проводки]])</f>
        <v>2015</v>
      </c>
    </row>
    <row r="1501" spans="1:14" x14ac:dyDescent="0.25">
      <c r="A1501" s="30">
        <v>20185</v>
      </c>
      <c r="B1501" s="30" t="s">
        <v>931</v>
      </c>
      <c r="C1501" s="16" t="s">
        <v>3144</v>
      </c>
      <c r="D1501" s="16">
        <v>14</v>
      </c>
      <c r="E1501" s="16" t="s">
        <v>2941</v>
      </c>
      <c r="F1501" s="30" t="s">
        <v>811</v>
      </c>
      <c r="G1501" s="30">
        <v>1001</v>
      </c>
      <c r="H1501" s="30">
        <v>4</v>
      </c>
      <c r="I1501" s="30">
        <v>2940.4</v>
      </c>
      <c r="J1501" s="38">
        <v>42335</v>
      </c>
      <c r="K1501" s="30">
        <v>3608</v>
      </c>
      <c r="L1501" s="19">
        <f>DAY(Таблица14[[#This Row],[Д/проводки]])</f>
        <v>27</v>
      </c>
      <c r="M1501" s="19">
        <f>MONTH(Таблица14[[#This Row],[Д/проводки]])</f>
        <v>11</v>
      </c>
      <c r="N1501" s="19">
        <f>YEAR(Таблица14[[#This Row],[Д/проводки]])</f>
        <v>2015</v>
      </c>
    </row>
    <row r="1502" spans="1:14" x14ac:dyDescent="0.25">
      <c r="A1502" s="30">
        <v>964285</v>
      </c>
      <c r="B1502" s="30" t="s">
        <v>939</v>
      </c>
      <c r="C1502" s="16" t="s">
        <v>3157</v>
      </c>
      <c r="D1502" s="16">
        <v>13</v>
      </c>
      <c r="E1502" s="16" t="s">
        <v>3206</v>
      </c>
      <c r="F1502" s="30" t="s">
        <v>811</v>
      </c>
      <c r="G1502" s="30">
        <v>1001</v>
      </c>
      <c r="H1502" s="30">
        <v>1</v>
      </c>
      <c r="I1502" s="30">
        <v>513.78</v>
      </c>
      <c r="J1502" s="38">
        <v>42335</v>
      </c>
      <c r="K1502" s="30">
        <v>720</v>
      </c>
      <c r="L1502" s="19">
        <f>DAY(Таблица14[[#This Row],[Д/проводки]])</f>
        <v>27</v>
      </c>
      <c r="M1502" s="19">
        <f>MONTH(Таблица14[[#This Row],[Д/проводки]])</f>
        <v>11</v>
      </c>
      <c r="N1502" s="19">
        <f>YEAR(Таблица14[[#This Row],[Д/проводки]])</f>
        <v>2015</v>
      </c>
    </row>
    <row r="1503" spans="1:14" x14ac:dyDescent="0.25">
      <c r="A1503" s="30">
        <v>36225</v>
      </c>
      <c r="B1503" s="30" t="s">
        <v>945</v>
      </c>
      <c r="C1503" s="16" t="s">
        <v>2940</v>
      </c>
      <c r="D1503" s="16">
        <v>15</v>
      </c>
      <c r="E1503" s="16" t="s">
        <v>2937</v>
      </c>
      <c r="F1503" s="30" t="s">
        <v>811</v>
      </c>
      <c r="G1503" s="30">
        <v>1002</v>
      </c>
      <c r="H1503" s="30">
        <v>4</v>
      </c>
      <c r="I1503" s="30">
        <v>3955.92</v>
      </c>
      <c r="J1503" s="38">
        <v>42335</v>
      </c>
      <c r="K1503" s="30">
        <v>5916</v>
      </c>
      <c r="L1503" s="19">
        <f>DAY(Таблица14[[#This Row],[Д/проводки]])</f>
        <v>27</v>
      </c>
      <c r="M1503" s="19">
        <f>MONTH(Таблица14[[#This Row],[Д/проводки]])</f>
        <v>11</v>
      </c>
      <c r="N1503" s="19">
        <f>YEAR(Таблица14[[#This Row],[Д/проводки]])</f>
        <v>2015</v>
      </c>
    </row>
    <row r="1504" spans="1:14" x14ac:dyDescent="0.25">
      <c r="A1504" s="30">
        <v>754174</v>
      </c>
      <c r="B1504" s="30" t="s">
        <v>903</v>
      </c>
      <c r="C1504" s="16" t="s">
        <v>904</v>
      </c>
      <c r="D1504" s="16">
        <v>14</v>
      </c>
      <c r="E1504" s="16" t="s">
        <v>2938</v>
      </c>
      <c r="F1504" s="30" t="s">
        <v>811</v>
      </c>
      <c r="G1504" s="30">
        <v>1002</v>
      </c>
      <c r="H1504" s="30">
        <v>1</v>
      </c>
      <c r="I1504" s="30">
        <v>1059.32</v>
      </c>
      <c r="J1504" s="38">
        <v>42335</v>
      </c>
      <c r="K1504" s="30">
        <v>1562</v>
      </c>
      <c r="L1504" s="19">
        <f>DAY(Таблица14[[#This Row],[Д/проводки]])</f>
        <v>27</v>
      </c>
      <c r="M1504" s="19">
        <f>MONTH(Таблица14[[#This Row],[Д/проводки]])</f>
        <v>11</v>
      </c>
      <c r="N1504" s="19">
        <f>YEAR(Таблица14[[#This Row],[Д/проводки]])</f>
        <v>2015</v>
      </c>
    </row>
    <row r="1505" spans="1:14" x14ac:dyDescent="0.25">
      <c r="A1505" s="30">
        <v>827378</v>
      </c>
      <c r="B1505" s="30" t="s">
        <v>293</v>
      </c>
      <c r="C1505" s="16" t="s">
        <v>2944</v>
      </c>
      <c r="D1505" s="16">
        <v>13</v>
      </c>
      <c r="E1505" s="16" t="s">
        <v>3206</v>
      </c>
      <c r="F1505" s="30" t="s">
        <v>810</v>
      </c>
      <c r="G1505" s="30">
        <v>1002</v>
      </c>
      <c r="H1505" s="30">
        <v>4</v>
      </c>
      <c r="I1505" s="30">
        <v>5464.4</v>
      </c>
      <c r="J1505" s="38">
        <v>42335</v>
      </c>
      <c r="K1505" s="30">
        <v>8060</v>
      </c>
      <c r="L1505" s="19">
        <f>DAY(Таблица14[[#This Row],[Д/проводки]])</f>
        <v>27</v>
      </c>
      <c r="M1505" s="19">
        <f>MONTH(Таблица14[[#This Row],[Д/проводки]])</f>
        <v>11</v>
      </c>
      <c r="N1505" s="19">
        <f>YEAR(Таблица14[[#This Row],[Д/проводки]])</f>
        <v>2015</v>
      </c>
    </row>
    <row r="1506" spans="1:14" x14ac:dyDescent="0.25">
      <c r="A1506" s="30">
        <v>941464</v>
      </c>
      <c r="B1506" s="30" t="s">
        <v>923</v>
      </c>
      <c r="C1506" s="16" t="s">
        <v>3133</v>
      </c>
      <c r="D1506" s="16">
        <v>13</v>
      </c>
      <c r="E1506" s="16" t="s">
        <v>3206</v>
      </c>
      <c r="F1506" s="30" t="s">
        <v>811</v>
      </c>
      <c r="G1506" s="30">
        <v>1001</v>
      </c>
      <c r="H1506" s="30">
        <v>4</v>
      </c>
      <c r="I1506" s="30">
        <v>2057.1999999999998</v>
      </c>
      <c r="J1506" s="38">
        <v>42336</v>
      </c>
      <c r="K1506" s="30">
        <v>2880</v>
      </c>
      <c r="L1506" s="19">
        <f>DAY(Таблица14[[#This Row],[Д/проводки]])</f>
        <v>28</v>
      </c>
      <c r="M1506" s="19">
        <f>MONTH(Таблица14[[#This Row],[Д/проводки]])</f>
        <v>11</v>
      </c>
      <c r="N1506" s="19">
        <f>YEAR(Таблица14[[#This Row],[Д/проводки]])</f>
        <v>2015</v>
      </c>
    </row>
    <row r="1507" spans="1:14" x14ac:dyDescent="0.25">
      <c r="A1507" s="30">
        <v>964285</v>
      </c>
      <c r="B1507" s="30" t="s">
        <v>939</v>
      </c>
      <c r="C1507" s="16" t="s">
        <v>3157</v>
      </c>
      <c r="D1507" s="16">
        <v>13</v>
      </c>
      <c r="E1507" s="16" t="s">
        <v>3206</v>
      </c>
      <c r="F1507" s="30" t="s">
        <v>811</v>
      </c>
      <c r="G1507" s="30">
        <v>1001</v>
      </c>
      <c r="H1507" s="30">
        <v>8</v>
      </c>
      <c r="I1507" s="30">
        <v>4110.24</v>
      </c>
      <c r="J1507" s="38">
        <v>42336</v>
      </c>
      <c r="K1507" s="30">
        <v>5760</v>
      </c>
      <c r="L1507" s="19">
        <f>DAY(Таблица14[[#This Row],[Д/проводки]])</f>
        <v>28</v>
      </c>
      <c r="M1507" s="19">
        <f>MONTH(Таблица14[[#This Row],[Д/проводки]])</f>
        <v>11</v>
      </c>
      <c r="N1507" s="19">
        <f>YEAR(Таблица14[[#This Row],[Д/проводки]])</f>
        <v>2015</v>
      </c>
    </row>
    <row r="1508" spans="1:14" x14ac:dyDescent="0.25">
      <c r="A1508" s="30">
        <v>37845</v>
      </c>
      <c r="B1508" s="30" t="s">
        <v>520</v>
      </c>
      <c r="C1508" s="16" t="s">
        <v>2980</v>
      </c>
      <c r="D1508" s="16">
        <v>16</v>
      </c>
      <c r="E1508" s="16" t="s">
        <v>2964</v>
      </c>
      <c r="F1508" s="30" t="s">
        <v>810</v>
      </c>
      <c r="G1508" s="30">
        <v>1001</v>
      </c>
      <c r="H1508" s="30">
        <v>4</v>
      </c>
      <c r="I1508" s="30">
        <v>10847.44</v>
      </c>
      <c r="J1508" s="38">
        <v>42337</v>
      </c>
      <c r="K1508" s="30">
        <v>16000</v>
      </c>
      <c r="L1508" s="19">
        <f>DAY(Таблица14[[#This Row],[Д/проводки]])</f>
        <v>29</v>
      </c>
      <c r="M1508" s="19">
        <f>MONTH(Таблица14[[#This Row],[Д/проводки]])</f>
        <v>11</v>
      </c>
      <c r="N1508" s="19">
        <f>YEAR(Таблица14[[#This Row],[Д/проводки]])</f>
        <v>2015</v>
      </c>
    </row>
    <row r="1509" spans="1:14" x14ac:dyDescent="0.25">
      <c r="A1509" s="30">
        <v>941464</v>
      </c>
      <c r="B1509" s="30" t="s">
        <v>923</v>
      </c>
      <c r="C1509" s="16" t="s">
        <v>3133</v>
      </c>
      <c r="D1509" s="16">
        <v>13</v>
      </c>
      <c r="E1509" s="16" t="s">
        <v>3206</v>
      </c>
      <c r="F1509" s="30" t="s">
        <v>811</v>
      </c>
      <c r="G1509" s="30">
        <v>1001</v>
      </c>
      <c r="H1509" s="30">
        <v>4</v>
      </c>
      <c r="I1509" s="30">
        <v>2057.16</v>
      </c>
      <c r="J1509" s="38">
        <v>42337</v>
      </c>
      <c r="K1509" s="30">
        <v>2880</v>
      </c>
      <c r="L1509" s="19">
        <f>DAY(Таблица14[[#This Row],[Д/проводки]])</f>
        <v>29</v>
      </c>
      <c r="M1509" s="19">
        <f>MONTH(Таблица14[[#This Row],[Д/проводки]])</f>
        <v>11</v>
      </c>
      <c r="N1509" s="19">
        <f>YEAR(Таблица14[[#This Row],[Д/проводки]])</f>
        <v>2015</v>
      </c>
    </row>
    <row r="1510" spans="1:14" x14ac:dyDescent="0.25">
      <c r="A1510" s="30">
        <v>20185</v>
      </c>
      <c r="B1510" s="30" t="s">
        <v>931</v>
      </c>
      <c r="C1510" s="16" t="s">
        <v>3144</v>
      </c>
      <c r="D1510" s="16">
        <v>14</v>
      </c>
      <c r="E1510" s="16" t="s">
        <v>2941</v>
      </c>
      <c r="F1510" s="30" t="s">
        <v>811</v>
      </c>
      <c r="G1510" s="30">
        <v>1002</v>
      </c>
      <c r="H1510" s="30">
        <v>4</v>
      </c>
      <c r="I1510" s="30">
        <v>2903.68</v>
      </c>
      <c r="J1510" s="38">
        <v>42337</v>
      </c>
      <c r="K1510" s="30">
        <v>3608</v>
      </c>
      <c r="L1510" s="19">
        <f>DAY(Таблица14[[#This Row],[Д/проводки]])</f>
        <v>29</v>
      </c>
      <c r="M1510" s="19">
        <f>MONTH(Таблица14[[#This Row],[Д/проводки]])</f>
        <v>11</v>
      </c>
      <c r="N1510" s="19">
        <f>YEAR(Таблица14[[#This Row],[Д/проводки]])</f>
        <v>2015</v>
      </c>
    </row>
    <row r="1511" spans="1:14" x14ac:dyDescent="0.25">
      <c r="A1511" s="30">
        <v>964285</v>
      </c>
      <c r="B1511" s="30" t="s">
        <v>939</v>
      </c>
      <c r="C1511" s="16" t="s">
        <v>3157</v>
      </c>
      <c r="D1511" s="16">
        <v>13</v>
      </c>
      <c r="E1511" s="16" t="s">
        <v>3206</v>
      </c>
      <c r="F1511" s="30" t="s">
        <v>811</v>
      </c>
      <c r="G1511" s="30">
        <v>1002</v>
      </c>
      <c r="H1511" s="30">
        <v>4</v>
      </c>
      <c r="I1511" s="30">
        <v>1972.92</v>
      </c>
      <c r="J1511" s="38">
        <v>42338</v>
      </c>
      <c r="K1511" s="30">
        <v>2880</v>
      </c>
      <c r="L1511" s="19">
        <f>DAY(Таблица14[[#This Row],[Д/проводки]])</f>
        <v>30</v>
      </c>
      <c r="M1511" s="19">
        <f>MONTH(Таблица14[[#This Row],[Д/проводки]])</f>
        <v>11</v>
      </c>
      <c r="N1511" s="19">
        <f>YEAR(Таблица14[[#This Row],[Д/проводки]])</f>
        <v>2015</v>
      </c>
    </row>
    <row r="1512" spans="1:14" x14ac:dyDescent="0.25">
      <c r="A1512" s="30">
        <v>11882154</v>
      </c>
      <c r="B1512" s="30" t="s">
        <v>3218</v>
      </c>
      <c r="C1512" s="16" t="s">
        <v>3218</v>
      </c>
      <c r="D1512" s="16" t="s">
        <v>3218</v>
      </c>
      <c r="E1512" s="16" t="s">
        <v>3218</v>
      </c>
      <c r="F1512" s="16" t="s">
        <v>3218</v>
      </c>
      <c r="G1512" s="30">
        <v>1002</v>
      </c>
      <c r="H1512" s="30">
        <v>4</v>
      </c>
      <c r="I1512" s="30">
        <v>12186.4</v>
      </c>
      <c r="J1512" s="38">
        <v>42338</v>
      </c>
      <c r="K1512" s="30">
        <v>16620</v>
      </c>
      <c r="L1512" s="19">
        <f>DAY(Таблица14[[#This Row],[Д/проводки]])</f>
        <v>30</v>
      </c>
      <c r="M1512" s="19">
        <f>MONTH(Таблица14[[#This Row],[Д/проводки]])</f>
        <v>11</v>
      </c>
      <c r="N1512" s="19">
        <f>YEAR(Таблица14[[#This Row],[Д/проводки]])</f>
        <v>2015</v>
      </c>
    </row>
    <row r="1513" spans="1:14" x14ac:dyDescent="0.25">
      <c r="A1513" s="30">
        <v>20185</v>
      </c>
      <c r="B1513" s="30" t="s">
        <v>931</v>
      </c>
      <c r="C1513" s="16" t="s">
        <v>3144</v>
      </c>
      <c r="D1513" s="16">
        <v>14</v>
      </c>
      <c r="E1513" s="16" t="s">
        <v>2941</v>
      </c>
      <c r="F1513" s="30" t="s">
        <v>811</v>
      </c>
      <c r="G1513" s="30">
        <v>1001</v>
      </c>
      <c r="H1513" s="30">
        <v>6</v>
      </c>
      <c r="I1513" s="30">
        <v>4410.6000000000004</v>
      </c>
      <c r="J1513" s="38">
        <v>42339</v>
      </c>
      <c r="K1513" s="30">
        <v>5412</v>
      </c>
      <c r="L1513" s="19">
        <f>DAY(Таблица14[[#This Row],[Д/проводки]])</f>
        <v>1</v>
      </c>
      <c r="M1513" s="19">
        <f>MONTH(Таблица14[[#This Row],[Д/проводки]])</f>
        <v>12</v>
      </c>
      <c r="N1513" s="19">
        <f>YEAR(Таблица14[[#This Row],[Д/проводки]])</f>
        <v>2015</v>
      </c>
    </row>
    <row r="1514" spans="1:14" x14ac:dyDescent="0.25">
      <c r="A1514" s="30">
        <v>827378</v>
      </c>
      <c r="B1514" s="30" t="s">
        <v>293</v>
      </c>
      <c r="C1514" s="16" t="s">
        <v>2944</v>
      </c>
      <c r="D1514" s="16">
        <v>13</v>
      </c>
      <c r="E1514" s="16" t="s">
        <v>3206</v>
      </c>
      <c r="F1514" s="30" t="s">
        <v>810</v>
      </c>
      <c r="G1514" s="30">
        <v>1002</v>
      </c>
      <c r="H1514" s="30">
        <v>4</v>
      </c>
      <c r="I1514" s="30">
        <v>5464.4</v>
      </c>
      <c r="J1514" s="38">
        <v>42339</v>
      </c>
      <c r="K1514" s="30">
        <v>8060</v>
      </c>
      <c r="L1514" s="19">
        <f>DAY(Таблица14[[#This Row],[Д/проводки]])</f>
        <v>1</v>
      </c>
      <c r="M1514" s="19">
        <f>MONTH(Таблица14[[#This Row],[Д/проводки]])</f>
        <v>12</v>
      </c>
      <c r="N1514" s="19">
        <f>YEAR(Таблица14[[#This Row],[Д/проводки]])</f>
        <v>2015</v>
      </c>
    </row>
    <row r="1515" spans="1:14" x14ac:dyDescent="0.25">
      <c r="A1515" s="30">
        <v>964285</v>
      </c>
      <c r="B1515" s="30" t="s">
        <v>939</v>
      </c>
      <c r="C1515" s="16" t="s">
        <v>3157</v>
      </c>
      <c r="D1515" s="16">
        <v>13</v>
      </c>
      <c r="E1515" s="16" t="s">
        <v>3206</v>
      </c>
      <c r="F1515" s="30" t="s">
        <v>811</v>
      </c>
      <c r="G1515" s="30">
        <v>1002</v>
      </c>
      <c r="H1515" s="30">
        <v>4</v>
      </c>
      <c r="I1515" s="30">
        <v>1972.92</v>
      </c>
      <c r="J1515" s="38">
        <v>42339</v>
      </c>
      <c r="K1515" s="30">
        <v>2880</v>
      </c>
      <c r="L1515" s="19">
        <f>DAY(Таблица14[[#This Row],[Д/проводки]])</f>
        <v>1</v>
      </c>
      <c r="M1515" s="19">
        <f>MONTH(Таблица14[[#This Row],[Д/проводки]])</f>
        <v>12</v>
      </c>
      <c r="N1515" s="19">
        <f>YEAR(Таблица14[[#This Row],[Д/проводки]])</f>
        <v>2015</v>
      </c>
    </row>
    <row r="1516" spans="1:14" x14ac:dyDescent="0.25">
      <c r="A1516" s="30">
        <v>759256</v>
      </c>
      <c r="B1516" s="30" t="s">
        <v>102</v>
      </c>
      <c r="C1516" s="16" t="s">
        <v>2962</v>
      </c>
      <c r="D1516" s="16">
        <v>15</v>
      </c>
      <c r="E1516" s="16" t="s">
        <v>2937</v>
      </c>
      <c r="F1516" s="30" t="s">
        <v>810</v>
      </c>
      <c r="G1516" s="30">
        <v>1001</v>
      </c>
      <c r="H1516" s="30">
        <v>4</v>
      </c>
      <c r="I1516" s="30">
        <v>8576.2800000000007</v>
      </c>
      <c r="J1516" s="38">
        <v>42340</v>
      </c>
      <c r="K1516" s="30">
        <v>12652</v>
      </c>
      <c r="L1516" s="19">
        <f>DAY(Таблица14[[#This Row],[Д/проводки]])</f>
        <v>2</v>
      </c>
      <c r="M1516" s="19">
        <f>MONTH(Таблица14[[#This Row],[Д/проводки]])</f>
        <v>12</v>
      </c>
      <c r="N1516" s="19">
        <f>YEAR(Таблица14[[#This Row],[Д/проводки]])</f>
        <v>2015</v>
      </c>
    </row>
    <row r="1517" spans="1:14" x14ac:dyDescent="0.25">
      <c r="A1517" s="30">
        <v>20185</v>
      </c>
      <c r="B1517" s="30" t="s">
        <v>931</v>
      </c>
      <c r="C1517" s="16" t="s">
        <v>3144</v>
      </c>
      <c r="D1517" s="16">
        <v>14</v>
      </c>
      <c r="E1517" s="16" t="s">
        <v>2941</v>
      </c>
      <c r="F1517" s="30" t="s">
        <v>811</v>
      </c>
      <c r="G1517" s="30">
        <v>1001</v>
      </c>
      <c r="H1517" s="30">
        <v>4</v>
      </c>
      <c r="I1517" s="30">
        <v>2940.4</v>
      </c>
      <c r="J1517" s="38">
        <v>42341</v>
      </c>
      <c r="K1517" s="30">
        <v>3608</v>
      </c>
      <c r="L1517" s="19">
        <f>DAY(Таблица14[[#This Row],[Д/проводки]])</f>
        <v>3</v>
      </c>
      <c r="M1517" s="19">
        <f>MONTH(Таблица14[[#This Row],[Д/проводки]])</f>
        <v>12</v>
      </c>
      <c r="N1517" s="19">
        <f>YEAR(Таблица14[[#This Row],[Д/проводки]])</f>
        <v>2015</v>
      </c>
    </row>
    <row r="1518" spans="1:14" x14ac:dyDescent="0.25">
      <c r="A1518" s="30">
        <v>941464</v>
      </c>
      <c r="B1518" s="30" t="s">
        <v>923</v>
      </c>
      <c r="C1518" s="16" t="s">
        <v>3133</v>
      </c>
      <c r="D1518" s="16">
        <v>13</v>
      </c>
      <c r="E1518" s="16" t="s">
        <v>3206</v>
      </c>
      <c r="F1518" s="30" t="s">
        <v>811</v>
      </c>
      <c r="G1518" s="30">
        <v>1001</v>
      </c>
      <c r="H1518" s="30">
        <v>1</v>
      </c>
      <c r="I1518" s="30">
        <v>514.29999999999995</v>
      </c>
      <c r="J1518" s="38">
        <v>42341</v>
      </c>
      <c r="K1518" s="30">
        <v>720</v>
      </c>
      <c r="L1518" s="19">
        <f>DAY(Таблица14[[#This Row],[Д/проводки]])</f>
        <v>3</v>
      </c>
      <c r="M1518" s="19">
        <f>MONTH(Таблица14[[#This Row],[Д/проводки]])</f>
        <v>12</v>
      </c>
      <c r="N1518" s="19">
        <f>YEAR(Таблица14[[#This Row],[Д/проводки]])</f>
        <v>2015</v>
      </c>
    </row>
    <row r="1519" spans="1:14" x14ac:dyDescent="0.25">
      <c r="A1519" s="30">
        <v>11835951</v>
      </c>
      <c r="B1519" s="30" t="s">
        <v>3218</v>
      </c>
      <c r="C1519" s="16" t="s">
        <v>3218</v>
      </c>
      <c r="D1519" s="16" t="s">
        <v>3218</v>
      </c>
      <c r="E1519" s="16" t="s">
        <v>3218</v>
      </c>
      <c r="F1519" s="16" t="s">
        <v>3218</v>
      </c>
      <c r="G1519" s="30">
        <v>1001</v>
      </c>
      <c r="H1519" s="30">
        <v>4</v>
      </c>
      <c r="I1519" s="30">
        <v>20084.400000000001</v>
      </c>
      <c r="J1519" s="38">
        <v>42341</v>
      </c>
      <c r="K1519" s="30">
        <v>26240</v>
      </c>
      <c r="L1519" s="19">
        <f>DAY(Таблица14[[#This Row],[Д/проводки]])</f>
        <v>3</v>
      </c>
      <c r="M1519" s="19">
        <f>MONTH(Таблица14[[#This Row],[Д/проводки]])</f>
        <v>12</v>
      </c>
      <c r="N1519" s="19">
        <f>YEAR(Таблица14[[#This Row],[Д/проводки]])</f>
        <v>2015</v>
      </c>
    </row>
    <row r="1520" spans="1:14" x14ac:dyDescent="0.25">
      <c r="A1520" s="30">
        <v>20185</v>
      </c>
      <c r="B1520" s="30" t="s">
        <v>931</v>
      </c>
      <c r="C1520" s="16" t="s">
        <v>3144</v>
      </c>
      <c r="D1520" s="16">
        <v>14</v>
      </c>
      <c r="E1520" s="16" t="s">
        <v>2941</v>
      </c>
      <c r="F1520" s="30" t="s">
        <v>811</v>
      </c>
      <c r="G1520" s="30">
        <v>1001</v>
      </c>
      <c r="H1520" s="30">
        <v>2</v>
      </c>
      <c r="I1520" s="30">
        <v>1470.2</v>
      </c>
      <c r="J1520" s="38">
        <v>42342</v>
      </c>
      <c r="K1520" s="30">
        <v>1804</v>
      </c>
      <c r="L1520" s="19">
        <f>DAY(Таблица14[[#This Row],[Д/проводки]])</f>
        <v>4</v>
      </c>
      <c r="M1520" s="19">
        <f>MONTH(Таблица14[[#This Row],[Д/проводки]])</f>
        <v>12</v>
      </c>
      <c r="N1520" s="19">
        <f>YEAR(Таблица14[[#This Row],[Д/проводки]])</f>
        <v>2015</v>
      </c>
    </row>
    <row r="1521" spans="1:14" x14ac:dyDescent="0.25">
      <c r="A1521" s="30">
        <v>20185</v>
      </c>
      <c r="B1521" s="30" t="s">
        <v>931</v>
      </c>
      <c r="C1521" s="16" t="s">
        <v>3144</v>
      </c>
      <c r="D1521" s="16">
        <v>14</v>
      </c>
      <c r="E1521" s="16" t="s">
        <v>2941</v>
      </c>
      <c r="F1521" s="30" t="s">
        <v>811</v>
      </c>
      <c r="G1521" s="30">
        <v>1001</v>
      </c>
      <c r="H1521" s="30">
        <v>4</v>
      </c>
      <c r="I1521" s="30">
        <v>2940.4</v>
      </c>
      <c r="J1521" s="38">
        <v>42343</v>
      </c>
      <c r="K1521" s="30">
        <v>3608</v>
      </c>
      <c r="L1521" s="19">
        <f>DAY(Таблица14[[#This Row],[Д/проводки]])</f>
        <v>5</v>
      </c>
      <c r="M1521" s="19">
        <f>MONTH(Таблица14[[#This Row],[Д/проводки]])</f>
        <v>12</v>
      </c>
      <c r="N1521" s="19">
        <f>YEAR(Таблица14[[#This Row],[Д/проводки]])</f>
        <v>2015</v>
      </c>
    </row>
    <row r="1522" spans="1:14" x14ac:dyDescent="0.25">
      <c r="A1522" s="30">
        <v>36225</v>
      </c>
      <c r="B1522" s="30" t="s">
        <v>945</v>
      </c>
      <c r="C1522" s="16" t="s">
        <v>2940</v>
      </c>
      <c r="D1522" s="16">
        <v>15</v>
      </c>
      <c r="E1522" s="16" t="s">
        <v>2937</v>
      </c>
      <c r="F1522" s="30" t="s">
        <v>811</v>
      </c>
      <c r="G1522" s="30">
        <v>1001</v>
      </c>
      <c r="H1522" s="30">
        <v>2</v>
      </c>
      <c r="I1522" s="30">
        <v>1960.96</v>
      </c>
      <c r="J1522" s="38">
        <v>42343</v>
      </c>
      <c r="K1522" s="30">
        <v>2958</v>
      </c>
      <c r="L1522" s="19">
        <f>DAY(Таблица14[[#This Row],[Д/проводки]])</f>
        <v>5</v>
      </c>
      <c r="M1522" s="19">
        <f>MONTH(Таблица14[[#This Row],[Д/проводки]])</f>
        <v>12</v>
      </c>
      <c r="N1522" s="19">
        <f>YEAR(Таблица14[[#This Row],[Д/проводки]])</f>
        <v>2015</v>
      </c>
    </row>
    <row r="1523" spans="1:14" x14ac:dyDescent="0.25">
      <c r="A1523" s="30">
        <v>408787</v>
      </c>
      <c r="B1523" s="30" t="s">
        <v>52</v>
      </c>
      <c r="C1523" s="16" t="s">
        <v>2961</v>
      </c>
      <c r="D1523" s="16">
        <v>14</v>
      </c>
      <c r="E1523" s="16" t="s">
        <v>2938</v>
      </c>
      <c r="F1523" s="30" t="s">
        <v>810</v>
      </c>
      <c r="G1523" s="30">
        <v>1002</v>
      </c>
      <c r="H1523" s="30">
        <v>4</v>
      </c>
      <c r="I1523" s="30">
        <v>7406.76</v>
      </c>
      <c r="J1523" s="38">
        <v>42343</v>
      </c>
      <c r="K1523" s="30">
        <v>10924</v>
      </c>
      <c r="L1523" s="19">
        <f>DAY(Таблица14[[#This Row],[Д/проводки]])</f>
        <v>5</v>
      </c>
      <c r="M1523" s="19">
        <f>MONTH(Таблица14[[#This Row],[Д/проводки]])</f>
        <v>12</v>
      </c>
      <c r="N1523" s="19">
        <f>YEAR(Таблица14[[#This Row],[Д/проводки]])</f>
        <v>2015</v>
      </c>
    </row>
    <row r="1524" spans="1:14" x14ac:dyDescent="0.25">
      <c r="A1524" s="30">
        <v>941464</v>
      </c>
      <c r="B1524" s="30" t="s">
        <v>923</v>
      </c>
      <c r="C1524" s="16" t="s">
        <v>3133</v>
      </c>
      <c r="D1524" s="16">
        <v>13</v>
      </c>
      <c r="E1524" s="16" t="s">
        <v>3206</v>
      </c>
      <c r="F1524" s="30" t="s">
        <v>811</v>
      </c>
      <c r="G1524" s="30">
        <v>1002</v>
      </c>
      <c r="H1524" s="30">
        <v>4</v>
      </c>
      <c r="I1524" s="30">
        <v>1910.08</v>
      </c>
      <c r="J1524" s="38">
        <v>42343</v>
      </c>
      <c r="K1524" s="30">
        <v>2880</v>
      </c>
      <c r="L1524" s="19">
        <f>DAY(Таблица14[[#This Row],[Д/проводки]])</f>
        <v>5</v>
      </c>
      <c r="M1524" s="19">
        <f>MONTH(Таблица14[[#This Row],[Д/проводки]])</f>
        <v>12</v>
      </c>
      <c r="N1524" s="19">
        <f>YEAR(Таблица14[[#This Row],[Д/проводки]])</f>
        <v>2015</v>
      </c>
    </row>
    <row r="1525" spans="1:14" x14ac:dyDescent="0.25">
      <c r="A1525" s="30">
        <v>20185</v>
      </c>
      <c r="B1525" s="30" t="s">
        <v>931</v>
      </c>
      <c r="C1525" s="16" t="s">
        <v>3144</v>
      </c>
      <c r="D1525" s="16">
        <v>14</v>
      </c>
      <c r="E1525" s="16" t="s">
        <v>2941</v>
      </c>
      <c r="F1525" s="30" t="s">
        <v>811</v>
      </c>
      <c r="G1525" s="30">
        <v>1001</v>
      </c>
      <c r="H1525" s="30">
        <v>4</v>
      </c>
      <c r="I1525" s="30">
        <v>2940.44</v>
      </c>
      <c r="J1525" s="38">
        <v>42344</v>
      </c>
      <c r="K1525" s="30">
        <v>3608</v>
      </c>
      <c r="L1525" s="19">
        <f>DAY(Таблица14[[#This Row],[Д/проводки]])</f>
        <v>6</v>
      </c>
      <c r="M1525" s="19">
        <f>MONTH(Таблица14[[#This Row],[Д/проводки]])</f>
        <v>12</v>
      </c>
      <c r="N1525" s="19">
        <f>YEAR(Таблица14[[#This Row],[Д/проводки]])</f>
        <v>2015</v>
      </c>
    </row>
    <row r="1526" spans="1:14" x14ac:dyDescent="0.25">
      <c r="A1526" s="30">
        <v>20185</v>
      </c>
      <c r="B1526" s="30" t="s">
        <v>931</v>
      </c>
      <c r="C1526" s="16" t="s">
        <v>3144</v>
      </c>
      <c r="D1526" s="16">
        <v>14</v>
      </c>
      <c r="E1526" s="16" t="s">
        <v>2941</v>
      </c>
      <c r="F1526" s="30" t="s">
        <v>811</v>
      </c>
      <c r="G1526" s="30">
        <v>1001</v>
      </c>
      <c r="H1526" s="30">
        <v>4</v>
      </c>
      <c r="I1526" s="30">
        <v>2940.4</v>
      </c>
      <c r="J1526" s="38">
        <v>42345</v>
      </c>
      <c r="K1526" s="30">
        <v>3608</v>
      </c>
      <c r="L1526" s="19">
        <f>DAY(Таблица14[[#This Row],[Д/проводки]])</f>
        <v>7</v>
      </c>
      <c r="M1526" s="19">
        <f>MONTH(Таблица14[[#This Row],[Д/проводки]])</f>
        <v>12</v>
      </c>
      <c r="N1526" s="19">
        <f>YEAR(Таблица14[[#This Row],[Д/проводки]])</f>
        <v>2015</v>
      </c>
    </row>
    <row r="1527" spans="1:14" x14ac:dyDescent="0.25">
      <c r="A1527" s="30">
        <v>964285</v>
      </c>
      <c r="B1527" s="30" t="s">
        <v>939</v>
      </c>
      <c r="C1527" s="16" t="s">
        <v>3157</v>
      </c>
      <c r="D1527" s="16">
        <v>13</v>
      </c>
      <c r="E1527" s="16" t="s">
        <v>3206</v>
      </c>
      <c r="F1527" s="30" t="s">
        <v>811</v>
      </c>
      <c r="G1527" s="30">
        <v>1002</v>
      </c>
      <c r="H1527" s="30">
        <v>4</v>
      </c>
      <c r="I1527" s="30">
        <v>1972.92</v>
      </c>
      <c r="J1527" s="38">
        <v>42345</v>
      </c>
      <c r="K1527" s="30">
        <v>2880</v>
      </c>
      <c r="L1527" s="19">
        <f>DAY(Таблица14[[#This Row],[Д/проводки]])</f>
        <v>7</v>
      </c>
      <c r="M1527" s="19">
        <f>MONTH(Таблица14[[#This Row],[Д/проводки]])</f>
        <v>12</v>
      </c>
      <c r="N1527" s="19">
        <f>YEAR(Таблица14[[#This Row],[Д/проводки]])</f>
        <v>2015</v>
      </c>
    </row>
    <row r="1528" spans="1:14" x14ac:dyDescent="0.25">
      <c r="A1528" s="30">
        <v>408910</v>
      </c>
      <c r="B1528" s="30" t="s">
        <v>638</v>
      </c>
      <c r="C1528" s="16" t="s">
        <v>2988</v>
      </c>
      <c r="D1528" s="16">
        <v>16</v>
      </c>
      <c r="E1528" s="16" t="s">
        <v>2950</v>
      </c>
      <c r="F1528" s="30" t="s">
        <v>810</v>
      </c>
      <c r="G1528" s="30">
        <v>1002</v>
      </c>
      <c r="H1528" s="30">
        <v>4</v>
      </c>
      <c r="I1528" s="30">
        <v>10847.44</v>
      </c>
      <c r="J1528" s="38">
        <v>42346</v>
      </c>
      <c r="K1528" s="30">
        <v>16000</v>
      </c>
      <c r="L1528" s="19">
        <f>DAY(Таблица14[[#This Row],[Д/проводки]])</f>
        <v>8</v>
      </c>
      <c r="M1528" s="19">
        <f>MONTH(Таблица14[[#This Row],[Д/проводки]])</f>
        <v>12</v>
      </c>
      <c r="N1528" s="19">
        <f>YEAR(Таблица14[[#This Row],[Д/проводки]])</f>
        <v>2015</v>
      </c>
    </row>
    <row r="1529" spans="1:14" x14ac:dyDescent="0.25">
      <c r="A1529" s="30">
        <v>405618</v>
      </c>
      <c r="B1529" s="30" t="s">
        <v>58</v>
      </c>
      <c r="C1529" s="16" t="s">
        <v>2953</v>
      </c>
      <c r="D1529" s="16">
        <v>14</v>
      </c>
      <c r="E1529" s="16" t="s">
        <v>2938</v>
      </c>
      <c r="F1529" s="30" t="s">
        <v>810</v>
      </c>
      <c r="G1529" s="30">
        <v>1002</v>
      </c>
      <c r="H1529" s="30">
        <v>4</v>
      </c>
      <c r="I1529" s="30">
        <v>7406.76</v>
      </c>
      <c r="J1529" s="38">
        <v>42349</v>
      </c>
      <c r="K1529" s="30">
        <v>10924</v>
      </c>
      <c r="L1529" s="19">
        <f>DAY(Таблица14[[#This Row],[Д/проводки]])</f>
        <v>11</v>
      </c>
      <c r="M1529" s="19">
        <f>MONTH(Таблица14[[#This Row],[Д/проводки]])</f>
        <v>12</v>
      </c>
      <c r="N1529" s="19">
        <f>YEAR(Таблица14[[#This Row],[Д/проводки]])</f>
        <v>2015</v>
      </c>
    </row>
    <row r="1530" spans="1:14" x14ac:dyDescent="0.25">
      <c r="A1530" s="30">
        <v>20185</v>
      </c>
      <c r="B1530" s="30" t="s">
        <v>931</v>
      </c>
      <c r="C1530" s="16" t="s">
        <v>3144</v>
      </c>
      <c r="D1530" s="16">
        <v>14</v>
      </c>
      <c r="E1530" s="16" t="s">
        <v>2941</v>
      </c>
      <c r="F1530" s="30" t="s">
        <v>811</v>
      </c>
      <c r="G1530" s="30">
        <v>1001</v>
      </c>
      <c r="H1530" s="30">
        <v>4</v>
      </c>
      <c r="I1530" s="30">
        <v>2940.44</v>
      </c>
      <c r="J1530" s="38">
        <v>42350</v>
      </c>
      <c r="K1530" s="30">
        <v>3608</v>
      </c>
      <c r="L1530" s="19">
        <f>DAY(Таблица14[[#This Row],[Д/проводки]])</f>
        <v>12</v>
      </c>
      <c r="M1530" s="19">
        <f>MONTH(Таблица14[[#This Row],[Д/проводки]])</f>
        <v>12</v>
      </c>
      <c r="N1530" s="19">
        <f>YEAR(Таблица14[[#This Row],[Д/проводки]])</f>
        <v>2015</v>
      </c>
    </row>
    <row r="1531" spans="1:14" x14ac:dyDescent="0.25">
      <c r="A1531" s="30">
        <v>763969</v>
      </c>
      <c r="B1531" s="30" t="s">
        <v>687</v>
      </c>
      <c r="C1531" s="16" t="s">
        <v>877</v>
      </c>
      <c r="D1531" s="16">
        <v>16</v>
      </c>
      <c r="E1531" s="16" t="s">
        <v>2950</v>
      </c>
      <c r="F1531" s="30" t="s">
        <v>810</v>
      </c>
      <c r="G1531" s="30">
        <v>1002</v>
      </c>
      <c r="H1531" s="30">
        <v>4</v>
      </c>
      <c r="I1531" s="30">
        <v>10847.44</v>
      </c>
      <c r="J1531" s="38">
        <v>42350</v>
      </c>
      <c r="K1531" s="30">
        <v>16000</v>
      </c>
      <c r="L1531" s="19">
        <f>DAY(Таблица14[[#This Row],[Д/проводки]])</f>
        <v>12</v>
      </c>
      <c r="M1531" s="19">
        <f>MONTH(Таблица14[[#This Row],[Д/проводки]])</f>
        <v>12</v>
      </c>
      <c r="N1531" s="19">
        <f>YEAR(Таблица14[[#This Row],[Д/проводки]])</f>
        <v>2015</v>
      </c>
    </row>
    <row r="1532" spans="1:14" x14ac:dyDescent="0.25">
      <c r="A1532" s="30">
        <v>818797</v>
      </c>
      <c r="B1532" s="30" t="s">
        <v>871</v>
      </c>
      <c r="C1532" s="16" t="s">
        <v>3166</v>
      </c>
      <c r="D1532" s="16">
        <v>14</v>
      </c>
      <c r="E1532" s="16" t="s">
        <v>3211</v>
      </c>
      <c r="F1532" s="30" t="s">
        <v>811</v>
      </c>
      <c r="G1532" s="30">
        <v>1001</v>
      </c>
      <c r="H1532" s="30">
        <v>2</v>
      </c>
      <c r="I1532" s="30">
        <v>1486.44</v>
      </c>
      <c r="J1532" s="38">
        <v>42351</v>
      </c>
      <c r="K1532" s="30">
        <v>2280</v>
      </c>
      <c r="L1532" s="19">
        <f>DAY(Таблица14[[#This Row],[Д/проводки]])</f>
        <v>13</v>
      </c>
      <c r="M1532" s="19">
        <f>MONTH(Таблица14[[#This Row],[Д/проводки]])</f>
        <v>12</v>
      </c>
      <c r="N1532" s="19">
        <f>YEAR(Таблица14[[#This Row],[Д/проводки]])</f>
        <v>2015</v>
      </c>
    </row>
    <row r="1533" spans="1:14" x14ac:dyDescent="0.25">
      <c r="A1533" s="30">
        <v>938153</v>
      </c>
      <c r="B1533" s="30" t="s">
        <v>894</v>
      </c>
      <c r="C1533" s="16" t="s">
        <v>3193</v>
      </c>
      <c r="D1533" s="16">
        <v>16</v>
      </c>
      <c r="E1533" s="16" t="s">
        <v>2950</v>
      </c>
      <c r="F1533" s="30" t="s">
        <v>811</v>
      </c>
      <c r="G1533" s="30">
        <v>1002</v>
      </c>
      <c r="H1533" s="30">
        <v>1</v>
      </c>
      <c r="I1533" s="30">
        <v>1215.03</v>
      </c>
      <c r="J1533" s="38">
        <v>42351</v>
      </c>
      <c r="K1533" s="30">
        <v>1680</v>
      </c>
      <c r="L1533" s="19">
        <f>DAY(Таблица14[[#This Row],[Д/проводки]])</f>
        <v>13</v>
      </c>
      <c r="M1533" s="19">
        <f>MONTH(Таблица14[[#This Row],[Д/проводки]])</f>
        <v>12</v>
      </c>
      <c r="N1533" s="19">
        <f>YEAR(Таблица14[[#This Row],[Д/проводки]])</f>
        <v>2015</v>
      </c>
    </row>
    <row r="1534" spans="1:14" x14ac:dyDescent="0.25">
      <c r="A1534" s="30">
        <v>665960</v>
      </c>
      <c r="B1534" s="30" t="s">
        <v>245</v>
      </c>
      <c r="C1534" s="16" t="s">
        <v>2966</v>
      </c>
      <c r="D1534" s="16">
        <v>15</v>
      </c>
      <c r="E1534" s="16" t="s">
        <v>2948</v>
      </c>
      <c r="F1534" s="30" t="s">
        <v>810</v>
      </c>
      <c r="G1534" s="30">
        <v>1002</v>
      </c>
      <c r="H1534" s="30">
        <v>4</v>
      </c>
      <c r="I1534" s="30">
        <v>8576.2800000000007</v>
      </c>
      <c r="J1534" s="38">
        <v>42352</v>
      </c>
      <c r="K1534" s="30">
        <v>12652</v>
      </c>
      <c r="L1534" s="19">
        <f>DAY(Таблица14[[#This Row],[Д/проводки]])</f>
        <v>14</v>
      </c>
      <c r="M1534" s="19">
        <f>MONTH(Таблица14[[#This Row],[Д/проводки]])</f>
        <v>12</v>
      </c>
      <c r="N1534" s="19">
        <f>YEAR(Таблица14[[#This Row],[Д/проводки]])</f>
        <v>2015</v>
      </c>
    </row>
    <row r="1535" spans="1:14" x14ac:dyDescent="0.25">
      <c r="A1535" s="30">
        <v>408945</v>
      </c>
      <c r="B1535" s="30" t="s">
        <v>674</v>
      </c>
      <c r="C1535" s="16" t="s">
        <v>2989</v>
      </c>
      <c r="D1535" s="16">
        <v>16</v>
      </c>
      <c r="E1535" s="16" t="s">
        <v>2950</v>
      </c>
      <c r="F1535" s="30" t="s">
        <v>810</v>
      </c>
      <c r="G1535" s="30">
        <v>1001</v>
      </c>
      <c r="H1535" s="30">
        <v>4</v>
      </c>
      <c r="I1535" s="30">
        <v>10847.44</v>
      </c>
      <c r="J1535" s="38">
        <v>42354</v>
      </c>
      <c r="K1535" s="30">
        <v>16000</v>
      </c>
      <c r="L1535" s="19">
        <f>DAY(Таблица14[[#This Row],[Д/проводки]])</f>
        <v>16</v>
      </c>
      <c r="M1535" s="19">
        <f>MONTH(Таблица14[[#This Row],[Д/проводки]])</f>
        <v>12</v>
      </c>
      <c r="N1535" s="19">
        <f>YEAR(Таблица14[[#This Row],[Д/проводки]])</f>
        <v>2015</v>
      </c>
    </row>
    <row r="1536" spans="1:14" x14ac:dyDescent="0.25">
      <c r="A1536" s="30">
        <v>758613</v>
      </c>
      <c r="B1536" s="30" t="s">
        <v>274</v>
      </c>
      <c r="C1536" s="16" t="s">
        <v>2956</v>
      </c>
      <c r="D1536" s="16">
        <v>15</v>
      </c>
      <c r="E1536" s="16" t="s">
        <v>2948</v>
      </c>
      <c r="F1536" s="30" t="s">
        <v>810</v>
      </c>
      <c r="G1536" s="30">
        <v>1001</v>
      </c>
      <c r="H1536" s="30">
        <v>4</v>
      </c>
      <c r="I1536" s="30">
        <v>8576.2800000000007</v>
      </c>
      <c r="J1536" s="38">
        <v>42354</v>
      </c>
      <c r="K1536" s="30">
        <v>12652</v>
      </c>
      <c r="L1536" s="19">
        <f>DAY(Таблица14[[#This Row],[Д/проводки]])</f>
        <v>16</v>
      </c>
      <c r="M1536" s="19">
        <f>MONTH(Таблица14[[#This Row],[Д/проводки]])</f>
        <v>12</v>
      </c>
      <c r="N1536" s="19">
        <f>YEAR(Таблица14[[#This Row],[Д/проводки]])</f>
        <v>2015</v>
      </c>
    </row>
    <row r="1537" spans="1:14" x14ac:dyDescent="0.25">
      <c r="A1537" s="30">
        <v>11895875</v>
      </c>
      <c r="B1537" s="30" t="s">
        <v>3218</v>
      </c>
      <c r="C1537" s="16" t="s">
        <v>3218</v>
      </c>
      <c r="D1537" s="16" t="s">
        <v>3218</v>
      </c>
      <c r="E1537" s="16" t="s">
        <v>3218</v>
      </c>
      <c r="F1537" s="16" t="s">
        <v>3218</v>
      </c>
      <c r="G1537" s="30">
        <v>1001</v>
      </c>
      <c r="H1537" s="30">
        <v>4</v>
      </c>
      <c r="I1537" s="30">
        <v>10511.6</v>
      </c>
      <c r="J1537" s="38">
        <v>42354</v>
      </c>
      <c r="K1537" s="30">
        <v>13340</v>
      </c>
      <c r="L1537" s="19">
        <f>DAY(Таблица14[[#This Row],[Д/проводки]])</f>
        <v>16</v>
      </c>
      <c r="M1537" s="19">
        <f>MONTH(Таблица14[[#This Row],[Д/проводки]])</f>
        <v>12</v>
      </c>
      <c r="N1537" s="19">
        <f>YEAR(Таблица14[[#This Row],[Д/проводки]])</f>
        <v>2015</v>
      </c>
    </row>
    <row r="1538" spans="1:14" x14ac:dyDescent="0.25">
      <c r="A1538" s="30">
        <v>34477</v>
      </c>
      <c r="B1538" s="30" t="s">
        <v>920</v>
      </c>
      <c r="C1538" s="16" t="s">
        <v>2963</v>
      </c>
      <c r="D1538" s="16">
        <v>15</v>
      </c>
      <c r="E1538" s="16" t="s">
        <v>2937</v>
      </c>
      <c r="F1538" s="30" t="s">
        <v>811</v>
      </c>
      <c r="G1538" s="30">
        <v>1002</v>
      </c>
      <c r="H1538" s="30">
        <v>4</v>
      </c>
      <c r="I1538" s="30">
        <v>2603.4</v>
      </c>
      <c r="J1538" s="38">
        <v>42354</v>
      </c>
      <c r="K1538" s="30">
        <v>5388</v>
      </c>
      <c r="L1538" s="19">
        <f>DAY(Таблица14[[#This Row],[Д/проводки]])</f>
        <v>16</v>
      </c>
      <c r="M1538" s="19">
        <f>MONTH(Таблица14[[#This Row],[Д/проводки]])</f>
        <v>12</v>
      </c>
      <c r="N1538" s="19">
        <f>YEAR(Таблица14[[#This Row],[Д/проводки]])</f>
        <v>2015</v>
      </c>
    </row>
    <row r="1539" spans="1:14" x14ac:dyDescent="0.25">
      <c r="A1539" s="30">
        <v>34477</v>
      </c>
      <c r="B1539" s="30" t="s">
        <v>920</v>
      </c>
      <c r="C1539" s="16" t="s">
        <v>2963</v>
      </c>
      <c r="D1539" s="16">
        <v>15</v>
      </c>
      <c r="E1539" s="16" t="s">
        <v>2937</v>
      </c>
      <c r="F1539" s="30" t="s">
        <v>811</v>
      </c>
      <c r="G1539" s="30">
        <v>1001</v>
      </c>
      <c r="H1539" s="30">
        <v>4</v>
      </c>
      <c r="I1539" s="30">
        <v>2716.16</v>
      </c>
      <c r="J1539" s="38">
        <v>42355</v>
      </c>
      <c r="K1539" s="30">
        <v>5388</v>
      </c>
      <c r="L1539" s="19">
        <f>DAY(Таблица14[[#This Row],[Д/проводки]])</f>
        <v>17</v>
      </c>
      <c r="M1539" s="19">
        <f>MONTH(Таблица14[[#This Row],[Д/проводки]])</f>
        <v>12</v>
      </c>
      <c r="N1539" s="19">
        <f>YEAR(Таблица14[[#This Row],[Д/проводки]])</f>
        <v>2015</v>
      </c>
    </row>
    <row r="1540" spans="1:14" x14ac:dyDescent="0.25">
      <c r="A1540" s="30">
        <v>34477</v>
      </c>
      <c r="B1540" s="30" t="s">
        <v>920</v>
      </c>
      <c r="C1540" s="16" t="s">
        <v>2963</v>
      </c>
      <c r="D1540" s="16">
        <v>15</v>
      </c>
      <c r="E1540" s="16" t="s">
        <v>2937</v>
      </c>
      <c r="F1540" s="30" t="s">
        <v>811</v>
      </c>
      <c r="G1540" s="30">
        <v>1002</v>
      </c>
      <c r="H1540" s="30">
        <v>4</v>
      </c>
      <c r="I1540" s="30">
        <v>2603.4</v>
      </c>
      <c r="J1540" s="38">
        <v>42355</v>
      </c>
      <c r="K1540" s="30">
        <v>5388</v>
      </c>
      <c r="L1540" s="19">
        <f>DAY(Таблица14[[#This Row],[Д/проводки]])</f>
        <v>17</v>
      </c>
      <c r="M1540" s="19">
        <f>MONTH(Таблица14[[#This Row],[Д/проводки]])</f>
        <v>12</v>
      </c>
      <c r="N1540" s="19">
        <f>YEAR(Таблица14[[#This Row],[Д/проводки]])</f>
        <v>2015</v>
      </c>
    </row>
    <row r="1541" spans="1:14" x14ac:dyDescent="0.25">
      <c r="A1541" s="30">
        <v>447788</v>
      </c>
      <c r="B1541" s="30" t="s">
        <v>863</v>
      </c>
      <c r="C1541" s="16" t="s">
        <v>2940</v>
      </c>
      <c r="D1541" s="16">
        <v>15</v>
      </c>
      <c r="E1541" s="16" t="s">
        <v>2937</v>
      </c>
      <c r="F1541" s="30" t="s">
        <v>811</v>
      </c>
      <c r="G1541" s="30">
        <v>1002</v>
      </c>
      <c r="H1541" s="30">
        <v>1</v>
      </c>
      <c r="I1541" s="30">
        <v>1029</v>
      </c>
      <c r="J1541" s="38">
        <v>42355</v>
      </c>
      <c r="K1541" s="30">
        <v>1420</v>
      </c>
      <c r="L1541" s="19">
        <f>DAY(Таблица14[[#This Row],[Д/проводки]])</f>
        <v>17</v>
      </c>
      <c r="M1541" s="19">
        <f>MONTH(Таблица14[[#This Row],[Д/проводки]])</f>
        <v>12</v>
      </c>
      <c r="N1541" s="19">
        <f>YEAR(Таблица14[[#This Row],[Д/проводки]])</f>
        <v>2015</v>
      </c>
    </row>
    <row r="1542" spans="1:14" x14ac:dyDescent="0.25">
      <c r="A1542" s="30">
        <v>948233</v>
      </c>
      <c r="B1542" s="30" t="s">
        <v>247</v>
      </c>
      <c r="C1542" s="16" t="s">
        <v>2965</v>
      </c>
      <c r="D1542" s="16">
        <v>15</v>
      </c>
      <c r="E1542" s="16" t="s">
        <v>2948</v>
      </c>
      <c r="F1542" s="30" t="s">
        <v>810</v>
      </c>
      <c r="G1542" s="30">
        <v>1002</v>
      </c>
      <c r="H1542" s="30">
        <v>4</v>
      </c>
      <c r="I1542" s="30">
        <v>9000</v>
      </c>
      <c r="J1542" s="38">
        <v>42355</v>
      </c>
      <c r="K1542" s="30">
        <v>13276</v>
      </c>
      <c r="L1542" s="19">
        <f>DAY(Таблица14[[#This Row],[Д/проводки]])</f>
        <v>17</v>
      </c>
      <c r="M1542" s="19">
        <f>MONTH(Таблица14[[#This Row],[Д/проводки]])</f>
        <v>12</v>
      </c>
      <c r="N1542" s="19">
        <f>YEAR(Таблица14[[#This Row],[Д/проводки]])</f>
        <v>2015</v>
      </c>
    </row>
    <row r="1543" spans="1:14" x14ac:dyDescent="0.25">
      <c r="A1543" s="30">
        <v>20185</v>
      </c>
      <c r="B1543" s="30" t="s">
        <v>931</v>
      </c>
      <c r="C1543" s="16" t="s">
        <v>3144</v>
      </c>
      <c r="D1543" s="16">
        <v>14</v>
      </c>
      <c r="E1543" s="16" t="s">
        <v>2941</v>
      </c>
      <c r="F1543" s="30" t="s">
        <v>811</v>
      </c>
      <c r="G1543" s="30">
        <v>1001</v>
      </c>
      <c r="H1543" s="30">
        <v>4</v>
      </c>
      <c r="I1543" s="30">
        <v>2940.4</v>
      </c>
      <c r="J1543" s="38">
        <v>42356</v>
      </c>
      <c r="K1543" s="30">
        <v>3608</v>
      </c>
      <c r="L1543" s="19">
        <f>DAY(Таблица14[[#This Row],[Д/проводки]])</f>
        <v>18</v>
      </c>
      <c r="M1543" s="19">
        <f>MONTH(Таблица14[[#This Row],[Д/проводки]])</f>
        <v>12</v>
      </c>
      <c r="N1543" s="19">
        <f>YEAR(Таблица14[[#This Row],[Д/проводки]])</f>
        <v>2015</v>
      </c>
    </row>
    <row r="1544" spans="1:14" x14ac:dyDescent="0.25">
      <c r="A1544" s="30">
        <v>941464</v>
      </c>
      <c r="B1544" s="30" t="s">
        <v>923</v>
      </c>
      <c r="C1544" s="16" t="s">
        <v>3133</v>
      </c>
      <c r="D1544" s="16">
        <v>13</v>
      </c>
      <c r="E1544" s="16" t="s">
        <v>3206</v>
      </c>
      <c r="F1544" s="30" t="s">
        <v>811</v>
      </c>
      <c r="G1544" s="30">
        <v>1002</v>
      </c>
      <c r="H1544" s="30">
        <v>2</v>
      </c>
      <c r="I1544" s="30">
        <v>955.02</v>
      </c>
      <c r="J1544" s="38">
        <v>42356</v>
      </c>
      <c r="K1544" s="30">
        <v>1440</v>
      </c>
      <c r="L1544" s="19">
        <f>DAY(Таблица14[[#This Row],[Д/проводки]])</f>
        <v>18</v>
      </c>
      <c r="M1544" s="19">
        <f>MONTH(Таблица14[[#This Row],[Д/проводки]])</f>
        <v>12</v>
      </c>
      <c r="N1544" s="19">
        <f>YEAR(Таблица14[[#This Row],[Д/проводки]])</f>
        <v>2015</v>
      </c>
    </row>
    <row r="1545" spans="1:14" x14ac:dyDescent="0.25">
      <c r="A1545" s="30">
        <v>941464</v>
      </c>
      <c r="B1545" s="30" t="s">
        <v>923</v>
      </c>
      <c r="C1545" s="16" t="s">
        <v>3133</v>
      </c>
      <c r="D1545" s="16">
        <v>13</v>
      </c>
      <c r="E1545" s="16" t="s">
        <v>3206</v>
      </c>
      <c r="F1545" s="30" t="s">
        <v>811</v>
      </c>
      <c r="G1545" s="30">
        <v>1001</v>
      </c>
      <c r="H1545" s="30">
        <v>4</v>
      </c>
      <c r="I1545" s="30">
        <v>2057.1999999999998</v>
      </c>
      <c r="J1545" s="38">
        <v>42357</v>
      </c>
      <c r="K1545" s="30">
        <v>2880</v>
      </c>
      <c r="L1545" s="19">
        <f>DAY(Таблица14[[#This Row],[Д/проводки]])</f>
        <v>19</v>
      </c>
      <c r="M1545" s="19">
        <f>MONTH(Таблица14[[#This Row],[Д/проводки]])</f>
        <v>12</v>
      </c>
      <c r="N1545" s="19">
        <f>YEAR(Таблица14[[#This Row],[Д/проводки]])</f>
        <v>2015</v>
      </c>
    </row>
    <row r="1546" spans="1:14" x14ac:dyDescent="0.25">
      <c r="A1546" s="30">
        <v>964285</v>
      </c>
      <c r="B1546" s="30" t="s">
        <v>939</v>
      </c>
      <c r="C1546" s="16" t="s">
        <v>3157</v>
      </c>
      <c r="D1546" s="16">
        <v>13</v>
      </c>
      <c r="E1546" s="16" t="s">
        <v>3206</v>
      </c>
      <c r="F1546" s="30" t="s">
        <v>811</v>
      </c>
      <c r="G1546" s="30">
        <v>1001</v>
      </c>
      <c r="H1546" s="30">
        <v>4</v>
      </c>
      <c r="I1546" s="30">
        <v>2055.08</v>
      </c>
      <c r="J1546" s="38">
        <v>42357</v>
      </c>
      <c r="K1546" s="30">
        <v>2880</v>
      </c>
      <c r="L1546" s="19">
        <f>DAY(Таблица14[[#This Row],[Д/проводки]])</f>
        <v>19</v>
      </c>
      <c r="M1546" s="19">
        <f>MONTH(Таблица14[[#This Row],[Д/проводки]])</f>
        <v>12</v>
      </c>
      <c r="N1546" s="19">
        <f>YEAR(Таблица14[[#This Row],[Д/проводки]])</f>
        <v>2015</v>
      </c>
    </row>
    <row r="1547" spans="1:14" x14ac:dyDescent="0.25">
      <c r="A1547" s="30">
        <v>34477</v>
      </c>
      <c r="B1547" s="30" t="s">
        <v>920</v>
      </c>
      <c r="C1547" s="16" t="s">
        <v>2963</v>
      </c>
      <c r="D1547" s="16">
        <v>15</v>
      </c>
      <c r="E1547" s="16" t="s">
        <v>2937</v>
      </c>
      <c r="F1547" s="30" t="s">
        <v>811</v>
      </c>
      <c r="G1547" s="30">
        <v>1002</v>
      </c>
      <c r="H1547" s="30">
        <v>4</v>
      </c>
      <c r="I1547" s="30">
        <v>2603.4</v>
      </c>
      <c r="J1547" s="38">
        <v>42357</v>
      </c>
      <c r="K1547" s="30">
        <v>5388</v>
      </c>
      <c r="L1547" s="19">
        <f>DAY(Таблица14[[#This Row],[Д/проводки]])</f>
        <v>19</v>
      </c>
      <c r="M1547" s="19">
        <f>MONTH(Таблица14[[#This Row],[Д/проводки]])</f>
        <v>12</v>
      </c>
      <c r="N1547" s="19">
        <f>YEAR(Таблица14[[#This Row],[Д/проводки]])</f>
        <v>2015</v>
      </c>
    </row>
    <row r="1548" spans="1:14" x14ac:dyDescent="0.25">
      <c r="A1548" s="30">
        <v>941464</v>
      </c>
      <c r="B1548" s="30" t="s">
        <v>923</v>
      </c>
      <c r="C1548" s="16" t="s">
        <v>3133</v>
      </c>
      <c r="D1548" s="16">
        <v>13</v>
      </c>
      <c r="E1548" s="16" t="s">
        <v>3206</v>
      </c>
      <c r="F1548" s="30" t="s">
        <v>811</v>
      </c>
      <c r="G1548" s="30">
        <v>1002</v>
      </c>
      <c r="H1548" s="30">
        <v>1</v>
      </c>
      <c r="I1548" s="30">
        <v>477.51</v>
      </c>
      <c r="J1548" s="38">
        <v>42357</v>
      </c>
      <c r="K1548" s="30">
        <v>720</v>
      </c>
      <c r="L1548" s="19">
        <f>DAY(Таблица14[[#This Row],[Д/проводки]])</f>
        <v>19</v>
      </c>
      <c r="M1548" s="19">
        <f>MONTH(Таблица14[[#This Row],[Д/проводки]])</f>
        <v>12</v>
      </c>
      <c r="N1548" s="19">
        <f>YEAR(Таблица14[[#This Row],[Д/проводки]])</f>
        <v>2015</v>
      </c>
    </row>
    <row r="1549" spans="1:14" x14ac:dyDescent="0.25">
      <c r="A1549" s="30">
        <v>11905994</v>
      </c>
      <c r="B1549" s="30" t="s">
        <v>3218</v>
      </c>
      <c r="C1549" s="16" t="s">
        <v>3218</v>
      </c>
      <c r="D1549" s="16" t="s">
        <v>3218</v>
      </c>
      <c r="E1549" s="16" t="s">
        <v>3218</v>
      </c>
      <c r="F1549" s="16" t="s">
        <v>3218</v>
      </c>
      <c r="G1549" s="30">
        <v>1002</v>
      </c>
      <c r="H1549" s="30">
        <v>4</v>
      </c>
      <c r="I1549" s="30">
        <v>10847.2</v>
      </c>
      <c r="J1549" s="38">
        <v>42357</v>
      </c>
      <c r="K1549" s="30">
        <v>16000</v>
      </c>
      <c r="L1549" s="19">
        <f>DAY(Таблица14[[#This Row],[Д/проводки]])</f>
        <v>19</v>
      </c>
      <c r="M1549" s="19">
        <f>MONTH(Таблица14[[#This Row],[Д/проводки]])</f>
        <v>12</v>
      </c>
      <c r="N1549" s="19">
        <f>YEAR(Таблица14[[#This Row],[Д/проводки]])</f>
        <v>2015</v>
      </c>
    </row>
    <row r="1550" spans="1:14" x14ac:dyDescent="0.25">
      <c r="A1550" s="30">
        <v>903584</v>
      </c>
      <c r="B1550" s="30" t="s">
        <v>197</v>
      </c>
      <c r="C1550" s="16" t="s">
        <v>2940</v>
      </c>
      <c r="D1550" s="16">
        <v>15</v>
      </c>
      <c r="E1550" s="16" t="s">
        <v>2937</v>
      </c>
      <c r="F1550" s="30" t="s">
        <v>810</v>
      </c>
      <c r="G1550" s="30">
        <v>1002</v>
      </c>
      <c r="H1550" s="30">
        <v>4</v>
      </c>
      <c r="I1550" s="30">
        <v>9000</v>
      </c>
      <c r="J1550" s="38">
        <v>42358</v>
      </c>
      <c r="K1550" s="30">
        <v>13276</v>
      </c>
      <c r="L1550" s="19">
        <f>DAY(Таблица14[[#This Row],[Д/проводки]])</f>
        <v>20</v>
      </c>
      <c r="M1550" s="19">
        <f>MONTH(Таблица14[[#This Row],[Д/проводки]])</f>
        <v>12</v>
      </c>
      <c r="N1550" s="19">
        <f>YEAR(Таблица14[[#This Row],[Д/проводки]])</f>
        <v>2015</v>
      </c>
    </row>
    <row r="1551" spans="1:14" x14ac:dyDescent="0.25">
      <c r="A1551" s="30">
        <v>408760</v>
      </c>
      <c r="B1551" s="30" t="s">
        <v>33</v>
      </c>
      <c r="C1551" s="16" t="s">
        <v>899</v>
      </c>
      <c r="D1551" s="16">
        <v>14</v>
      </c>
      <c r="E1551" s="16" t="s">
        <v>2938</v>
      </c>
      <c r="F1551" s="30" t="s">
        <v>810</v>
      </c>
      <c r="G1551" s="30">
        <v>1002</v>
      </c>
      <c r="H1551" s="30">
        <v>4</v>
      </c>
      <c r="I1551" s="30">
        <v>7406.76</v>
      </c>
      <c r="J1551" s="38">
        <v>42359</v>
      </c>
      <c r="K1551" s="30">
        <v>10924</v>
      </c>
      <c r="L1551" s="19">
        <f>DAY(Таблица14[[#This Row],[Д/проводки]])</f>
        <v>21</v>
      </c>
      <c r="M1551" s="19">
        <f>MONTH(Таблица14[[#This Row],[Д/проводки]])</f>
        <v>12</v>
      </c>
      <c r="N1551" s="19">
        <f>YEAR(Таблица14[[#This Row],[Д/проводки]])</f>
        <v>2015</v>
      </c>
    </row>
    <row r="1552" spans="1:14" x14ac:dyDescent="0.25">
      <c r="A1552" s="30">
        <v>941464</v>
      </c>
      <c r="B1552" s="30" t="s">
        <v>923</v>
      </c>
      <c r="C1552" s="16" t="s">
        <v>3133</v>
      </c>
      <c r="D1552" s="16">
        <v>13</v>
      </c>
      <c r="E1552" s="16" t="s">
        <v>3206</v>
      </c>
      <c r="F1552" s="30" t="s">
        <v>811</v>
      </c>
      <c r="G1552" s="30">
        <v>1002</v>
      </c>
      <c r="H1552" s="30">
        <v>4</v>
      </c>
      <c r="I1552" s="30">
        <v>1910.08</v>
      </c>
      <c r="J1552" s="38">
        <v>42359</v>
      </c>
      <c r="K1552" s="30">
        <v>2880</v>
      </c>
      <c r="L1552" s="19">
        <f>DAY(Таблица14[[#This Row],[Д/проводки]])</f>
        <v>21</v>
      </c>
      <c r="M1552" s="19">
        <f>MONTH(Таблица14[[#This Row],[Д/проводки]])</f>
        <v>12</v>
      </c>
      <c r="N1552" s="19">
        <f>YEAR(Таблица14[[#This Row],[Д/проводки]])</f>
        <v>2015</v>
      </c>
    </row>
    <row r="1553" spans="1:14" x14ac:dyDescent="0.25">
      <c r="A1553" s="30">
        <v>11904548</v>
      </c>
      <c r="B1553" s="30" t="s">
        <v>3218</v>
      </c>
      <c r="C1553" s="16" t="s">
        <v>3218</v>
      </c>
      <c r="D1553" s="16" t="s">
        <v>3218</v>
      </c>
      <c r="E1553" s="16" t="s">
        <v>3218</v>
      </c>
      <c r="F1553" s="16" t="s">
        <v>3218</v>
      </c>
      <c r="G1553" s="30">
        <v>1002</v>
      </c>
      <c r="H1553" s="30">
        <v>4</v>
      </c>
      <c r="I1553" s="30">
        <v>14830.4</v>
      </c>
      <c r="J1553" s="38">
        <v>42359</v>
      </c>
      <c r="K1553" s="30">
        <v>20720</v>
      </c>
      <c r="L1553" s="19">
        <f>DAY(Таблица14[[#This Row],[Д/проводки]])</f>
        <v>21</v>
      </c>
      <c r="M1553" s="19">
        <f>MONTH(Таблица14[[#This Row],[Д/проводки]])</f>
        <v>12</v>
      </c>
      <c r="N1553" s="19">
        <f>YEAR(Таблица14[[#This Row],[Д/проводки]])</f>
        <v>2015</v>
      </c>
    </row>
    <row r="1554" spans="1:14" x14ac:dyDescent="0.25">
      <c r="A1554" s="30">
        <v>39131</v>
      </c>
      <c r="B1554" s="30" t="s">
        <v>546</v>
      </c>
      <c r="C1554" s="16" t="s">
        <v>2981</v>
      </c>
      <c r="D1554" s="16">
        <v>16</v>
      </c>
      <c r="E1554" s="16" t="s">
        <v>2964</v>
      </c>
      <c r="F1554" s="30" t="s">
        <v>810</v>
      </c>
      <c r="G1554" s="30">
        <v>1001</v>
      </c>
      <c r="H1554" s="30">
        <v>4</v>
      </c>
      <c r="I1554" s="30">
        <v>10847.44</v>
      </c>
      <c r="J1554" s="38">
        <v>42360</v>
      </c>
      <c r="K1554" s="30">
        <v>16000</v>
      </c>
      <c r="L1554" s="19">
        <f>DAY(Таблица14[[#This Row],[Д/проводки]])</f>
        <v>22</v>
      </c>
      <c r="M1554" s="19">
        <f>MONTH(Таблица14[[#This Row],[Д/проводки]])</f>
        <v>12</v>
      </c>
      <c r="N1554" s="19">
        <f>YEAR(Таблица14[[#This Row],[Д/проводки]])</f>
        <v>2015</v>
      </c>
    </row>
    <row r="1555" spans="1:14" x14ac:dyDescent="0.25">
      <c r="A1555" s="30">
        <v>763969</v>
      </c>
      <c r="B1555" s="30" t="s">
        <v>687</v>
      </c>
      <c r="C1555" s="16" t="s">
        <v>877</v>
      </c>
      <c r="D1555" s="16">
        <v>16</v>
      </c>
      <c r="E1555" s="16" t="s">
        <v>2950</v>
      </c>
      <c r="F1555" s="30" t="s">
        <v>810</v>
      </c>
      <c r="G1555" s="30">
        <v>1001</v>
      </c>
      <c r="H1555" s="30">
        <v>4</v>
      </c>
      <c r="I1555" s="30">
        <v>10847.44</v>
      </c>
      <c r="J1555" s="38">
        <v>42361</v>
      </c>
      <c r="K1555" s="30">
        <v>16000</v>
      </c>
      <c r="L1555" s="19">
        <f>DAY(Таблица14[[#This Row],[Д/проводки]])</f>
        <v>23</v>
      </c>
      <c r="M1555" s="19">
        <f>MONTH(Таблица14[[#This Row],[Д/проводки]])</f>
        <v>12</v>
      </c>
      <c r="N1555" s="19">
        <f>YEAR(Таблица14[[#This Row],[Д/проводки]])</f>
        <v>2015</v>
      </c>
    </row>
    <row r="1556" spans="1:14" x14ac:dyDescent="0.25">
      <c r="A1556" s="30">
        <v>941621</v>
      </c>
      <c r="B1556" s="30" t="s">
        <v>173</v>
      </c>
      <c r="C1556" s="16" t="s">
        <v>2954</v>
      </c>
      <c r="D1556" s="16">
        <v>15</v>
      </c>
      <c r="E1556" s="16" t="s">
        <v>2937</v>
      </c>
      <c r="F1556" s="30" t="s">
        <v>810</v>
      </c>
      <c r="G1556" s="30">
        <v>1001</v>
      </c>
      <c r="H1556" s="30">
        <v>4</v>
      </c>
      <c r="I1556" s="30">
        <v>9000</v>
      </c>
      <c r="J1556" s="38">
        <v>42361</v>
      </c>
      <c r="K1556" s="30">
        <v>13276</v>
      </c>
      <c r="L1556" s="19">
        <f>DAY(Таблица14[[#This Row],[Д/проводки]])</f>
        <v>23</v>
      </c>
      <c r="M1556" s="19">
        <f>MONTH(Таблица14[[#This Row],[Д/проводки]])</f>
        <v>12</v>
      </c>
      <c r="N1556" s="19">
        <f>YEAR(Таблица14[[#This Row],[Д/проводки]])</f>
        <v>2015</v>
      </c>
    </row>
    <row r="1557" spans="1:14" x14ac:dyDescent="0.25">
      <c r="A1557" s="30">
        <v>20185</v>
      </c>
      <c r="B1557" s="30" t="s">
        <v>931</v>
      </c>
      <c r="C1557" s="16" t="s">
        <v>3144</v>
      </c>
      <c r="D1557" s="16">
        <v>14</v>
      </c>
      <c r="E1557" s="16" t="s">
        <v>2941</v>
      </c>
      <c r="F1557" s="30" t="s">
        <v>811</v>
      </c>
      <c r="G1557" s="30">
        <v>1002</v>
      </c>
      <c r="H1557" s="30">
        <v>2</v>
      </c>
      <c r="I1557" s="30">
        <v>1451.84</v>
      </c>
      <c r="J1557" s="38">
        <v>42361</v>
      </c>
      <c r="K1557" s="30">
        <v>1804</v>
      </c>
      <c r="L1557" s="19">
        <f>DAY(Таблица14[[#This Row],[Д/проводки]])</f>
        <v>23</v>
      </c>
      <c r="M1557" s="19">
        <f>MONTH(Таблица14[[#This Row],[Д/проводки]])</f>
        <v>12</v>
      </c>
      <c r="N1557" s="19">
        <f>YEAR(Таблица14[[#This Row],[Д/проводки]])</f>
        <v>2015</v>
      </c>
    </row>
    <row r="1558" spans="1:14" x14ac:dyDescent="0.25">
      <c r="A1558" s="30">
        <v>34477</v>
      </c>
      <c r="B1558" s="30" t="s">
        <v>920</v>
      </c>
      <c r="C1558" s="16" t="s">
        <v>2963</v>
      </c>
      <c r="D1558" s="16">
        <v>15</v>
      </c>
      <c r="E1558" s="16" t="s">
        <v>2937</v>
      </c>
      <c r="F1558" s="30" t="s">
        <v>811</v>
      </c>
      <c r="G1558" s="30">
        <v>1001</v>
      </c>
      <c r="H1558" s="30">
        <v>4</v>
      </c>
      <c r="I1558" s="30">
        <v>2716.16</v>
      </c>
      <c r="J1558" s="38">
        <v>42364</v>
      </c>
      <c r="K1558" s="30">
        <v>5388</v>
      </c>
      <c r="L1558" s="19">
        <f>DAY(Таблица14[[#This Row],[Д/проводки]])</f>
        <v>26</v>
      </c>
      <c r="M1558" s="19">
        <f>MONTH(Таблица14[[#This Row],[Д/проводки]])</f>
        <v>12</v>
      </c>
      <c r="N1558" s="19">
        <f>YEAR(Таблица14[[#This Row],[Д/проводки]])</f>
        <v>2015</v>
      </c>
    </row>
    <row r="1559" spans="1:14" x14ac:dyDescent="0.25">
      <c r="A1559" s="30">
        <v>938154</v>
      </c>
      <c r="B1559" s="30" t="s">
        <v>878</v>
      </c>
      <c r="C1559" s="16" t="s">
        <v>877</v>
      </c>
      <c r="D1559" s="16">
        <v>16</v>
      </c>
      <c r="E1559" s="16" t="s">
        <v>2950</v>
      </c>
      <c r="F1559" s="30" t="s">
        <v>811</v>
      </c>
      <c r="G1559" s="30">
        <v>1001</v>
      </c>
      <c r="H1559" s="30">
        <v>4</v>
      </c>
      <c r="I1559" s="30">
        <v>5349.12</v>
      </c>
      <c r="J1559" s="38">
        <v>42364</v>
      </c>
      <c r="K1559" s="30">
        <v>7452</v>
      </c>
      <c r="L1559" s="19">
        <f>DAY(Таблица14[[#This Row],[Д/проводки]])</f>
        <v>26</v>
      </c>
      <c r="M1559" s="19">
        <f>MONTH(Таблица14[[#This Row],[Д/проводки]])</f>
        <v>12</v>
      </c>
      <c r="N1559" s="19">
        <f>YEAR(Таблица14[[#This Row],[Д/проводки]])</f>
        <v>2015</v>
      </c>
    </row>
    <row r="1560" spans="1:14" x14ac:dyDescent="0.25">
      <c r="A1560" s="30">
        <v>754174</v>
      </c>
      <c r="B1560" s="30" t="s">
        <v>903</v>
      </c>
      <c r="C1560" s="16" t="s">
        <v>904</v>
      </c>
      <c r="D1560" s="16">
        <v>14</v>
      </c>
      <c r="E1560" s="16" t="s">
        <v>2938</v>
      </c>
      <c r="F1560" s="30" t="s">
        <v>811</v>
      </c>
      <c r="G1560" s="30">
        <v>1002</v>
      </c>
      <c r="H1560" s="30">
        <v>4</v>
      </c>
      <c r="I1560" s="30">
        <v>4237.28</v>
      </c>
      <c r="J1560" s="38">
        <v>42364</v>
      </c>
      <c r="K1560" s="30">
        <v>6248</v>
      </c>
      <c r="L1560" s="19">
        <f>DAY(Таблица14[[#This Row],[Д/проводки]])</f>
        <v>26</v>
      </c>
      <c r="M1560" s="19">
        <f>MONTH(Таблица14[[#This Row],[Д/проводки]])</f>
        <v>12</v>
      </c>
      <c r="N1560" s="19">
        <f>YEAR(Таблица14[[#This Row],[Д/проводки]])</f>
        <v>2015</v>
      </c>
    </row>
    <row r="1561" spans="1:14" x14ac:dyDescent="0.25">
      <c r="A1561" s="30">
        <v>941464</v>
      </c>
      <c r="B1561" s="30" t="s">
        <v>923</v>
      </c>
      <c r="C1561" s="16" t="s">
        <v>3133</v>
      </c>
      <c r="D1561" s="16">
        <v>13</v>
      </c>
      <c r="E1561" s="16" t="s">
        <v>3206</v>
      </c>
      <c r="F1561" s="30" t="s">
        <v>811</v>
      </c>
      <c r="G1561" s="30">
        <v>1001</v>
      </c>
      <c r="H1561" s="30">
        <v>4</v>
      </c>
      <c r="I1561" s="30">
        <v>2057.16</v>
      </c>
      <c r="J1561" s="38">
        <v>42365</v>
      </c>
      <c r="K1561" s="30">
        <v>2880</v>
      </c>
      <c r="L1561" s="19">
        <f>DAY(Таблица14[[#This Row],[Д/проводки]])</f>
        <v>27</v>
      </c>
      <c r="M1561" s="19">
        <f>MONTH(Таблица14[[#This Row],[Д/проводки]])</f>
        <v>12</v>
      </c>
      <c r="N1561" s="19">
        <f>YEAR(Таблица14[[#This Row],[Д/проводки]])</f>
        <v>2015</v>
      </c>
    </row>
    <row r="1562" spans="1:14" x14ac:dyDescent="0.25">
      <c r="A1562" s="30">
        <v>34477</v>
      </c>
      <c r="B1562" s="30" t="s">
        <v>920</v>
      </c>
      <c r="C1562" s="16" t="s">
        <v>2963</v>
      </c>
      <c r="D1562" s="16">
        <v>15</v>
      </c>
      <c r="E1562" s="16" t="s">
        <v>2937</v>
      </c>
      <c r="F1562" s="30" t="s">
        <v>811</v>
      </c>
      <c r="G1562" s="30">
        <v>1001</v>
      </c>
      <c r="H1562" s="30">
        <v>4</v>
      </c>
      <c r="I1562" s="30">
        <v>2716.16</v>
      </c>
      <c r="J1562" s="38">
        <v>42366</v>
      </c>
      <c r="K1562" s="30">
        <v>5388</v>
      </c>
      <c r="L1562" s="19">
        <f>DAY(Таблица14[[#This Row],[Д/проводки]])</f>
        <v>28</v>
      </c>
      <c r="M1562" s="19">
        <f>MONTH(Таблица14[[#This Row],[Д/проводки]])</f>
        <v>12</v>
      </c>
      <c r="N1562" s="19">
        <f>YEAR(Таблица14[[#This Row],[Д/проводки]])</f>
        <v>2015</v>
      </c>
    </row>
    <row r="1563" spans="1:14" x14ac:dyDescent="0.25">
      <c r="A1563" s="30">
        <v>941464</v>
      </c>
      <c r="B1563" s="30" t="s">
        <v>923</v>
      </c>
      <c r="C1563" s="16" t="s">
        <v>3133</v>
      </c>
      <c r="D1563" s="16">
        <v>13</v>
      </c>
      <c r="E1563" s="16" t="s">
        <v>3206</v>
      </c>
      <c r="F1563" s="30" t="s">
        <v>811</v>
      </c>
      <c r="G1563" s="30">
        <v>1002</v>
      </c>
      <c r="H1563" s="30">
        <v>2</v>
      </c>
      <c r="I1563" s="30">
        <v>955.02</v>
      </c>
      <c r="J1563" s="38">
        <v>42366</v>
      </c>
      <c r="K1563" s="30">
        <v>1440</v>
      </c>
      <c r="L1563" s="19">
        <f>DAY(Таблица14[[#This Row],[Д/проводки]])</f>
        <v>28</v>
      </c>
      <c r="M1563" s="19">
        <f>MONTH(Таблица14[[#This Row],[Д/проводки]])</f>
        <v>12</v>
      </c>
      <c r="N1563" s="19">
        <f>YEAR(Таблица14[[#This Row],[Д/проводки]])</f>
        <v>2015</v>
      </c>
    </row>
    <row r="1564" spans="1:14" x14ac:dyDescent="0.25">
      <c r="A1564" s="30">
        <v>661738</v>
      </c>
      <c r="B1564" s="30" t="s">
        <v>150</v>
      </c>
      <c r="C1564" s="16" t="s">
        <v>2632</v>
      </c>
      <c r="D1564" s="16">
        <v>15</v>
      </c>
      <c r="E1564" s="16" t="s">
        <v>2937</v>
      </c>
      <c r="F1564" s="30" t="s">
        <v>810</v>
      </c>
      <c r="G1564" s="30">
        <v>1001</v>
      </c>
      <c r="H1564" s="30">
        <v>4</v>
      </c>
      <c r="I1564" s="30">
        <v>9000</v>
      </c>
      <c r="J1564" s="38">
        <v>42367</v>
      </c>
      <c r="K1564" s="30">
        <v>13276</v>
      </c>
      <c r="L1564" s="19">
        <f>DAY(Таблица14[[#This Row],[Д/проводки]])</f>
        <v>29</v>
      </c>
      <c r="M1564" s="19">
        <f>MONTH(Таблица14[[#This Row],[Д/проводки]])</f>
        <v>12</v>
      </c>
      <c r="N1564" s="19">
        <f>YEAR(Таблица14[[#This Row],[Д/проводки]])</f>
        <v>2015</v>
      </c>
    </row>
    <row r="1565" spans="1:14" x14ac:dyDescent="0.25">
      <c r="A1565" s="30">
        <v>941464</v>
      </c>
      <c r="B1565" s="30" t="s">
        <v>923</v>
      </c>
      <c r="C1565" s="16" t="s">
        <v>3133</v>
      </c>
      <c r="D1565" s="16">
        <v>13</v>
      </c>
      <c r="E1565" s="16" t="s">
        <v>3206</v>
      </c>
      <c r="F1565" s="30" t="s">
        <v>811</v>
      </c>
      <c r="G1565" s="30">
        <v>1002</v>
      </c>
      <c r="H1565" s="30">
        <v>2</v>
      </c>
      <c r="I1565" s="30">
        <v>955.02</v>
      </c>
      <c r="J1565" s="38">
        <v>42367</v>
      </c>
      <c r="K1565" s="30">
        <v>1440</v>
      </c>
      <c r="L1565" s="19">
        <f>DAY(Таблица14[[#This Row],[Д/проводки]])</f>
        <v>29</v>
      </c>
      <c r="M1565" s="19">
        <f>MONTH(Таблица14[[#This Row],[Д/проводки]])</f>
        <v>12</v>
      </c>
      <c r="N1565" s="19">
        <f>YEAR(Таблица14[[#This Row],[Д/проводки]])</f>
        <v>2015</v>
      </c>
    </row>
    <row r="1566" spans="1:14" x14ac:dyDescent="0.25">
      <c r="A1566" s="30">
        <v>408915</v>
      </c>
      <c r="B1566" s="30" t="s">
        <v>583</v>
      </c>
      <c r="C1566" s="16" t="s">
        <v>962</v>
      </c>
      <c r="D1566" s="16">
        <v>16</v>
      </c>
      <c r="E1566" s="16" t="s">
        <v>2950</v>
      </c>
      <c r="F1566" s="30" t="s">
        <v>810</v>
      </c>
      <c r="G1566" s="30">
        <v>1001</v>
      </c>
      <c r="H1566" s="30">
        <v>4</v>
      </c>
      <c r="I1566" s="30">
        <v>10847.44</v>
      </c>
      <c r="J1566" s="38">
        <v>42373</v>
      </c>
      <c r="K1566" s="30">
        <v>16000</v>
      </c>
      <c r="L1566" s="19">
        <f>DAY(Таблица14[[#This Row],[Д/проводки]])</f>
        <v>4</v>
      </c>
      <c r="M1566" s="19">
        <f>MONTH(Таблица14[[#This Row],[Д/проводки]])</f>
        <v>1</v>
      </c>
      <c r="N1566" s="19">
        <f>YEAR(Таблица14[[#This Row],[Д/проводки]])</f>
        <v>2016</v>
      </c>
    </row>
    <row r="1567" spans="1:14" x14ac:dyDescent="0.25">
      <c r="A1567" s="30">
        <v>941464</v>
      </c>
      <c r="B1567" s="30" t="s">
        <v>923</v>
      </c>
      <c r="C1567" s="16" t="s">
        <v>3133</v>
      </c>
      <c r="D1567" s="16">
        <v>13</v>
      </c>
      <c r="E1567" s="16" t="s">
        <v>3206</v>
      </c>
      <c r="F1567" s="30" t="s">
        <v>811</v>
      </c>
      <c r="G1567" s="30">
        <v>1002</v>
      </c>
      <c r="H1567" s="30">
        <v>2</v>
      </c>
      <c r="I1567" s="30">
        <v>955.04</v>
      </c>
      <c r="J1567" s="38">
        <v>42373</v>
      </c>
      <c r="K1567" s="30">
        <v>1440</v>
      </c>
      <c r="L1567" s="19">
        <f>DAY(Таблица14[[#This Row],[Д/проводки]])</f>
        <v>4</v>
      </c>
      <c r="M1567" s="19">
        <f>MONTH(Таблица14[[#This Row],[Д/проводки]])</f>
        <v>1</v>
      </c>
      <c r="N1567" s="19">
        <f>YEAR(Таблица14[[#This Row],[Д/проводки]])</f>
        <v>2016</v>
      </c>
    </row>
    <row r="1568" spans="1:14" x14ac:dyDescent="0.25">
      <c r="A1568" s="30">
        <v>20185</v>
      </c>
      <c r="B1568" s="30" t="s">
        <v>931</v>
      </c>
      <c r="C1568" s="16" t="s">
        <v>3144</v>
      </c>
      <c r="D1568" s="16">
        <v>14</v>
      </c>
      <c r="E1568" s="16" t="s">
        <v>2941</v>
      </c>
      <c r="F1568" s="30" t="s">
        <v>811</v>
      </c>
      <c r="G1568" s="30">
        <v>1001</v>
      </c>
      <c r="H1568" s="30">
        <v>1</v>
      </c>
      <c r="I1568" s="30">
        <v>735.11</v>
      </c>
      <c r="J1568" s="38">
        <v>42374</v>
      </c>
      <c r="K1568" s="30">
        <v>902</v>
      </c>
      <c r="L1568" s="19">
        <f>DAY(Таблица14[[#This Row],[Д/проводки]])</f>
        <v>5</v>
      </c>
      <c r="M1568" s="19">
        <f>MONTH(Таблица14[[#This Row],[Д/проводки]])</f>
        <v>1</v>
      </c>
      <c r="N1568" s="19">
        <f>YEAR(Таблица14[[#This Row],[Д/проводки]])</f>
        <v>2016</v>
      </c>
    </row>
    <row r="1569" spans="1:14" x14ac:dyDescent="0.25">
      <c r="A1569" s="30">
        <v>40147</v>
      </c>
      <c r="B1569" s="30" t="s">
        <v>181</v>
      </c>
      <c r="C1569" s="16" t="s">
        <v>2954</v>
      </c>
      <c r="D1569" s="16">
        <v>15</v>
      </c>
      <c r="E1569" s="16" t="s">
        <v>2937</v>
      </c>
      <c r="F1569" s="30" t="s">
        <v>810</v>
      </c>
      <c r="G1569" s="30">
        <v>1002</v>
      </c>
      <c r="H1569" s="30">
        <v>4</v>
      </c>
      <c r="I1569" s="30">
        <v>8440.68</v>
      </c>
      <c r="J1569" s="38">
        <v>42374</v>
      </c>
      <c r="K1569" s="30">
        <v>12452</v>
      </c>
      <c r="L1569" s="19">
        <f>DAY(Таблица14[[#This Row],[Д/проводки]])</f>
        <v>5</v>
      </c>
      <c r="M1569" s="19">
        <f>MONTH(Таблица14[[#This Row],[Д/проводки]])</f>
        <v>1</v>
      </c>
      <c r="N1569" s="19">
        <f>YEAR(Таблица14[[#This Row],[Д/проводки]])</f>
        <v>2016</v>
      </c>
    </row>
    <row r="1570" spans="1:14" x14ac:dyDescent="0.25">
      <c r="A1570" s="30">
        <v>447805</v>
      </c>
      <c r="B1570" s="30" t="s">
        <v>866</v>
      </c>
      <c r="C1570" s="16" t="s">
        <v>3179</v>
      </c>
      <c r="D1570" s="16">
        <v>14</v>
      </c>
      <c r="E1570" s="16" t="s">
        <v>3211</v>
      </c>
      <c r="F1570" s="30" t="s">
        <v>811</v>
      </c>
      <c r="G1570" s="30">
        <v>1002</v>
      </c>
      <c r="H1570" s="30">
        <v>2</v>
      </c>
      <c r="I1570" s="30">
        <v>1711.86</v>
      </c>
      <c r="J1570" s="38">
        <v>42376</v>
      </c>
      <c r="K1570" s="30">
        <v>2602</v>
      </c>
      <c r="L1570" s="19">
        <f>DAY(Таблица14[[#This Row],[Д/проводки]])</f>
        <v>7</v>
      </c>
      <c r="M1570" s="19">
        <f>MONTH(Таблица14[[#This Row],[Д/проводки]])</f>
        <v>1</v>
      </c>
      <c r="N1570" s="19">
        <f>YEAR(Таблица14[[#This Row],[Д/проводки]])</f>
        <v>2016</v>
      </c>
    </row>
    <row r="1571" spans="1:14" x14ac:dyDescent="0.25">
      <c r="A1571" s="30">
        <v>661701</v>
      </c>
      <c r="B1571" s="30" t="s">
        <v>796</v>
      </c>
      <c r="C1571" s="16" t="s">
        <v>3007</v>
      </c>
      <c r="D1571" s="16">
        <v>16</v>
      </c>
      <c r="E1571" s="16" t="s">
        <v>3005</v>
      </c>
      <c r="F1571" s="30" t="s">
        <v>810</v>
      </c>
      <c r="G1571" s="30">
        <v>1002</v>
      </c>
      <c r="H1571" s="30">
        <v>4</v>
      </c>
      <c r="I1571" s="30">
        <v>7996.49</v>
      </c>
      <c r="J1571" s="38">
        <v>42376</v>
      </c>
      <c r="K1571" s="30">
        <v>12532</v>
      </c>
      <c r="L1571" s="19">
        <f>DAY(Таблица14[[#This Row],[Д/проводки]])</f>
        <v>7</v>
      </c>
      <c r="M1571" s="19">
        <f>MONTH(Таблица14[[#This Row],[Д/проводки]])</f>
        <v>1</v>
      </c>
      <c r="N1571" s="19">
        <f>YEAR(Таблица14[[#This Row],[Д/проводки]])</f>
        <v>2016</v>
      </c>
    </row>
    <row r="1572" spans="1:14" x14ac:dyDescent="0.25">
      <c r="A1572" s="30">
        <v>964285</v>
      </c>
      <c r="B1572" s="30" t="s">
        <v>939</v>
      </c>
      <c r="C1572" s="16" t="s">
        <v>3157</v>
      </c>
      <c r="D1572" s="16">
        <v>13</v>
      </c>
      <c r="E1572" s="16" t="s">
        <v>3206</v>
      </c>
      <c r="F1572" s="30" t="s">
        <v>811</v>
      </c>
      <c r="G1572" s="30">
        <v>1001</v>
      </c>
      <c r="H1572" s="30">
        <v>4</v>
      </c>
      <c r="I1572" s="30">
        <v>2055.08</v>
      </c>
      <c r="J1572" s="38">
        <v>42378</v>
      </c>
      <c r="K1572" s="30">
        <v>2880</v>
      </c>
      <c r="L1572" s="19">
        <f>DAY(Таблица14[[#This Row],[Д/проводки]])</f>
        <v>9</v>
      </c>
      <c r="M1572" s="19">
        <f>MONTH(Таблица14[[#This Row],[Д/проводки]])</f>
        <v>1</v>
      </c>
      <c r="N1572" s="19">
        <f>YEAR(Таблица14[[#This Row],[Д/проводки]])</f>
        <v>2016</v>
      </c>
    </row>
    <row r="1573" spans="1:14" x14ac:dyDescent="0.25">
      <c r="A1573" s="30">
        <v>20185</v>
      </c>
      <c r="B1573" s="30" t="s">
        <v>931</v>
      </c>
      <c r="C1573" s="16" t="s">
        <v>3144</v>
      </c>
      <c r="D1573" s="16">
        <v>14</v>
      </c>
      <c r="E1573" s="16" t="s">
        <v>2941</v>
      </c>
      <c r="F1573" s="30" t="s">
        <v>811</v>
      </c>
      <c r="G1573" s="30">
        <v>1002</v>
      </c>
      <c r="H1573" s="30">
        <v>4</v>
      </c>
      <c r="I1573" s="30">
        <v>2903.68</v>
      </c>
      <c r="J1573" s="38">
        <v>42378</v>
      </c>
      <c r="K1573" s="30">
        <v>3608</v>
      </c>
      <c r="L1573" s="19">
        <f>DAY(Таблица14[[#This Row],[Д/проводки]])</f>
        <v>9</v>
      </c>
      <c r="M1573" s="19">
        <f>MONTH(Таблица14[[#This Row],[Д/проводки]])</f>
        <v>1</v>
      </c>
      <c r="N1573" s="19">
        <f>YEAR(Таблица14[[#This Row],[Д/проводки]])</f>
        <v>2016</v>
      </c>
    </row>
    <row r="1574" spans="1:14" x14ac:dyDescent="0.25">
      <c r="A1574" s="30">
        <v>763942</v>
      </c>
      <c r="B1574" s="30" t="s">
        <v>901</v>
      </c>
      <c r="C1574" s="16" t="s">
        <v>899</v>
      </c>
      <c r="D1574" s="16">
        <v>14</v>
      </c>
      <c r="E1574" s="16" t="s">
        <v>2938</v>
      </c>
      <c r="F1574" s="30" t="s">
        <v>811</v>
      </c>
      <c r="G1574" s="30">
        <v>1001</v>
      </c>
      <c r="H1574" s="30">
        <v>2</v>
      </c>
      <c r="I1574" s="30">
        <v>1637.28</v>
      </c>
      <c r="J1574" s="38">
        <v>42380</v>
      </c>
      <c r="K1574" s="30">
        <v>2440</v>
      </c>
      <c r="L1574" s="19">
        <f>DAY(Таблица14[[#This Row],[Д/проводки]])</f>
        <v>11</v>
      </c>
      <c r="M1574" s="19">
        <f>MONTH(Таблица14[[#This Row],[Д/проводки]])</f>
        <v>1</v>
      </c>
      <c r="N1574" s="19">
        <f>YEAR(Таблица14[[#This Row],[Д/проводки]])</f>
        <v>2016</v>
      </c>
    </row>
    <row r="1575" spans="1:14" x14ac:dyDescent="0.25">
      <c r="A1575" s="30">
        <v>34477</v>
      </c>
      <c r="B1575" s="30" t="s">
        <v>920</v>
      </c>
      <c r="C1575" s="16" t="s">
        <v>2963</v>
      </c>
      <c r="D1575" s="16">
        <v>15</v>
      </c>
      <c r="E1575" s="16" t="s">
        <v>2937</v>
      </c>
      <c r="F1575" s="30" t="s">
        <v>811</v>
      </c>
      <c r="G1575" s="30">
        <v>1002</v>
      </c>
      <c r="H1575" s="30">
        <v>4</v>
      </c>
      <c r="I1575" s="30">
        <v>2603.4</v>
      </c>
      <c r="J1575" s="38">
        <v>42380</v>
      </c>
      <c r="K1575" s="30">
        <v>5388</v>
      </c>
      <c r="L1575" s="19">
        <f>DAY(Таблица14[[#This Row],[Д/проводки]])</f>
        <v>11</v>
      </c>
      <c r="M1575" s="19">
        <f>MONTH(Таблица14[[#This Row],[Д/проводки]])</f>
        <v>1</v>
      </c>
      <c r="N1575" s="19">
        <f>YEAR(Таблица14[[#This Row],[Д/проводки]])</f>
        <v>2016</v>
      </c>
    </row>
    <row r="1576" spans="1:14" x14ac:dyDescent="0.25">
      <c r="A1576" s="30">
        <v>40146</v>
      </c>
      <c r="B1576" s="30" t="s">
        <v>180</v>
      </c>
      <c r="C1576" s="16" t="s">
        <v>2954</v>
      </c>
      <c r="D1576" s="16">
        <v>15</v>
      </c>
      <c r="E1576" s="16" t="s">
        <v>2937</v>
      </c>
      <c r="F1576" s="30" t="s">
        <v>810</v>
      </c>
      <c r="G1576" s="30">
        <v>1002</v>
      </c>
      <c r="H1576" s="30">
        <v>4</v>
      </c>
      <c r="I1576" s="30">
        <v>8847.44</v>
      </c>
      <c r="J1576" s="38">
        <v>42380</v>
      </c>
      <c r="K1576" s="30">
        <v>13052</v>
      </c>
      <c r="L1576" s="19">
        <f>DAY(Таблица14[[#This Row],[Д/проводки]])</f>
        <v>11</v>
      </c>
      <c r="M1576" s="19">
        <f>MONTH(Таблица14[[#This Row],[Д/проводки]])</f>
        <v>1</v>
      </c>
      <c r="N1576" s="19">
        <f>YEAR(Таблица14[[#This Row],[Д/проводки]])</f>
        <v>2016</v>
      </c>
    </row>
    <row r="1577" spans="1:14" x14ac:dyDescent="0.25">
      <c r="A1577" s="30">
        <v>20185</v>
      </c>
      <c r="B1577" s="30" t="s">
        <v>931</v>
      </c>
      <c r="C1577" s="16" t="s">
        <v>3144</v>
      </c>
      <c r="D1577" s="16">
        <v>14</v>
      </c>
      <c r="E1577" s="16" t="s">
        <v>2941</v>
      </c>
      <c r="F1577" s="30" t="s">
        <v>811</v>
      </c>
      <c r="G1577" s="30">
        <v>1001</v>
      </c>
      <c r="H1577" s="30">
        <v>2</v>
      </c>
      <c r="I1577" s="30">
        <v>1470.22</v>
      </c>
      <c r="J1577" s="38">
        <v>42381</v>
      </c>
      <c r="K1577" s="30">
        <v>1804</v>
      </c>
      <c r="L1577" s="19">
        <f>DAY(Таблица14[[#This Row],[Д/проводки]])</f>
        <v>12</v>
      </c>
      <c r="M1577" s="19">
        <f>MONTH(Таблица14[[#This Row],[Д/проводки]])</f>
        <v>1</v>
      </c>
      <c r="N1577" s="19">
        <f>YEAR(Таблица14[[#This Row],[Д/проводки]])</f>
        <v>2016</v>
      </c>
    </row>
    <row r="1578" spans="1:14" x14ac:dyDescent="0.25">
      <c r="A1578" s="30">
        <v>941464</v>
      </c>
      <c r="B1578" s="30" t="s">
        <v>923</v>
      </c>
      <c r="C1578" s="16" t="s">
        <v>3133</v>
      </c>
      <c r="D1578" s="16">
        <v>13</v>
      </c>
      <c r="E1578" s="16" t="s">
        <v>3206</v>
      </c>
      <c r="F1578" s="30" t="s">
        <v>811</v>
      </c>
      <c r="G1578" s="30">
        <v>1002</v>
      </c>
      <c r="H1578" s="30">
        <v>4</v>
      </c>
      <c r="I1578" s="30">
        <v>1910.04</v>
      </c>
      <c r="J1578" s="38">
        <v>42381</v>
      </c>
      <c r="K1578" s="30">
        <v>2880</v>
      </c>
      <c r="L1578" s="19">
        <f>DAY(Таблица14[[#This Row],[Д/проводки]])</f>
        <v>12</v>
      </c>
      <c r="M1578" s="19">
        <f>MONTH(Таблица14[[#This Row],[Д/проводки]])</f>
        <v>1</v>
      </c>
      <c r="N1578" s="19">
        <f>YEAR(Таблица14[[#This Row],[Д/проводки]])</f>
        <v>2016</v>
      </c>
    </row>
    <row r="1579" spans="1:14" x14ac:dyDescent="0.25">
      <c r="A1579" s="30">
        <v>964285</v>
      </c>
      <c r="B1579" s="30" t="s">
        <v>939</v>
      </c>
      <c r="C1579" s="16" t="s">
        <v>3157</v>
      </c>
      <c r="D1579" s="16">
        <v>13</v>
      </c>
      <c r="E1579" s="16" t="s">
        <v>3206</v>
      </c>
      <c r="F1579" s="30" t="s">
        <v>811</v>
      </c>
      <c r="G1579" s="30">
        <v>1001</v>
      </c>
      <c r="H1579" s="30">
        <v>2</v>
      </c>
      <c r="I1579" s="30">
        <v>1027.56</v>
      </c>
      <c r="J1579" s="38">
        <v>42382</v>
      </c>
      <c r="K1579" s="30">
        <v>1440</v>
      </c>
      <c r="L1579" s="19">
        <f>DAY(Таблица14[[#This Row],[Д/проводки]])</f>
        <v>13</v>
      </c>
      <c r="M1579" s="19">
        <f>MONTH(Таблица14[[#This Row],[Д/проводки]])</f>
        <v>1</v>
      </c>
      <c r="N1579" s="19">
        <f>YEAR(Таблица14[[#This Row],[Д/проводки]])</f>
        <v>2016</v>
      </c>
    </row>
    <row r="1580" spans="1:14" x14ac:dyDescent="0.25">
      <c r="A1580" s="30">
        <v>941464</v>
      </c>
      <c r="B1580" s="30" t="s">
        <v>923</v>
      </c>
      <c r="C1580" s="16" t="s">
        <v>3133</v>
      </c>
      <c r="D1580" s="16">
        <v>13</v>
      </c>
      <c r="E1580" s="16" t="s">
        <v>3206</v>
      </c>
      <c r="F1580" s="30" t="s">
        <v>811</v>
      </c>
      <c r="G1580" s="30">
        <v>1002</v>
      </c>
      <c r="H1580" s="30">
        <v>1</v>
      </c>
      <c r="I1580" s="30">
        <v>477.52</v>
      </c>
      <c r="J1580" s="38">
        <v>42382</v>
      </c>
      <c r="K1580" s="30">
        <v>720</v>
      </c>
      <c r="L1580" s="19">
        <f>DAY(Таблица14[[#This Row],[Д/проводки]])</f>
        <v>13</v>
      </c>
      <c r="M1580" s="19">
        <f>MONTH(Таблица14[[#This Row],[Д/проводки]])</f>
        <v>1</v>
      </c>
      <c r="N1580" s="19">
        <f>YEAR(Таблица14[[#This Row],[Д/проводки]])</f>
        <v>2016</v>
      </c>
    </row>
    <row r="1581" spans="1:14" x14ac:dyDescent="0.25">
      <c r="A1581" s="30">
        <v>895249</v>
      </c>
      <c r="B1581" s="30" t="s">
        <v>901</v>
      </c>
      <c r="C1581" s="16" t="s">
        <v>899</v>
      </c>
      <c r="D1581" s="16">
        <v>14</v>
      </c>
      <c r="E1581" s="16" t="s">
        <v>2938</v>
      </c>
      <c r="F1581" s="30" t="s">
        <v>811</v>
      </c>
      <c r="G1581" s="30">
        <v>1001</v>
      </c>
      <c r="H1581" s="30">
        <v>1</v>
      </c>
      <c r="I1581" s="30">
        <v>801.44</v>
      </c>
      <c r="J1581" s="38">
        <v>42385</v>
      </c>
      <c r="K1581" s="30">
        <v>1180</v>
      </c>
      <c r="L1581" s="19">
        <f>DAY(Таблица14[[#This Row],[Д/проводки]])</f>
        <v>16</v>
      </c>
      <c r="M1581" s="19">
        <f>MONTH(Таблица14[[#This Row],[Д/проводки]])</f>
        <v>1</v>
      </c>
      <c r="N1581" s="19">
        <f>YEAR(Таблица14[[#This Row],[Д/проводки]])</f>
        <v>2016</v>
      </c>
    </row>
    <row r="1582" spans="1:14" x14ac:dyDescent="0.25">
      <c r="A1582" s="30">
        <v>964285</v>
      </c>
      <c r="B1582" s="30" t="s">
        <v>939</v>
      </c>
      <c r="C1582" s="16" t="s">
        <v>3157</v>
      </c>
      <c r="D1582" s="16">
        <v>13</v>
      </c>
      <c r="E1582" s="16" t="s">
        <v>3206</v>
      </c>
      <c r="F1582" s="30" t="s">
        <v>811</v>
      </c>
      <c r="G1582" s="30">
        <v>1001</v>
      </c>
      <c r="H1582" s="30">
        <v>4</v>
      </c>
      <c r="I1582" s="30">
        <v>2055.08</v>
      </c>
      <c r="J1582" s="38">
        <v>42386</v>
      </c>
      <c r="K1582" s="30">
        <v>2880</v>
      </c>
      <c r="L1582" s="19">
        <f>DAY(Таблица14[[#This Row],[Д/проводки]])</f>
        <v>17</v>
      </c>
      <c r="M1582" s="19">
        <f>MONTH(Таблица14[[#This Row],[Д/проводки]])</f>
        <v>1</v>
      </c>
      <c r="N1582" s="19">
        <f>YEAR(Таблица14[[#This Row],[Д/проводки]])</f>
        <v>2016</v>
      </c>
    </row>
    <row r="1583" spans="1:14" x14ac:dyDescent="0.25">
      <c r="A1583" s="30">
        <v>941464</v>
      </c>
      <c r="B1583" s="30" t="s">
        <v>923</v>
      </c>
      <c r="C1583" s="16" t="s">
        <v>3133</v>
      </c>
      <c r="D1583" s="16">
        <v>13</v>
      </c>
      <c r="E1583" s="16" t="s">
        <v>3206</v>
      </c>
      <c r="F1583" s="30" t="s">
        <v>811</v>
      </c>
      <c r="G1583" s="30">
        <v>1001</v>
      </c>
      <c r="H1583" s="30">
        <v>4</v>
      </c>
      <c r="I1583" s="30">
        <v>2057.1999999999998</v>
      </c>
      <c r="J1583" s="38">
        <v>42387</v>
      </c>
      <c r="K1583" s="30">
        <v>2880</v>
      </c>
      <c r="L1583" s="19">
        <f>DAY(Таблица14[[#This Row],[Д/проводки]])</f>
        <v>18</v>
      </c>
      <c r="M1583" s="19">
        <f>MONTH(Таблица14[[#This Row],[Д/проводки]])</f>
        <v>1</v>
      </c>
      <c r="N1583" s="19">
        <f>YEAR(Таблица14[[#This Row],[Д/проводки]])</f>
        <v>2016</v>
      </c>
    </row>
    <row r="1584" spans="1:14" x14ac:dyDescent="0.25">
      <c r="A1584" s="30">
        <v>941464</v>
      </c>
      <c r="B1584" s="30" t="s">
        <v>923</v>
      </c>
      <c r="C1584" s="16" t="s">
        <v>3133</v>
      </c>
      <c r="D1584" s="16">
        <v>13</v>
      </c>
      <c r="E1584" s="16" t="s">
        <v>3206</v>
      </c>
      <c r="F1584" s="30" t="s">
        <v>811</v>
      </c>
      <c r="G1584" s="30">
        <v>1001</v>
      </c>
      <c r="H1584" s="30">
        <v>2</v>
      </c>
      <c r="I1584" s="30">
        <v>1028.58</v>
      </c>
      <c r="J1584" s="38">
        <v>42388</v>
      </c>
      <c r="K1584" s="30">
        <v>1440</v>
      </c>
      <c r="L1584" s="19">
        <f>DAY(Таблица14[[#This Row],[Д/проводки]])</f>
        <v>19</v>
      </c>
      <c r="M1584" s="19">
        <f>MONTH(Таблица14[[#This Row],[Д/проводки]])</f>
        <v>1</v>
      </c>
      <c r="N1584" s="19">
        <f>YEAR(Таблица14[[#This Row],[Д/проводки]])</f>
        <v>2016</v>
      </c>
    </row>
    <row r="1585" spans="1:14" x14ac:dyDescent="0.25">
      <c r="A1585" s="30">
        <v>20185</v>
      </c>
      <c r="B1585" s="30" t="s">
        <v>931</v>
      </c>
      <c r="C1585" s="16" t="s">
        <v>3144</v>
      </c>
      <c r="D1585" s="16">
        <v>14</v>
      </c>
      <c r="E1585" s="16" t="s">
        <v>2941</v>
      </c>
      <c r="F1585" s="30" t="s">
        <v>811</v>
      </c>
      <c r="G1585" s="30">
        <v>1002</v>
      </c>
      <c r="H1585" s="30">
        <v>2</v>
      </c>
      <c r="I1585" s="30">
        <v>1451.84</v>
      </c>
      <c r="J1585" s="38">
        <v>42388</v>
      </c>
      <c r="K1585" s="30">
        <v>1804</v>
      </c>
      <c r="L1585" s="19">
        <f>DAY(Таблица14[[#This Row],[Д/проводки]])</f>
        <v>19</v>
      </c>
      <c r="M1585" s="19">
        <f>MONTH(Таблица14[[#This Row],[Д/проводки]])</f>
        <v>1</v>
      </c>
      <c r="N1585" s="19">
        <f>YEAR(Таблица14[[#This Row],[Д/проводки]])</f>
        <v>2016</v>
      </c>
    </row>
    <row r="1586" spans="1:14" x14ac:dyDescent="0.25">
      <c r="A1586" s="30">
        <v>940253</v>
      </c>
      <c r="B1586" s="30" t="s">
        <v>888</v>
      </c>
      <c r="C1586" s="16" t="s">
        <v>2954</v>
      </c>
      <c r="D1586" s="16">
        <v>15</v>
      </c>
      <c r="E1586" s="16" t="s">
        <v>2937</v>
      </c>
      <c r="F1586" s="30" t="s">
        <v>811</v>
      </c>
      <c r="G1586" s="30">
        <v>1002</v>
      </c>
      <c r="H1586" s="30">
        <v>1</v>
      </c>
      <c r="I1586" s="30">
        <v>1079.6600000000001</v>
      </c>
      <c r="J1586" s="38">
        <v>42389</v>
      </c>
      <c r="K1586" s="30">
        <v>1430</v>
      </c>
      <c r="L1586" s="19">
        <f>DAY(Таблица14[[#This Row],[Д/проводки]])</f>
        <v>20</v>
      </c>
      <c r="M1586" s="19">
        <f>MONTH(Таблица14[[#This Row],[Д/проводки]])</f>
        <v>1</v>
      </c>
      <c r="N1586" s="19">
        <f>YEAR(Таблица14[[#This Row],[Д/проводки]])</f>
        <v>2016</v>
      </c>
    </row>
    <row r="1587" spans="1:14" x14ac:dyDescent="0.25">
      <c r="A1587" s="30">
        <v>941464</v>
      </c>
      <c r="B1587" s="30" t="s">
        <v>923</v>
      </c>
      <c r="C1587" s="16" t="s">
        <v>3133</v>
      </c>
      <c r="D1587" s="16">
        <v>13</v>
      </c>
      <c r="E1587" s="16" t="s">
        <v>3206</v>
      </c>
      <c r="F1587" s="30" t="s">
        <v>811</v>
      </c>
      <c r="G1587" s="30">
        <v>1001</v>
      </c>
      <c r="H1587" s="30">
        <v>4</v>
      </c>
      <c r="I1587" s="30">
        <v>2057.16</v>
      </c>
      <c r="J1587" s="38">
        <v>42390</v>
      </c>
      <c r="K1587" s="30">
        <v>2880</v>
      </c>
      <c r="L1587" s="19">
        <f>DAY(Таблица14[[#This Row],[Д/проводки]])</f>
        <v>21</v>
      </c>
      <c r="M1587" s="19">
        <f>MONTH(Таблица14[[#This Row],[Д/проводки]])</f>
        <v>1</v>
      </c>
      <c r="N1587" s="19">
        <f>YEAR(Таблица14[[#This Row],[Д/проводки]])</f>
        <v>2016</v>
      </c>
    </row>
    <row r="1588" spans="1:14" x14ac:dyDescent="0.25">
      <c r="A1588" s="30">
        <v>39133</v>
      </c>
      <c r="B1588" s="30" t="s">
        <v>349</v>
      </c>
      <c r="C1588" s="16" t="s">
        <v>927</v>
      </c>
      <c r="D1588" s="16">
        <v>14</v>
      </c>
      <c r="E1588" s="16" t="s">
        <v>2941</v>
      </c>
      <c r="F1588" s="30" t="s">
        <v>810</v>
      </c>
      <c r="G1588" s="30">
        <v>1002</v>
      </c>
      <c r="H1588" s="30">
        <v>4</v>
      </c>
      <c r="I1588" s="30">
        <v>7406.76</v>
      </c>
      <c r="J1588" s="38">
        <v>42390</v>
      </c>
      <c r="K1588" s="30">
        <v>10924</v>
      </c>
      <c r="L1588" s="19">
        <f>DAY(Таблица14[[#This Row],[Д/проводки]])</f>
        <v>21</v>
      </c>
      <c r="M1588" s="19">
        <f>MONTH(Таблица14[[#This Row],[Д/проводки]])</f>
        <v>1</v>
      </c>
      <c r="N1588" s="19">
        <f>YEAR(Таблица14[[#This Row],[Д/проводки]])</f>
        <v>2016</v>
      </c>
    </row>
    <row r="1589" spans="1:14" x14ac:dyDescent="0.25">
      <c r="A1589" s="30">
        <v>759260</v>
      </c>
      <c r="B1589" s="30" t="s">
        <v>460</v>
      </c>
      <c r="C1589" s="16" t="s">
        <v>2648</v>
      </c>
      <c r="D1589" s="16">
        <v>16</v>
      </c>
      <c r="E1589" s="16" t="s">
        <v>2974</v>
      </c>
      <c r="F1589" s="30" t="s">
        <v>810</v>
      </c>
      <c r="G1589" s="30">
        <v>1001</v>
      </c>
      <c r="H1589" s="30">
        <v>4</v>
      </c>
      <c r="I1589" s="30">
        <v>10847.44</v>
      </c>
      <c r="J1589" s="38">
        <v>42394</v>
      </c>
      <c r="K1589" s="30">
        <v>16000</v>
      </c>
      <c r="L1589" s="19">
        <f>DAY(Таблица14[[#This Row],[Д/проводки]])</f>
        <v>25</v>
      </c>
      <c r="M1589" s="19">
        <f>MONTH(Таблица14[[#This Row],[Д/проводки]])</f>
        <v>1</v>
      </c>
      <c r="N1589" s="19">
        <f>YEAR(Таблица14[[#This Row],[Д/проводки]])</f>
        <v>2016</v>
      </c>
    </row>
    <row r="1590" spans="1:14" x14ac:dyDescent="0.25">
      <c r="A1590" s="30">
        <v>964285</v>
      </c>
      <c r="B1590" s="30" t="s">
        <v>939</v>
      </c>
      <c r="C1590" s="16" t="s">
        <v>3157</v>
      </c>
      <c r="D1590" s="16">
        <v>13</v>
      </c>
      <c r="E1590" s="16" t="s">
        <v>3206</v>
      </c>
      <c r="F1590" s="30" t="s">
        <v>811</v>
      </c>
      <c r="G1590" s="30">
        <v>1001</v>
      </c>
      <c r="H1590" s="30">
        <v>4</v>
      </c>
      <c r="I1590" s="30">
        <v>2055.12</v>
      </c>
      <c r="J1590" s="38">
        <v>42395</v>
      </c>
      <c r="K1590" s="30">
        <v>2880</v>
      </c>
      <c r="L1590" s="19">
        <f>DAY(Таблица14[[#This Row],[Д/проводки]])</f>
        <v>26</v>
      </c>
      <c r="M1590" s="19">
        <f>MONTH(Таблица14[[#This Row],[Д/проводки]])</f>
        <v>1</v>
      </c>
      <c r="N1590" s="19">
        <f>YEAR(Таблица14[[#This Row],[Д/проводки]])</f>
        <v>2016</v>
      </c>
    </row>
    <row r="1591" spans="1:14" x14ac:dyDescent="0.25">
      <c r="A1591" s="30">
        <v>11947805</v>
      </c>
      <c r="B1591" s="30" t="s">
        <v>3218</v>
      </c>
      <c r="C1591" s="16" t="s">
        <v>3218</v>
      </c>
      <c r="D1591" s="16" t="s">
        <v>3218</v>
      </c>
      <c r="E1591" s="16" t="s">
        <v>3218</v>
      </c>
      <c r="F1591" s="16" t="s">
        <v>3218</v>
      </c>
      <c r="G1591" s="30">
        <v>1002</v>
      </c>
      <c r="H1591" s="30">
        <v>4</v>
      </c>
      <c r="I1591" s="30">
        <v>39932</v>
      </c>
      <c r="J1591" s="38">
        <v>42396</v>
      </c>
      <c r="K1591" s="30">
        <v>55268</v>
      </c>
      <c r="L1591" s="19">
        <f>DAY(Таблица14[[#This Row],[Д/проводки]])</f>
        <v>27</v>
      </c>
      <c r="M1591" s="19">
        <f>MONTH(Таблица14[[#This Row],[Д/проводки]])</f>
        <v>1</v>
      </c>
      <c r="N1591" s="19">
        <f>YEAR(Таблица14[[#This Row],[Д/проводки]])</f>
        <v>2016</v>
      </c>
    </row>
    <row r="1592" spans="1:14" x14ac:dyDescent="0.25">
      <c r="A1592" s="30">
        <v>765120</v>
      </c>
      <c r="B1592" s="30" t="s">
        <v>863</v>
      </c>
      <c r="C1592" s="16" t="s">
        <v>2940</v>
      </c>
      <c r="D1592" s="16">
        <v>15</v>
      </c>
      <c r="E1592" s="16" t="s">
        <v>2937</v>
      </c>
      <c r="F1592" s="30" t="s">
        <v>811</v>
      </c>
      <c r="G1592" s="30">
        <v>1001</v>
      </c>
      <c r="H1592" s="30">
        <v>2</v>
      </c>
      <c r="I1592" s="30">
        <v>1811.6</v>
      </c>
      <c r="J1592" s="38">
        <v>42397</v>
      </c>
      <c r="K1592" s="30">
        <v>2756</v>
      </c>
      <c r="L1592" s="19">
        <f>DAY(Таблица14[[#This Row],[Д/проводки]])</f>
        <v>28</v>
      </c>
      <c r="M1592" s="19">
        <f>MONTH(Таблица14[[#This Row],[Д/проводки]])</f>
        <v>1</v>
      </c>
      <c r="N1592" s="19">
        <f>YEAR(Таблица14[[#This Row],[Д/проводки]])</f>
        <v>2016</v>
      </c>
    </row>
    <row r="1593" spans="1:14" x14ac:dyDescent="0.25">
      <c r="A1593" s="30">
        <v>37845</v>
      </c>
      <c r="B1593" s="30" t="s">
        <v>520</v>
      </c>
      <c r="C1593" s="16" t="s">
        <v>2980</v>
      </c>
      <c r="D1593" s="16">
        <v>16</v>
      </c>
      <c r="E1593" s="16" t="s">
        <v>2964</v>
      </c>
      <c r="F1593" s="30" t="s">
        <v>810</v>
      </c>
      <c r="G1593" s="30">
        <v>1002</v>
      </c>
      <c r="H1593" s="30">
        <v>4</v>
      </c>
      <c r="I1593" s="30">
        <v>10847.44</v>
      </c>
      <c r="J1593" s="38">
        <v>42397</v>
      </c>
      <c r="K1593" s="30">
        <v>16000</v>
      </c>
      <c r="L1593" s="19">
        <f>DAY(Таблица14[[#This Row],[Д/проводки]])</f>
        <v>28</v>
      </c>
      <c r="M1593" s="19">
        <f>MONTH(Таблица14[[#This Row],[Д/проводки]])</f>
        <v>1</v>
      </c>
      <c r="N1593" s="19">
        <f>YEAR(Таблица14[[#This Row],[Д/проводки]])</f>
        <v>2016</v>
      </c>
    </row>
    <row r="1594" spans="1:14" x14ac:dyDescent="0.25">
      <c r="A1594" s="30">
        <v>964285</v>
      </c>
      <c r="B1594" s="30" t="s">
        <v>939</v>
      </c>
      <c r="C1594" s="16" t="s">
        <v>3157</v>
      </c>
      <c r="D1594" s="16">
        <v>13</v>
      </c>
      <c r="E1594" s="16" t="s">
        <v>3206</v>
      </c>
      <c r="F1594" s="30" t="s">
        <v>811</v>
      </c>
      <c r="G1594" s="30">
        <v>1002</v>
      </c>
      <c r="H1594" s="30">
        <v>2</v>
      </c>
      <c r="I1594" s="30">
        <v>986.46</v>
      </c>
      <c r="J1594" s="38">
        <v>42397</v>
      </c>
      <c r="K1594" s="30">
        <v>1440</v>
      </c>
      <c r="L1594" s="19">
        <f>DAY(Таблица14[[#This Row],[Д/проводки]])</f>
        <v>28</v>
      </c>
      <c r="M1594" s="19">
        <f>MONTH(Таблица14[[#This Row],[Д/проводки]])</f>
        <v>1</v>
      </c>
      <c r="N1594" s="19">
        <f>YEAR(Таблица14[[#This Row],[Д/проводки]])</f>
        <v>2016</v>
      </c>
    </row>
    <row r="1595" spans="1:14" x14ac:dyDescent="0.25">
      <c r="A1595" s="30">
        <v>455514</v>
      </c>
      <c r="B1595" s="30" t="s">
        <v>912</v>
      </c>
      <c r="C1595" s="16" t="s">
        <v>2979</v>
      </c>
      <c r="D1595" s="16">
        <v>15</v>
      </c>
      <c r="E1595" s="16" t="s">
        <v>2978</v>
      </c>
      <c r="F1595" s="30" t="s">
        <v>811</v>
      </c>
      <c r="G1595" s="30">
        <v>1001</v>
      </c>
      <c r="H1595" s="30">
        <v>2</v>
      </c>
      <c r="I1595" s="30">
        <v>2075.37</v>
      </c>
      <c r="J1595" s="38">
        <v>42401</v>
      </c>
      <c r="K1595" s="30">
        <v>2874</v>
      </c>
      <c r="L1595" s="19">
        <f>DAY(Таблица14[[#This Row],[Д/проводки]])</f>
        <v>1</v>
      </c>
      <c r="M1595" s="19">
        <f>MONTH(Таблица14[[#This Row],[Д/проводки]])</f>
        <v>2</v>
      </c>
      <c r="N1595" s="19">
        <f>YEAR(Таблица14[[#This Row],[Д/проводки]])</f>
        <v>2016</v>
      </c>
    </row>
    <row r="1596" spans="1:14" x14ac:dyDescent="0.25">
      <c r="A1596" s="30">
        <v>895826</v>
      </c>
      <c r="B1596" s="30" t="s">
        <v>954</v>
      </c>
      <c r="C1596" s="16" t="s">
        <v>2625</v>
      </c>
      <c r="D1596" s="16">
        <v>16</v>
      </c>
      <c r="E1596" s="16" t="s">
        <v>2974</v>
      </c>
      <c r="F1596" s="30" t="s">
        <v>811</v>
      </c>
      <c r="G1596" s="30">
        <v>1001</v>
      </c>
      <c r="H1596" s="30">
        <v>1</v>
      </c>
      <c r="I1596" s="30">
        <v>1080.76</v>
      </c>
      <c r="J1596" s="38">
        <v>42401</v>
      </c>
      <c r="K1596" s="30">
        <v>1660</v>
      </c>
      <c r="L1596" s="19">
        <f>DAY(Таблица14[[#This Row],[Д/проводки]])</f>
        <v>1</v>
      </c>
      <c r="M1596" s="19">
        <f>MONTH(Таблица14[[#This Row],[Д/проводки]])</f>
        <v>2</v>
      </c>
      <c r="N1596" s="19">
        <f>YEAR(Таблица14[[#This Row],[Д/проводки]])</f>
        <v>2016</v>
      </c>
    </row>
    <row r="1597" spans="1:14" x14ac:dyDescent="0.25">
      <c r="A1597" s="30">
        <v>964285</v>
      </c>
      <c r="B1597" s="30" t="s">
        <v>939</v>
      </c>
      <c r="C1597" s="16" t="s">
        <v>3157</v>
      </c>
      <c r="D1597" s="16">
        <v>13</v>
      </c>
      <c r="E1597" s="16" t="s">
        <v>3206</v>
      </c>
      <c r="F1597" s="30" t="s">
        <v>811</v>
      </c>
      <c r="G1597" s="30">
        <v>1001</v>
      </c>
      <c r="H1597" s="30">
        <v>2</v>
      </c>
      <c r="I1597" s="30">
        <v>1027.54</v>
      </c>
      <c r="J1597" s="38">
        <v>42401</v>
      </c>
      <c r="K1597" s="30">
        <v>1440</v>
      </c>
      <c r="L1597" s="19">
        <f>DAY(Таблица14[[#This Row],[Д/проводки]])</f>
        <v>1</v>
      </c>
      <c r="M1597" s="19">
        <f>MONTH(Таблица14[[#This Row],[Д/проводки]])</f>
        <v>2</v>
      </c>
      <c r="N1597" s="19">
        <f>YEAR(Таблица14[[#This Row],[Д/проводки]])</f>
        <v>2016</v>
      </c>
    </row>
    <row r="1598" spans="1:14" x14ac:dyDescent="0.25">
      <c r="A1598" s="30">
        <v>36225</v>
      </c>
      <c r="B1598" s="30" t="s">
        <v>945</v>
      </c>
      <c r="C1598" s="16" t="s">
        <v>2940</v>
      </c>
      <c r="D1598" s="16">
        <v>15</v>
      </c>
      <c r="E1598" s="16" t="s">
        <v>2937</v>
      </c>
      <c r="F1598" s="30" t="s">
        <v>811</v>
      </c>
      <c r="G1598" s="30">
        <v>1001</v>
      </c>
      <c r="H1598" s="30">
        <v>1</v>
      </c>
      <c r="I1598" s="30">
        <v>980.48</v>
      </c>
      <c r="J1598" s="38">
        <v>42405</v>
      </c>
      <c r="K1598" s="30">
        <v>1479</v>
      </c>
      <c r="L1598" s="19">
        <f>DAY(Таблица14[[#This Row],[Д/проводки]])</f>
        <v>5</v>
      </c>
      <c r="M1598" s="19">
        <f>MONTH(Таблица14[[#This Row],[Д/проводки]])</f>
        <v>2</v>
      </c>
      <c r="N1598" s="19">
        <f>YEAR(Таблица14[[#This Row],[Д/проводки]])</f>
        <v>2016</v>
      </c>
    </row>
    <row r="1599" spans="1:14" x14ac:dyDescent="0.25">
      <c r="A1599" s="30">
        <v>408929</v>
      </c>
      <c r="B1599" s="30" t="s">
        <v>722</v>
      </c>
      <c r="C1599" s="16" t="s">
        <v>2951</v>
      </c>
      <c r="D1599" s="16">
        <v>16</v>
      </c>
      <c r="E1599" s="16" t="s">
        <v>2950</v>
      </c>
      <c r="F1599" s="30" t="s">
        <v>810</v>
      </c>
      <c r="G1599" s="30">
        <v>1001</v>
      </c>
      <c r="H1599" s="30">
        <v>4</v>
      </c>
      <c r="I1599" s="30">
        <v>10847.44</v>
      </c>
      <c r="J1599" s="38">
        <v>42405</v>
      </c>
      <c r="K1599" s="30">
        <v>16000</v>
      </c>
      <c r="L1599" s="19">
        <f>DAY(Таблица14[[#This Row],[Д/проводки]])</f>
        <v>5</v>
      </c>
      <c r="M1599" s="19">
        <f>MONTH(Таблица14[[#This Row],[Д/проводки]])</f>
        <v>2</v>
      </c>
      <c r="N1599" s="19">
        <f>YEAR(Таблица14[[#This Row],[Д/проводки]])</f>
        <v>2016</v>
      </c>
    </row>
    <row r="1600" spans="1:14" x14ac:dyDescent="0.25">
      <c r="A1600" s="30">
        <v>661900</v>
      </c>
      <c r="B1600" s="30" t="s">
        <v>327</v>
      </c>
      <c r="C1600" s="16" t="s">
        <v>927</v>
      </c>
      <c r="D1600" s="16">
        <v>14</v>
      </c>
      <c r="E1600" s="16" t="s">
        <v>2941</v>
      </c>
      <c r="F1600" s="30" t="s">
        <v>810</v>
      </c>
      <c r="G1600" s="30">
        <v>1002</v>
      </c>
      <c r="H1600" s="30">
        <v>4</v>
      </c>
      <c r="I1600" s="30">
        <v>7050.84</v>
      </c>
      <c r="J1600" s="38">
        <v>42405</v>
      </c>
      <c r="K1600" s="30">
        <v>10400</v>
      </c>
      <c r="L1600" s="19">
        <f>DAY(Таблица14[[#This Row],[Д/проводки]])</f>
        <v>5</v>
      </c>
      <c r="M1600" s="19">
        <f>MONTH(Таблица14[[#This Row],[Д/проводки]])</f>
        <v>2</v>
      </c>
      <c r="N1600" s="19">
        <f>YEAR(Таблица14[[#This Row],[Д/проводки]])</f>
        <v>2016</v>
      </c>
    </row>
    <row r="1601" spans="1:14" x14ac:dyDescent="0.25">
      <c r="A1601" s="30">
        <v>662536</v>
      </c>
      <c r="B1601" s="30" t="s">
        <v>224</v>
      </c>
      <c r="C1601" s="16" t="s">
        <v>2959</v>
      </c>
      <c r="D1601" s="16">
        <v>16</v>
      </c>
      <c r="E1601" s="16" t="s">
        <v>2958</v>
      </c>
      <c r="F1601" s="30" t="s">
        <v>810</v>
      </c>
      <c r="G1601" s="30">
        <v>1001</v>
      </c>
      <c r="H1601" s="30">
        <v>4</v>
      </c>
      <c r="I1601" s="30">
        <v>8322.0400000000009</v>
      </c>
      <c r="J1601" s="38">
        <v>42406</v>
      </c>
      <c r="K1601" s="30">
        <v>13808</v>
      </c>
      <c r="L1601" s="19">
        <f>DAY(Таблица14[[#This Row],[Д/проводки]])</f>
        <v>6</v>
      </c>
      <c r="M1601" s="19">
        <f>MONTH(Таблица14[[#This Row],[Д/проводки]])</f>
        <v>2</v>
      </c>
      <c r="N1601" s="19">
        <f>YEAR(Таблица14[[#This Row],[Д/проводки]])</f>
        <v>2016</v>
      </c>
    </row>
    <row r="1602" spans="1:14" x14ac:dyDescent="0.25">
      <c r="A1602" s="30">
        <v>665695</v>
      </c>
      <c r="B1602" s="30" t="s">
        <v>250</v>
      </c>
      <c r="C1602" s="16" t="s">
        <v>2967</v>
      </c>
      <c r="D1602" s="16">
        <v>15</v>
      </c>
      <c r="E1602" s="16" t="s">
        <v>2948</v>
      </c>
      <c r="F1602" s="30" t="s">
        <v>810</v>
      </c>
      <c r="G1602" s="30">
        <v>1002</v>
      </c>
      <c r="H1602" s="30">
        <v>4</v>
      </c>
      <c r="I1602" s="30">
        <v>7188.98</v>
      </c>
      <c r="J1602" s="38">
        <v>42408</v>
      </c>
      <c r="K1602" s="30">
        <v>12648</v>
      </c>
      <c r="L1602" s="19">
        <f>DAY(Таблица14[[#This Row],[Д/проводки]])</f>
        <v>8</v>
      </c>
      <c r="M1602" s="19">
        <f>MONTH(Таблица14[[#This Row],[Д/проводки]])</f>
        <v>2</v>
      </c>
      <c r="N1602" s="19">
        <f>YEAR(Таблица14[[#This Row],[Д/проводки]])</f>
        <v>2016</v>
      </c>
    </row>
    <row r="1603" spans="1:14" x14ac:dyDescent="0.25">
      <c r="A1603" s="30">
        <v>20185</v>
      </c>
      <c r="B1603" s="30" t="s">
        <v>931</v>
      </c>
      <c r="C1603" s="16" t="s">
        <v>3144</v>
      </c>
      <c r="D1603" s="16">
        <v>14</v>
      </c>
      <c r="E1603" s="16" t="s">
        <v>2941</v>
      </c>
      <c r="F1603" s="30" t="s">
        <v>811</v>
      </c>
      <c r="G1603" s="30">
        <v>1002</v>
      </c>
      <c r="H1603" s="30">
        <v>2</v>
      </c>
      <c r="I1603" s="30">
        <v>1451.84</v>
      </c>
      <c r="J1603" s="38">
        <v>42409</v>
      </c>
      <c r="K1603" s="30">
        <v>1804</v>
      </c>
      <c r="L1603" s="19">
        <f>DAY(Таблица14[[#This Row],[Д/проводки]])</f>
        <v>9</v>
      </c>
      <c r="M1603" s="19">
        <f>MONTH(Таблица14[[#This Row],[Д/проводки]])</f>
        <v>2</v>
      </c>
      <c r="N1603" s="19">
        <f>YEAR(Таблица14[[#This Row],[Д/проводки]])</f>
        <v>2016</v>
      </c>
    </row>
    <row r="1604" spans="1:14" x14ac:dyDescent="0.25">
      <c r="A1604" s="30">
        <v>408890</v>
      </c>
      <c r="B1604" s="30" t="s">
        <v>105</v>
      </c>
      <c r="C1604" s="16" t="s">
        <v>2645</v>
      </c>
      <c r="D1604" s="16">
        <v>15</v>
      </c>
      <c r="E1604" s="16" t="s">
        <v>2937</v>
      </c>
      <c r="F1604" s="30" t="s">
        <v>810</v>
      </c>
      <c r="G1604" s="30">
        <v>1001</v>
      </c>
      <c r="H1604" s="30">
        <v>4</v>
      </c>
      <c r="I1604" s="30">
        <v>9000</v>
      </c>
      <c r="J1604" s="38">
        <v>42410</v>
      </c>
      <c r="K1604" s="30">
        <v>13276</v>
      </c>
      <c r="L1604" s="19">
        <f>DAY(Таблица14[[#This Row],[Д/проводки]])</f>
        <v>10</v>
      </c>
      <c r="M1604" s="19">
        <f>MONTH(Таблица14[[#This Row],[Д/проводки]])</f>
        <v>2</v>
      </c>
      <c r="N1604" s="19">
        <f>YEAR(Таблица14[[#This Row],[Д/проводки]])</f>
        <v>2016</v>
      </c>
    </row>
    <row r="1605" spans="1:14" x14ac:dyDescent="0.25">
      <c r="A1605" s="30">
        <v>941464</v>
      </c>
      <c r="B1605" s="30" t="s">
        <v>923</v>
      </c>
      <c r="C1605" s="16" t="s">
        <v>3133</v>
      </c>
      <c r="D1605" s="16">
        <v>13</v>
      </c>
      <c r="E1605" s="16" t="s">
        <v>3206</v>
      </c>
      <c r="F1605" s="30" t="s">
        <v>811</v>
      </c>
      <c r="G1605" s="30">
        <v>1002</v>
      </c>
      <c r="H1605" s="30">
        <v>4</v>
      </c>
      <c r="I1605" s="30">
        <v>1910.08</v>
      </c>
      <c r="J1605" s="38">
        <v>42412</v>
      </c>
      <c r="K1605" s="30">
        <v>2880</v>
      </c>
      <c r="L1605" s="19">
        <f>DAY(Таблица14[[#This Row],[Д/проводки]])</f>
        <v>12</v>
      </c>
      <c r="M1605" s="19">
        <f>MONTH(Таблица14[[#This Row],[Д/проводки]])</f>
        <v>2</v>
      </c>
      <c r="N1605" s="19">
        <f>YEAR(Таблица14[[#This Row],[Д/проводки]])</f>
        <v>2016</v>
      </c>
    </row>
    <row r="1606" spans="1:14" x14ac:dyDescent="0.25">
      <c r="A1606" s="30">
        <v>759255</v>
      </c>
      <c r="B1606" s="30" t="s">
        <v>156</v>
      </c>
      <c r="C1606" s="16" t="s">
        <v>2954</v>
      </c>
      <c r="D1606" s="16">
        <v>15</v>
      </c>
      <c r="E1606" s="16" t="s">
        <v>2937</v>
      </c>
      <c r="F1606" s="30" t="s">
        <v>810</v>
      </c>
      <c r="G1606" s="30">
        <v>1001</v>
      </c>
      <c r="H1606" s="30">
        <v>4</v>
      </c>
      <c r="I1606" s="30">
        <v>9000</v>
      </c>
      <c r="J1606" s="38">
        <v>42413</v>
      </c>
      <c r="K1606" s="30">
        <v>13276</v>
      </c>
      <c r="L1606" s="19">
        <f>DAY(Таблица14[[#This Row],[Д/проводки]])</f>
        <v>13</v>
      </c>
      <c r="M1606" s="19">
        <f>MONTH(Таблица14[[#This Row],[Д/проводки]])</f>
        <v>2</v>
      </c>
      <c r="N1606" s="19">
        <f>YEAR(Таблица14[[#This Row],[Д/проводки]])</f>
        <v>2016</v>
      </c>
    </row>
    <row r="1607" spans="1:14" x14ac:dyDescent="0.25">
      <c r="A1607" s="30">
        <v>941464</v>
      </c>
      <c r="B1607" s="30" t="s">
        <v>923</v>
      </c>
      <c r="C1607" s="16" t="s">
        <v>3133</v>
      </c>
      <c r="D1607" s="16">
        <v>13</v>
      </c>
      <c r="E1607" s="16" t="s">
        <v>3206</v>
      </c>
      <c r="F1607" s="30" t="s">
        <v>811</v>
      </c>
      <c r="G1607" s="30">
        <v>1002</v>
      </c>
      <c r="H1607" s="30">
        <v>4</v>
      </c>
      <c r="I1607" s="30">
        <v>1910.04</v>
      </c>
      <c r="J1607" s="38">
        <v>42414</v>
      </c>
      <c r="K1607" s="30">
        <v>2880</v>
      </c>
      <c r="L1607" s="19">
        <f>DAY(Таблица14[[#This Row],[Д/проводки]])</f>
        <v>14</v>
      </c>
      <c r="M1607" s="19">
        <f>MONTH(Таблица14[[#This Row],[Д/проводки]])</f>
        <v>2</v>
      </c>
      <c r="N1607" s="19">
        <f>YEAR(Таблица14[[#This Row],[Д/проводки]])</f>
        <v>2016</v>
      </c>
    </row>
    <row r="1608" spans="1:14" x14ac:dyDescent="0.25">
      <c r="A1608" s="30">
        <v>763942</v>
      </c>
      <c r="B1608" s="30" t="s">
        <v>901</v>
      </c>
      <c r="C1608" s="16" t="s">
        <v>899</v>
      </c>
      <c r="D1608" s="16">
        <v>14</v>
      </c>
      <c r="E1608" s="16" t="s">
        <v>2938</v>
      </c>
      <c r="F1608" s="30" t="s">
        <v>811</v>
      </c>
      <c r="G1608" s="30">
        <v>1001</v>
      </c>
      <c r="H1608" s="30">
        <v>2</v>
      </c>
      <c r="I1608" s="30">
        <v>1637.28</v>
      </c>
      <c r="J1608" s="38">
        <v>42417</v>
      </c>
      <c r="K1608" s="30">
        <v>2440</v>
      </c>
      <c r="L1608" s="19">
        <f>DAY(Таблица14[[#This Row],[Д/проводки]])</f>
        <v>17</v>
      </c>
      <c r="M1608" s="19">
        <f>MONTH(Таблица14[[#This Row],[Д/проводки]])</f>
        <v>2</v>
      </c>
      <c r="N1608" s="19">
        <f>YEAR(Таблица14[[#This Row],[Д/проводки]])</f>
        <v>2016</v>
      </c>
    </row>
    <row r="1609" spans="1:14" x14ac:dyDescent="0.25">
      <c r="A1609" s="30">
        <v>20185</v>
      </c>
      <c r="B1609" s="30" t="s">
        <v>931</v>
      </c>
      <c r="C1609" s="16" t="s">
        <v>3144</v>
      </c>
      <c r="D1609" s="16">
        <v>14</v>
      </c>
      <c r="E1609" s="16" t="s">
        <v>2941</v>
      </c>
      <c r="F1609" s="30" t="s">
        <v>811</v>
      </c>
      <c r="G1609" s="30">
        <v>1002</v>
      </c>
      <c r="H1609" s="30">
        <v>8</v>
      </c>
      <c r="I1609" s="30">
        <v>5807.36</v>
      </c>
      <c r="J1609" s="38">
        <v>42417</v>
      </c>
      <c r="K1609" s="30">
        <v>7216</v>
      </c>
      <c r="L1609" s="19">
        <f>DAY(Таблица14[[#This Row],[Д/проводки]])</f>
        <v>17</v>
      </c>
      <c r="M1609" s="19">
        <f>MONTH(Таблица14[[#This Row],[Д/проводки]])</f>
        <v>2</v>
      </c>
      <c r="N1609" s="19">
        <f>YEAR(Таблица14[[#This Row],[Д/проводки]])</f>
        <v>2016</v>
      </c>
    </row>
    <row r="1610" spans="1:14" x14ac:dyDescent="0.25">
      <c r="A1610" s="30">
        <v>964285</v>
      </c>
      <c r="B1610" s="30" t="s">
        <v>939</v>
      </c>
      <c r="C1610" s="16" t="s">
        <v>3157</v>
      </c>
      <c r="D1610" s="16">
        <v>13</v>
      </c>
      <c r="E1610" s="16" t="s">
        <v>3206</v>
      </c>
      <c r="F1610" s="30" t="s">
        <v>811</v>
      </c>
      <c r="G1610" s="30">
        <v>1002</v>
      </c>
      <c r="H1610" s="30">
        <v>4</v>
      </c>
      <c r="I1610" s="30">
        <v>1972.92</v>
      </c>
      <c r="J1610" s="38">
        <v>42417</v>
      </c>
      <c r="K1610" s="30">
        <v>2880</v>
      </c>
      <c r="L1610" s="19">
        <f>DAY(Таблица14[[#This Row],[Д/проводки]])</f>
        <v>17</v>
      </c>
      <c r="M1610" s="19">
        <f>MONTH(Таблица14[[#This Row],[Д/проводки]])</f>
        <v>2</v>
      </c>
      <c r="N1610" s="19">
        <f>YEAR(Таблица14[[#This Row],[Д/проводки]])</f>
        <v>2016</v>
      </c>
    </row>
    <row r="1611" spans="1:14" x14ac:dyDescent="0.25">
      <c r="A1611" s="30">
        <v>763942</v>
      </c>
      <c r="B1611" s="30" t="s">
        <v>901</v>
      </c>
      <c r="C1611" s="16" t="s">
        <v>899</v>
      </c>
      <c r="D1611" s="16">
        <v>14</v>
      </c>
      <c r="E1611" s="16" t="s">
        <v>2938</v>
      </c>
      <c r="F1611" s="30" t="s">
        <v>811</v>
      </c>
      <c r="G1611" s="30">
        <v>1002</v>
      </c>
      <c r="H1611" s="30">
        <v>1</v>
      </c>
      <c r="I1611" s="30">
        <v>818.64</v>
      </c>
      <c r="J1611" s="38">
        <v>42418</v>
      </c>
      <c r="K1611" s="30">
        <v>1220</v>
      </c>
      <c r="L1611" s="19">
        <f>DAY(Таблица14[[#This Row],[Д/проводки]])</f>
        <v>18</v>
      </c>
      <c r="M1611" s="19">
        <f>MONTH(Таблица14[[#This Row],[Д/проводки]])</f>
        <v>2</v>
      </c>
      <c r="N1611" s="19">
        <f>YEAR(Таблица14[[#This Row],[Д/проводки]])</f>
        <v>2016</v>
      </c>
    </row>
    <row r="1612" spans="1:14" x14ac:dyDescent="0.25">
      <c r="A1612" s="30">
        <v>11976640</v>
      </c>
      <c r="B1612" s="30" t="s">
        <v>3218</v>
      </c>
      <c r="C1612" s="16" t="s">
        <v>3218</v>
      </c>
      <c r="D1612" s="16" t="s">
        <v>3218</v>
      </c>
      <c r="E1612" s="16" t="s">
        <v>3218</v>
      </c>
      <c r="F1612" s="16" t="s">
        <v>3218</v>
      </c>
      <c r="G1612" s="30">
        <v>1002</v>
      </c>
      <c r="H1612" s="30">
        <v>4</v>
      </c>
      <c r="I1612" s="30">
        <v>10586.4</v>
      </c>
      <c r="J1612" s="38">
        <v>42419</v>
      </c>
      <c r="K1612" s="30">
        <v>13368</v>
      </c>
      <c r="L1612" s="19">
        <f>DAY(Таблица14[[#This Row],[Д/проводки]])</f>
        <v>19</v>
      </c>
      <c r="M1612" s="19">
        <f>MONTH(Таблица14[[#This Row],[Д/проводки]])</f>
        <v>2</v>
      </c>
      <c r="N1612" s="19">
        <f>YEAR(Таблица14[[#This Row],[Д/проводки]])</f>
        <v>2016</v>
      </c>
    </row>
    <row r="1613" spans="1:14" x14ac:dyDescent="0.25">
      <c r="A1613" s="30">
        <v>759256</v>
      </c>
      <c r="B1613" s="30" t="s">
        <v>102</v>
      </c>
      <c r="C1613" s="16" t="s">
        <v>2962</v>
      </c>
      <c r="D1613" s="16">
        <v>15</v>
      </c>
      <c r="E1613" s="16" t="s">
        <v>2937</v>
      </c>
      <c r="F1613" s="30" t="s">
        <v>810</v>
      </c>
      <c r="G1613" s="30">
        <v>1002</v>
      </c>
      <c r="H1613" s="30">
        <v>4</v>
      </c>
      <c r="I1613" s="30">
        <v>8576.24</v>
      </c>
      <c r="J1613" s="38">
        <v>42421</v>
      </c>
      <c r="K1613" s="30">
        <v>12652</v>
      </c>
      <c r="L1613" s="19">
        <f>DAY(Таблица14[[#This Row],[Д/проводки]])</f>
        <v>21</v>
      </c>
      <c r="M1613" s="19">
        <f>MONTH(Таблица14[[#This Row],[Д/проводки]])</f>
        <v>2</v>
      </c>
      <c r="N1613" s="19">
        <f>YEAR(Таблица14[[#This Row],[Д/проводки]])</f>
        <v>2016</v>
      </c>
    </row>
    <row r="1614" spans="1:14" x14ac:dyDescent="0.25">
      <c r="A1614" s="30">
        <v>20185</v>
      </c>
      <c r="B1614" s="30" t="s">
        <v>931</v>
      </c>
      <c r="C1614" s="16" t="s">
        <v>3144</v>
      </c>
      <c r="D1614" s="16">
        <v>14</v>
      </c>
      <c r="E1614" s="16" t="s">
        <v>2941</v>
      </c>
      <c r="F1614" s="30" t="s">
        <v>811</v>
      </c>
      <c r="G1614" s="30">
        <v>1001</v>
      </c>
      <c r="H1614" s="30">
        <v>4</v>
      </c>
      <c r="I1614" s="30">
        <v>2940.4</v>
      </c>
      <c r="J1614" s="38">
        <v>42422</v>
      </c>
      <c r="K1614" s="30">
        <v>3608</v>
      </c>
      <c r="L1614" s="19">
        <f>DAY(Таблица14[[#This Row],[Д/проводки]])</f>
        <v>22</v>
      </c>
      <c r="M1614" s="19">
        <f>MONTH(Таблица14[[#This Row],[Д/проводки]])</f>
        <v>2</v>
      </c>
      <c r="N1614" s="19">
        <f>YEAR(Таблица14[[#This Row],[Д/проводки]])</f>
        <v>2016</v>
      </c>
    </row>
    <row r="1615" spans="1:14" x14ac:dyDescent="0.25">
      <c r="A1615" s="30">
        <v>886827</v>
      </c>
      <c r="B1615" s="30" t="s">
        <v>305</v>
      </c>
      <c r="C1615" s="16" t="s">
        <v>3129</v>
      </c>
      <c r="D1615" s="16">
        <v>13</v>
      </c>
      <c r="E1615" s="16" t="s">
        <v>3206</v>
      </c>
      <c r="F1615" s="30" t="s">
        <v>810</v>
      </c>
      <c r="G1615" s="30">
        <v>1001</v>
      </c>
      <c r="H1615" s="30">
        <v>4</v>
      </c>
      <c r="I1615" s="30">
        <v>4271.28</v>
      </c>
      <c r="J1615" s="38">
        <v>42423</v>
      </c>
      <c r="K1615" s="30">
        <v>7816</v>
      </c>
      <c r="L1615" s="19">
        <f>DAY(Таблица14[[#This Row],[Д/проводки]])</f>
        <v>23</v>
      </c>
      <c r="M1615" s="19">
        <f>MONTH(Таблица14[[#This Row],[Д/проводки]])</f>
        <v>2</v>
      </c>
      <c r="N1615" s="19">
        <f>YEAR(Таблица14[[#This Row],[Д/проводки]])</f>
        <v>2016</v>
      </c>
    </row>
    <row r="1616" spans="1:14" x14ac:dyDescent="0.25">
      <c r="A1616" s="30">
        <v>408898</v>
      </c>
      <c r="B1616" s="30" t="s">
        <v>96</v>
      </c>
      <c r="C1616" s="16" t="s">
        <v>3181</v>
      </c>
      <c r="D1616" s="16">
        <v>15</v>
      </c>
      <c r="E1616" s="16" t="s">
        <v>2937</v>
      </c>
      <c r="F1616" s="30" t="s">
        <v>810</v>
      </c>
      <c r="G1616" s="30">
        <v>1002</v>
      </c>
      <c r="H1616" s="30">
        <v>4</v>
      </c>
      <c r="I1616" s="30">
        <v>9000</v>
      </c>
      <c r="J1616" s="38">
        <v>42423</v>
      </c>
      <c r="K1616" s="30">
        <v>13276</v>
      </c>
      <c r="L1616" s="19">
        <f>DAY(Таблица14[[#This Row],[Д/проводки]])</f>
        <v>23</v>
      </c>
      <c r="M1616" s="19">
        <f>MONTH(Таблица14[[#This Row],[Д/проводки]])</f>
        <v>2</v>
      </c>
      <c r="N1616" s="19">
        <f>YEAR(Таблица14[[#This Row],[Д/проводки]])</f>
        <v>2016</v>
      </c>
    </row>
    <row r="1617" spans="1:14" x14ac:dyDescent="0.25">
      <c r="A1617" s="30">
        <v>661644</v>
      </c>
      <c r="B1617" s="30" t="s">
        <v>682</v>
      </c>
      <c r="C1617" s="16" t="s">
        <v>877</v>
      </c>
      <c r="D1617" s="16">
        <v>16</v>
      </c>
      <c r="E1617" s="16" t="s">
        <v>2950</v>
      </c>
      <c r="F1617" s="30" t="s">
        <v>810</v>
      </c>
      <c r="G1617" s="30">
        <v>1002</v>
      </c>
      <c r="H1617" s="30">
        <v>4</v>
      </c>
      <c r="I1617" s="30">
        <v>10339</v>
      </c>
      <c r="J1617" s="38">
        <v>42425</v>
      </c>
      <c r="K1617" s="30">
        <v>15252</v>
      </c>
      <c r="L1617" s="19">
        <f>DAY(Таблица14[[#This Row],[Д/проводки]])</f>
        <v>25</v>
      </c>
      <c r="M1617" s="19">
        <f>MONTH(Таблица14[[#This Row],[Д/проводки]])</f>
        <v>2</v>
      </c>
      <c r="N1617" s="19">
        <f>YEAR(Таблица14[[#This Row],[Д/проводки]])</f>
        <v>2016</v>
      </c>
    </row>
    <row r="1618" spans="1:14" x14ac:dyDescent="0.25">
      <c r="A1618" s="30">
        <v>765120</v>
      </c>
      <c r="B1618" s="30" t="s">
        <v>863</v>
      </c>
      <c r="C1618" s="16" t="s">
        <v>2940</v>
      </c>
      <c r="D1618" s="16">
        <v>15</v>
      </c>
      <c r="E1618" s="16" t="s">
        <v>2937</v>
      </c>
      <c r="F1618" s="30" t="s">
        <v>811</v>
      </c>
      <c r="G1618" s="30">
        <v>1001</v>
      </c>
      <c r="H1618" s="30">
        <v>1</v>
      </c>
      <c r="I1618" s="30">
        <v>905.8</v>
      </c>
      <c r="J1618" s="38">
        <v>42426</v>
      </c>
      <c r="K1618" s="30">
        <v>1378</v>
      </c>
      <c r="L1618" s="19">
        <f>DAY(Таблица14[[#This Row],[Д/проводки]])</f>
        <v>26</v>
      </c>
      <c r="M1618" s="19">
        <f>MONTH(Таблица14[[#This Row],[Д/проводки]])</f>
        <v>2</v>
      </c>
      <c r="N1618" s="19">
        <f>YEAR(Таблица14[[#This Row],[Д/проводки]])</f>
        <v>2016</v>
      </c>
    </row>
    <row r="1619" spans="1:14" x14ac:dyDescent="0.25">
      <c r="A1619" s="30">
        <v>20185</v>
      </c>
      <c r="B1619" s="30" t="s">
        <v>931</v>
      </c>
      <c r="C1619" s="16" t="s">
        <v>3144</v>
      </c>
      <c r="D1619" s="16">
        <v>14</v>
      </c>
      <c r="E1619" s="16" t="s">
        <v>2941</v>
      </c>
      <c r="F1619" s="30" t="s">
        <v>811</v>
      </c>
      <c r="G1619" s="30">
        <v>1002</v>
      </c>
      <c r="H1619" s="30">
        <v>2</v>
      </c>
      <c r="I1619" s="30">
        <v>1451.84</v>
      </c>
      <c r="J1619" s="38">
        <v>42426</v>
      </c>
      <c r="K1619" s="30">
        <v>1804</v>
      </c>
      <c r="L1619" s="19">
        <f>DAY(Таблица14[[#This Row],[Д/проводки]])</f>
        <v>26</v>
      </c>
      <c r="M1619" s="19">
        <f>MONTH(Таблица14[[#This Row],[Д/проводки]])</f>
        <v>2</v>
      </c>
      <c r="N1619" s="19">
        <f>YEAR(Таблица14[[#This Row],[Д/проводки]])</f>
        <v>2016</v>
      </c>
    </row>
    <row r="1620" spans="1:14" x14ac:dyDescent="0.25">
      <c r="A1620" s="30">
        <v>36225</v>
      </c>
      <c r="B1620" s="30" t="s">
        <v>945</v>
      </c>
      <c r="C1620" s="16" t="s">
        <v>2940</v>
      </c>
      <c r="D1620" s="16">
        <v>15</v>
      </c>
      <c r="E1620" s="16" t="s">
        <v>2937</v>
      </c>
      <c r="F1620" s="30" t="s">
        <v>811</v>
      </c>
      <c r="G1620" s="30">
        <v>1001</v>
      </c>
      <c r="H1620" s="30">
        <v>4</v>
      </c>
      <c r="I1620" s="30">
        <v>3921.92</v>
      </c>
      <c r="J1620" s="38">
        <v>42429</v>
      </c>
      <c r="K1620" s="30">
        <v>5916</v>
      </c>
      <c r="L1620" s="19">
        <f>DAY(Таблица14[[#This Row],[Д/проводки]])</f>
        <v>29</v>
      </c>
      <c r="M1620" s="19">
        <f>MONTH(Таблица14[[#This Row],[Д/проводки]])</f>
        <v>2</v>
      </c>
      <c r="N1620" s="19">
        <f>YEAR(Таблица14[[#This Row],[Д/проводки]])</f>
        <v>2016</v>
      </c>
    </row>
    <row r="1621" spans="1:14" x14ac:dyDescent="0.25">
      <c r="A1621" s="30">
        <v>964285</v>
      </c>
      <c r="B1621" s="30" t="s">
        <v>939</v>
      </c>
      <c r="C1621" s="16" t="s">
        <v>3157</v>
      </c>
      <c r="D1621" s="16">
        <v>13</v>
      </c>
      <c r="E1621" s="16" t="s">
        <v>3206</v>
      </c>
      <c r="F1621" s="30" t="s">
        <v>811</v>
      </c>
      <c r="G1621" s="30">
        <v>1001</v>
      </c>
      <c r="H1621" s="30">
        <v>4</v>
      </c>
      <c r="I1621" s="30">
        <v>2055.12</v>
      </c>
      <c r="J1621" s="38">
        <v>42431</v>
      </c>
      <c r="K1621" s="30">
        <v>2880</v>
      </c>
      <c r="L1621" s="19">
        <f>DAY(Таблица14[[#This Row],[Д/проводки]])</f>
        <v>2</v>
      </c>
      <c r="M1621" s="19">
        <f>MONTH(Таблица14[[#This Row],[Д/проводки]])</f>
        <v>3</v>
      </c>
      <c r="N1621" s="19">
        <f>YEAR(Таблица14[[#This Row],[Д/проводки]])</f>
        <v>2016</v>
      </c>
    </row>
    <row r="1622" spans="1:14" x14ac:dyDescent="0.25">
      <c r="A1622" s="30">
        <v>661725</v>
      </c>
      <c r="B1622" s="30" t="s">
        <v>208</v>
      </c>
      <c r="C1622" s="16" t="s">
        <v>2633</v>
      </c>
      <c r="D1622" s="16">
        <v>16</v>
      </c>
      <c r="E1622" s="16" t="s">
        <v>3208</v>
      </c>
      <c r="F1622" s="30" t="s">
        <v>810</v>
      </c>
      <c r="G1622" s="30">
        <v>1002</v>
      </c>
      <c r="H1622" s="30">
        <v>4</v>
      </c>
      <c r="I1622" s="30">
        <v>10847.44</v>
      </c>
      <c r="J1622" s="38">
        <v>42433</v>
      </c>
      <c r="K1622" s="30">
        <v>16000</v>
      </c>
      <c r="L1622" s="19">
        <f>DAY(Таблица14[[#This Row],[Д/проводки]])</f>
        <v>4</v>
      </c>
      <c r="M1622" s="19">
        <f>MONTH(Таблица14[[#This Row],[Д/проводки]])</f>
        <v>3</v>
      </c>
      <c r="N1622" s="19">
        <f>YEAR(Таблица14[[#This Row],[Д/проводки]])</f>
        <v>2016</v>
      </c>
    </row>
    <row r="1623" spans="1:14" x14ac:dyDescent="0.25">
      <c r="A1623" s="30">
        <v>806118</v>
      </c>
      <c r="B1623" s="30" t="s">
        <v>635</v>
      </c>
      <c r="C1623" s="16" t="s">
        <v>3149</v>
      </c>
      <c r="D1623" s="16">
        <v>16</v>
      </c>
      <c r="E1623" s="16" t="s">
        <v>2950</v>
      </c>
      <c r="F1623" s="30" t="s">
        <v>810</v>
      </c>
      <c r="G1623" s="30">
        <v>1002</v>
      </c>
      <c r="H1623" s="30">
        <v>4</v>
      </c>
      <c r="I1623" s="30">
        <v>11110.2</v>
      </c>
      <c r="J1623" s="38">
        <v>42433</v>
      </c>
      <c r="K1623" s="30">
        <v>14866.9</v>
      </c>
      <c r="L1623" s="19">
        <f>DAY(Таблица14[[#This Row],[Д/проводки]])</f>
        <v>4</v>
      </c>
      <c r="M1623" s="19">
        <f>MONTH(Таблица14[[#This Row],[Д/проводки]])</f>
        <v>3</v>
      </c>
      <c r="N1623" s="19">
        <f>YEAR(Таблица14[[#This Row],[Д/проводки]])</f>
        <v>2016</v>
      </c>
    </row>
    <row r="1624" spans="1:14" x14ac:dyDescent="0.25">
      <c r="A1624" s="30">
        <v>902421</v>
      </c>
      <c r="B1624" s="30" t="s">
        <v>693</v>
      </c>
      <c r="C1624" s="16" t="s">
        <v>877</v>
      </c>
      <c r="D1624" s="16">
        <v>16</v>
      </c>
      <c r="E1624" s="16" t="s">
        <v>2950</v>
      </c>
      <c r="F1624" s="30" t="s">
        <v>810</v>
      </c>
      <c r="G1624" s="30">
        <v>1002</v>
      </c>
      <c r="H1624" s="30">
        <v>4</v>
      </c>
      <c r="I1624" s="30">
        <v>10339</v>
      </c>
      <c r="J1624" s="38">
        <v>42434</v>
      </c>
      <c r="K1624" s="30">
        <v>15252</v>
      </c>
      <c r="L1624" s="19">
        <f>DAY(Таблица14[[#This Row],[Д/проводки]])</f>
        <v>5</v>
      </c>
      <c r="M1624" s="19">
        <f>MONTH(Таблица14[[#This Row],[Д/проводки]])</f>
        <v>3</v>
      </c>
      <c r="N1624" s="19">
        <f>YEAR(Таблица14[[#This Row],[Д/проводки]])</f>
        <v>2016</v>
      </c>
    </row>
    <row r="1625" spans="1:14" x14ac:dyDescent="0.25">
      <c r="A1625" s="30">
        <v>941621</v>
      </c>
      <c r="B1625" s="30" t="s">
        <v>173</v>
      </c>
      <c r="C1625" s="16" t="s">
        <v>2954</v>
      </c>
      <c r="D1625" s="16">
        <v>15</v>
      </c>
      <c r="E1625" s="16" t="s">
        <v>2937</v>
      </c>
      <c r="F1625" s="30" t="s">
        <v>810</v>
      </c>
      <c r="G1625" s="30">
        <v>1002</v>
      </c>
      <c r="H1625" s="30">
        <v>4</v>
      </c>
      <c r="I1625" s="30">
        <v>9000</v>
      </c>
      <c r="J1625" s="38">
        <v>42435</v>
      </c>
      <c r="K1625" s="30">
        <v>13276</v>
      </c>
      <c r="L1625" s="19">
        <f>DAY(Таблица14[[#This Row],[Д/проводки]])</f>
        <v>6</v>
      </c>
      <c r="M1625" s="19">
        <f>MONTH(Таблица14[[#This Row],[Д/проводки]])</f>
        <v>3</v>
      </c>
      <c r="N1625" s="19">
        <f>YEAR(Таблица14[[#This Row],[Д/проводки]])</f>
        <v>2016</v>
      </c>
    </row>
    <row r="1626" spans="1:14" x14ac:dyDescent="0.25">
      <c r="A1626" s="30">
        <v>941464</v>
      </c>
      <c r="B1626" s="30" t="s">
        <v>923</v>
      </c>
      <c r="C1626" s="16" t="s">
        <v>3133</v>
      </c>
      <c r="D1626" s="16">
        <v>13</v>
      </c>
      <c r="E1626" s="16" t="s">
        <v>3206</v>
      </c>
      <c r="F1626" s="30" t="s">
        <v>811</v>
      </c>
      <c r="G1626" s="30">
        <v>1001</v>
      </c>
      <c r="H1626" s="30">
        <v>4</v>
      </c>
      <c r="I1626" s="30">
        <v>2057.1999999999998</v>
      </c>
      <c r="J1626" s="38">
        <v>42436</v>
      </c>
      <c r="K1626" s="30">
        <v>2880</v>
      </c>
      <c r="L1626" s="19">
        <f>DAY(Таблица14[[#This Row],[Д/проводки]])</f>
        <v>7</v>
      </c>
      <c r="M1626" s="19">
        <f>MONTH(Таблица14[[#This Row],[Д/проводки]])</f>
        <v>3</v>
      </c>
      <c r="N1626" s="19">
        <f>YEAR(Таблица14[[#This Row],[Д/проводки]])</f>
        <v>2016</v>
      </c>
    </row>
    <row r="1627" spans="1:14" x14ac:dyDescent="0.25">
      <c r="A1627" s="30">
        <v>40301</v>
      </c>
      <c r="B1627" s="30" t="s">
        <v>201</v>
      </c>
      <c r="C1627" s="16" t="s">
        <v>2940</v>
      </c>
      <c r="D1627" s="16">
        <v>15</v>
      </c>
      <c r="E1627" s="16" t="s">
        <v>2937</v>
      </c>
      <c r="F1627" s="30" t="s">
        <v>810</v>
      </c>
      <c r="G1627" s="30">
        <v>1002</v>
      </c>
      <c r="H1627" s="30">
        <v>4</v>
      </c>
      <c r="I1627" s="30">
        <v>8440.68</v>
      </c>
      <c r="J1627" s="38">
        <v>42436</v>
      </c>
      <c r="K1627" s="30">
        <v>12452</v>
      </c>
      <c r="L1627" s="19">
        <f>DAY(Таблица14[[#This Row],[Д/проводки]])</f>
        <v>7</v>
      </c>
      <c r="M1627" s="19">
        <f>MONTH(Таблица14[[#This Row],[Д/проводки]])</f>
        <v>3</v>
      </c>
      <c r="N1627" s="19">
        <f>YEAR(Таблица14[[#This Row],[Д/проводки]])</f>
        <v>2016</v>
      </c>
    </row>
    <row r="1628" spans="1:14" x14ac:dyDescent="0.25">
      <c r="A1628" s="30">
        <v>445811</v>
      </c>
      <c r="B1628" s="30" t="s">
        <v>921</v>
      </c>
      <c r="C1628" s="16" t="s">
        <v>3133</v>
      </c>
      <c r="D1628" s="16">
        <v>13</v>
      </c>
      <c r="E1628" s="16" t="s">
        <v>3206</v>
      </c>
      <c r="F1628" s="30" t="s">
        <v>811</v>
      </c>
      <c r="G1628" s="30">
        <v>1002</v>
      </c>
      <c r="H1628" s="30">
        <v>2</v>
      </c>
      <c r="I1628" s="30">
        <v>975.24</v>
      </c>
      <c r="J1628" s="38">
        <v>42436</v>
      </c>
      <c r="K1628" s="30">
        <v>1219.5999999999999</v>
      </c>
      <c r="L1628" s="19">
        <f>DAY(Таблица14[[#This Row],[Д/проводки]])</f>
        <v>7</v>
      </c>
      <c r="M1628" s="19">
        <f>MONTH(Таблица14[[#This Row],[Д/проводки]])</f>
        <v>3</v>
      </c>
      <c r="N1628" s="19">
        <f>YEAR(Таблица14[[#This Row],[Д/проводки]])</f>
        <v>2016</v>
      </c>
    </row>
    <row r="1629" spans="1:14" x14ac:dyDescent="0.25">
      <c r="A1629" s="30">
        <v>763942</v>
      </c>
      <c r="B1629" s="30" t="s">
        <v>901</v>
      </c>
      <c r="C1629" s="16" t="s">
        <v>899</v>
      </c>
      <c r="D1629" s="16">
        <v>14</v>
      </c>
      <c r="E1629" s="16" t="s">
        <v>2938</v>
      </c>
      <c r="F1629" s="30" t="s">
        <v>811</v>
      </c>
      <c r="G1629" s="30">
        <v>1002</v>
      </c>
      <c r="H1629" s="30">
        <v>5</v>
      </c>
      <c r="I1629" s="30">
        <v>4093.2</v>
      </c>
      <c r="J1629" s="38">
        <v>42436</v>
      </c>
      <c r="K1629" s="30">
        <v>6100</v>
      </c>
      <c r="L1629" s="19">
        <f>DAY(Таблица14[[#This Row],[Д/проводки]])</f>
        <v>7</v>
      </c>
      <c r="M1629" s="19">
        <f>MONTH(Таблица14[[#This Row],[Д/проводки]])</f>
        <v>3</v>
      </c>
      <c r="N1629" s="19">
        <f>YEAR(Таблица14[[#This Row],[Д/проводки]])</f>
        <v>2016</v>
      </c>
    </row>
    <row r="1630" spans="1:14" x14ac:dyDescent="0.25">
      <c r="A1630" s="30">
        <v>766825</v>
      </c>
      <c r="B1630" s="30" t="s">
        <v>189</v>
      </c>
      <c r="C1630" s="16" t="s">
        <v>2940</v>
      </c>
      <c r="D1630" s="16">
        <v>15</v>
      </c>
      <c r="E1630" s="16" t="s">
        <v>2937</v>
      </c>
      <c r="F1630" s="30" t="s">
        <v>810</v>
      </c>
      <c r="G1630" s="30">
        <v>1002</v>
      </c>
      <c r="H1630" s="30">
        <v>4</v>
      </c>
      <c r="I1630" s="30">
        <v>8576.2800000000007</v>
      </c>
      <c r="J1630" s="38">
        <v>42436</v>
      </c>
      <c r="K1630" s="30">
        <v>12652</v>
      </c>
      <c r="L1630" s="19">
        <f>DAY(Таблица14[[#This Row],[Д/проводки]])</f>
        <v>7</v>
      </c>
      <c r="M1630" s="19">
        <f>MONTH(Таблица14[[#This Row],[Д/проводки]])</f>
        <v>3</v>
      </c>
      <c r="N1630" s="19">
        <f>YEAR(Таблица14[[#This Row],[Д/проводки]])</f>
        <v>2016</v>
      </c>
    </row>
    <row r="1631" spans="1:14" x14ac:dyDescent="0.25">
      <c r="A1631" s="30">
        <v>661768</v>
      </c>
      <c r="B1631" s="30" t="s">
        <v>340</v>
      </c>
      <c r="C1631" s="16" t="s">
        <v>927</v>
      </c>
      <c r="D1631" s="16">
        <v>14</v>
      </c>
      <c r="E1631" s="16" t="s">
        <v>2941</v>
      </c>
      <c r="F1631" s="30" t="s">
        <v>810</v>
      </c>
      <c r="G1631" s="30">
        <v>1002</v>
      </c>
      <c r="H1631" s="30">
        <v>4</v>
      </c>
      <c r="I1631" s="30">
        <v>7406.76</v>
      </c>
      <c r="J1631" s="38">
        <v>42437</v>
      </c>
      <c r="K1631" s="30">
        <v>10924</v>
      </c>
      <c r="L1631" s="19">
        <f>DAY(Таблица14[[#This Row],[Д/проводки]])</f>
        <v>8</v>
      </c>
      <c r="M1631" s="19">
        <f>MONTH(Таблица14[[#This Row],[Д/проводки]])</f>
        <v>3</v>
      </c>
      <c r="N1631" s="19">
        <f>YEAR(Таблица14[[#This Row],[Д/проводки]])</f>
        <v>2016</v>
      </c>
    </row>
    <row r="1632" spans="1:14" x14ac:dyDescent="0.25">
      <c r="A1632" s="30">
        <v>445811</v>
      </c>
      <c r="B1632" s="30" t="s">
        <v>921</v>
      </c>
      <c r="C1632" s="16" t="s">
        <v>3133</v>
      </c>
      <c r="D1632" s="16">
        <v>13</v>
      </c>
      <c r="E1632" s="16" t="s">
        <v>3206</v>
      </c>
      <c r="F1632" s="30" t="s">
        <v>811</v>
      </c>
      <c r="G1632" s="30">
        <v>1002</v>
      </c>
      <c r="H1632" s="30">
        <v>2</v>
      </c>
      <c r="I1632" s="30">
        <v>975.24</v>
      </c>
      <c r="J1632" s="38">
        <v>42438</v>
      </c>
      <c r="K1632" s="30">
        <v>1219.5999999999999</v>
      </c>
      <c r="L1632" s="19">
        <f>DAY(Таблица14[[#This Row],[Д/проводки]])</f>
        <v>9</v>
      </c>
      <c r="M1632" s="19">
        <f>MONTH(Таблица14[[#This Row],[Д/проводки]])</f>
        <v>3</v>
      </c>
      <c r="N1632" s="19">
        <f>YEAR(Таблица14[[#This Row],[Д/проводки]])</f>
        <v>2016</v>
      </c>
    </row>
    <row r="1633" spans="1:14" x14ac:dyDescent="0.25">
      <c r="A1633" s="30">
        <v>941465</v>
      </c>
      <c r="B1633" s="30" t="s">
        <v>930</v>
      </c>
      <c r="C1633" s="16" t="s">
        <v>927</v>
      </c>
      <c r="D1633" s="16">
        <v>14</v>
      </c>
      <c r="E1633" s="16" t="s">
        <v>2941</v>
      </c>
      <c r="F1633" s="30" t="s">
        <v>811</v>
      </c>
      <c r="G1633" s="30">
        <v>1002</v>
      </c>
      <c r="H1633" s="30">
        <v>1</v>
      </c>
      <c r="I1633" s="30">
        <v>636.11</v>
      </c>
      <c r="J1633" s="38">
        <v>42440</v>
      </c>
      <c r="K1633" s="30">
        <v>863</v>
      </c>
      <c r="L1633" s="19">
        <f>DAY(Таблица14[[#This Row],[Д/проводки]])</f>
        <v>11</v>
      </c>
      <c r="M1633" s="19">
        <f>MONTH(Таблица14[[#This Row],[Д/проводки]])</f>
        <v>3</v>
      </c>
      <c r="N1633" s="19">
        <f>YEAR(Таблица14[[#This Row],[Д/проводки]])</f>
        <v>2016</v>
      </c>
    </row>
    <row r="1634" spans="1:14" x14ac:dyDescent="0.25">
      <c r="A1634" s="30">
        <v>763942</v>
      </c>
      <c r="B1634" s="30" t="s">
        <v>901</v>
      </c>
      <c r="C1634" s="16" t="s">
        <v>899</v>
      </c>
      <c r="D1634" s="16">
        <v>14</v>
      </c>
      <c r="E1634" s="16" t="s">
        <v>2938</v>
      </c>
      <c r="F1634" s="30" t="s">
        <v>811</v>
      </c>
      <c r="G1634" s="30">
        <v>1002</v>
      </c>
      <c r="H1634" s="30">
        <v>4</v>
      </c>
      <c r="I1634" s="30">
        <v>3274.56</v>
      </c>
      <c r="J1634" s="38">
        <v>42441</v>
      </c>
      <c r="K1634" s="30">
        <v>4880</v>
      </c>
      <c r="L1634" s="19">
        <f>DAY(Таблица14[[#This Row],[Д/проводки]])</f>
        <v>12</v>
      </c>
      <c r="M1634" s="19">
        <f>MONTH(Таблица14[[#This Row],[Д/проводки]])</f>
        <v>3</v>
      </c>
      <c r="N1634" s="19">
        <f>YEAR(Таблица14[[#This Row],[Д/проводки]])</f>
        <v>2016</v>
      </c>
    </row>
    <row r="1635" spans="1:14" x14ac:dyDescent="0.25">
      <c r="A1635" s="30">
        <v>941465</v>
      </c>
      <c r="B1635" s="30" t="s">
        <v>930</v>
      </c>
      <c r="C1635" s="16" t="s">
        <v>927</v>
      </c>
      <c r="D1635" s="16">
        <v>14</v>
      </c>
      <c r="E1635" s="16" t="s">
        <v>2941</v>
      </c>
      <c r="F1635" s="30" t="s">
        <v>811</v>
      </c>
      <c r="G1635" s="30">
        <v>1002</v>
      </c>
      <c r="H1635" s="30">
        <v>2</v>
      </c>
      <c r="I1635" s="30">
        <v>1272.22</v>
      </c>
      <c r="J1635" s="38">
        <v>42441</v>
      </c>
      <c r="K1635" s="30">
        <v>1726</v>
      </c>
      <c r="L1635" s="19">
        <f>DAY(Таблица14[[#This Row],[Д/проводки]])</f>
        <v>12</v>
      </c>
      <c r="M1635" s="19">
        <f>MONTH(Таблица14[[#This Row],[Д/проводки]])</f>
        <v>3</v>
      </c>
      <c r="N1635" s="19">
        <f>YEAR(Таблица14[[#This Row],[Д/проводки]])</f>
        <v>2016</v>
      </c>
    </row>
    <row r="1636" spans="1:14" x14ac:dyDescent="0.25">
      <c r="A1636" s="30">
        <v>445811</v>
      </c>
      <c r="B1636" s="30" t="s">
        <v>921</v>
      </c>
      <c r="C1636" s="16" t="s">
        <v>3133</v>
      </c>
      <c r="D1636" s="16">
        <v>13</v>
      </c>
      <c r="E1636" s="16" t="s">
        <v>3206</v>
      </c>
      <c r="F1636" s="30" t="s">
        <v>811</v>
      </c>
      <c r="G1636" s="30">
        <v>1002</v>
      </c>
      <c r="H1636" s="30">
        <v>4</v>
      </c>
      <c r="I1636" s="30">
        <v>1950.48</v>
      </c>
      <c r="J1636" s="38">
        <v>42443</v>
      </c>
      <c r="K1636" s="30">
        <v>2439.1999999999998</v>
      </c>
      <c r="L1636" s="19">
        <f>DAY(Таблица14[[#This Row],[Д/проводки]])</f>
        <v>14</v>
      </c>
      <c r="M1636" s="19">
        <f>MONTH(Таблица14[[#This Row],[Д/проводки]])</f>
        <v>3</v>
      </c>
      <c r="N1636" s="19">
        <f>YEAR(Таблица14[[#This Row],[Д/проводки]])</f>
        <v>2016</v>
      </c>
    </row>
    <row r="1637" spans="1:14" x14ac:dyDescent="0.25">
      <c r="A1637" s="30">
        <v>964285</v>
      </c>
      <c r="B1637" s="30" t="s">
        <v>939</v>
      </c>
      <c r="C1637" s="16" t="s">
        <v>3157</v>
      </c>
      <c r="D1637" s="16">
        <v>13</v>
      </c>
      <c r="E1637" s="16" t="s">
        <v>3206</v>
      </c>
      <c r="F1637" s="30" t="s">
        <v>811</v>
      </c>
      <c r="G1637" s="30">
        <v>1002</v>
      </c>
      <c r="H1637" s="30">
        <v>4</v>
      </c>
      <c r="I1637" s="30">
        <v>1972.96</v>
      </c>
      <c r="J1637" s="38">
        <v>42443</v>
      </c>
      <c r="K1637" s="30">
        <v>2880</v>
      </c>
      <c r="L1637" s="19">
        <f>DAY(Таблица14[[#This Row],[Д/проводки]])</f>
        <v>14</v>
      </c>
      <c r="M1637" s="19">
        <f>MONTH(Таблица14[[#This Row],[Д/проводки]])</f>
        <v>3</v>
      </c>
      <c r="N1637" s="19">
        <f>YEAR(Таблица14[[#This Row],[Д/проводки]])</f>
        <v>2016</v>
      </c>
    </row>
    <row r="1638" spans="1:14" x14ac:dyDescent="0.25">
      <c r="A1638" s="30">
        <v>20185</v>
      </c>
      <c r="B1638" s="30" t="s">
        <v>931</v>
      </c>
      <c r="C1638" s="16" t="s">
        <v>3144</v>
      </c>
      <c r="D1638" s="16">
        <v>14</v>
      </c>
      <c r="E1638" s="16" t="s">
        <v>2941</v>
      </c>
      <c r="F1638" s="30" t="s">
        <v>811</v>
      </c>
      <c r="G1638" s="30">
        <v>1001</v>
      </c>
      <c r="H1638" s="30">
        <v>2</v>
      </c>
      <c r="I1638" s="30">
        <v>1470.2</v>
      </c>
      <c r="J1638" s="38">
        <v>42444</v>
      </c>
      <c r="K1638" s="30">
        <v>1804</v>
      </c>
      <c r="L1638" s="19">
        <f>DAY(Таблица14[[#This Row],[Д/проводки]])</f>
        <v>15</v>
      </c>
      <c r="M1638" s="19">
        <f>MONTH(Таблица14[[#This Row],[Д/проводки]])</f>
        <v>3</v>
      </c>
      <c r="N1638" s="19">
        <f>YEAR(Таблица14[[#This Row],[Д/проводки]])</f>
        <v>2016</v>
      </c>
    </row>
    <row r="1639" spans="1:14" x14ac:dyDescent="0.25">
      <c r="A1639" s="30">
        <v>408915</v>
      </c>
      <c r="B1639" s="30" t="s">
        <v>583</v>
      </c>
      <c r="C1639" s="16" t="s">
        <v>962</v>
      </c>
      <c r="D1639" s="16">
        <v>16</v>
      </c>
      <c r="E1639" s="16" t="s">
        <v>2950</v>
      </c>
      <c r="F1639" s="30" t="s">
        <v>810</v>
      </c>
      <c r="G1639" s="30">
        <v>1001</v>
      </c>
      <c r="H1639" s="30">
        <v>4</v>
      </c>
      <c r="I1639" s="30">
        <v>10847.48</v>
      </c>
      <c r="J1639" s="38">
        <v>42444</v>
      </c>
      <c r="K1639" s="30">
        <v>16000</v>
      </c>
      <c r="L1639" s="19">
        <f>DAY(Таблица14[[#This Row],[Д/проводки]])</f>
        <v>15</v>
      </c>
      <c r="M1639" s="19">
        <f>MONTH(Таблица14[[#This Row],[Д/проводки]])</f>
        <v>3</v>
      </c>
      <c r="N1639" s="19">
        <f>YEAR(Таблица14[[#This Row],[Д/проводки]])</f>
        <v>2016</v>
      </c>
    </row>
    <row r="1640" spans="1:14" x14ac:dyDescent="0.25">
      <c r="A1640" s="30">
        <v>941465</v>
      </c>
      <c r="B1640" s="30" t="s">
        <v>930</v>
      </c>
      <c r="C1640" s="16" t="s">
        <v>927</v>
      </c>
      <c r="D1640" s="16">
        <v>14</v>
      </c>
      <c r="E1640" s="16" t="s">
        <v>2941</v>
      </c>
      <c r="F1640" s="30" t="s">
        <v>811</v>
      </c>
      <c r="G1640" s="30">
        <v>1001</v>
      </c>
      <c r="H1640" s="30">
        <v>1</v>
      </c>
      <c r="I1640" s="30">
        <v>636.11</v>
      </c>
      <c r="J1640" s="38">
        <v>42444</v>
      </c>
      <c r="K1640" s="30">
        <v>863</v>
      </c>
      <c r="L1640" s="19">
        <f>DAY(Таблица14[[#This Row],[Д/проводки]])</f>
        <v>15</v>
      </c>
      <c r="M1640" s="19">
        <f>MONTH(Таблица14[[#This Row],[Д/проводки]])</f>
        <v>3</v>
      </c>
      <c r="N1640" s="19">
        <f>YEAR(Таблица14[[#This Row],[Д/проводки]])</f>
        <v>2016</v>
      </c>
    </row>
    <row r="1641" spans="1:14" x14ac:dyDescent="0.25">
      <c r="A1641" s="30">
        <v>447847</v>
      </c>
      <c r="B1641" s="30" t="s">
        <v>891</v>
      </c>
      <c r="C1641" s="16" t="s">
        <v>2991</v>
      </c>
      <c r="D1641" s="16">
        <v>16</v>
      </c>
      <c r="E1641" s="16" t="s">
        <v>2950</v>
      </c>
      <c r="F1641" s="30" t="s">
        <v>811</v>
      </c>
      <c r="G1641" s="30">
        <v>1002</v>
      </c>
      <c r="H1641" s="30">
        <v>4</v>
      </c>
      <c r="I1641" s="30">
        <v>4620.88</v>
      </c>
      <c r="J1641" s="38">
        <v>42444</v>
      </c>
      <c r="K1641" s="30">
        <v>5224</v>
      </c>
      <c r="L1641" s="19">
        <f>DAY(Таблица14[[#This Row],[Д/проводки]])</f>
        <v>15</v>
      </c>
      <c r="M1641" s="19">
        <f>MONTH(Таблица14[[#This Row],[Д/проводки]])</f>
        <v>3</v>
      </c>
      <c r="N1641" s="19">
        <f>YEAR(Таблица14[[#This Row],[Д/проводки]])</f>
        <v>2016</v>
      </c>
    </row>
    <row r="1642" spans="1:14" x14ac:dyDescent="0.25">
      <c r="A1642" s="30">
        <v>939653</v>
      </c>
      <c r="B1642" s="30" t="s">
        <v>85</v>
      </c>
      <c r="C1642" s="16" t="s">
        <v>904</v>
      </c>
      <c r="D1642" s="16">
        <v>14</v>
      </c>
      <c r="E1642" s="16" t="s">
        <v>2938</v>
      </c>
      <c r="F1642" s="30" t="s">
        <v>810</v>
      </c>
      <c r="G1642" s="30">
        <v>1002</v>
      </c>
      <c r="H1642" s="30">
        <v>4</v>
      </c>
      <c r="I1642" s="30">
        <v>7050.84</v>
      </c>
      <c r="J1642" s="38">
        <v>42444</v>
      </c>
      <c r="K1642" s="30">
        <v>10400</v>
      </c>
      <c r="L1642" s="19">
        <f>DAY(Таблица14[[#This Row],[Д/проводки]])</f>
        <v>15</v>
      </c>
      <c r="M1642" s="19">
        <f>MONTH(Таблица14[[#This Row],[Д/проводки]])</f>
        <v>3</v>
      </c>
      <c r="N1642" s="19">
        <f>YEAR(Таблица14[[#This Row],[Д/проводки]])</f>
        <v>2016</v>
      </c>
    </row>
    <row r="1643" spans="1:14" x14ac:dyDescent="0.25">
      <c r="A1643" s="30">
        <v>12006200</v>
      </c>
      <c r="B1643" s="30" t="s">
        <v>3218</v>
      </c>
      <c r="C1643" s="16" t="s">
        <v>3218</v>
      </c>
      <c r="D1643" s="16" t="s">
        <v>3218</v>
      </c>
      <c r="E1643" s="16" t="s">
        <v>3218</v>
      </c>
      <c r="F1643" s="16" t="s">
        <v>3218</v>
      </c>
      <c r="G1643" s="30">
        <v>1002</v>
      </c>
      <c r="H1643" s="30">
        <v>4</v>
      </c>
      <c r="I1643" s="30">
        <v>8826.7999999999993</v>
      </c>
      <c r="J1643" s="38">
        <v>42444</v>
      </c>
      <c r="K1643" s="30">
        <v>11084</v>
      </c>
      <c r="L1643" s="19">
        <f>DAY(Таблица14[[#This Row],[Д/проводки]])</f>
        <v>15</v>
      </c>
      <c r="M1643" s="19">
        <f>MONTH(Таблица14[[#This Row],[Д/проводки]])</f>
        <v>3</v>
      </c>
      <c r="N1643" s="19">
        <f>YEAR(Таблица14[[#This Row],[Д/проводки]])</f>
        <v>2016</v>
      </c>
    </row>
    <row r="1644" spans="1:14" x14ac:dyDescent="0.25">
      <c r="A1644" s="30">
        <v>12001053</v>
      </c>
      <c r="B1644" s="30" t="s">
        <v>3218</v>
      </c>
      <c r="C1644" s="16" t="s">
        <v>3218</v>
      </c>
      <c r="D1644" s="16" t="s">
        <v>3218</v>
      </c>
      <c r="E1644" s="16" t="s">
        <v>3218</v>
      </c>
      <c r="F1644" s="16" t="s">
        <v>3218</v>
      </c>
      <c r="G1644" s="30">
        <v>1001</v>
      </c>
      <c r="H1644" s="30">
        <v>4</v>
      </c>
      <c r="I1644" s="30">
        <v>8762.4</v>
      </c>
      <c r="J1644" s="38">
        <v>42445</v>
      </c>
      <c r="K1644" s="30">
        <v>11260</v>
      </c>
      <c r="L1644" s="19">
        <f>DAY(Таблица14[[#This Row],[Д/проводки]])</f>
        <v>16</v>
      </c>
      <c r="M1644" s="19">
        <f>MONTH(Таблица14[[#This Row],[Д/проводки]])</f>
        <v>3</v>
      </c>
      <c r="N1644" s="19">
        <f>YEAR(Таблица14[[#This Row],[Д/проводки]])</f>
        <v>2016</v>
      </c>
    </row>
    <row r="1645" spans="1:14" x14ac:dyDescent="0.25">
      <c r="A1645" s="30">
        <v>445811</v>
      </c>
      <c r="B1645" s="30" t="s">
        <v>921</v>
      </c>
      <c r="C1645" s="16" t="s">
        <v>3133</v>
      </c>
      <c r="D1645" s="16">
        <v>13</v>
      </c>
      <c r="E1645" s="16" t="s">
        <v>3206</v>
      </c>
      <c r="F1645" s="30" t="s">
        <v>811</v>
      </c>
      <c r="G1645" s="30">
        <v>1002</v>
      </c>
      <c r="H1645" s="30">
        <v>1</v>
      </c>
      <c r="I1645" s="30">
        <v>487.62</v>
      </c>
      <c r="J1645" s="38">
        <v>42445</v>
      </c>
      <c r="K1645" s="30">
        <v>609.79999999999995</v>
      </c>
      <c r="L1645" s="19">
        <f>DAY(Таблица14[[#This Row],[Д/проводки]])</f>
        <v>16</v>
      </c>
      <c r="M1645" s="19">
        <f>MONTH(Таблица14[[#This Row],[Д/проводки]])</f>
        <v>3</v>
      </c>
      <c r="N1645" s="19">
        <f>YEAR(Таблица14[[#This Row],[Д/проводки]])</f>
        <v>2016</v>
      </c>
    </row>
    <row r="1646" spans="1:14" x14ac:dyDescent="0.25">
      <c r="A1646" s="30">
        <v>661738</v>
      </c>
      <c r="B1646" s="30" t="s">
        <v>150</v>
      </c>
      <c r="C1646" s="16" t="s">
        <v>2632</v>
      </c>
      <c r="D1646" s="16">
        <v>15</v>
      </c>
      <c r="E1646" s="16" t="s">
        <v>2937</v>
      </c>
      <c r="F1646" s="30" t="s">
        <v>810</v>
      </c>
      <c r="G1646" s="30">
        <v>1002</v>
      </c>
      <c r="H1646" s="30">
        <v>4</v>
      </c>
      <c r="I1646" s="30">
        <v>9000</v>
      </c>
      <c r="J1646" s="38">
        <v>42445</v>
      </c>
      <c r="K1646" s="30">
        <v>13276</v>
      </c>
      <c r="L1646" s="19">
        <f>DAY(Таблица14[[#This Row],[Д/проводки]])</f>
        <v>16</v>
      </c>
      <c r="M1646" s="19">
        <f>MONTH(Таблица14[[#This Row],[Д/проводки]])</f>
        <v>3</v>
      </c>
      <c r="N1646" s="19">
        <f>YEAR(Таблица14[[#This Row],[Д/проводки]])</f>
        <v>2016</v>
      </c>
    </row>
    <row r="1647" spans="1:14" x14ac:dyDescent="0.25">
      <c r="A1647" s="30">
        <v>665900</v>
      </c>
      <c r="B1647" s="30" t="s">
        <v>75</v>
      </c>
      <c r="C1647" s="16" t="s">
        <v>904</v>
      </c>
      <c r="D1647" s="16">
        <v>14</v>
      </c>
      <c r="E1647" s="16" t="s">
        <v>2938</v>
      </c>
      <c r="F1647" s="30" t="s">
        <v>810</v>
      </c>
      <c r="G1647" s="30">
        <v>1001</v>
      </c>
      <c r="H1647" s="30">
        <v>4</v>
      </c>
      <c r="I1647" s="30">
        <v>7050.84</v>
      </c>
      <c r="J1647" s="38">
        <v>42446</v>
      </c>
      <c r="K1647" s="30">
        <v>9360</v>
      </c>
      <c r="L1647" s="19">
        <f>DAY(Таблица14[[#This Row],[Д/проводки]])</f>
        <v>17</v>
      </c>
      <c r="M1647" s="19">
        <f>MONTH(Таблица14[[#This Row],[Д/проводки]])</f>
        <v>3</v>
      </c>
      <c r="N1647" s="19">
        <f>YEAR(Таблица14[[#This Row],[Д/проводки]])</f>
        <v>2016</v>
      </c>
    </row>
    <row r="1648" spans="1:14" x14ac:dyDescent="0.25">
      <c r="A1648" s="30">
        <v>756286</v>
      </c>
      <c r="B1648" s="30" t="s">
        <v>913</v>
      </c>
      <c r="C1648" s="16" t="s">
        <v>2981</v>
      </c>
      <c r="D1648" s="16">
        <v>16</v>
      </c>
      <c r="E1648" s="16" t="s">
        <v>2964</v>
      </c>
      <c r="F1648" s="30" t="s">
        <v>811</v>
      </c>
      <c r="G1648" s="30">
        <v>1001</v>
      </c>
      <c r="H1648" s="30">
        <v>4</v>
      </c>
      <c r="I1648" s="30">
        <v>4457.3999999999996</v>
      </c>
      <c r="J1648" s="38">
        <v>42446</v>
      </c>
      <c r="K1648" s="30">
        <v>7848</v>
      </c>
      <c r="L1648" s="19">
        <f>DAY(Таблица14[[#This Row],[Д/проводки]])</f>
        <v>17</v>
      </c>
      <c r="M1648" s="19">
        <f>MONTH(Таблица14[[#This Row],[Д/проводки]])</f>
        <v>3</v>
      </c>
      <c r="N1648" s="19">
        <f>YEAR(Таблица14[[#This Row],[Д/проводки]])</f>
        <v>2016</v>
      </c>
    </row>
    <row r="1649" spans="1:14" x14ac:dyDescent="0.25">
      <c r="A1649" s="30">
        <v>405674</v>
      </c>
      <c r="B1649" s="30" t="s">
        <v>268</v>
      </c>
      <c r="C1649" s="16" t="s">
        <v>2952</v>
      </c>
      <c r="D1649" s="16">
        <v>15</v>
      </c>
      <c r="E1649" s="16" t="s">
        <v>2948</v>
      </c>
      <c r="F1649" s="30" t="s">
        <v>810</v>
      </c>
      <c r="G1649" s="30">
        <v>1002</v>
      </c>
      <c r="H1649" s="30">
        <v>4</v>
      </c>
      <c r="I1649" s="30">
        <v>9000</v>
      </c>
      <c r="J1649" s="38">
        <v>42446</v>
      </c>
      <c r="K1649" s="30">
        <v>13276</v>
      </c>
      <c r="L1649" s="19">
        <f>DAY(Таблица14[[#This Row],[Д/проводки]])</f>
        <v>17</v>
      </c>
      <c r="M1649" s="19">
        <f>MONTH(Таблица14[[#This Row],[Д/проводки]])</f>
        <v>3</v>
      </c>
      <c r="N1649" s="19">
        <f>YEAR(Таблица14[[#This Row],[Д/проводки]])</f>
        <v>2016</v>
      </c>
    </row>
    <row r="1650" spans="1:14" x14ac:dyDescent="0.25">
      <c r="A1650" s="30">
        <v>447847</v>
      </c>
      <c r="B1650" s="30" t="s">
        <v>891</v>
      </c>
      <c r="C1650" s="16" t="s">
        <v>2991</v>
      </c>
      <c r="D1650" s="16">
        <v>16</v>
      </c>
      <c r="E1650" s="16" t="s">
        <v>2950</v>
      </c>
      <c r="F1650" s="30" t="s">
        <v>811</v>
      </c>
      <c r="G1650" s="30">
        <v>1002</v>
      </c>
      <c r="H1650" s="30">
        <v>4</v>
      </c>
      <c r="I1650" s="30">
        <v>4591.4399999999996</v>
      </c>
      <c r="J1650" s="38">
        <v>42447</v>
      </c>
      <c r="K1650" s="30">
        <v>5224</v>
      </c>
      <c r="L1650" s="19">
        <f>DAY(Таблица14[[#This Row],[Д/проводки]])</f>
        <v>18</v>
      </c>
      <c r="M1650" s="19">
        <f>MONTH(Таблица14[[#This Row],[Д/проводки]])</f>
        <v>3</v>
      </c>
      <c r="N1650" s="19">
        <f>YEAR(Таблица14[[#This Row],[Д/проводки]])</f>
        <v>2016</v>
      </c>
    </row>
    <row r="1651" spans="1:14" x14ac:dyDescent="0.25">
      <c r="A1651" s="30">
        <v>763969</v>
      </c>
      <c r="B1651" s="30" t="s">
        <v>687</v>
      </c>
      <c r="C1651" s="16" t="s">
        <v>877</v>
      </c>
      <c r="D1651" s="16">
        <v>16</v>
      </c>
      <c r="E1651" s="16" t="s">
        <v>2950</v>
      </c>
      <c r="F1651" s="30" t="s">
        <v>810</v>
      </c>
      <c r="G1651" s="30">
        <v>1002</v>
      </c>
      <c r="H1651" s="30">
        <v>4</v>
      </c>
      <c r="I1651" s="30">
        <v>10847.44</v>
      </c>
      <c r="J1651" s="38">
        <v>42447</v>
      </c>
      <c r="K1651" s="30">
        <v>16000</v>
      </c>
      <c r="L1651" s="19">
        <f>DAY(Таблица14[[#This Row],[Д/проводки]])</f>
        <v>18</v>
      </c>
      <c r="M1651" s="19">
        <f>MONTH(Таблица14[[#This Row],[Д/проводки]])</f>
        <v>3</v>
      </c>
      <c r="N1651" s="19">
        <f>YEAR(Таблица14[[#This Row],[Д/проводки]])</f>
        <v>2016</v>
      </c>
    </row>
    <row r="1652" spans="1:14" x14ac:dyDescent="0.25">
      <c r="A1652" s="30">
        <v>876259</v>
      </c>
      <c r="B1652" s="30" t="s">
        <v>887</v>
      </c>
      <c r="C1652" s="16" t="s">
        <v>2954</v>
      </c>
      <c r="D1652" s="16">
        <v>15</v>
      </c>
      <c r="E1652" s="16" t="s">
        <v>2937</v>
      </c>
      <c r="F1652" s="30" t="s">
        <v>811</v>
      </c>
      <c r="G1652" s="30">
        <v>1002</v>
      </c>
      <c r="H1652" s="30">
        <v>1</v>
      </c>
      <c r="I1652" s="30">
        <v>1046.76</v>
      </c>
      <c r="J1652" s="38">
        <v>42447</v>
      </c>
      <c r="K1652" s="30">
        <v>1190</v>
      </c>
      <c r="L1652" s="19">
        <f>DAY(Таблица14[[#This Row],[Д/проводки]])</f>
        <v>18</v>
      </c>
      <c r="M1652" s="19">
        <f>MONTH(Таблица14[[#This Row],[Д/проводки]])</f>
        <v>3</v>
      </c>
      <c r="N1652" s="19">
        <f>YEAR(Таблица14[[#This Row],[Д/проводки]])</f>
        <v>2016</v>
      </c>
    </row>
    <row r="1653" spans="1:14" x14ac:dyDescent="0.25">
      <c r="A1653" s="30">
        <v>665796</v>
      </c>
      <c r="B1653" s="30" t="s">
        <v>616</v>
      </c>
      <c r="C1653" s="16" t="s">
        <v>2985</v>
      </c>
      <c r="D1653" s="16">
        <v>16</v>
      </c>
      <c r="E1653" s="16" t="s">
        <v>2950</v>
      </c>
      <c r="F1653" s="30" t="s">
        <v>810</v>
      </c>
      <c r="G1653" s="30">
        <v>1001</v>
      </c>
      <c r="H1653" s="30">
        <v>4</v>
      </c>
      <c r="I1653" s="30">
        <v>10762.72</v>
      </c>
      <c r="J1653" s="38">
        <v>42448</v>
      </c>
      <c r="K1653" s="30">
        <v>15876</v>
      </c>
      <c r="L1653" s="19">
        <f>DAY(Таблица14[[#This Row],[Д/проводки]])</f>
        <v>19</v>
      </c>
      <c r="M1653" s="19">
        <f>MONTH(Таблица14[[#This Row],[Д/проводки]])</f>
        <v>3</v>
      </c>
      <c r="N1653" s="19">
        <f>YEAR(Таблица14[[#This Row],[Д/проводки]])</f>
        <v>2016</v>
      </c>
    </row>
    <row r="1654" spans="1:14" x14ac:dyDescent="0.25">
      <c r="A1654" s="30">
        <v>766888</v>
      </c>
      <c r="B1654" s="30" t="s">
        <v>627</v>
      </c>
      <c r="C1654" s="16" t="s">
        <v>2987</v>
      </c>
      <c r="D1654" s="16">
        <v>16</v>
      </c>
      <c r="E1654" s="16" t="s">
        <v>2950</v>
      </c>
      <c r="F1654" s="30" t="s">
        <v>810</v>
      </c>
      <c r="G1654" s="30">
        <v>1002</v>
      </c>
      <c r="H1654" s="30">
        <v>4</v>
      </c>
      <c r="I1654" s="30">
        <v>10339</v>
      </c>
      <c r="J1654" s="38">
        <v>42448</v>
      </c>
      <c r="K1654" s="30">
        <v>15252</v>
      </c>
      <c r="L1654" s="19">
        <f>DAY(Таблица14[[#This Row],[Д/проводки]])</f>
        <v>19</v>
      </c>
      <c r="M1654" s="19">
        <f>MONTH(Таблица14[[#This Row],[Д/проводки]])</f>
        <v>3</v>
      </c>
      <c r="N1654" s="19">
        <f>YEAR(Таблица14[[#This Row],[Д/проводки]])</f>
        <v>2016</v>
      </c>
    </row>
    <row r="1655" spans="1:14" x14ac:dyDescent="0.25">
      <c r="A1655" s="30">
        <v>40147</v>
      </c>
      <c r="B1655" s="30" t="s">
        <v>181</v>
      </c>
      <c r="C1655" s="16" t="s">
        <v>2954</v>
      </c>
      <c r="D1655" s="16">
        <v>15</v>
      </c>
      <c r="E1655" s="16" t="s">
        <v>2937</v>
      </c>
      <c r="F1655" s="30" t="s">
        <v>810</v>
      </c>
      <c r="G1655" s="30">
        <v>1001</v>
      </c>
      <c r="H1655" s="30">
        <v>4</v>
      </c>
      <c r="I1655" s="30">
        <v>8440.68</v>
      </c>
      <c r="J1655" s="38">
        <v>42449</v>
      </c>
      <c r="K1655" s="30">
        <v>11206.8</v>
      </c>
      <c r="L1655" s="19">
        <f>DAY(Таблица14[[#This Row],[Д/проводки]])</f>
        <v>20</v>
      </c>
      <c r="M1655" s="19">
        <f>MONTH(Таблица14[[#This Row],[Д/проводки]])</f>
        <v>3</v>
      </c>
      <c r="N1655" s="19">
        <f>YEAR(Таблица14[[#This Row],[Д/проводки]])</f>
        <v>2016</v>
      </c>
    </row>
    <row r="1656" spans="1:14" x14ac:dyDescent="0.25">
      <c r="A1656" s="30">
        <v>408945</v>
      </c>
      <c r="B1656" s="30" t="s">
        <v>674</v>
      </c>
      <c r="C1656" s="16" t="s">
        <v>2989</v>
      </c>
      <c r="D1656" s="16">
        <v>16</v>
      </c>
      <c r="E1656" s="16" t="s">
        <v>2950</v>
      </c>
      <c r="F1656" s="30" t="s">
        <v>810</v>
      </c>
      <c r="G1656" s="30">
        <v>1002</v>
      </c>
      <c r="H1656" s="30">
        <v>4</v>
      </c>
      <c r="I1656" s="30">
        <v>10847.44</v>
      </c>
      <c r="J1656" s="38">
        <v>42449</v>
      </c>
      <c r="K1656" s="30">
        <v>16000</v>
      </c>
      <c r="L1656" s="19">
        <f>DAY(Таблица14[[#This Row],[Д/проводки]])</f>
        <v>20</v>
      </c>
      <c r="M1656" s="19">
        <f>MONTH(Таблица14[[#This Row],[Д/проводки]])</f>
        <v>3</v>
      </c>
      <c r="N1656" s="19">
        <f>YEAR(Таблица14[[#This Row],[Д/проводки]])</f>
        <v>2016</v>
      </c>
    </row>
    <row r="1657" spans="1:14" x14ac:dyDescent="0.25">
      <c r="A1657" s="30">
        <v>665751</v>
      </c>
      <c r="B1657" s="30" t="s">
        <v>642</v>
      </c>
      <c r="C1657" s="16" t="s">
        <v>2988</v>
      </c>
      <c r="D1657" s="16">
        <v>16</v>
      </c>
      <c r="E1657" s="16" t="s">
        <v>2950</v>
      </c>
      <c r="F1657" s="30" t="s">
        <v>810</v>
      </c>
      <c r="G1657" s="30">
        <v>1002</v>
      </c>
      <c r="H1657" s="30">
        <v>4</v>
      </c>
      <c r="I1657" s="30">
        <v>10339</v>
      </c>
      <c r="J1657" s="38">
        <v>42449</v>
      </c>
      <c r="K1657" s="30">
        <v>15248</v>
      </c>
      <c r="L1657" s="19">
        <f>DAY(Таблица14[[#This Row],[Д/проводки]])</f>
        <v>20</v>
      </c>
      <c r="M1657" s="19">
        <f>MONTH(Таблица14[[#This Row],[Д/проводки]])</f>
        <v>3</v>
      </c>
      <c r="N1657" s="19">
        <f>YEAR(Таблица14[[#This Row],[Д/проводки]])</f>
        <v>2016</v>
      </c>
    </row>
    <row r="1658" spans="1:14" x14ac:dyDescent="0.25">
      <c r="A1658" s="30">
        <v>964285</v>
      </c>
      <c r="B1658" s="30" t="s">
        <v>939</v>
      </c>
      <c r="C1658" s="16" t="s">
        <v>3157</v>
      </c>
      <c r="D1658" s="16">
        <v>13</v>
      </c>
      <c r="E1658" s="16" t="s">
        <v>3206</v>
      </c>
      <c r="F1658" s="30" t="s">
        <v>811</v>
      </c>
      <c r="G1658" s="30">
        <v>1002</v>
      </c>
      <c r="H1658" s="30">
        <v>4</v>
      </c>
      <c r="I1658" s="30">
        <v>1972.92</v>
      </c>
      <c r="J1658" s="38">
        <v>42449</v>
      </c>
      <c r="K1658" s="30">
        <v>2880</v>
      </c>
      <c r="L1658" s="19">
        <f>DAY(Таблица14[[#This Row],[Д/проводки]])</f>
        <v>20</v>
      </c>
      <c r="M1658" s="19">
        <f>MONTH(Таблица14[[#This Row],[Д/проводки]])</f>
        <v>3</v>
      </c>
      <c r="N1658" s="19">
        <f>YEAR(Таблица14[[#This Row],[Д/проводки]])</f>
        <v>2016</v>
      </c>
    </row>
    <row r="1659" spans="1:14" x14ac:dyDescent="0.25">
      <c r="A1659" s="30">
        <v>764515</v>
      </c>
      <c r="B1659" s="30" t="s">
        <v>870</v>
      </c>
      <c r="C1659" s="16" t="s">
        <v>2960</v>
      </c>
      <c r="D1659" s="16">
        <v>15</v>
      </c>
      <c r="E1659" s="16" t="s">
        <v>2949</v>
      </c>
      <c r="F1659" s="30" t="s">
        <v>811</v>
      </c>
      <c r="G1659" s="30">
        <v>1001</v>
      </c>
      <c r="H1659" s="30">
        <v>1</v>
      </c>
      <c r="I1659" s="30">
        <v>652.54</v>
      </c>
      <c r="J1659" s="38">
        <v>42450</v>
      </c>
      <c r="K1659" s="30">
        <v>859</v>
      </c>
      <c r="L1659" s="19">
        <f>DAY(Таблица14[[#This Row],[Д/проводки]])</f>
        <v>21</v>
      </c>
      <c r="M1659" s="19">
        <f>MONTH(Таблица14[[#This Row],[Д/проводки]])</f>
        <v>3</v>
      </c>
      <c r="N1659" s="19">
        <f>YEAR(Таблица14[[#This Row],[Д/проводки]])</f>
        <v>2016</v>
      </c>
    </row>
    <row r="1660" spans="1:14" x14ac:dyDescent="0.25">
      <c r="A1660" s="30">
        <v>661575</v>
      </c>
      <c r="B1660" s="30" t="s">
        <v>605</v>
      </c>
      <c r="C1660" s="16" t="s">
        <v>2985</v>
      </c>
      <c r="D1660" s="16">
        <v>16</v>
      </c>
      <c r="E1660" s="16" t="s">
        <v>2950</v>
      </c>
      <c r="F1660" s="30" t="s">
        <v>810</v>
      </c>
      <c r="G1660" s="30">
        <v>1002</v>
      </c>
      <c r="H1660" s="30">
        <v>4</v>
      </c>
      <c r="I1660" s="30">
        <v>10339</v>
      </c>
      <c r="J1660" s="38">
        <v>42450</v>
      </c>
      <c r="K1660" s="30">
        <v>12532</v>
      </c>
      <c r="L1660" s="19">
        <f>DAY(Таблица14[[#This Row],[Д/проводки]])</f>
        <v>21</v>
      </c>
      <c r="M1660" s="19">
        <f>MONTH(Таблица14[[#This Row],[Д/проводки]])</f>
        <v>3</v>
      </c>
      <c r="N1660" s="19">
        <f>YEAR(Таблица14[[#This Row],[Д/проводки]])</f>
        <v>2016</v>
      </c>
    </row>
    <row r="1661" spans="1:14" x14ac:dyDescent="0.25">
      <c r="A1661" s="30">
        <v>964285</v>
      </c>
      <c r="B1661" s="30" t="s">
        <v>939</v>
      </c>
      <c r="C1661" s="16" t="s">
        <v>3157</v>
      </c>
      <c r="D1661" s="16">
        <v>13</v>
      </c>
      <c r="E1661" s="16" t="s">
        <v>3206</v>
      </c>
      <c r="F1661" s="30" t="s">
        <v>811</v>
      </c>
      <c r="G1661" s="30">
        <v>1002</v>
      </c>
      <c r="H1661" s="30">
        <v>4</v>
      </c>
      <c r="I1661" s="30">
        <v>1972.96</v>
      </c>
      <c r="J1661" s="38">
        <v>42450</v>
      </c>
      <c r="K1661" s="30">
        <v>2880</v>
      </c>
      <c r="L1661" s="19">
        <f>DAY(Таблица14[[#This Row],[Д/проводки]])</f>
        <v>21</v>
      </c>
      <c r="M1661" s="19">
        <f>MONTH(Таблица14[[#This Row],[Д/проводки]])</f>
        <v>3</v>
      </c>
      <c r="N1661" s="19">
        <f>YEAR(Таблица14[[#This Row],[Д/проводки]])</f>
        <v>2016</v>
      </c>
    </row>
    <row r="1662" spans="1:14" x14ac:dyDescent="0.25">
      <c r="A1662" s="30">
        <v>40147</v>
      </c>
      <c r="B1662" s="30" t="s">
        <v>181</v>
      </c>
      <c r="C1662" s="16" t="s">
        <v>2954</v>
      </c>
      <c r="D1662" s="16">
        <v>15</v>
      </c>
      <c r="E1662" s="16" t="s">
        <v>2937</v>
      </c>
      <c r="F1662" s="30" t="s">
        <v>810</v>
      </c>
      <c r="G1662" s="30">
        <v>1002</v>
      </c>
      <c r="H1662" s="30">
        <v>4</v>
      </c>
      <c r="I1662" s="30">
        <v>8440.68</v>
      </c>
      <c r="J1662" s="38">
        <v>42451</v>
      </c>
      <c r="K1662" s="30">
        <v>12452</v>
      </c>
      <c r="L1662" s="19">
        <f>DAY(Таблица14[[#This Row],[Д/проводки]])</f>
        <v>22</v>
      </c>
      <c r="M1662" s="19">
        <f>MONTH(Таблица14[[#This Row],[Д/проводки]])</f>
        <v>3</v>
      </c>
      <c r="N1662" s="19">
        <f>YEAR(Таблица14[[#This Row],[Д/проводки]])</f>
        <v>2016</v>
      </c>
    </row>
    <row r="1663" spans="1:14" x14ac:dyDescent="0.25">
      <c r="A1663" s="30">
        <v>806339</v>
      </c>
      <c r="B1663" s="30" t="s">
        <v>295</v>
      </c>
      <c r="C1663" s="16" t="s">
        <v>2944</v>
      </c>
      <c r="D1663" s="16">
        <v>13</v>
      </c>
      <c r="E1663" s="16" t="s">
        <v>3206</v>
      </c>
      <c r="F1663" s="30" t="s">
        <v>810</v>
      </c>
      <c r="G1663" s="30">
        <v>1001</v>
      </c>
      <c r="H1663" s="30">
        <v>4</v>
      </c>
      <c r="I1663" s="30">
        <v>3261</v>
      </c>
      <c r="J1663" s="38">
        <v>42452</v>
      </c>
      <c r="K1663" s="30">
        <v>5479.2</v>
      </c>
      <c r="L1663" s="19">
        <f>DAY(Таблица14[[#This Row],[Д/проводки]])</f>
        <v>23</v>
      </c>
      <c r="M1663" s="19">
        <f>MONTH(Таблица14[[#This Row],[Д/проводки]])</f>
        <v>3</v>
      </c>
      <c r="N1663" s="19">
        <f>YEAR(Таблица14[[#This Row],[Д/проводки]])</f>
        <v>2016</v>
      </c>
    </row>
    <row r="1664" spans="1:14" x14ac:dyDescent="0.25">
      <c r="A1664" s="30">
        <v>941464</v>
      </c>
      <c r="B1664" s="30" t="s">
        <v>923</v>
      </c>
      <c r="C1664" s="16" t="s">
        <v>3133</v>
      </c>
      <c r="D1664" s="16">
        <v>13</v>
      </c>
      <c r="E1664" s="16" t="s">
        <v>3206</v>
      </c>
      <c r="F1664" s="30" t="s">
        <v>811</v>
      </c>
      <c r="G1664" s="30">
        <v>1001</v>
      </c>
      <c r="H1664" s="30">
        <v>4</v>
      </c>
      <c r="I1664" s="30">
        <v>2057.16</v>
      </c>
      <c r="J1664" s="38">
        <v>42452</v>
      </c>
      <c r="K1664" s="30">
        <v>2880</v>
      </c>
      <c r="L1664" s="19">
        <f>DAY(Таблица14[[#This Row],[Д/проводки]])</f>
        <v>23</v>
      </c>
      <c r="M1664" s="19">
        <f>MONTH(Таблица14[[#This Row],[Д/проводки]])</f>
        <v>3</v>
      </c>
      <c r="N1664" s="19">
        <f>YEAR(Таблица14[[#This Row],[Д/проводки]])</f>
        <v>2016</v>
      </c>
    </row>
    <row r="1665" spans="1:14" x14ac:dyDescent="0.25">
      <c r="A1665" s="30">
        <v>661565</v>
      </c>
      <c r="B1665" s="30" t="s">
        <v>510</v>
      </c>
      <c r="C1665" s="16" t="s">
        <v>2980</v>
      </c>
      <c r="D1665" s="16">
        <v>16</v>
      </c>
      <c r="E1665" s="16" t="s">
        <v>2964</v>
      </c>
      <c r="F1665" s="30" t="s">
        <v>810</v>
      </c>
      <c r="G1665" s="30">
        <v>1002</v>
      </c>
      <c r="H1665" s="30">
        <v>4</v>
      </c>
      <c r="I1665" s="30">
        <v>10339</v>
      </c>
      <c r="J1665" s="38">
        <v>42452</v>
      </c>
      <c r="K1665" s="30">
        <v>15252</v>
      </c>
      <c r="L1665" s="19">
        <f>DAY(Таблица14[[#This Row],[Д/проводки]])</f>
        <v>23</v>
      </c>
      <c r="M1665" s="19">
        <f>MONTH(Таблица14[[#This Row],[Д/проводки]])</f>
        <v>3</v>
      </c>
      <c r="N1665" s="19">
        <f>YEAR(Таблица14[[#This Row],[Д/проводки]])</f>
        <v>2016</v>
      </c>
    </row>
    <row r="1666" spans="1:14" x14ac:dyDescent="0.25">
      <c r="A1666" s="30">
        <v>665767</v>
      </c>
      <c r="B1666" s="30" t="s">
        <v>624</v>
      </c>
      <c r="C1666" s="16" t="s">
        <v>3171</v>
      </c>
      <c r="D1666" s="16">
        <v>16</v>
      </c>
      <c r="E1666" s="16" t="s">
        <v>2950</v>
      </c>
      <c r="F1666" s="30" t="s">
        <v>810</v>
      </c>
      <c r="G1666" s="30">
        <v>1002</v>
      </c>
      <c r="H1666" s="30">
        <v>4</v>
      </c>
      <c r="I1666" s="30">
        <v>10339</v>
      </c>
      <c r="J1666" s="38">
        <v>42452</v>
      </c>
      <c r="K1666" s="30">
        <v>13727</v>
      </c>
      <c r="L1666" s="19">
        <f>DAY(Таблица14[[#This Row],[Д/проводки]])</f>
        <v>23</v>
      </c>
      <c r="M1666" s="19">
        <f>MONTH(Таблица14[[#This Row],[Д/проводки]])</f>
        <v>3</v>
      </c>
      <c r="N1666" s="19">
        <f>YEAR(Таблица14[[#This Row],[Д/проводки]])</f>
        <v>2016</v>
      </c>
    </row>
    <row r="1667" spans="1:14" x14ac:dyDescent="0.25">
      <c r="A1667" s="30">
        <v>12013956</v>
      </c>
      <c r="B1667" s="30" t="s">
        <v>3218</v>
      </c>
      <c r="C1667" s="16" t="s">
        <v>3218</v>
      </c>
      <c r="D1667" s="16" t="s">
        <v>3218</v>
      </c>
      <c r="E1667" s="16" t="s">
        <v>3218</v>
      </c>
      <c r="F1667" s="16" t="s">
        <v>3218</v>
      </c>
      <c r="G1667" s="30">
        <v>1001</v>
      </c>
      <c r="H1667" s="30">
        <v>4</v>
      </c>
      <c r="I1667" s="30">
        <v>12284.4</v>
      </c>
      <c r="J1667" s="38">
        <v>42453</v>
      </c>
      <c r="K1667" s="30">
        <v>15784</v>
      </c>
      <c r="L1667" s="19">
        <f>DAY(Таблица14[[#This Row],[Д/проводки]])</f>
        <v>24</v>
      </c>
      <c r="M1667" s="19">
        <f>MONTH(Таблица14[[#This Row],[Д/проводки]])</f>
        <v>3</v>
      </c>
      <c r="N1667" s="19">
        <f>YEAR(Таблица14[[#This Row],[Д/проводки]])</f>
        <v>2016</v>
      </c>
    </row>
    <row r="1668" spans="1:14" x14ac:dyDescent="0.25">
      <c r="A1668" s="30">
        <v>445811</v>
      </c>
      <c r="B1668" s="30" t="s">
        <v>921</v>
      </c>
      <c r="C1668" s="16" t="s">
        <v>3133</v>
      </c>
      <c r="D1668" s="16">
        <v>13</v>
      </c>
      <c r="E1668" s="16" t="s">
        <v>3206</v>
      </c>
      <c r="F1668" s="30" t="s">
        <v>811</v>
      </c>
      <c r="G1668" s="30">
        <v>1002</v>
      </c>
      <c r="H1668" s="30">
        <v>1</v>
      </c>
      <c r="I1668" s="30">
        <v>486.52</v>
      </c>
      <c r="J1668" s="38">
        <v>42453</v>
      </c>
      <c r="K1668" s="30">
        <v>609.79999999999995</v>
      </c>
      <c r="L1668" s="19">
        <f>DAY(Таблица14[[#This Row],[Д/проводки]])</f>
        <v>24</v>
      </c>
      <c r="M1668" s="19">
        <f>MONTH(Таблица14[[#This Row],[Д/проводки]])</f>
        <v>3</v>
      </c>
      <c r="N1668" s="19">
        <f>YEAR(Таблица14[[#This Row],[Д/проводки]])</f>
        <v>2016</v>
      </c>
    </row>
    <row r="1669" spans="1:14" x14ac:dyDescent="0.25">
      <c r="A1669" s="30">
        <v>941465</v>
      </c>
      <c r="B1669" s="30" t="s">
        <v>930</v>
      </c>
      <c r="C1669" s="16" t="s">
        <v>927</v>
      </c>
      <c r="D1669" s="16">
        <v>14</v>
      </c>
      <c r="E1669" s="16" t="s">
        <v>2941</v>
      </c>
      <c r="F1669" s="30" t="s">
        <v>811</v>
      </c>
      <c r="G1669" s="30">
        <v>1002</v>
      </c>
      <c r="H1669" s="30">
        <v>4</v>
      </c>
      <c r="I1669" s="30">
        <v>2528.2399999999998</v>
      </c>
      <c r="J1669" s="38">
        <v>42453</v>
      </c>
      <c r="K1669" s="30">
        <v>3452</v>
      </c>
      <c r="L1669" s="19">
        <f>DAY(Таблица14[[#This Row],[Д/проводки]])</f>
        <v>24</v>
      </c>
      <c r="M1669" s="19">
        <f>MONTH(Таблица14[[#This Row],[Д/проводки]])</f>
        <v>3</v>
      </c>
      <c r="N1669" s="19">
        <f>YEAR(Таблица14[[#This Row],[Д/проводки]])</f>
        <v>2016</v>
      </c>
    </row>
    <row r="1670" spans="1:14" x14ac:dyDescent="0.25">
      <c r="A1670" s="30">
        <v>964285</v>
      </c>
      <c r="B1670" s="30" t="s">
        <v>939</v>
      </c>
      <c r="C1670" s="16" t="s">
        <v>3157</v>
      </c>
      <c r="D1670" s="16">
        <v>13</v>
      </c>
      <c r="E1670" s="16" t="s">
        <v>3206</v>
      </c>
      <c r="F1670" s="30" t="s">
        <v>811</v>
      </c>
      <c r="G1670" s="30">
        <v>1001</v>
      </c>
      <c r="H1670" s="30">
        <v>1</v>
      </c>
      <c r="I1670" s="30">
        <v>513.77</v>
      </c>
      <c r="J1670" s="38">
        <v>42454</v>
      </c>
      <c r="K1670" s="30">
        <v>720</v>
      </c>
      <c r="L1670" s="19">
        <f>DAY(Таблица14[[#This Row],[Д/проводки]])</f>
        <v>25</v>
      </c>
      <c r="M1670" s="19">
        <f>MONTH(Таблица14[[#This Row],[Д/проводки]])</f>
        <v>3</v>
      </c>
      <c r="N1670" s="19">
        <f>YEAR(Таблица14[[#This Row],[Д/проводки]])</f>
        <v>2016</v>
      </c>
    </row>
    <row r="1671" spans="1:14" x14ac:dyDescent="0.25">
      <c r="A1671" s="30">
        <v>445811</v>
      </c>
      <c r="B1671" s="30" t="s">
        <v>921</v>
      </c>
      <c r="C1671" s="16" t="s">
        <v>3133</v>
      </c>
      <c r="D1671" s="16">
        <v>13</v>
      </c>
      <c r="E1671" s="16" t="s">
        <v>3206</v>
      </c>
      <c r="F1671" s="30" t="s">
        <v>811</v>
      </c>
      <c r="G1671" s="30">
        <v>1002</v>
      </c>
      <c r="H1671" s="30">
        <v>4</v>
      </c>
      <c r="I1671" s="30">
        <v>1946.08</v>
      </c>
      <c r="J1671" s="38">
        <v>42454</v>
      </c>
      <c r="K1671" s="30">
        <v>2880</v>
      </c>
      <c r="L1671" s="19">
        <f>DAY(Таблица14[[#This Row],[Д/проводки]])</f>
        <v>25</v>
      </c>
      <c r="M1671" s="19">
        <f>MONTH(Таблица14[[#This Row],[Д/проводки]])</f>
        <v>3</v>
      </c>
      <c r="N1671" s="19">
        <f>YEAR(Таблица14[[#This Row],[Д/проводки]])</f>
        <v>2016</v>
      </c>
    </row>
    <row r="1672" spans="1:14" x14ac:dyDescent="0.25">
      <c r="A1672" s="30">
        <v>763942</v>
      </c>
      <c r="B1672" s="30" t="s">
        <v>901</v>
      </c>
      <c r="C1672" s="16" t="s">
        <v>899</v>
      </c>
      <c r="D1672" s="16">
        <v>14</v>
      </c>
      <c r="E1672" s="16" t="s">
        <v>2938</v>
      </c>
      <c r="F1672" s="30" t="s">
        <v>811</v>
      </c>
      <c r="G1672" s="30">
        <v>1002</v>
      </c>
      <c r="H1672" s="30">
        <v>2</v>
      </c>
      <c r="I1672" s="30">
        <v>1637.28</v>
      </c>
      <c r="J1672" s="38">
        <v>42454</v>
      </c>
      <c r="K1672" s="30">
        <v>2440</v>
      </c>
      <c r="L1672" s="19">
        <f>DAY(Таблица14[[#This Row],[Д/проводки]])</f>
        <v>25</v>
      </c>
      <c r="M1672" s="19">
        <f>MONTH(Таблица14[[#This Row],[Д/проводки]])</f>
        <v>3</v>
      </c>
      <c r="N1672" s="19">
        <f>YEAR(Таблица14[[#This Row],[Д/проводки]])</f>
        <v>2016</v>
      </c>
    </row>
    <row r="1673" spans="1:14" x14ac:dyDescent="0.25">
      <c r="A1673" s="30">
        <v>12007774</v>
      </c>
      <c r="B1673" s="30" t="s">
        <v>3218</v>
      </c>
      <c r="C1673" s="16" t="s">
        <v>3218</v>
      </c>
      <c r="D1673" s="16" t="s">
        <v>3218</v>
      </c>
      <c r="E1673" s="16" t="s">
        <v>3218</v>
      </c>
      <c r="F1673" s="16" t="s">
        <v>3218</v>
      </c>
      <c r="G1673" s="30">
        <v>1002</v>
      </c>
      <c r="H1673" s="30">
        <v>4</v>
      </c>
      <c r="I1673" s="30">
        <v>19210</v>
      </c>
      <c r="J1673" s="38">
        <v>42454</v>
      </c>
      <c r="K1673" s="30">
        <v>25916</v>
      </c>
      <c r="L1673" s="19">
        <f>DAY(Таблица14[[#This Row],[Д/проводки]])</f>
        <v>25</v>
      </c>
      <c r="M1673" s="19">
        <f>MONTH(Таблица14[[#This Row],[Д/проводки]])</f>
        <v>3</v>
      </c>
      <c r="N1673" s="19">
        <f>YEAR(Таблица14[[#This Row],[Д/проводки]])</f>
        <v>2016</v>
      </c>
    </row>
    <row r="1674" spans="1:14" x14ac:dyDescent="0.25">
      <c r="A1674" s="30">
        <v>12013941</v>
      </c>
      <c r="B1674" s="30" t="s">
        <v>3218</v>
      </c>
      <c r="C1674" s="16" t="s">
        <v>3218</v>
      </c>
      <c r="D1674" s="16" t="s">
        <v>3218</v>
      </c>
      <c r="E1674" s="16" t="s">
        <v>3218</v>
      </c>
      <c r="F1674" s="16" t="s">
        <v>3218</v>
      </c>
      <c r="G1674" s="30">
        <v>1002</v>
      </c>
      <c r="H1674" s="30">
        <v>4</v>
      </c>
      <c r="I1674" s="30">
        <v>10010</v>
      </c>
      <c r="J1674" s="38">
        <v>42454</v>
      </c>
      <c r="K1674" s="30">
        <v>13196</v>
      </c>
      <c r="L1674" s="19">
        <f>DAY(Таблица14[[#This Row],[Д/проводки]])</f>
        <v>25</v>
      </c>
      <c r="M1674" s="19">
        <f>MONTH(Таблица14[[#This Row],[Д/проводки]])</f>
        <v>3</v>
      </c>
      <c r="N1674" s="19">
        <f>YEAR(Таблица14[[#This Row],[Д/проводки]])</f>
        <v>2016</v>
      </c>
    </row>
    <row r="1675" spans="1:14" x14ac:dyDescent="0.25">
      <c r="A1675" s="30">
        <v>964285</v>
      </c>
      <c r="B1675" s="30" t="s">
        <v>939</v>
      </c>
      <c r="C1675" s="16" t="s">
        <v>3157</v>
      </c>
      <c r="D1675" s="16">
        <v>13</v>
      </c>
      <c r="E1675" s="16" t="s">
        <v>3206</v>
      </c>
      <c r="F1675" s="30" t="s">
        <v>811</v>
      </c>
      <c r="G1675" s="30">
        <v>1001</v>
      </c>
      <c r="H1675" s="30">
        <v>4</v>
      </c>
      <c r="I1675" s="30">
        <v>2055.08</v>
      </c>
      <c r="J1675" s="38">
        <v>42455</v>
      </c>
      <c r="K1675" s="30">
        <v>2880</v>
      </c>
      <c r="L1675" s="19">
        <f>DAY(Таблица14[[#This Row],[Д/проводки]])</f>
        <v>26</v>
      </c>
      <c r="M1675" s="19">
        <f>MONTH(Таблица14[[#This Row],[Д/проводки]])</f>
        <v>3</v>
      </c>
      <c r="N1675" s="19">
        <f>YEAR(Таблица14[[#This Row],[Д/проводки]])</f>
        <v>2016</v>
      </c>
    </row>
    <row r="1676" spans="1:14" x14ac:dyDescent="0.25">
      <c r="A1676" s="30">
        <v>964285</v>
      </c>
      <c r="B1676" s="30" t="s">
        <v>939</v>
      </c>
      <c r="C1676" s="16" t="s">
        <v>3157</v>
      </c>
      <c r="D1676" s="16">
        <v>13</v>
      </c>
      <c r="E1676" s="16" t="s">
        <v>3206</v>
      </c>
      <c r="F1676" s="30" t="s">
        <v>811</v>
      </c>
      <c r="G1676" s="30">
        <v>1002</v>
      </c>
      <c r="H1676" s="30">
        <v>4</v>
      </c>
      <c r="I1676" s="30">
        <v>1972.92</v>
      </c>
      <c r="J1676" s="38">
        <v>42455</v>
      </c>
      <c r="K1676" s="30">
        <v>2880</v>
      </c>
      <c r="L1676" s="19">
        <f>DAY(Таблица14[[#This Row],[Д/проводки]])</f>
        <v>26</v>
      </c>
      <c r="M1676" s="19">
        <f>MONTH(Таблица14[[#This Row],[Д/проводки]])</f>
        <v>3</v>
      </c>
      <c r="N1676" s="19">
        <f>YEAR(Таблица14[[#This Row],[Д/проводки]])</f>
        <v>2016</v>
      </c>
    </row>
    <row r="1677" spans="1:14" x14ac:dyDescent="0.25">
      <c r="A1677" s="30">
        <v>763942</v>
      </c>
      <c r="B1677" s="30" t="s">
        <v>901</v>
      </c>
      <c r="C1677" s="16" t="s">
        <v>899</v>
      </c>
      <c r="D1677" s="16">
        <v>14</v>
      </c>
      <c r="E1677" s="16" t="s">
        <v>2938</v>
      </c>
      <c r="F1677" s="30" t="s">
        <v>811</v>
      </c>
      <c r="G1677" s="30">
        <v>1001</v>
      </c>
      <c r="H1677" s="30">
        <v>8</v>
      </c>
      <c r="I1677" s="30">
        <v>6549.12</v>
      </c>
      <c r="J1677" s="38">
        <v>42456</v>
      </c>
      <c r="K1677" s="30">
        <v>9760</v>
      </c>
      <c r="L1677" s="19">
        <f>DAY(Таблица14[[#This Row],[Д/проводки]])</f>
        <v>27</v>
      </c>
      <c r="M1677" s="19">
        <f>MONTH(Таблица14[[#This Row],[Д/проводки]])</f>
        <v>3</v>
      </c>
      <c r="N1677" s="19">
        <f>YEAR(Таблица14[[#This Row],[Д/проводки]])</f>
        <v>2016</v>
      </c>
    </row>
    <row r="1678" spans="1:14" x14ac:dyDescent="0.25">
      <c r="A1678" s="30">
        <v>763942</v>
      </c>
      <c r="B1678" s="30" t="s">
        <v>901</v>
      </c>
      <c r="C1678" s="16" t="s">
        <v>899</v>
      </c>
      <c r="D1678" s="16">
        <v>14</v>
      </c>
      <c r="E1678" s="16" t="s">
        <v>2938</v>
      </c>
      <c r="F1678" s="30" t="s">
        <v>811</v>
      </c>
      <c r="G1678" s="30">
        <v>1001</v>
      </c>
      <c r="H1678" s="30">
        <v>8</v>
      </c>
      <c r="I1678" s="30">
        <v>6549.12</v>
      </c>
      <c r="J1678" s="38">
        <v>42456</v>
      </c>
      <c r="K1678" s="30">
        <v>9760</v>
      </c>
      <c r="L1678" s="19">
        <f>DAY(Таблица14[[#This Row],[Д/проводки]])</f>
        <v>27</v>
      </c>
      <c r="M1678" s="19">
        <f>MONTH(Таблица14[[#This Row],[Д/проводки]])</f>
        <v>3</v>
      </c>
      <c r="N1678" s="19">
        <f>YEAR(Таблица14[[#This Row],[Д/проводки]])</f>
        <v>2016</v>
      </c>
    </row>
    <row r="1679" spans="1:14" x14ac:dyDescent="0.25">
      <c r="A1679" s="30">
        <v>408905</v>
      </c>
      <c r="B1679" s="30" t="s">
        <v>484</v>
      </c>
      <c r="C1679" s="16" t="s">
        <v>2641</v>
      </c>
      <c r="D1679" s="16">
        <v>16</v>
      </c>
      <c r="E1679" s="16" t="s">
        <v>2977</v>
      </c>
      <c r="F1679" s="30" t="s">
        <v>810</v>
      </c>
      <c r="G1679" s="30">
        <v>1002</v>
      </c>
      <c r="H1679" s="30">
        <v>4</v>
      </c>
      <c r="I1679" s="30">
        <v>10847.44</v>
      </c>
      <c r="J1679" s="38">
        <v>42456</v>
      </c>
      <c r="K1679" s="30">
        <v>14400</v>
      </c>
      <c r="L1679" s="19">
        <f>DAY(Таблица14[[#This Row],[Д/проводки]])</f>
        <v>27</v>
      </c>
      <c r="M1679" s="19">
        <f>MONTH(Таблица14[[#This Row],[Д/проводки]])</f>
        <v>3</v>
      </c>
      <c r="N1679" s="19">
        <f>YEAR(Таблица14[[#This Row],[Д/проводки]])</f>
        <v>2016</v>
      </c>
    </row>
    <row r="1680" spans="1:14" x14ac:dyDescent="0.25">
      <c r="A1680" s="30">
        <v>828791</v>
      </c>
      <c r="B1680" s="30" t="s">
        <v>162</v>
      </c>
      <c r="C1680" s="16" t="s">
        <v>2954</v>
      </c>
      <c r="D1680" s="16">
        <v>15</v>
      </c>
      <c r="E1680" s="16" t="s">
        <v>2937</v>
      </c>
      <c r="F1680" s="30" t="s">
        <v>810</v>
      </c>
      <c r="G1680" s="30">
        <v>1002</v>
      </c>
      <c r="H1680" s="30">
        <v>4</v>
      </c>
      <c r="I1680" s="30">
        <v>9000</v>
      </c>
      <c r="J1680" s="38">
        <v>42456</v>
      </c>
      <c r="K1680" s="30">
        <v>11948.4</v>
      </c>
      <c r="L1680" s="19">
        <f>DAY(Таблица14[[#This Row],[Д/проводки]])</f>
        <v>27</v>
      </c>
      <c r="M1680" s="19">
        <f>MONTH(Таблица14[[#This Row],[Д/проводки]])</f>
        <v>3</v>
      </c>
      <c r="N1680" s="19">
        <f>YEAR(Таблица14[[#This Row],[Д/проводки]])</f>
        <v>2016</v>
      </c>
    </row>
    <row r="1681" spans="1:14" x14ac:dyDescent="0.25">
      <c r="A1681" s="30">
        <v>876259</v>
      </c>
      <c r="B1681" s="30" t="s">
        <v>887</v>
      </c>
      <c r="C1681" s="16" t="s">
        <v>2954</v>
      </c>
      <c r="D1681" s="16">
        <v>15</v>
      </c>
      <c r="E1681" s="16" t="s">
        <v>2937</v>
      </c>
      <c r="F1681" s="30" t="s">
        <v>811</v>
      </c>
      <c r="G1681" s="30">
        <v>1002</v>
      </c>
      <c r="H1681" s="30">
        <v>4</v>
      </c>
      <c r="I1681" s="30">
        <v>4187.04</v>
      </c>
      <c r="J1681" s="38">
        <v>42456</v>
      </c>
      <c r="K1681" s="30">
        <v>4760</v>
      </c>
      <c r="L1681" s="19">
        <f>DAY(Таблица14[[#This Row],[Д/проводки]])</f>
        <v>27</v>
      </c>
      <c r="M1681" s="19">
        <f>MONTH(Таблица14[[#This Row],[Д/проводки]])</f>
        <v>3</v>
      </c>
      <c r="N1681" s="19">
        <f>YEAR(Таблица14[[#This Row],[Д/проводки]])</f>
        <v>2016</v>
      </c>
    </row>
    <row r="1682" spans="1:14" x14ac:dyDescent="0.25">
      <c r="A1682" s="30">
        <v>941465</v>
      </c>
      <c r="B1682" s="30" t="s">
        <v>930</v>
      </c>
      <c r="C1682" s="16" t="s">
        <v>927</v>
      </c>
      <c r="D1682" s="16">
        <v>14</v>
      </c>
      <c r="E1682" s="16" t="s">
        <v>2941</v>
      </c>
      <c r="F1682" s="30" t="s">
        <v>811</v>
      </c>
      <c r="G1682" s="30">
        <v>1002</v>
      </c>
      <c r="H1682" s="30">
        <v>4</v>
      </c>
      <c r="I1682" s="30">
        <v>2528.2399999999998</v>
      </c>
      <c r="J1682" s="38">
        <v>42456</v>
      </c>
      <c r="K1682" s="30">
        <v>3452</v>
      </c>
      <c r="L1682" s="19">
        <f>DAY(Таблица14[[#This Row],[Д/проводки]])</f>
        <v>27</v>
      </c>
      <c r="M1682" s="19">
        <f>MONTH(Таблица14[[#This Row],[Д/проводки]])</f>
        <v>3</v>
      </c>
      <c r="N1682" s="19">
        <f>YEAR(Таблица14[[#This Row],[Д/проводки]])</f>
        <v>2016</v>
      </c>
    </row>
    <row r="1683" spans="1:14" x14ac:dyDescent="0.25">
      <c r="A1683" s="30">
        <v>408996</v>
      </c>
      <c r="B1683" s="30" t="s">
        <v>1155</v>
      </c>
      <c r="C1683" s="16" t="s">
        <v>2981</v>
      </c>
      <c r="D1683" s="16">
        <v>16</v>
      </c>
      <c r="E1683" s="16" t="s">
        <v>2964</v>
      </c>
      <c r="F1683" s="30" t="s">
        <v>810</v>
      </c>
      <c r="G1683" s="30">
        <v>1001</v>
      </c>
      <c r="H1683" s="30">
        <v>4</v>
      </c>
      <c r="I1683" s="30">
        <v>10847.44</v>
      </c>
      <c r="J1683" s="38">
        <v>42458</v>
      </c>
      <c r="K1683" s="30">
        <v>16000</v>
      </c>
      <c r="L1683" s="19">
        <f>DAY(Таблица14[[#This Row],[Д/проводки]])</f>
        <v>29</v>
      </c>
      <c r="M1683" s="19">
        <f>MONTH(Таблица14[[#This Row],[Д/проводки]])</f>
        <v>3</v>
      </c>
      <c r="N1683" s="19">
        <f>YEAR(Таблица14[[#This Row],[Д/проводки]])</f>
        <v>2016</v>
      </c>
    </row>
    <row r="1684" spans="1:14" x14ac:dyDescent="0.25">
      <c r="A1684" s="30">
        <v>876259</v>
      </c>
      <c r="B1684" s="30" t="s">
        <v>887</v>
      </c>
      <c r="C1684" s="16" t="s">
        <v>2954</v>
      </c>
      <c r="D1684" s="16">
        <v>15</v>
      </c>
      <c r="E1684" s="16" t="s">
        <v>2937</v>
      </c>
      <c r="F1684" s="30" t="s">
        <v>811</v>
      </c>
      <c r="G1684" s="30">
        <v>1001</v>
      </c>
      <c r="H1684" s="30">
        <v>1</v>
      </c>
      <c r="I1684" s="30">
        <v>1045.47</v>
      </c>
      <c r="J1684" s="38">
        <v>42458</v>
      </c>
      <c r="K1684" s="30">
        <v>1190</v>
      </c>
      <c r="L1684" s="19">
        <f>DAY(Таблица14[[#This Row],[Д/проводки]])</f>
        <v>29</v>
      </c>
      <c r="M1684" s="19">
        <f>MONTH(Таблица14[[#This Row],[Д/проводки]])</f>
        <v>3</v>
      </c>
      <c r="N1684" s="19">
        <f>YEAR(Таблица14[[#This Row],[Д/проводки]])</f>
        <v>2016</v>
      </c>
    </row>
    <row r="1685" spans="1:14" x14ac:dyDescent="0.25">
      <c r="A1685" s="30">
        <v>941464</v>
      </c>
      <c r="B1685" s="30" t="s">
        <v>923</v>
      </c>
      <c r="C1685" s="16" t="s">
        <v>3133</v>
      </c>
      <c r="D1685" s="16">
        <v>13</v>
      </c>
      <c r="E1685" s="16" t="s">
        <v>3206</v>
      </c>
      <c r="F1685" s="30" t="s">
        <v>811</v>
      </c>
      <c r="G1685" s="30">
        <v>1001</v>
      </c>
      <c r="H1685" s="30">
        <v>4</v>
      </c>
      <c r="I1685" s="30">
        <v>2057.1999999999998</v>
      </c>
      <c r="J1685" s="38">
        <v>42458</v>
      </c>
      <c r="K1685" s="30">
        <v>2880</v>
      </c>
      <c r="L1685" s="19">
        <f>DAY(Таблица14[[#This Row],[Д/проводки]])</f>
        <v>29</v>
      </c>
      <c r="M1685" s="19">
        <f>MONTH(Таблица14[[#This Row],[Д/проводки]])</f>
        <v>3</v>
      </c>
      <c r="N1685" s="19">
        <f>YEAR(Таблица14[[#This Row],[Д/проводки]])</f>
        <v>2016</v>
      </c>
    </row>
    <row r="1686" spans="1:14" x14ac:dyDescent="0.25">
      <c r="A1686" s="30">
        <v>759255</v>
      </c>
      <c r="B1686" s="30" t="s">
        <v>156</v>
      </c>
      <c r="C1686" s="16" t="s">
        <v>2954</v>
      </c>
      <c r="D1686" s="16">
        <v>15</v>
      </c>
      <c r="E1686" s="16" t="s">
        <v>2937</v>
      </c>
      <c r="F1686" s="30" t="s">
        <v>810</v>
      </c>
      <c r="G1686" s="30">
        <v>1002</v>
      </c>
      <c r="H1686" s="30">
        <v>4</v>
      </c>
      <c r="I1686" s="30">
        <v>9000</v>
      </c>
      <c r="J1686" s="38">
        <v>42458</v>
      </c>
      <c r="K1686" s="30">
        <v>11949</v>
      </c>
      <c r="L1686" s="19">
        <f>DAY(Таблица14[[#This Row],[Д/проводки]])</f>
        <v>29</v>
      </c>
      <c r="M1686" s="19">
        <f>MONTH(Таблица14[[#This Row],[Д/проводки]])</f>
        <v>3</v>
      </c>
      <c r="N1686" s="19">
        <f>YEAR(Таблица14[[#This Row],[Д/проводки]])</f>
        <v>2016</v>
      </c>
    </row>
    <row r="1687" spans="1:14" x14ac:dyDescent="0.25">
      <c r="A1687" s="30">
        <v>941465</v>
      </c>
      <c r="B1687" s="30" t="s">
        <v>930</v>
      </c>
      <c r="C1687" s="16" t="s">
        <v>927</v>
      </c>
      <c r="D1687" s="16">
        <v>14</v>
      </c>
      <c r="E1687" s="16" t="s">
        <v>2941</v>
      </c>
      <c r="F1687" s="30" t="s">
        <v>811</v>
      </c>
      <c r="G1687" s="30">
        <v>1002</v>
      </c>
      <c r="H1687" s="30">
        <v>4</v>
      </c>
      <c r="I1687" s="30">
        <v>2528.2399999999998</v>
      </c>
      <c r="J1687" s="38">
        <v>42458</v>
      </c>
      <c r="K1687" s="30">
        <v>3452</v>
      </c>
      <c r="L1687" s="19">
        <f>DAY(Таблица14[[#This Row],[Д/проводки]])</f>
        <v>29</v>
      </c>
      <c r="M1687" s="19">
        <f>MONTH(Таблица14[[#This Row],[Д/проводки]])</f>
        <v>3</v>
      </c>
      <c r="N1687" s="19">
        <f>YEAR(Таблица14[[#This Row],[Д/проводки]])</f>
        <v>2016</v>
      </c>
    </row>
    <row r="1688" spans="1:14" x14ac:dyDescent="0.25">
      <c r="A1688" s="30">
        <v>964285</v>
      </c>
      <c r="B1688" s="30" t="s">
        <v>939</v>
      </c>
      <c r="C1688" s="16" t="s">
        <v>3157</v>
      </c>
      <c r="D1688" s="16">
        <v>13</v>
      </c>
      <c r="E1688" s="16" t="s">
        <v>3206</v>
      </c>
      <c r="F1688" s="30" t="s">
        <v>811</v>
      </c>
      <c r="G1688" s="30">
        <v>1002</v>
      </c>
      <c r="H1688" s="30">
        <v>4</v>
      </c>
      <c r="I1688" s="30">
        <v>1972.96</v>
      </c>
      <c r="J1688" s="38">
        <v>42458</v>
      </c>
      <c r="K1688" s="30">
        <v>2880</v>
      </c>
      <c r="L1688" s="19">
        <f>DAY(Таблица14[[#This Row],[Д/проводки]])</f>
        <v>29</v>
      </c>
      <c r="M1688" s="19">
        <f>MONTH(Таблица14[[#This Row],[Д/проводки]])</f>
        <v>3</v>
      </c>
      <c r="N1688" s="19">
        <f>YEAR(Таблица14[[#This Row],[Д/проводки]])</f>
        <v>2016</v>
      </c>
    </row>
    <row r="1689" spans="1:14" x14ac:dyDescent="0.25">
      <c r="A1689" s="30">
        <v>408942</v>
      </c>
      <c r="B1689" s="30" t="s">
        <v>676</v>
      </c>
      <c r="C1689" s="16" t="s">
        <v>2990</v>
      </c>
      <c r="D1689" s="16">
        <v>16</v>
      </c>
      <c r="E1689" s="16" t="s">
        <v>2950</v>
      </c>
      <c r="F1689" s="30" t="s">
        <v>810</v>
      </c>
      <c r="G1689" s="30">
        <v>1001</v>
      </c>
      <c r="H1689" s="30">
        <v>4</v>
      </c>
      <c r="I1689" s="30">
        <v>10847.44</v>
      </c>
      <c r="J1689" s="38">
        <v>42459</v>
      </c>
      <c r="K1689" s="30">
        <v>16000</v>
      </c>
      <c r="L1689" s="19">
        <f>DAY(Таблица14[[#This Row],[Д/проводки]])</f>
        <v>30</v>
      </c>
      <c r="M1689" s="19">
        <f>MONTH(Таблица14[[#This Row],[Д/проводки]])</f>
        <v>3</v>
      </c>
      <c r="N1689" s="19">
        <f>YEAR(Таблица14[[#This Row],[Д/проводки]])</f>
        <v>2016</v>
      </c>
    </row>
    <row r="1690" spans="1:14" x14ac:dyDescent="0.25">
      <c r="A1690" s="30">
        <v>661738</v>
      </c>
      <c r="B1690" s="30" t="s">
        <v>150</v>
      </c>
      <c r="C1690" s="16" t="s">
        <v>2632</v>
      </c>
      <c r="D1690" s="16">
        <v>15</v>
      </c>
      <c r="E1690" s="16" t="s">
        <v>2937</v>
      </c>
      <c r="F1690" s="30" t="s">
        <v>810</v>
      </c>
      <c r="G1690" s="30">
        <v>1001</v>
      </c>
      <c r="H1690" s="30">
        <v>4</v>
      </c>
      <c r="I1690" s="30">
        <v>9000</v>
      </c>
      <c r="J1690" s="38">
        <v>42459</v>
      </c>
      <c r="K1690" s="30">
        <v>12652</v>
      </c>
      <c r="L1690" s="19">
        <f>DAY(Таблица14[[#This Row],[Д/проводки]])</f>
        <v>30</v>
      </c>
      <c r="M1690" s="19">
        <f>MONTH(Таблица14[[#This Row],[Д/проводки]])</f>
        <v>3</v>
      </c>
      <c r="N1690" s="19">
        <f>YEAR(Таблица14[[#This Row],[Д/проводки]])</f>
        <v>2016</v>
      </c>
    </row>
    <row r="1691" spans="1:14" x14ac:dyDescent="0.25">
      <c r="A1691" s="30">
        <v>661639</v>
      </c>
      <c r="B1691" s="30" t="s">
        <v>705</v>
      </c>
      <c r="C1691" s="16" t="s">
        <v>2991</v>
      </c>
      <c r="D1691" s="16">
        <v>16</v>
      </c>
      <c r="E1691" s="16" t="s">
        <v>2950</v>
      </c>
      <c r="F1691" s="30" t="s">
        <v>810</v>
      </c>
      <c r="G1691" s="30">
        <v>1002</v>
      </c>
      <c r="H1691" s="30">
        <v>4</v>
      </c>
      <c r="I1691" s="30">
        <v>10847.44</v>
      </c>
      <c r="J1691" s="38">
        <v>42459</v>
      </c>
      <c r="K1691" s="30">
        <v>14400</v>
      </c>
      <c r="L1691" s="19">
        <f>DAY(Таблица14[[#This Row],[Д/проводки]])</f>
        <v>30</v>
      </c>
      <c r="M1691" s="19">
        <f>MONTH(Таблица14[[#This Row],[Д/проводки]])</f>
        <v>3</v>
      </c>
      <c r="N1691" s="19">
        <f>YEAR(Таблица14[[#This Row],[Д/проводки]])</f>
        <v>2016</v>
      </c>
    </row>
    <row r="1692" spans="1:14" x14ac:dyDescent="0.25">
      <c r="A1692" s="30">
        <v>758613</v>
      </c>
      <c r="B1692" s="30" t="s">
        <v>274</v>
      </c>
      <c r="C1692" s="16" t="s">
        <v>2956</v>
      </c>
      <c r="D1692" s="16">
        <v>15</v>
      </c>
      <c r="E1692" s="16" t="s">
        <v>2948</v>
      </c>
      <c r="F1692" s="30" t="s">
        <v>810</v>
      </c>
      <c r="G1692" s="30">
        <v>1002</v>
      </c>
      <c r="H1692" s="30">
        <v>4</v>
      </c>
      <c r="I1692" s="30">
        <v>8576.2800000000007</v>
      </c>
      <c r="J1692" s="38">
        <v>42459</v>
      </c>
      <c r="K1692" s="30">
        <v>11386.8</v>
      </c>
      <c r="L1692" s="19">
        <f>DAY(Таблица14[[#This Row],[Д/проводки]])</f>
        <v>30</v>
      </c>
      <c r="M1692" s="19">
        <f>MONTH(Таблица14[[#This Row],[Д/проводки]])</f>
        <v>3</v>
      </c>
      <c r="N1692" s="19">
        <f>YEAR(Таблица14[[#This Row],[Д/проводки]])</f>
        <v>2016</v>
      </c>
    </row>
    <row r="1693" spans="1:14" x14ac:dyDescent="0.25">
      <c r="A1693" s="30">
        <v>876259</v>
      </c>
      <c r="B1693" s="30" t="s">
        <v>887</v>
      </c>
      <c r="C1693" s="16" t="s">
        <v>2954</v>
      </c>
      <c r="D1693" s="16">
        <v>15</v>
      </c>
      <c r="E1693" s="16" t="s">
        <v>2937</v>
      </c>
      <c r="F1693" s="30" t="s">
        <v>811</v>
      </c>
      <c r="G1693" s="30">
        <v>1002</v>
      </c>
      <c r="H1693" s="30">
        <v>4</v>
      </c>
      <c r="I1693" s="30">
        <v>4187.04</v>
      </c>
      <c r="J1693" s="38">
        <v>42459</v>
      </c>
      <c r="K1693" s="30">
        <v>4760</v>
      </c>
      <c r="L1693" s="19">
        <f>DAY(Таблица14[[#This Row],[Д/проводки]])</f>
        <v>30</v>
      </c>
      <c r="M1693" s="19">
        <f>MONTH(Таблица14[[#This Row],[Д/проводки]])</f>
        <v>3</v>
      </c>
      <c r="N1693" s="19">
        <f>YEAR(Таблица14[[#This Row],[Д/проводки]])</f>
        <v>2016</v>
      </c>
    </row>
    <row r="1694" spans="1:14" x14ac:dyDescent="0.25">
      <c r="A1694" s="30">
        <v>964285</v>
      </c>
      <c r="B1694" s="30" t="s">
        <v>939</v>
      </c>
      <c r="C1694" s="16" t="s">
        <v>3157</v>
      </c>
      <c r="D1694" s="16">
        <v>13</v>
      </c>
      <c r="E1694" s="16" t="s">
        <v>3206</v>
      </c>
      <c r="F1694" s="30" t="s">
        <v>811</v>
      </c>
      <c r="G1694" s="30">
        <v>1002</v>
      </c>
      <c r="H1694" s="30">
        <v>2</v>
      </c>
      <c r="I1694" s="30">
        <v>986.46</v>
      </c>
      <c r="J1694" s="38">
        <v>42459</v>
      </c>
      <c r="K1694" s="30">
        <v>1440</v>
      </c>
      <c r="L1694" s="19">
        <f>DAY(Таблица14[[#This Row],[Д/проводки]])</f>
        <v>30</v>
      </c>
      <c r="M1694" s="19">
        <f>MONTH(Таблица14[[#This Row],[Д/проводки]])</f>
        <v>3</v>
      </c>
      <c r="N1694" s="19">
        <f>YEAR(Таблица14[[#This Row],[Д/проводки]])</f>
        <v>2016</v>
      </c>
    </row>
    <row r="1695" spans="1:14" x14ac:dyDescent="0.25">
      <c r="A1695" s="30">
        <v>405682</v>
      </c>
      <c r="B1695" s="30" t="s">
        <v>492</v>
      </c>
      <c r="C1695" s="16" t="s">
        <v>2635</v>
      </c>
      <c r="D1695" s="16">
        <v>15</v>
      </c>
      <c r="E1695" s="16" t="s">
        <v>2978</v>
      </c>
      <c r="F1695" s="30" t="s">
        <v>810</v>
      </c>
      <c r="G1695" s="30">
        <v>1001</v>
      </c>
      <c r="H1695" s="30">
        <v>4</v>
      </c>
      <c r="I1695" s="30">
        <v>9000</v>
      </c>
      <c r="J1695" s="38">
        <v>42460</v>
      </c>
      <c r="K1695" s="30">
        <v>13276</v>
      </c>
      <c r="L1695" s="19">
        <f>DAY(Таблица14[[#This Row],[Д/проводки]])</f>
        <v>31</v>
      </c>
      <c r="M1695" s="19">
        <f>MONTH(Таблица14[[#This Row],[Д/проводки]])</f>
        <v>3</v>
      </c>
      <c r="N1695" s="19">
        <f>YEAR(Таблица14[[#This Row],[Д/проводки]])</f>
        <v>2016</v>
      </c>
    </row>
    <row r="1696" spans="1:14" x14ac:dyDescent="0.25">
      <c r="A1696" s="30">
        <v>34477</v>
      </c>
      <c r="B1696" s="30" t="s">
        <v>920</v>
      </c>
      <c r="C1696" s="16" t="s">
        <v>2963</v>
      </c>
      <c r="D1696" s="16">
        <v>15</v>
      </c>
      <c r="E1696" s="16" t="s">
        <v>2937</v>
      </c>
      <c r="F1696" s="30" t="s">
        <v>811</v>
      </c>
      <c r="G1696" s="30">
        <v>1001</v>
      </c>
      <c r="H1696" s="30">
        <v>4</v>
      </c>
      <c r="I1696" s="30">
        <v>2716.12</v>
      </c>
      <c r="J1696" s="38">
        <v>42461</v>
      </c>
      <c r="K1696" s="30">
        <v>5388</v>
      </c>
      <c r="L1696" s="19">
        <f>DAY(Таблица14[[#This Row],[Д/проводки]])</f>
        <v>1</v>
      </c>
      <c r="M1696" s="19">
        <f>MONTH(Таблица14[[#This Row],[Д/проводки]])</f>
        <v>4</v>
      </c>
      <c r="N1696" s="19">
        <f>YEAR(Таблица14[[#This Row],[Д/проводки]])</f>
        <v>2016</v>
      </c>
    </row>
    <row r="1697" spans="1:14" x14ac:dyDescent="0.25">
      <c r="A1697" s="30">
        <v>326821</v>
      </c>
      <c r="B1697" s="30" t="s">
        <v>499</v>
      </c>
      <c r="C1697" s="16" t="s">
        <v>3177</v>
      </c>
      <c r="D1697" s="16">
        <v>16</v>
      </c>
      <c r="E1697" s="16" t="s">
        <v>2964</v>
      </c>
      <c r="F1697" s="30" t="s">
        <v>810</v>
      </c>
      <c r="G1697" s="30">
        <v>1001</v>
      </c>
      <c r="H1697" s="30">
        <v>4</v>
      </c>
      <c r="I1697" s="30">
        <v>12237.28</v>
      </c>
      <c r="J1697" s="38">
        <v>42461</v>
      </c>
      <c r="K1697" s="30">
        <v>15808</v>
      </c>
      <c r="L1697" s="19">
        <f>DAY(Таблица14[[#This Row],[Д/проводки]])</f>
        <v>1</v>
      </c>
      <c r="M1697" s="19">
        <f>MONTH(Таблица14[[#This Row],[Д/проводки]])</f>
        <v>4</v>
      </c>
      <c r="N1697" s="19">
        <f>YEAR(Таблица14[[#This Row],[Д/проводки]])</f>
        <v>2016</v>
      </c>
    </row>
    <row r="1698" spans="1:14" x14ac:dyDescent="0.25">
      <c r="A1698" s="30">
        <v>665764</v>
      </c>
      <c r="B1698" s="30" t="s">
        <v>714</v>
      </c>
      <c r="C1698" s="16" t="s">
        <v>2951</v>
      </c>
      <c r="D1698" s="16">
        <v>16</v>
      </c>
      <c r="E1698" s="16" t="s">
        <v>2950</v>
      </c>
      <c r="F1698" s="30" t="s">
        <v>810</v>
      </c>
      <c r="G1698" s="30">
        <v>1001</v>
      </c>
      <c r="H1698" s="30">
        <v>4</v>
      </c>
      <c r="I1698" s="30">
        <v>10339</v>
      </c>
      <c r="J1698" s="38">
        <v>42461</v>
      </c>
      <c r="K1698" s="30">
        <v>15252</v>
      </c>
      <c r="L1698" s="19">
        <f>DAY(Таблица14[[#This Row],[Д/проводки]])</f>
        <v>1</v>
      </c>
      <c r="M1698" s="19">
        <f>MONTH(Таблица14[[#This Row],[Д/проводки]])</f>
        <v>4</v>
      </c>
      <c r="N1698" s="19">
        <f>YEAR(Таблица14[[#This Row],[Д/проводки]])</f>
        <v>2016</v>
      </c>
    </row>
    <row r="1699" spans="1:14" x14ac:dyDescent="0.25">
      <c r="A1699" s="30">
        <v>876255</v>
      </c>
      <c r="B1699" s="30" t="s">
        <v>905</v>
      </c>
      <c r="C1699" s="16" t="s">
        <v>904</v>
      </c>
      <c r="D1699" s="16">
        <v>14</v>
      </c>
      <c r="E1699" s="16" t="s">
        <v>2938</v>
      </c>
      <c r="F1699" s="30" t="s">
        <v>811</v>
      </c>
      <c r="G1699" s="30">
        <v>1001</v>
      </c>
      <c r="H1699" s="30">
        <v>4</v>
      </c>
      <c r="I1699" s="30">
        <v>3631.88</v>
      </c>
      <c r="J1699" s="38">
        <v>42461</v>
      </c>
      <c r="K1699" s="30">
        <v>3640</v>
      </c>
      <c r="L1699" s="19">
        <f>DAY(Таблица14[[#This Row],[Д/проводки]])</f>
        <v>1</v>
      </c>
      <c r="M1699" s="19">
        <f>MONTH(Таблица14[[#This Row],[Д/проводки]])</f>
        <v>4</v>
      </c>
      <c r="N1699" s="19">
        <f>YEAR(Таблица14[[#This Row],[Д/проводки]])</f>
        <v>2016</v>
      </c>
    </row>
    <row r="1700" spans="1:14" x14ac:dyDescent="0.25">
      <c r="A1700" s="30">
        <v>876259</v>
      </c>
      <c r="B1700" s="30" t="s">
        <v>887</v>
      </c>
      <c r="C1700" s="16" t="s">
        <v>2954</v>
      </c>
      <c r="D1700" s="16">
        <v>15</v>
      </c>
      <c r="E1700" s="16" t="s">
        <v>2937</v>
      </c>
      <c r="F1700" s="30" t="s">
        <v>811</v>
      </c>
      <c r="G1700" s="30">
        <v>1001</v>
      </c>
      <c r="H1700" s="30">
        <v>4</v>
      </c>
      <c r="I1700" s="30">
        <v>4181.88</v>
      </c>
      <c r="J1700" s="38">
        <v>42461</v>
      </c>
      <c r="K1700" s="30">
        <v>4760</v>
      </c>
      <c r="L1700" s="19">
        <f>DAY(Таблица14[[#This Row],[Д/проводки]])</f>
        <v>1</v>
      </c>
      <c r="M1700" s="19">
        <f>MONTH(Таблица14[[#This Row],[Д/проводки]])</f>
        <v>4</v>
      </c>
      <c r="N1700" s="19">
        <f>YEAR(Таблица14[[#This Row],[Д/проводки]])</f>
        <v>2016</v>
      </c>
    </row>
    <row r="1701" spans="1:14" x14ac:dyDescent="0.25">
      <c r="A1701" s="30">
        <v>941464</v>
      </c>
      <c r="B1701" s="30" t="s">
        <v>923</v>
      </c>
      <c r="C1701" s="16" t="s">
        <v>3133</v>
      </c>
      <c r="D1701" s="16">
        <v>13</v>
      </c>
      <c r="E1701" s="16" t="s">
        <v>3206</v>
      </c>
      <c r="F1701" s="30" t="s">
        <v>811</v>
      </c>
      <c r="G1701" s="30">
        <v>1001</v>
      </c>
      <c r="H1701" s="30">
        <v>4</v>
      </c>
      <c r="I1701" s="30">
        <v>2057.16</v>
      </c>
      <c r="J1701" s="38">
        <v>42461</v>
      </c>
      <c r="K1701" s="30">
        <v>2880</v>
      </c>
      <c r="L1701" s="19">
        <f>DAY(Таблица14[[#This Row],[Д/проводки]])</f>
        <v>1</v>
      </c>
      <c r="M1701" s="19">
        <f>MONTH(Таблица14[[#This Row],[Д/проводки]])</f>
        <v>4</v>
      </c>
      <c r="N1701" s="19">
        <f>YEAR(Таблица14[[#This Row],[Д/проводки]])</f>
        <v>2016</v>
      </c>
    </row>
    <row r="1702" spans="1:14" x14ac:dyDescent="0.25">
      <c r="A1702" s="30">
        <v>447858</v>
      </c>
      <c r="B1702" s="30" t="s">
        <v>2718</v>
      </c>
      <c r="C1702" s="16" t="s">
        <v>2951</v>
      </c>
      <c r="D1702" s="16">
        <v>16</v>
      </c>
      <c r="E1702" s="16" t="s">
        <v>2950</v>
      </c>
      <c r="F1702" s="30" t="s">
        <v>811</v>
      </c>
      <c r="G1702" s="30">
        <v>1002</v>
      </c>
      <c r="H1702" s="30">
        <v>4</v>
      </c>
      <c r="I1702" s="30">
        <v>4591.4399999999996</v>
      </c>
      <c r="J1702" s="38">
        <v>42461</v>
      </c>
      <c r="K1702" s="30">
        <v>5224</v>
      </c>
      <c r="L1702" s="19">
        <f>DAY(Таблица14[[#This Row],[Д/проводки]])</f>
        <v>1</v>
      </c>
      <c r="M1702" s="19">
        <f>MONTH(Таблица14[[#This Row],[Д/проводки]])</f>
        <v>4</v>
      </c>
      <c r="N1702" s="19">
        <f>YEAR(Таблица14[[#This Row],[Д/проводки]])</f>
        <v>2016</v>
      </c>
    </row>
    <row r="1703" spans="1:14" x14ac:dyDescent="0.25">
      <c r="A1703" s="30">
        <v>876259</v>
      </c>
      <c r="B1703" s="30" t="s">
        <v>887</v>
      </c>
      <c r="C1703" s="16" t="s">
        <v>2954</v>
      </c>
      <c r="D1703" s="16">
        <v>15</v>
      </c>
      <c r="E1703" s="16" t="s">
        <v>2937</v>
      </c>
      <c r="F1703" s="30" t="s">
        <v>811</v>
      </c>
      <c r="G1703" s="30">
        <v>1002</v>
      </c>
      <c r="H1703" s="30">
        <v>4</v>
      </c>
      <c r="I1703" s="30">
        <v>4187.04</v>
      </c>
      <c r="J1703" s="38">
        <v>42461</v>
      </c>
      <c r="K1703" s="30">
        <v>4760</v>
      </c>
      <c r="L1703" s="19">
        <f>DAY(Таблица14[[#This Row],[Д/проводки]])</f>
        <v>1</v>
      </c>
      <c r="M1703" s="19">
        <f>MONTH(Таблица14[[#This Row],[Д/проводки]])</f>
        <v>4</v>
      </c>
      <c r="N1703" s="19">
        <f>YEAR(Таблица14[[#This Row],[Д/проводки]])</f>
        <v>2016</v>
      </c>
    </row>
    <row r="1704" spans="1:14" x14ac:dyDescent="0.25">
      <c r="A1704" s="30">
        <v>36225</v>
      </c>
      <c r="B1704" s="30" t="s">
        <v>945</v>
      </c>
      <c r="C1704" s="16" t="s">
        <v>2940</v>
      </c>
      <c r="D1704" s="16">
        <v>15</v>
      </c>
      <c r="E1704" s="16" t="s">
        <v>2937</v>
      </c>
      <c r="F1704" s="30" t="s">
        <v>811</v>
      </c>
      <c r="G1704" s="30">
        <v>1001</v>
      </c>
      <c r="H1704" s="30">
        <v>4</v>
      </c>
      <c r="I1704" s="30">
        <v>3921.92</v>
      </c>
      <c r="J1704" s="38">
        <v>42462</v>
      </c>
      <c r="K1704" s="30">
        <v>5916</v>
      </c>
      <c r="L1704" s="19">
        <f>DAY(Таблица14[[#This Row],[Д/проводки]])</f>
        <v>2</v>
      </c>
      <c r="M1704" s="19">
        <f>MONTH(Таблица14[[#This Row],[Д/проводки]])</f>
        <v>4</v>
      </c>
      <c r="N1704" s="19">
        <f>YEAR(Таблица14[[#This Row],[Д/проводки]])</f>
        <v>2016</v>
      </c>
    </row>
    <row r="1705" spans="1:14" x14ac:dyDescent="0.25">
      <c r="A1705" s="30">
        <v>665694</v>
      </c>
      <c r="B1705" s="30" t="s">
        <v>144</v>
      </c>
      <c r="C1705" s="16" t="s">
        <v>2632</v>
      </c>
      <c r="D1705" s="16">
        <v>15</v>
      </c>
      <c r="E1705" s="16" t="s">
        <v>2937</v>
      </c>
      <c r="F1705" s="30" t="s">
        <v>810</v>
      </c>
      <c r="G1705" s="30">
        <v>1001</v>
      </c>
      <c r="H1705" s="30">
        <v>4</v>
      </c>
      <c r="I1705" s="30">
        <v>9000</v>
      </c>
      <c r="J1705" s="38">
        <v>42462</v>
      </c>
      <c r="K1705" s="30">
        <v>13276</v>
      </c>
      <c r="L1705" s="19">
        <f>DAY(Таблица14[[#This Row],[Д/проводки]])</f>
        <v>2</v>
      </c>
      <c r="M1705" s="19">
        <f>MONTH(Таблица14[[#This Row],[Д/проводки]])</f>
        <v>4</v>
      </c>
      <c r="N1705" s="19">
        <f>YEAR(Таблица14[[#This Row],[Д/проводки]])</f>
        <v>2016</v>
      </c>
    </row>
    <row r="1706" spans="1:14" x14ac:dyDescent="0.25">
      <c r="A1706" s="30">
        <v>763942</v>
      </c>
      <c r="B1706" s="30" t="s">
        <v>901</v>
      </c>
      <c r="C1706" s="16" t="s">
        <v>899</v>
      </c>
      <c r="D1706" s="16">
        <v>14</v>
      </c>
      <c r="E1706" s="16" t="s">
        <v>2938</v>
      </c>
      <c r="F1706" s="30" t="s">
        <v>811</v>
      </c>
      <c r="G1706" s="30">
        <v>1001</v>
      </c>
      <c r="H1706" s="30">
        <v>1</v>
      </c>
      <c r="I1706" s="30">
        <v>818.64</v>
      </c>
      <c r="J1706" s="38">
        <v>42462</v>
      </c>
      <c r="K1706" s="30">
        <v>1220</v>
      </c>
      <c r="L1706" s="19">
        <f>DAY(Таблица14[[#This Row],[Д/проводки]])</f>
        <v>2</v>
      </c>
      <c r="M1706" s="19">
        <f>MONTH(Таблица14[[#This Row],[Д/проводки]])</f>
        <v>4</v>
      </c>
      <c r="N1706" s="19">
        <f>YEAR(Таблица14[[#This Row],[Д/проводки]])</f>
        <v>2016</v>
      </c>
    </row>
    <row r="1707" spans="1:14" x14ac:dyDescent="0.25">
      <c r="A1707" s="30">
        <v>858291</v>
      </c>
      <c r="B1707" s="30" t="s">
        <v>914</v>
      </c>
      <c r="C1707" s="16" t="s">
        <v>2981</v>
      </c>
      <c r="D1707" s="16">
        <v>16</v>
      </c>
      <c r="E1707" s="16" t="s">
        <v>2964</v>
      </c>
      <c r="F1707" s="30" t="s">
        <v>811</v>
      </c>
      <c r="G1707" s="30">
        <v>1001</v>
      </c>
      <c r="H1707" s="30">
        <v>1</v>
      </c>
      <c r="I1707" s="30">
        <v>1119.06</v>
      </c>
      <c r="J1707" s="38">
        <v>42462</v>
      </c>
      <c r="K1707" s="30">
        <v>1717</v>
      </c>
      <c r="L1707" s="19">
        <f>DAY(Таблица14[[#This Row],[Д/проводки]])</f>
        <v>2</v>
      </c>
      <c r="M1707" s="19">
        <f>MONTH(Таблица14[[#This Row],[Д/проводки]])</f>
        <v>4</v>
      </c>
      <c r="N1707" s="19">
        <f>YEAR(Таблица14[[#This Row],[Д/проводки]])</f>
        <v>2016</v>
      </c>
    </row>
    <row r="1708" spans="1:14" x14ac:dyDescent="0.25">
      <c r="A1708" s="30">
        <v>938847</v>
      </c>
      <c r="B1708" s="30" t="s">
        <v>631</v>
      </c>
      <c r="C1708" s="16" t="s">
        <v>2987</v>
      </c>
      <c r="D1708" s="16">
        <v>16</v>
      </c>
      <c r="E1708" s="16" t="s">
        <v>2950</v>
      </c>
      <c r="F1708" s="30" t="s">
        <v>810</v>
      </c>
      <c r="G1708" s="30">
        <v>1001</v>
      </c>
      <c r="H1708" s="30">
        <v>4</v>
      </c>
      <c r="I1708" s="30">
        <v>10847.44</v>
      </c>
      <c r="J1708" s="38">
        <v>42462</v>
      </c>
      <c r="K1708" s="30">
        <v>15360</v>
      </c>
      <c r="L1708" s="19">
        <f>DAY(Таблица14[[#This Row],[Д/проводки]])</f>
        <v>2</v>
      </c>
      <c r="M1708" s="19">
        <f>MONTH(Таблица14[[#This Row],[Д/проводки]])</f>
        <v>4</v>
      </c>
      <c r="N1708" s="19">
        <f>YEAR(Таблица14[[#This Row],[Д/проводки]])</f>
        <v>2016</v>
      </c>
    </row>
    <row r="1709" spans="1:14" x14ac:dyDescent="0.25">
      <c r="A1709" s="30">
        <v>941465</v>
      </c>
      <c r="B1709" s="30" t="s">
        <v>930</v>
      </c>
      <c r="C1709" s="16" t="s">
        <v>927</v>
      </c>
      <c r="D1709" s="16">
        <v>14</v>
      </c>
      <c r="E1709" s="16" t="s">
        <v>2941</v>
      </c>
      <c r="F1709" s="30" t="s">
        <v>811</v>
      </c>
      <c r="G1709" s="30">
        <v>1001</v>
      </c>
      <c r="H1709" s="30">
        <v>5</v>
      </c>
      <c r="I1709" s="30">
        <v>3156.4</v>
      </c>
      <c r="J1709" s="38">
        <v>42462</v>
      </c>
      <c r="K1709" s="30">
        <v>4315</v>
      </c>
      <c r="L1709" s="19">
        <f>DAY(Таблица14[[#This Row],[Д/проводки]])</f>
        <v>2</v>
      </c>
      <c r="M1709" s="19">
        <f>MONTH(Таблица14[[#This Row],[Д/проводки]])</f>
        <v>4</v>
      </c>
      <c r="N1709" s="19">
        <f>YEAR(Таблица14[[#This Row],[Д/проводки]])</f>
        <v>2016</v>
      </c>
    </row>
    <row r="1710" spans="1:14" x14ac:dyDescent="0.25">
      <c r="A1710" s="30">
        <v>34345</v>
      </c>
      <c r="B1710" s="30" t="s">
        <v>44</v>
      </c>
      <c r="C1710" s="16" t="s">
        <v>2961</v>
      </c>
      <c r="D1710" s="16">
        <v>14</v>
      </c>
      <c r="E1710" s="16" t="s">
        <v>2938</v>
      </c>
      <c r="F1710" s="30" t="s">
        <v>810</v>
      </c>
      <c r="G1710" s="30">
        <v>1002</v>
      </c>
      <c r="H1710" s="30">
        <v>4</v>
      </c>
      <c r="I1710" s="30">
        <v>7406.76</v>
      </c>
      <c r="J1710" s="38">
        <v>42462</v>
      </c>
      <c r="K1710" s="30">
        <v>9831.6</v>
      </c>
      <c r="L1710" s="19">
        <f>DAY(Таблица14[[#This Row],[Д/проводки]])</f>
        <v>2</v>
      </c>
      <c r="M1710" s="19">
        <f>MONTH(Таблица14[[#This Row],[Д/проводки]])</f>
        <v>4</v>
      </c>
      <c r="N1710" s="19">
        <f>YEAR(Таблица14[[#This Row],[Д/проводки]])</f>
        <v>2016</v>
      </c>
    </row>
    <row r="1711" spans="1:14" x14ac:dyDescent="0.25">
      <c r="A1711" s="30">
        <v>405689</v>
      </c>
      <c r="B1711" s="30" t="s">
        <v>364</v>
      </c>
      <c r="C1711" s="16" t="s">
        <v>2639</v>
      </c>
      <c r="D1711" s="16">
        <v>15</v>
      </c>
      <c r="E1711" s="16" t="s">
        <v>2946</v>
      </c>
      <c r="F1711" s="30" t="s">
        <v>810</v>
      </c>
      <c r="G1711" s="30">
        <v>1002</v>
      </c>
      <c r="H1711" s="30">
        <v>4</v>
      </c>
      <c r="I1711" s="30">
        <v>9000</v>
      </c>
      <c r="J1711" s="38">
        <v>42462</v>
      </c>
      <c r="K1711" s="30">
        <v>11948.4</v>
      </c>
      <c r="L1711" s="19">
        <f>DAY(Таблица14[[#This Row],[Д/проводки]])</f>
        <v>2</v>
      </c>
      <c r="M1711" s="19">
        <f>MONTH(Таблица14[[#This Row],[Д/проводки]])</f>
        <v>4</v>
      </c>
      <c r="N1711" s="19">
        <f>YEAR(Таблица14[[#This Row],[Д/проводки]])</f>
        <v>2016</v>
      </c>
    </row>
    <row r="1712" spans="1:14" x14ac:dyDescent="0.25">
      <c r="A1712" s="30">
        <v>663960</v>
      </c>
      <c r="B1712" s="30" t="s">
        <v>378</v>
      </c>
      <c r="C1712" s="16" t="s">
        <v>918</v>
      </c>
      <c r="D1712" s="16">
        <v>16</v>
      </c>
      <c r="E1712" s="16" t="s">
        <v>2970</v>
      </c>
      <c r="F1712" s="30" t="s">
        <v>810</v>
      </c>
      <c r="G1712" s="30">
        <v>1002</v>
      </c>
      <c r="H1712" s="30">
        <v>4</v>
      </c>
      <c r="I1712" s="30">
        <v>10339</v>
      </c>
      <c r="J1712" s="38">
        <v>42462</v>
      </c>
      <c r="K1712" s="30">
        <v>15252</v>
      </c>
      <c r="L1712" s="19">
        <f>DAY(Таблица14[[#This Row],[Д/проводки]])</f>
        <v>2</v>
      </c>
      <c r="M1712" s="19">
        <f>MONTH(Таблица14[[#This Row],[Д/проводки]])</f>
        <v>4</v>
      </c>
      <c r="N1712" s="19">
        <f>YEAR(Таблица14[[#This Row],[Д/проводки]])</f>
        <v>2016</v>
      </c>
    </row>
    <row r="1713" spans="1:14" x14ac:dyDescent="0.25">
      <c r="A1713" s="30">
        <v>943948</v>
      </c>
      <c r="B1713" s="30" t="s">
        <v>243</v>
      </c>
      <c r="C1713" s="16" t="s">
        <v>2966</v>
      </c>
      <c r="D1713" s="16">
        <v>15</v>
      </c>
      <c r="E1713" s="16" t="s">
        <v>2948</v>
      </c>
      <c r="F1713" s="30" t="s">
        <v>810</v>
      </c>
      <c r="G1713" s="30">
        <v>1002</v>
      </c>
      <c r="H1713" s="30">
        <v>4</v>
      </c>
      <c r="I1713" s="30">
        <v>8576.24</v>
      </c>
      <c r="J1713" s="38">
        <v>42462</v>
      </c>
      <c r="K1713" s="30">
        <v>12648</v>
      </c>
      <c r="L1713" s="19">
        <f>DAY(Таблица14[[#This Row],[Д/проводки]])</f>
        <v>2</v>
      </c>
      <c r="M1713" s="19">
        <f>MONTH(Таблица14[[#This Row],[Д/проводки]])</f>
        <v>4</v>
      </c>
      <c r="N1713" s="19">
        <f>YEAR(Таблица14[[#This Row],[Д/проводки]])</f>
        <v>2016</v>
      </c>
    </row>
    <row r="1714" spans="1:14" x14ac:dyDescent="0.25">
      <c r="A1714" s="30">
        <v>661767</v>
      </c>
      <c r="B1714" s="30" t="s">
        <v>323</v>
      </c>
      <c r="C1714" s="16" t="s">
        <v>927</v>
      </c>
      <c r="D1714" s="16">
        <v>14</v>
      </c>
      <c r="E1714" s="16" t="s">
        <v>2941</v>
      </c>
      <c r="F1714" s="30" t="s">
        <v>810</v>
      </c>
      <c r="G1714" s="30">
        <v>1001</v>
      </c>
      <c r="H1714" s="30">
        <v>4</v>
      </c>
      <c r="I1714" s="30">
        <v>7050.84</v>
      </c>
      <c r="J1714" s="38">
        <v>42463</v>
      </c>
      <c r="K1714" s="30">
        <v>10400</v>
      </c>
      <c r="L1714" s="19">
        <f>DAY(Таблица14[[#This Row],[Д/проводки]])</f>
        <v>3</v>
      </c>
      <c r="M1714" s="19">
        <f>MONTH(Таблица14[[#This Row],[Д/проводки]])</f>
        <v>4</v>
      </c>
      <c r="N1714" s="19">
        <f>YEAR(Таблица14[[#This Row],[Д/проводки]])</f>
        <v>2016</v>
      </c>
    </row>
    <row r="1715" spans="1:14" x14ac:dyDescent="0.25">
      <c r="A1715" s="30">
        <v>661767</v>
      </c>
      <c r="B1715" s="30" t="s">
        <v>323</v>
      </c>
      <c r="C1715" s="16" t="s">
        <v>927</v>
      </c>
      <c r="D1715" s="16">
        <v>14</v>
      </c>
      <c r="E1715" s="16" t="s">
        <v>2941</v>
      </c>
      <c r="F1715" s="30" t="s">
        <v>810</v>
      </c>
      <c r="G1715" s="30">
        <v>1001</v>
      </c>
      <c r="H1715" s="30">
        <v>4</v>
      </c>
      <c r="I1715" s="30">
        <v>7050.84</v>
      </c>
      <c r="J1715" s="38">
        <v>42463</v>
      </c>
      <c r="K1715" s="30">
        <v>10400</v>
      </c>
      <c r="L1715" s="19">
        <f>DAY(Таблица14[[#This Row],[Д/проводки]])</f>
        <v>3</v>
      </c>
      <c r="M1715" s="19">
        <f>MONTH(Таблица14[[#This Row],[Д/проводки]])</f>
        <v>4</v>
      </c>
      <c r="N1715" s="19">
        <f>YEAR(Таблица14[[#This Row],[Д/проводки]])</f>
        <v>2016</v>
      </c>
    </row>
    <row r="1716" spans="1:14" x14ac:dyDescent="0.25">
      <c r="A1716" s="30">
        <v>665929</v>
      </c>
      <c r="B1716" s="30" t="s">
        <v>61</v>
      </c>
      <c r="C1716" s="16" t="s">
        <v>2953</v>
      </c>
      <c r="D1716" s="16">
        <v>14</v>
      </c>
      <c r="E1716" s="16" t="s">
        <v>2938</v>
      </c>
      <c r="F1716" s="30" t="s">
        <v>810</v>
      </c>
      <c r="G1716" s="30">
        <v>1001</v>
      </c>
      <c r="H1716" s="30">
        <v>4</v>
      </c>
      <c r="I1716" s="30">
        <v>7050.84</v>
      </c>
      <c r="J1716" s="38">
        <v>42463</v>
      </c>
      <c r="K1716" s="30">
        <v>10400</v>
      </c>
      <c r="L1716" s="19">
        <f>DAY(Таблица14[[#This Row],[Д/проводки]])</f>
        <v>3</v>
      </c>
      <c r="M1716" s="19">
        <f>MONTH(Таблица14[[#This Row],[Д/проводки]])</f>
        <v>4</v>
      </c>
      <c r="N1716" s="19">
        <f>YEAR(Таблица14[[#This Row],[Д/проводки]])</f>
        <v>2016</v>
      </c>
    </row>
    <row r="1717" spans="1:14" x14ac:dyDescent="0.25">
      <c r="A1717" s="30">
        <v>665929</v>
      </c>
      <c r="B1717" s="30" t="s">
        <v>61</v>
      </c>
      <c r="C1717" s="16" t="s">
        <v>2953</v>
      </c>
      <c r="D1717" s="16">
        <v>14</v>
      </c>
      <c r="E1717" s="16" t="s">
        <v>2938</v>
      </c>
      <c r="F1717" s="30" t="s">
        <v>810</v>
      </c>
      <c r="G1717" s="30">
        <v>1001</v>
      </c>
      <c r="H1717" s="30">
        <v>4</v>
      </c>
      <c r="I1717" s="30">
        <v>7050.84</v>
      </c>
      <c r="J1717" s="38">
        <v>42463</v>
      </c>
      <c r="K1717" s="30">
        <v>10400</v>
      </c>
      <c r="L1717" s="19">
        <f>DAY(Таблица14[[#This Row],[Д/проводки]])</f>
        <v>3</v>
      </c>
      <c r="M1717" s="19">
        <f>MONTH(Таблица14[[#This Row],[Д/проводки]])</f>
        <v>4</v>
      </c>
      <c r="N1717" s="19">
        <f>YEAR(Таблица14[[#This Row],[Д/проводки]])</f>
        <v>2016</v>
      </c>
    </row>
    <row r="1718" spans="1:14" x14ac:dyDescent="0.25">
      <c r="A1718" s="30">
        <v>763942</v>
      </c>
      <c r="B1718" s="30" t="s">
        <v>901</v>
      </c>
      <c r="C1718" s="16" t="s">
        <v>899</v>
      </c>
      <c r="D1718" s="16">
        <v>14</v>
      </c>
      <c r="E1718" s="16" t="s">
        <v>2938</v>
      </c>
      <c r="F1718" s="30" t="s">
        <v>811</v>
      </c>
      <c r="G1718" s="30">
        <v>1001</v>
      </c>
      <c r="H1718" s="30">
        <v>4</v>
      </c>
      <c r="I1718" s="30">
        <v>3274.56</v>
      </c>
      <c r="J1718" s="38">
        <v>42463</v>
      </c>
      <c r="K1718" s="30">
        <v>4880</v>
      </c>
      <c r="L1718" s="19">
        <f>DAY(Таблица14[[#This Row],[Д/проводки]])</f>
        <v>3</v>
      </c>
      <c r="M1718" s="19">
        <f>MONTH(Таблица14[[#This Row],[Д/проводки]])</f>
        <v>4</v>
      </c>
      <c r="N1718" s="19">
        <f>YEAR(Таблица14[[#This Row],[Д/проводки]])</f>
        <v>2016</v>
      </c>
    </row>
    <row r="1719" spans="1:14" x14ac:dyDescent="0.25">
      <c r="A1719" s="30">
        <v>763942</v>
      </c>
      <c r="B1719" s="30" t="s">
        <v>901</v>
      </c>
      <c r="C1719" s="16" t="s">
        <v>899</v>
      </c>
      <c r="D1719" s="16">
        <v>14</v>
      </c>
      <c r="E1719" s="16" t="s">
        <v>2938</v>
      </c>
      <c r="F1719" s="30" t="s">
        <v>811</v>
      </c>
      <c r="G1719" s="30">
        <v>1001</v>
      </c>
      <c r="H1719" s="30">
        <v>4</v>
      </c>
      <c r="I1719" s="30">
        <v>3274.56</v>
      </c>
      <c r="J1719" s="38">
        <v>42463</v>
      </c>
      <c r="K1719" s="30">
        <v>4880</v>
      </c>
      <c r="L1719" s="19">
        <f>DAY(Таблица14[[#This Row],[Д/проводки]])</f>
        <v>3</v>
      </c>
      <c r="M1719" s="19">
        <f>MONTH(Таблица14[[#This Row],[Д/проводки]])</f>
        <v>4</v>
      </c>
      <c r="N1719" s="19">
        <f>YEAR(Таблица14[[#This Row],[Д/проводки]])</f>
        <v>2016</v>
      </c>
    </row>
    <row r="1720" spans="1:14" x14ac:dyDescent="0.25">
      <c r="A1720" s="30">
        <v>941464</v>
      </c>
      <c r="B1720" s="30" t="s">
        <v>923</v>
      </c>
      <c r="C1720" s="16" t="s">
        <v>3133</v>
      </c>
      <c r="D1720" s="16">
        <v>13</v>
      </c>
      <c r="E1720" s="16" t="s">
        <v>3206</v>
      </c>
      <c r="F1720" s="30" t="s">
        <v>811</v>
      </c>
      <c r="G1720" s="30">
        <v>1001</v>
      </c>
      <c r="H1720" s="30">
        <v>4</v>
      </c>
      <c r="I1720" s="30">
        <v>2057.1999999999998</v>
      </c>
      <c r="J1720" s="38">
        <v>42463</v>
      </c>
      <c r="K1720" s="30">
        <v>2880</v>
      </c>
      <c r="L1720" s="19">
        <f>DAY(Таблица14[[#This Row],[Д/проводки]])</f>
        <v>3</v>
      </c>
      <c r="M1720" s="19">
        <f>MONTH(Таблица14[[#This Row],[Д/проводки]])</f>
        <v>4</v>
      </c>
      <c r="N1720" s="19">
        <f>YEAR(Таблица14[[#This Row],[Д/проводки]])</f>
        <v>2016</v>
      </c>
    </row>
    <row r="1721" spans="1:14" x14ac:dyDescent="0.25">
      <c r="A1721" s="30">
        <v>941464</v>
      </c>
      <c r="B1721" s="30" t="s">
        <v>923</v>
      </c>
      <c r="C1721" s="16" t="s">
        <v>3133</v>
      </c>
      <c r="D1721" s="16">
        <v>13</v>
      </c>
      <c r="E1721" s="16" t="s">
        <v>3206</v>
      </c>
      <c r="F1721" s="30" t="s">
        <v>811</v>
      </c>
      <c r="G1721" s="30">
        <v>1001</v>
      </c>
      <c r="H1721" s="30">
        <v>4</v>
      </c>
      <c r="I1721" s="30">
        <v>2057.16</v>
      </c>
      <c r="J1721" s="38">
        <v>42463</v>
      </c>
      <c r="K1721" s="30">
        <v>2880</v>
      </c>
      <c r="L1721" s="19">
        <f>DAY(Таблица14[[#This Row],[Д/проводки]])</f>
        <v>3</v>
      </c>
      <c r="M1721" s="19">
        <f>MONTH(Таблица14[[#This Row],[Д/проводки]])</f>
        <v>4</v>
      </c>
      <c r="N1721" s="19">
        <f>YEAR(Таблица14[[#This Row],[Д/проводки]])</f>
        <v>2016</v>
      </c>
    </row>
    <row r="1722" spans="1:14" x14ac:dyDescent="0.25">
      <c r="A1722" s="30">
        <v>948230</v>
      </c>
      <c r="B1722" s="30" t="s">
        <v>442</v>
      </c>
      <c r="C1722" s="16" t="s">
        <v>2972</v>
      </c>
      <c r="D1722" s="16">
        <v>15</v>
      </c>
      <c r="E1722" s="16" t="s">
        <v>2971</v>
      </c>
      <c r="F1722" s="30" t="s">
        <v>810</v>
      </c>
      <c r="G1722" s="30">
        <v>1001</v>
      </c>
      <c r="H1722" s="30">
        <v>4</v>
      </c>
      <c r="I1722" s="30">
        <v>9000</v>
      </c>
      <c r="J1722" s="38">
        <v>42463</v>
      </c>
      <c r="K1722" s="30">
        <v>13276</v>
      </c>
      <c r="L1722" s="19">
        <f>DAY(Таблица14[[#This Row],[Д/проводки]])</f>
        <v>3</v>
      </c>
      <c r="M1722" s="19">
        <f>MONTH(Таблица14[[#This Row],[Д/проводки]])</f>
        <v>4</v>
      </c>
      <c r="N1722" s="19">
        <f>YEAR(Таблица14[[#This Row],[Д/проводки]])</f>
        <v>2016</v>
      </c>
    </row>
    <row r="1723" spans="1:14" x14ac:dyDescent="0.25">
      <c r="A1723" s="30">
        <v>948230</v>
      </c>
      <c r="B1723" s="30" t="s">
        <v>442</v>
      </c>
      <c r="C1723" s="16" t="s">
        <v>2972</v>
      </c>
      <c r="D1723" s="16">
        <v>15</v>
      </c>
      <c r="E1723" s="16" t="s">
        <v>2971</v>
      </c>
      <c r="F1723" s="30" t="s">
        <v>810</v>
      </c>
      <c r="G1723" s="30">
        <v>1001</v>
      </c>
      <c r="H1723" s="30">
        <v>4</v>
      </c>
      <c r="I1723" s="30">
        <v>9000</v>
      </c>
      <c r="J1723" s="38">
        <v>42463</v>
      </c>
      <c r="K1723" s="30">
        <v>13276</v>
      </c>
      <c r="L1723" s="19">
        <f>DAY(Таблица14[[#This Row],[Д/проводки]])</f>
        <v>3</v>
      </c>
      <c r="M1723" s="19">
        <f>MONTH(Таблица14[[#This Row],[Д/проводки]])</f>
        <v>4</v>
      </c>
      <c r="N1723" s="19">
        <f>YEAR(Таблица14[[#This Row],[Д/проводки]])</f>
        <v>2016</v>
      </c>
    </row>
    <row r="1724" spans="1:14" x14ac:dyDescent="0.25">
      <c r="A1724" s="30">
        <v>34477</v>
      </c>
      <c r="B1724" s="30" t="s">
        <v>920</v>
      </c>
      <c r="C1724" s="16" t="s">
        <v>2963</v>
      </c>
      <c r="D1724" s="16">
        <v>15</v>
      </c>
      <c r="E1724" s="16" t="s">
        <v>2937</v>
      </c>
      <c r="F1724" s="30" t="s">
        <v>811</v>
      </c>
      <c r="G1724" s="30">
        <v>1002</v>
      </c>
      <c r="H1724" s="30">
        <v>4</v>
      </c>
      <c r="I1724" s="30">
        <v>2603.4</v>
      </c>
      <c r="J1724" s="38">
        <v>42463</v>
      </c>
      <c r="K1724" s="30">
        <v>5388</v>
      </c>
      <c r="L1724" s="19">
        <f>DAY(Таблица14[[#This Row],[Д/проводки]])</f>
        <v>3</v>
      </c>
      <c r="M1724" s="19">
        <f>MONTH(Таблица14[[#This Row],[Д/проводки]])</f>
        <v>4</v>
      </c>
      <c r="N1724" s="19">
        <f>YEAR(Таблица14[[#This Row],[Д/проводки]])</f>
        <v>2016</v>
      </c>
    </row>
    <row r="1725" spans="1:14" x14ac:dyDescent="0.25">
      <c r="A1725" s="30">
        <v>665907</v>
      </c>
      <c r="B1725" s="30" t="s">
        <v>68</v>
      </c>
      <c r="C1725" s="16" t="s">
        <v>2953</v>
      </c>
      <c r="D1725" s="16">
        <v>14</v>
      </c>
      <c r="E1725" s="16" t="s">
        <v>2938</v>
      </c>
      <c r="F1725" s="30" t="s">
        <v>810</v>
      </c>
      <c r="G1725" s="30">
        <v>1002</v>
      </c>
      <c r="H1725" s="30">
        <v>4</v>
      </c>
      <c r="I1725" s="30">
        <v>7050.84</v>
      </c>
      <c r="J1725" s="38">
        <v>42463</v>
      </c>
      <c r="K1725" s="30">
        <v>9360</v>
      </c>
      <c r="L1725" s="19">
        <f>DAY(Таблица14[[#This Row],[Д/проводки]])</f>
        <v>3</v>
      </c>
      <c r="M1725" s="19">
        <f>MONTH(Таблица14[[#This Row],[Д/проводки]])</f>
        <v>4</v>
      </c>
      <c r="N1725" s="19">
        <f>YEAR(Таблица14[[#This Row],[Д/проводки]])</f>
        <v>2016</v>
      </c>
    </row>
    <row r="1726" spans="1:14" x14ac:dyDescent="0.25">
      <c r="A1726" s="30">
        <v>665963</v>
      </c>
      <c r="B1726" s="30" t="s">
        <v>187</v>
      </c>
      <c r="C1726" s="16" t="s">
        <v>2957</v>
      </c>
      <c r="D1726" s="16">
        <v>15</v>
      </c>
      <c r="E1726" s="16" t="s">
        <v>2937</v>
      </c>
      <c r="F1726" s="30" t="s">
        <v>810</v>
      </c>
      <c r="G1726" s="30">
        <v>1002</v>
      </c>
      <c r="H1726" s="30">
        <v>4</v>
      </c>
      <c r="I1726" s="30">
        <v>9000</v>
      </c>
      <c r="J1726" s="38">
        <v>42463</v>
      </c>
      <c r="K1726" s="30">
        <v>13276</v>
      </c>
      <c r="L1726" s="19">
        <f>DAY(Таблица14[[#This Row],[Д/проводки]])</f>
        <v>3</v>
      </c>
      <c r="M1726" s="19">
        <f>MONTH(Таблица14[[#This Row],[Д/проводки]])</f>
        <v>4</v>
      </c>
      <c r="N1726" s="19">
        <f>YEAR(Таблица14[[#This Row],[Д/проводки]])</f>
        <v>2016</v>
      </c>
    </row>
    <row r="1727" spans="1:14" x14ac:dyDescent="0.25">
      <c r="A1727" s="30">
        <v>759257</v>
      </c>
      <c r="B1727" s="30" t="s">
        <v>392</v>
      </c>
      <c r="C1727" s="16" t="s">
        <v>918</v>
      </c>
      <c r="D1727" s="16">
        <v>16</v>
      </c>
      <c r="E1727" s="16" t="s">
        <v>2970</v>
      </c>
      <c r="F1727" s="30" t="s">
        <v>810</v>
      </c>
      <c r="G1727" s="30">
        <v>1001</v>
      </c>
      <c r="H1727" s="30">
        <v>4</v>
      </c>
      <c r="I1727" s="30">
        <v>10339</v>
      </c>
      <c r="J1727" s="38">
        <v>42464</v>
      </c>
      <c r="K1727" s="30">
        <v>13727</v>
      </c>
      <c r="L1727" s="19">
        <f>DAY(Таблица14[[#This Row],[Д/проводки]])</f>
        <v>4</v>
      </c>
      <c r="M1727" s="19">
        <f>MONTH(Таблица14[[#This Row],[Д/проводки]])</f>
        <v>4</v>
      </c>
      <c r="N1727" s="19">
        <f>YEAR(Таблица14[[#This Row],[Д/проводки]])</f>
        <v>2016</v>
      </c>
    </row>
    <row r="1728" spans="1:14" x14ac:dyDescent="0.25">
      <c r="A1728" s="30">
        <v>828791</v>
      </c>
      <c r="B1728" s="30" t="s">
        <v>162</v>
      </c>
      <c r="C1728" s="16" t="s">
        <v>2954</v>
      </c>
      <c r="D1728" s="16">
        <v>15</v>
      </c>
      <c r="E1728" s="16" t="s">
        <v>2937</v>
      </c>
      <c r="F1728" s="30" t="s">
        <v>810</v>
      </c>
      <c r="G1728" s="30">
        <v>1001</v>
      </c>
      <c r="H1728" s="30">
        <v>4</v>
      </c>
      <c r="I1728" s="30">
        <v>9000</v>
      </c>
      <c r="J1728" s="38">
        <v>42464</v>
      </c>
      <c r="K1728" s="30">
        <v>11949</v>
      </c>
      <c r="L1728" s="19">
        <f>DAY(Таблица14[[#This Row],[Д/проводки]])</f>
        <v>4</v>
      </c>
      <c r="M1728" s="19">
        <f>MONTH(Таблица14[[#This Row],[Д/проводки]])</f>
        <v>4</v>
      </c>
      <c r="N1728" s="19">
        <f>YEAR(Таблица14[[#This Row],[Д/проводки]])</f>
        <v>2016</v>
      </c>
    </row>
    <row r="1729" spans="1:14" x14ac:dyDescent="0.25">
      <c r="A1729" s="30">
        <v>964285</v>
      </c>
      <c r="B1729" s="30" t="s">
        <v>939</v>
      </c>
      <c r="C1729" s="16" t="s">
        <v>3157</v>
      </c>
      <c r="D1729" s="16">
        <v>13</v>
      </c>
      <c r="E1729" s="16" t="s">
        <v>3206</v>
      </c>
      <c r="F1729" s="30" t="s">
        <v>811</v>
      </c>
      <c r="G1729" s="30">
        <v>1001</v>
      </c>
      <c r="H1729" s="30">
        <v>4</v>
      </c>
      <c r="I1729" s="30">
        <v>2055.12</v>
      </c>
      <c r="J1729" s="38">
        <v>42464</v>
      </c>
      <c r="K1729" s="30">
        <v>2880</v>
      </c>
      <c r="L1729" s="19">
        <f>DAY(Таблица14[[#This Row],[Д/проводки]])</f>
        <v>4</v>
      </c>
      <c r="M1729" s="19">
        <f>MONTH(Таблица14[[#This Row],[Д/проводки]])</f>
        <v>4</v>
      </c>
      <c r="N1729" s="19">
        <f>YEAR(Таблица14[[#This Row],[Д/проводки]])</f>
        <v>2016</v>
      </c>
    </row>
    <row r="1730" spans="1:14" x14ac:dyDescent="0.25">
      <c r="A1730" s="30">
        <v>12030722</v>
      </c>
      <c r="B1730" s="30" t="s">
        <v>3218</v>
      </c>
      <c r="C1730" s="16" t="s">
        <v>3218</v>
      </c>
      <c r="D1730" s="16" t="s">
        <v>3218</v>
      </c>
      <c r="E1730" s="16" t="s">
        <v>3218</v>
      </c>
      <c r="F1730" s="16" t="s">
        <v>3218</v>
      </c>
      <c r="G1730" s="30">
        <v>1001</v>
      </c>
      <c r="H1730" s="30">
        <v>1</v>
      </c>
      <c r="I1730" s="30">
        <v>3322</v>
      </c>
      <c r="J1730" s="38">
        <v>42464</v>
      </c>
      <c r="K1730" s="30">
        <v>16796</v>
      </c>
      <c r="L1730" s="19">
        <f>DAY(Таблица14[[#This Row],[Д/проводки]])</f>
        <v>4</v>
      </c>
      <c r="M1730" s="19">
        <f>MONTH(Таблица14[[#This Row],[Д/проводки]])</f>
        <v>4</v>
      </c>
      <c r="N1730" s="19">
        <f>YEAR(Таблица14[[#This Row],[Д/проводки]])</f>
        <v>2016</v>
      </c>
    </row>
    <row r="1731" spans="1:14" x14ac:dyDescent="0.25">
      <c r="A1731" s="30">
        <v>408885</v>
      </c>
      <c r="B1731" s="30" t="s">
        <v>241</v>
      </c>
      <c r="C1731" s="16" t="s">
        <v>2966</v>
      </c>
      <c r="D1731" s="16">
        <v>15</v>
      </c>
      <c r="E1731" s="16" t="s">
        <v>2948</v>
      </c>
      <c r="F1731" s="30" t="s">
        <v>810</v>
      </c>
      <c r="G1731" s="30">
        <v>1002</v>
      </c>
      <c r="H1731" s="30">
        <v>4</v>
      </c>
      <c r="I1731" s="30">
        <v>9000</v>
      </c>
      <c r="J1731" s="38">
        <v>42464</v>
      </c>
      <c r="K1731" s="30">
        <v>11023.2</v>
      </c>
      <c r="L1731" s="19">
        <f>DAY(Таблица14[[#This Row],[Д/проводки]])</f>
        <v>4</v>
      </c>
      <c r="M1731" s="19">
        <f>MONTH(Таблица14[[#This Row],[Д/проводки]])</f>
        <v>4</v>
      </c>
      <c r="N1731" s="19">
        <f>YEAR(Таблица14[[#This Row],[Д/проводки]])</f>
        <v>2016</v>
      </c>
    </row>
    <row r="1732" spans="1:14" x14ac:dyDescent="0.25">
      <c r="A1732" s="30">
        <v>445811</v>
      </c>
      <c r="B1732" s="30" t="s">
        <v>921</v>
      </c>
      <c r="C1732" s="16" t="s">
        <v>3133</v>
      </c>
      <c r="D1732" s="16">
        <v>13</v>
      </c>
      <c r="E1732" s="16" t="s">
        <v>3206</v>
      </c>
      <c r="F1732" s="30" t="s">
        <v>811</v>
      </c>
      <c r="G1732" s="30">
        <v>1002</v>
      </c>
      <c r="H1732" s="30">
        <v>2</v>
      </c>
      <c r="I1732" s="30">
        <v>973.04</v>
      </c>
      <c r="J1732" s="38">
        <v>42464</v>
      </c>
      <c r="K1732" s="30">
        <v>1440</v>
      </c>
      <c r="L1732" s="19">
        <f>DAY(Таблица14[[#This Row],[Д/проводки]])</f>
        <v>4</v>
      </c>
      <c r="M1732" s="19">
        <f>MONTH(Таблица14[[#This Row],[Д/проводки]])</f>
        <v>4</v>
      </c>
      <c r="N1732" s="19">
        <f>YEAR(Таблица14[[#This Row],[Д/проводки]])</f>
        <v>2016</v>
      </c>
    </row>
    <row r="1733" spans="1:14" x14ac:dyDescent="0.25">
      <c r="A1733" s="30">
        <v>34477</v>
      </c>
      <c r="B1733" s="30" t="s">
        <v>920</v>
      </c>
      <c r="C1733" s="16" t="s">
        <v>2963</v>
      </c>
      <c r="D1733" s="16">
        <v>15</v>
      </c>
      <c r="E1733" s="16" t="s">
        <v>2937</v>
      </c>
      <c r="F1733" s="30" t="s">
        <v>811</v>
      </c>
      <c r="G1733" s="30">
        <v>1001</v>
      </c>
      <c r="H1733" s="30">
        <v>1</v>
      </c>
      <c r="I1733" s="30">
        <v>679.03</v>
      </c>
      <c r="J1733" s="38">
        <v>42465</v>
      </c>
      <c r="K1733" s="30">
        <v>1347</v>
      </c>
      <c r="L1733" s="19">
        <f>DAY(Таблица14[[#This Row],[Д/проводки]])</f>
        <v>5</v>
      </c>
      <c r="M1733" s="19">
        <f>MONTH(Таблица14[[#This Row],[Д/проводки]])</f>
        <v>4</v>
      </c>
      <c r="N1733" s="19">
        <f>YEAR(Таблица14[[#This Row],[Д/проводки]])</f>
        <v>2016</v>
      </c>
    </row>
    <row r="1734" spans="1:14" x14ac:dyDescent="0.25">
      <c r="A1734" s="30">
        <v>661724</v>
      </c>
      <c r="B1734" s="30" t="s">
        <v>205</v>
      </c>
      <c r="C1734" s="16" t="s">
        <v>2633</v>
      </c>
      <c r="D1734" s="16">
        <v>16</v>
      </c>
      <c r="E1734" s="16" t="s">
        <v>3208</v>
      </c>
      <c r="F1734" s="30" t="s">
        <v>810</v>
      </c>
      <c r="G1734" s="30">
        <v>1001</v>
      </c>
      <c r="H1734" s="30">
        <v>4</v>
      </c>
      <c r="I1734" s="30">
        <v>8167.19</v>
      </c>
      <c r="J1734" s="38">
        <v>42465</v>
      </c>
      <c r="K1734" s="30">
        <v>13726.8</v>
      </c>
      <c r="L1734" s="19">
        <f>DAY(Таблица14[[#This Row],[Д/проводки]])</f>
        <v>5</v>
      </c>
      <c r="M1734" s="19">
        <f>MONTH(Таблица14[[#This Row],[Д/проводки]])</f>
        <v>4</v>
      </c>
      <c r="N1734" s="19">
        <f>YEAR(Таблица14[[#This Row],[Д/проводки]])</f>
        <v>2016</v>
      </c>
    </row>
    <row r="1735" spans="1:14" x14ac:dyDescent="0.25">
      <c r="A1735" s="30">
        <v>876255</v>
      </c>
      <c r="B1735" s="30" t="s">
        <v>905</v>
      </c>
      <c r="C1735" s="16" t="s">
        <v>904</v>
      </c>
      <c r="D1735" s="16">
        <v>14</v>
      </c>
      <c r="E1735" s="16" t="s">
        <v>2938</v>
      </c>
      <c r="F1735" s="30" t="s">
        <v>811</v>
      </c>
      <c r="G1735" s="30">
        <v>1001</v>
      </c>
      <c r="H1735" s="30">
        <v>2</v>
      </c>
      <c r="I1735" s="30">
        <v>1815.94</v>
      </c>
      <c r="J1735" s="38">
        <v>42465</v>
      </c>
      <c r="K1735" s="30">
        <v>1820</v>
      </c>
      <c r="L1735" s="19">
        <f>DAY(Таблица14[[#This Row],[Д/проводки]])</f>
        <v>5</v>
      </c>
      <c r="M1735" s="19">
        <f>MONTH(Таблица14[[#This Row],[Д/проводки]])</f>
        <v>4</v>
      </c>
      <c r="N1735" s="19">
        <f>YEAR(Таблица14[[#This Row],[Д/проводки]])</f>
        <v>2016</v>
      </c>
    </row>
    <row r="1736" spans="1:14" x14ac:dyDescent="0.25">
      <c r="A1736" s="30">
        <v>941464</v>
      </c>
      <c r="B1736" s="30" t="s">
        <v>923</v>
      </c>
      <c r="C1736" s="16" t="s">
        <v>3133</v>
      </c>
      <c r="D1736" s="16">
        <v>13</v>
      </c>
      <c r="E1736" s="16" t="s">
        <v>3206</v>
      </c>
      <c r="F1736" s="30" t="s">
        <v>811</v>
      </c>
      <c r="G1736" s="30">
        <v>1001</v>
      </c>
      <c r="H1736" s="30">
        <v>1</v>
      </c>
      <c r="I1736" s="30">
        <v>514.29999999999995</v>
      </c>
      <c r="J1736" s="38">
        <v>42465</v>
      </c>
      <c r="K1736" s="30">
        <v>720</v>
      </c>
      <c r="L1736" s="19">
        <f>DAY(Таблица14[[#This Row],[Д/проводки]])</f>
        <v>5</v>
      </c>
      <c r="M1736" s="19">
        <f>MONTH(Таблица14[[#This Row],[Д/проводки]])</f>
        <v>4</v>
      </c>
      <c r="N1736" s="19">
        <f>YEAR(Таблица14[[#This Row],[Д/проводки]])</f>
        <v>2016</v>
      </c>
    </row>
    <row r="1737" spans="1:14" x14ac:dyDescent="0.25">
      <c r="A1737" s="30">
        <v>12036323</v>
      </c>
      <c r="B1737" s="30" t="s">
        <v>3218</v>
      </c>
      <c r="C1737" s="16" t="s">
        <v>3218</v>
      </c>
      <c r="D1737" s="16" t="s">
        <v>3218</v>
      </c>
      <c r="E1737" s="16" t="s">
        <v>3218</v>
      </c>
      <c r="F1737" s="16" t="s">
        <v>3218</v>
      </c>
      <c r="G1737" s="30">
        <v>1001</v>
      </c>
      <c r="H1737" s="30">
        <v>4</v>
      </c>
      <c r="I1737" s="30">
        <v>0</v>
      </c>
      <c r="J1737" s="38">
        <v>42465</v>
      </c>
      <c r="K1737" s="30">
        <v>14400</v>
      </c>
      <c r="L1737" s="19">
        <f>DAY(Таблица14[[#This Row],[Д/проводки]])</f>
        <v>5</v>
      </c>
      <c r="M1737" s="19">
        <f>MONTH(Таблица14[[#This Row],[Д/проводки]])</f>
        <v>4</v>
      </c>
      <c r="N1737" s="19">
        <f>YEAR(Таблица14[[#This Row],[Д/проводки]])</f>
        <v>2016</v>
      </c>
    </row>
    <row r="1738" spans="1:14" x14ac:dyDescent="0.25">
      <c r="A1738" s="30">
        <v>405618</v>
      </c>
      <c r="B1738" s="30" t="s">
        <v>58</v>
      </c>
      <c r="C1738" s="16" t="s">
        <v>2953</v>
      </c>
      <c r="D1738" s="16">
        <v>14</v>
      </c>
      <c r="E1738" s="16" t="s">
        <v>2938</v>
      </c>
      <c r="F1738" s="30" t="s">
        <v>810</v>
      </c>
      <c r="G1738" s="30">
        <v>1002</v>
      </c>
      <c r="H1738" s="30">
        <v>4</v>
      </c>
      <c r="I1738" s="30">
        <v>7406.76</v>
      </c>
      <c r="J1738" s="38">
        <v>42465</v>
      </c>
      <c r="K1738" s="30">
        <v>10924</v>
      </c>
      <c r="L1738" s="19">
        <f>DAY(Таблица14[[#This Row],[Д/проводки]])</f>
        <v>5</v>
      </c>
      <c r="M1738" s="19">
        <f>MONTH(Таблица14[[#This Row],[Д/проводки]])</f>
        <v>4</v>
      </c>
      <c r="N1738" s="19">
        <f>YEAR(Таблица14[[#This Row],[Д/проводки]])</f>
        <v>2016</v>
      </c>
    </row>
    <row r="1739" spans="1:14" x14ac:dyDescent="0.25">
      <c r="A1739" s="30">
        <v>489999</v>
      </c>
      <c r="B1739" s="30" t="s">
        <v>451</v>
      </c>
      <c r="C1739" s="16" t="s">
        <v>2625</v>
      </c>
      <c r="D1739" s="16">
        <v>16</v>
      </c>
      <c r="E1739" s="16" t="s">
        <v>2974</v>
      </c>
      <c r="F1739" s="30" t="s">
        <v>810</v>
      </c>
      <c r="G1739" s="30">
        <v>1002</v>
      </c>
      <c r="H1739" s="30">
        <v>4</v>
      </c>
      <c r="I1739" s="30">
        <v>10847.46</v>
      </c>
      <c r="J1739" s="38">
        <v>42465</v>
      </c>
      <c r="K1739" s="30">
        <v>16000</v>
      </c>
      <c r="L1739" s="19">
        <f>DAY(Таблица14[[#This Row],[Д/проводки]])</f>
        <v>5</v>
      </c>
      <c r="M1739" s="19">
        <f>MONTH(Таблица14[[#This Row],[Д/проводки]])</f>
        <v>4</v>
      </c>
      <c r="N1739" s="19">
        <f>YEAR(Таблица14[[#This Row],[Д/проводки]])</f>
        <v>2016</v>
      </c>
    </row>
    <row r="1740" spans="1:14" x14ac:dyDescent="0.25">
      <c r="A1740" s="30">
        <v>665694</v>
      </c>
      <c r="B1740" s="30" t="s">
        <v>144</v>
      </c>
      <c r="C1740" s="16" t="s">
        <v>2632</v>
      </c>
      <c r="D1740" s="16">
        <v>15</v>
      </c>
      <c r="E1740" s="16" t="s">
        <v>2937</v>
      </c>
      <c r="F1740" s="30" t="s">
        <v>810</v>
      </c>
      <c r="G1740" s="30">
        <v>1002</v>
      </c>
      <c r="H1740" s="30">
        <v>4</v>
      </c>
      <c r="I1740" s="30">
        <v>9000</v>
      </c>
      <c r="J1740" s="38">
        <v>42465</v>
      </c>
      <c r="K1740" s="30">
        <v>13276</v>
      </c>
      <c r="L1740" s="19">
        <f>DAY(Таблица14[[#This Row],[Д/проводки]])</f>
        <v>5</v>
      </c>
      <c r="M1740" s="19">
        <f>MONTH(Таблица14[[#This Row],[Д/проводки]])</f>
        <v>4</v>
      </c>
      <c r="N1740" s="19">
        <f>YEAR(Таблица14[[#This Row],[Д/проводки]])</f>
        <v>2016</v>
      </c>
    </row>
    <row r="1741" spans="1:14" x14ac:dyDescent="0.25">
      <c r="A1741" s="30">
        <v>763966</v>
      </c>
      <c r="B1741" s="30" t="s">
        <v>123</v>
      </c>
      <c r="C1741" s="16" t="s">
        <v>2947</v>
      </c>
      <c r="D1741" s="16">
        <v>15</v>
      </c>
      <c r="E1741" s="16" t="s">
        <v>2937</v>
      </c>
      <c r="F1741" s="30" t="s">
        <v>810</v>
      </c>
      <c r="G1741" s="30">
        <v>1002</v>
      </c>
      <c r="H1741" s="30">
        <v>4</v>
      </c>
      <c r="I1741" s="30">
        <v>8576.2800000000007</v>
      </c>
      <c r="J1741" s="38">
        <v>42465</v>
      </c>
      <c r="K1741" s="30">
        <v>12652</v>
      </c>
      <c r="L1741" s="19">
        <f>DAY(Таблица14[[#This Row],[Д/проводки]])</f>
        <v>5</v>
      </c>
      <c r="M1741" s="19">
        <f>MONTH(Таблица14[[#This Row],[Д/проводки]])</f>
        <v>4</v>
      </c>
      <c r="N1741" s="19">
        <f>YEAR(Таблица14[[#This Row],[Д/проводки]])</f>
        <v>2016</v>
      </c>
    </row>
    <row r="1742" spans="1:14" x14ac:dyDescent="0.25">
      <c r="A1742" s="30">
        <v>938850</v>
      </c>
      <c r="B1742" s="30" t="s">
        <v>341</v>
      </c>
      <c r="C1742" s="16" t="s">
        <v>927</v>
      </c>
      <c r="D1742" s="16">
        <v>14</v>
      </c>
      <c r="E1742" s="16" t="s">
        <v>2941</v>
      </c>
      <c r="F1742" s="30" t="s">
        <v>810</v>
      </c>
      <c r="G1742" s="30">
        <v>1002</v>
      </c>
      <c r="H1742" s="30">
        <v>4</v>
      </c>
      <c r="I1742" s="30">
        <v>8016.96</v>
      </c>
      <c r="J1742" s="38">
        <v>42465</v>
      </c>
      <c r="K1742" s="30">
        <v>11824</v>
      </c>
      <c r="L1742" s="19">
        <f>DAY(Таблица14[[#This Row],[Д/проводки]])</f>
        <v>5</v>
      </c>
      <c r="M1742" s="19">
        <f>MONTH(Таблица14[[#This Row],[Д/проводки]])</f>
        <v>4</v>
      </c>
      <c r="N1742" s="19">
        <f>YEAR(Таблица14[[#This Row],[Д/проводки]])</f>
        <v>2016</v>
      </c>
    </row>
    <row r="1743" spans="1:14" x14ac:dyDescent="0.25">
      <c r="A1743" s="30">
        <v>40146</v>
      </c>
      <c r="B1743" s="30" t="s">
        <v>180</v>
      </c>
      <c r="C1743" s="16" t="s">
        <v>2954</v>
      </c>
      <c r="D1743" s="16">
        <v>15</v>
      </c>
      <c r="E1743" s="16" t="s">
        <v>2937</v>
      </c>
      <c r="F1743" s="30" t="s">
        <v>810</v>
      </c>
      <c r="G1743" s="30">
        <v>1001</v>
      </c>
      <c r="H1743" s="30">
        <v>4</v>
      </c>
      <c r="I1743" s="30">
        <v>8847.44</v>
      </c>
      <c r="J1743" s="38">
        <v>42466</v>
      </c>
      <c r="K1743" s="30">
        <v>11746.8</v>
      </c>
      <c r="L1743" s="19">
        <f>DAY(Таблица14[[#This Row],[Д/проводки]])</f>
        <v>6</v>
      </c>
      <c r="M1743" s="19">
        <f>MONTH(Таблица14[[#This Row],[Д/проводки]])</f>
        <v>4</v>
      </c>
      <c r="N1743" s="19">
        <f>YEAR(Таблица14[[#This Row],[Д/проводки]])</f>
        <v>2016</v>
      </c>
    </row>
    <row r="1744" spans="1:14" x14ac:dyDescent="0.25">
      <c r="A1744" s="30">
        <v>661740</v>
      </c>
      <c r="B1744" s="30" t="s">
        <v>154</v>
      </c>
      <c r="C1744" s="16" t="s">
        <v>2632</v>
      </c>
      <c r="D1744" s="16">
        <v>15</v>
      </c>
      <c r="E1744" s="16" t="s">
        <v>2937</v>
      </c>
      <c r="F1744" s="30" t="s">
        <v>810</v>
      </c>
      <c r="G1744" s="30">
        <v>1001</v>
      </c>
      <c r="H1744" s="30">
        <v>4</v>
      </c>
      <c r="I1744" s="30">
        <v>8576.2800000000007</v>
      </c>
      <c r="J1744" s="38">
        <v>42466</v>
      </c>
      <c r="K1744" s="30">
        <v>11387</v>
      </c>
      <c r="L1744" s="19">
        <f>DAY(Таблица14[[#This Row],[Д/проводки]])</f>
        <v>6</v>
      </c>
      <c r="M1744" s="19">
        <f>MONTH(Таблица14[[#This Row],[Д/проводки]])</f>
        <v>4</v>
      </c>
      <c r="N1744" s="19">
        <f>YEAR(Таблица14[[#This Row],[Д/проводки]])</f>
        <v>2016</v>
      </c>
    </row>
    <row r="1745" spans="1:14" x14ac:dyDescent="0.25">
      <c r="A1745" s="30">
        <v>665953</v>
      </c>
      <c r="B1745" s="30" t="s">
        <v>103</v>
      </c>
      <c r="C1745" s="16" t="s">
        <v>2645</v>
      </c>
      <c r="D1745" s="16">
        <v>15</v>
      </c>
      <c r="E1745" s="16" t="s">
        <v>2937</v>
      </c>
      <c r="F1745" s="30" t="s">
        <v>810</v>
      </c>
      <c r="G1745" s="30">
        <v>1001</v>
      </c>
      <c r="H1745" s="30">
        <v>4</v>
      </c>
      <c r="I1745" s="30">
        <v>8576.2800000000007</v>
      </c>
      <c r="J1745" s="38">
        <v>42466</v>
      </c>
      <c r="K1745" s="30">
        <v>11387</v>
      </c>
      <c r="L1745" s="19">
        <f>DAY(Таблица14[[#This Row],[Д/проводки]])</f>
        <v>6</v>
      </c>
      <c r="M1745" s="19">
        <f>MONTH(Таблица14[[#This Row],[Д/проводки]])</f>
        <v>4</v>
      </c>
      <c r="N1745" s="19">
        <f>YEAR(Таблица14[[#This Row],[Д/проводки]])</f>
        <v>2016</v>
      </c>
    </row>
    <row r="1746" spans="1:14" x14ac:dyDescent="0.25">
      <c r="A1746" s="30">
        <v>759255</v>
      </c>
      <c r="B1746" s="30" t="s">
        <v>156</v>
      </c>
      <c r="C1746" s="16" t="s">
        <v>2954</v>
      </c>
      <c r="D1746" s="16">
        <v>15</v>
      </c>
      <c r="E1746" s="16" t="s">
        <v>2937</v>
      </c>
      <c r="F1746" s="30" t="s">
        <v>810</v>
      </c>
      <c r="G1746" s="30">
        <v>1001</v>
      </c>
      <c r="H1746" s="30">
        <v>4</v>
      </c>
      <c r="I1746" s="30">
        <v>9000</v>
      </c>
      <c r="J1746" s="38">
        <v>42466</v>
      </c>
      <c r="K1746" s="30">
        <v>11948.4</v>
      </c>
      <c r="L1746" s="19">
        <f>DAY(Таблица14[[#This Row],[Д/проводки]])</f>
        <v>6</v>
      </c>
      <c r="M1746" s="19">
        <f>MONTH(Таблица14[[#This Row],[Д/проводки]])</f>
        <v>4</v>
      </c>
      <c r="N1746" s="19">
        <f>YEAR(Таблица14[[#This Row],[Д/проводки]])</f>
        <v>2016</v>
      </c>
    </row>
    <row r="1747" spans="1:14" x14ac:dyDescent="0.25">
      <c r="A1747" s="30">
        <v>876255</v>
      </c>
      <c r="B1747" s="30" t="s">
        <v>905</v>
      </c>
      <c r="C1747" s="16" t="s">
        <v>904</v>
      </c>
      <c r="D1747" s="16">
        <v>14</v>
      </c>
      <c r="E1747" s="16" t="s">
        <v>2938</v>
      </c>
      <c r="F1747" s="30" t="s">
        <v>811</v>
      </c>
      <c r="G1747" s="30">
        <v>1001</v>
      </c>
      <c r="H1747" s="30">
        <v>4</v>
      </c>
      <c r="I1747" s="30">
        <v>3631.92</v>
      </c>
      <c r="J1747" s="38">
        <v>42466</v>
      </c>
      <c r="K1747" s="30">
        <v>3640</v>
      </c>
      <c r="L1747" s="19">
        <f>DAY(Таблица14[[#This Row],[Д/проводки]])</f>
        <v>6</v>
      </c>
      <c r="M1747" s="19">
        <f>MONTH(Таблица14[[#This Row],[Д/проводки]])</f>
        <v>4</v>
      </c>
      <c r="N1747" s="19">
        <f>YEAR(Таблица14[[#This Row],[Д/проводки]])</f>
        <v>2016</v>
      </c>
    </row>
    <row r="1748" spans="1:14" x14ac:dyDescent="0.25">
      <c r="A1748" s="30">
        <v>895826</v>
      </c>
      <c r="B1748" s="30" t="s">
        <v>954</v>
      </c>
      <c r="C1748" s="16" t="s">
        <v>2625</v>
      </c>
      <c r="D1748" s="16">
        <v>16</v>
      </c>
      <c r="E1748" s="16" t="s">
        <v>2974</v>
      </c>
      <c r="F1748" s="30" t="s">
        <v>811</v>
      </c>
      <c r="G1748" s="30">
        <v>1001</v>
      </c>
      <c r="H1748" s="30">
        <v>4</v>
      </c>
      <c r="I1748" s="30">
        <v>4323.04</v>
      </c>
      <c r="J1748" s="38">
        <v>42466</v>
      </c>
      <c r="K1748" s="30">
        <v>6640</v>
      </c>
      <c r="L1748" s="19">
        <f>DAY(Таблица14[[#This Row],[Д/проводки]])</f>
        <v>6</v>
      </c>
      <c r="M1748" s="19">
        <f>MONTH(Таблица14[[#This Row],[Д/проводки]])</f>
        <v>4</v>
      </c>
      <c r="N1748" s="19">
        <f>YEAR(Таблица14[[#This Row],[Д/проводки]])</f>
        <v>2016</v>
      </c>
    </row>
    <row r="1749" spans="1:14" x14ac:dyDescent="0.25">
      <c r="A1749" s="30">
        <v>964285</v>
      </c>
      <c r="B1749" s="30" t="s">
        <v>939</v>
      </c>
      <c r="C1749" s="16" t="s">
        <v>3157</v>
      </c>
      <c r="D1749" s="16">
        <v>13</v>
      </c>
      <c r="E1749" s="16" t="s">
        <v>3206</v>
      </c>
      <c r="F1749" s="30" t="s">
        <v>811</v>
      </c>
      <c r="G1749" s="30">
        <v>1001</v>
      </c>
      <c r="H1749" s="30">
        <v>4</v>
      </c>
      <c r="I1749" s="30">
        <v>2055.08</v>
      </c>
      <c r="J1749" s="38">
        <v>42466</v>
      </c>
      <c r="K1749" s="30">
        <v>2880</v>
      </c>
      <c r="L1749" s="19">
        <f>DAY(Таблица14[[#This Row],[Д/проводки]])</f>
        <v>6</v>
      </c>
      <c r="M1749" s="19">
        <f>MONTH(Таблица14[[#This Row],[Д/проводки]])</f>
        <v>4</v>
      </c>
      <c r="N1749" s="19">
        <f>YEAR(Таблица14[[#This Row],[Д/проводки]])</f>
        <v>2016</v>
      </c>
    </row>
    <row r="1750" spans="1:14" x14ac:dyDescent="0.25">
      <c r="A1750" s="30">
        <v>409040</v>
      </c>
      <c r="B1750" s="30" t="s">
        <v>508</v>
      </c>
      <c r="C1750" s="16" t="s">
        <v>2634</v>
      </c>
      <c r="D1750" s="16">
        <v>16</v>
      </c>
      <c r="E1750" s="16" t="s">
        <v>2964</v>
      </c>
      <c r="F1750" s="30" t="s">
        <v>810</v>
      </c>
      <c r="G1750" s="30">
        <v>1002</v>
      </c>
      <c r="H1750" s="30">
        <v>4</v>
      </c>
      <c r="I1750" s="30">
        <v>10847.44</v>
      </c>
      <c r="J1750" s="38">
        <v>42466</v>
      </c>
      <c r="K1750" s="30">
        <v>14400</v>
      </c>
      <c r="L1750" s="19">
        <f>DAY(Таблица14[[#This Row],[Д/проводки]])</f>
        <v>6</v>
      </c>
      <c r="M1750" s="19">
        <f>MONTH(Таблица14[[#This Row],[Д/проводки]])</f>
        <v>4</v>
      </c>
      <c r="N1750" s="19">
        <f>YEAR(Таблица14[[#This Row],[Д/проводки]])</f>
        <v>2016</v>
      </c>
    </row>
    <row r="1751" spans="1:14" x14ac:dyDescent="0.25">
      <c r="A1751" s="30">
        <v>40301</v>
      </c>
      <c r="B1751" s="30" t="s">
        <v>201</v>
      </c>
      <c r="C1751" s="16" t="s">
        <v>2940</v>
      </c>
      <c r="D1751" s="16">
        <v>15</v>
      </c>
      <c r="E1751" s="16" t="s">
        <v>2937</v>
      </c>
      <c r="F1751" s="30" t="s">
        <v>810</v>
      </c>
      <c r="G1751" s="30">
        <v>1001</v>
      </c>
      <c r="H1751" s="30">
        <v>4</v>
      </c>
      <c r="I1751" s="30">
        <v>8440.68</v>
      </c>
      <c r="J1751" s="38">
        <v>42467</v>
      </c>
      <c r="K1751" s="30">
        <v>12452</v>
      </c>
      <c r="L1751" s="19">
        <f>DAY(Таблица14[[#This Row],[Д/проводки]])</f>
        <v>7</v>
      </c>
      <c r="M1751" s="19">
        <f>MONTH(Таблица14[[#This Row],[Д/проводки]])</f>
        <v>4</v>
      </c>
      <c r="N1751" s="19">
        <f>YEAR(Таблица14[[#This Row],[Д/проводки]])</f>
        <v>2016</v>
      </c>
    </row>
    <row r="1752" spans="1:14" x14ac:dyDescent="0.25">
      <c r="A1752" s="30">
        <v>405707</v>
      </c>
      <c r="B1752" s="30" t="s">
        <v>587</v>
      </c>
      <c r="C1752" s="16" t="s">
        <v>2984</v>
      </c>
      <c r="D1752" s="16">
        <v>16</v>
      </c>
      <c r="E1752" s="16" t="s">
        <v>2950</v>
      </c>
      <c r="F1752" s="30" t="s">
        <v>810</v>
      </c>
      <c r="G1752" s="30">
        <v>1001</v>
      </c>
      <c r="H1752" s="30">
        <v>4</v>
      </c>
      <c r="I1752" s="30">
        <v>10328.799999999999</v>
      </c>
      <c r="J1752" s="38">
        <v>42467</v>
      </c>
      <c r="K1752" s="30">
        <v>13727</v>
      </c>
      <c r="L1752" s="19">
        <f>DAY(Таблица14[[#This Row],[Д/проводки]])</f>
        <v>7</v>
      </c>
      <c r="M1752" s="19">
        <f>MONTH(Таблица14[[#This Row],[Д/проводки]])</f>
        <v>4</v>
      </c>
      <c r="N1752" s="19">
        <f>YEAR(Таблица14[[#This Row],[Д/проводки]])</f>
        <v>2016</v>
      </c>
    </row>
    <row r="1753" spans="1:14" x14ac:dyDescent="0.25">
      <c r="A1753" s="30">
        <v>455515</v>
      </c>
      <c r="B1753" s="30" t="s">
        <v>1142</v>
      </c>
      <c r="C1753" s="16" t="s">
        <v>2972</v>
      </c>
      <c r="D1753" s="16">
        <v>15</v>
      </c>
      <c r="E1753" s="16" t="s">
        <v>2971</v>
      </c>
      <c r="F1753" s="30" t="s">
        <v>811</v>
      </c>
      <c r="G1753" s="30">
        <v>1001</v>
      </c>
      <c r="H1753" s="30">
        <v>4</v>
      </c>
      <c r="I1753" s="30">
        <v>5134.2</v>
      </c>
      <c r="J1753" s="38">
        <v>42467</v>
      </c>
      <c r="K1753" s="30">
        <v>4376</v>
      </c>
      <c r="L1753" s="19">
        <f>DAY(Таблица14[[#This Row],[Д/проводки]])</f>
        <v>7</v>
      </c>
      <c r="M1753" s="19">
        <f>MONTH(Таблица14[[#This Row],[Д/проводки]])</f>
        <v>4</v>
      </c>
      <c r="N1753" s="19">
        <f>YEAR(Таблица14[[#This Row],[Д/проводки]])</f>
        <v>2016</v>
      </c>
    </row>
    <row r="1754" spans="1:14" x14ac:dyDescent="0.25">
      <c r="A1754" s="30">
        <v>661740</v>
      </c>
      <c r="B1754" s="30" t="s">
        <v>154</v>
      </c>
      <c r="C1754" s="16" t="s">
        <v>2632</v>
      </c>
      <c r="D1754" s="16">
        <v>15</v>
      </c>
      <c r="E1754" s="16" t="s">
        <v>2937</v>
      </c>
      <c r="F1754" s="30" t="s">
        <v>810</v>
      </c>
      <c r="G1754" s="30">
        <v>1001</v>
      </c>
      <c r="H1754" s="30">
        <v>4</v>
      </c>
      <c r="I1754" s="30">
        <v>8576.2800000000007</v>
      </c>
      <c r="J1754" s="38">
        <v>42467</v>
      </c>
      <c r="K1754" s="30">
        <v>11386.8</v>
      </c>
      <c r="L1754" s="19">
        <f>DAY(Таблица14[[#This Row],[Д/проводки]])</f>
        <v>7</v>
      </c>
      <c r="M1754" s="19">
        <f>MONTH(Таблица14[[#This Row],[Д/проводки]])</f>
        <v>4</v>
      </c>
      <c r="N1754" s="19">
        <f>YEAR(Таблица14[[#This Row],[Д/проводки]])</f>
        <v>2016</v>
      </c>
    </row>
    <row r="1755" spans="1:14" x14ac:dyDescent="0.25">
      <c r="A1755" s="30">
        <v>895872</v>
      </c>
      <c r="B1755" s="30" t="s">
        <v>39</v>
      </c>
      <c r="C1755" s="16" t="s">
        <v>899</v>
      </c>
      <c r="D1755" s="16">
        <v>14</v>
      </c>
      <c r="E1755" s="16" t="s">
        <v>2938</v>
      </c>
      <c r="F1755" s="30" t="s">
        <v>810</v>
      </c>
      <c r="G1755" s="30">
        <v>1001</v>
      </c>
      <c r="H1755" s="30">
        <v>4</v>
      </c>
      <c r="I1755" s="30">
        <v>8016.96</v>
      </c>
      <c r="J1755" s="38">
        <v>42467</v>
      </c>
      <c r="K1755" s="30">
        <v>11824</v>
      </c>
      <c r="L1755" s="19">
        <f>DAY(Таблица14[[#This Row],[Д/проводки]])</f>
        <v>7</v>
      </c>
      <c r="M1755" s="19">
        <f>MONTH(Таблица14[[#This Row],[Д/проводки]])</f>
        <v>4</v>
      </c>
      <c r="N1755" s="19">
        <f>YEAR(Таблица14[[#This Row],[Д/проводки]])</f>
        <v>2016</v>
      </c>
    </row>
    <row r="1756" spans="1:14" x14ac:dyDescent="0.25">
      <c r="A1756" s="30">
        <v>941465</v>
      </c>
      <c r="B1756" s="30" t="s">
        <v>930</v>
      </c>
      <c r="C1756" s="16" t="s">
        <v>927</v>
      </c>
      <c r="D1756" s="16">
        <v>14</v>
      </c>
      <c r="E1756" s="16" t="s">
        <v>2941</v>
      </c>
      <c r="F1756" s="30" t="s">
        <v>811</v>
      </c>
      <c r="G1756" s="30">
        <v>1001</v>
      </c>
      <c r="H1756" s="30">
        <v>4</v>
      </c>
      <c r="I1756" s="30">
        <v>2525.12</v>
      </c>
      <c r="J1756" s="38">
        <v>42467</v>
      </c>
      <c r="K1756" s="30">
        <v>3452</v>
      </c>
      <c r="L1756" s="19">
        <f>DAY(Таблица14[[#This Row],[Д/проводки]])</f>
        <v>7</v>
      </c>
      <c r="M1756" s="19">
        <f>MONTH(Таблица14[[#This Row],[Д/проводки]])</f>
        <v>4</v>
      </c>
      <c r="N1756" s="19">
        <f>YEAR(Таблица14[[#This Row],[Д/проводки]])</f>
        <v>2016</v>
      </c>
    </row>
    <row r="1757" spans="1:14" x14ac:dyDescent="0.25">
      <c r="A1757" s="30">
        <v>405330</v>
      </c>
      <c r="B1757" s="30" t="s">
        <v>313</v>
      </c>
      <c r="C1757" s="16" t="s">
        <v>927</v>
      </c>
      <c r="D1757" s="16">
        <v>14</v>
      </c>
      <c r="E1757" s="16" t="s">
        <v>2941</v>
      </c>
      <c r="F1757" s="30" t="s">
        <v>810</v>
      </c>
      <c r="G1757" s="30">
        <v>1002</v>
      </c>
      <c r="H1757" s="30">
        <v>4</v>
      </c>
      <c r="I1757" s="30">
        <v>7406.76</v>
      </c>
      <c r="J1757" s="38">
        <v>42467</v>
      </c>
      <c r="K1757" s="30">
        <v>9831.6</v>
      </c>
      <c r="L1757" s="19">
        <f>DAY(Таблица14[[#This Row],[Д/проводки]])</f>
        <v>7</v>
      </c>
      <c r="M1757" s="19">
        <f>MONTH(Таблица14[[#This Row],[Д/проводки]])</f>
        <v>4</v>
      </c>
      <c r="N1757" s="19">
        <f>YEAR(Таблица14[[#This Row],[Д/проводки]])</f>
        <v>2016</v>
      </c>
    </row>
    <row r="1758" spans="1:14" x14ac:dyDescent="0.25">
      <c r="A1758" s="30">
        <v>665764</v>
      </c>
      <c r="B1758" s="30" t="s">
        <v>714</v>
      </c>
      <c r="C1758" s="16" t="s">
        <v>2951</v>
      </c>
      <c r="D1758" s="16">
        <v>16</v>
      </c>
      <c r="E1758" s="16" t="s">
        <v>2950</v>
      </c>
      <c r="F1758" s="30" t="s">
        <v>810</v>
      </c>
      <c r="G1758" s="30">
        <v>1002</v>
      </c>
      <c r="H1758" s="30">
        <v>4</v>
      </c>
      <c r="I1758" s="30">
        <v>10339</v>
      </c>
      <c r="J1758" s="38">
        <v>42467</v>
      </c>
      <c r="K1758" s="30">
        <v>15252</v>
      </c>
      <c r="L1758" s="19">
        <f>DAY(Таблица14[[#This Row],[Д/проводки]])</f>
        <v>7</v>
      </c>
      <c r="M1758" s="19">
        <f>MONTH(Таблица14[[#This Row],[Д/проводки]])</f>
        <v>4</v>
      </c>
      <c r="N1758" s="19">
        <f>YEAR(Таблица14[[#This Row],[Д/проводки]])</f>
        <v>2016</v>
      </c>
    </row>
    <row r="1759" spans="1:14" x14ac:dyDescent="0.25">
      <c r="A1759" s="30">
        <v>762243</v>
      </c>
      <c r="B1759" s="30" t="s">
        <v>121</v>
      </c>
      <c r="C1759" s="16" t="s">
        <v>2947</v>
      </c>
      <c r="D1759" s="16">
        <v>15</v>
      </c>
      <c r="E1759" s="16" t="s">
        <v>2937</v>
      </c>
      <c r="F1759" s="30" t="s">
        <v>810</v>
      </c>
      <c r="G1759" s="30">
        <v>1002</v>
      </c>
      <c r="H1759" s="30">
        <v>4</v>
      </c>
      <c r="I1759" s="30">
        <v>9000</v>
      </c>
      <c r="J1759" s="38">
        <v>42467</v>
      </c>
      <c r="K1759" s="30">
        <v>11948.4</v>
      </c>
      <c r="L1759" s="19">
        <f>DAY(Таблица14[[#This Row],[Д/проводки]])</f>
        <v>7</v>
      </c>
      <c r="M1759" s="19">
        <f>MONTH(Таблица14[[#This Row],[Д/проводки]])</f>
        <v>4</v>
      </c>
      <c r="N1759" s="19">
        <f>YEAR(Таблица14[[#This Row],[Д/проводки]])</f>
        <v>2016</v>
      </c>
    </row>
    <row r="1760" spans="1:14" x14ac:dyDescent="0.25">
      <c r="A1760" s="30">
        <v>939650</v>
      </c>
      <c r="B1760" s="30" t="s">
        <v>658</v>
      </c>
      <c r="C1760" s="16" t="s">
        <v>2988</v>
      </c>
      <c r="D1760" s="16">
        <v>16</v>
      </c>
      <c r="E1760" s="16" t="s">
        <v>2950</v>
      </c>
      <c r="F1760" s="30" t="s">
        <v>810</v>
      </c>
      <c r="G1760" s="30">
        <v>1002</v>
      </c>
      <c r="H1760" s="30">
        <v>4</v>
      </c>
      <c r="I1760" s="30">
        <v>10339</v>
      </c>
      <c r="J1760" s="38">
        <v>42467</v>
      </c>
      <c r="K1760" s="30">
        <v>15248</v>
      </c>
      <c r="L1760" s="19">
        <f>DAY(Таблица14[[#This Row],[Д/проводки]])</f>
        <v>7</v>
      </c>
      <c r="M1760" s="19">
        <f>MONTH(Таблица14[[#This Row],[Д/проводки]])</f>
        <v>4</v>
      </c>
      <c r="N1760" s="19">
        <f>YEAR(Таблица14[[#This Row],[Д/проводки]])</f>
        <v>2016</v>
      </c>
    </row>
    <row r="1761" spans="1:14" x14ac:dyDescent="0.25">
      <c r="A1761" s="30">
        <v>964285</v>
      </c>
      <c r="B1761" s="30" t="s">
        <v>939</v>
      </c>
      <c r="C1761" s="16" t="s">
        <v>3157</v>
      </c>
      <c r="D1761" s="16">
        <v>13</v>
      </c>
      <c r="E1761" s="16" t="s">
        <v>3206</v>
      </c>
      <c r="F1761" s="30" t="s">
        <v>811</v>
      </c>
      <c r="G1761" s="30">
        <v>1002</v>
      </c>
      <c r="H1761" s="30">
        <v>2</v>
      </c>
      <c r="I1761" s="30">
        <v>986.46</v>
      </c>
      <c r="J1761" s="38">
        <v>42467</v>
      </c>
      <c r="K1761" s="30">
        <v>1440</v>
      </c>
      <c r="L1761" s="19">
        <f>DAY(Таблица14[[#This Row],[Д/проводки]])</f>
        <v>7</v>
      </c>
      <c r="M1761" s="19">
        <f>MONTH(Таблица14[[#This Row],[Д/проводки]])</f>
        <v>4</v>
      </c>
      <c r="N1761" s="19">
        <f>YEAR(Таблица14[[#This Row],[Д/проводки]])</f>
        <v>2016</v>
      </c>
    </row>
    <row r="1762" spans="1:14" x14ac:dyDescent="0.25">
      <c r="A1762" s="30">
        <v>12027211</v>
      </c>
      <c r="B1762" s="30" t="s">
        <v>3218</v>
      </c>
      <c r="C1762" s="16" t="s">
        <v>3218</v>
      </c>
      <c r="D1762" s="16" t="s">
        <v>3218</v>
      </c>
      <c r="E1762" s="16" t="s">
        <v>3218</v>
      </c>
      <c r="F1762" s="16" t="s">
        <v>3218</v>
      </c>
      <c r="G1762" s="30">
        <v>1002</v>
      </c>
      <c r="H1762" s="30">
        <v>4</v>
      </c>
      <c r="I1762" s="30">
        <v>9226.7999999999993</v>
      </c>
      <c r="J1762" s="38">
        <v>42467</v>
      </c>
      <c r="K1762" s="30">
        <v>11880</v>
      </c>
      <c r="L1762" s="19">
        <f>DAY(Таблица14[[#This Row],[Д/проводки]])</f>
        <v>7</v>
      </c>
      <c r="M1762" s="19">
        <f>MONTH(Таблица14[[#This Row],[Д/проводки]])</f>
        <v>4</v>
      </c>
      <c r="N1762" s="19">
        <f>YEAR(Таблица14[[#This Row],[Д/проводки]])</f>
        <v>2016</v>
      </c>
    </row>
    <row r="1763" spans="1:14" x14ac:dyDescent="0.25">
      <c r="A1763" s="30">
        <v>34477</v>
      </c>
      <c r="B1763" s="30" t="s">
        <v>920</v>
      </c>
      <c r="C1763" s="16" t="s">
        <v>2963</v>
      </c>
      <c r="D1763" s="16">
        <v>15</v>
      </c>
      <c r="E1763" s="16" t="s">
        <v>2937</v>
      </c>
      <c r="F1763" s="30" t="s">
        <v>811</v>
      </c>
      <c r="G1763" s="30">
        <v>1001</v>
      </c>
      <c r="H1763" s="30">
        <v>4</v>
      </c>
      <c r="I1763" s="30">
        <v>2716.16</v>
      </c>
      <c r="J1763" s="38">
        <v>42468</v>
      </c>
      <c r="K1763" s="30">
        <v>5388</v>
      </c>
      <c r="L1763" s="19">
        <f>DAY(Таблица14[[#This Row],[Д/проводки]])</f>
        <v>8</v>
      </c>
      <c r="M1763" s="19">
        <f>MONTH(Таблица14[[#This Row],[Д/проводки]])</f>
        <v>4</v>
      </c>
      <c r="N1763" s="19">
        <f>YEAR(Таблица14[[#This Row],[Д/проводки]])</f>
        <v>2016</v>
      </c>
    </row>
    <row r="1764" spans="1:14" x14ac:dyDescent="0.25">
      <c r="A1764" s="30">
        <v>405678</v>
      </c>
      <c r="B1764" s="30" t="s">
        <v>108</v>
      </c>
      <c r="C1764" s="16" t="s">
        <v>2645</v>
      </c>
      <c r="D1764" s="16">
        <v>15</v>
      </c>
      <c r="E1764" s="16" t="s">
        <v>2937</v>
      </c>
      <c r="F1764" s="30" t="s">
        <v>810</v>
      </c>
      <c r="G1764" s="30">
        <v>1001</v>
      </c>
      <c r="H1764" s="30">
        <v>4</v>
      </c>
      <c r="I1764" s="30">
        <v>9000</v>
      </c>
      <c r="J1764" s="38">
        <v>42468</v>
      </c>
      <c r="K1764" s="30">
        <v>11948.4</v>
      </c>
      <c r="L1764" s="19">
        <f>DAY(Таблица14[[#This Row],[Д/проводки]])</f>
        <v>8</v>
      </c>
      <c r="M1764" s="19">
        <f>MONTH(Таблица14[[#This Row],[Д/проводки]])</f>
        <v>4</v>
      </c>
      <c r="N1764" s="19">
        <f>YEAR(Таблица14[[#This Row],[Д/проводки]])</f>
        <v>2016</v>
      </c>
    </row>
    <row r="1765" spans="1:14" x14ac:dyDescent="0.25">
      <c r="A1765" s="30">
        <v>405690</v>
      </c>
      <c r="B1765" s="30" t="s">
        <v>555</v>
      </c>
      <c r="C1765" s="16" t="s">
        <v>2982</v>
      </c>
      <c r="D1765" s="16">
        <v>15</v>
      </c>
      <c r="E1765" s="16" t="s">
        <v>2949</v>
      </c>
      <c r="F1765" s="30" t="s">
        <v>810</v>
      </c>
      <c r="G1765" s="30">
        <v>1001</v>
      </c>
      <c r="H1765" s="30">
        <v>4</v>
      </c>
      <c r="I1765" s="30">
        <v>9000</v>
      </c>
      <c r="J1765" s="38">
        <v>42468</v>
      </c>
      <c r="K1765" s="30">
        <v>11948.4</v>
      </c>
      <c r="L1765" s="19">
        <f>DAY(Таблица14[[#This Row],[Д/проводки]])</f>
        <v>8</v>
      </c>
      <c r="M1765" s="19">
        <f>MONTH(Таблица14[[#This Row],[Д/проводки]])</f>
        <v>4</v>
      </c>
      <c r="N1765" s="19">
        <f>YEAR(Таблица14[[#This Row],[Д/проводки]])</f>
        <v>2016</v>
      </c>
    </row>
    <row r="1766" spans="1:14" x14ac:dyDescent="0.25">
      <c r="A1766" s="30">
        <v>409055</v>
      </c>
      <c r="B1766" s="30" t="s">
        <v>388</v>
      </c>
      <c r="C1766" s="16" t="s">
        <v>918</v>
      </c>
      <c r="D1766" s="16">
        <v>16</v>
      </c>
      <c r="E1766" s="16" t="s">
        <v>2970</v>
      </c>
      <c r="F1766" s="30" t="s">
        <v>810</v>
      </c>
      <c r="G1766" s="30">
        <v>1001</v>
      </c>
      <c r="H1766" s="30">
        <v>4</v>
      </c>
      <c r="I1766" s="30">
        <v>10847.44</v>
      </c>
      <c r="J1766" s="38">
        <v>42468</v>
      </c>
      <c r="K1766" s="30">
        <v>15360</v>
      </c>
      <c r="L1766" s="19">
        <f>DAY(Таблица14[[#This Row],[Д/проводки]])</f>
        <v>8</v>
      </c>
      <c r="M1766" s="19">
        <f>MONTH(Таблица14[[#This Row],[Д/проводки]])</f>
        <v>4</v>
      </c>
      <c r="N1766" s="19">
        <f>YEAR(Таблица14[[#This Row],[Д/проводки]])</f>
        <v>2016</v>
      </c>
    </row>
    <row r="1767" spans="1:14" x14ac:dyDescent="0.25">
      <c r="A1767" s="30">
        <v>820365</v>
      </c>
      <c r="B1767" s="30" t="s">
        <v>557</v>
      </c>
      <c r="C1767" s="16" t="s">
        <v>2982</v>
      </c>
      <c r="D1767" s="16">
        <v>15</v>
      </c>
      <c r="E1767" s="16" t="s">
        <v>2949</v>
      </c>
      <c r="F1767" s="30" t="s">
        <v>810</v>
      </c>
      <c r="G1767" s="30">
        <v>1001</v>
      </c>
      <c r="H1767" s="30">
        <v>4</v>
      </c>
      <c r="I1767" s="30">
        <v>9000</v>
      </c>
      <c r="J1767" s="38">
        <v>42468</v>
      </c>
      <c r="K1767" s="30">
        <v>13276</v>
      </c>
      <c r="L1767" s="19">
        <f>DAY(Таблица14[[#This Row],[Д/проводки]])</f>
        <v>8</v>
      </c>
      <c r="M1767" s="19">
        <f>MONTH(Таблица14[[#This Row],[Д/проводки]])</f>
        <v>4</v>
      </c>
      <c r="N1767" s="19">
        <f>YEAR(Таблица14[[#This Row],[Д/проводки]])</f>
        <v>2016</v>
      </c>
    </row>
    <row r="1768" spans="1:14" x14ac:dyDescent="0.25">
      <c r="A1768" s="30">
        <v>941465</v>
      </c>
      <c r="B1768" s="30" t="s">
        <v>930</v>
      </c>
      <c r="C1768" s="16" t="s">
        <v>927</v>
      </c>
      <c r="D1768" s="16">
        <v>14</v>
      </c>
      <c r="E1768" s="16" t="s">
        <v>2941</v>
      </c>
      <c r="F1768" s="30" t="s">
        <v>811</v>
      </c>
      <c r="G1768" s="30">
        <v>1001</v>
      </c>
      <c r="H1768" s="30">
        <v>5</v>
      </c>
      <c r="I1768" s="30">
        <v>3156.4</v>
      </c>
      <c r="J1768" s="38">
        <v>42468</v>
      </c>
      <c r="K1768" s="30">
        <v>4315</v>
      </c>
      <c r="L1768" s="19">
        <f>DAY(Таблица14[[#This Row],[Д/проводки]])</f>
        <v>8</v>
      </c>
      <c r="M1768" s="19">
        <f>MONTH(Таблица14[[#This Row],[Д/проводки]])</f>
        <v>4</v>
      </c>
      <c r="N1768" s="19">
        <f>YEAR(Таблица14[[#This Row],[Д/проводки]])</f>
        <v>2016</v>
      </c>
    </row>
    <row r="1769" spans="1:14" x14ac:dyDescent="0.25">
      <c r="A1769" s="30">
        <v>408863</v>
      </c>
      <c r="B1769" s="30" t="s">
        <v>1159</v>
      </c>
      <c r="C1769" s="16" t="s">
        <v>2957</v>
      </c>
      <c r="D1769" s="16">
        <v>15</v>
      </c>
      <c r="E1769" s="16" t="s">
        <v>2937</v>
      </c>
      <c r="F1769" s="30" t="s">
        <v>810</v>
      </c>
      <c r="G1769" s="30">
        <v>1002</v>
      </c>
      <c r="H1769" s="30">
        <v>4</v>
      </c>
      <c r="I1769" s="30">
        <v>7050.84</v>
      </c>
      <c r="J1769" s="38">
        <v>42468</v>
      </c>
      <c r="K1769" s="30">
        <v>10015.200000000001</v>
      </c>
      <c r="L1769" s="19">
        <f>DAY(Таблица14[[#This Row],[Д/проводки]])</f>
        <v>8</v>
      </c>
      <c r="M1769" s="19">
        <f>MONTH(Таблица14[[#This Row],[Д/проводки]])</f>
        <v>4</v>
      </c>
      <c r="N1769" s="19">
        <f>YEAR(Таблица14[[#This Row],[Д/проводки]])</f>
        <v>2016</v>
      </c>
    </row>
    <row r="1770" spans="1:14" x14ac:dyDescent="0.25">
      <c r="A1770" s="30">
        <v>941465</v>
      </c>
      <c r="B1770" s="30" t="s">
        <v>930</v>
      </c>
      <c r="C1770" s="16" t="s">
        <v>927</v>
      </c>
      <c r="D1770" s="16">
        <v>14</v>
      </c>
      <c r="E1770" s="16" t="s">
        <v>2941</v>
      </c>
      <c r="F1770" s="30" t="s">
        <v>811</v>
      </c>
      <c r="G1770" s="30">
        <v>1002</v>
      </c>
      <c r="H1770" s="30">
        <v>8</v>
      </c>
      <c r="I1770" s="30">
        <v>5056.4799999999996</v>
      </c>
      <c r="J1770" s="38">
        <v>42468</v>
      </c>
      <c r="K1770" s="30">
        <v>6904</v>
      </c>
      <c r="L1770" s="19">
        <f>DAY(Таблица14[[#This Row],[Д/проводки]])</f>
        <v>8</v>
      </c>
      <c r="M1770" s="19">
        <f>MONTH(Таблица14[[#This Row],[Д/проводки]])</f>
        <v>4</v>
      </c>
      <c r="N1770" s="19">
        <f>YEAR(Таблица14[[#This Row],[Д/проводки]])</f>
        <v>2016</v>
      </c>
    </row>
    <row r="1771" spans="1:14" x14ac:dyDescent="0.25">
      <c r="A1771" s="30">
        <v>12032554</v>
      </c>
      <c r="B1771" s="30" t="s">
        <v>3218</v>
      </c>
      <c r="C1771" s="16" t="s">
        <v>3218</v>
      </c>
      <c r="D1771" s="16" t="s">
        <v>3218</v>
      </c>
      <c r="E1771" s="16" t="s">
        <v>3218</v>
      </c>
      <c r="F1771" s="16" t="s">
        <v>3218</v>
      </c>
      <c r="G1771" s="30">
        <v>1002</v>
      </c>
      <c r="H1771" s="30">
        <v>4</v>
      </c>
      <c r="I1771" s="30">
        <v>12525.2</v>
      </c>
      <c r="J1771" s="38">
        <v>42468</v>
      </c>
      <c r="K1771" s="30">
        <v>15860</v>
      </c>
      <c r="L1771" s="19">
        <f>DAY(Таблица14[[#This Row],[Д/проводки]])</f>
        <v>8</v>
      </c>
      <c r="M1771" s="19">
        <f>MONTH(Таблица14[[#This Row],[Д/проводки]])</f>
        <v>4</v>
      </c>
      <c r="N1771" s="19">
        <f>YEAR(Таблица14[[#This Row],[Д/проводки]])</f>
        <v>2016</v>
      </c>
    </row>
    <row r="1772" spans="1:14" x14ac:dyDescent="0.25">
      <c r="A1772" s="30">
        <v>12033277</v>
      </c>
      <c r="B1772" s="30" t="s">
        <v>3218</v>
      </c>
      <c r="C1772" s="16" t="s">
        <v>3218</v>
      </c>
      <c r="D1772" s="16" t="s">
        <v>3218</v>
      </c>
      <c r="E1772" s="16" t="s">
        <v>3218</v>
      </c>
      <c r="F1772" s="16" t="s">
        <v>3218</v>
      </c>
      <c r="G1772" s="30">
        <v>1002</v>
      </c>
      <c r="H1772" s="30">
        <v>4</v>
      </c>
      <c r="I1772" s="30">
        <v>9101.6</v>
      </c>
      <c r="J1772" s="38">
        <v>42468</v>
      </c>
      <c r="K1772" s="30">
        <v>11712</v>
      </c>
      <c r="L1772" s="19">
        <f>DAY(Таблица14[[#This Row],[Д/проводки]])</f>
        <v>8</v>
      </c>
      <c r="M1772" s="19">
        <f>MONTH(Таблица14[[#This Row],[Д/проводки]])</f>
        <v>4</v>
      </c>
      <c r="N1772" s="19">
        <f>YEAR(Таблица14[[#This Row],[Д/проводки]])</f>
        <v>2016</v>
      </c>
    </row>
    <row r="1773" spans="1:14" x14ac:dyDescent="0.25">
      <c r="A1773" s="30">
        <v>455515</v>
      </c>
      <c r="B1773" s="30" t="s">
        <v>1142</v>
      </c>
      <c r="C1773" s="16" t="s">
        <v>2972</v>
      </c>
      <c r="D1773" s="16">
        <v>15</v>
      </c>
      <c r="E1773" s="16" t="s">
        <v>2971</v>
      </c>
      <c r="F1773" s="30" t="s">
        <v>811</v>
      </c>
      <c r="G1773" s="30">
        <v>1001</v>
      </c>
      <c r="H1773" s="30">
        <v>2</v>
      </c>
      <c r="I1773" s="30">
        <v>2567.1</v>
      </c>
      <c r="J1773" s="38">
        <v>42469</v>
      </c>
      <c r="K1773" s="30">
        <v>2188</v>
      </c>
      <c r="L1773" s="19">
        <f>DAY(Таблица14[[#This Row],[Д/проводки]])</f>
        <v>9</v>
      </c>
      <c r="M1773" s="19">
        <f>MONTH(Таблица14[[#This Row],[Д/проводки]])</f>
        <v>4</v>
      </c>
      <c r="N1773" s="19">
        <f>YEAR(Таблица14[[#This Row],[Д/проводки]])</f>
        <v>2016</v>
      </c>
    </row>
    <row r="1774" spans="1:14" x14ac:dyDescent="0.25">
      <c r="A1774" s="30">
        <v>661900</v>
      </c>
      <c r="B1774" s="30" t="s">
        <v>327</v>
      </c>
      <c r="C1774" s="16" t="s">
        <v>927</v>
      </c>
      <c r="D1774" s="16">
        <v>14</v>
      </c>
      <c r="E1774" s="16" t="s">
        <v>2941</v>
      </c>
      <c r="F1774" s="30" t="s">
        <v>810</v>
      </c>
      <c r="G1774" s="30">
        <v>1001</v>
      </c>
      <c r="H1774" s="30">
        <v>4</v>
      </c>
      <c r="I1774" s="30">
        <v>7050.84</v>
      </c>
      <c r="J1774" s="38">
        <v>42469</v>
      </c>
      <c r="K1774" s="30">
        <v>10400</v>
      </c>
      <c r="L1774" s="19">
        <f>DAY(Таблица14[[#This Row],[Д/проводки]])</f>
        <v>9</v>
      </c>
      <c r="M1774" s="19">
        <f>MONTH(Таблица14[[#This Row],[Д/проводки]])</f>
        <v>4</v>
      </c>
      <c r="N1774" s="19">
        <f>YEAR(Таблица14[[#This Row],[Д/проводки]])</f>
        <v>2016</v>
      </c>
    </row>
    <row r="1775" spans="1:14" x14ac:dyDescent="0.25">
      <c r="A1775" s="30">
        <v>665956</v>
      </c>
      <c r="B1775" s="30" t="s">
        <v>100</v>
      </c>
      <c r="C1775" s="16" t="s">
        <v>3181</v>
      </c>
      <c r="D1775" s="16">
        <v>15</v>
      </c>
      <c r="E1775" s="16" t="s">
        <v>2937</v>
      </c>
      <c r="F1775" s="30" t="s">
        <v>810</v>
      </c>
      <c r="G1775" s="30">
        <v>1001</v>
      </c>
      <c r="H1775" s="30">
        <v>4</v>
      </c>
      <c r="I1775" s="30">
        <v>8576.2800000000007</v>
      </c>
      <c r="J1775" s="38">
        <v>42469</v>
      </c>
      <c r="K1775" s="30">
        <v>11387</v>
      </c>
      <c r="L1775" s="19">
        <f>DAY(Таблица14[[#This Row],[Д/проводки]])</f>
        <v>9</v>
      </c>
      <c r="M1775" s="19">
        <f>MONTH(Таблица14[[#This Row],[Д/проводки]])</f>
        <v>4</v>
      </c>
      <c r="N1775" s="19">
        <f>YEAR(Таблица14[[#This Row],[Д/проводки]])</f>
        <v>2016</v>
      </c>
    </row>
    <row r="1776" spans="1:14" x14ac:dyDescent="0.25">
      <c r="A1776" s="30">
        <v>758613</v>
      </c>
      <c r="B1776" s="30" t="s">
        <v>274</v>
      </c>
      <c r="C1776" s="16" t="s">
        <v>2956</v>
      </c>
      <c r="D1776" s="16">
        <v>15</v>
      </c>
      <c r="E1776" s="16" t="s">
        <v>2948</v>
      </c>
      <c r="F1776" s="30" t="s">
        <v>810</v>
      </c>
      <c r="G1776" s="30">
        <v>1001</v>
      </c>
      <c r="H1776" s="30">
        <v>4</v>
      </c>
      <c r="I1776" s="30">
        <v>8576.2800000000007</v>
      </c>
      <c r="J1776" s="38">
        <v>42469</v>
      </c>
      <c r="K1776" s="30">
        <v>12652</v>
      </c>
      <c r="L1776" s="19">
        <f>DAY(Таблица14[[#This Row],[Д/проводки]])</f>
        <v>9</v>
      </c>
      <c r="M1776" s="19">
        <f>MONTH(Таблица14[[#This Row],[Д/проводки]])</f>
        <v>4</v>
      </c>
      <c r="N1776" s="19">
        <f>YEAR(Таблица14[[#This Row],[Д/проводки]])</f>
        <v>2016</v>
      </c>
    </row>
    <row r="1777" spans="1:14" x14ac:dyDescent="0.25">
      <c r="A1777" s="30">
        <v>941464</v>
      </c>
      <c r="B1777" s="30" t="s">
        <v>923</v>
      </c>
      <c r="C1777" s="16" t="s">
        <v>3133</v>
      </c>
      <c r="D1777" s="16">
        <v>13</v>
      </c>
      <c r="E1777" s="16" t="s">
        <v>3206</v>
      </c>
      <c r="F1777" s="30" t="s">
        <v>811</v>
      </c>
      <c r="G1777" s="30">
        <v>1001</v>
      </c>
      <c r="H1777" s="30">
        <v>4</v>
      </c>
      <c r="I1777" s="30">
        <v>2057.1999999999998</v>
      </c>
      <c r="J1777" s="38">
        <v>42469</v>
      </c>
      <c r="K1777" s="30">
        <v>2880</v>
      </c>
      <c r="L1777" s="19">
        <f>DAY(Таблица14[[#This Row],[Д/проводки]])</f>
        <v>9</v>
      </c>
      <c r="M1777" s="19">
        <f>MONTH(Таблица14[[#This Row],[Д/проводки]])</f>
        <v>4</v>
      </c>
      <c r="N1777" s="19">
        <f>YEAR(Таблица14[[#This Row],[Д/проводки]])</f>
        <v>2016</v>
      </c>
    </row>
    <row r="1778" spans="1:14" x14ac:dyDescent="0.25">
      <c r="A1778" s="30">
        <v>941465</v>
      </c>
      <c r="B1778" s="30" t="s">
        <v>930</v>
      </c>
      <c r="C1778" s="16" t="s">
        <v>927</v>
      </c>
      <c r="D1778" s="16">
        <v>14</v>
      </c>
      <c r="E1778" s="16" t="s">
        <v>2941</v>
      </c>
      <c r="F1778" s="30" t="s">
        <v>811</v>
      </c>
      <c r="G1778" s="30">
        <v>1001</v>
      </c>
      <c r="H1778" s="30">
        <v>12</v>
      </c>
      <c r="I1778" s="30">
        <v>7575.36</v>
      </c>
      <c r="J1778" s="38">
        <v>42469</v>
      </c>
      <c r="K1778" s="30">
        <v>10356</v>
      </c>
      <c r="L1778" s="19">
        <f>DAY(Таблица14[[#This Row],[Д/проводки]])</f>
        <v>9</v>
      </c>
      <c r="M1778" s="19">
        <f>MONTH(Таблица14[[#This Row],[Д/проводки]])</f>
        <v>4</v>
      </c>
      <c r="N1778" s="19">
        <f>YEAR(Таблица14[[#This Row],[Д/проводки]])</f>
        <v>2016</v>
      </c>
    </row>
    <row r="1779" spans="1:14" x14ac:dyDescent="0.25">
      <c r="A1779" s="30">
        <v>941605</v>
      </c>
      <c r="B1779" s="30" t="s">
        <v>496</v>
      </c>
      <c r="C1779" s="16" t="s">
        <v>2635</v>
      </c>
      <c r="D1779" s="16">
        <v>15</v>
      </c>
      <c r="E1779" s="16" t="s">
        <v>2978</v>
      </c>
      <c r="F1779" s="30" t="s">
        <v>810</v>
      </c>
      <c r="G1779" s="30">
        <v>1001</v>
      </c>
      <c r="H1779" s="30">
        <v>4</v>
      </c>
      <c r="I1779" s="30">
        <v>8576.2800000000007</v>
      </c>
      <c r="J1779" s="38">
        <v>42469</v>
      </c>
      <c r="K1779" s="30">
        <v>12652</v>
      </c>
      <c r="L1779" s="19">
        <f>DAY(Таблица14[[#This Row],[Д/проводки]])</f>
        <v>9</v>
      </c>
      <c r="M1779" s="19">
        <f>MONTH(Таблица14[[#This Row],[Д/проводки]])</f>
        <v>4</v>
      </c>
      <c r="N1779" s="19">
        <f>YEAR(Таблица14[[#This Row],[Д/проводки]])</f>
        <v>2016</v>
      </c>
    </row>
    <row r="1780" spans="1:14" x14ac:dyDescent="0.25">
      <c r="A1780" s="30">
        <v>964285</v>
      </c>
      <c r="B1780" s="30" t="s">
        <v>939</v>
      </c>
      <c r="C1780" s="16" t="s">
        <v>3157</v>
      </c>
      <c r="D1780" s="16">
        <v>13</v>
      </c>
      <c r="E1780" s="16" t="s">
        <v>3206</v>
      </c>
      <c r="F1780" s="30" t="s">
        <v>811</v>
      </c>
      <c r="G1780" s="30">
        <v>1001</v>
      </c>
      <c r="H1780" s="30">
        <v>4</v>
      </c>
      <c r="I1780" s="30">
        <v>2055.12</v>
      </c>
      <c r="J1780" s="38">
        <v>42469</v>
      </c>
      <c r="K1780" s="30">
        <v>2880</v>
      </c>
      <c r="L1780" s="19">
        <f>DAY(Таблица14[[#This Row],[Д/проводки]])</f>
        <v>9</v>
      </c>
      <c r="M1780" s="19">
        <f>MONTH(Таблица14[[#This Row],[Д/проводки]])</f>
        <v>4</v>
      </c>
      <c r="N1780" s="19">
        <f>YEAR(Таблица14[[#This Row],[Д/проводки]])</f>
        <v>2016</v>
      </c>
    </row>
    <row r="1781" spans="1:14" x14ac:dyDescent="0.25">
      <c r="A1781" s="30">
        <v>2034329</v>
      </c>
      <c r="B1781" s="30" t="s">
        <v>1014</v>
      </c>
      <c r="C1781" s="16" t="s">
        <v>2996</v>
      </c>
      <c r="D1781" s="16">
        <v>17</v>
      </c>
      <c r="E1781" s="16" t="s">
        <v>2993</v>
      </c>
      <c r="F1781" s="30" t="s">
        <v>810</v>
      </c>
      <c r="G1781" s="30">
        <v>1001</v>
      </c>
      <c r="H1781" s="30">
        <v>4</v>
      </c>
      <c r="I1781" s="30">
        <v>12237.28</v>
      </c>
      <c r="J1781" s="38">
        <v>42469</v>
      </c>
      <c r="K1781" s="30">
        <v>18052</v>
      </c>
      <c r="L1781" s="19">
        <f>DAY(Таблица14[[#This Row],[Д/проводки]])</f>
        <v>9</v>
      </c>
      <c r="M1781" s="19">
        <f>MONTH(Таблица14[[#This Row],[Д/проводки]])</f>
        <v>4</v>
      </c>
      <c r="N1781" s="19">
        <f>YEAR(Таблица14[[#This Row],[Д/проводки]])</f>
        <v>2016</v>
      </c>
    </row>
    <row r="1782" spans="1:14" x14ac:dyDescent="0.25">
      <c r="A1782" s="30">
        <v>40146</v>
      </c>
      <c r="B1782" s="30" t="s">
        <v>180</v>
      </c>
      <c r="C1782" s="16" t="s">
        <v>2954</v>
      </c>
      <c r="D1782" s="16">
        <v>15</v>
      </c>
      <c r="E1782" s="16" t="s">
        <v>2937</v>
      </c>
      <c r="F1782" s="30" t="s">
        <v>810</v>
      </c>
      <c r="G1782" s="30">
        <v>1002</v>
      </c>
      <c r="H1782" s="30">
        <v>4</v>
      </c>
      <c r="I1782" s="30">
        <v>8847.44</v>
      </c>
      <c r="J1782" s="38">
        <v>42469</v>
      </c>
      <c r="K1782" s="30">
        <v>11746.8</v>
      </c>
      <c r="L1782" s="19">
        <f>DAY(Таблица14[[#This Row],[Д/проводки]])</f>
        <v>9</v>
      </c>
      <c r="M1782" s="19">
        <f>MONTH(Таблица14[[#This Row],[Д/проводки]])</f>
        <v>4</v>
      </c>
      <c r="N1782" s="19">
        <f>YEAR(Таблица14[[#This Row],[Д/проводки]])</f>
        <v>2016</v>
      </c>
    </row>
    <row r="1783" spans="1:14" x14ac:dyDescent="0.25">
      <c r="A1783" s="30">
        <v>40303</v>
      </c>
      <c r="B1783" s="30" t="s">
        <v>139</v>
      </c>
      <c r="C1783" s="16" t="s">
        <v>2947</v>
      </c>
      <c r="D1783" s="16">
        <v>15</v>
      </c>
      <c r="E1783" s="16" t="s">
        <v>2937</v>
      </c>
      <c r="F1783" s="30" t="s">
        <v>810</v>
      </c>
      <c r="G1783" s="30">
        <v>1002</v>
      </c>
      <c r="H1783" s="30">
        <v>4</v>
      </c>
      <c r="I1783" s="30">
        <v>8440.68</v>
      </c>
      <c r="J1783" s="38">
        <v>42469</v>
      </c>
      <c r="K1783" s="30">
        <v>11206.8</v>
      </c>
      <c r="L1783" s="19">
        <f>DAY(Таблица14[[#This Row],[Д/проводки]])</f>
        <v>9</v>
      </c>
      <c r="M1783" s="19">
        <f>MONTH(Таблица14[[#This Row],[Д/проводки]])</f>
        <v>4</v>
      </c>
      <c r="N1783" s="19">
        <f>YEAR(Таблица14[[#This Row],[Д/проводки]])</f>
        <v>2016</v>
      </c>
    </row>
    <row r="1784" spans="1:14" x14ac:dyDescent="0.25">
      <c r="A1784" s="30">
        <v>408797</v>
      </c>
      <c r="B1784" s="30" t="s">
        <v>63</v>
      </c>
      <c r="C1784" s="16" t="s">
        <v>2953</v>
      </c>
      <c r="D1784" s="16">
        <v>14</v>
      </c>
      <c r="E1784" s="16" t="s">
        <v>2938</v>
      </c>
      <c r="F1784" s="30" t="s">
        <v>810</v>
      </c>
      <c r="G1784" s="30">
        <v>1002</v>
      </c>
      <c r="H1784" s="30">
        <v>4</v>
      </c>
      <c r="I1784" s="30">
        <v>5966.12</v>
      </c>
      <c r="J1784" s="38">
        <v>42469</v>
      </c>
      <c r="K1784" s="30">
        <v>8074.8</v>
      </c>
      <c r="L1784" s="19">
        <f>DAY(Таблица14[[#This Row],[Д/проводки]])</f>
        <v>9</v>
      </c>
      <c r="M1784" s="19">
        <f>MONTH(Таблица14[[#This Row],[Д/проводки]])</f>
        <v>4</v>
      </c>
      <c r="N1784" s="19">
        <f>YEAR(Таблица14[[#This Row],[Д/проводки]])</f>
        <v>2016</v>
      </c>
    </row>
    <row r="1785" spans="1:14" x14ac:dyDescent="0.25">
      <c r="A1785" s="30">
        <v>455515</v>
      </c>
      <c r="B1785" s="30" t="s">
        <v>1142</v>
      </c>
      <c r="C1785" s="16" t="s">
        <v>2972</v>
      </c>
      <c r="D1785" s="16">
        <v>15</v>
      </c>
      <c r="E1785" s="16" t="s">
        <v>2971</v>
      </c>
      <c r="F1785" s="30" t="s">
        <v>811</v>
      </c>
      <c r="G1785" s="30">
        <v>1002</v>
      </c>
      <c r="H1785" s="30">
        <v>4</v>
      </c>
      <c r="I1785" s="30">
        <v>5063.4399999999996</v>
      </c>
      <c r="J1785" s="38">
        <v>42469</v>
      </c>
      <c r="K1785" s="30">
        <v>4376</v>
      </c>
      <c r="L1785" s="19">
        <f>DAY(Таблица14[[#This Row],[Д/проводки]])</f>
        <v>9</v>
      </c>
      <c r="M1785" s="19">
        <f>MONTH(Таблица14[[#This Row],[Д/проводки]])</f>
        <v>4</v>
      </c>
      <c r="N1785" s="19">
        <f>YEAR(Таблица14[[#This Row],[Д/проводки]])</f>
        <v>2016</v>
      </c>
    </row>
    <row r="1786" spans="1:14" x14ac:dyDescent="0.25">
      <c r="A1786" s="30">
        <v>661481</v>
      </c>
      <c r="B1786" s="30" t="s">
        <v>898</v>
      </c>
      <c r="C1786" s="16" t="s">
        <v>899</v>
      </c>
      <c r="D1786" s="16">
        <v>14</v>
      </c>
      <c r="E1786" s="16" t="s">
        <v>2938</v>
      </c>
      <c r="F1786" s="30" t="s">
        <v>811</v>
      </c>
      <c r="G1786" s="30">
        <v>1002</v>
      </c>
      <c r="H1786" s="30">
        <v>4</v>
      </c>
      <c r="I1786" s="30">
        <v>3464.12</v>
      </c>
      <c r="J1786" s="38">
        <v>42469</v>
      </c>
      <c r="K1786" s="30">
        <v>4700</v>
      </c>
      <c r="L1786" s="19">
        <f>DAY(Таблица14[[#This Row],[Д/проводки]])</f>
        <v>9</v>
      </c>
      <c r="M1786" s="19">
        <f>MONTH(Таблица14[[#This Row],[Д/проводки]])</f>
        <v>4</v>
      </c>
      <c r="N1786" s="19">
        <f>YEAR(Таблица14[[#This Row],[Д/проводки]])</f>
        <v>2016</v>
      </c>
    </row>
    <row r="1787" spans="1:14" x14ac:dyDescent="0.25">
      <c r="A1787" s="30">
        <v>759255</v>
      </c>
      <c r="B1787" s="30" t="s">
        <v>156</v>
      </c>
      <c r="C1787" s="16" t="s">
        <v>2954</v>
      </c>
      <c r="D1787" s="16">
        <v>15</v>
      </c>
      <c r="E1787" s="16" t="s">
        <v>2937</v>
      </c>
      <c r="F1787" s="30" t="s">
        <v>810</v>
      </c>
      <c r="G1787" s="30">
        <v>1002</v>
      </c>
      <c r="H1787" s="30">
        <v>4</v>
      </c>
      <c r="I1787" s="30">
        <v>9000</v>
      </c>
      <c r="J1787" s="38">
        <v>42469</v>
      </c>
      <c r="K1787" s="30">
        <v>11948.4</v>
      </c>
      <c r="L1787" s="19">
        <f>DAY(Таблица14[[#This Row],[Д/проводки]])</f>
        <v>9</v>
      </c>
      <c r="M1787" s="19">
        <f>MONTH(Таблица14[[#This Row],[Д/проводки]])</f>
        <v>4</v>
      </c>
      <c r="N1787" s="19">
        <f>YEAR(Таблица14[[#This Row],[Д/проводки]])</f>
        <v>2016</v>
      </c>
    </row>
    <row r="1788" spans="1:14" x14ac:dyDescent="0.25">
      <c r="A1788" s="30">
        <v>943947</v>
      </c>
      <c r="B1788" s="30" t="s">
        <v>260</v>
      </c>
      <c r="C1788" s="16" t="s">
        <v>872</v>
      </c>
      <c r="D1788" s="16">
        <v>15</v>
      </c>
      <c r="E1788" s="16" t="s">
        <v>2948</v>
      </c>
      <c r="F1788" s="30" t="s">
        <v>810</v>
      </c>
      <c r="G1788" s="30">
        <v>1002</v>
      </c>
      <c r="H1788" s="30">
        <v>4</v>
      </c>
      <c r="I1788" s="30">
        <v>8576.2800000000007</v>
      </c>
      <c r="J1788" s="38">
        <v>42469</v>
      </c>
      <c r="K1788" s="30">
        <v>11386.8</v>
      </c>
      <c r="L1788" s="19">
        <f>DAY(Таблица14[[#This Row],[Д/проводки]])</f>
        <v>9</v>
      </c>
      <c r="M1788" s="19">
        <f>MONTH(Таблица14[[#This Row],[Д/проводки]])</f>
        <v>4</v>
      </c>
      <c r="N1788" s="19">
        <f>YEAR(Таблица14[[#This Row],[Д/проводки]])</f>
        <v>2016</v>
      </c>
    </row>
    <row r="1789" spans="1:14" x14ac:dyDescent="0.25">
      <c r="A1789" s="30">
        <v>964285</v>
      </c>
      <c r="B1789" s="30" t="s">
        <v>939</v>
      </c>
      <c r="C1789" s="16" t="s">
        <v>3157</v>
      </c>
      <c r="D1789" s="16">
        <v>13</v>
      </c>
      <c r="E1789" s="16" t="s">
        <v>3206</v>
      </c>
      <c r="F1789" s="30" t="s">
        <v>811</v>
      </c>
      <c r="G1789" s="30">
        <v>1002</v>
      </c>
      <c r="H1789" s="30">
        <v>4</v>
      </c>
      <c r="I1789" s="30">
        <v>1972.96</v>
      </c>
      <c r="J1789" s="38">
        <v>42469</v>
      </c>
      <c r="K1789" s="30">
        <v>2880</v>
      </c>
      <c r="L1789" s="19">
        <f>DAY(Таблица14[[#This Row],[Д/проводки]])</f>
        <v>9</v>
      </c>
      <c r="M1789" s="19">
        <f>MONTH(Таблица14[[#This Row],[Д/проводки]])</f>
        <v>4</v>
      </c>
      <c r="N1789" s="19">
        <f>YEAR(Таблица14[[#This Row],[Д/проводки]])</f>
        <v>2016</v>
      </c>
    </row>
    <row r="1790" spans="1:14" x14ac:dyDescent="0.25">
      <c r="A1790" s="30">
        <v>12033205</v>
      </c>
      <c r="B1790" s="30" t="s">
        <v>3218</v>
      </c>
      <c r="C1790" s="16" t="s">
        <v>3218</v>
      </c>
      <c r="D1790" s="16" t="s">
        <v>3218</v>
      </c>
      <c r="E1790" s="16" t="s">
        <v>3218</v>
      </c>
      <c r="F1790" s="16" t="s">
        <v>3218</v>
      </c>
      <c r="G1790" s="30">
        <v>1002</v>
      </c>
      <c r="H1790" s="30">
        <v>4</v>
      </c>
      <c r="I1790" s="30">
        <v>11877.6</v>
      </c>
      <c r="J1790" s="38">
        <v>42469</v>
      </c>
      <c r="K1790" s="30">
        <v>15660</v>
      </c>
      <c r="L1790" s="19">
        <f>DAY(Таблица14[[#This Row],[Д/проводки]])</f>
        <v>9</v>
      </c>
      <c r="M1790" s="19">
        <f>MONTH(Таблица14[[#This Row],[Д/проводки]])</f>
        <v>4</v>
      </c>
      <c r="N1790" s="19">
        <f>YEAR(Таблица14[[#This Row],[Д/проводки]])</f>
        <v>2016</v>
      </c>
    </row>
    <row r="1791" spans="1:14" x14ac:dyDescent="0.25">
      <c r="A1791" s="30">
        <v>408917</v>
      </c>
      <c r="B1791" s="30" t="s">
        <v>467</v>
      </c>
      <c r="C1791" s="16" t="s">
        <v>2975</v>
      </c>
      <c r="D1791" s="16">
        <v>16</v>
      </c>
      <c r="E1791" s="16" t="s">
        <v>2974</v>
      </c>
      <c r="F1791" s="30" t="s">
        <v>810</v>
      </c>
      <c r="G1791" s="30">
        <v>1001</v>
      </c>
      <c r="H1791" s="30">
        <v>4</v>
      </c>
      <c r="I1791" s="30">
        <v>10847.44</v>
      </c>
      <c r="J1791" s="38">
        <v>42470</v>
      </c>
      <c r="K1791" s="30">
        <v>14400</v>
      </c>
      <c r="L1791" s="19">
        <f>DAY(Таблица14[[#This Row],[Д/проводки]])</f>
        <v>10</v>
      </c>
      <c r="M1791" s="19">
        <f>MONTH(Таблица14[[#This Row],[Д/проводки]])</f>
        <v>4</v>
      </c>
      <c r="N1791" s="19">
        <f>YEAR(Таблица14[[#This Row],[Д/проводки]])</f>
        <v>2016</v>
      </c>
    </row>
    <row r="1792" spans="1:14" x14ac:dyDescent="0.25">
      <c r="A1792" s="30">
        <v>408942</v>
      </c>
      <c r="B1792" s="30" t="s">
        <v>676</v>
      </c>
      <c r="C1792" s="16" t="s">
        <v>2990</v>
      </c>
      <c r="D1792" s="16">
        <v>16</v>
      </c>
      <c r="E1792" s="16" t="s">
        <v>2950</v>
      </c>
      <c r="F1792" s="30" t="s">
        <v>810</v>
      </c>
      <c r="G1792" s="30">
        <v>1001</v>
      </c>
      <c r="H1792" s="30">
        <v>4</v>
      </c>
      <c r="I1792" s="30">
        <v>10847.44</v>
      </c>
      <c r="J1792" s="38">
        <v>42470</v>
      </c>
      <c r="K1792" s="30">
        <v>16000</v>
      </c>
      <c r="L1792" s="19">
        <f>DAY(Таблица14[[#This Row],[Д/проводки]])</f>
        <v>10</v>
      </c>
      <c r="M1792" s="19">
        <f>MONTH(Таблица14[[#This Row],[Д/проводки]])</f>
        <v>4</v>
      </c>
      <c r="N1792" s="19">
        <f>YEAR(Таблица14[[#This Row],[Д/проводки]])</f>
        <v>2016</v>
      </c>
    </row>
    <row r="1793" spans="1:14" x14ac:dyDescent="0.25">
      <c r="A1793" s="30">
        <v>661639</v>
      </c>
      <c r="B1793" s="30" t="s">
        <v>705</v>
      </c>
      <c r="C1793" s="16" t="s">
        <v>2991</v>
      </c>
      <c r="D1793" s="16">
        <v>16</v>
      </c>
      <c r="E1793" s="16" t="s">
        <v>2950</v>
      </c>
      <c r="F1793" s="30" t="s">
        <v>810</v>
      </c>
      <c r="G1793" s="30">
        <v>1001</v>
      </c>
      <c r="H1793" s="30">
        <v>4</v>
      </c>
      <c r="I1793" s="30">
        <v>10847.44</v>
      </c>
      <c r="J1793" s="38">
        <v>42470</v>
      </c>
      <c r="K1793" s="30">
        <v>16000</v>
      </c>
      <c r="L1793" s="19">
        <f>DAY(Таблица14[[#This Row],[Д/проводки]])</f>
        <v>10</v>
      </c>
      <c r="M1793" s="19">
        <f>MONTH(Таблица14[[#This Row],[Д/проводки]])</f>
        <v>4</v>
      </c>
      <c r="N1793" s="19">
        <f>YEAR(Таблица14[[#This Row],[Д/проводки]])</f>
        <v>2016</v>
      </c>
    </row>
    <row r="1794" spans="1:14" x14ac:dyDescent="0.25">
      <c r="A1794" s="30">
        <v>665975</v>
      </c>
      <c r="B1794" s="30" t="s">
        <v>362</v>
      </c>
      <c r="C1794" s="16" t="s">
        <v>2639</v>
      </c>
      <c r="D1794" s="16">
        <v>15</v>
      </c>
      <c r="E1794" s="16" t="s">
        <v>2946</v>
      </c>
      <c r="F1794" s="30" t="s">
        <v>810</v>
      </c>
      <c r="G1794" s="30">
        <v>1001</v>
      </c>
      <c r="H1794" s="30">
        <v>4</v>
      </c>
      <c r="I1794" s="30">
        <v>8576.2800000000007</v>
      </c>
      <c r="J1794" s="38">
        <v>42470</v>
      </c>
      <c r="K1794" s="30">
        <v>12652</v>
      </c>
      <c r="L1794" s="19">
        <f>DAY(Таблица14[[#This Row],[Д/проводки]])</f>
        <v>10</v>
      </c>
      <c r="M1794" s="19">
        <f>MONTH(Таблица14[[#This Row],[Д/проводки]])</f>
        <v>4</v>
      </c>
      <c r="N1794" s="19">
        <f>YEAR(Таблица14[[#This Row],[Д/проводки]])</f>
        <v>2016</v>
      </c>
    </row>
    <row r="1795" spans="1:14" x14ac:dyDescent="0.25">
      <c r="A1795" s="30">
        <v>759256</v>
      </c>
      <c r="B1795" s="30" t="s">
        <v>102</v>
      </c>
      <c r="C1795" s="16" t="s">
        <v>2962</v>
      </c>
      <c r="D1795" s="16">
        <v>15</v>
      </c>
      <c r="E1795" s="16" t="s">
        <v>2937</v>
      </c>
      <c r="F1795" s="30" t="s">
        <v>810</v>
      </c>
      <c r="G1795" s="30">
        <v>1001</v>
      </c>
      <c r="H1795" s="30">
        <v>4</v>
      </c>
      <c r="I1795" s="30">
        <v>8576.2800000000007</v>
      </c>
      <c r="J1795" s="38">
        <v>42470</v>
      </c>
      <c r="K1795" s="30">
        <v>11387</v>
      </c>
      <c r="L1795" s="19">
        <f>DAY(Таблица14[[#This Row],[Д/проводки]])</f>
        <v>10</v>
      </c>
      <c r="M1795" s="19">
        <f>MONTH(Таблица14[[#This Row],[Д/проводки]])</f>
        <v>4</v>
      </c>
      <c r="N1795" s="19">
        <f>YEAR(Таблица14[[#This Row],[Д/проводки]])</f>
        <v>2016</v>
      </c>
    </row>
    <row r="1796" spans="1:14" x14ac:dyDescent="0.25">
      <c r="A1796" s="30">
        <v>766825</v>
      </c>
      <c r="B1796" s="30" t="s">
        <v>189</v>
      </c>
      <c r="C1796" s="16" t="s">
        <v>2940</v>
      </c>
      <c r="D1796" s="16">
        <v>15</v>
      </c>
      <c r="E1796" s="16" t="s">
        <v>2937</v>
      </c>
      <c r="F1796" s="30" t="s">
        <v>810</v>
      </c>
      <c r="G1796" s="30">
        <v>1001</v>
      </c>
      <c r="H1796" s="30">
        <v>4</v>
      </c>
      <c r="I1796" s="30">
        <v>8576.2800000000007</v>
      </c>
      <c r="J1796" s="38">
        <v>42470</v>
      </c>
      <c r="K1796" s="30">
        <v>11387</v>
      </c>
      <c r="L1796" s="19">
        <f>DAY(Таблица14[[#This Row],[Д/проводки]])</f>
        <v>10</v>
      </c>
      <c r="M1796" s="19">
        <f>MONTH(Таблица14[[#This Row],[Д/проводки]])</f>
        <v>4</v>
      </c>
      <c r="N1796" s="19">
        <f>YEAR(Таблица14[[#This Row],[Д/проводки]])</f>
        <v>2016</v>
      </c>
    </row>
    <row r="1797" spans="1:14" x14ac:dyDescent="0.25">
      <c r="A1797" s="30">
        <v>35263</v>
      </c>
      <c r="B1797" s="30" t="s">
        <v>919</v>
      </c>
      <c r="C1797" s="16" t="s">
        <v>918</v>
      </c>
      <c r="D1797" s="16">
        <v>16</v>
      </c>
      <c r="E1797" s="16" t="s">
        <v>2970</v>
      </c>
      <c r="F1797" s="30" t="s">
        <v>811</v>
      </c>
      <c r="G1797" s="30">
        <v>1002</v>
      </c>
      <c r="H1797" s="30">
        <v>4</v>
      </c>
      <c r="I1797" s="30">
        <v>3352.52</v>
      </c>
      <c r="J1797" s="38">
        <v>42470</v>
      </c>
      <c r="K1797" s="30">
        <v>4944</v>
      </c>
      <c r="L1797" s="19">
        <f>DAY(Таблица14[[#This Row],[Д/проводки]])</f>
        <v>10</v>
      </c>
      <c r="M1797" s="19">
        <f>MONTH(Таблица14[[#This Row],[Д/проводки]])</f>
        <v>4</v>
      </c>
      <c r="N1797" s="19">
        <f>YEAR(Таблица14[[#This Row],[Д/проводки]])</f>
        <v>2016</v>
      </c>
    </row>
    <row r="1798" spans="1:14" x14ac:dyDescent="0.25">
      <c r="A1798" s="30">
        <v>37665</v>
      </c>
      <c r="B1798" s="30" t="s">
        <v>311</v>
      </c>
      <c r="C1798" s="16" t="s">
        <v>2944</v>
      </c>
      <c r="D1798" s="16">
        <v>13</v>
      </c>
      <c r="E1798" s="16" t="s">
        <v>3206</v>
      </c>
      <c r="F1798" s="30" t="s">
        <v>810</v>
      </c>
      <c r="G1798" s="30">
        <v>1002</v>
      </c>
      <c r="H1798" s="30">
        <v>4</v>
      </c>
      <c r="I1798" s="30">
        <v>5464.4</v>
      </c>
      <c r="J1798" s="38">
        <v>42470</v>
      </c>
      <c r="K1798" s="30">
        <v>7254</v>
      </c>
      <c r="L1798" s="19">
        <f>DAY(Таблица14[[#This Row],[Д/проводки]])</f>
        <v>10</v>
      </c>
      <c r="M1798" s="19">
        <f>MONTH(Таблица14[[#This Row],[Д/проводки]])</f>
        <v>4</v>
      </c>
      <c r="N1798" s="19">
        <f>YEAR(Таблица14[[#This Row],[Д/проводки]])</f>
        <v>2016</v>
      </c>
    </row>
    <row r="1799" spans="1:14" x14ac:dyDescent="0.25">
      <c r="A1799" s="30">
        <v>489999</v>
      </c>
      <c r="B1799" s="30" t="s">
        <v>451</v>
      </c>
      <c r="C1799" s="16" t="s">
        <v>2625</v>
      </c>
      <c r="D1799" s="16">
        <v>16</v>
      </c>
      <c r="E1799" s="16" t="s">
        <v>2974</v>
      </c>
      <c r="F1799" s="30" t="s">
        <v>810</v>
      </c>
      <c r="G1799" s="30">
        <v>1002</v>
      </c>
      <c r="H1799" s="30">
        <v>4</v>
      </c>
      <c r="I1799" s="30">
        <v>10847.48</v>
      </c>
      <c r="J1799" s="38">
        <v>42470</v>
      </c>
      <c r="K1799" s="30">
        <v>14400</v>
      </c>
      <c r="L1799" s="19">
        <f>DAY(Таблица14[[#This Row],[Д/проводки]])</f>
        <v>10</v>
      </c>
      <c r="M1799" s="19">
        <f>MONTH(Таблица14[[#This Row],[Д/проводки]])</f>
        <v>4</v>
      </c>
      <c r="N1799" s="19">
        <f>YEAR(Таблица14[[#This Row],[Д/проводки]])</f>
        <v>2016</v>
      </c>
    </row>
    <row r="1800" spans="1:14" x14ac:dyDescent="0.25">
      <c r="A1800" s="30">
        <v>661643</v>
      </c>
      <c r="B1800" s="30" t="s">
        <v>447</v>
      </c>
      <c r="C1800" s="16" t="s">
        <v>2625</v>
      </c>
      <c r="D1800" s="16">
        <v>16</v>
      </c>
      <c r="E1800" s="16" t="s">
        <v>2974</v>
      </c>
      <c r="F1800" s="30" t="s">
        <v>810</v>
      </c>
      <c r="G1800" s="30">
        <v>1002</v>
      </c>
      <c r="H1800" s="30">
        <v>4</v>
      </c>
      <c r="I1800" s="30">
        <v>10339</v>
      </c>
      <c r="J1800" s="38">
        <v>42470</v>
      </c>
      <c r="K1800" s="30">
        <v>13726.8</v>
      </c>
      <c r="L1800" s="19">
        <f>DAY(Таблица14[[#This Row],[Д/проводки]])</f>
        <v>10</v>
      </c>
      <c r="M1800" s="19">
        <f>MONTH(Таблица14[[#This Row],[Д/проводки]])</f>
        <v>4</v>
      </c>
      <c r="N1800" s="19">
        <f>YEAR(Таблица14[[#This Row],[Д/проводки]])</f>
        <v>2016</v>
      </c>
    </row>
    <row r="1801" spans="1:14" x14ac:dyDescent="0.25">
      <c r="A1801" s="30">
        <v>828791</v>
      </c>
      <c r="B1801" s="30" t="s">
        <v>162</v>
      </c>
      <c r="C1801" s="16" t="s">
        <v>2954</v>
      </c>
      <c r="D1801" s="16">
        <v>15</v>
      </c>
      <c r="E1801" s="16" t="s">
        <v>2937</v>
      </c>
      <c r="F1801" s="30" t="s">
        <v>810</v>
      </c>
      <c r="G1801" s="30">
        <v>1002</v>
      </c>
      <c r="H1801" s="30">
        <v>4</v>
      </c>
      <c r="I1801" s="30">
        <v>9000</v>
      </c>
      <c r="J1801" s="38">
        <v>42470</v>
      </c>
      <c r="K1801" s="30">
        <v>13276</v>
      </c>
      <c r="L1801" s="19">
        <f>DAY(Таблица14[[#This Row],[Д/проводки]])</f>
        <v>10</v>
      </c>
      <c r="M1801" s="19">
        <f>MONTH(Таблица14[[#This Row],[Д/проводки]])</f>
        <v>4</v>
      </c>
      <c r="N1801" s="19">
        <f>YEAR(Таблица14[[#This Row],[Д/проводки]])</f>
        <v>2016</v>
      </c>
    </row>
    <row r="1802" spans="1:14" x14ac:dyDescent="0.25">
      <c r="A1802" s="30">
        <v>938857</v>
      </c>
      <c r="B1802" s="30" t="s">
        <v>366</v>
      </c>
      <c r="C1802" s="16" t="s">
        <v>2639</v>
      </c>
      <c r="D1802" s="16">
        <v>15</v>
      </c>
      <c r="E1802" s="16" t="s">
        <v>2946</v>
      </c>
      <c r="F1802" s="30" t="s">
        <v>810</v>
      </c>
      <c r="G1802" s="30">
        <v>1002</v>
      </c>
      <c r="H1802" s="30">
        <v>4</v>
      </c>
      <c r="I1802" s="30">
        <v>8576.2800000000007</v>
      </c>
      <c r="J1802" s="38">
        <v>42470</v>
      </c>
      <c r="K1802" s="30">
        <v>12652</v>
      </c>
      <c r="L1802" s="19">
        <f>DAY(Таблица14[[#This Row],[Д/проводки]])</f>
        <v>10</v>
      </c>
      <c r="M1802" s="19">
        <f>MONTH(Таблица14[[#This Row],[Д/проводки]])</f>
        <v>4</v>
      </c>
      <c r="N1802" s="19">
        <f>YEAR(Таблица14[[#This Row],[Д/проводки]])</f>
        <v>2016</v>
      </c>
    </row>
    <row r="1803" spans="1:14" x14ac:dyDescent="0.25">
      <c r="A1803" s="30">
        <v>964285</v>
      </c>
      <c r="B1803" s="30" t="s">
        <v>939</v>
      </c>
      <c r="C1803" s="16" t="s">
        <v>3157</v>
      </c>
      <c r="D1803" s="16">
        <v>13</v>
      </c>
      <c r="E1803" s="16" t="s">
        <v>3206</v>
      </c>
      <c r="F1803" s="30" t="s">
        <v>811</v>
      </c>
      <c r="G1803" s="30">
        <v>1002</v>
      </c>
      <c r="H1803" s="30">
        <v>8</v>
      </c>
      <c r="I1803" s="30">
        <v>3945.92</v>
      </c>
      <c r="J1803" s="38">
        <v>42470</v>
      </c>
      <c r="K1803" s="30">
        <v>5760</v>
      </c>
      <c r="L1803" s="19">
        <f>DAY(Таблица14[[#This Row],[Д/проводки]])</f>
        <v>10</v>
      </c>
      <c r="M1803" s="19">
        <f>MONTH(Таблица14[[#This Row],[Д/проводки]])</f>
        <v>4</v>
      </c>
      <c r="N1803" s="19">
        <f>YEAR(Таблица14[[#This Row],[Д/проводки]])</f>
        <v>2016</v>
      </c>
    </row>
    <row r="1804" spans="1:14" x14ac:dyDescent="0.25">
      <c r="A1804" s="30">
        <v>11851072</v>
      </c>
      <c r="B1804" s="30" t="s">
        <v>3218</v>
      </c>
      <c r="C1804" s="16" t="s">
        <v>3218</v>
      </c>
      <c r="D1804" s="16" t="s">
        <v>3218</v>
      </c>
      <c r="E1804" s="16" t="s">
        <v>3218</v>
      </c>
      <c r="F1804" s="16" t="s">
        <v>3218</v>
      </c>
      <c r="G1804" s="30">
        <v>1002</v>
      </c>
      <c r="H1804" s="30">
        <v>4</v>
      </c>
      <c r="I1804" s="30">
        <v>11474.4</v>
      </c>
      <c r="J1804" s="38">
        <v>42470</v>
      </c>
      <c r="K1804" s="30">
        <v>13244.4</v>
      </c>
      <c r="L1804" s="19">
        <f>DAY(Таблица14[[#This Row],[Д/проводки]])</f>
        <v>10</v>
      </c>
      <c r="M1804" s="19">
        <f>MONTH(Таблица14[[#This Row],[Д/проводки]])</f>
        <v>4</v>
      </c>
      <c r="N1804" s="19">
        <f>YEAR(Таблица14[[#This Row],[Д/проводки]])</f>
        <v>2016</v>
      </c>
    </row>
    <row r="1805" spans="1:14" x14ac:dyDescent="0.25">
      <c r="A1805" s="30">
        <v>408992</v>
      </c>
      <c r="B1805" s="30" t="s">
        <v>644</v>
      </c>
      <c r="C1805" s="16" t="s">
        <v>2988</v>
      </c>
      <c r="D1805" s="16">
        <v>16</v>
      </c>
      <c r="E1805" s="16" t="s">
        <v>2950</v>
      </c>
      <c r="F1805" s="30" t="s">
        <v>810</v>
      </c>
      <c r="G1805" s="30">
        <v>1001</v>
      </c>
      <c r="H1805" s="30">
        <v>4</v>
      </c>
      <c r="I1805" s="30">
        <v>10847.44</v>
      </c>
      <c r="J1805" s="38">
        <v>42471</v>
      </c>
      <c r="K1805" s="30">
        <v>14400</v>
      </c>
      <c r="L1805" s="19">
        <f>DAY(Таблица14[[#This Row],[Д/проводки]])</f>
        <v>11</v>
      </c>
      <c r="M1805" s="19">
        <f>MONTH(Таблица14[[#This Row],[Д/проводки]])</f>
        <v>4</v>
      </c>
      <c r="N1805" s="19">
        <f>YEAR(Таблица14[[#This Row],[Д/проводки]])</f>
        <v>2016</v>
      </c>
    </row>
    <row r="1806" spans="1:14" x14ac:dyDescent="0.25">
      <c r="A1806" s="30">
        <v>661719</v>
      </c>
      <c r="B1806" s="30" t="s">
        <v>629</v>
      </c>
      <c r="C1806" s="16" t="s">
        <v>2987</v>
      </c>
      <c r="D1806" s="16">
        <v>16</v>
      </c>
      <c r="E1806" s="16" t="s">
        <v>2950</v>
      </c>
      <c r="F1806" s="30" t="s">
        <v>810</v>
      </c>
      <c r="G1806" s="30">
        <v>1001</v>
      </c>
      <c r="H1806" s="30">
        <v>4</v>
      </c>
      <c r="I1806" s="30">
        <v>10576.28</v>
      </c>
      <c r="J1806" s="38">
        <v>42471</v>
      </c>
      <c r="K1806" s="30">
        <v>14040</v>
      </c>
      <c r="L1806" s="19">
        <f>DAY(Таблица14[[#This Row],[Д/проводки]])</f>
        <v>11</v>
      </c>
      <c r="M1806" s="19">
        <f>MONTH(Таблица14[[#This Row],[Д/проводки]])</f>
        <v>4</v>
      </c>
      <c r="N1806" s="19">
        <f>YEAR(Таблица14[[#This Row],[Д/проводки]])</f>
        <v>2016</v>
      </c>
    </row>
    <row r="1807" spans="1:14" x14ac:dyDescent="0.25">
      <c r="A1807" s="30">
        <v>445811</v>
      </c>
      <c r="B1807" s="30" t="s">
        <v>921</v>
      </c>
      <c r="C1807" s="16" t="s">
        <v>3133</v>
      </c>
      <c r="D1807" s="16">
        <v>13</v>
      </c>
      <c r="E1807" s="16" t="s">
        <v>3206</v>
      </c>
      <c r="F1807" s="30" t="s">
        <v>811</v>
      </c>
      <c r="G1807" s="30">
        <v>1002</v>
      </c>
      <c r="H1807" s="30">
        <v>4</v>
      </c>
      <c r="I1807" s="30">
        <v>1948.08</v>
      </c>
      <c r="J1807" s="38">
        <v>42471</v>
      </c>
      <c r="K1807" s="30">
        <v>2880</v>
      </c>
      <c r="L1807" s="19">
        <f>DAY(Таблица14[[#This Row],[Д/проводки]])</f>
        <v>11</v>
      </c>
      <c r="M1807" s="19">
        <f>MONTH(Таблица14[[#This Row],[Д/проводки]])</f>
        <v>4</v>
      </c>
      <c r="N1807" s="19">
        <f>YEAR(Таблица14[[#This Row],[Д/проводки]])</f>
        <v>2016</v>
      </c>
    </row>
    <row r="1808" spans="1:14" x14ac:dyDescent="0.25">
      <c r="A1808" s="30">
        <v>445816</v>
      </c>
      <c r="B1808" s="30" t="s">
        <v>934</v>
      </c>
      <c r="C1808" s="16" t="s">
        <v>3129</v>
      </c>
      <c r="D1808" s="16">
        <v>13</v>
      </c>
      <c r="E1808" s="16" t="s">
        <v>3206</v>
      </c>
      <c r="F1808" s="30" t="s">
        <v>811</v>
      </c>
      <c r="G1808" s="30">
        <v>1002</v>
      </c>
      <c r="H1808" s="30">
        <v>4</v>
      </c>
      <c r="I1808" s="30">
        <v>1923.12</v>
      </c>
      <c r="J1808" s="38">
        <v>42471</v>
      </c>
      <c r="K1808" s="30">
        <v>2748</v>
      </c>
      <c r="L1808" s="19">
        <f>DAY(Таблица14[[#This Row],[Д/проводки]])</f>
        <v>11</v>
      </c>
      <c r="M1808" s="19">
        <f>MONTH(Таблица14[[#This Row],[Д/проводки]])</f>
        <v>4</v>
      </c>
      <c r="N1808" s="19">
        <f>YEAR(Таблица14[[#This Row],[Д/проводки]])</f>
        <v>2016</v>
      </c>
    </row>
    <row r="1809" spans="1:14" x14ac:dyDescent="0.25">
      <c r="A1809" s="30">
        <v>661565</v>
      </c>
      <c r="B1809" s="30" t="s">
        <v>510</v>
      </c>
      <c r="C1809" s="16" t="s">
        <v>2980</v>
      </c>
      <c r="D1809" s="16">
        <v>16</v>
      </c>
      <c r="E1809" s="16" t="s">
        <v>2964</v>
      </c>
      <c r="F1809" s="30" t="s">
        <v>810</v>
      </c>
      <c r="G1809" s="30">
        <v>1002</v>
      </c>
      <c r="H1809" s="30">
        <v>4</v>
      </c>
      <c r="I1809" s="30">
        <v>10339</v>
      </c>
      <c r="J1809" s="38">
        <v>42471</v>
      </c>
      <c r="K1809" s="30">
        <v>13727</v>
      </c>
      <c r="L1809" s="19">
        <f>DAY(Таблица14[[#This Row],[Д/проводки]])</f>
        <v>11</v>
      </c>
      <c r="M1809" s="19">
        <f>MONTH(Таблица14[[#This Row],[Д/проводки]])</f>
        <v>4</v>
      </c>
      <c r="N1809" s="19">
        <f>YEAR(Таблица14[[#This Row],[Д/проводки]])</f>
        <v>2016</v>
      </c>
    </row>
    <row r="1810" spans="1:14" x14ac:dyDescent="0.25">
      <c r="A1810" s="30">
        <v>661752</v>
      </c>
      <c r="B1810" s="30" t="s">
        <v>54</v>
      </c>
      <c r="C1810" s="16" t="s">
        <v>2961</v>
      </c>
      <c r="D1810" s="16">
        <v>14</v>
      </c>
      <c r="E1810" s="16" t="s">
        <v>2938</v>
      </c>
      <c r="F1810" s="30" t="s">
        <v>810</v>
      </c>
      <c r="G1810" s="30">
        <v>1002</v>
      </c>
      <c r="H1810" s="30">
        <v>4</v>
      </c>
      <c r="I1810" s="30">
        <v>7406.76</v>
      </c>
      <c r="J1810" s="38">
        <v>42471</v>
      </c>
      <c r="K1810" s="30">
        <v>9832</v>
      </c>
      <c r="L1810" s="19">
        <f>DAY(Таблица14[[#This Row],[Д/проводки]])</f>
        <v>11</v>
      </c>
      <c r="M1810" s="19">
        <f>MONTH(Таблица14[[#This Row],[Д/проводки]])</f>
        <v>4</v>
      </c>
      <c r="N1810" s="19">
        <f>YEAR(Таблица14[[#This Row],[Д/проводки]])</f>
        <v>2016</v>
      </c>
    </row>
    <row r="1811" spans="1:14" x14ac:dyDescent="0.25">
      <c r="A1811" s="30">
        <v>941465</v>
      </c>
      <c r="B1811" s="30" t="s">
        <v>930</v>
      </c>
      <c r="C1811" s="16" t="s">
        <v>927</v>
      </c>
      <c r="D1811" s="16">
        <v>14</v>
      </c>
      <c r="E1811" s="16" t="s">
        <v>2941</v>
      </c>
      <c r="F1811" s="30" t="s">
        <v>811</v>
      </c>
      <c r="G1811" s="30">
        <v>1002</v>
      </c>
      <c r="H1811" s="30">
        <v>4</v>
      </c>
      <c r="I1811" s="30">
        <v>2528.2399999999998</v>
      </c>
      <c r="J1811" s="38">
        <v>42471</v>
      </c>
      <c r="K1811" s="30">
        <v>3452</v>
      </c>
      <c r="L1811" s="19">
        <f>DAY(Таблица14[[#This Row],[Д/проводки]])</f>
        <v>11</v>
      </c>
      <c r="M1811" s="19">
        <f>MONTH(Таблица14[[#This Row],[Д/проводки]])</f>
        <v>4</v>
      </c>
      <c r="N1811" s="19">
        <f>YEAR(Таблица14[[#This Row],[Д/проводки]])</f>
        <v>2016</v>
      </c>
    </row>
    <row r="1812" spans="1:14" x14ac:dyDescent="0.25">
      <c r="A1812" s="30">
        <v>941465</v>
      </c>
      <c r="B1812" s="30" t="s">
        <v>930</v>
      </c>
      <c r="C1812" s="16" t="s">
        <v>927</v>
      </c>
      <c r="D1812" s="16">
        <v>14</v>
      </c>
      <c r="E1812" s="16" t="s">
        <v>2941</v>
      </c>
      <c r="F1812" s="30" t="s">
        <v>811</v>
      </c>
      <c r="G1812" s="30">
        <v>1001</v>
      </c>
      <c r="H1812" s="30">
        <v>6</v>
      </c>
      <c r="I1812" s="30">
        <v>3787.68</v>
      </c>
      <c r="J1812" s="38">
        <v>42472</v>
      </c>
      <c r="K1812" s="30">
        <v>5178</v>
      </c>
      <c r="L1812" s="19">
        <f>DAY(Таблица14[[#This Row],[Д/проводки]])</f>
        <v>12</v>
      </c>
      <c r="M1812" s="19">
        <f>MONTH(Таблица14[[#This Row],[Д/проводки]])</f>
        <v>4</v>
      </c>
      <c r="N1812" s="19">
        <f>YEAR(Таблица14[[#This Row],[Д/проводки]])</f>
        <v>2016</v>
      </c>
    </row>
    <row r="1813" spans="1:14" x14ac:dyDescent="0.25">
      <c r="A1813" s="30">
        <v>12040641</v>
      </c>
      <c r="B1813" s="30" t="s">
        <v>3218</v>
      </c>
      <c r="C1813" s="16" t="s">
        <v>3218</v>
      </c>
      <c r="D1813" s="16" t="s">
        <v>3218</v>
      </c>
      <c r="E1813" s="16" t="s">
        <v>3218</v>
      </c>
      <c r="F1813" s="16" t="s">
        <v>3218</v>
      </c>
      <c r="G1813" s="30">
        <v>1001</v>
      </c>
      <c r="H1813" s="30">
        <v>4</v>
      </c>
      <c r="I1813" s="30">
        <v>11959.2</v>
      </c>
      <c r="J1813" s="38">
        <v>42472</v>
      </c>
      <c r="K1813" s="30">
        <v>15120</v>
      </c>
      <c r="L1813" s="19">
        <f>DAY(Таблица14[[#This Row],[Д/проводки]])</f>
        <v>12</v>
      </c>
      <c r="M1813" s="19">
        <f>MONTH(Таблица14[[#This Row],[Д/проводки]])</f>
        <v>4</v>
      </c>
      <c r="N1813" s="19">
        <f>YEAR(Таблица14[[#This Row],[Д/проводки]])</f>
        <v>2016</v>
      </c>
    </row>
    <row r="1814" spans="1:14" x14ac:dyDescent="0.25">
      <c r="A1814" s="30">
        <v>12044470</v>
      </c>
      <c r="B1814" s="30" t="s">
        <v>3218</v>
      </c>
      <c r="C1814" s="16" t="s">
        <v>3218</v>
      </c>
      <c r="D1814" s="16" t="s">
        <v>3218</v>
      </c>
      <c r="E1814" s="16" t="s">
        <v>3218</v>
      </c>
      <c r="F1814" s="16" t="s">
        <v>3218</v>
      </c>
      <c r="G1814" s="30">
        <v>1001</v>
      </c>
      <c r="H1814" s="30">
        <v>4</v>
      </c>
      <c r="I1814" s="30">
        <v>0</v>
      </c>
      <c r="J1814" s="38">
        <v>42472</v>
      </c>
      <c r="K1814" s="30">
        <v>14166</v>
      </c>
      <c r="L1814" s="19">
        <f>DAY(Таблица14[[#This Row],[Д/проводки]])</f>
        <v>12</v>
      </c>
      <c r="M1814" s="19">
        <f>MONTH(Таблица14[[#This Row],[Д/проводки]])</f>
        <v>4</v>
      </c>
      <c r="N1814" s="19">
        <f>YEAR(Таблица14[[#This Row],[Д/проводки]])</f>
        <v>2016</v>
      </c>
    </row>
    <row r="1815" spans="1:14" x14ac:dyDescent="0.25">
      <c r="A1815" s="30">
        <v>40147</v>
      </c>
      <c r="B1815" s="30" t="s">
        <v>181</v>
      </c>
      <c r="C1815" s="16" t="s">
        <v>2954</v>
      </c>
      <c r="D1815" s="16">
        <v>15</v>
      </c>
      <c r="E1815" s="16" t="s">
        <v>2937</v>
      </c>
      <c r="F1815" s="30" t="s">
        <v>810</v>
      </c>
      <c r="G1815" s="30">
        <v>1002</v>
      </c>
      <c r="H1815" s="30">
        <v>4</v>
      </c>
      <c r="I1815" s="30">
        <v>8440.68</v>
      </c>
      <c r="J1815" s="38">
        <v>42472</v>
      </c>
      <c r="K1815" s="30">
        <v>11206.8</v>
      </c>
      <c r="L1815" s="19">
        <f>DAY(Таблица14[[#This Row],[Д/проводки]])</f>
        <v>12</v>
      </c>
      <c r="M1815" s="19">
        <f>MONTH(Таблица14[[#This Row],[Д/проводки]])</f>
        <v>4</v>
      </c>
      <c r="N1815" s="19">
        <f>YEAR(Таблица14[[#This Row],[Д/проводки]])</f>
        <v>2016</v>
      </c>
    </row>
    <row r="1816" spans="1:14" x14ac:dyDescent="0.25">
      <c r="A1816" s="30">
        <v>408911</v>
      </c>
      <c r="B1816" s="30" t="s">
        <v>1160</v>
      </c>
      <c r="C1816" s="16" t="s">
        <v>2981</v>
      </c>
      <c r="D1816" s="16">
        <v>16</v>
      </c>
      <c r="E1816" s="16" t="s">
        <v>2964</v>
      </c>
      <c r="F1816" s="30" t="s">
        <v>810</v>
      </c>
      <c r="G1816" s="30">
        <v>1002</v>
      </c>
      <c r="H1816" s="30">
        <v>4</v>
      </c>
      <c r="I1816" s="30">
        <v>10847.48</v>
      </c>
      <c r="J1816" s="38">
        <v>42472</v>
      </c>
      <c r="K1816" s="30">
        <v>16000</v>
      </c>
      <c r="L1816" s="19">
        <f>DAY(Таблица14[[#This Row],[Д/проводки]])</f>
        <v>12</v>
      </c>
      <c r="M1816" s="19">
        <f>MONTH(Таблица14[[#This Row],[Д/проводки]])</f>
        <v>4</v>
      </c>
      <c r="N1816" s="19">
        <f>YEAR(Таблица14[[#This Row],[Д/проводки]])</f>
        <v>2016</v>
      </c>
    </row>
    <row r="1817" spans="1:14" x14ac:dyDescent="0.25">
      <c r="A1817" s="30">
        <v>408997</v>
      </c>
      <c r="B1817" s="30" t="s">
        <v>524</v>
      </c>
      <c r="C1817" s="16" t="s">
        <v>2981</v>
      </c>
      <c r="D1817" s="16">
        <v>16</v>
      </c>
      <c r="E1817" s="16" t="s">
        <v>2964</v>
      </c>
      <c r="F1817" s="30" t="s">
        <v>810</v>
      </c>
      <c r="G1817" s="30">
        <v>1002</v>
      </c>
      <c r="H1817" s="30">
        <v>4</v>
      </c>
      <c r="I1817" s="30">
        <v>8728.7999999999993</v>
      </c>
      <c r="J1817" s="38">
        <v>42472</v>
      </c>
      <c r="K1817" s="30">
        <v>11818.8</v>
      </c>
      <c r="L1817" s="19">
        <f>DAY(Таблица14[[#This Row],[Д/проводки]])</f>
        <v>12</v>
      </c>
      <c r="M1817" s="19">
        <f>MONTH(Таблица14[[#This Row],[Д/проводки]])</f>
        <v>4</v>
      </c>
      <c r="N1817" s="19">
        <f>YEAR(Таблица14[[#This Row],[Д/проводки]])</f>
        <v>2016</v>
      </c>
    </row>
    <row r="1818" spans="1:14" x14ac:dyDescent="0.25">
      <c r="A1818" s="30">
        <v>499298</v>
      </c>
      <c r="B1818" s="30" t="s">
        <v>955</v>
      </c>
      <c r="C1818" s="16" t="s">
        <v>2975</v>
      </c>
      <c r="D1818" s="16">
        <v>16</v>
      </c>
      <c r="E1818" s="16" t="s">
        <v>2974</v>
      </c>
      <c r="F1818" s="30" t="s">
        <v>811</v>
      </c>
      <c r="G1818" s="30">
        <v>1002</v>
      </c>
      <c r="H1818" s="30">
        <v>1</v>
      </c>
      <c r="I1818" s="30">
        <v>789.35</v>
      </c>
      <c r="J1818" s="38">
        <v>42472</v>
      </c>
      <c r="K1818" s="30">
        <v>1254</v>
      </c>
      <c r="L1818" s="19">
        <f>DAY(Таблица14[[#This Row],[Д/проводки]])</f>
        <v>12</v>
      </c>
      <c r="M1818" s="19">
        <f>MONTH(Таблица14[[#This Row],[Д/проводки]])</f>
        <v>4</v>
      </c>
      <c r="N1818" s="19">
        <f>YEAR(Таблица14[[#This Row],[Д/проводки]])</f>
        <v>2016</v>
      </c>
    </row>
    <row r="1819" spans="1:14" x14ac:dyDescent="0.25">
      <c r="A1819" s="30">
        <v>759256</v>
      </c>
      <c r="B1819" s="30" t="s">
        <v>102</v>
      </c>
      <c r="C1819" s="16" t="s">
        <v>2962</v>
      </c>
      <c r="D1819" s="16">
        <v>15</v>
      </c>
      <c r="E1819" s="16" t="s">
        <v>2937</v>
      </c>
      <c r="F1819" s="30" t="s">
        <v>810</v>
      </c>
      <c r="G1819" s="30">
        <v>1002</v>
      </c>
      <c r="H1819" s="30">
        <v>4</v>
      </c>
      <c r="I1819" s="30">
        <v>8576.2800000000007</v>
      </c>
      <c r="J1819" s="38">
        <v>42472</v>
      </c>
      <c r="K1819" s="30">
        <v>12652</v>
      </c>
      <c r="L1819" s="19">
        <f>DAY(Таблица14[[#This Row],[Д/проводки]])</f>
        <v>12</v>
      </c>
      <c r="M1819" s="19">
        <f>MONTH(Таблица14[[#This Row],[Д/проводки]])</f>
        <v>4</v>
      </c>
      <c r="N1819" s="19">
        <f>YEAR(Таблица14[[#This Row],[Д/проводки]])</f>
        <v>2016</v>
      </c>
    </row>
    <row r="1820" spans="1:14" x14ac:dyDescent="0.25">
      <c r="A1820" s="30">
        <v>763942</v>
      </c>
      <c r="B1820" s="30" t="s">
        <v>901</v>
      </c>
      <c r="C1820" s="16" t="s">
        <v>899</v>
      </c>
      <c r="D1820" s="16">
        <v>14</v>
      </c>
      <c r="E1820" s="16" t="s">
        <v>2938</v>
      </c>
      <c r="F1820" s="30" t="s">
        <v>811</v>
      </c>
      <c r="G1820" s="30">
        <v>1002</v>
      </c>
      <c r="H1820" s="30">
        <v>4</v>
      </c>
      <c r="I1820" s="30">
        <v>3274.56</v>
      </c>
      <c r="J1820" s="38">
        <v>42472</v>
      </c>
      <c r="K1820" s="30">
        <v>4880</v>
      </c>
      <c r="L1820" s="19">
        <f>DAY(Таблица14[[#This Row],[Д/проводки]])</f>
        <v>12</v>
      </c>
      <c r="M1820" s="19">
        <f>MONTH(Таблица14[[#This Row],[Д/проводки]])</f>
        <v>4</v>
      </c>
      <c r="N1820" s="19">
        <f>YEAR(Таблица14[[#This Row],[Д/проводки]])</f>
        <v>2016</v>
      </c>
    </row>
    <row r="1821" spans="1:14" x14ac:dyDescent="0.25">
      <c r="A1821" s="30">
        <v>941465</v>
      </c>
      <c r="B1821" s="30" t="s">
        <v>930</v>
      </c>
      <c r="C1821" s="16" t="s">
        <v>927</v>
      </c>
      <c r="D1821" s="16">
        <v>14</v>
      </c>
      <c r="E1821" s="16" t="s">
        <v>2941</v>
      </c>
      <c r="F1821" s="30" t="s">
        <v>811</v>
      </c>
      <c r="G1821" s="30">
        <v>1002</v>
      </c>
      <c r="H1821" s="30">
        <v>4</v>
      </c>
      <c r="I1821" s="30">
        <v>2528.2399999999998</v>
      </c>
      <c r="J1821" s="38">
        <v>42472</v>
      </c>
      <c r="K1821" s="30">
        <v>3452</v>
      </c>
      <c r="L1821" s="19">
        <f>DAY(Таблица14[[#This Row],[Д/проводки]])</f>
        <v>12</v>
      </c>
      <c r="M1821" s="19">
        <f>MONTH(Таблица14[[#This Row],[Д/проводки]])</f>
        <v>4</v>
      </c>
      <c r="N1821" s="19">
        <f>YEAR(Таблица14[[#This Row],[Д/проводки]])</f>
        <v>2016</v>
      </c>
    </row>
    <row r="1822" spans="1:14" x14ac:dyDescent="0.25">
      <c r="A1822" s="30">
        <v>964285</v>
      </c>
      <c r="B1822" s="30" t="s">
        <v>939</v>
      </c>
      <c r="C1822" s="16" t="s">
        <v>3157</v>
      </c>
      <c r="D1822" s="16">
        <v>13</v>
      </c>
      <c r="E1822" s="16" t="s">
        <v>3206</v>
      </c>
      <c r="F1822" s="30" t="s">
        <v>811</v>
      </c>
      <c r="G1822" s="30">
        <v>1002</v>
      </c>
      <c r="H1822" s="30">
        <v>4</v>
      </c>
      <c r="I1822" s="30">
        <v>1972.92</v>
      </c>
      <c r="J1822" s="38">
        <v>42472</v>
      </c>
      <c r="K1822" s="30">
        <v>2880</v>
      </c>
      <c r="L1822" s="19">
        <f>DAY(Таблица14[[#This Row],[Д/проводки]])</f>
        <v>12</v>
      </c>
      <c r="M1822" s="19">
        <f>MONTH(Таблица14[[#This Row],[Д/проводки]])</f>
        <v>4</v>
      </c>
      <c r="N1822" s="19">
        <f>YEAR(Таблица14[[#This Row],[Д/проводки]])</f>
        <v>2016</v>
      </c>
    </row>
    <row r="1823" spans="1:14" x14ac:dyDescent="0.25">
      <c r="A1823" s="30">
        <v>886827</v>
      </c>
      <c r="B1823" s="30" t="s">
        <v>305</v>
      </c>
      <c r="C1823" s="16" t="s">
        <v>3129</v>
      </c>
      <c r="D1823" s="16">
        <v>13</v>
      </c>
      <c r="E1823" s="16" t="s">
        <v>3206</v>
      </c>
      <c r="F1823" s="30" t="s">
        <v>810</v>
      </c>
      <c r="G1823" s="30">
        <v>1001</v>
      </c>
      <c r="H1823" s="30">
        <v>4</v>
      </c>
      <c r="I1823" s="30">
        <v>4271.28</v>
      </c>
      <c r="J1823" s="38">
        <v>42473</v>
      </c>
      <c r="K1823" s="30">
        <v>7816</v>
      </c>
      <c r="L1823" s="19">
        <f>DAY(Таблица14[[#This Row],[Д/проводки]])</f>
        <v>13</v>
      </c>
      <c r="M1823" s="19">
        <f>MONTH(Таблица14[[#This Row],[Д/проводки]])</f>
        <v>4</v>
      </c>
      <c r="N1823" s="19">
        <f>YEAR(Таблица14[[#This Row],[Д/проводки]])</f>
        <v>2016</v>
      </c>
    </row>
    <row r="1824" spans="1:14" x14ac:dyDescent="0.25">
      <c r="A1824" s="30">
        <v>12040801</v>
      </c>
      <c r="B1824" s="30" t="s">
        <v>3218</v>
      </c>
      <c r="C1824" s="16" t="s">
        <v>3218</v>
      </c>
      <c r="D1824" s="16" t="s">
        <v>3218</v>
      </c>
      <c r="E1824" s="16" t="s">
        <v>3218</v>
      </c>
      <c r="F1824" s="16" t="s">
        <v>3218</v>
      </c>
      <c r="G1824" s="30">
        <v>1001</v>
      </c>
      <c r="H1824" s="30">
        <v>4</v>
      </c>
      <c r="I1824" s="30">
        <v>9176</v>
      </c>
      <c r="J1824" s="38">
        <v>42473</v>
      </c>
      <c r="K1824" s="30">
        <v>11520</v>
      </c>
      <c r="L1824" s="19">
        <f>DAY(Таблица14[[#This Row],[Д/проводки]])</f>
        <v>13</v>
      </c>
      <c r="M1824" s="19">
        <f>MONTH(Таблица14[[#This Row],[Д/проводки]])</f>
        <v>4</v>
      </c>
      <c r="N1824" s="19">
        <f>YEAR(Таблица14[[#This Row],[Д/проводки]])</f>
        <v>2016</v>
      </c>
    </row>
    <row r="1825" spans="1:14" x14ac:dyDescent="0.25">
      <c r="A1825" s="30">
        <v>20185</v>
      </c>
      <c r="B1825" s="30" t="s">
        <v>931</v>
      </c>
      <c r="C1825" s="16" t="s">
        <v>3144</v>
      </c>
      <c r="D1825" s="16">
        <v>14</v>
      </c>
      <c r="E1825" s="16" t="s">
        <v>2941</v>
      </c>
      <c r="F1825" s="30" t="s">
        <v>811</v>
      </c>
      <c r="G1825" s="30">
        <v>1002</v>
      </c>
      <c r="H1825" s="30">
        <v>4</v>
      </c>
      <c r="I1825" s="30">
        <v>2903.68</v>
      </c>
      <c r="J1825" s="38">
        <v>42473</v>
      </c>
      <c r="K1825" s="30">
        <v>3608</v>
      </c>
      <c r="L1825" s="19">
        <f>DAY(Таблица14[[#This Row],[Д/проводки]])</f>
        <v>13</v>
      </c>
      <c r="M1825" s="19">
        <f>MONTH(Таблица14[[#This Row],[Д/проводки]])</f>
        <v>4</v>
      </c>
      <c r="N1825" s="19">
        <f>YEAR(Таблица14[[#This Row],[Д/проводки]])</f>
        <v>2016</v>
      </c>
    </row>
    <row r="1826" spans="1:14" x14ac:dyDescent="0.25">
      <c r="A1826" s="30">
        <v>405674</v>
      </c>
      <c r="B1826" s="30" t="s">
        <v>268</v>
      </c>
      <c r="C1826" s="16" t="s">
        <v>2952</v>
      </c>
      <c r="D1826" s="16">
        <v>15</v>
      </c>
      <c r="E1826" s="16" t="s">
        <v>2948</v>
      </c>
      <c r="F1826" s="30" t="s">
        <v>810</v>
      </c>
      <c r="G1826" s="30">
        <v>1002</v>
      </c>
      <c r="H1826" s="30">
        <v>4</v>
      </c>
      <c r="I1826" s="30">
        <v>9000</v>
      </c>
      <c r="J1826" s="38">
        <v>42473</v>
      </c>
      <c r="K1826" s="30">
        <v>11948.4</v>
      </c>
      <c r="L1826" s="19">
        <f>DAY(Таблица14[[#This Row],[Д/проводки]])</f>
        <v>13</v>
      </c>
      <c r="M1826" s="19">
        <f>MONTH(Таблица14[[#This Row],[Д/проводки]])</f>
        <v>4</v>
      </c>
      <c r="N1826" s="19">
        <f>YEAR(Таблица14[[#This Row],[Д/проводки]])</f>
        <v>2016</v>
      </c>
    </row>
    <row r="1827" spans="1:14" x14ac:dyDescent="0.25">
      <c r="A1827" s="30">
        <v>445811</v>
      </c>
      <c r="B1827" s="30" t="s">
        <v>921</v>
      </c>
      <c r="C1827" s="16" t="s">
        <v>3133</v>
      </c>
      <c r="D1827" s="16">
        <v>13</v>
      </c>
      <c r="E1827" s="16" t="s">
        <v>3206</v>
      </c>
      <c r="F1827" s="30" t="s">
        <v>811</v>
      </c>
      <c r="G1827" s="30">
        <v>1002</v>
      </c>
      <c r="H1827" s="30">
        <v>2</v>
      </c>
      <c r="I1827" s="30">
        <v>974.04</v>
      </c>
      <c r="J1827" s="38">
        <v>42473</v>
      </c>
      <c r="K1827" s="30">
        <v>1440</v>
      </c>
      <c r="L1827" s="19">
        <f>DAY(Таблица14[[#This Row],[Д/проводки]])</f>
        <v>13</v>
      </c>
      <c r="M1827" s="19">
        <f>MONTH(Таблица14[[#This Row],[Д/проводки]])</f>
        <v>4</v>
      </c>
      <c r="N1827" s="19">
        <f>YEAR(Таблица14[[#This Row],[Д/проводки]])</f>
        <v>2016</v>
      </c>
    </row>
    <row r="1828" spans="1:14" x14ac:dyDescent="0.25">
      <c r="A1828" s="30">
        <v>766825</v>
      </c>
      <c r="B1828" s="30" t="s">
        <v>189</v>
      </c>
      <c r="C1828" s="16" t="s">
        <v>2940</v>
      </c>
      <c r="D1828" s="16">
        <v>15</v>
      </c>
      <c r="E1828" s="16" t="s">
        <v>2937</v>
      </c>
      <c r="F1828" s="30" t="s">
        <v>810</v>
      </c>
      <c r="G1828" s="30">
        <v>1002</v>
      </c>
      <c r="H1828" s="30">
        <v>4</v>
      </c>
      <c r="I1828" s="30">
        <v>8576.2800000000007</v>
      </c>
      <c r="J1828" s="38">
        <v>42473</v>
      </c>
      <c r="K1828" s="30">
        <v>12652</v>
      </c>
      <c r="L1828" s="19">
        <f>DAY(Таблица14[[#This Row],[Д/проводки]])</f>
        <v>13</v>
      </c>
      <c r="M1828" s="19">
        <f>MONTH(Таблица14[[#This Row],[Д/проводки]])</f>
        <v>4</v>
      </c>
      <c r="N1828" s="19">
        <f>YEAR(Таблица14[[#This Row],[Д/проводки]])</f>
        <v>2016</v>
      </c>
    </row>
    <row r="1829" spans="1:14" x14ac:dyDescent="0.25">
      <c r="A1829" s="30">
        <v>408910</v>
      </c>
      <c r="B1829" s="30" t="s">
        <v>638</v>
      </c>
      <c r="C1829" s="16" t="s">
        <v>2988</v>
      </c>
      <c r="D1829" s="16">
        <v>16</v>
      </c>
      <c r="E1829" s="16" t="s">
        <v>2950</v>
      </c>
      <c r="F1829" s="30" t="s">
        <v>810</v>
      </c>
      <c r="G1829" s="30">
        <v>1001</v>
      </c>
      <c r="H1829" s="30">
        <v>4</v>
      </c>
      <c r="I1829" s="30">
        <v>10847.44</v>
      </c>
      <c r="J1829" s="38">
        <v>42474</v>
      </c>
      <c r="K1829" s="30">
        <v>16000</v>
      </c>
      <c r="L1829" s="19">
        <f>DAY(Таблица14[[#This Row],[Д/проводки]])</f>
        <v>14</v>
      </c>
      <c r="M1829" s="19">
        <f>MONTH(Таблица14[[#This Row],[Д/проводки]])</f>
        <v>4</v>
      </c>
      <c r="N1829" s="19">
        <f>YEAR(Таблица14[[#This Row],[Д/проводки]])</f>
        <v>2016</v>
      </c>
    </row>
    <row r="1830" spans="1:14" x14ac:dyDescent="0.25">
      <c r="A1830" s="30">
        <v>661551</v>
      </c>
      <c r="B1830" s="30" t="s">
        <v>1156</v>
      </c>
      <c r="C1830" s="16" t="s">
        <v>2960</v>
      </c>
      <c r="D1830" s="16">
        <v>15</v>
      </c>
      <c r="E1830" s="16" t="s">
        <v>2949</v>
      </c>
      <c r="F1830" s="30" t="s">
        <v>810</v>
      </c>
      <c r="G1830" s="30">
        <v>1001</v>
      </c>
      <c r="H1830" s="30">
        <v>4</v>
      </c>
      <c r="I1830" s="30">
        <v>6779.68</v>
      </c>
      <c r="J1830" s="38">
        <v>42474</v>
      </c>
      <c r="K1830" s="30">
        <v>10608</v>
      </c>
      <c r="L1830" s="19">
        <f>DAY(Таблица14[[#This Row],[Д/проводки]])</f>
        <v>14</v>
      </c>
      <c r="M1830" s="19">
        <f>MONTH(Таблица14[[#This Row],[Д/проводки]])</f>
        <v>4</v>
      </c>
      <c r="N1830" s="19">
        <f>YEAR(Таблица14[[#This Row],[Д/проводки]])</f>
        <v>2016</v>
      </c>
    </row>
    <row r="1831" spans="1:14" x14ac:dyDescent="0.25">
      <c r="A1831" s="30">
        <v>940253</v>
      </c>
      <c r="B1831" s="30" t="s">
        <v>888</v>
      </c>
      <c r="C1831" s="16" t="s">
        <v>2954</v>
      </c>
      <c r="D1831" s="16">
        <v>15</v>
      </c>
      <c r="E1831" s="16" t="s">
        <v>2937</v>
      </c>
      <c r="F1831" s="30" t="s">
        <v>811</v>
      </c>
      <c r="G1831" s="30">
        <v>1001</v>
      </c>
      <c r="H1831" s="30">
        <v>4</v>
      </c>
      <c r="I1831" s="30">
        <v>4213.88</v>
      </c>
      <c r="J1831" s="38">
        <v>42474</v>
      </c>
      <c r="K1831" s="30">
        <v>5720</v>
      </c>
      <c r="L1831" s="19">
        <f>DAY(Таблица14[[#This Row],[Д/проводки]])</f>
        <v>14</v>
      </c>
      <c r="M1831" s="19">
        <f>MONTH(Таблица14[[#This Row],[Д/проводки]])</f>
        <v>4</v>
      </c>
      <c r="N1831" s="19">
        <f>YEAR(Таблица14[[#This Row],[Д/проводки]])</f>
        <v>2016</v>
      </c>
    </row>
    <row r="1832" spans="1:14" x14ac:dyDescent="0.25">
      <c r="A1832" s="30">
        <v>408783</v>
      </c>
      <c r="B1832" s="30" t="s">
        <v>73</v>
      </c>
      <c r="C1832" s="16" t="s">
        <v>904</v>
      </c>
      <c r="D1832" s="16">
        <v>14</v>
      </c>
      <c r="E1832" s="16" t="s">
        <v>2938</v>
      </c>
      <c r="F1832" s="30" t="s">
        <v>810</v>
      </c>
      <c r="G1832" s="30">
        <v>1002</v>
      </c>
      <c r="H1832" s="30">
        <v>4</v>
      </c>
      <c r="I1832" s="30">
        <v>7406.76</v>
      </c>
      <c r="J1832" s="38">
        <v>42474</v>
      </c>
      <c r="K1832" s="30">
        <v>9831.6</v>
      </c>
      <c r="L1832" s="19">
        <f>DAY(Таблица14[[#This Row],[Д/проводки]])</f>
        <v>14</v>
      </c>
      <c r="M1832" s="19">
        <f>MONTH(Таблица14[[#This Row],[Д/проводки]])</f>
        <v>4</v>
      </c>
      <c r="N1832" s="19">
        <f>YEAR(Таблица14[[#This Row],[Д/проводки]])</f>
        <v>2016</v>
      </c>
    </row>
    <row r="1833" spans="1:14" x14ac:dyDescent="0.25">
      <c r="A1833" s="30">
        <v>938155</v>
      </c>
      <c r="B1833" s="30" t="s">
        <v>973</v>
      </c>
      <c r="C1833" s="16" t="s">
        <v>3131</v>
      </c>
      <c r="D1833" s="16">
        <v>15</v>
      </c>
      <c r="E1833" s="16" t="s">
        <v>2949</v>
      </c>
      <c r="F1833" s="30" t="s">
        <v>811</v>
      </c>
      <c r="G1833" s="30">
        <v>1002</v>
      </c>
      <c r="H1833" s="30">
        <v>4</v>
      </c>
      <c r="I1833" s="30">
        <v>4351.8</v>
      </c>
      <c r="J1833" s="38">
        <v>42474</v>
      </c>
      <c r="K1833" s="30">
        <v>4920</v>
      </c>
      <c r="L1833" s="19">
        <f>DAY(Таблица14[[#This Row],[Д/проводки]])</f>
        <v>14</v>
      </c>
      <c r="M1833" s="19">
        <f>MONTH(Таблица14[[#This Row],[Д/проводки]])</f>
        <v>4</v>
      </c>
      <c r="N1833" s="19">
        <f>YEAR(Таблица14[[#This Row],[Д/проводки]])</f>
        <v>2016</v>
      </c>
    </row>
    <row r="1834" spans="1:14" x14ac:dyDescent="0.25">
      <c r="A1834" s="30">
        <v>408943</v>
      </c>
      <c r="B1834" s="30" t="s">
        <v>412</v>
      </c>
      <c r="C1834" s="16" t="s">
        <v>918</v>
      </c>
      <c r="D1834" s="16">
        <v>16</v>
      </c>
      <c r="E1834" s="16" t="s">
        <v>2970</v>
      </c>
      <c r="F1834" s="30" t="s">
        <v>810</v>
      </c>
      <c r="G1834" s="30">
        <v>1001</v>
      </c>
      <c r="H1834" s="30">
        <v>4</v>
      </c>
      <c r="I1834" s="30">
        <v>10847.44</v>
      </c>
      <c r="J1834" s="38">
        <v>42475</v>
      </c>
      <c r="K1834" s="30">
        <v>16000</v>
      </c>
      <c r="L1834" s="19">
        <f>DAY(Таблица14[[#This Row],[Д/проводки]])</f>
        <v>15</v>
      </c>
      <c r="M1834" s="19">
        <f>MONTH(Таблица14[[#This Row],[Д/проводки]])</f>
        <v>4</v>
      </c>
      <c r="N1834" s="19">
        <f>YEAR(Таблица14[[#This Row],[Д/проводки]])</f>
        <v>2016</v>
      </c>
    </row>
    <row r="1835" spans="1:14" x14ac:dyDescent="0.25">
      <c r="A1835" s="30">
        <v>938857</v>
      </c>
      <c r="B1835" s="30" t="s">
        <v>366</v>
      </c>
      <c r="C1835" s="16" t="s">
        <v>2639</v>
      </c>
      <c r="D1835" s="16">
        <v>15</v>
      </c>
      <c r="E1835" s="16" t="s">
        <v>2946</v>
      </c>
      <c r="F1835" s="30" t="s">
        <v>810</v>
      </c>
      <c r="G1835" s="30">
        <v>1001</v>
      </c>
      <c r="H1835" s="30">
        <v>4</v>
      </c>
      <c r="I1835" s="30">
        <v>8576.2800000000007</v>
      </c>
      <c r="J1835" s="38">
        <v>42475</v>
      </c>
      <c r="K1835" s="30">
        <v>12652</v>
      </c>
      <c r="L1835" s="19">
        <f>DAY(Таблица14[[#This Row],[Д/проводки]])</f>
        <v>15</v>
      </c>
      <c r="M1835" s="19">
        <f>MONTH(Таблица14[[#This Row],[Д/проводки]])</f>
        <v>4</v>
      </c>
      <c r="N1835" s="19">
        <f>YEAR(Таблица14[[#This Row],[Д/проводки]])</f>
        <v>2016</v>
      </c>
    </row>
    <row r="1836" spans="1:14" x14ac:dyDescent="0.25">
      <c r="A1836" s="30">
        <v>941464</v>
      </c>
      <c r="B1836" s="30" t="s">
        <v>923</v>
      </c>
      <c r="C1836" s="16" t="s">
        <v>3133</v>
      </c>
      <c r="D1836" s="16">
        <v>13</v>
      </c>
      <c r="E1836" s="16" t="s">
        <v>3206</v>
      </c>
      <c r="F1836" s="30" t="s">
        <v>811</v>
      </c>
      <c r="G1836" s="30">
        <v>1001</v>
      </c>
      <c r="H1836" s="30">
        <v>2</v>
      </c>
      <c r="I1836" s="30">
        <v>1028.58</v>
      </c>
      <c r="J1836" s="38">
        <v>42475</v>
      </c>
      <c r="K1836" s="30">
        <v>1440</v>
      </c>
      <c r="L1836" s="19">
        <f>DAY(Таблица14[[#This Row],[Д/проводки]])</f>
        <v>15</v>
      </c>
      <c r="M1836" s="19">
        <f>MONTH(Таблица14[[#This Row],[Д/проводки]])</f>
        <v>4</v>
      </c>
      <c r="N1836" s="19">
        <f>YEAR(Таблица14[[#This Row],[Д/проводки]])</f>
        <v>2016</v>
      </c>
    </row>
    <row r="1837" spans="1:14" x14ac:dyDescent="0.25">
      <c r="A1837" s="30">
        <v>941617</v>
      </c>
      <c r="B1837" s="30" t="s">
        <v>345</v>
      </c>
      <c r="C1837" s="16" t="s">
        <v>927</v>
      </c>
      <c r="D1837" s="16">
        <v>14</v>
      </c>
      <c r="E1837" s="16" t="s">
        <v>2941</v>
      </c>
      <c r="F1837" s="30" t="s">
        <v>810</v>
      </c>
      <c r="G1837" s="30">
        <v>1001</v>
      </c>
      <c r="H1837" s="30">
        <v>4</v>
      </c>
      <c r="I1837" s="30">
        <v>7050.84</v>
      </c>
      <c r="J1837" s="38">
        <v>42475</v>
      </c>
      <c r="K1837" s="30">
        <v>10400</v>
      </c>
      <c r="L1837" s="19">
        <f>DAY(Таблица14[[#This Row],[Д/проводки]])</f>
        <v>15</v>
      </c>
      <c r="M1837" s="19">
        <f>MONTH(Таблица14[[#This Row],[Д/проводки]])</f>
        <v>4</v>
      </c>
      <c r="N1837" s="19">
        <f>YEAR(Таблица14[[#This Row],[Д/проводки]])</f>
        <v>2016</v>
      </c>
    </row>
    <row r="1838" spans="1:14" x14ac:dyDescent="0.25">
      <c r="A1838" s="30">
        <v>12039897</v>
      </c>
      <c r="B1838" s="30" t="s">
        <v>3218</v>
      </c>
      <c r="C1838" s="16" t="s">
        <v>3218</v>
      </c>
      <c r="D1838" s="16" t="s">
        <v>3218</v>
      </c>
      <c r="E1838" s="16" t="s">
        <v>3218</v>
      </c>
      <c r="F1838" s="16" t="s">
        <v>3218</v>
      </c>
      <c r="G1838" s="30">
        <v>1001</v>
      </c>
      <c r="H1838" s="30">
        <v>1</v>
      </c>
      <c r="I1838" s="30">
        <v>6501.6</v>
      </c>
      <c r="J1838" s="38">
        <v>42475</v>
      </c>
      <c r="K1838" s="30">
        <v>8220</v>
      </c>
      <c r="L1838" s="19">
        <f>DAY(Таблица14[[#This Row],[Д/проводки]])</f>
        <v>15</v>
      </c>
      <c r="M1838" s="19">
        <f>MONTH(Таблица14[[#This Row],[Д/проводки]])</f>
        <v>4</v>
      </c>
      <c r="N1838" s="19">
        <f>YEAR(Таблица14[[#This Row],[Д/проводки]])</f>
        <v>2016</v>
      </c>
    </row>
    <row r="1839" spans="1:14" x14ac:dyDescent="0.25">
      <c r="A1839" s="30">
        <v>12043406</v>
      </c>
      <c r="B1839" s="30" t="s">
        <v>3218</v>
      </c>
      <c r="C1839" s="16" t="s">
        <v>3218</v>
      </c>
      <c r="D1839" s="16" t="s">
        <v>3218</v>
      </c>
      <c r="E1839" s="16" t="s">
        <v>3218</v>
      </c>
      <c r="F1839" s="16" t="s">
        <v>3218</v>
      </c>
      <c r="G1839" s="30">
        <v>1001</v>
      </c>
      <c r="H1839" s="30">
        <v>4</v>
      </c>
      <c r="I1839" s="30">
        <v>10555.6</v>
      </c>
      <c r="J1839" s="38">
        <v>42475</v>
      </c>
      <c r="K1839" s="30">
        <v>14000</v>
      </c>
      <c r="L1839" s="19">
        <f>DAY(Таблица14[[#This Row],[Д/проводки]])</f>
        <v>15</v>
      </c>
      <c r="M1839" s="19">
        <f>MONTH(Таблица14[[#This Row],[Д/проводки]])</f>
        <v>4</v>
      </c>
      <c r="N1839" s="19">
        <f>YEAR(Таблица14[[#This Row],[Д/проводки]])</f>
        <v>2016</v>
      </c>
    </row>
    <row r="1840" spans="1:14" x14ac:dyDescent="0.25">
      <c r="A1840" s="30">
        <v>37846</v>
      </c>
      <c r="B1840" s="30" t="s">
        <v>347</v>
      </c>
      <c r="C1840" s="16" t="s">
        <v>927</v>
      </c>
      <c r="D1840" s="16">
        <v>14</v>
      </c>
      <c r="E1840" s="16" t="s">
        <v>2941</v>
      </c>
      <c r="F1840" s="30" t="s">
        <v>810</v>
      </c>
      <c r="G1840" s="30">
        <v>1002</v>
      </c>
      <c r="H1840" s="30">
        <v>4</v>
      </c>
      <c r="I1840" s="30">
        <v>7406.76</v>
      </c>
      <c r="J1840" s="38">
        <v>42475</v>
      </c>
      <c r="K1840" s="30">
        <v>10924</v>
      </c>
      <c r="L1840" s="19">
        <f>DAY(Таблица14[[#This Row],[Д/проводки]])</f>
        <v>15</v>
      </c>
      <c r="M1840" s="19">
        <f>MONTH(Таблица14[[#This Row],[Д/проводки]])</f>
        <v>4</v>
      </c>
      <c r="N1840" s="19">
        <f>YEAR(Таблица14[[#This Row],[Д/проводки]])</f>
        <v>2016</v>
      </c>
    </row>
    <row r="1841" spans="1:14" x14ac:dyDescent="0.25">
      <c r="A1841" s="30">
        <v>830812</v>
      </c>
      <c r="B1841" s="30" t="s">
        <v>1162</v>
      </c>
      <c r="C1841" s="16" t="s">
        <v>2987</v>
      </c>
      <c r="D1841" s="16">
        <v>16</v>
      </c>
      <c r="E1841" s="16" t="s">
        <v>2950</v>
      </c>
      <c r="F1841" s="30" t="s">
        <v>810</v>
      </c>
      <c r="G1841" s="30">
        <v>1002</v>
      </c>
      <c r="H1841" s="30">
        <v>4</v>
      </c>
      <c r="I1841" s="30">
        <v>8322.0400000000009</v>
      </c>
      <c r="J1841" s="38">
        <v>42475</v>
      </c>
      <c r="K1841" s="30">
        <v>10051.200000000001</v>
      </c>
      <c r="L1841" s="19">
        <f>DAY(Таблица14[[#This Row],[Д/проводки]])</f>
        <v>15</v>
      </c>
      <c r="M1841" s="19">
        <f>MONTH(Таблица14[[#This Row],[Д/проводки]])</f>
        <v>4</v>
      </c>
      <c r="N1841" s="19">
        <f>YEAR(Таблица14[[#This Row],[Д/проводки]])</f>
        <v>2016</v>
      </c>
    </row>
    <row r="1842" spans="1:14" x14ac:dyDescent="0.25">
      <c r="A1842" s="30">
        <v>35263</v>
      </c>
      <c r="B1842" s="30" t="s">
        <v>919</v>
      </c>
      <c r="C1842" s="16" t="s">
        <v>918</v>
      </c>
      <c r="D1842" s="16">
        <v>16</v>
      </c>
      <c r="E1842" s="16" t="s">
        <v>2970</v>
      </c>
      <c r="F1842" s="30" t="s">
        <v>811</v>
      </c>
      <c r="G1842" s="30">
        <v>1001</v>
      </c>
      <c r="H1842" s="30">
        <v>4</v>
      </c>
      <c r="I1842" s="30">
        <v>3352.52</v>
      </c>
      <c r="J1842" s="38">
        <v>42476</v>
      </c>
      <c r="K1842" s="30">
        <v>4944</v>
      </c>
      <c r="L1842" s="19">
        <f>DAY(Таблица14[[#This Row],[Д/проводки]])</f>
        <v>16</v>
      </c>
      <c r="M1842" s="19">
        <f>MONTH(Таблица14[[#This Row],[Д/проводки]])</f>
        <v>4</v>
      </c>
      <c r="N1842" s="19">
        <f>YEAR(Таблица14[[#This Row],[Д/проводки]])</f>
        <v>2016</v>
      </c>
    </row>
    <row r="1843" spans="1:14" x14ac:dyDescent="0.25">
      <c r="A1843" s="30">
        <v>661571</v>
      </c>
      <c r="B1843" s="30" t="s">
        <v>465</v>
      </c>
      <c r="C1843" s="16" t="s">
        <v>3151</v>
      </c>
      <c r="D1843" s="16">
        <v>16</v>
      </c>
      <c r="E1843" s="16" t="s">
        <v>2974</v>
      </c>
      <c r="F1843" s="30" t="s">
        <v>810</v>
      </c>
      <c r="G1843" s="30">
        <v>1001</v>
      </c>
      <c r="H1843" s="30">
        <v>4</v>
      </c>
      <c r="I1843" s="30">
        <v>10339</v>
      </c>
      <c r="J1843" s="38">
        <v>42476</v>
      </c>
      <c r="K1843" s="30">
        <v>13726.8</v>
      </c>
      <c r="L1843" s="19">
        <f>DAY(Таблица14[[#This Row],[Д/проводки]])</f>
        <v>16</v>
      </c>
      <c r="M1843" s="19">
        <f>MONTH(Таблица14[[#This Row],[Д/проводки]])</f>
        <v>4</v>
      </c>
      <c r="N1843" s="19">
        <f>YEAR(Таблица14[[#This Row],[Д/проводки]])</f>
        <v>2016</v>
      </c>
    </row>
    <row r="1844" spans="1:14" x14ac:dyDescent="0.25">
      <c r="A1844" s="30">
        <v>2039647</v>
      </c>
      <c r="B1844" s="30" t="s">
        <v>1058</v>
      </c>
      <c r="C1844" s="16" t="s">
        <v>2954</v>
      </c>
      <c r="D1844" s="16">
        <v>15</v>
      </c>
      <c r="E1844" s="16" t="s">
        <v>2937</v>
      </c>
      <c r="F1844" s="30" t="s">
        <v>810</v>
      </c>
      <c r="G1844" s="30">
        <v>1001</v>
      </c>
      <c r="H1844" s="30">
        <v>4</v>
      </c>
      <c r="I1844" s="30">
        <v>10672.44</v>
      </c>
      <c r="J1844" s="38">
        <v>42476</v>
      </c>
      <c r="K1844" s="30">
        <v>14166</v>
      </c>
      <c r="L1844" s="19">
        <f>DAY(Таблица14[[#This Row],[Д/проводки]])</f>
        <v>16</v>
      </c>
      <c r="M1844" s="19">
        <f>MONTH(Таблица14[[#This Row],[Д/проводки]])</f>
        <v>4</v>
      </c>
      <c r="N1844" s="19">
        <f>YEAR(Таблица14[[#This Row],[Д/проводки]])</f>
        <v>2016</v>
      </c>
    </row>
    <row r="1845" spans="1:14" x14ac:dyDescent="0.25">
      <c r="A1845" s="30">
        <v>20185</v>
      </c>
      <c r="B1845" s="30" t="s">
        <v>931</v>
      </c>
      <c r="C1845" s="16" t="s">
        <v>3144</v>
      </c>
      <c r="D1845" s="16">
        <v>14</v>
      </c>
      <c r="E1845" s="16" t="s">
        <v>2941</v>
      </c>
      <c r="F1845" s="30" t="s">
        <v>811</v>
      </c>
      <c r="G1845" s="30">
        <v>1002</v>
      </c>
      <c r="H1845" s="30">
        <v>4</v>
      </c>
      <c r="I1845" s="30">
        <v>2903.64</v>
      </c>
      <c r="J1845" s="38">
        <v>42476</v>
      </c>
      <c r="K1845" s="30">
        <v>3608</v>
      </c>
      <c r="L1845" s="19">
        <f>DAY(Таблица14[[#This Row],[Д/проводки]])</f>
        <v>16</v>
      </c>
      <c r="M1845" s="19">
        <f>MONTH(Таблица14[[#This Row],[Д/проводки]])</f>
        <v>4</v>
      </c>
      <c r="N1845" s="19">
        <f>YEAR(Таблица14[[#This Row],[Д/проводки]])</f>
        <v>2016</v>
      </c>
    </row>
    <row r="1846" spans="1:14" x14ac:dyDescent="0.25">
      <c r="A1846" s="30">
        <v>405336</v>
      </c>
      <c r="B1846" s="30" t="s">
        <v>44</v>
      </c>
      <c r="C1846" s="16" t="s">
        <v>2961</v>
      </c>
      <c r="D1846" s="16">
        <v>14</v>
      </c>
      <c r="E1846" s="16" t="s">
        <v>2938</v>
      </c>
      <c r="F1846" s="30" t="s">
        <v>810</v>
      </c>
      <c r="G1846" s="30">
        <v>1002</v>
      </c>
      <c r="H1846" s="30">
        <v>4</v>
      </c>
      <c r="I1846" s="30">
        <v>7406.76</v>
      </c>
      <c r="J1846" s="38">
        <v>42476</v>
      </c>
      <c r="K1846" s="30">
        <v>9831.6</v>
      </c>
      <c r="L1846" s="19">
        <f>DAY(Таблица14[[#This Row],[Д/проводки]])</f>
        <v>16</v>
      </c>
      <c r="M1846" s="19">
        <f>MONTH(Таблица14[[#This Row],[Д/проводки]])</f>
        <v>4</v>
      </c>
      <c r="N1846" s="19">
        <f>YEAR(Таблица14[[#This Row],[Д/проводки]])</f>
        <v>2016</v>
      </c>
    </row>
    <row r="1847" spans="1:14" x14ac:dyDescent="0.25">
      <c r="A1847" s="30">
        <v>408915</v>
      </c>
      <c r="B1847" s="30" t="s">
        <v>583</v>
      </c>
      <c r="C1847" s="16" t="s">
        <v>962</v>
      </c>
      <c r="D1847" s="16">
        <v>16</v>
      </c>
      <c r="E1847" s="16" t="s">
        <v>2950</v>
      </c>
      <c r="F1847" s="30" t="s">
        <v>810</v>
      </c>
      <c r="G1847" s="30">
        <v>1002</v>
      </c>
      <c r="H1847" s="30">
        <v>4</v>
      </c>
      <c r="I1847" s="30">
        <v>10847.48</v>
      </c>
      <c r="J1847" s="38">
        <v>42476</v>
      </c>
      <c r="K1847" s="30">
        <v>14400</v>
      </c>
      <c r="L1847" s="19">
        <f>DAY(Таблица14[[#This Row],[Д/проводки]])</f>
        <v>16</v>
      </c>
      <c r="M1847" s="19">
        <f>MONTH(Таблица14[[#This Row],[Д/проводки]])</f>
        <v>4</v>
      </c>
      <c r="N1847" s="19">
        <f>YEAR(Таблица14[[#This Row],[Д/проводки]])</f>
        <v>2016</v>
      </c>
    </row>
    <row r="1848" spans="1:14" x14ac:dyDescent="0.25">
      <c r="A1848" s="30">
        <v>408992</v>
      </c>
      <c r="B1848" s="30" t="s">
        <v>644</v>
      </c>
      <c r="C1848" s="16" t="s">
        <v>2988</v>
      </c>
      <c r="D1848" s="16">
        <v>16</v>
      </c>
      <c r="E1848" s="16" t="s">
        <v>2950</v>
      </c>
      <c r="F1848" s="30" t="s">
        <v>810</v>
      </c>
      <c r="G1848" s="30">
        <v>1002</v>
      </c>
      <c r="H1848" s="30">
        <v>4</v>
      </c>
      <c r="I1848" s="30">
        <v>10847.44</v>
      </c>
      <c r="J1848" s="38">
        <v>42476</v>
      </c>
      <c r="K1848" s="30">
        <v>14400</v>
      </c>
      <c r="L1848" s="19">
        <f>DAY(Таблица14[[#This Row],[Д/проводки]])</f>
        <v>16</v>
      </c>
      <c r="M1848" s="19">
        <f>MONTH(Таблица14[[#This Row],[Д/проводки]])</f>
        <v>4</v>
      </c>
      <c r="N1848" s="19">
        <f>YEAR(Таблица14[[#This Row],[Д/проводки]])</f>
        <v>2016</v>
      </c>
    </row>
    <row r="1849" spans="1:14" x14ac:dyDescent="0.25">
      <c r="A1849" s="30">
        <v>445811</v>
      </c>
      <c r="B1849" s="30" t="s">
        <v>921</v>
      </c>
      <c r="C1849" s="16" t="s">
        <v>3133</v>
      </c>
      <c r="D1849" s="16">
        <v>13</v>
      </c>
      <c r="E1849" s="16" t="s">
        <v>3206</v>
      </c>
      <c r="F1849" s="30" t="s">
        <v>811</v>
      </c>
      <c r="G1849" s="30">
        <v>1002</v>
      </c>
      <c r="H1849" s="30">
        <v>4</v>
      </c>
      <c r="I1849" s="30">
        <v>1948.08</v>
      </c>
      <c r="J1849" s="38">
        <v>42476</v>
      </c>
      <c r="K1849" s="30">
        <v>2880</v>
      </c>
      <c r="L1849" s="19">
        <f>DAY(Таблица14[[#This Row],[Д/проводки]])</f>
        <v>16</v>
      </c>
      <c r="M1849" s="19">
        <f>MONTH(Таблица14[[#This Row],[Д/проводки]])</f>
        <v>4</v>
      </c>
      <c r="N1849" s="19">
        <f>YEAR(Таблица14[[#This Row],[Д/проводки]])</f>
        <v>2016</v>
      </c>
    </row>
    <row r="1850" spans="1:14" x14ac:dyDescent="0.25">
      <c r="A1850" s="30">
        <v>661639</v>
      </c>
      <c r="B1850" s="30" t="s">
        <v>705</v>
      </c>
      <c r="C1850" s="16" t="s">
        <v>2991</v>
      </c>
      <c r="D1850" s="16">
        <v>16</v>
      </c>
      <c r="E1850" s="16" t="s">
        <v>2950</v>
      </c>
      <c r="F1850" s="30" t="s">
        <v>810</v>
      </c>
      <c r="G1850" s="30">
        <v>1002</v>
      </c>
      <c r="H1850" s="30">
        <v>4</v>
      </c>
      <c r="I1850" s="30">
        <v>10847.44</v>
      </c>
      <c r="J1850" s="38">
        <v>42476</v>
      </c>
      <c r="K1850" s="30">
        <v>14400</v>
      </c>
      <c r="L1850" s="19">
        <f>DAY(Таблица14[[#This Row],[Д/проводки]])</f>
        <v>16</v>
      </c>
      <c r="M1850" s="19">
        <f>MONTH(Таблица14[[#This Row],[Д/проводки]])</f>
        <v>4</v>
      </c>
      <c r="N1850" s="19">
        <f>YEAR(Таблица14[[#This Row],[Д/проводки]])</f>
        <v>2016</v>
      </c>
    </row>
    <row r="1851" spans="1:14" x14ac:dyDescent="0.25">
      <c r="A1851" s="30">
        <v>665947</v>
      </c>
      <c r="B1851" s="30" t="s">
        <v>1135</v>
      </c>
      <c r="C1851" s="16" t="s">
        <v>2957</v>
      </c>
      <c r="D1851" s="16">
        <v>15</v>
      </c>
      <c r="E1851" s="16" t="s">
        <v>2937</v>
      </c>
      <c r="F1851" s="30" t="s">
        <v>810</v>
      </c>
      <c r="G1851" s="30">
        <v>1002</v>
      </c>
      <c r="H1851" s="30">
        <v>4</v>
      </c>
      <c r="I1851" s="30">
        <v>6711.88</v>
      </c>
      <c r="J1851" s="38">
        <v>42476</v>
      </c>
      <c r="K1851" s="30">
        <v>9547.2000000000007</v>
      </c>
      <c r="L1851" s="19">
        <f>DAY(Таблица14[[#This Row],[Д/проводки]])</f>
        <v>16</v>
      </c>
      <c r="M1851" s="19">
        <f>MONTH(Таблица14[[#This Row],[Д/проводки]])</f>
        <v>4</v>
      </c>
      <c r="N1851" s="19">
        <f>YEAR(Таблица14[[#This Row],[Д/проводки]])</f>
        <v>2016</v>
      </c>
    </row>
    <row r="1852" spans="1:14" x14ac:dyDescent="0.25">
      <c r="A1852" s="30">
        <v>876255</v>
      </c>
      <c r="B1852" s="30" t="s">
        <v>905</v>
      </c>
      <c r="C1852" s="16" t="s">
        <v>904</v>
      </c>
      <c r="D1852" s="16">
        <v>14</v>
      </c>
      <c r="E1852" s="16" t="s">
        <v>2938</v>
      </c>
      <c r="F1852" s="30" t="s">
        <v>811</v>
      </c>
      <c r="G1852" s="30">
        <v>1002</v>
      </c>
      <c r="H1852" s="30">
        <v>2</v>
      </c>
      <c r="I1852" s="30">
        <v>1818.18</v>
      </c>
      <c r="J1852" s="38">
        <v>42476</v>
      </c>
      <c r="K1852" s="30">
        <v>1820</v>
      </c>
      <c r="L1852" s="19">
        <f>DAY(Таблица14[[#This Row],[Д/проводки]])</f>
        <v>16</v>
      </c>
      <c r="M1852" s="19">
        <f>MONTH(Таблица14[[#This Row],[Д/проводки]])</f>
        <v>4</v>
      </c>
      <c r="N1852" s="19">
        <f>YEAR(Таблица14[[#This Row],[Д/проводки]])</f>
        <v>2016</v>
      </c>
    </row>
    <row r="1853" spans="1:14" x14ac:dyDescent="0.25">
      <c r="A1853" s="30">
        <v>940253</v>
      </c>
      <c r="B1853" s="30" t="s">
        <v>888</v>
      </c>
      <c r="C1853" s="16" t="s">
        <v>2954</v>
      </c>
      <c r="D1853" s="16">
        <v>15</v>
      </c>
      <c r="E1853" s="16" t="s">
        <v>2937</v>
      </c>
      <c r="F1853" s="30" t="s">
        <v>811</v>
      </c>
      <c r="G1853" s="30">
        <v>1002</v>
      </c>
      <c r="H1853" s="30">
        <v>4</v>
      </c>
      <c r="I1853" s="30">
        <v>4221.92</v>
      </c>
      <c r="J1853" s="38">
        <v>42476</v>
      </c>
      <c r="K1853" s="30">
        <v>5720</v>
      </c>
      <c r="L1853" s="19">
        <f>DAY(Таблица14[[#This Row],[Д/проводки]])</f>
        <v>16</v>
      </c>
      <c r="M1853" s="19">
        <f>MONTH(Таблица14[[#This Row],[Д/проводки]])</f>
        <v>4</v>
      </c>
      <c r="N1853" s="19">
        <f>YEAR(Таблица14[[#This Row],[Д/проводки]])</f>
        <v>2016</v>
      </c>
    </row>
    <row r="1854" spans="1:14" x14ac:dyDescent="0.25">
      <c r="A1854" s="30">
        <v>941464</v>
      </c>
      <c r="B1854" s="30" t="s">
        <v>923</v>
      </c>
      <c r="C1854" s="16" t="s">
        <v>3133</v>
      </c>
      <c r="D1854" s="16">
        <v>13</v>
      </c>
      <c r="E1854" s="16" t="s">
        <v>3206</v>
      </c>
      <c r="F1854" s="30" t="s">
        <v>811</v>
      </c>
      <c r="G1854" s="30">
        <v>1002</v>
      </c>
      <c r="H1854" s="30">
        <v>4</v>
      </c>
      <c r="I1854" s="30">
        <v>1910.08</v>
      </c>
      <c r="J1854" s="38">
        <v>42476</v>
      </c>
      <c r="K1854" s="30">
        <v>2880</v>
      </c>
      <c r="L1854" s="19">
        <f>DAY(Таблица14[[#This Row],[Д/проводки]])</f>
        <v>16</v>
      </c>
      <c r="M1854" s="19">
        <f>MONTH(Таблица14[[#This Row],[Д/проводки]])</f>
        <v>4</v>
      </c>
      <c r="N1854" s="19">
        <f>YEAR(Таблица14[[#This Row],[Д/проводки]])</f>
        <v>2016</v>
      </c>
    </row>
    <row r="1855" spans="1:14" x14ac:dyDescent="0.25">
      <c r="A1855" s="30">
        <v>941465</v>
      </c>
      <c r="B1855" s="30" t="s">
        <v>930</v>
      </c>
      <c r="C1855" s="16" t="s">
        <v>927</v>
      </c>
      <c r="D1855" s="16">
        <v>14</v>
      </c>
      <c r="E1855" s="16" t="s">
        <v>2941</v>
      </c>
      <c r="F1855" s="30" t="s">
        <v>811</v>
      </c>
      <c r="G1855" s="30">
        <v>1002</v>
      </c>
      <c r="H1855" s="30">
        <v>8</v>
      </c>
      <c r="I1855" s="30">
        <v>5056.4799999999996</v>
      </c>
      <c r="J1855" s="38">
        <v>42476</v>
      </c>
      <c r="K1855" s="30">
        <v>6904</v>
      </c>
      <c r="L1855" s="19">
        <f>DAY(Таблица14[[#This Row],[Д/проводки]])</f>
        <v>16</v>
      </c>
      <c r="M1855" s="19">
        <f>MONTH(Таблица14[[#This Row],[Д/проводки]])</f>
        <v>4</v>
      </c>
      <c r="N1855" s="19">
        <f>YEAR(Таблица14[[#This Row],[Д/проводки]])</f>
        <v>2016</v>
      </c>
    </row>
    <row r="1856" spans="1:14" x14ac:dyDescent="0.25">
      <c r="A1856" s="30">
        <v>941907</v>
      </c>
      <c r="B1856" s="30" t="s">
        <v>133</v>
      </c>
      <c r="C1856" s="16" t="s">
        <v>2947</v>
      </c>
      <c r="D1856" s="16">
        <v>15</v>
      </c>
      <c r="E1856" s="16" t="s">
        <v>2937</v>
      </c>
      <c r="F1856" s="30" t="s">
        <v>810</v>
      </c>
      <c r="G1856" s="30">
        <v>1002</v>
      </c>
      <c r="H1856" s="30">
        <v>4</v>
      </c>
      <c r="I1856" s="30">
        <v>9000</v>
      </c>
      <c r="J1856" s="38">
        <v>42476</v>
      </c>
      <c r="K1856" s="30">
        <v>13276</v>
      </c>
      <c r="L1856" s="19">
        <f>DAY(Таблица14[[#This Row],[Д/проводки]])</f>
        <v>16</v>
      </c>
      <c r="M1856" s="19">
        <f>MONTH(Таблица14[[#This Row],[Д/проводки]])</f>
        <v>4</v>
      </c>
      <c r="N1856" s="19">
        <f>YEAR(Таблица14[[#This Row],[Д/проводки]])</f>
        <v>2016</v>
      </c>
    </row>
    <row r="1857" spans="1:14" x14ac:dyDescent="0.25">
      <c r="A1857" s="30">
        <v>948230</v>
      </c>
      <c r="B1857" s="30" t="s">
        <v>442</v>
      </c>
      <c r="C1857" s="16" t="s">
        <v>2972</v>
      </c>
      <c r="D1857" s="16">
        <v>15</v>
      </c>
      <c r="E1857" s="16" t="s">
        <v>2971</v>
      </c>
      <c r="F1857" s="30" t="s">
        <v>810</v>
      </c>
      <c r="G1857" s="30">
        <v>1002</v>
      </c>
      <c r="H1857" s="30">
        <v>4</v>
      </c>
      <c r="I1857" s="30">
        <v>9000</v>
      </c>
      <c r="J1857" s="38">
        <v>42476</v>
      </c>
      <c r="K1857" s="30">
        <v>13276</v>
      </c>
      <c r="L1857" s="19">
        <f>DAY(Таблица14[[#This Row],[Д/проводки]])</f>
        <v>16</v>
      </c>
      <c r="M1857" s="19">
        <f>MONTH(Таблица14[[#This Row],[Д/проводки]])</f>
        <v>4</v>
      </c>
      <c r="N1857" s="19">
        <f>YEAR(Таблица14[[#This Row],[Д/проводки]])</f>
        <v>2016</v>
      </c>
    </row>
    <row r="1858" spans="1:14" x14ac:dyDescent="0.25">
      <c r="A1858" s="30">
        <v>2039764</v>
      </c>
      <c r="B1858" s="30" t="s">
        <v>1023</v>
      </c>
      <c r="C1858" s="16" t="s">
        <v>2632</v>
      </c>
      <c r="D1858" s="16">
        <v>15</v>
      </c>
      <c r="E1858" s="16" t="s">
        <v>2937</v>
      </c>
      <c r="F1858" s="30" t="s">
        <v>810</v>
      </c>
      <c r="G1858" s="30">
        <v>1002</v>
      </c>
      <c r="H1858" s="30">
        <v>4</v>
      </c>
      <c r="I1858" s="30">
        <v>8576.2800000000007</v>
      </c>
      <c r="J1858" s="38">
        <v>42476</v>
      </c>
      <c r="K1858" s="30">
        <v>12652</v>
      </c>
      <c r="L1858" s="19">
        <f>DAY(Таблица14[[#This Row],[Д/проводки]])</f>
        <v>16</v>
      </c>
      <c r="M1858" s="19">
        <f>MONTH(Таблица14[[#This Row],[Д/проводки]])</f>
        <v>4</v>
      </c>
      <c r="N1858" s="19">
        <f>YEAR(Таблица14[[#This Row],[Д/проводки]])</f>
        <v>2016</v>
      </c>
    </row>
    <row r="1859" spans="1:14" x14ac:dyDescent="0.25">
      <c r="A1859" s="30">
        <v>40147</v>
      </c>
      <c r="B1859" s="30" t="s">
        <v>181</v>
      </c>
      <c r="C1859" s="16" t="s">
        <v>2954</v>
      </c>
      <c r="D1859" s="16">
        <v>15</v>
      </c>
      <c r="E1859" s="16" t="s">
        <v>2937</v>
      </c>
      <c r="F1859" s="30" t="s">
        <v>810</v>
      </c>
      <c r="G1859" s="30">
        <v>1001</v>
      </c>
      <c r="H1859" s="30">
        <v>4</v>
      </c>
      <c r="I1859" s="30">
        <v>8440.68</v>
      </c>
      <c r="J1859" s="38">
        <v>42477</v>
      </c>
      <c r="K1859" s="30">
        <v>11206.8</v>
      </c>
      <c r="L1859" s="19">
        <f>DAY(Таблица14[[#This Row],[Д/проводки]])</f>
        <v>17</v>
      </c>
      <c r="M1859" s="19">
        <f>MONTH(Таблица14[[#This Row],[Д/проводки]])</f>
        <v>4</v>
      </c>
      <c r="N1859" s="19">
        <f>YEAR(Таблица14[[#This Row],[Д/проводки]])</f>
        <v>2016</v>
      </c>
    </row>
    <row r="1860" spans="1:14" x14ac:dyDescent="0.25">
      <c r="A1860" s="30">
        <v>665727</v>
      </c>
      <c r="B1860" s="30" t="s">
        <v>606</v>
      </c>
      <c r="C1860" s="16" t="s">
        <v>3155</v>
      </c>
      <c r="D1860" s="16">
        <v>16</v>
      </c>
      <c r="E1860" s="16" t="s">
        <v>2950</v>
      </c>
      <c r="F1860" s="30" t="s">
        <v>810</v>
      </c>
      <c r="G1860" s="30">
        <v>1001</v>
      </c>
      <c r="H1860" s="30">
        <v>4</v>
      </c>
      <c r="I1860" s="30">
        <v>10339</v>
      </c>
      <c r="J1860" s="38">
        <v>42477</v>
      </c>
      <c r="K1860" s="30">
        <v>15252</v>
      </c>
      <c r="L1860" s="19">
        <f>DAY(Таблица14[[#This Row],[Д/проводки]])</f>
        <v>17</v>
      </c>
      <c r="M1860" s="19">
        <f>MONTH(Таблица14[[#This Row],[Д/проводки]])</f>
        <v>4</v>
      </c>
      <c r="N1860" s="19">
        <f>YEAR(Таблица14[[#This Row],[Д/проводки]])</f>
        <v>2016</v>
      </c>
    </row>
    <row r="1861" spans="1:14" x14ac:dyDescent="0.25">
      <c r="A1861" s="30">
        <v>665929</v>
      </c>
      <c r="B1861" s="30" t="s">
        <v>61</v>
      </c>
      <c r="C1861" s="16" t="s">
        <v>2953</v>
      </c>
      <c r="D1861" s="16">
        <v>14</v>
      </c>
      <c r="E1861" s="16" t="s">
        <v>2938</v>
      </c>
      <c r="F1861" s="30" t="s">
        <v>810</v>
      </c>
      <c r="G1861" s="30">
        <v>1001</v>
      </c>
      <c r="H1861" s="30">
        <v>4</v>
      </c>
      <c r="I1861" s="30">
        <v>7050.84</v>
      </c>
      <c r="J1861" s="38">
        <v>42477</v>
      </c>
      <c r="K1861" s="30">
        <v>9360</v>
      </c>
      <c r="L1861" s="19">
        <f>DAY(Таблица14[[#This Row],[Д/проводки]])</f>
        <v>17</v>
      </c>
      <c r="M1861" s="19">
        <f>MONTH(Таблица14[[#This Row],[Д/проводки]])</f>
        <v>4</v>
      </c>
      <c r="N1861" s="19">
        <f>YEAR(Таблица14[[#This Row],[Д/проводки]])</f>
        <v>2016</v>
      </c>
    </row>
    <row r="1862" spans="1:14" x14ac:dyDescent="0.25">
      <c r="A1862" s="30">
        <v>665938</v>
      </c>
      <c r="B1862" s="30" t="s">
        <v>1158</v>
      </c>
      <c r="C1862" s="16" t="s">
        <v>2636</v>
      </c>
      <c r="D1862" s="16">
        <v>15</v>
      </c>
      <c r="E1862" s="16" t="s">
        <v>2949</v>
      </c>
      <c r="F1862" s="30" t="s">
        <v>810</v>
      </c>
      <c r="G1862" s="30">
        <v>1001</v>
      </c>
      <c r="H1862" s="30">
        <v>4</v>
      </c>
      <c r="I1862" s="30">
        <v>8576.2800000000007</v>
      </c>
      <c r="J1862" s="38">
        <v>42477</v>
      </c>
      <c r="K1862" s="30">
        <v>12652</v>
      </c>
      <c r="L1862" s="19">
        <f>DAY(Таблица14[[#This Row],[Д/проводки]])</f>
        <v>17</v>
      </c>
      <c r="M1862" s="19">
        <f>MONTH(Таблица14[[#This Row],[Д/проводки]])</f>
        <v>4</v>
      </c>
      <c r="N1862" s="19">
        <f>YEAR(Таблица14[[#This Row],[Д/проводки]])</f>
        <v>2016</v>
      </c>
    </row>
    <row r="1863" spans="1:14" x14ac:dyDescent="0.25">
      <c r="A1863" s="30">
        <v>665975</v>
      </c>
      <c r="B1863" s="30" t="s">
        <v>362</v>
      </c>
      <c r="C1863" s="16" t="s">
        <v>2639</v>
      </c>
      <c r="D1863" s="16">
        <v>15</v>
      </c>
      <c r="E1863" s="16" t="s">
        <v>2946</v>
      </c>
      <c r="F1863" s="30" t="s">
        <v>810</v>
      </c>
      <c r="G1863" s="30">
        <v>1001</v>
      </c>
      <c r="H1863" s="30">
        <v>4</v>
      </c>
      <c r="I1863" s="30">
        <v>8576.2800000000007</v>
      </c>
      <c r="J1863" s="38">
        <v>42477</v>
      </c>
      <c r="K1863" s="30">
        <v>11386.8</v>
      </c>
      <c r="L1863" s="19">
        <f>DAY(Таблица14[[#This Row],[Д/проводки]])</f>
        <v>17</v>
      </c>
      <c r="M1863" s="19">
        <f>MONTH(Таблица14[[#This Row],[Д/проводки]])</f>
        <v>4</v>
      </c>
      <c r="N1863" s="19">
        <f>YEAR(Таблица14[[#This Row],[Д/проводки]])</f>
        <v>2016</v>
      </c>
    </row>
    <row r="1864" spans="1:14" x14ac:dyDescent="0.25">
      <c r="A1864" s="30">
        <v>820366</v>
      </c>
      <c r="B1864" s="30" t="s">
        <v>160</v>
      </c>
      <c r="C1864" s="16" t="s">
        <v>2954</v>
      </c>
      <c r="D1864" s="16">
        <v>15</v>
      </c>
      <c r="E1864" s="16" t="s">
        <v>2937</v>
      </c>
      <c r="F1864" s="30" t="s">
        <v>810</v>
      </c>
      <c r="G1864" s="30">
        <v>1001</v>
      </c>
      <c r="H1864" s="30">
        <v>4</v>
      </c>
      <c r="I1864" s="30">
        <v>8576.2800000000007</v>
      </c>
      <c r="J1864" s="38">
        <v>42477</v>
      </c>
      <c r="K1864" s="30">
        <v>12652</v>
      </c>
      <c r="L1864" s="19">
        <f>DAY(Таблица14[[#This Row],[Д/проводки]])</f>
        <v>17</v>
      </c>
      <c r="M1864" s="19">
        <f>MONTH(Таблица14[[#This Row],[Д/проводки]])</f>
        <v>4</v>
      </c>
      <c r="N1864" s="19">
        <f>YEAR(Таблица14[[#This Row],[Д/проводки]])</f>
        <v>2016</v>
      </c>
    </row>
    <row r="1865" spans="1:14" x14ac:dyDescent="0.25">
      <c r="A1865" s="30">
        <v>941465</v>
      </c>
      <c r="B1865" s="30" t="s">
        <v>930</v>
      </c>
      <c r="C1865" s="16" t="s">
        <v>927</v>
      </c>
      <c r="D1865" s="16">
        <v>14</v>
      </c>
      <c r="E1865" s="16" t="s">
        <v>2941</v>
      </c>
      <c r="F1865" s="30" t="s">
        <v>811</v>
      </c>
      <c r="G1865" s="30">
        <v>1001</v>
      </c>
      <c r="H1865" s="30">
        <v>2</v>
      </c>
      <c r="I1865" s="30">
        <v>1262.56</v>
      </c>
      <c r="J1865" s="38">
        <v>42477</v>
      </c>
      <c r="K1865" s="30">
        <v>1726</v>
      </c>
      <c r="L1865" s="19">
        <f>DAY(Таблица14[[#This Row],[Д/проводки]])</f>
        <v>17</v>
      </c>
      <c r="M1865" s="19">
        <f>MONTH(Таблица14[[#This Row],[Д/проводки]])</f>
        <v>4</v>
      </c>
      <c r="N1865" s="19">
        <f>YEAR(Таблица14[[#This Row],[Д/проводки]])</f>
        <v>2016</v>
      </c>
    </row>
    <row r="1866" spans="1:14" x14ac:dyDescent="0.25">
      <c r="A1866" s="30">
        <v>964285</v>
      </c>
      <c r="B1866" s="30" t="s">
        <v>939</v>
      </c>
      <c r="C1866" s="16" t="s">
        <v>3157</v>
      </c>
      <c r="D1866" s="16">
        <v>13</v>
      </c>
      <c r="E1866" s="16" t="s">
        <v>3206</v>
      </c>
      <c r="F1866" s="30" t="s">
        <v>811</v>
      </c>
      <c r="G1866" s="30">
        <v>1001</v>
      </c>
      <c r="H1866" s="30">
        <v>4</v>
      </c>
      <c r="I1866" s="30">
        <v>2055.08</v>
      </c>
      <c r="J1866" s="38">
        <v>42477</v>
      </c>
      <c r="K1866" s="30">
        <v>2880</v>
      </c>
      <c r="L1866" s="19">
        <f>DAY(Таблица14[[#This Row],[Д/проводки]])</f>
        <v>17</v>
      </c>
      <c r="M1866" s="19">
        <f>MONTH(Таблица14[[#This Row],[Д/проводки]])</f>
        <v>4</v>
      </c>
      <c r="N1866" s="19">
        <f>YEAR(Таблица14[[#This Row],[Д/проводки]])</f>
        <v>2016</v>
      </c>
    </row>
    <row r="1867" spans="1:14" x14ac:dyDescent="0.25">
      <c r="A1867" s="30">
        <v>408873</v>
      </c>
      <c r="B1867" s="30" t="s">
        <v>115</v>
      </c>
      <c r="C1867" s="16" t="s">
        <v>3174</v>
      </c>
      <c r="D1867" s="16">
        <v>15</v>
      </c>
      <c r="E1867" s="16" t="s">
        <v>2937</v>
      </c>
      <c r="F1867" s="30" t="s">
        <v>810</v>
      </c>
      <c r="G1867" s="30">
        <v>1002</v>
      </c>
      <c r="H1867" s="30">
        <v>4</v>
      </c>
      <c r="I1867" s="30">
        <v>9000</v>
      </c>
      <c r="J1867" s="38">
        <v>42477</v>
      </c>
      <c r="K1867" s="30">
        <v>11949</v>
      </c>
      <c r="L1867" s="19">
        <f>DAY(Таблица14[[#This Row],[Д/проводки]])</f>
        <v>17</v>
      </c>
      <c r="M1867" s="19">
        <f>MONTH(Таблица14[[#This Row],[Д/проводки]])</f>
        <v>4</v>
      </c>
      <c r="N1867" s="19">
        <f>YEAR(Таблица14[[#This Row],[Д/проводки]])</f>
        <v>2016</v>
      </c>
    </row>
    <row r="1868" spans="1:14" x14ac:dyDescent="0.25">
      <c r="A1868" s="30">
        <v>408935</v>
      </c>
      <c r="B1868" s="30" t="s">
        <v>1061</v>
      </c>
      <c r="C1868" s="16" t="s">
        <v>2634</v>
      </c>
      <c r="D1868" s="16">
        <v>16</v>
      </c>
      <c r="E1868" s="16" t="s">
        <v>2964</v>
      </c>
      <c r="F1868" s="30" t="s">
        <v>810</v>
      </c>
      <c r="G1868" s="30">
        <v>1002</v>
      </c>
      <c r="H1868" s="30">
        <v>4</v>
      </c>
      <c r="I1868" s="30">
        <v>10847.44</v>
      </c>
      <c r="J1868" s="38">
        <v>42477</v>
      </c>
      <c r="K1868" s="30">
        <v>14400</v>
      </c>
      <c r="L1868" s="19">
        <f>DAY(Таблица14[[#This Row],[Д/проводки]])</f>
        <v>17</v>
      </c>
      <c r="M1868" s="19">
        <f>MONTH(Таблица14[[#This Row],[Д/проводки]])</f>
        <v>4</v>
      </c>
      <c r="N1868" s="19">
        <f>YEAR(Таблица14[[#This Row],[Д/проводки]])</f>
        <v>2016</v>
      </c>
    </row>
    <row r="1869" spans="1:14" x14ac:dyDescent="0.25">
      <c r="A1869" s="30">
        <v>665753</v>
      </c>
      <c r="B1869" s="30" t="s">
        <v>528</v>
      </c>
      <c r="C1869" s="16" t="s">
        <v>2981</v>
      </c>
      <c r="D1869" s="16">
        <v>16</v>
      </c>
      <c r="E1869" s="16" t="s">
        <v>2964</v>
      </c>
      <c r="F1869" s="30" t="s">
        <v>810</v>
      </c>
      <c r="G1869" s="30">
        <v>1002</v>
      </c>
      <c r="H1869" s="30">
        <v>4</v>
      </c>
      <c r="I1869" s="30">
        <v>10339</v>
      </c>
      <c r="J1869" s="38">
        <v>42477</v>
      </c>
      <c r="K1869" s="30">
        <v>15252</v>
      </c>
      <c r="L1869" s="19">
        <f>DAY(Таблица14[[#This Row],[Д/проводки]])</f>
        <v>17</v>
      </c>
      <c r="M1869" s="19">
        <f>MONTH(Таблица14[[#This Row],[Д/проводки]])</f>
        <v>4</v>
      </c>
      <c r="N1869" s="19">
        <f>YEAR(Таблица14[[#This Row],[Д/проводки]])</f>
        <v>2016</v>
      </c>
    </row>
    <row r="1870" spans="1:14" x14ac:dyDescent="0.25">
      <c r="A1870" s="30">
        <v>758613</v>
      </c>
      <c r="B1870" s="30" t="s">
        <v>274</v>
      </c>
      <c r="C1870" s="16" t="s">
        <v>2956</v>
      </c>
      <c r="D1870" s="16">
        <v>15</v>
      </c>
      <c r="E1870" s="16" t="s">
        <v>2948</v>
      </c>
      <c r="F1870" s="30" t="s">
        <v>810</v>
      </c>
      <c r="G1870" s="30">
        <v>1002</v>
      </c>
      <c r="H1870" s="30">
        <v>4</v>
      </c>
      <c r="I1870" s="30">
        <v>8576.2800000000007</v>
      </c>
      <c r="J1870" s="38">
        <v>42477</v>
      </c>
      <c r="K1870" s="30">
        <v>11386.8</v>
      </c>
      <c r="L1870" s="19">
        <f>DAY(Таблица14[[#This Row],[Д/проводки]])</f>
        <v>17</v>
      </c>
      <c r="M1870" s="19">
        <f>MONTH(Таблица14[[#This Row],[Д/проводки]])</f>
        <v>4</v>
      </c>
      <c r="N1870" s="19">
        <f>YEAR(Таблица14[[#This Row],[Д/проводки]])</f>
        <v>2016</v>
      </c>
    </row>
    <row r="1871" spans="1:14" x14ac:dyDescent="0.25">
      <c r="A1871" s="30">
        <v>2039647</v>
      </c>
      <c r="B1871" s="30" t="s">
        <v>1058</v>
      </c>
      <c r="C1871" s="16" t="s">
        <v>2954</v>
      </c>
      <c r="D1871" s="16">
        <v>15</v>
      </c>
      <c r="E1871" s="16" t="s">
        <v>2937</v>
      </c>
      <c r="F1871" s="30" t="s">
        <v>810</v>
      </c>
      <c r="G1871" s="30">
        <v>1002</v>
      </c>
      <c r="H1871" s="30">
        <v>4</v>
      </c>
      <c r="I1871" s="30">
        <v>10672.44</v>
      </c>
      <c r="J1871" s="38">
        <v>42477</v>
      </c>
      <c r="K1871" s="30">
        <v>15740</v>
      </c>
      <c r="L1871" s="19">
        <f>DAY(Таблица14[[#This Row],[Д/проводки]])</f>
        <v>17</v>
      </c>
      <c r="M1871" s="19">
        <f>MONTH(Таблица14[[#This Row],[Д/проводки]])</f>
        <v>4</v>
      </c>
      <c r="N1871" s="19">
        <f>YEAR(Таблица14[[#This Row],[Д/проводки]])</f>
        <v>2016</v>
      </c>
    </row>
    <row r="1872" spans="1:14" x14ac:dyDescent="0.25">
      <c r="A1872" s="30">
        <v>11898229</v>
      </c>
      <c r="B1872" s="30" t="s">
        <v>3218</v>
      </c>
      <c r="C1872" s="16" t="s">
        <v>3218</v>
      </c>
      <c r="D1872" s="16" t="s">
        <v>3218</v>
      </c>
      <c r="E1872" s="16" t="s">
        <v>3218</v>
      </c>
      <c r="F1872" s="16" t="s">
        <v>3218</v>
      </c>
      <c r="G1872" s="30">
        <v>1002</v>
      </c>
      <c r="H1872" s="30">
        <v>4</v>
      </c>
      <c r="I1872" s="30">
        <v>7148.8</v>
      </c>
      <c r="J1872" s="38">
        <v>42477</v>
      </c>
      <c r="K1872" s="30">
        <v>8327</v>
      </c>
      <c r="L1872" s="19">
        <f>DAY(Таблица14[[#This Row],[Д/проводки]])</f>
        <v>17</v>
      </c>
      <c r="M1872" s="19">
        <f>MONTH(Таблица14[[#This Row],[Д/проводки]])</f>
        <v>4</v>
      </c>
      <c r="N1872" s="19">
        <f>YEAR(Таблица14[[#This Row],[Д/проводки]])</f>
        <v>2016</v>
      </c>
    </row>
    <row r="1873" spans="1:14" x14ac:dyDescent="0.25">
      <c r="A1873" s="30">
        <v>408937</v>
      </c>
      <c r="B1873" s="30" t="s">
        <v>502</v>
      </c>
      <c r="C1873" s="16" t="s">
        <v>2634</v>
      </c>
      <c r="D1873" s="16">
        <v>16</v>
      </c>
      <c r="E1873" s="16" t="s">
        <v>2964</v>
      </c>
      <c r="F1873" s="30" t="s">
        <v>810</v>
      </c>
      <c r="G1873" s="30">
        <v>1001</v>
      </c>
      <c r="H1873" s="30">
        <v>4</v>
      </c>
      <c r="I1873" s="30">
        <v>10847.44</v>
      </c>
      <c r="J1873" s="38">
        <v>42478</v>
      </c>
      <c r="K1873" s="30">
        <v>14400</v>
      </c>
      <c r="L1873" s="19">
        <f>DAY(Таблица14[[#This Row],[Д/проводки]])</f>
        <v>18</v>
      </c>
      <c r="M1873" s="19">
        <f>MONTH(Таблица14[[#This Row],[Д/проводки]])</f>
        <v>4</v>
      </c>
      <c r="N1873" s="19">
        <f>YEAR(Таблица14[[#This Row],[Д/проводки]])</f>
        <v>2016</v>
      </c>
    </row>
    <row r="1874" spans="1:14" x14ac:dyDescent="0.25">
      <c r="A1874" s="30">
        <v>665963</v>
      </c>
      <c r="B1874" s="30" t="s">
        <v>187</v>
      </c>
      <c r="C1874" s="16" t="s">
        <v>2957</v>
      </c>
      <c r="D1874" s="16">
        <v>15</v>
      </c>
      <c r="E1874" s="16" t="s">
        <v>2937</v>
      </c>
      <c r="F1874" s="30" t="s">
        <v>810</v>
      </c>
      <c r="G1874" s="30">
        <v>1001</v>
      </c>
      <c r="H1874" s="30">
        <v>4</v>
      </c>
      <c r="I1874" s="30">
        <v>9000</v>
      </c>
      <c r="J1874" s="38">
        <v>42478</v>
      </c>
      <c r="K1874" s="30">
        <v>13276</v>
      </c>
      <c r="L1874" s="19">
        <f>DAY(Таблица14[[#This Row],[Д/проводки]])</f>
        <v>18</v>
      </c>
      <c r="M1874" s="19">
        <f>MONTH(Таблица14[[#This Row],[Д/проводки]])</f>
        <v>4</v>
      </c>
      <c r="N1874" s="19">
        <f>YEAR(Таблица14[[#This Row],[Д/проводки]])</f>
        <v>2016</v>
      </c>
    </row>
    <row r="1875" spans="1:14" x14ac:dyDescent="0.25">
      <c r="A1875" s="30">
        <v>876255</v>
      </c>
      <c r="B1875" s="30" t="s">
        <v>905</v>
      </c>
      <c r="C1875" s="16" t="s">
        <v>904</v>
      </c>
      <c r="D1875" s="16">
        <v>14</v>
      </c>
      <c r="E1875" s="16" t="s">
        <v>2938</v>
      </c>
      <c r="F1875" s="30" t="s">
        <v>811</v>
      </c>
      <c r="G1875" s="30">
        <v>1001</v>
      </c>
      <c r="H1875" s="30">
        <v>2</v>
      </c>
      <c r="I1875" s="30">
        <v>1815.93</v>
      </c>
      <c r="J1875" s="38">
        <v>42478</v>
      </c>
      <c r="K1875" s="30">
        <v>1820</v>
      </c>
      <c r="L1875" s="19">
        <f>DAY(Таблица14[[#This Row],[Д/проводки]])</f>
        <v>18</v>
      </c>
      <c r="M1875" s="19">
        <f>MONTH(Таблица14[[#This Row],[Д/проводки]])</f>
        <v>4</v>
      </c>
      <c r="N1875" s="19">
        <f>YEAR(Таблица14[[#This Row],[Д/проводки]])</f>
        <v>2016</v>
      </c>
    </row>
    <row r="1876" spans="1:14" x14ac:dyDescent="0.25">
      <c r="A1876" s="30">
        <v>408946</v>
      </c>
      <c r="B1876" s="30" t="s">
        <v>664</v>
      </c>
      <c r="C1876" s="16" t="s">
        <v>2989</v>
      </c>
      <c r="D1876" s="16">
        <v>16</v>
      </c>
      <c r="E1876" s="16" t="s">
        <v>2950</v>
      </c>
      <c r="F1876" s="30" t="s">
        <v>810</v>
      </c>
      <c r="G1876" s="30">
        <v>1002</v>
      </c>
      <c r="H1876" s="30">
        <v>4</v>
      </c>
      <c r="I1876" s="30">
        <v>8728.7999999999993</v>
      </c>
      <c r="J1876" s="38">
        <v>42478</v>
      </c>
      <c r="K1876" s="30">
        <v>11819</v>
      </c>
      <c r="L1876" s="19">
        <f>DAY(Таблица14[[#This Row],[Д/проводки]])</f>
        <v>18</v>
      </c>
      <c r="M1876" s="19">
        <f>MONTH(Таблица14[[#This Row],[Д/проводки]])</f>
        <v>4</v>
      </c>
      <c r="N1876" s="19">
        <f>YEAR(Таблица14[[#This Row],[Д/проводки]])</f>
        <v>2016</v>
      </c>
    </row>
    <row r="1877" spans="1:14" x14ac:dyDescent="0.25">
      <c r="A1877" s="30">
        <v>689131</v>
      </c>
      <c r="B1877" s="30" t="s">
        <v>111</v>
      </c>
      <c r="C1877" s="16" t="s">
        <v>2947</v>
      </c>
      <c r="D1877" s="16">
        <v>15</v>
      </c>
      <c r="E1877" s="16" t="s">
        <v>2937</v>
      </c>
      <c r="F1877" s="30" t="s">
        <v>810</v>
      </c>
      <c r="G1877" s="30">
        <v>1002</v>
      </c>
      <c r="H1877" s="30">
        <v>4</v>
      </c>
      <c r="I1877" s="30">
        <v>9000</v>
      </c>
      <c r="J1877" s="38">
        <v>42478</v>
      </c>
      <c r="K1877" s="30">
        <v>11949</v>
      </c>
      <c r="L1877" s="19">
        <f>DAY(Таблица14[[#This Row],[Д/проводки]])</f>
        <v>18</v>
      </c>
      <c r="M1877" s="19">
        <f>MONTH(Таблица14[[#This Row],[Д/проводки]])</f>
        <v>4</v>
      </c>
      <c r="N1877" s="19">
        <f>YEAR(Таблица14[[#This Row],[Д/проводки]])</f>
        <v>2016</v>
      </c>
    </row>
    <row r="1878" spans="1:14" x14ac:dyDescent="0.25">
      <c r="A1878" s="30">
        <v>763966</v>
      </c>
      <c r="B1878" s="30" t="s">
        <v>123</v>
      </c>
      <c r="C1878" s="16" t="s">
        <v>2947</v>
      </c>
      <c r="D1878" s="16">
        <v>15</v>
      </c>
      <c r="E1878" s="16" t="s">
        <v>2937</v>
      </c>
      <c r="F1878" s="30" t="s">
        <v>810</v>
      </c>
      <c r="G1878" s="30">
        <v>1001</v>
      </c>
      <c r="H1878" s="30">
        <v>4</v>
      </c>
      <c r="I1878" s="30">
        <v>8576.2800000000007</v>
      </c>
      <c r="J1878" s="38">
        <v>42479</v>
      </c>
      <c r="K1878" s="30">
        <v>11387</v>
      </c>
      <c r="L1878" s="19">
        <f>DAY(Таблица14[[#This Row],[Д/проводки]])</f>
        <v>19</v>
      </c>
      <c r="M1878" s="19">
        <f>MONTH(Таблица14[[#This Row],[Д/проводки]])</f>
        <v>4</v>
      </c>
      <c r="N1878" s="19">
        <f>YEAR(Таблица14[[#This Row],[Д/проводки]])</f>
        <v>2016</v>
      </c>
    </row>
    <row r="1879" spans="1:14" x14ac:dyDescent="0.25">
      <c r="A1879" s="30">
        <v>895247</v>
      </c>
      <c r="B1879" s="30" t="s">
        <v>917</v>
      </c>
      <c r="C1879" s="16" t="s">
        <v>918</v>
      </c>
      <c r="D1879" s="16">
        <v>16</v>
      </c>
      <c r="E1879" s="16" t="s">
        <v>2970</v>
      </c>
      <c r="F1879" s="30" t="s">
        <v>811</v>
      </c>
      <c r="G1879" s="30">
        <v>1001</v>
      </c>
      <c r="H1879" s="30">
        <v>1</v>
      </c>
      <c r="I1879" s="30">
        <v>1433.02</v>
      </c>
      <c r="J1879" s="38">
        <v>42479</v>
      </c>
      <c r="K1879" s="30">
        <v>2102</v>
      </c>
      <c r="L1879" s="19">
        <f>DAY(Таблица14[[#This Row],[Д/проводки]])</f>
        <v>19</v>
      </c>
      <c r="M1879" s="19">
        <f>MONTH(Таблица14[[#This Row],[Д/проводки]])</f>
        <v>4</v>
      </c>
      <c r="N1879" s="19">
        <f>YEAR(Таблица14[[#This Row],[Д/проводки]])</f>
        <v>2016</v>
      </c>
    </row>
    <row r="1880" spans="1:14" x14ac:dyDescent="0.25">
      <c r="A1880" s="30">
        <v>2031426</v>
      </c>
      <c r="B1880" s="30" t="s">
        <v>1018</v>
      </c>
      <c r="C1880" s="16" t="s">
        <v>2694</v>
      </c>
      <c r="D1880" s="16">
        <v>17</v>
      </c>
      <c r="E1880" s="16" t="s">
        <v>2993</v>
      </c>
      <c r="F1880" s="30" t="s">
        <v>810</v>
      </c>
      <c r="G1880" s="30">
        <v>1001</v>
      </c>
      <c r="H1880" s="30">
        <v>4</v>
      </c>
      <c r="I1880" s="30">
        <v>12847.44</v>
      </c>
      <c r="J1880" s="38">
        <v>42479</v>
      </c>
      <c r="K1880" s="30">
        <v>17056.8</v>
      </c>
      <c r="L1880" s="19">
        <f>DAY(Таблица14[[#This Row],[Д/проводки]])</f>
        <v>19</v>
      </c>
      <c r="M1880" s="19">
        <f>MONTH(Таблица14[[#This Row],[Д/проводки]])</f>
        <v>4</v>
      </c>
      <c r="N1880" s="19">
        <f>YEAR(Таблица14[[#This Row],[Д/проводки]])</f>
        <v>2016</v>
      </c>
    </row>
    <row r="1881" spans="1:14" x14ac:dyDescent="0.25">
      <c r="A1881" s="30">
        <v>20185</v>
      </c>
      <c r="B1881" s="30" t="s">
        <v>931</v>
      </c>
      <c r="C1881" s="16" t="s">
        <v>3144</v>
      </c>
      <c r="D1881" s="16">
        <v>14</v>
      </c>
      <c r="E1881" s="16" t="s">
        <v>2941</v>
      </c>
      <c r="F1881" s="30" t="s">
        <v>811</v>
      </c>
      <c r="G1881" s="30">
        <v>1002</v>
      </c>
      <c r="H1881" s="30">
        <v>2</v>
      </c>
      <c r="I1881" s="30">
        <v>1451.84</v>
      </c>
      <c r="J1881" s="38">
        <v>42479</v>
      </c>
      <c r="K1881" s="30">
        <v>1804</v>
      </c>
      <c r="L1881" s="19">
        <f>DAY(Таблица14[[#This Row],[Д/проводки]])</f>
        <v>19</v>
      </c>
      <c r="M1881" s="19">
        <f>MONTH(Таблица14[[#This Row],[Д/проводки]])</f>
        <v>4</v>
      </c>
      <c r="N1881" s="19">
        <f>YEAR(Таблица14[[#This Row],[Д/проводки]])</f>
        <v>2016</v>
      </c>
    </row>
    <row r="1882" spans="1:14" x14ac:dyDescent="0.25">
      <c r="A1882" s="30">
        <v>40305</v>
      </c>
      <c r="B1882" s="30" t="s">
        <v>92</v>
      </c>
      <c r="C1882" s="16" t="s">
        <v>2963</v>
      </c>
      <c r="D1882" s="16">
        <v>15</v>
      </c>
      <c r="E1882" s="16" t="s">
        <v>2937</v>
      </c>
      <c r="F1882" s="30" t="s">
        <v>810</v>
      </c>
      <c r="G1882" s="30">
        <v>1002</v>
      </c>
      <c r="H1882" s="30">
        <v>4</v>
      </c>
      <c r="I1882" s="30">
        <v>8440.68</v>
      </c>
      <c r="J1882" s="38">
        <v>42479</v>
      </c>
      <c r="K1882" s="30">
        <v>12452</v>
      </c>
      <c r="L1882" s="19">
        <f>DAY(Таблица14[[#This Row],[Д/проводки]])</f>
        <v>19</v>
      </c>
      <c r="M1882" s="19">
        <f>MONTH(Таблица14[[#This Row],[Д/проводки]])</f>
        <v>4</v>
      </c>
      <c r="N1882" s="19">
        <f>YEAR(Таблица14[[#This Row],[Д/проводки]])</f>
        <v>2016</v>
      </c>
    </row>
    <row r="1883" spans="1:14" x14ac:dyDescent="0.25">
      <c r="A1883" s="30">
        <v>964285</v>
      </c>
      <c r="B1883" s="30" t="s">
        <v>939</v>
      </c>
      <c r="C1883" s="16" t="s">
        <v>3157</v>
      </c>
      <c r="D1883" s="16">
        <v>13</v>
      </c>
      <c r="E1883" s="16" t="s">
        <v>3206</v>
      </c>
      <c r="F1883" s="30" t="s">
        <v>811</v>
      </c>
      <c r="G1883" s="30">
        <v>1002</v>
      </c>
      <c r="H1883" s="30">
        <v>4</v>
      </c>
      <c r="I1883" s="30">
        <v>1972.92</v>
      </c>
      <c r="J1883" s="38">
        <v>42479</v>
      </c>
      <c r="K1883" s="30">
        <v>2880</v>
      </c>
      <c r="L1883" s="19">
        <f>DAY(Таблица14[[#This Row],[Д/проводки]])</f>
        <v>19</v>
      </c>
      <c r="M1883" s="19">
        <f>MONTH(Таблица14[[#This Row],[Д/проводки]])</f>
        <v>4</v>
      </c>
      <c r="N1883" s="19">
        <f>YEAR(Таблица14[[#This Row],[Д/проводки]])</f>
        <v>2016</v>
      </c>
    </row>
    <row r="1884" spans="1:14" x14ac:dyDescent="0.25">
      <c r="A1884" s="30">
        <v>405676</v>
      </c>
      <c r="B1884" s="30" t="s">
        <v>249</v>
      </c>
      <c r="C1884" s="16" t="s">
        <v>2967</v>
      </c>
      <c r="D1884" s="16">
        <v>15</v>
      </c>
      <c r="E1884" s="16" t="s">
        <v>2948</v>
      </c>
      <c r="F1884" s="30" t="s">
        <v>810</v>
      </c>
      <c r="G1884" s="30">
        <v>1001</v>
      </c>
      <c r="H1884" s="30">
        <v>4</v>
      </c>
      <c r="I1884" s="30">
        <v>9000</v>
      </c>
      <c r="J1884" s="38">
        <v>42480</v>
      </c>
      <c r="K1884" s="30">
        <v>11948.4</v>
      </c>
      <c r="L1884" s="19">
        <f>DAY(Таблица14[[#This Row],[Д/проводки]])</f>
        <v>20</v>
      </c>
      <c r="M1884" s="19">
        <f>MONTH(Таблица14[[#This Row],[Д/проводки]])</f>
        <v>4</v>
      </c>
      <c r="N1884" s="19">
        <f>YEAR(Таблица14[[#This Row],[Д/проводки]])</f>
        <v>2016</v>
      </c>
    </row>
    <row r="1885" spans="1:14" x14ac:dyDescent="0.25">
      <c r="A1885" s="30">
        <v>2039701</v>
      </c>
      <c r="B1885" s="30" t="s">
        <v>1037</v>
      </c>
      <c r="C1885" s="16" t="s">
        <v>3133</v>
      </c>
      <c r="D1885" s="16">
        <v>13</v>
      </c>
      <c r="E1885" s="16" t="s">
        <v>3206</v>
      </c>
      <c r="F1885" s="30" t="s">
        <v>811</v>
      </c>
      <c r="G1885" s="30">
        <v>1001</v>
      </c>
      <c r="H1885" s="30">
        <v>4</v>
      </c>
      <c r="I1885" s="30">
        <v>2021.8</v>
      </c>
      <c r="J1885" s="38">
        <v>42480</v>
      </c>
      <c r="K1885" s="30">
        <v>2984</v>
      </c>
      <c r="L1885" s="19">
        <f>DAY(Таблица14[[#This Row],[Д/проводки]])</f>
        <v>20</v>
      </c>
      <c r="M1885" s="19">
        <f>MONTH(Таблица14[[#This Row],[Д/проводки]])</f>
        <v>4</v>
      </c>
      <c r="N1885" s="19">
        <f>YEAR(Таблица14[[#This Row],[Д/проводки]])</f>
        <v>2016</v>
      </c>
    </row>
    <row r="1886" spans="1:14" x14ac:dyDescent="0.25">
      <c r="A1886" s="30">
        <v>408761</v>
      </c>
      <c r="B1886" s="30" t="s">
        <v>31</v>
      </c>
      <c r="C1886" s="16" t="s">
        <v>899</v>
      </c>
      <c r="D1886" s="16">
        <v>14</v>
      </c>
      <c r="E1886" s="16" t="s">
        <v>2938</v>
      </c>
      <c r="F1886" s="30" t="s">
        <v>810</v>
      </c>
      <c r="G1886" s="30">
        <v>1002</v>
      </c>
      <c r="H1886" s="30">
        <v>4</v>
      </c>
      <c r="I1886" s="30">
        <v>7406.76</v>
      </c>
      <c r="J1886" s="38">
        <v>42480</v>
      </c>
      <c r="K1886" s="30">
        <v>10924</v>
      </c>
      <c r="L1886" s="19">
        <f>DAY(Таблица14[[#This Row],[Д/проводки]])</f>
        <v>20</v>
      </c>
      <c r="M1886" s="19">
        <f>MONTH(Таблица14[[#This Row],[Д/проводки]])</f>
        <v>4</v>
      </c>
      <c r="N1886" s="19">
        <f>YEAR(Таблица14[[#This Row],[Д/проводки]])</f>
        <v>2016</v>
      </c>
    </row>
    <row r="1887" spans="1:14" x14ac:dyDescent="0.25">
      <c r="A1887" s="30">
        <v>820366</v>
      </c>
      <c r="B1887" s="30" t="s">
        <v>160</v>
      </c>
      <c r="C1887" s="16" t="s">
        <v>2954</v>
      </c>
      <c r="D1887" s="16">
        <v>15</v>
      </c>
      <c r="E1887" s="16" t="s">
        <v>2937</v>
      </c>
      <c r="F1887" s="30" t="s">
        <v>810</v>
      </c>
      <c r="G1887" s="30">
        <v>1002</v>
      </c>
      <c r="H1887" s="30">
        <v>4</v>
      </c>
      <c r="I1887" s="30">
        <v>8576.2800000000007</v>
      </c>
      <c r="J1887" s="38">
        <v>42480</v>
      </c>
      <c r="K1887" s="30">
        <v>11386.8</v>
      </c>
      <c r="L1887" s="19">
        <f>DAY(Таблица14[[#This Row],[Д/проводки]])</f>
        <v>20</v>
      </c>
      <c r="M1887" s="19">
        <f>MONTH(Таблица14[[#This Row],[Д/проводки]])</f>
        <v>4</v>
      </c>
      <c r="N1887" s="19">
        <f>YEAR(Таблица14[[#This Row],[Д/проводки]])</f>
        <v>2016</v>
      </c>
    </row>
    <row r="1888" spans="1:14" x14ac:dyDescent="0.25">
      <c r="A1888" s="30">
        <v>938155</v>
      </c>
      <c r="B1888" s="30" t="s">
        <v>973</v>
      </c>
      <c r="C1888" s="16" t="s">
        <v>3131</v>
      </c>
      <c r="D1888" s="16">
        <v>15</v>
      </c>
      <c r="E1888" s="16" t="s">
        <v>2949</v>
      </c>
      <c r="F1888" s="30" t="s">
        <v>811</v>
      </c>
      <c r="G1888" s="30">
        <v>1002</v>
      </c>
      <c r="H1888" s="30">
        <v>4</v>
      </c>
      <c r="I1888" s="30">
        <v>4351.8</v>
      </c>
      <c r="J1888" s="38">
        <v>42480</v>
      </c>
      <c r="K1888" s="30">
        <v>4920</v>
      </c>
      <c r="L1888" s="19">
        <f>DAY(Таблица14[[#This Row],[Д/проводки]])</f>
        <v>20</v>
      </c>
      <c r="M1888" s="19">
        <f>MONTH(Таблица14[[#This Row],[Д/проводки]])</f>
        <v>4</v>
      </c>
      <c r="N1888" s="19">
        <f>YEAR(Таблица14[[#This Row],[Д/проводки]])</f>
        <v>2016</v>
      </c>
    </row>
    <row r="1889" spans="1:14" x14ac:dyDescent="0.25">
      <c r="A1889" s="30">
        <v>12033231</v>
      </c>
      <c r="B1889" s="30" t="s">
        <v>3218</v>
      </c>
      <c r="C1889" s="16" t="s">
        <v>3218</v>
      </c>
      <c r="D1889" s="16" t="s">
        <v>3218</v>
      </c>
      <c r="E1889" s="16" t="s">
        <v>3218</v>
      </c>
      <c r="F1889" s="16" t="s">
        <v>3218</v>
      </c>
      <c r="G1889" s="30">
        <v>1002</v>
      </c>
      <c r="H1889" s="30">
        <v>4</v>
      </c>
      <c r="I1889" s="30">
        <v>12789.6</v>
      </c>
      <c r="J1889" s="38">
        <v>42480</v>
      </c>
      <c r="K1889" s="30">
        <v>16172</v>
      </c>
      <c r="L1889" s="19">
        <f>DAY(Таблица14[[#This Row],[Д/проводки]])</f>
        <v>20</v>
      </c>
      <c r="M1889" s="19">
        <f>MONTH(Таблица14[[#This Row],[Д/проводки]])</f>
        <v>4</v>
      </c>
      <c r="N1889" s="19">
        <f>YEAR(Таблица14[[#This Row],[Д/проводки]])</f>
        <v>2016</v>
      </c>
    </row>
    <row r="1890" spans="1:14" x14ac:dyDescent="0.25">
      <c r="A1890" s="30">
        <v>2039701</v>
      </c>
      <c r="B1890" s="30" t="s">
        <v>1037</v>
      </c>
      <c r="C1890" s="16" t="s">
        <v>3133</v>
      </c>
      <c r="D1890" s="16">
        <v>13</v>
      </c>
      <c r="E1890" s="16" t="s">
        <v>3206</v>
      </c>
      <c r="F1890" s="30" t="s">
        <v>811</v>
      </c>
      <c r="G1890" s="30">
        <v>1001</v>
      </c>
      <c r="H1890" s="30">
        <v>4</v>
      </c>
      <c r="I1890" s="30">
        <v>2021.8</v>
      </c>
      <c r="J1890" s="38">
        <v>42481</v>
      </c>
      <c r="K1890" s="30">
        <v>2984</v>
      </c>
      <c r="L1890" s="19">
        <f>DAY(Таблица14[[#This Row],[Д/проводки]])</f>
        <v>21</v>
      </c>
      <c r="M1890" s="19">
        <f>MONTH(Таблица14[[#This Row],[Д/проводки]])</f>
        <v>4</v>
      </c>
      <c r="N1890" s="19">
        <f>YEAR(Таблица14[[#This Row],[Д/проводки]])</f>
        <v>2016</v>
      </c>
    </row>
    <row r="1891" spans="1:14" x14ac:dyDescent="0.25">
      <c r="A1891" s="30">
        <v>2039703</v>
      </c>
      <c r="B1891" s="30" t="s">
        <v>1042</v>
      </c>
      <c r="C1891" s="16" t="s">
        <v>927</v>
      </c>
      <c r="D1891" s="16">
        <v>14</v>
      </c>
      <c r="E1891" s="16" t="s">
        <v>2941</v>
      </c>
      <c r="F1891" s="30" t="s">
        <v>811</v>
      </c>
      <c r="G1891" s="30">
        <v>1001</v>
      </c>
      <c r="H1891" s="30">
        <v>4</v>
      </c>
      <c r="I1891" s="30">
        <v>2530.56</v>
      </c>
      <c r="J1891" s="38">
        <v>42481</v>
      </c>
      <c r="K1891" s="30">
        <v>3732</v>
      </c>
      <c r="L1891" s="19">
        <f>DAY(Таблица14[[#This Row],[Д/проводки]])</f>
        <v>21</v>
      </c>
      <c r="M1891" s="19">
        <f>MONTH(Таблица14[[#This Row],[Д/проводки]])</f>
        <v>4</v>
      </c>
      <c r="N1891" s="19">
        <f>YEAR(Таблица14[[#This Row],[Д/проводки]])</f>
        <v>2016</v>
      </c>
    </row>
    <row r="1892" spans="1:14" x14ac:dyDescent="0.25">
      <c r="A1892" s="30">
        <v>12047179</v>
      </c>
      <c r="B1892" s="30" t="s">
        <v>3218</v>
      </c>
      <c r="C1892" s="16" t="s">
        <v>3218</v>
      </c>
      <c r="D1892" s="16" t="s">
        <v>3218</v>
      </c>
      <c r="E1892" s="16" t="s">
        <v>3218</v>
      </c>
      <c r="F1892" s="16" t="s">
        <v>3218</v>
      </c>
      <c r="G1892" s="30">
        <v>1001</v>
      </c>
      <c r="H1892" s="30">
        <v>4</v>
      </c>
      <c r="I1892" s="30">
        <v>7366</v>
      </c>
      <c r="J1892" s="38">
        <v>42481</v>
      </c>
      <c r="K1892" s="30">
        <v>9712</v>
      </c>
      <c r="L1892" s="19">
        <f>DAY(Таблица14[[#This Row],[Д/проводки]])</f>
        <v>21</v>
      </c>
      <c r="M1892" s="19">
        <f>MONTH(Таблица14[[#This Row],[Д/проводки]])</f>
        <v>4</v>
      </c>
      <c r="N1892" s="19">
        <f>YEAR(Таблица14[[#This Row],[Д/проводки]])</f>
        <v>2016</v>
      </c>
    </row>
    <row r="1893" spans="1:14" x14ac:dyDescent="0.25">
      <c r="A1893" s="30">
        <v>661575</v>
      </c>
      <c r="B1893" s="30" t="s">
        <v>605</v>
      </c>
      <c r="C1893" s="16" t="s">
        <v>2985</v>
      </c>
      <c r="D1893" s="16">
        <v>16</v>
      </c>
      <c r="E1893" s="16" t="s">
        <v>2950</v>
      </c>
      <c r="F1893" s="30" t="s">
        <v>810</v>
      </c>
      <c r="G1893" s="30">
        <v>1002</v>
      </c>
      <c r="H1893" s="30">
        <v>4</v>
      </c>
      <c r="I1893" s="30">
        <v>10339</v>
      </c>
      <c r="J1893" s="38">
        <v>42481</v>
      </c>
      <c r="K1893" s="30">
        <v>13727</v>
      </c>
      <c r="L1893" s="19">
        <f>DAY(Таблица14[[#This Row],[Д/проводки]])</f>
        <v>21</v>
      </c>
      <c r="M1893" s="19">
        <f>MONTH(Таблица14[[#This Row],[Д/проводки]])</f>
        <v>4</v>
      </c>
      <c r="N1893" s="19">
        <f>YEAR(Таблица14[[#This Row],[Д/проводки]])</f>
        <v>2016</v>
      </c>
    </row>
    <row r="1894" spans="1:14" x14ac:dyDescent="0.25">
      <c r="A1894" s="30">
        <v>12042147</v>
      </c>
      <c r="B1894" s="30" t="s">
        <v>3218</v>
      </c>
      <c r="C1894" s="16" t="s">
        <v>3218</v>
      </c>
      <c r="D1894" s="16" t="s">
        <v>3218</v>
      </c>
      <c r="E1894" s="16" t="s">
        <v>3218</v>
      </c>
      <c r="F1894" s="16" t="s">
        <v>3218</v>
      </c>
      <c r="G1894" s="30">
        <v>1002</v>
      </c>
      <c r="H1894" s="30">
        <v>4</v>
      </c>
      <c r="I1894" s="30">
        <v>12433.6</v>
      </c>
      <c r="J1894" s="38">
        <v>42481</v>
      </c>
      <c r="K1894" s="30">
        <v>16392</v>
      </c>
      <c r="L1894" s="19">
        <f>DAY(Таблица14[[#This Row],[Д/проводки]])</f>
        <v>21</v>
      </c>
      <c r="M1894" s="19">
        <f>MONTH(Таблица14[[#This Row],[Д/проводки]])</f>
        <v>4</v>
      </c>
      <c r="N1894" s="19">
        <f>YEAR(Таблица14[[#This Row],[Д/проводки]])</f>
        <v>2016</v>
      </c>
    </row>
    <row r="1895" spans="1:14" x14ac:dyDescent="0.25">
      <c r="A1895" s="30">
        <v>40149</v>
      </c>
      <c r="B1895" s="30" t="s">
        <v>776</v>
      </c>
      <c r="C1895" s="16" t="s">
        <v>3155</v>
      </c>
      <c r="D1895" s="16">
        <v>16</v>
      </c>
      <c r="E1895" s="16" t="s">
        <v>2950</v>
      </c>
      <c r="F1895" s="30" t="s">
        <v>810</v>
      </c>
      <c r="G1895" s="30">
        <v>1001</v>
      </c>
      <c r="H1895" s="30">
        <v>4</v>
      </c>
      <c r="I1895" s="30">
        <v>9593.24</v>
      </c>
      <c r="J1895" s="38">
        <v>42482</v>
      </c>
      <c r="K1895" s="30">
        <v>12737</v>
      </c>
      <c r="L1895" s="19">
        <f>DAY(Таблица14[[#This Row],[Д/проводки]])</f>
        <v>22</v>
      </c>
      <c r="M1895" s="19">
        <f>MONTH(Таблица14[[#This Row],[Д/проводки]])</f>
        <v>4</v>
      </c>
      <c r="N1895" s="19">
        <f>YEAR(Таблица14[[#This Row],[Д/проводки]])</f>
        <v>2016</v>
      </c>
    </row>
    <row r="1896" spans="1:14" x14ac:dyDescent="0.25">
      <c r="A1896" s="30">
        <v>40305</v>
      </c>
      <c r="B1896" s="30" t="s">
        <v>92</v>
      </c>
      <c r="C1896" s="16" t="s">
        <v>2963</v>
      </c>
      <c r="D1896" s="16">
        <v>15</v>
      </c>
      <c r="E1896" s="16" t="s">
        <v>2937</v>
      </c>
      <c r="F1896" s="30" t="s">
        <v>810</v>
      </c>
      <c r="G1896" s="30">
        <v>1001</v>
      </c>
      <c r="H1896" s="30">
        <v>4</v>
      </c>
      <c r="I1896" s="30">
        <v>8440.68</v>
      </c>
      <c r="J1896" s="38">
        <v>42482</v>
      </c>
      <c r="K1896" s="30">
        <v>11207</v>
      </c>
      <c r="L1896" s="19">
        <f>DAY(Таблица14[[#This Row],[Д/проводки]])</f>
        <v>22</v>
      </c>
      <c r="M1896" s="19">
        <f>MONTH(Таблица14[[#This Row],[Д/проводки]])</f>
        <v>4</v>
      </c>
      <c r="N1896" s="19">
        <f>YEAR(Таблица14[[#This Row],[Д/проводки]])</f>
        <v>2016</v>
      </c>
    </row>
    <row r="1897" spans="1:14" x14ac:dyDescent="0.25">
      <c r="A1897" s="30">
        <v>12049212</v>
      </c>
      <c r="B1897" s="30" t="s">
        <v>3218</v>
      </c>
      <c r="C1897" s="16" t="s">
        <v>3218</v>
      </c>
      <c r="D1897" s="16" t="s">
        <v>3218</v>
      </c>
      <c r="E1897" s="16" t="s">
        <v>3218</v>
      </c>
      <c r="F1897" s="16" t="s">
        <v>3218</v>
      </c>
      <c r="G1897" s="30">
        <v>1001</v>
      </c>
      <c r="H1897" s="30">
        <v>1</v>
      </c>
      <c r="I1897" s="30">
        <v>2177.9</v>
      </c>
      <c r="J1897" s="38">
        <v>42482</v>
      </c>
      <c r="K1897" s="30">
        <v>10940</v>
      </c>
      <c r="L1897" s="19">
        <f>DAY(Таблица14[[#This Row],[Д/проводки]])</f>
        <v>22</v>
      </c>
      <c r="M1897" s="19">
        <f>MONTH(Таблица14[[#This Row],[Д/проводки]])</f>
        <v>4</v>
      </c>
      <c r="N1897" s="19">
        <f>YEAR(Таблица14[[#This Row],[Д/проводки]])</f>
        <v>2016</v>
      </c>
    </row>
    <row r="1898" spans="1:14" x14ac:dyDescent="0.25">
      <c r="A1898" s="30">
        <v>37664</v>
      </c>
      <c r="B1898" s="30" t="s">
        <v>310</v>
      </c>
      <c r="C1898" s="16" t="s">
        <v>3129</v>
      </c>
      <c r="D1898" s="16">
        <v>13</v>
      </c>
      <c r="E1898" s="16" t="s">
        <v>3206</v>
      </c>
      <c r="F1898" s="30" t="s">
        <v>810</v>
      </c>
      <c r="G1898" s="30">
        <v>1002</v>
      </c>
      <c r="H1898" s="30">
        <v>4</v>
      </c>
      <c r="I1898" s="30">
        <v>5464.4</v>
      </c>
      <c r="J1898" s="38">
        <v>42482</v>
      </c>
      <c r="K1898" s="30">
        <v>7254</v>
      </c>
      <c r="L1898" s="19">
        <f>DAY(Таблица14[[#This Row],[Д/проводки]])</f>
        <v>22</v>
      </c>
      <c r="M1898" s="19">
        <f>MONTH(Таблица14[[#This Row],[Д/проводки]])</f>
        <v>4</v>
      </c>
      <c r="N1898" s="19">
        <f>YEAR(Таблица14[[#This Row],[Д/проводки]])</f>
        <v>2016</v>
      </c>
    </row>
    <row r="1899" spans="1:14" x14ac:dyDescent="0.25">
      <c r="A1899" s="30">
        <v>661644</v>
      </c>
      <c r="B1899" s="30" t="s">
        <v>682</v>
      </c>
      <c r="C1899" s="16" t="s">
        <v>877</v>
      </c>
      <c r="D1899" s="16">
        <v>16</v>
      </c>
      <c r="E1899" s="16" t="s">
        <v>2950</v>
      </c>
      <c r="F1899" s="30" t="s">
        <v>810</v>
      </c>
      <c r="G1899" s="30">
        <v>1002</v>
      </c>
      <c r="H1899" s="30">
        <v>4</v>
      </c>
      <c r="I1899" s="30">
        <v>10339</v>
      </c>
      <c r="J1899" s="38">
        <v>42482</v>
      </c>
      <c r="K1899" s="30">
        <v>13726.8</v>
      </c>
      <c r="L1899" s="19">
        <f>DAY(Таблица14[[#This Row],[Д/проводки]])</f>
        <v>22</v>
      </c>
      <c r="M1899" s="19">
        <f>MONTH(Таблица14[[#This Row],[Д/проводки]])</f>
        <v>4</v>
      </c>
      <c r="N1899" s="19">
        <f>YEAR(Таблица14[[#This Row],[Д/проводки]])</f>
        <v>2016</v>
      </c>
    </row>
    <row r="1900" spans="1:14" x14ac:dyDescent="0.25">
      <c r="A1900" s="30">
        <v>2039704</v>
      </c>
      <c r="B1900" s="30" t="s">
        <v>1041</v>
      </c>
      <c r="C1900" s="16" t="s">
        <v>899</v>
      </c>
      <c r="D1900" s="16">
        <v>14</v>
      </c>
      <c r="E1900" s="16" t="s">
        <v>2938</v>
      </c>
      <c r="F1900" s="30" t="s">
        <v>811</v>
      </c>
      <c r="G1900" s="30">
        <v>1002</v>
      </c>
      <c r="H1900" s="30">
        <v>4</v>
      </c>
      <c r="I1900" s="30">
        <v>3464.12</v>
      </c>
      <c r="J1900" s="38">
        <v>42482</v>
      </c>
      <c r="K1900" s="30">
        <v>5108</v>
      </c>
      <c r="L1900" s="19">
        <f>DAY(Таблица14[[#This Row],[Д/проводки]])</f>
        <v>22</v>
      </c>
      <c r="M1900" s="19">
        <f>MONTH(Таблица14[[#This Row],[Д/проводки]])</f>
        <v>4</v>
      </c>
      <c r="N1900" s="19">
        <f>YEAR(Таблица14[[#This Row],[Д/проводки]])</f>
        <v>2016</v>
      </c>
    </row>
    <row r="1901" spans="1:14" x14ac:dyDescent="0.25">
      <c r="A1901" s="30">
        <v>12049068</v>
      </c>
      <c r="B1901" s="30" t="s">
        <v>3218</v>
      </c>
      <c r="C1901" s="16" t="s">
        <v>3218</v>
      </c>
      <c r="D1901" s="16" t="s">
        <v>3218</v>
      </c>
      <c r="E1901" s="16" t="s">
        <v>3218</v>
      </c>
      <c r="F1901" s="16" t="s">
        <v>3218</v>
      </c>
      <c r="G1901" s="30">
        <v>1002</v>
      </c>
      <c r="H1901" s="30">
        <v>4</v>
      </c>
      <c r="I1901" s="30">
        <v>9542</v>
      </c>
      <c r="J1901" s="38">
        <v>42482</v>
      </c>
      <c r="K1901" s="30">
        <v>12580</v>
      </c>
      <c r="L1901" s="19">
        <f>DAY(Таблица14[[#This Row],[Д/проводки]])</f>
        <v>22</v>
      </c>
      <c r="M1901" s="19">
        <f>MONTH(Таблица14[[#This Row],[Д/проводки]])</f>
        <v>4</v>
      </c>
      <c r="N1901" s="19">
        <f>YEAR(Таблица14[[#This Row],[Д/проводки]])</f>
        <v>2016</v>
      </c>
    </row>
    <row r="1902" spans="1:14" x14ac:dyDescent="0.25">
      <c r="A1902" s="30">
        <v>408795</v>
      </c>
      <c r="B1902" s="30" t="s">
        <v>56</v>
      </c>
      <c r="C1902" s="16" t="s">
        <v>2953</v>
      </c>
      <c r="D1902" s="16">
        <v>14</v>
      </c>
      <c r="E1902" s="16" t="s">
        <v>2938</v>
      </c>
      <c r="F1902" s="30" t="s">
        <v>810</v>
      </c>
      <c r="G1902" s="30">
        <v>1001</v>
      </c>
      <c r="H1902" s="30">
        <v>4</v>
      </c>
      <c r="I1902" s="30">
        <v>7406.76</v>
      </c>
      <c r="J1902" s="38">
        <v>42483</v>
      </c>
      <c r="K1902" s="30">
        <v>9831.6</v>
      </c>
      <c r="L1902" s="19">
        <f>DAY(Таблица14[[#This Row],[Д/проводки]])</f>
        <v>23</v>
      </c>
      <c r="M1902" s="19">
        <f>MONTH(Таблица14[[#This Row],[Д/проводки]])</f>
        <v>4</v>
      </c>
      <c r="N1902" s="19">
        <f>YEAR(Таблица14[[#This Row],[Д/проводки]])</f>
        <v>2016</v>
      </c>
    </row>
    <row r="1903" spans="1:14" x14ac:dyDescent="0.25">
      <c r="A1903" s="30">
        <v>447809</v>
      </c>
      <c r="B1903" s="30" t="s">
        <v>873</v>
      </c>
      <c r="C1903" s="16" t="s">
        <v>872</v>
      </c>
      <c r="D1903" s="16">
        <v>15</v>
      </c>
      <c r="E1903" s="16" t="s">
        <v>2948</v>
      </c>
      <c r="F1903" s="30" t="s">
        <v>811</v>
      </c>
      <c r="G1903" s="30">
        <v>1001</v>
      </c>
      <c r="H1903" s="30">
        <v>4</v>
      </c>
      <c r="I1903" s="30">
        <v>4561.24</v>
      </c>
      <c r="J1903" s="38">
        <v>42483</v>
      </c>
      <c r="K1903" s="30">
        <v>5676</v>
      </c>
      <c r="L1903" s="19">
        <f>DAY(Таблица14[[#This Row],[Д/проводки]])</f>
        <v>23</v>
      </c>
      <c r="M1903" s="19">
        <f>MONTH(Таблица14[[#This Row],[Д/проводки]])</f>
        <v>4</v>
      </c>
      <c r="N1903" s="19">
        <f>YEAR(Таблица14[[#This Row],[Д/проводки]])</f>
        <v>2016</v>
      </c>
    </row>
    <row r="1904" spans="1:14" x14ac:dyDescent="0.25">
      <c r="A1904" s="30">
        <v>496767</v>
      </c>
      <c r="B1904" s="30" t="s">
        <v>2719</v>
      </c>
      <c r="C1904" s="16" t="s">
        <v>3016</v>
      </c>
      <c r="D1904" s="16">
        <v>15</v>
      </c>
      <c r="E1904" s="16" t="s">
        <v>2946</v>
      </c>
      <c r="F1904" s="30" t="s">
        <v>811</v>
      </c>
      <c r="G1904" s="30">
        <v>1001</v>
      </c>
      <c r="H1904" s="30">
        <v>4</v>
      </c>
      <c r="I1904" s="30">
        <v>4561.24</v>
      </c>
      <c r="J1904" s="38">
        <v>42483</v>
      </c>
      <c r="K1904" s="30">
        <v>4040</v>
      </c>
      <c r="L1904" s="19">
        <f>DAY(Таблица14[[#This Row],[Д/проводки]])</f>
        <v>23</v>
      </c>
      <c r="M1904" s="19">
        <f>MONTH(Таблица14[[#This Row],[Д/проводки]])</f>
        <v>4</v>
      </c>
      <c r="N1904" s="19">
        <f>YEAR(Таблица14[[#This Row],[Д/проводки]])</f>
        <v>2016</v>
      </c>
    </row>
    <row r="1905" spans="1:14" x14ac:dyDescent="0.25">
      <c r="A1905" s="30">
        <v>661738</v>
      </c>
      <c r="B1905" s="30" t="s">
        <v>150</v>
      </c>
      <c r="C1905" s="16" t="s">
        <v>2632</v>
      </c>
      <c r="D1905" s="16">
        <v>15</v>
      </c>
      <c r="E1905" s="16" t="s">
        <v>2937</v>
      </c>
      <c r="F1905" s="30" t="s">
        <v>810</v>
      </c>
      <c r="G1905" s="30">
        <v>1001</v>
      </c>
      <c r="H1905" s="30">
        <v>4</v>
      </c>
      <c r="I1905" s="30">
        <v>9000</v>
      </c>
      <c r="J1905" s="38">
        <v>42483</v>
      </c>
      <c r="K1905" s="30">
        <v>13276</v>
      </c>
      <c r="L1905" s="19">
        <f>DAY(Таблица14[[#This Row],[Д/проводки]])</f>
        <v>23</v>
      </c>
      <c r="M1905" s="19">
        <f>MONTH(Таблица14[[#This Row],[Д/проводки]])</f>
        <v>4</v>
      </c>
      <c r="N1905" s="19">
        <f>YEAR(Таблица14[[#This Row],[Д/проводки]])</f>
        <v>2016</v>
      </c>
    </row>
    <row r="1906" spans="1:14" x14ac:dyDescent="0.25">
      <c r="A1906" s="30">
        <v>964285</v>
      </c>
      <c r="B1906" s="30" t="s">
        <v>939</v>
      </c>
      <c r="C1906" s="16" t="s">
        <v>3157</v>
      </c>
      <c r="D1906" s="16">
        <v>13</v>
      </c>
      <c r="E1906" s="16" t="s">
        <v>3206</v>
      </c>
      <c r="F1906" s="30" t="s">
        <v>811</v>
      </c>
      <c r="G1906" s="30">
        <v>1001</v>
      </c>
      <c r="H1906" s="30">
        <v>2</v>
      </c>
      <c r="I1906" s="30">
        <v>1027.56</v>
      </c>
      <c r="J1906" s="38">
        <v>42483</v>
      </c>
      <c r="K1906" s="30">
        <v>1440</v>
      </c>
      <c r="L1906" s="19">
        <f>DAY(Таблица14[[#This Row],[Д/проводки]])</f>
        <v>23</v>
      </c>
      <c r="M1906" s="19">
        <f>MONTH(Таблица14[[#This Row],[Д/проводки]])</f>
        <v>4</v>
      </c>
      <c r="N1906" s="19">
        <f>YEAR(Таблица14[[#This Row],[Д/проводки]])</f>
        <v>2016</v>
      </c>
    </row>
    <row r="1907" spans="1:14" x14ac:dyDescent="0.25">
      <c r="A1907" s="30">
        <v>2039647</v>
      </c>
      <c r="B1907" s="30" t="s">
        <v>1058</v>
      </c>
      <c r="C1907" s="16" t="s">
        <v>2954</v>
      </c>
      <c r="D1907" s="16">
        <v>15</v>
      </c>
      <c r="E1907" s="16" t="s">
        <v>2937</v>
      </c>
      <c r="F1907" s="30" t="s">
        <v>810</v>
      </c>
      <c r="G1907" s="30">
        <v>1001</v>
      </c>
      <c r="H1907" s="30">
        <v>4</v>
      </c>
      <c r="I1907" s="30">
        <v>10672.44</v>
      </c>
      <c r="J1907" s="38">
        <v>42483</v>
      </c>
      <c r="K1907" s="30">
        <v>14166</v>
      </c>
      <c r="L1907" s="19">
        <f>DAY(Таблица14[[#This Row],[Д/проводки]])</f>
        <v>23</v>
      </c>
      <c r="M1907" s="19">
        <f>MONTH(Таблица14[[#This Row],[Д/проводки]])</f>
        <v>4</v>
      </c>
      <c r="N1907" s="19">
        <f>YEAR(Таблица14[[#This Row],[Д/проводки]])</f>
        <v>2016</v>
      </c>
    </row>
    <row r="1908" spans="1:14" x14ac:dyDescent="0.25">
      <c r="A1908" s="30">
        <v>445811</v>
      </c>
      <c r="B1908" s="30" t="s">
        <v>921</v>
      </c>
      <c r="C1908" s="16" t="s">
        <v>3133</v>
      </c>
      <c r="D1908" s="16">
        <v>13</v>
      </c>
      <c r="E1908" s="16" t="s">
        <v>3206</v>
      </c>
      <c r="F1908" s="30" t="s">
        <v>811</v>
      </c>
      <c r="G1908" s="30">
        <v>1002</v>
      </c>
      <c r="H1908" s="30">
        <v>2</v>
      </c>
      <c r="I1908" s="30">
        <v>995.02</v>
      </c>
      <c r="J1908" s="38">
        <v>42483</v>
      </c>
      <c r="K1908" s="30">
        <v>1440</v>
      </c>
      <c r="L1908" s="19">
        <f>DAY(Таблица14[[#This Row],[Д/проводки]])</f>
        <v>23</v>
      </c>
      <c r="M1908" s="19">
        <f>MONTH(Таблица14[[#This Row],[Д/проводки]])</f>
        <v>4</v>
      </c>
      <c r="N1908" s="19">
        <f>YEAR(Таблица14[[#This Row],[Д/проводки]])</f>
        <v>2016</v>
      </c>
    </row>
    <row r="1909" spans="1:14" x14ac:dyDescent="0.25">
      <c r="A1909" s="30">
        <v>447847</v>
      </c>
      <c r="B1909" s="30" t="s">
        <v>891</v>
      </c>
      <c r="C1909" s="16" t="s">
        <v>2991</v>
      </c>
      <c r="D1909" s="16">
        <v>16</v>
      </c>
      <c r="E1909" s="16" t="s">
        <v>2950</v>
      </c>
      <c r="F1909" s="30" t="s">
        <v>811</v>
      </c>
      <c r="G1909" s="30">
        <v>1002</v>
      </c>
      <c r="H1909" s="30">
        <v>4</v>
      </c>
      <c r="I1909" s="30">
        <v>4591.4399999999996</v>
      </c>
      <c r="J1909" s="38">
        <v>42483</v>
      </c>
      <c r="K1909" s="30">
        <v>5224</v>
      </c>
      <c r="L1909" s="19">
        <f>DAY(Таблица14[[#This Row],[Д/проводки]])</f>
        <v>23</v>
      </c>
      <c r="M1909" s="19">
        <f>MONTH(Таблица14[[#This Row],[Д/проводки]])</f>
        <v>4</v>
      </c>
      <c r="N1909" s="19">
        <f>YEAR(Таблица14[[#This Row],[Д/проводки]])</f>
        <v>2016</v>
      </c>
    </row>
    <row r="1910" spans="1:14" x14ac:dyDescent="0.25">
      <c r="A1910" s="30">
        <v>665914</v>
      </c>
      <c r="B1910" s="30" t="s">
        <v>213</v>
      </c>
      <c r="C1910" s="16" t="s">
        <v>3152</v>
      </c>
      <c r="D1910" s="16">
        <v>14</v>
      </c>
      <c r="E1910" s="16" t="s">
        <v>3209</v>
      </c>
      <c r="F1910" s="30" t="s">
        <v>810</v>
      </c>
      <c r="G1910" s="30">
        <v>1002</v>
      </c>
      <c r="H1910" s="30">
        <v>4</v>
      </c>
      <c r="I1910" s="30">
        <v>5423.72</v>
      </c>
      <c r="J1910" s="38">
        <v>42483</v>
      </c>
      <c r="K1910" s="30">
        <v>8556</v>
      </c>
      <c r="L1910" s="19">
        <f>DAY(Таблица14[[#This Row],[Д/проводки]])</f>
        <v>23</v>
      </c>
      <c r="M1910" s="19">
        <f>MONTH(Таблица14[[#This Row],[Д/проводки]])</f>
        <v>4</v>
      </c>
      <c r="N1910" s="19">
        <f>YEAR(Таблица14[[#This Row],[Д/проводки]])</f>
        <v>2016</v>
      </c>
    </row>
    <row r="1911" spans="1:14" x14ac:dyDescent="0.25">
      <c r="A1911" s="30">
        <v>763966</v>
      </c>
      <c r="B1911" s="30" t="s">
        <v>123</v>
      </c>
      <c r="C1911" s="16" t="s">
        <v>2947</v>
      </c>
      <c r="D1911" s="16">
        <v>15</v>
      </c>
      <c r="E1911" s="16" t="s">
        <v>2937</v>
      </c>
      <c r="F1911" s="30" t="s">
        <v>810</v>
      </c>
      <c r="G1911" s="30">
        <v>1002</v>
      </c>
      <c r="H1911" s="30">
        <v>4</v>
      </c>
      <c r="I1911" s="30">
        <v>8576.2800000000007</v>
      </c>
      <c r="J1911" s="38">
        <v>42483</v>
      </c>
      <c r="K1911" s="30">
        <v>11386.8</v>
      </c>
      <c r="L1911" s="19">
        <f>DAY(Таблица14[[#This Row],[Д/проводки]])</f>
        <v>23</v>
      </c>
      <c r="M1911" s="19">
        <f>MONTH(Таблица14[[#This Row],[Д/проводки]])</f>
        <v>4</v>
      </c>
      <c r="N1911" s="19">
        <f>YEAR(Таблица14[[#This Row],[Д/проводки]])</f>
        <v>2016</v>
      </c>
    </row>
    <row r="1912" spans="1:14" x14ac:dyDescent="0.25">
      <c r="A1912" s="30">
        <v>759254</v>
      </c>
      <c r="B1912" s="30" t="s">
        <v>256</v>
      </c>
      <c r="C1912" s="16" t="s">
        <v>872</v>
      </c>
      <c r="D1912" s="16">
        <v>15</v>
      </c>
      <c r="E1912" s="16" t="s">
        <v>2948</v>
      </c>
      <c r="F1912" s="30" t="s">
        <v>810</v>
      </c>
      <c r="G1912" s="30">
        <v>1001</v>
      </c>
      <c r="H1912" s="30">
        <v>4</v>
      </c>
      <c r="I1912" s="30">
        <v>8576.2800000000007</v>
      </c>
      <c r="J1912" s="38">
        <v>42484</v>
      </c>
      <c r="K1912" s="30">
        <v>11386.8</v>
      </c>
      <c r="L1912" s="19">
        <f>DAY(Таблица14[[#This Row],[Д/проводки]])</f>
        <v>24</v>
      </c>
      <c r="M1912" s="19">
        <f>MONTH(Таблица14[[#This Row],[Д/проводки]])</f>
        <v>4</v>
      </c>
      <c r="N1912" s="19">
        <f>YEAR(Таблица14[[#This Row],[Д/проводки]])</f>
        <v>2016</v>
      </c>
    </row>
    <row r="1913" spans="1:14" x14ac:dyDescent="0.25">
      <c r="A1913" s="30">
        <v>2039703</v>
      </c>
      <c r="B1913" s="30" t="s">
        <v>1042</v>
      </c>
      <c r="C1913" s="16" t="s">
        <v>927</v>
      </c>
      <c r="D1913" s="16">
        <v>14</v>
      </c>
      <c r="E1913" s="16" t="s">
        <v>2941</v>
      </c>
      <c r="F1913" s="30" t="s">
        <v>811</v>
      </c>
      <c r="G1913" s="30">
        <v>1001</v>
      </c>
      <c r="H1913" s="30">
        <v>4</v>
      </c>
      <c r="I1913" s="30">
        <v>2530.56</v>
      </c>
      <c r="J1913" s="38">
        <v>42484</v>
      </c>
      <c r="K1913" s="30">
        <v>3732</v>
      </c>
      <c r="L1913" s="19">
        <f>DAY(Таблица14[[#This Row],[Д/проводки]])</f>
        <v>24</v>
      </c>
      <c r="M1913" s="19">
        <f>MONTH(Таблица14[[#This Row],[Д/проводки]])</f>
        <v>4</v>
      </c>
      <c r="N1913" s="19">
        <f>YEAR(Таблица14[[#This Row],[Д/проводки]])</f>
        <v>2016</v>
      </c>
    </row>
    <row r="1914" spans="1:14" x14ac:dyDescent="0.25">
      <c r="A1914" s="30">
        <v>662402</v>
      </c>
      <c r="B1914" s="30" t="s">
        <v>585</v>
      </c>
      <c r="C1914" s="16" t="s">
        <v>962</v>
      </c>
      <c r="D1914" s="16">
        <v>16</v>
      </c>
      <c r="E1914" s="16" t="s">
        <v>2950</v>
      </c>
      <c r="F1914" s="30" t="s">
        <v>810</v>
      </c>
      <c r="G1914" s="30">
        <v>1002</v>
      </c>
      <c r="H1914" s="30">
        <v>4</v>
      </c>
      <c r="I1914" s="30">
        <v>10339</v>
      </c>
      <c r="J1914" s="38">
        <v>42484</v>
      </c>
      <c r="K1914" s="30">
        <v>13726.8</v>
      </c>
      <c r="L1914" s="19">
        <f>DAY(Таблица14[[#This Row],[Д/проводки]])</f>
        <v>24</v>
      </c>
      <c r="M1914" s="19">
        <f>MONTH(Таблица14[[#This Row],[Д/проводки]])</f>
        <v>4</v>
      </c>
      <c r="N1914" s="19">
        <f>YEAR(Таблица14[[#This Row],[Д/проводки]])</f>
        <v>2016</v>
      </c>
    </row>
    <row r="1915" spans="1:14" x14ac:dyDescent="0.25">
      <c r="A1915" s="30">
        <v>2031426</v>
      </c>
      <c r="B1915" s="30" t="s">
        <v>1018</v>
      </c>
      <c r="C1915" s="16" t="s">
        <v>2694</v>
      </c>
      <c r="D1915" s="16">
        <v>17</v>
      </c>
      <c r="E1915" s="16" t="s">
        <v>2993</v>
      </c>
      <c r="F1915" s="30" t="s">
        <v>810</v>
      </c>
      <c r="G1915" s="30">
        <v>1002</v>
      </c>
      <c r="H1915" s="30">
        <v>4</v>
      </c>
      <c r="I1915" s="30">
        <v>12847.44</v>
      </c>
      <c r="J1915" s="38">
        <v>42484</v>
      </c>
      <c r="K1915" s="30">
        <v>17056.8</v>
      </c>
      <c r="L1915" s="19">
        <f>DAY(Таблица14[[#This Row],[Д/проводки]])</f>
        <v>24</v>
      </c>
      <c r="M1915" s="19">
        <f>MONTH(Таблица14[[#This Row],[Д/проводки]])</f>
        <v>4</v>
      </c>
      <c r="N1915" s="19">
        <f>YEAR(Таблица14[[#This Row],[Д/проводки]])</f>
        <v>2016</v>
      </c>
    </row>
    <row r="1916" spans="1:14" x14ac:dyDescent="0.25">
      <c r="A1916" s="30">
        <v>820365</v>
      </c>
      <c r="B1916" s="30" t="s">
        <v>557</v>
      </c>
      <c r="C1916" s="16" t="s">
        <v>2982</v>
      </c>
      <c r="D1916" s="16">
        <v>15</v>
      </c>
      <c r="E1916" s="16" t="s">
        <v>2949</v>
      </c>
      <c r="F1916" s="30" t="s">
        <v>810</v>
      </c>
      <c r="G1916" s="30">
        <v>1001</v>
      </c>
      <c r="H1916" s="30">
        <v>4</v>
      </c>
      <c r="I1916" s="30">
        <v>9000</v>
      </c>
      <c r="J1916" s="38">
        <v>42485</v>
      </c>
      <c r="K1916" s="30">
        <v>13276</v>
      </c>
      <c r="L1916" s="19">
        <f>DAY(Таблица14[[#This Row],[Д/проводки]])</f>
        <v>25</v>
      </c>
      <c r="M1916" s="19">
        <f>MONTH(Таблица14[[#This Row],[Д/проводки]])</f>
        <v>4</v>
      </c>
      <c r="N1916" s="19">
        <f>YEAR(Таблица14[[#This Row],[Д/проводки]])</f>
        <v>2016</v>
      </c>
    </row>
    <row r="1917" spans="1:14" x14ac:dyDescent="0.25">
      <c r="A1917" s="30">
        <v>663960</v>
      </c>
      <c r="B1917" s="30" t="s">
        <v>378</v>
      </c>
      <c r="C1917" s="16" t="s">
        <v>918</v>
      </c>
      <c r="D1917" s="16">
        <v>16</v>
      </c>
      <c r="E1917" s="16" t="s">
        <v>2970</v>
      </c>
      <c r="F1917" s="30" t="s">
        <v>810</v>
      </c>
      <c r="G1917" s="30">
        <v>1002</v>
      </c>
      <c r="H1917" s="30">
        <v>4</v>
      </c>
      <c r="I1917" s="30">
        <v>10339</v>
      </c>
      <c r="J1917" s="38">
        <v>42485</v>
      </c>
      <c r="K1917" s="30">
        <v>15252</v>
      </c>
      <c r="L1917" s="19">
        <f>DAY(Таблица14[[#This Row],[Д/проводки]])</f>
        <v>25</v>
      </c>
      <c r="M1917" s="19">
        <f>MONTH(Таблица14[[#This Row],[Д/проводки]])</f>
        <v>4</v>
      </c>
      <c r="N1917" s="19">
        <f>YEAR(Таблица14[[#This Row],[Д/проводки]])</f>
        <v>2016</v>
      </c>
    </row>
    <row r="1918" spans="1:14" x14ac:dyDescent="0.25">
      <c r="A1918" s="30">
        <v>408992</v>
      </c>
      <c r="B1918" s="30" t="s">
        <v>644</v>
      </c>
      <c r="C1918" s="16" t="s">
        <v>2988</v>
      </c>
      <c r="D1918" s="16">
        <v>16</v>
      </c>
      <c r="E1918" s="16" t="s">
        <v>2950</v>
      </c>
      <c r="F1918" s="30" t="s">
        <v>810</v>
      </c>
      <c r="G1918" s="30">
        <v>1002</v>
      </c>
      <c r="H1918" s="30">
        <v>4</v>
      </c>
      <c r="I1918" s="30">
        <v>10847.44</v>
      </c>
      <c r="J1918" s="38">
        <v>42486</v>
      </c>
      <c r="K1918" s="30">
        <v>14400</v>
      </c>
      <c r="L1918" s="19">
        <f>DAY(Таблица14[[#This Row],[Д/проводки]])</f>
        <v>26</v>
      </c>
      <c r="M1918" s="19">
        <f>MONTH(Таблица14[[#This Row],[Д/проводки]])</f>
        <v>4</v>
      </c>
      <c r="N1918" s="19">
        <f>YEAR(Таблица14[[#This Row],[Д/проводки]])</f>
        <v>2016</v>
      </c>
    </row>
    <row r="1919" spans="1:14" x14ac:dyDescent="0.25">
      <c r="A1919" s="30">
        <v>665757</v>
      </c>
      <c r="B1919" s="30" t="s">
        <v>1157</v>
      </c>
      <c r="C1919" s="16" t="s">
        <v>2992</v>
      </c>
      <c r="D1919" s="16">
        <v>16</v>
      </c>
      <c r="E1919" s="16" t="s">
        <v>2950</v>
      </c>
      <c r="F1919" s="30" t="s">
        <v>810</v>
      </c>
      <c r="G1919" s="30">
        <v>1001</v>
      </c>
      <c r="H1919" s="30">
        <v>4</v>
      </c>
      <c r="I1919" s="30">
        <v>10339</v>
      </c>
      <c r="J1919" s="38">
        <v>42487</v>
      </c>
      <c r="K1919" s="30">
        <v>15252</v>
      </c>
      <c r="L1919" s="19">
        <f>DAY(Таблица14[[#This Row],[Д/проводки]])</f>
        <v>27</v>
      </c>
      <c r="M1919" s="19">
        <f>MONTH(Таблица14[[#This Row],[Д/проводки]])</f>
        <v>4</v>
      </c>
      <c r="N1919" s="19">
        <f>YEAR(Таблица14[[#This Row],[Д/проводки]])</f>
        <v>2016</v>
      </c>
    </row>
    <row r="1920" spans="1:14" x14ac:dyDescent="0.25">
      <c r="A1920" s="30">
        <v>938847</v>
      </c>
      <c r="B1920" s="30" t="s">
        <v>631</v>
      </c>
      <c r="C1920" s="16" t="s">
        <v>2987</v>
      </c>
      <c r="D1920" s="16">
        <v>16</v>
      </c>
      <c r="E1920" s="16" t="s">
        <v>2950</v>
      </c>
      <c r="F1920" s="30" t="s">
        <v>810</v>
      </c>
      <c r="G1920" s="30">
        <v>1001</v>
      </c>
      <c r="H1920" s="30">
        <v>4</v>
      </c>
      <c r="I1920" s="30">
        <v>10847.44</v>
      </c>
      <c r="J1920" s="38">
        <v>42487</v>
      </c>
      <c r="K1920" s="30">
        <v>14400</v>
      </c>
      <c r="L1920" s="19">
        <f>DAY(Таблица14[[#This Row],[Д/проводки]])</f>
        <v>27</v>
      </c>
      <c r="M1920" s="19">
        <f>MONTH(Таблица14[[#This Row],[Д/проводки]])</f>
        <v>4</v>
      </c>
      <c r="N1920" s="19">
        <f>YEAR(Таблица14[[#This Row],[Д/проводки]])</f>
        <v>2016</v>
      </c>
    </row>
    <row r="1921" spans="1:14" x14ac:dyDescent="0.25">
      <c r="A1921" s="30">
        <v>941464</v>
      </c>
      <c r="B1921" s="30" t="s">
        <v>923</v>
      </c>
      <c r="C1921" s="16" t="s">
        <v>3133</v>
      </c>
      <c r="D1921" s="16">
        <v>13</v>
      </c>
      <c r="E1921" s="16" t="s">
        <v>3206</v>
      </c>
      <c r="F1921" s="30" t="s">
        <v>811</v>
      </c>
      <c r="G1921" s="30">
        <v>1001</v>
      </c>
      <c r="H1921" s="30">
        <v>1</v>
      </c>
      <c r="I1921" s="30">
        <v>514.29</v>
      </c>
      <c r="J1921" s="38">
        <v>42487</v>
      </c>
      <c r="K1921" s="30">
        <v>720</v>
      </c>
      <c r="L1921" s="19">
        <f>DAY(Таблица14[[#This Row],[Д/проводки]])</f>
        <v>27</v>
      </c>
      <c r="M1921" s="19">
        <f>MONTH(Таблица14[[#This Row],[Д/проводки]])</f>
        <v>4</v>
      </c>
      <c r="N1921" s="19">
        <f>YEAR(Таблица14[[#This Row],[Д/проводки]])</f>
        <v>2016</v>
      </c>
    </row>
    <row r="1922" spans="1:14" x14ac:dyDescent="0.25">
      <c r="A1922" s="30">
        <v>661900</v>
      </c>
      <c r="B1922" s="30" t="s">
        <v>327</v>
      </c>
      <c r="C1922" s="16" t="s">
        <v>927</v>
      </c>
      <c r="D1922" s="16">
        <v>14</v>
      </c>
      <c r="E1922" s="16" t="s">
        <v>2941</v>
      </c>
      <c r="F1922" s="30" t="s">
        <v>810</v>
      </c>
      <c r="G1922" s="30">
        <v>1002</v>
      </c>
      <c r="H1922" s="30">
        <v>4</v>
      </c>
      <c r="I1922" s="30">
        <v>7050.84</v>
      </c>
      <c r="J1922" s="38">
        <v>42487</v>
      </c>
      <c r="K1922" s="30">
        <v>9360</v>
      </c>
      <c r="L1922" s="19">
        <f>DAY(Таблица14[[#This Row],[Д/проводки]])</f>
        <v>27</v>
      </c>
      <c r="M1922" s="19">
        <f>MONTH(Таблица14[[#This Row],[Д/проводки]])</f>
        <v>4</v>
      </c>
      <c r="N1922" s="19">
        <f>YEAR(Таблица14[[#This Row],[Д/проводки]])</f>
        <v>2016</v>
      </c>
    </row>
    <row r="1923" spans="1:14" x14ac:dyDescent="0.25">
      <c r="A1923" s="30">
        <v>761819</v>
      </c>
      <c r="B1923" s="30" t="s">
        <v>800</v>
      </c>
      <c r="C1923" s="16" t="s">
        <v>3012</v>
      </c>
      <c r="D1923" s="16">
        <v>17</v>
      </c>
      <c r="E1923" s="16" t="s">
        <v>3011</v>
      </c>
      <c r="F1923" s="30" t="s">
        <v>810</v>
      </c>
      <c r="G1923" s="30">
        <v>1002</v>
      </c>
      <c r="H1923" s="30">
        <v>4</v>
      </c>
      <c r="I1923" s="30">
        <v>11949.16</v>
      </c>
      <c r="J1923" s="38">
        <v>42487</v>
      </c>
      <c r="K1923" s="30">
        <v>15861.6</v>
      </c>
      <c r="L1923" s="19">
        <f>DAY(Таблица14[[#This Row],[Д/проводки]])</f>
        <v>27</v>
      </c>
      <c r="M1923" s="19">
        <f>MONTH(Таблица14[[#This Row],[Д/проводки]])</f>
        <v>4</v>
      </c>
      <c r="N1923" s="19">
        <f>YEAR(Таблица14[[#This Row],[Д/проводки]])</f>
        <v>2016</v>
      </c>
    </row>
    <row r="1924" spans="1:14" x14ac:dyDescent="0.25">
      <c r="A1924" s="30">
        <v>447852</v>
      </c>
      <c r="B1924" s="30" t="s">
        <v>971</v>
      </c>
      <c r="C1924" s="16" t="s">
        <v>3161</v>
      </c>
      <c r="D1924" s="16">
        <v>16</v>
      </c>
      <c r="E1924" s="16" t="s">
        <v>2950</v>
      </c>
      <c r="F1924" s="30" t="s">
        <v>811</v>
      </c>
      <c r="G1924" s="30">
        <v>1001</v>
      </c>
      <c r="H1924" s="30">
        <v>2</v>
      </c>
      <c r="I1924" s="30">
        <v>1793.22</v>
      </c>
      <c r="J1924" s="38">
        <v>42488</v>
      </c>
      <c r="K1924" s="30">
        <v>2476</v>
      </c>
      <c r="L1924" s="19">
        <f>DAY(Таблица14[[#This Row],[Д/проводки]])</f>
        <v>28</v>
      </c>
      <c r="M1924" s="19">
        <f>MONTH(Таблица14[[#This Row],[Д/проводки]])</f>
        <v>4</v>
      </c>
      <c r="N1924" s="19">
        <f>YEAR(Таблица14[[#This Row],[Д/проводки]])</f>
        <v>2016</v>
      </c>
    </row>
    <row r="1925" spans="1:14" x14ac:dyDescent="0.25">
      <c r="A1925" s="30">
        <v>20185</v>
      </c>
      <c r="B1925" s="30" t="s">
        <v>931</v>
      </c>
      <c r="C1925" s="16" t="s">
        <v>3144</v>
      </c>
      <c r="D1925" s="16">
        <v>14</v>
      </c>
      <c r="E1925" s="16" t="s">
        <v>2941</v>
      </c>
      <c r="F1925" s="30" t="s">
        <v>811</v>
      </c>
      <c r="G1925" s="30">
        <v>1002</v>
      </c>
      <c r="H1925" s="30">
        <v>6</v>
      </c>
      <c r="I1925" s="30">
        <v>4355.5200000000004</v>
      </c>
      <c r="J1925" s="38">
        <v>42488</v>
      </c>
      <c r="K1925" s="30">
        <v>5412</v>
      </c>
      <c r="L1925" s="19">
        <f>DAY(Таблица14[[#This Row],[Д/проводки]])</f>
        <v>28</v>
      </c>
      <c r="M1925" s="19">
        <f>MONTH(Таблица14[[#This Row],[Д/проводки]])</f>
        <v>4</v>
      </c>
      <c r="N1925" s="19">
        <f>YEAR(Таблица14[[#This Row],[Д/проводки]])</f>
        <v>2016</v>
      </c>
    </row>
    <row r="1926" spans="1:14" x14ac:dyDescent="0.25">
      <c r="A1926" s="30">
        <v>964285</v>
      </c>
      <c r="B1926" s="30" t="s">
        <v>939</v>
      </c>
      <c r="C1926" s="16" t="s">
        <v>3157</v>
      </c>
      <c r="D1926" s="16">
        <v>13</v>
      </c>
      <c r="E1926" s="16" t="s">
        <v>3206</v>
      </c>
      <c r="F1926" s="30" t="s">
        <v>811</v>
      </c>
      <c r="G1926" s="30">
        <v>1002</v>
      </c>
      <c r="H1926" s="30">
        <v>4</v>
      </c>
      <c r="I1926" s="30">
        <v>1972.96</v>
      </c>
      <c r="J1926" s="38">
        <v>42488</v>
      </c>
      <c r="K1926" s="30">
        <v>2880</v>
      </c>
      <c r="L1926" s="19">
        <f>DAY(Таблица14[[#This Row],[Д/проводки]])</f>
        <v>28</v>
      </c>
      <c r="M1926" s="19">
        <f>MONTH(Таблица14[[#This Row],[Д/проводки]])</f>
        <v>4</v>
      </c>
      <c r="N1926" s="19">
        <f>YEAR(Таблица14[[#This Row],[Д/проводки]])</f>
        <v>2016</v>
      </c>
    </row>
    <row r="1927" spans="1:14" x14ac:dyDescent="0.25">
      <c r="A1927" s="30">
        <v>941464</v>
      </c>
      <c r="B1927" s="30" t="s">
        <v>923</v>
      </c>
      <c r="C1927" s="16" t="s">
        <v>3133</v>
      </c>
      <c r="D1927" s="16">
        <v>13</v>
      </c>
      <c r="E1927" s="16" t="s">
        <v>3206</v>
      </c>
      <c r="F1927" s="30" t="s">
        <v>811</v>
      </c>
      <c r="G1927" s="30">
        <v>1001</v>
      </c>
      <c r="H1927" s="30">
        <v>4</v>
      </c>
      <c r="I1927" s="30">
        <v>2057.16</v>
      </c>
      <c r="J1927" s="38">
        <v>42489</v>
      </c>
      <c r="K1927" s="30">
        <v>2880</v>
      </c>
      <c r="L1927" s="19">
        <f>DAY(Таблица14[[#This Row],[Д/проводки]])</f>
        <v>29</v>
      </c>
      <c r="M1927" s="19">
        <f>MONTH(Таблица14[[#This Row],[Д/проводки]])</f>
        <v>4</v>
      </c>
      <c r="N1927" s="19">
        <f>YEAR(Таблица14[[#This Row],[Д/проводки]])</f>
        <v>2016</v>
      </c>
    </row>
    <row r="1928" spans="1:14" x14ac:dyDescent="0.25">
      <c r="A1928" s="30">
        <v>2039764</v>
      </c>
      <c r="B1928" s="30" t="s">
        <v>1023</v>
      </c>
      <c r="C1928" s="16" t="s">
        <v>2632</v>
      </c>
      <c r="D1928" s="16">
        <v>15</v>
      </c>
      <c r="E1928" s="16" t="s">
        <v>2937</v>
      </c>
      <c r="F1928" s="30" t="s">
        <v>810</v>
      </c>
      <c r="G1928" s="30">
        <v>1001</v>
      </c>
      <c r="H1928" s="30">
        <v>4</v>
      </c>
      <c r="I1928" s="30">
        <v>8576.2800000000007</v>
      </c>
      <c r="J1928" s="38">
        <v>42489</v>
      </c>
      <c r="K1928" s="30">
        <v>12652</v>
      </c>
      <c r="L1928" s="19">
        <f>DAY(Таблица14[[#This Row],[Д/проводки]])</f>
        <v>29</v>
      </c>
      <c r="M1928" s="19">
        <f>MONTH(Таблица14[[#This Row],[Д/проводки]])</f>
        <v>4</v>
      </c>
      <c r="N1928" s="19">
        <f>YEAR(Таблица14[[#This Row],[Д/проводки]])</f>
        <v>2016</v>
      </c>
    </row>
    <row r="1929" spans="1:14" x14ac:dyDescent="0.25">
      <c r="A1929" s="30">
        <v>445816</v>
      </c>
      <c r="B1929" s="30" t="s">
        <v>934</v>
      </c>
      <c r="C1929" s="16" t="s">
        <v>3129</v>
      </c>
      <c r="D1929" s="16">
        <v>13</v>
      </c>
      <c r="E1929" s="16" t="s">
        <v>3206</v>
      </c>
      <c r="F1929" s="30" t="s">
        <v>811</v>
      </c>
      <c r="G1929" s="30">
        <v>1002</v>
      </c>
      <c r="H1929" s="30">
        <v>2</v>
      </c>
      <c r="I1929" s="30">
        <v>961.56</v>
      </c>
      <c r="J1929" s="38">
        <v>42489</v>
      </c>
      <c r="K1929" s="30">
        <v>1374</v>
      </c>
      <c r="L1929" s="19">
        <f>DAY(Таблица14[[#This Row],[Д/проводки]])</f>
        <v>29</v>
      </c>
      <c r="M1929" s="19">
        <f>MONTH(Таблица14[[#This Row],[Д/проводки]])</f>
        <v>4</v>
      </c>
      <c r="N1929" s="19">
        <f>YEAR(Таблица14[[#This Row],[Д/проводки]])</f>
        <v>2016</v>
      </c>
    </row>
    <row r="1930" spans="1:14" x14ac:dyDescent="0.25">
      <c r="A1930" s="30">
        <v>948234</v>
      </c>
      <c r="B1930" s="30" t="s">
        <v>179</v>
      </c>
      <c r="C1930" s="16" t="s">
        <v>2954</v>
      </c>
      <c r="D1930" s="16">
        <v>15</v>
      </c>
      <c r="E1930" s="16" t="s">
        <v>2937</v>
      </c>
      <c r="F1930" s="30" t="s">
        <v>810</v>
      </c>
      <c r="G1930" s="30">
        <v>1002</v>
      </c>
      <c r="H1930" s="30">
        <v>4</v>
      </c>
      <c r="I1930" s="30">
        <v>8576.2800000000007</v>
      </c>
      <c r="J1930" s="38">
        <v>42489</v>
      </c>
      <c r="K1930" s="30">
        <v>12652</v>
      </c>
      <c r="L1930" s="19">
        <f>DAY(Таблица14[[#This Row],[Д/проводки]])</f>
        <v>29</v>
      </c>
      <c r="M1930" s="19">
        <f>MONTH(Таблица14[[#This Row],[Д/проводки]])</f>
        <v>4</v>
      </c>
      <c r="N1930" s="19">
        <f>YEAR(Таблица14[[#This Row],[Д/проводки]])</f>
        <v>2016</v>
      </c>
    </row>
    <row r="1931" spans="1:14" x14ac:dyDescent="0.25">
      <c r="A1931" s="30">
        <v>2031428</v>
      </c>
      <c r="B1931" s="30" t="s">
        <v>1007</v>
      </c>
      <c r="C1931" s="16" t="s">
        <v>2996</v>
      </c>
      <c r="D1931" s="16">
        <v>17</v>
      </c>
      <c r="E1931" s="16" t="s">
        <v>2993</v>
      </c>
      <c r="F1931" s="30" t="s">
        <v>810</v>
      </c>
      <c r="G1931" s="30">
        <v>1002</v>
      </c>
      <c r="H1931" s="30">
        <v>4</v>
      </c>
      <c r="I1931" s="30">
        <v>12847.44</v>
      </c>
      <c r="J1931" s="38">
        <v>42489</v>
      </c>
      <c r="K1931" s="30">
        <v>18952</v>
      </c>
      <c r="L1931" s="19">
        <f>DAY(Таблица14[[#This Row],[Д/проводки]])</f>
        <v>29</v>
      </c>
      <c r="M1931" s="19">
        <f>MONTH(Таблица14[[#This Row],[Д/проводки]])</f>
        <v>4</v>
      </c>
      <c r="N1931" s="19">
        <f>YEAR(Таблица14[[#This Row],[Д/проводки]])</f>
        <v>2016</v>
      </c>
    </row>
    <row r="1932" spans="1:14" x14ac:dyDescent="0.25">
      <c r="A1932" s="30">
        <v>447809</v>
      </c>
      <c r="B1932" s="30" t="s">
        <v>873</v>
      </c>
      <c r="C1932" s="16" t="s">
        <v>872</v>
      </c>
      <c r="D1932" s="16">
        <v>15</v>
      </c>
      <c r="E1932" s="16" t="s">
        <v>2948</v>
      </c>
      <c r="F1932" s="30" t="s">
        <v>811</v>
      </c>
      <c r="G1932" s="30">
        <v>1001</v>
      </c>
      <c r="H1932" s="30">
        <v>4</v>
      </c>
      <c r="I1932" s="30">
        <v>4561.24</v>
      </c>
      <c r="J1932" s="38">
        <v>42490</v>
      </c>
      <c r="K1932" s="30">
        <v>5676</v>
      </c>
      <c r="L1932" s="19">
        <f>DAY(Таблица14[[#This Row],[Д/проводки]])</f>
        <v>30</v>
      </c>
      <c r="M1932" s="19">
        <f>MONTH(Таблица14[[#This Row],[Д/проводки]])</f>
        <v>4</v>
      </c>
      <c r="N1932" s="19">
        <f>YEAR(Таблица14[[#This Row],[Д/проводки]])</f>
        <v>2016</v>
      </c>
    </row>
    <row r="1933" spans="1:14" x14ac:dyDescent="0.25">
      <c r="A1933" s="30">
        <v>40303</v>
      </c>
      <c r="B1933" s="30" t="s">
        <v>139</v>
      </c>
      <c r="C1933" s="16" t="s">
        <v>2947</v>
      </c>
      <c r="D1933" s="16">
        <v>15</v>
      </c>
      <c r="E1933" s="16" t="s">
        <v>2937</v>
      </c>
      <c r="F1933" s="30" t="s">
        <v>810</v>
      </c>
      <c r="G1933" s="30">
        <v>1002</v>
      </c>
      <c r="H1933" s="30">
        <v>4</v>
      </c>
      <c r="I1933" s="30">
        <v>8440.68</v>
      </c>
      <c r="J1933" s="38">
        <v>42490</v>
      </c>
      <c r="K1933" s="30">
        <v>11206.8</v>
      </c>
      <c r="L1933" s="19">
        <f>DAY(Таблица14[[#This Row],[Д/проводки]])</f>
        <v>30</v>
      </c>
      <c r="M1933" s="19">
        <f>MONTH(Таблица14[[#This Row],[Д/проводки]])</f>
        <v>4</v>
      </c>
      <c r="N1933" s="19">
        <f>YEAR(Таблица14[[#This Row],[Д/проводки]])</f>
        <v>2016</v>
      </c>
    </row>
    <row r="1934" spans="1:14" x14ac:dyDescent="0.25">
      <c r="A1934" s="30">
        <v>2039646</v>
      </c>
      <c r="B1934" s="30" t="s">
        <v>1057</v>
      </c>
      <c r="C1934" s="16" t="s">
        <v>2954</v>
      </c>
      <c r="D1934" s="16">
        <v>15</v>
      </c>
      <c r="E1934" s="16" t="s">
        <v>2937</v>
      </c>
      <c r="F1934" s="30" t="s">
        <v>810</v>
      </c>
      <c r="G1934" s="30">
        <v>1001</v>
      </c>
      <c r="H1934" s="30">
        <v>4</v>
      </c>
      <c r="I1934" s="30">
        <v>11905.92</v>
      </c>
      <c r="J1934" s="38">
        <v>42492</v>
      </c>
      <c r="K1934" s="30">
        <v>15804</v>
      </c>
      <c r="L1934" s="19">
        <f>DAY(Таблица14[[#This Row],[Д/проводки]])</f>
        <v>2</v>
      </c>
      <c r="M1934" s="19">
        <f>MONTH(Таблица14[[#This Row],[Д/проводки]])</f>
        <v>5</v>
      </c>
      <c r="N1934" s="19">
        <f>YEAR(Таблица14[[#This Row],[Д/проводки]])</f>
        <v>2016</v>
      </c>
    </row>
    <row r="1935" spans="1:14" x14ac:dyDescent="0.25">
      <c r="A1935" s="30">
        <v>661643</v>
      </c>
      <c r="B1935" s="30" t="s">
        <v>447</v>
      </c>
      <c r="C1935" s="16" t="s">
        <v>2625</v>
      </c>
      <c r="D1935" s="16">
        <v>16</v>
      </c>
      <c r="E1935" s="16" t="s">
        <v>2974</v>
      </c>
      <c r="F1935" s="30" t="s">
        <v>810</v>
      </c>
      <c r="G1935" s="30">
        <v>1002</v>
      </c>
      <c r="H1935" s="30">
        <v>4</v>
      </c>
      <c r="I1935" s="30">
        <v>10339</v>
      </c>
      <c r="J1935" s="38">
        <v>42493</v>
      </c>
      <c r="K1935" s="30">
        <v>13726.8</v>
      </c>
      <c r="L1935" s="19">
        <f>DAY(Таблица14[[#This Row],[Д/проводки]])</f>
        <v>3</v>
      </c>
      <c r="M1935" s="19">
        <f>MONTH(Таблица14[[#This Row],[Д/проводки]])</f>
        <v>5</v>
      </c>
      <c r="N1935" s="19">
        <f>YEAR(Таблица14[[#This Row],[Д/проводки]])</f>
        <v>2016</v>
      </c>
    </row>
    <row r="1936" spans="1:14" x14ac:dyDescent="0.25">
      <c r="A1936" s="30">
        <v>759255</v>
      </c>
      <c r="B1936" s="30" t="s">
        <v>156</v>
      </c>
      <c r="C1936" s="16" t="s">
        <v>2954</v>
      </c>
      <c r="D1936" s="16">
        <v>15</v>
      </c>
      <c r="E1936" s="16" t="s">
        <v>2937</v>
      </c>
      <c r="F1936" s="30" t="s">
        <v>810</v>
      </c>
      <c r="G1936" s="30">
        <v>1002</v>
      </c>
      <c r="H1936" s="30">
        <v>4</v>
      </c>
      <c r="I1936" s="30">
        <v>9118.64</v>
      </c>
      <c r="J1936" s="38">
        <v>42494</v>
      </c>
      <c r="K1936" s="30">
        <v>12106.8</v>
      </c>
      <c r="L1936" s="19">
        <f>DAY(Таблица14[[#This Row],[Д/проводки]])</f>
        <v>4</v>
      </c>
      <c r="M1936" s="19">
        <f>MONTH(Таблица14[[#This Row],[Д/проводки]])</f>
        <v>5</v>
      </c>
      <c r="N1936" s="19">
        <f>YEAR(Таблица14[[#This Row],[Д/проводки]])</f>
        <v>2016</v>
      </c>
    </row>
    <row r="1937" spans="1:14" x14ac:dyDescent="0.25">
      <c r="A1937" s="30">
        <v>759254</v>
      </c>
      <c r="B1937" s="30" t="s">
        <v>256</v>
      </c>
      <c r="C1937" s="16" t="s">
        <v>872</v>
      </c>
      <c r="D1937" s="16">
        <v>15</v>
      </c>
      <c r="E1937" s="16" t="s">
        <v>2948</v>
      </c>
      <c r="F1937" s="30" t="s">
        <v>810</v>
      </c>
      <c r="G1937" s="30">
        <v>1001</v>
      </c>
      <c r="H1937" s="30">
        <v>4</v>
      </c>
      <c r="I1937" s="30">
        <v>8576.2800000000007</v>
      </c>
      <c r="J1937" s="38">
        <v>42495</v>
      </c>
      <c r="K1937" s="30">
        <v>12652</v>
      </c>
      <c r="L1937" s="19">
        <f>DAY(Таблица14[[#This Row],[Д/проводки]])</f>
        <v>5</v>
      </c>
      <c r="M1937" s="19">
        <f>MONTH(Таблица14[[#This Row],[Д/проводки]])</f>
        <v>5</v>
      </c>
      <c r="N1937" s="19">
        <f>YEAR(Таблица14[[#This Row],[Д/проводки]])</f>
        <v>2016</v>
      </c>
    </row>
    <row r="1938" spans="1:14" x14ac:dyDescent="0.25">
      <c r="A1938" s="30">
        <v>20185</v>
      </c>
      <c r="B1938" s="30" t="s">
        <v>931</v>
      </c>
      <c r="C1938" s="16" t="s">
        <v>3144</v>
      </c>
      <c r="D1938" s="16">
        <v>14</v>
      </c>
      <c r="E1938" s="16" t="s">
        <v>2941</v>
      </c>
      <c r="F1938" s="30" t="s">
        <v>811</v>
      </c>
      <c r="G1938" s="30">
        <v>1001</v>
      </c>
      <c r="H1938" s="30">
        <v>2</v>
      </c>
      <c r="I1938" s="30">
        <v>1470.2</v>
      </c>
      <c r="J1938" s="38">
        <v>42496</v>
      </c>
      <c r="K1938" s="30">
        <v>1804</v>
      </c>
      <c r="L1938" s="19">
        <f>DAY(Таблица14[[#This Row],[Д/проводки]])</f>
        <v>6</v>
      </c>
      <c r="M1938" s="19">
        <f>MONTH(Таблица14[[#This Row],[Д/проводки]])</f>
        <v>5</v>
      </c>
      <c r="N1938" s="19">
        <f>YEAR(Таблица14[[#This Row],[Д/проводки]])</f>
        <v>2016</v>
      </c>
    </row>
    <row r="1939" spans="1:14" x14ac:dyDescent="0.25">
      <c r="A1939" s="30">
        <v>36225</v>
      </c>
      <c r="B1939" s="30" t="s">
        <v>945</v>
      </c>
      <c r="C1939" s="16" t="s">
        <v>2940</v>
      </c>
      <c r="D1939" s="16">
        <v>15</v>
      </c>
      <c r="E1939" s="16" t="s">
        <v>2937</v>
      </c>
      <c r="F1939" s="30" t="s">
        <v>811</v>
      </c>
      <c r="G1939" s="30">
        <v>1001</v>
      </c>
      <c r="H1939" s="30">
        <v>4</v>
      </c>
      <c r="I1939" s="30">
        <v>3921.92</v>
      </c>
      <c r="J1939" s="38">
        <v>42496</v>
      </c>
      <c r="K1939" s="30">
        <v>5916</v>
      </c>
      <c r="L1939" s="19">
        <f>DAY(Таблица14[[#This Row],[Д/проводки]])</f>
        <v>6</v>
      </c>
      <c r="M1939" s="19">
        <f>MONTH(Таблица14[[#This Row],[Д/проводки]])</f>
        <v>5</v>
      </c>
      <c r="N1939" s="19">
        <f>YEAR(Таблица14[[#This Row],[Д/проводки]])</f>
        <v>2016</v>
      </c>
    </row>
    <row r="1940" spans="1:14" x14ac:dyDescent="0.25">
      <c r="A1940" s="30">
        <v>689131</v>
      </c>
      <c r="B1940" s="30" t="s">
        <v>111</v>
      </c>
      <c r="C1940" s="16" t="s">
        <v>2947</v>
      </c>
      <c r="D1940" s="16">
        <v>15</v>
      </c>
      <c r="E1940" s="16" t="s">
        <v>2937</v>
      </c>
      <c r="F1940" s="30" t="s">
        <v>810</v>
      </c>
      <c r="G1940" s="30">
        <v>1001</v>
      </c>
      <c r="H1940" s="30">
        <v>4</v>
      </c>
      <c r="I1940" s="30">
        <v>9000</v>
      </c>
      <c r="J1940" s="38">
        <v>42496</v>
      </c>
      <c r="K1940" s="30">
        <v>13276</v>
      </c>
      <c r="L1940" s="19">
        <f>DAY(Таблица14[[#This Row],[Д/проводки]])</f>
        <v>6</v>
      </c>
      <c r="M1940" s="19">
        <f>MONTH(Таблица14[[#This Row],[Д/проводки]])</f>
        <v>5</v>
      </c>
      <c r="N1940" s="19">
        <f>YEAR(Таблица14[[#This Row],[Д/проводки]])</f>
        <v>2016</v>
      </c>
    </row>
    <row r="1941" spans="1:14" x14ac:dyDescent="0.25">
      <c r="A1941" s="30">
        <v>964285</v>
      </c>
      <c r="B1941" s="30" t="s">
        <v>939</v>
      </c>
      <c r="C1941" s="16" t="s">
        <v>3157</v>
      </c>
      <c r="D1941" s="16">
        <v>13</v>
      </c>
      <c r="E1941" s="16" t="s">
        <v>3206</v>
      </c>
      <c r="F1941" s="30" t="s">
        <v>811</v>
      </c>
      <c r="G1941" s="30">
        <v>1001</v>
      </c>
      <c r="H1941" s="30">
        <v>4</v>
      </c>
      <c r="I1941" s="30">
        <v>2055.08</v>
      </c>
      <c r="J1941" s="38">
        <v>42497</v>
      </c>
      <c r="K1941" s="30">
        <v>2880</v>
      </c>
      <c r="L1941" s="19">
        <f>DAY(Таблица14[[#This Row],[Д/проводки]])</f>
        <v>7</v>
      </c>
      <c r="M1941" s="19">
        <f>MONTH(Таблица14[[#This Row],[Д/проводки]])</f>
        <v>5</v>
      </c>
      <c r="N1941" s="19">
        <f>YEAR(Таблица14[[#This Row],[Д/проводки]])</f>
        <v>2016</v>
      </c>
    </row>
    <row r="1942" spans="1:14" x14ac:dyDescent="0.25">
      <c r="A1942" s="30">
        <v>876266</v>
      </c>
      <c r="B1942" s="30" t="s">
        <v>911</v>
      </c>
      <c r="C1942" s="16" t="s">
        <v>2979</v>
      </c>
      <c r="D1942" s="16">
        <v>15</v>
      </c>
      <c r="E1942" s="16" t="s">
        <v>2978</v>
      </c>
      <c r="F1942" s="30" t="s">
        <v>811</v>
      </c>
      <c r="G1942" s="30">
        <v>1002</v>
      </c>
      <c r="H1942" s="30">
        <v>4</v>
      </c>
      <c r="I1942" s="30">
        <v>4052.36</v>
      </c>
      <c r="J1942" s="38">
        <v>42497</v>
      </c>
      <c r="K1942" s="30">
        <v>4720</v>
      </c>
      <c r="L1942" s="19">
        <f>DAY(Таблица14[[#This Row],[Д/проводки]])</f>
        <v>7</v>
      </c>
      <c r="M1942" s="19">
        <f>MONTH(Таблица14[[#This Row],[Д/проводки]])</f>
        <v>5</v>
      </c>
      <c r="N1942" s="19">
        <f>YEAR(Таблица14[[#This Row],[Д/проводки]])</f>
        <v>2016</v>
      </c>
    </row>
    <row r="1943" spans="1:14" x14ac:dyDescent="0.25">
      <c r="A1943" s="30">
        <v>661481</v>
      </c>
      <c r="B1943" s="30" t="s">
        <v>898</v>
      </c>
      <c r="C1943" s="16" t="s">
        <v>899</v>
      </c>
      <c r="D1943" s="16">
        <v>14</v>
      </c>
      <c r="E1943" s="16" t="s">
        <v>2938</v>
      </c>
      <c r="F1943" s="30" t="s">
        <v>811</v>
      </c>
      <c r="G1943" s="30">
        <v>1001</v>
      </c>
      <c r="H1943" s="30">
        <v>4</v>
      </c>
      <c r="I1943" s="30">
        <v>3464.12</v>
      </c>
      <c r="J1943" s="38">
        <v>42498</v>
      </c>
      <c r="K1943" s="30">
        <v>4700</v>
      </c>
      <c r="L1943" s="19">
        <f>DAY(Таблица14[[#This Row],[Д/проводки]])</f>
        <v>8</v>
      </c>
      <c r="M1943" s="19">
        <f>MONTH(Таблица14[[#This Row],[Д/проводки]])</f>
        <v>5</v>
      </c>
      <c r="N1943" s="19">
        <f>YEAR(Таблица14[[#This Row],[Д/проводки]])</f>
        <v>2016</v>
      </c>
    </row>
    <row r="1944" spans="1:14" x14ac:dyDescent="0.25">
      <c r="A1944" s="30">
        <v>40149</v>
      </c>
      <c r="B1944" s="30" t="s">
        <v>776</v>
      </c>
      <c r="C1944" s="16" t="s">
        <v>3155</v>
      </c>
      <c r="D1944" s="16">
        <v>16</v>
      </c>
      <c r="E1944" s="16" t="s">
        <v>2950</v>
      </c>
      <c r="F1944" s="30" t="s">
        <v>810</v>
      </c>
      <c r="G1944" s="30">
        <v>1002</v>
      </c>
      <c r="H1944" s="30">
        <v>4</v>
      </c>
      <c r="I1944" s="30">
        <v>9593.24</v>
      </c>
      <c r="J1944" s="38">
        <v>42498</v>
      </c>
      <c r="K1944" s="30">
        <v>12737</v>
      </c>
      <c r="L1944" s="19">
        <f>DAY(Таблица14[[#This Row],[Д/проводки]])</f>
        <v>8</v>
      </c>
      <c r="M1944" s="19">
        <f>MONTH(Таблица14[[#This Row],[Д/проводки]])</f>
        <v>5</v>
      </c>
      <c r="N1944" s="19">
        <f>YEAR(Таблица14[[#This Row],[Д/проводки]])</f>
        <v>2016</v>
      </c>
    </row>
    <row r="1945" spans="1:14" x14ac:dyDescent="0.25">
      <c r="A1945" s="30">
        <v>408930</v>
      </c>
      <c r="B1945" s="30" t="s">
        <v>713</v>
      </c>
      <c r="C1945" s="16" t="s">
        <v>2951</v>
      </c>
      <c r="D1945" s="16">
        <v>16</v>
      </c>
      <c r="E1945" s="16" t="s">
        <v>2950</v>
      </c>
      <c r="F1945" s="30" t="s">
        <v>810</v>
      </c>
      <c r="G1945" s="30">
        <v>1002</v>
      </c>
      <c r="H1945" s="30">
        <v>4</v>
      </c>
      <c r="I1945" s="30">
        <v>10847.44</v>
      </c>
      <c r="J1945" s="38">
        <v>42498</v>
      </c>
      <c r="K1945" s="30">
        <v>16000</v>
      </c>
      <c r="L1945" s="19">
        <f>DAY(Таблица14[[#This Row],[Д/проводки]])</f>
        <v>8</v>
      </c>
      <c r="M1945" s="19">
        <f>MONTH(Таблица14[[#This Row],[Д/проводки]])</f>
        <v>5</v>
      </c>
      <c r="N1945" s="19">
        <f>YEAR(Таблица14[[#This Row],[Д/проводки]])</f>
        <v>2016</v>
      </c>
    </row>
    <row r="1946" spans="1:14" x14ac:dyDescent="0.25">
      <c r="A1946" s="30">
        <v>445811</v>
      </c>
      <c r="B1946" s="30" t="s">
        <v>921</v>
      </c>
      <c r="C1946" s="16" t="s">
        <v>3133</v>
      </c>
      <c r="D1946" s="16">
        <v>13</v>
      </c>
      <c r="E1946" s="16" t="s">
        <v>3206</v>
      </c>
      <c r="F1946" s="30" t="s">
        <v>811</v>
      </c>
      <c r="G1946" s="30">
        <v>1001</v>
      </c>
      <c r="H1946" s="30">
        <v>4</v>
      </c>
      <c r="I1946" s="30">
        <v>2021.8</v>
      </c>
      <c r="J1946" s="38">
        <v>42499</v>
      </c>
      <c r="K1946" s="30">
        <v>2880</v>
      </c>
      <c r="L1946" s="19">
        <f>DAY(Таблица14[[#This Row],[Д/проводки]])</f>
        <v>9</v>
      </c>
      <c r="M1946" s="19">
        <f>MONTH(Таблица14[[#This Row],[Д/проводки]])</f>
        <v>5</v>
      </c>
      <c r="N1946" s="19">
        <f>YEAR(Таблица14[[#This Row],[Д/проводки]])</f>
        <v>2016</v>
      </c>
    </row>
    <row r="1947" spans="1:14" x14ac:dyDescent="0.25">
      <c r="A1947" s="30">
        <v>2041417</v>
      </c>
      <c r="B1947" s="30" t="s">
        <v>1062</v>
      </c>
      <c r="C1947" s="16" t="s">
        <v>2962</v>
      </c>
      <c r="D1947" s="16">
        <v>15</v>
      </c>
      <c r="E1947" s="16" t="s">
        <v>2937</v>
      </c>
      <c r="F1947" s="30" t="s">
        <v>810</v>
      </c>
      <c r="G1947" s="30">
        <v>1002</v>
      </c>
      <c r="H1947" s="30">
        <v>4</v>
      </c>
      <c r="I1947" s="30">
        <v>9000</v>
      </c>
      <c r="J1947" s="38">
        <v>42499</v>
      </c>
      <c r="K1947" s="30">
        <v>11948.4</v>
      </c>
      <c r="L1947" s="19">
        <f>DAY(Таблица14[[#This Row],[Д/проводки]])</f>
        <v>9</v>
      </c>
      <c r="M1947" s="19">
        <f>MONTH(Таблица14[[#This Row],[Д/проводки]])</f>
        <v>5</v>
      </c>
      <c r="N1947" s="19">
        <f>YEAR(Таблица14[[#This Row],[Д/проводки]])</f>
        <v>2016</v>
      </c>
    </row>
    <row r="1948" spans="1:14" x14ac:dyDescent="0.25">
      <c r="A1948" s="30">
        <v>20185</v>
      </c>
      <c r="B1948" s="30" t="s">
        <v>931</v>
      </c>
      <c r="C1948" s="16" t="s">
        <v>3144</v>
      </c>
      <c r="D1948" s="16">
        <v>14</v>
      </c>
      <c r="E1948" s="16" t="s">
        <v>2941</v>
      </c>
      <c r="F1948" s="30" t="s">
        <v>811</v>
      </c>
      <c r="G1948" s="30">
        <v>1002</v>
      </c>
      <c r="H1948" s="30">
        <v>4</v>
      </c>
      <c r="I1948" s="30">
        <v>2903.64</v>
      </c>
      <c r="J1948" s="38">
        <v>42501</v>
      </c>
      <c r="K1948" s="30">
        <v>3608</v>
      </c>
      <c r="L1948" s="19">
        <f>DAY(Таблица14[[#This Row],[Д/проводки]])</f>
        <v>11</v>
      </c>
      <c r="M1948" s="19">
        <f>MONTH(Таблица14[[#This Row],[Д/проводки]])</f>
        <v>5</v>
      </c>
      <c r="N1948" s="19">
        <f>YEAR(Таблица14[[#This Row],[Д/проводки]])</f>
        <v>2016</v>
      </c>
    </row>
    <row r="1949" spans="1:14" x14ac:dyDescent="0.25">
      <c r="A1949" s="30">
        <v>876255</v>
      </c>
      <c r="B1949" s="30" t="s">
        <v>905</v>
      </c>
      <c r="C1949" s="16" t="s">
        <v>904</v>
      </c>
      <c r="D1949" s="16">
        <v>14</v>
      </c>
      <c r="E1949" s="16" t="s">
        <v>2938</v>
      </c>
      <c r="F1949" s="30" t="s">
        <v>811</v>
      </c>
      <c r="G1949" s="30">
        <v>1002</v>
      </c>
      <c r="H1949" s="30">
        <v>4</v>
      </c>
      <c r="I1949" s="30">
        <v>3636.36</v>
      </c>
      <c r="J1949" s="38">
        <v>42502</v>
      </c>
      <c r="K1949" s="30">
        <v>3640</v>
      </c>
      <c r="L1949" s="19">
        <f>DAY(Таблица14[[#This Row],[Д/проводки]])</f>
        <v>12</v>
      </c>
      <c r="M1949" s="19">
        <f>MONTH(Таблица14[[#This Row],[Д/проводки]])</f>
        <v>5</v>
      </c>
      <c r="N1949" s="19">
        <f>YEAR(Таблица14[[#This Row],[Д/проводки]])</f>
        <v>2016</v>
      </c>
    </row>
    <row r="1950" spans="1:14" x14ac:dyDescent="0.25">
      <c r="A1950" s="30">
        <v>948230</v>
      </c>
      <c r="B1950" s="30" t="s">
        <v>442</v>
      </c>
      <c r="C1950" s="16" t="s">
        <v>2972</v>
      </c>
      <c r="D1950" s="16">
        <v>15</v>
      </c>
      <c r="E1950" s="16" t="s">
        <v>2971</v>
      </c>
      <c r="F1950" s="30" t="s">
        <v>810</v>
      </c>
      <c r="G1950" s="30">
        <v>1001</v>
      </c>
      <c r="H1950" s="30">
        <v>4</v>
      </c>
      <c r="I1950" s="30">
        <v>9000</v>
      </c>
      <c r="J1950" s="38">
        <v>42503</v>
      </c>
      <c r="K1950" s="30">
        <v>13276</v>
      </c>
      <c r="L1950" s="19">
        <f>DAY(Таблица14[[#This Row],[Д/проводки]])</f>
        <v>13</v>
      </c>
      <c r="M1950" s="19">
        <f>MONTH(Таблица14[[#This Row],[Д/проводки]])</f>
        <v>5</v>
      </c>
      <c r="N1950" s="19">
        <f>YEAR(Таблица14[[#This Row],[Д/проводки]])</f>
        <v>2016</v>
      </c>
    </row>
    <row r="1951" spans="1:14" x14ac:dyDescent="0.25">
      <c r="A1951" s="30">
        <v>12071865</v>
      </c>
      <c r="B1951" s="30" t="s">
        <v>3218</v>
      </c>
      <c r="C1951" s="16" t="s">
        <v>3218</v>
      </c>
      <c r="D1951" s="16" t="s">
        <v>3218</v>
      </c>
      <c r="E1951" s="16" t="s">
        <v>3218</v>
      </c>
      <c r="F1951" s="16" t="s">
        <v>3218</v>
      </c>
      <c r="G1951" s="30">
        <v>1001</v>
      </c>
      <c r="H1951" s="30">
        <v>4</v>
      </c>
      <c r="I1951" s="30">
        <v>8884.4</v>
      </c>
      <c r="J1951" s="38">
        <v>42503</v>
      </c>
      <c r="K1951" s="30">
        <v>11780</v>
      </c>
      <c r="L1951" s="19">
        <f>DAY(Таблица14[[#This Row],[Д/проводки]])</f>
        <v>13</v>
      </c>
      <c r="M1951" s="19">
        <f>MONTH(Таблица14[[#This Row],[Д/проводки]])</f>
        <v>5</v>
      </c>
      <c r="N1951" s="19">
        <f>YEAR(Таблица14[[#This Row],[Д/проводки]])</f>
        <v>2016</v>
      </c>
    </row>
    <row r="1952" spans="1:14" x14ac:dyDescent="0.25">
      <c r="A1952" s="30">
        <v>665929</v>
      </c>
      <c r="B1952" s="30" t="s">
        <v>61</v>
      </c>
      <c r="C1952" s="16" t="s">
        <v>2953</v>
      </c>
      <c r="D1952" s="16">
        <v>14</v>
      </c>
      <c r="E1952" s="16" t="s">
        <v>2938</v>
      </c>
      <c r="F1952" s="30" t="s">
        <v>810</v>
      </c>
      <c r="G1952" s="30">
        <v>1002</v>
      </c>
      <c r="H1952" s="30">
        <v>4</v>
      </c>
      <c r="I1952" s="30">
        <v>7050.84</v>
      </c>
      <c r="J1952" s="38">
        <v>42503</v>
      </c>
      <c r="K1952" s="30">
        <v>10400</v>
      </c>
      <c r="L1952" s="19">
        <f>DAY(Таблица14[[#This Row],[Д/проводки]])</f>
        <v>13</v>
      </c>
      <c r="M1952" s="19">
        <f>MONTH(Таблица14[[#This Row],[Д/проводки]])</f>
        <v>5</v>
      </c>
      <c r="N1952" s="19">
        <f>YEAR(Таблица14[[#This Row],[Д/проводки]])</f>
        <v>2016</v>
      </c>
    </row>
    <row r="1953" spans="1:14" x14ac:dyDescent="0.25">
      <c r="A1953" s="30">
        <v>754179</v>
      </c>
      <c r="B1953" s="30" t="s">
        <v>893</v>
      </c>
      <c r="C1953" s="16" t="s">
        <v>2951</v>
      </c>
      <c r="D1953" s="16">
        <v>16</v>
      </c>
      <c r="E1953" s="16" t="s">
        <v>2950</v>
      </c>
      <c r="F1953" s="30" t="s">
        <v>811</v>
      </c>
      <c r="G1953" s="30">
        <v>1002</v>
      </c>
      <c r="H1953" s="30">
        <v>4</v>
      </c>
      <c r="I1953" s="30">
        <v>5647.32</v>
      </c>
      <c r="J1953" s="38">
        <v>42503</v>
      </c>
      <c r="K1953" s="30">
        <v>8328</v>
      </c>
      <c r="L1953" s="19">
        <f>DAY(Таблица14[[#This Row],[Д/проводки]])</f>
        <v>13</v>
      </c>
      <c r="M1953" s="19">
        <f>MONTH(Таблица14[[#This Row],[Д/проводки]])</f>
        <v>5</v>
      </c>
      <c r="N1953" s="19">
        <f>YEAR(Таблица14[[#This Row],[Д/проводки]])</f>
        <v>2016</v>
      </c>
    </row>
    <row r="1954" spans="1:14" x14ac:dyDescent="0.25">
      <c r="A1954" s="30">
        <v>938155</v>
      </c>
      <c r="B1954" s="30" t="s">
        <v>973</v>
      </c>
      <c r="C1954" s="16" t="s">
        <v>3131</v>
      </c>
      <c r="D1954" s="16">
        <v>15</v>
      </c>
      <c r="E1954" s="16" t="s">
        <v>2949</v>
      </c>
      <c r="F1954" s="30" t="s">
        <v>811</v>
      </c>
      <c r="G1954" s="30">
        <v>1002</v>
      </c>
      <c r="H1954" s="30">
        <v>1</v>
      </c>
      <c r="I1954" s="30">
        <v>1087.95</v>
      </c>
      <c r="J1954" s="38">
        <v>42503</v>
      </c>
      <c r="K1954" s="30">
        <v>1230</v>
      </c>
      <c r="L1954" s="19">
        <f>DAY(Таблица14[[#This Row],[Д/проводки]])</f>
        <v>13</v>
      </c>
      <c r="M1954" s="19">
        <f>MONTH(Таблица14[[#This Row],[Д/проводки]])</f>
        <v>5</v>
      </c>
      <c r="N1954" s="19">
        <f>YEAR(Таблица14[[#This Row],[Д/проводки]])</f>
        <v>2016</v>
      </c>
    </row>
    <row r="1955" spans="1:14" x14ac:dyDescent="0.25">
      <c r="A1955" s="30">
        <v>668624</v>
      </c>
      <c r="B1955" s="30" t="s">
        <v>648</v>
      </c>
      <c r="C1955" s="16" t="s">
        <v>2988</v>
      </c>
      <c r="D1955" s="16">
        <v>16</v>
      </c>
      <c r="E1955" s="16" t="s">
        <v>2950</v>
      </c>
      <c r="F1955" s="30" t="s">
        <v>810</v>
      </c>
      <c r="G1955" s="30">
        <v>1002</v>
      </c>
      <c r="H1955" s="30">
        <v>4</v>
      </c>
      <c r="I1955" s="30">
        <v>10369.48</v>
      </c>
      <c r="J1955" s="38">
        <v>42504</v>
      </c>
      <c r="K1955" s="30">
        <v>11748</v>
      </c>
      <c r="L1955" s="19">
        <f>DAY(Таблица14[[#This Row],[Д/проводки]])</f>
        <v>14</v>
      </c>
      <c r="M1955" s="19">
        <f>MONTH(Таблица14[[#This Row],[Д/проводки]])</f>
        <v>5</v>
      </c>
      <c r="N1955" s="19">
        <f>YEAR(Таблица14[[#This Row],[Д/проводки]])</f>
        <v>2016</v>
      </c>
    </row>
    <row r="1956" spans="1:14" x14ac:dyDescent="0.25">
      <c r="A1956" s="30">
        <v>2039150</v>
      </c>
      <c r="B1956" s="30" t="s">
        <v>864</v>
      </c>
      <c r="C1956" s="16" t="s">
        <v>2940</v>
      </c>
      <c r="D1956" s="16">
        <v>15</v>
      </c>
      <c r="E1956" s="16" t="s">
        <v>2937</v>
      </c>
      <c r="F1956" s="30" t="s">
        <v>811</v>
      </c>
      <c r="G1956" s="30">
        <v>1002</v>
      </c>
      <c r="H1956" s="30">
        <v>4</v>
      </c>
      <c r="I1956" s="30">
        <v>4146.4799999999996</v>
      </c>
      <c r="J1956" s="38">
        <v>42504</v>
      </c>
      <c r="K1956" s="30">
        <v>6116</v>
      </c>
      <c r="L1956" s="19">
        <f>DAY(Таблица14[[#This Row],[Д/проводки]])</f>
        <v>14</v>
      </c>
      <c r="M1956" s="19">
        <f>MONTH(Таблица14[[#This Row],[Д/проводки]])</f>
        <v>5</v>
      </c>
      <c r="N1956" s="19">
        <f>YEAR(Таблица14[[#This Row],[Д/проводки]])</f>
        <v>2016</v>
      </c>
    </row>
    <row r="1957" spans="1:14" x14ac:dyDescent="0.25">
      <c r="A1957" s="30">
        <v>940253</v>
      </c>
      <c r="B1957" s="30" t="s">
        <v>888</v>
      </c>
      <c r="C1957" s="16" t="s">
        <v>2954</v>
      </c>
      <c r="D1957" s="16">
        <v>15</v>
      </c>
      <c r="E1957" s="16" t="s">
        <v>2937</v>
      </c>
      <c r="F1957" s="30" t="s">
        <v>811</v>
      </c>
      <c r="G1957" s="30">
        <v>1001</v>
      </c>
      <c r="H1957" s="30">
        <v>1</v>
      </c>
      <c r="I1957" s="30">
        <v>1053.47</v>
      </c>
      <c r="J1957" s="38">
        <v>42505</v>
      </c>
      <c r="K1957" s="30">
        <v>1430</v>
      </c>
      <c r="L1957" s="19">
        <f>DAY(Таблица14[[#This Row],[Д/проводки]])</f>
        <v>15</v>
      </c>
      <c r="M1957" s="19">
        <f>MONTH(Таблица14[[#This Row],[Д/проводки]])</f>
        <v>5</v>
      </c>
      <c r="N1957" s="19">
        <f>YEAR(Таблица14[[#This Row],[Д/проводки]])</f>
        <v>2016</v>
      </c>
    </row>
    <row r="1958" spans="1:14" x14ac:dyDescent="0.25">
      <c r="A1958" s="30">
        <v>941464</v>
      </c>
      <c r="B1958" s="30" t="s">
        <v>923</v>
      </c>
      <c r="C1958" s="16" t="s">
        <v>3133</v>
      </c>
      <c r="D1958" s="16">
        <v>13</v>
      </c>
      <c r="E1958" s="16" t="s">
        <v>3206</v>
      </c>
      <c r="F1958" s="30" t="s">
        <v>811</v>
      </c>
      <c r="G1958" s="30">
        <v>1001</v>
      </c>
      <c r="H1958" s="30">
        <v>2</v>
      </c>
      <c r="I1958" s="30">
        <v>1028.5999999999999</v>
      </c>
      <c r="J1958" s="38">
        <v>42505</v>
      </c>
      <c r="K1958" s="30">
        <v>1440</v>
      </c>
      <c r="L1958" s="19">
        <f>DAY(Таблица14[[#This Row],[Д/проводки]])</f>
        <v>15</v>
      </c>
      <c r="M1958" s="19">
        <f>MONTH(Таблица14[[#This Row],[Д/проводки]])</f>
        <v>5</v>
      </c>
      <c r="N1958" s="19">
        <f>YEAR(Таблица14[[#This Row],[Д/проводки]])</f>
        <v>2016</v>
      </c>
    </row>
    <row r="1959" spans="1:14" x14ac:dyDescent="0.25">
      <c r="A1959" s="30">
        <v>663962</v>
      </c>
      <c r="B1959" s="30" t="s">
        <v>454</v>
      </c>
      <c r="C1959" s="16" t="s">
        <v>2625</v>
      </c>
      <c r="D1959" s="16">
        <v>16</v>
      </c>
      <c r="E1959" s="16" t="s">
        <v>2974</v>
      </c>
      <c r="F1959" s="30" t="s">
        <v>810</v>
      </c>
      <c r="G1959" s="30">
        <v>1002</v>
      </c>
      <c r="H1959" s="30">
        <v>4</v>
      </c>
      <c r="I1959" s="30">
        <v>10339</v>
      </c>
      <c r="J1959" s="38">
        <v>42505</v>
      </c>
      <c r="K1959" s="30">
        <v>15252</v>
      </c>
      <c r="L1959" s="19">
        <f>DAY(Таблица14[[#This Row],[Д/проводки]])</f>
        <v>15</v>
      </c>
      <c r="M1959" s="19">
        <f>MONTH(Таблица14[[#This Row],[Д/проводки]])</f>
        <v>5</v>
      </c>
      <c r="N1959" s="19">
        <f>YEAR(Таблица14[[#This Row],[Д/проводки]])</f>
        <v>2016</v>
      </c>
    </row>
    <row r="1960" spans="1:14" x14ac:dyDescent="0.25">
      <c r="A1960" s="30">
        <v>447809</v>
      </c>
      <c r="B1960" s="30" t="s">
        <v>873</v>
      </c>
      <c r="C1960" s="16" t="s">
        <v>872</v>
      </c>
      <c r="D1960" s="16">
        <v>15</v>
      </c>
      <c r="E1960" s="16" t="s">
        <v>2948</v>
      </c>
      <c r="F1960" s="30" t="s">
        <v>811</v>
      </c>
      <c r="G1960" s="30">
        <v>1002</v>
      </c>
      <c r="H1960" s="30">
        <v>1</v>
      </c>
      <c r="I1960" s="30">
        <v>1140.31</v>
      </c>
      <c r="J1960" s="38">
        <v>42506</v>
      </c>
      <c r="K1960" s="30">
        <v>1419</v>
      </c>
      <c r="L1960" s="19">
        <f>DAY(Таблица14[[#This Row],[Д/проводки]])</f>
        <v>16</v>
      </c>
      <c r="M1960" s="19">
        <f>MONTH(Таблица14[[#This Row],[Д/проводки]])</f>
        <v>5</v>
      </c>
      <c r="N1960" s="19">
        <f>YEAR(Таблица14[[#This Row],[Д/проводки]])</f>
        <v>2016</v>
      </c>
    </row>
    <row r="1961" spans="1:14" x14ac:dyDescent="0.25">
      <c r="A1961" s="30">
        <v>661901</v>
      </c>
      <c r="B1961" s="30" t="s">
        <v>29</v>
      </c>
      <c r="C1961" s="16" t="s">
        <v>899</v>
      </c>
      <c r="D1961" s="16">
        <v>14</v>
      </c>
      <c r="E1961" s="16" t="s">
        <v>2938</v>
      </c>
      <c r="F1961" s="30" t="s">
        <v>810</v>
      </c>
      <c r="G1961" s="30">
        <v>1001</v>
      </c>
      <c r="H1961" s="30">
        <v>4</v>
      </c>
      <c r="I1961" s="30">
        <v>7050.84</v>
      </c>
      <c r="J1961" s="38">
        <v>42507</v>
      </c>
      <c r="K1961" s="30">
        <v>10400</v>
      </c>
      <c r="L1961" s="19">
        <f>DAY(Таблица14[[#This Row],[Д/проводки]])</f>
        <v>17</v>
      </c>
      <c r="M1961" s="19">
        <f>MONTH(Таблица14[[#This Row],[Д/проводки]])</f>
        <v>5</v>
      </c>
      <c r="N1961" s="19">
        <f>YEAR(Таблица14[[#This Row],[Д/проводки]])</f>
        <v>2016</v>
      </c>
    </row>
    <row r="1962" spans="1:14" x14ac:dyDescent="0.25">
      <c r="A1962" s="30">
        <v>12055795</v>
      </c>
      <c r="B1962" s="30" t="s">
        <v>3218</v>
      </c>
      <c r="C1962" s="16" t="s">
        <v>3218</v>
      </c>
      <c r="D1962" s="16" t="s">
        <v>3218</v>
      </c>
      <c r="E1962" s="16" t="s">
        <v>3218</v>
      </c>
      <c r="F1962" s="16" t="s">
        <v>3218</v>
      </c>
      <c r="G1962" s="30">
        <v>1002</v>
      </c>
      <c r="H1962" s="30">
        <v>4</v>
      </c>
      <c r="I1962" s="30">
        <v>21101.599999999999</v>
      </c>
      <c r="J1962" s="38">
        <v>42507</v>
      </c>
      <c r="K1962" s="30">
        <v>28080</v>
      </c>
      <c r="L1962" s="19">
        <f>DAY(Таблица14[[#This Row],[Д/проводки]])</f>
        <v>17</v>
      </c>
      <c r="M1962" s="19">
        <f>MONTH(Таблица14[[#This Row],[Д/проводки]])</f>
        <v>5</v>
      </c>
      <c r="N1962" s="19">
        <f>YEAR(Таблица14[[#This Row],[Д/проводки]])</f>
        <v>2016</v>
      </c>
    </row>
    <row r="1963" spans="1:14" x14ac:dyDescent="0.25">
      <c r="A1963" s="30">
        <v>405680</v>
      </c>
      <c r="B1963" s="30" t="s">
        <v>430</v>
      </c>
      <c r="C1963" s="16" t="s">
        <v>3147</v>
      </c>
      <c r="D1963" s="16">
        <v>15</v>
      </c>
      <c r="E1963" s="16" t="s">
        <v>2971</v>
      </c>
      <c r="F1963" s="30" t="s">
        <v>810</v>
      </c>
      <c r="G1963" s="30">
        <v>1001</v>
      </c>
      <c r="H1963" s="30">
        <v>4</v>
      </c>
      <c r="I1963" s="30">
        <v>9000</v>
      </c>
      <c r="J1963" s="38">
        <v>42508</v>
      </c>
      <c r="K1963" s="30">
        <v>13276</v>
      </c>
      <c r="L1963" s="19">
        <f>DAY(Таблица14[[#This Row],[Д/проводки]])</f>
        <v>18</v>
      </c>
      <c r="M1963" s="19">
        <f>MONTH(Таблица14[[#This Row],[Д/проводки]])</f>
        <v>5</v>
      </c>
      <c r="N1963" s="19">
        <f>YEAR(Таблица14[[#This Row],[Д/проводки]])</f>
        <v>2016</v>
      </c>
    </row>
    <row r="1964" spans="1:14" x14ac:dyDescent="0.25">
      <c r="A1964" s="30">
        <v>490002</v>
      </c>
      <c r="B1964" s="30" t="s">
        <v>489</v>
      </c>
      <c r="C1964" s="16" t="s">
        <v>2635</v>
      </c>
      <c r="D1964" s="16">
        <v>15</v>
      </c>
      <c r="E1964" s="16" t="s">
        <v>2978</v>
      </c>
      <c r="F1964" s="30" t="s">
        <v>810</v>
      </c>
      <c r="G1964" s="30">
        <v>1001</v>
      </c>
      <c r="H1964" s="30">
        <v>4</v>
      </c>
      <c r="I1964" s="30">
        <v>9000</v>
      </c>
      <c r="J1964" s="38">
        <v>42508</v>
      </c>
      <c r="K1964" s="30">
        <v>11948.4</v>
      </c>
      <c r="L1964" s="19">
        <f>DAY(Таблица14[[#This Row],[Д/проводки]])</f>
        <v>18</v>
      </c>
      <c r="M1964" s="19">
        <f>MONTH(Таблица14[[#This Row],[Д/проводки]])</f>
        <v>5</v>
      </c>
      <c r="N1964" s="19">
        <f>YEAR(Таблица14[[#This Row],[Д/проводки]])</f>
        <v>2016</v>
      </c>
    </row>
    <row r="1965" spans="1:14" x14ac:dyDescent="0.25">
      <c r="A1965" s="30">
        <v>445816</v>
      </c>
      <c r="B1965" s="30" t="s">
        <v>934</v>
      </c>
      <c r="C1965" s="16" t="s">
        <v>3129</v>
      </c>
      <c r="D1965" s="16">
        <v>13</v>
      </c>
      <c r="E1965" s="16" t="s">
        <v>3206</v>
      </c>
      <c r="F1965" s="30" t="s">
        <v>811</v>
      </c>
      <c r="G1965" s="30">
        <v>1002</v>
      </c>
      <c r="H1965" s="30">
        <v>2</v>
      </c>
      <c r="I1965" s="30">
        <v>961.56</v>
      </c>
      <c r="J1965" s="38">
        <v>42508</v>
      </c>
      <c r="K1965" s="30">
        <v>1374</v>
      </c>
      <c r="L1965" s="19">
        <f>DAY(Таблица14[[#This Row],[Д/проводки]])</f>
        <v>18</v>
      </c>
      <c r="M1965" s="19">
        <f>MONTH(Таблица14[[#This Row],[Д/проводки]])</f>
        <v>5</v>
      </c>
      <c r="N1965" s="19">
        <f>YEAR(Таблица14[[#This Row],[Д/проводки]])</f>
        <v>2016</v>
      </c>
    </row>
    <row r="1966" spans="1:14" x14ac:dyDescent="0.25">
      <c r="A1966" s="30">
        <v>447809</v>
      </c>
      <c r="B1966" s="30" t="s">
        <v>873</v>
      </c>
      <c r="C1966" s="16" t="s">
        <v>872</v>
      </c>
      <c r="D1966" s="16">
        <v>15</v>
      </c>
      <c r="E1966" s="16" t="s">
        <v>2948</v>
      </c>
      <c r="F1966" s="30" t="s">
        <v>811</v>
      </c>
      <c r="G1966" s="30">
        <v>1002</v>
      </c>
      <c r="H1966" s="30">
        <v>1</v>
      </c>
      <c r="I1966" s="30">
        <v>1140.31</v>
      </c>
      <c r="J1966" s="38">
        <v>42508</v>
      </c>
      <c r="K1966" s="30">
        <v>1419</v>
      </c>
      <c r="L1966" s="19">
        <f>DAY(Таблица14[[#This Row],[Д/проводки]])</f>
        <v>18</v>
      </c>
      <c r="M1966" s="19">
        <f>MONTH(Таблица14[[#This Row],[Д/проводки]])</f>
        <v>5</v>
      </c>
      <c r="N1966" s="19">
        <f>YEAR(Таблица14[[#This Row],[Д/проводки]])</f>
        <v>2016</v>
      </c>
    </row>
    <row r="1967" spans="1:14" x14ac:dyDescent="0.25">
      <c r="A1967" s="30">
        <v>759258</v>
      </c>
      <c r="B1967" s="30" t="s">
        <v>470</v>
      </c>
      <c r="C1967" s="16" t="s">
        <v>3151</v>
      </c>
      <c r="D1967" s="16">
        <v>16</v>
      </c>
      <c r="E1967" s="16" t="s">
        <v>2974</v>
      </c>
      <c r="F1967" s="30" t="s">
        <v>810</v>
      </c>
      <c r="G1967" s="30">
        <v>1001</v>
      </c>
      <c r="H1967" s="30">
        <v>4</v>
      </c>
      <c r="I1967" s="30">
        <v>10847.48</v>
      </c>
      <c r="J1967" s="38">
        <v>42509</v>
      </c>
      <c r="K1967" s="30">
        <v>16000</v>
      </c>
      <c r="L1967" s="19">
        <f>DAY(Таблица14[[#This Row],[Д/проводки]])</f>
        <v>19</v>
      </c>
      <c r="M1967" s="19">
        <f>MONTH(Таблица14[[#This Row],[Д/проводки]])</f>
        <v>5</v>
      </c>
      <c r="N1967" s="19">
        <f>YEAR(Таблица14[[#This Row],[Д/проводки]])</f>
        <v>2016</v>
      </c>
    </row>
    <row r="1968" spans="1:14" x14ac:dyDescent="0.25">
      <c r="A1968" s="30">
        <v>405336</v>
      </c>
      <c r="B1968" s="30" t="s">
        <v>44</v>
      </c>
      <c r="C1968" s="16" t="s">
        <v>2961</v>
      </c>
      <c r="D1968" s="16">
        <v>14</v>
      </c>
      <c r="E1968" s="16" t="s">
        <v>2938</v>
      </c>
      <c r="F1968" s="30" t="s">
        <v>810</v>
      </c>
      <c r="G1968" s="30">
        <v>1001</v>
      </c>
      <c r="H1968" s="30">
        <v>4</v>
      </c>
      <c r="I1968" s="30">
        <v>7406.76</v>
      </c>
      <c r="J1968" s="38">
        <v>42510</v>
      </c>
      <c r="K1968" s="30">
        <v>11100</v>
      </c>
      <c r="L1968" s="19">
        <f>DAY(Таблица14[[#This Row],[Д/проводки]])</f>
        <v>20</v>
      </c>
      <c r="M1968" s="19">
        <f>MONTH(Таблица14[[#This Row],[Д/проводки]])</f>
        <v>5</v>
      </c>
      <c r="N1968" s="19">
        <f>YEAR(Таблица14[[#This Row],[Д/проводки]])</f>
        <v>2016</v>
      </c>
    </row>
    <row r="1969" spans="1:14" x14ac:dyDescent="0.25">
      <c r="A1969" s="30">
        <v>665975</v>
      </c>
      <c r="B1969" s="30" t="s">
        <v>362</v>
      </c>
      <c r="C1969" s="16" t="s">
        <v>2639</v>
      </c>
      <c r="D1969" s="16">
        <v>15</v>
      </c>
      <c r="E1969" s="16" t="s">
        <v>2946</v>
      </c>
      <c r="F1969" s="30" t="s">
        <v>810</v>
      </c>
      <c r="G1969" s="30">
        <v>1001</v>
      </c>
      <c r="H1969" s="30">
        <v>4</v>
      </c>
      <c r="I1969" s="30">
        <v>8694.92</v>
      </c>
      <c r="J1969" s="38">
        <v>42512</v>
      </c>
      <c r="K1969" s="30">
        <v>11541.6</v>
      </c>
      <c r="L1969" s="19">
        <f>DAY(Таблица14[[#This Row],[Д/проводки]])</f>
        <v>22</v>
      </c>
      <c r="M1969" s="19">
        <f>MONTH(Таблица14[[#This Row],[Д/проводки]])</f>
        <v>5</v>
      </c>
      <c r="N1969" s="19">
        <f>YEAR(Таблица14[[#This Row],[Д/проводки]])</f>
        <v>2016</v>
      </c>
    </row>
    <row r="1970" spans="1:14" x14ac:dyDescent="0.25">
      <c r="A1970" s="30">
        <v>941464</v>
      </c>
      <c r="B1970" s="30" t="s">
        <v>923</v>
      </c>
      <c r="C1970" s="16" t="s">
        <v>3133</v>
      </c>
      <c r="D1970" s="16">
        <v>13</v>
      </c>
      <c r="E1970" s="16" t="s">
        <v>3206</v>
      </c>
      <c r="F1970" s="30" t="s">
        <v>811</v>
      </c>
      <c r="G1970" s="30">
        <v>1001</v>
      </c>
      <c r="H1970" s="30">
        <v>1</v>
      </c>
      <c r="I1970" s="30">
        <v>514.29</v>
      </c>
      <c r="J1970" s="38">
        <v>42512</v>
      </c>
      <c r="K1970" s="30">
        <v>720</v>
      </c>
      <c r="L1970" s="19">
        <f>DAY(Таблица14[[#This Row],[Д/проводки]])</f>
        <v>22</v>
      </c>
      <c r="M1970" s="19">
        <f>MONTH(Таблица14[[#This Row],[Д/проводки]])</f>
        <v>5</v>
      </c>
      <c r="N1970" s="19">
        <f>YEAR(Таблица14[[#This Row],[Д/проводки]])</f>
        <v>2016</v>
      </c>
    </row>
    <row r="1971" spans="1:14" x14ac:dyDescent="0.25">
      <c r="A1971" s="30">
        <v>941595</v>
      </c>
      <c r="B1971" s="30" t="s">
        <v>695</v>
      </c>
      <c r="C1971" s="16" t="s">
        <v>877</v>
      </c>
      <c r="D1971" s="16">
        <v>16</v>
      </c>
      <c r="E1971" s="16" t="s">
        <v>2950</v>
      </c>
      <c r="F1971" s="30" t="s">
        <v>810</v>
      </c>
      <c r="G1971" s="30">
        <v>1001</v>
      </c>
      <c r="H1971" s="30">
        <v>4</v>
      </c>
      <c r="I1971" s="30">
        <v>10847.44</v>
      </c>
      <c r="J1971" s="38">
        <v>42512</v>
      </c>
      <c r="K1971" s="30">
        <v>14400</v>
      </c>
      <c r="L1971" s="19">
        <f>DAY(Таблица14[[#This Row],[Д/проводки]])</f>
        <v>22</v>
      </c>
      <c r="M1971" s="19">
        <f>MONTH(Таблица14[[#This Row],[Д/проводки]])</f>
        <v>5</v>
      </c>
      <c r="N1971" s="19">
        <f>YEAR(Таблица14[[#This Row],[Д/проводки]])</f>
        <v>2016</v>
      </c>
    </row>
    <row r="1972" spans="1:14" x14ac:dyDescent="0.25">
      <c r="A1972" s="30">
        <v>36225</v>
      </c>
      <c r="B1972" s="30" t="s">
        <v>945</v>
      </c>
      <c r="C1972" s="16" t="s">
        <v>2940</v>
      </c>
      <c r="D1972" s="16">
        <v>15</v>
      </c>
      <c r="E1972" s="16" t="s">
        <v>2937</v>
      </c>
      <c r="F1972" s="30" t="s">
        <v>811</v>
      </c>
      <c r="G1972" s="30">
        <v>1002</v>
      </c>
      <c r="H1972" s="30">
        <v>1</v>
      </c>
      <c r="I1972" s="30">
        <v>988.98</v>
      </c>
      <c r="J1972" s="38">
        <v>42512</v>
      </c>
      <c r="K1972" s="30">
        <v>1479</v>
      </c>
      <c r="L1972" s="19">
        <f>DAY(Таблица14[[#This Row],[Д/проводки]])</f>
        <v>22</v>
      </c>
      <c r="M1972" s="19">
        <f>MONTH(Таблица14[[#This Row],[Д/проводки]])</f>
        <v>5</v>
      </c>
      <c r="N1972" s="19">
        <f>YEAR(Таблица14[[#This Row],[Д/проводки]])</f>
        <v>2016</v>
      </c>
    </row>
    <row r="1973" spans="1:14" x14ac:dyDescent="0.25">
      <c r="A1973" s="30">
        <v>445810</v>
      </c>
      <c r="B1973" s="30" t="s">
        <v>929</v>
      </c>
      <c r="C1973" s="16" t="s">
        <v>927</v>
      </c>
      <c r="D1973" s="16">
        <v>14</v>
      </c>
      <c r="E1973" s="16" t="s">
        <v>2941</v>
      </c>
      <c r="F1973" s="30" t="s">
        <v>811</v>
      </c>
      <c r="G1973" s="30">
        <v>1002</v>
      </c>
      <c r="H1973" s="30">
        <v>1</v>
      </c>
      <c r="I1973" s="30">
        <v>647.88</v>
      </c>
      <c r="J1973" s="38">
        <v>42512</v>
      </c>
      <c r="K1973" s="30">
        <v>933</v>
      </c>
      <c r="L1973" s="19">
        <f>DAY(Таблица14[[#This Row],[Д/проводки]])</f>
        <v>22</v>
      </c>
      <c r="M1973" s="19">
        <f>MONTH(Таблица14[[#This Row],[Д/проводки]])</f>
        <v>5</v>
      </c>
      <c r="N1973" s="19">
        <f>YEAR(Таблица14[[#This Row],[Д/проводки]])</f>
        <v>2016</v>
      </c>
    </row>
    <row r="1974" spans="1:14" x14ac:dyDescent="0.25">
      <c r="A1974" s="30">
        <v>964285</v>
      </c>
      <c r="B1974" s="30" t="s">
        <v>939</v>
      </c>
      <c r="C1974" s="16" t="s">
        <v>3157</v>
      </c>
      <c r="D1974" s="16">
        <v>13</v>
      </c>
      <c r="E1974" s="16" t="s">
        <v>3206</v>
      </c>
      <c r="F1974" s="30" t="s">
        <v>811</v>
      </c>
      <c r="G1974" s="30">
        <v>1002</v>
      </c>
      <c r="H1974" s="30">
        <v>4</v>
      </c>
      <c r="I1974" s="30">
        <v>1972.92</v>
      </c>
      <c r="J1974" s="38">
        <v>42512</v>
      </c>
      <c r="K1974" s="30">
        <v>2880</v>
      </c>
      <c r="L1974" s="19">
        <f>DAY(Таблица14[[#This Row],[Д/проводки]])</f>
        <v>22</v>
      </c>
      <c r="M1974" s="19">
        <f>MONTH(Таблица14[[#This Row],[Д/проводки]])</f>
        <v>5</v>
      </c>
      <c r="N1974" s="19">
        <f>YEAR(Таблица14[[#This Row],[Д/проводки]])</f>
        <v>2016</v>
      </c>
    </row>
    <row r="1975" spans="1:14" x14ac:dyDescent="0.25">
      <c r="A1975" s="30">
        <v>2039701</v>
      </c>
      <c r="B1975" s="30" t="s">
        <v>1037</v>
      </c>
      <c r="C1975" s="16" t="s">
        <v>3133</v>
      </c>
      <c r="D1975" s="16">
        <v>13</v>
      </c>
      <c r="E1975" s="16" t="s">
        <v>3206</v>
      </c>
      <c r="F1975" s="30" t="s">
        <v>811</v>
      </c>
      <c r="G1975" s="30">
        <v>1002</v>
      </c>
      <c r="H1975" s="30">
        <v>2</v>
      </c>
      <c r="I1975" s="30">
        <v>1010.9</v>
      </c>
      <c r="J1975" s="38">
        <v>42512</v>
      </c>
      <c r="K1975" s="30">
        <v>1492</v>
      </c>
      <c r="L1975" s="19">
        <f>DAY(Таблица14[[#This Row],[Д/проводки]])</f>
        <v>22</v>
      </c>
      <c r="M1975" s="19">
        <f>MONTH(Таблица14[[#This Row],[Д/проводки]])</f>
        <v>5</v>
      </c>
      <c r="N1975" s="19">
        <f>YEAR(Таблица14[[#This Row],[Д/проводки]])</f>
        <v>2016</v>
      </c>
    </row>
    <row r="1976" spans="1:14" x14ac:dyDescent="0.25">
      <c r="A1976" s="30">
        <v>2054084</v>
      </c>
      <c r="B1976" s="30" t="s">
        <v>1075</v>
      </c>
      <c r="C1976" s="16" t="s">
        <v>872</v>
      </c>
      <c r="D1976" s="16">
        <v>15</v>
      </c>
      <c r="E1976" s="16" t="s">
        <v>2948</v>
      </c>
      <c r="F1976" s="30" t="s">
        <v>810</v>
      </c>
      <c r="G1976" s="30">
        <v>1001</v>
      </c>
      <c r="H1976" s="30">
        <v>4</v>
      </c>
      <c r="I1976" s="30">
        <v>9118.64</v>
      </c>
      <c r="J1976" s="38">
        <v>42513</v>
      </c>
      <c r="K1976" s="30">
        <v>13452</v>
      </c>
      <c r="L1976" s="19">
        <f>DAY(Таблица14[[#This Row],[Д/проводки]])</f>
        <v>23</v>
      </c>
      <c r="M1976" s="19">
        <f>MONTH(Таблица14[[#This Row],[Д/проводки]])</f>
        <v>5</v>
      </c>
      <c r="N1976" s="19">
        <f>YEAR(Таблица14[[#This Row],[Д/проводки]])</f>
        <v>2016</v>
      </c>
    </row>
    <row r="1977" spans="1:14" x14ac:dyDescent="0.25">
      <c r="A1977" s="30">
        <v>12079057</v>
      </c>
      <c r="B1977" s="30" t="s">
        <v>3218</v>
      </c>
      <c r="C1977" s="16" t="s">
        <v>3218</v>
      </c>
      <c r="D1977" s="16" t="s">
        <v>3218</v>
      </c>
      <c r="E1977" s="16" t="s">
        <v>3218</v>
      </c>
      <c r="F1977" s="16" t="s">
        <v>3218</v>
      </c>
      <c r="G1977" s="30">
        <v>1001</v>
      </c>
      <c r="H1977" s="30">
        <v>4</v>
      </c>
      <c r="I1977" s="30">
        <v>12694.8</v>
      </c>
      <c r="J1977" s="38">
        <v>42513</v>
      </c>
      <c r="K1977" s="30">
        <v>16644</v>
      </c>
      <c r="L1977" s="19">
        <f>DAY(Таблица14[[#This Row],[Д/проводки]])</f>
        <v>23</v>
      </c>
      <c r="M1977" s="19">
        <f>MONTH(Таблица14[[#This Row],[Д/проводки]])</f>
        <v>5</v>
      </c>
      <c r="N1977" s="19">
        <f>YEAR(Таблица14[[#This Row],[Д/проводки]])</f>
        <v>2016</v>
      </c>
    </row>
    <row r="1978" spans="1:14" x14ac:dyDescent="0.25">
      <c r="A1978" s="30">
        <v>447847</v>
      </c>
      <c r="B1978" s="30" t="s">
        <v>891</v>
      </c>
      <c r="C1978" s="16" t="s">
        <v>2991</v>
      </c>
      <c r="D1978" s="16">
        <v>16</v>
      </c>
      <c r="E1978" s="16" t="s">
        <v>2950</v>
      </c>
      <c r="F1978" s="30" t="s">
        <v>811</v>
      </c>
      <c r="G1978" s="30">
        <v>1002</v>
      </c>
      <c r="H1978" s="30">
        <v>1</v>
      </c>
      <c r="I1978" s="30">
        <v>1147.8699999999999</v>
      </c>
      <c r="J1978" s="38">
        <v>42513</v>
      </c>
      <c r="K1978" s="30">
        <v>1306</v>
      </c>
      <c r="L1978" s="19">
        <f>DAY(Таблица14[[#This Row],[Д/проводки]])</f>
        <v>23</v>
      </c>
      <c r="M1978" s="19">
        <f>MONTH(Таблица14[[#This Row],[Д/проводки]])</f>
        <v>5</v>
      </c>
      <c r="N1978" s="19">
        <f>YEAR(Таблица14[[#This Row],[Д/проводки]])</f>
        <v>2016</v>
      </c>
    </row>
    <row r="1979" spans="1:14" x14ac:dyDescent="0.25">
      <c r="A1979" s="30">
        <v>2039702</v>
      </c>
      <c r="B1979" s="30" t="s">
        <v>1039</v>
      </c>
      <c r="C1979" s="16" t="s">
        <v>3129</v>
      </c>
      <c r="D1979" s="16">
        <v>13</v>
      </c>
      <c r="E1979" s="16" t="s">
        <v>3206</v>
      </c>
      <c r="F1979" s="30" t="s">
        <v>811</v>
      </c>
      <c r="G1979" s="30">
        <v>1001</v>
      </c>
      <c r="H1979" s="30">
        <v>4</v>
      </c>
      <c r="I1979" s="30">
        <v>2050.16</v>
      </c>
      <c r="J1979" s="38">
        <v>42514</v>
      </c>
      <c r="K1979" s="30">
        <v>3024</v>
      </c>
      <c r="L1979" s="19">
        <f>DAY(Таблица14[[#This Row],[Д/проводки]])</f>
        <v>24</v>
      </c>
      <c r="M1979" s="19">
        <f>MONTH(Таблица14[[#This Row],[Д/проводки]])</f>
        <v>5</v>
      </c>
      <c r="N1979" s="19">
        <f>YEAR(Таблица14[[#This Row],[Д/проводки]])</f>
        <v>2016</v>
      </c>
    </row>
    <row r="1980" spans="1:14" x14ac:dyDescent="0.25">
      <c r="A1980" s="30">
        <v>940253</v>
      </c>
      <c r="B1980" s="30" t="s">
        <v>888</v>
      </c>
      <c r="C1980" s="16" t="s">
        <v>2954</v>
      </c>
      <c r="D1980" s="16">
        <v>15</v>
      </c>
      <c r="E1980" s="16" t="s">
        <v>2937</v>
      </c>
      <c r="F1980" s="30" t="s">
        <v>811</v>
      </c>
      <c r="G1980" s="30">
        <v>1001</v>
      </c>
      <c r="H1980" s="30">
        <v>1</v>
      </c>
      <c r="I1980" s="30">
        <v>1053.47</v>
      </c>
      <c r="J1980" s="38">
        <v>42515</v>
      </c>
      <c r="K1980" s="30">
        <v>1430</v>
      </c>
      <c r="L1980" s="19">
        <f>DAY(Таблица14[[#This Row],[Д/проводки]])</f>
        <v>25</v>
      </c>
      <c r="M1980" s="19">
        <f>MONTH(Таблица14[[#This Row],[Д/проводки]])</f>
        <v>5</v>
      </c>
      <c r="N1980" s="19">
        <f>YEAR(Таблица14[[#This Row],[Д/проводки]])</f>
        <v>2016</v>
      </c>
    </row>
    <row r="1981" spans="1:14" x14ac:dyDescent="0.25">
      <c r="A1981" s="30">
        <v>408747</v>
      </c>
      <c r="B1981" s="30" t="s">
        <v>316</v>
      </c>
      <c r="C1981" s="16" t="s">
        <v>927</v>
      </c>
      <c r="D1981" s="16">
        <v>14</v>
      </c>
      <c r="E1981" s="16" t="s">
        <v>2941</v>
      </c>
      <c r="F1981" s="30" t="s">
        <v>810</v>
      </c>
      <c r="G1981" s="30">
        <v>1002</v>
      </c>
      <c r="H1981" s="30">
        <v>4</v>
      </c>
      <c r="I1981" s="30">
        <v>7406.76</v>
      </c>
      <c r="J1981" s="38">
        <v>42515</v>
      </c>
      <c r="K1981" s="30">
        <v>10924</v>
      </c>
      <c r="L1981" s="19">
        <f>DAY(Таблица14[[#This Row],[Д/проводки]])</f>
        <v>25</v>
      </c>
      <c r="M1981" s="19">
        <f>MONTH(Таблица14[[#This Row],[Д/проводки]])</f>
        <v>5</v>
      </c>
      <c r="N1981" s="19">
        <f>YEAR(Таблица14[[#This Row],[Д/проводки]])</f>
        <v>2016</v>
      </c>
    </row>
    <row r="1982" spans="1:14" x14ac:dyDescent="0.25">
      <c r="A1982" s="30">
        <v>964285</v>
      </c>
      <c r="B1982" s="30" t="s">
        <v>939</v>
      </c>
      <c r="C1982" s="16" t="s">
        <v>3157</v>
      </c>
      <c r="D1982" s="16">
        <v>13</v>
      </c>
      <c r="E1982" s="16" t="s">
        <v>3206</v>
      </c>
      <c r="F1982" s="30" t="s">
        <v>811</v>
      </c>
      <c r="G1982" s="30">
        <v>1002</v>
      </c>
      <c r="H1982" s="30">
        <v>2</v>
      </c>
      <c r="I1982" s="30">
        <v>986.48</v>
      </c>
      <c r="J1982" s="38">
        <v>42515</v>
      </c>
      <c r="K1982" s="30">
        <v>1440</v>
      </c>
      <c r="L1982" s="19">
        <f>DAY(Таблица14[[#This Row],[Д/проводки]])</f>
        <v>25</v>
      </c>
      <c r="M1982" s="19">
        <f>MONTH(Таблица14[[#This Row],[Д/проводки]])</f>
        <v>5</v>
      </c>
      <c r="N1982" s="19">
        <f>YEAR(Таблица14[[#This Row],[Д/проводки]])</f>
        <v>2016</v>
      </c>
    </row>
    <row r="1983" spans="1:14" x14ac:dyDescent="0.25">
      <c r="A1983" s="30">
        <v>940253</v>
      </c>
      <c r="B1983" s="30" t="s">
        <v>888</v>
      </c>
      <c r="C1983" s="16" t="s">
        <v>2954</v>
      </c>
      <c r="D1983" s="16">
        <v>15</v>
      </c>
      <c r="E1983" s="16" t="s">
        <v>2937</v>
      </c>
      <c r="F1983" s="30" t="s">
        <v>811</v>
      </c>
      <c r="G1983" s="30">
        <v>1001</v>
      </c>
      <c r="H1983" s="30">
        <v>4</v>
      </c>
      <c r="I1983" s="30">
        <v>4213.88</v>
      </c>
      <c r="J1983" s="38">
        <v>42516</v>
      </c>
      <c r="K1983" s="30">
        <v>5720</v>
      </c>
      <c r="L1983" s="19">
        <f>DAY(Таблица14[[#This Row],[Д/проводки]])</f>
        <v>26</v>
      </c>
      <c r="M1983" s="19">
        <f>MONTH(Таблица14[[#This Row],[Д/проводки]])</f>
        <v>5</v>
      </c>
      <c r="N1983" s="19">
        <f>YEAR(Таблица14[[#This Row],[Д/проводки]])</f>
        <v>2016</v>
      </c>
    </row>
    <row r="1984" spans="1:14" x14ac:dyDescent="0.25">
      <c r="A1984" s="30">
        <v>895249</v>
      </c>
      <c r="B1984" s="30" t="s">
        <v>901</v>
      </c>
      <c r="C1984" s="16" t="s">
        <v>899</v>
      </c>
      <c r="D1984" s="16">
        <v>14</v>
      </c>
      <c r="E1984" s="16" t="s">
        <v>2938</v>
      </c>
      <c r="F1984" s="30" t="s">
        <v>811</v>
      </c>
      <c r="G1984" s="30">
        <v>1002</v>
      </c>
      <c r="H1984" s="30">
        <v>4</v>
      </c>
      <c r="I1984" s="30">
        <v>3237.43</v>
      </c>
      <c r="J1984" s="38">
        <v>42516</v>
      </c>
      <c r="K1984" s="30">
        <v>4720</v>
      </c>
      <c r="L1984" s="19">
        <f>DAY(Таблица14[[#This Row],[Д/проводки]])</f>
        <v>26</v>
      </c>
      <c r="M1984" s="19">
        <f>MONTH(Таблица14[[#This Row],[Д/проводки]])</f>
        <v>5</v>
      </c>
      <c r="N1984" s="19">
        <f>YEAR(Таблица14[[#This Row],[Д/проводки]])</f>
        <v>2016</v>
      </c>
    </row>
    <row r="1985" spans="1:14" x14ac:dyDescent="0.25">
      <c r="A1985" s="30">
        <v>964285</v>
      </c>
      <c r="B1985" s="30" t="s">
        <v>939</v>
      </c>
      <c r="C1985" s="16" t="s">
        <v>3157</v>
      </c>
      <c r="D1985" s="16">
        <v>13</v>
      </c>
      <c r="E1985" s="16" t="s">
        <v>3206</v>
      </c>
      <c r="F1985" s="30" t="s">
        <v>811</v>
      </c>
      <c r="G1985" s="30">
        <v>1001</v>
      </c>
      <c r="H1985" s="30">
        <v>4</v>
      </c>
      <c r="I1985" s="30">
        <v>2055.12</v>
      </c>
      <c r="J1985" s="38">
        <v>42518</v>
      </c>
      <c r="K1985" s="30">
        <v>2880</v>
      </c>
      <c r="L1985" s="19">
        <f>DAY(Таблица14[[#This Row],[Д/проводки]])</f>
        <v>28</v>
      </c>
      <c r="M1985" s="19">
        <f>MONTH(Таблица14[[#This Row],[Д/проводки]])</f>
        <v>5</v>
      </c>
      <c r="N1985" s="19">
        <f>YEAR(Таблица14[[#This Row],[Д/проводки]])</f>
        <v>2016</v>
      </c>
    </row>
    <row r="1986" spans="1:14" x14ac:dyDescent="0.25">
      <c r="A1986" s="30">
        <v>2039700</v>
      </c>
      <c r="B1986" s="30" t="s">
        <v>1035</v>
      </c>
      <c r="C1986" s="16" t="s">
        <v>2963</v>
      </c>
      <c r="D1986" s="16">
        <v>15</v>
      </c>
      <c r="E1986" s="16" t="s">
        <v>2937</v>
      </c>
      <c r="F1986" s="30" t="s">
        <v>811</v>
      </c>
      <c r="G1986" s="30">
        <v>1002</v>
      </c>
      <c r="H1986" s="30">
        <v>4</v>
      </c>
      <c r="I1986" s="30">
        <v>4288.12</v>
      </c>
      <c r="J1986" s="38">
        <v>42518</v>
      </c>
      <c r="K1986" s="30">
        <v>6324</v>
      </c>
      <c r="L1986" s="19">
        <f>DAY(Таблица14[[#This Row],[Д/проводки]])</f>
        <v>28</v>
      </c>
      <c r="M1986" s="19">
        <f>MONTH(Таблица14[[#This Row],[Д/проводки]])</f>
        <v>5</v>
      </c>
      <c r="N1986" s="19">
        <f>YEAR(Таблица14[[#This Row],[Д/проводки]])</f>
        <v>2016</v>
      </c>
    </row>
    <row r="1987" spans="1:14" x14ac:dyDescent="0.25">
      <c r="A1987" s="30">
        <v>2039702</v>
      </c>
      <c r="B1987" s="30" t="s">
        <v>1039</v>
      </c>
      <c r="C1987" s="16" t="s">
        <v>3129</v>
      </c>
      <c r="D1987" s="16">
        <v>13</v>
      </c>
      <c r="E1987" s="16" t="s">
        <v>3206</v>
      </c>
      <c r="F1987" s="30" t="s">
        <v>811</v>
      </c>
      <c r="G1987" s="30">
        <v>1001</v>
      </c>
      <c r="H1987" s="30">
        <v>1</v>
      </c>
      <c r="I1987" s="30">
        <v>512.54</v>
      </c>
      <c r="J1987" s="38">
        <v>42519</v>
      </c>
      <c r="K1987" s="30">
        <v>756</v>
      </c>
      <c r="L1987" s="19">
        <f>DAY(Таблица14[[#This Row],[Д/проводки]])</f>
        <v>29</v>
      </c>
      <c r="M1987" s="19">
        <f>MONTH(Таблица14[[#This Row],[Д/проводки]])</f>
        <v>5</v>
      </c>
      <c r="N1987" s="19">
        <f>YEAR(Таблица14[[#This Row],[Д/проводки]])</f>
        <v>2016</v>
      </c>
    </row>
    <row r="1988" spans="1:14" x14ac:dyDescent="0.25">
      <c r="A1988" s="30">
        <v>445810</v>
      </c>
      <c r="B1988" s="30" t="s">
        <v>929</v>
      </c>
      <c r="C1988" s="16" t="s">
        <v>927</v>
      </c>
      <c r="D1988" s="16">
        <v>14</v>
      </c>
      <c r="E1988" s="16" t="s">
        <v>2941</v>
      </c>
      <c r="F1988" s="30" t="s">
        <v>811</v>
      </c>
      <c r="G1988" s="30">
        <v>1002</v>
      </c>
      <c r="H1988" s="30">
        <v>1</v>
      </c>
      <c r="I1988" s="30">
        <v>647.88</v>
      </c>
      <c r="J1988" s="38">
        <v>42519</v>
      </c>
      <c r="K1988" s="30">
        <v>933</v>
      </c>
      <c r="L1988" s="19">
        <f>DAY(Таблица14[[#This Row],[Д/проводки]])</f>
        <v>29</v>
      </c>
      <c r="M1988" s="19">
        <f>MONTH(Таблица14[[#This Row],[Д/проводки]])</f>
        <v>5</v>
      </c>
      <c r="N1988" s="19">
        <f>YEAR(Таблица14[[#This Row],[Д/проводки]])</f>
        <v>2016</v>
      </c>
    </row>
    <row r="1989" spans="1:14" x14ac:dyDescent="0.25">
      <c r="A1989" s="30">
        <v>964285</v>
      </c>
      <c r="B1989" s="30" t="s">
        <v>939</v>
      </c>
      <c r="C1989" s="16" t="s">
        <v>3157</v>
      </c>
      <c r="D1989" s="16">
        <v>13</v>
      </c>
      <c r="E1989" s="16" t="s">
        <v>3206</v>
      </c>
      <c r="F1989" s="30" t="s">
        <v>811</v>
      </c>
      <c r="G1989" s="30">
        <v>1001</v>
      </c>
      <c r="H1989" s="30">
        <v>4</v>
      </c>
      <c r="I1989" s="30">
        <v>2055.08</v>
      </c>
      <c r="J1989" s="38">
        <v>42520</v>
      </c>
      <c r="K1989" s="30">
        <v>2592</v>
      </c>
      <c r="L1989" s="19">
        <f>DAY(Таблица14[[#This Row],[Д/проводки]])</f>
        <v>30</v>
      </c>
      <c r="M1989" s="19">
        <f>MONTH(Таблица14[[#This Row],[Д/проводки]])</f>
        <v>5</v>
      </c>
      <c r="N1989" s="19">
        <f>YEAR(Таблица14[[#This Row],[Д/проводки]])</f>
        <v>2016</v>
      </c>
    </row>
    <row r="1990" spans="1:14" x14ac:dyDescent="0.25">
      <c r="A1990" s="30">
        <v>2039702</v>
      </c>
      <c r="B1990" s="30" t="s">
        <v>1039</v>
      </c>
      <c r="C1990" s="16" t="s">
        <v>3129</v>
      </c>
      <c r="D1990" s="16">
        <v>13</v>
      </c>
      <c r="E1990" s="16" t="s">
        <v>3206</v>
      </c>
      <c r="F1990" s="30" t="s">
        <v>811</v>
      </c>
      <c r="G1990" s="30">
        <v>1001</v>
      </c>
      <c r="H1990" s="30">
        <v>2</v>
      </c>
      <c r="I1990" s="30">
        <v>1025.08</v>
      </c>
      <c r="J1990" s="38">
        <v>42520</v>
      </c>
      <c r="K1990" s="30">
        <v>1512</v>
      </c>
      <c r="L1990" s="19">
        <f>DAY(Таблица14[[#This Row],[Д/проводки]])</f>
        <v>30</v>
      </c>
      <c r="M1990" s="19">
        <f>MONTH(Таблица14[[#This Row],[Д/проводки]])</f>
        <v>5</v>
      </c>
      <c r="N1990" s="19">
        <f>YEAR(Таблица14[[#This Row],[Д/проводки]])</f>
        <v>2016</v>
      </c>
    </row>
    <row r="1991" spans="1:14" x14ac:dyDescent="0.25">
      <c r="A1991" s="30">
        <v>405618</v>
      </c>
      <c r="B1991" s="30" t="s">
        <v>58</v>
      </c>
      <c r="C1991" s="16" t="s">
        <v>2953</v>
      </c>
      <c r="D1991" s="16">
        <v>14</v>
      </c>
      <c r="E1991" s="16" t="s">
        <v>2938</v>
      </c>
      <c r="F1991" s="30" t="s">
        <v>810</v>
      </c>
      <c r="G1991" s="30">
        <v>1002</v>
      </c>
      <c r="H1991" s="30">
        <v>4</v>
      </c>
      <c r="I1991" s="30">
        <v>7406.76</v>
      </c>
      <c r="J1991" s="38">
        <v>42520</v>
      </c>
      <c r="K1991" s="30">
        <v>10924</v>
      </c>
      <c r="L1991" s="19">
        <f>DAY(Таблица14[[#This Row],[Д/проводки]])</f>
        <v>30</v>
      </c>
      <c r="M1991" s="19">
        <f>MONTH(Таблица14[[#This Row],[Д/проводки]])</f>
        <v>5</v>
      </c>
      <c r="N1991" s="19">
        <f>YEAR(Таблица14[[#This Row],[Д/проводки]])</f>
        <v>2016</v>
      </c>
    </row>
    <row r="1992" spans="1:14" x14ac:dyDescent="0.25">
      <c r="A1992" s="30">
        <v>496767</v>
      </c>
      <c r="B1992" s="30" t="s">
        <v>2719</v>
      </c>
      <c r="C1992" s="16" t="s">
        <v>3016</v>
      </c>
      <c r="D1992" s="16">
        <v>15</v>
      </c>
      <c r="E1992" s="16" t="s">
        <v>2946</v>
      </c>
      <c r="F1992" s="30" t="s">
        <v>811</v>
      </c>
      <c r="G1992" s="30">
        <v>1002</v>
      </c>
      <c r="H1992" s="30">
        <v>1</v>
      </c>
      <c r="I1992" s="30">
        <v>1140.31</v>
      </c>
      <c r="J1992" s="38">
        <v>42520</v>
      </c>
      <c r="K1992" s="30">
        <v>1010</v>
      </c>
      <c r="L1992" s="19">
        <f>DAY(Таблица14[[#This Row],[Д/проводки]])</f>
        <v>30</v>
      </c>
      <c r="M1992" s="19">
        <f>MONTH(Таблица14[[#This Row],[Д/проводки]])</f>
        <v>5</v>
      </c>
      <c r="N1992" s="19">
        <f>YEAR(Таблица14[[#This Row],[Д/проводки]])</f>
        <v>2016</v>
      </c>
    </row>
    <row r="1993" spans="1:14" x14ac:dyDescent="0.25">
      <c r="A1993" s="30">
        <v>2039704</v>
      </c>
      <c r="B1993" s="30" t="s">
        <v>1041</v>
      </c>
      <c r="C1993" s="16" t="s">
        <v>899</v>
      </c>
      <c r="D1993" s="16">
        <v>14</v>
      </c>
      <c r="E1993" s="16" t="s">
        <v>2938</v>
      </c>
      <c r="F1993" s="30" t="s">
        <v>811</v>
      </c>
      <c r="G1993" s="30">
        <v>1002</v>
      </c>
      <c r="H1993" s="30">
        <v>4</v>
      </c>
      <c r="I1993" s="30">
        <v>3464.12</v>
      </c>
      <c r="J1993" s="38">
        <v>42520</v>
      </c>
      <c r="K1993" s="30">
        <v>5108</v>
      </c>
      <c r="L1993" s="19">
        <f>DAY(Таблица14[[#This Row],[Д/проводки]])</f>
        <v>30</v>
      </c>
      <c r="M1993" s="19">
        <f>MONTH(Таблица14[[#This Row],[Д/проводки]])</f>
        <v>5</v>
      </c>
      <c r="N1993" s="19">
        <f>YEAR(Таблица14[[#This Row],[Д/проводки]])</f>
        <v>2016</v>
      </c>
    </row>
    <row r="1994" spans="1:14" x14ac:dyDescent="0.25">
      <c r="A1994" s="30">
        <v>941621</v>
      </c>
      <c r="B1994" s="30" t="s">
        <v>173</v>
      </c>
      <c r="C1994" s="16" t="s">
        <v>2954</v>
      </c>
      <c r="D1994" s="16">
        <v>15</v>
      </c>
      <c r="E1994" s="16" t="s">
        <v>2937</v>
      </c>
      <c r="F1994" s="30" t="s">
        <v>810</v>
      </c>
      <c r="G1994" s="30">
        <v>1001</v>
      </c>
      <c r="H1994" s="30">
        <v>4</v>
      </c>
      <c r="I1994" s="30">
        <v>9118.64</v>
      </c>
      <c r="J1994" s="38">
        <v>42521</v>
      </c>
      <c r="K1994" s="30">
        <v>13452</v>
      </c>
      <c r="L1994" s="19">
        <f>DAY(Таблица14[[#This Row],[Д/проводки]])</f>
        <v>31</v>
      </c>
      <c r="M1994" s="19">
        <f>MONTH(Таблица14[[#This Row],[Д/проводки]])</f>
        <v>5</v>
      </c>
      <c r="N1994" s="19">
        <f>YEAR(Таблица14[[#This Row],[Д/проводки]])</f>
        <v>2016</v>
      </c>
    </row>
    <row r="1995" spans="1:14" x14ac:dyDescent="0.25">
      <c r="A1995" s="30">
        <v>964285</v>
      </c>
      <c r="B1995" s="30" t="s">
        <v>939</v>
      </c>
      <c r="C1995" s="16" t="s">
        <v>3157</v>
      </c>
      <c r="D1995" s="16">
        <v>13</v>
      </c>
      <c r="E1995" s="16" t="s">
        <v>3206</v>
      </c>
      <c r="F1995" s="30" t="s">
        <v>811</v>
      </c>
      <c r="G1995" s="30">
        <v>1002</v>
      </c>
      <c r="H1995" s="30">
        <v>2</v>
      </c>
      <c r="I1995" s="30">
        <v>986.46</v>
      </c>
      <c r="J1995" s="38">
        <v>42521</v>
      </c>
      <c r="K1995" s="30">
        <v>1440</v>
      </c>
      <c r="L1995" s="19">
        <f>DAY(Таблица14[[#This Row],[Д/проводки]])</f>
        <v>31</v>
      </c>
      <c r="M1995" s="19">
        <f>MONTH(Таблица14[[#This Row],[Д/проводки]])</f>
        <v>5</v>
      </c>
      <c r="N1995" s="19">
        <f>YEAR(Таблица14[[#This Row],[Д/проводки]])</f>
        <v>2016</v>
      </c>
    </row>
    <row r="1996" spans="1:14" x14ac:dyDescent="0.25">
      <c r="A1996" s="30">
        <v>34477</v>
      </c>
      <c r="B1996" s="30" t="s">
        <v>920</v>
      </c>
      <c r="C1996" s="16" t="s">
        <v>2963</v>
      </c>
      <c r="D1996" s="16">
        <v>15</v>
      </c>
      <c r="E1996" s="16" t="s">
        <v>2937</v>
      </c>
      <c r="F1996" s="30" t="s">
        <v>811</v>
      </c>
      <c r="G1996" s="30">
        <v>1001</v>
      </c>
      <c r="H1996" s="30">
        <v>1</v>
      </c>
      <c r="I1996" s="30">
        <v>679.03</v>
      </c>
      <c r="J1996" s="38">
        <v>42522</v>
      </c>
      <c r="K1996" s="30">
        <v>1347</v>
      </c>
      <c r="L1996" s="19">
        <f>DAY(Таблица14[[#This Row],[Д/проводки]])</f>
        <v>1</v>
      </c>
      <c r="M1996" s="19">
        <f>MONTH(Таблица14[[#This Row],[Д/проводки]])</f>
        <v>6</v>
      </c>
      <c r="N1996" s="19">
        <f>YEAR(Таблица14[[#This Row],[Д/проводки]])</f>
        <v>2016</v>
      </c>
    </row>
    <row r="1997" spans="1:14" x14ac:dyDescent="0.25">
      <c r="A1997" s="30">
        <v>941465</v>
      </c>
      <c r="B1997" s="30" t="s">
        <v>930</v>
      </c>
      <c r="C1997" s="16" t="s">
        <v>927</v>
      </c>
      <c r="D1997" s="16">
        <v>14</v>
      </c>
      <c r="E1997" s="16" t="s">
        <v>2941</v>
      </c>
      <c r="F1997" s="30" t="s">
        <v>811</v>
      </c>
      <c r="G1997" s="30">
        <v>1001</v>
      </c>
      <c r="H1997" s="30">
        <v>1</v>
      </c>
      <c r="I1997" s="30">
        <v>631.28</v>
      </c>
      <c r="J1997" s="38">
        <v>42525</v>
      </c>
      <c r="K1997" s="30">
        <v>863</v>
      </c>
      <c r="L1997" s="19">
        <f>DAY(Таблица14[[#This Row],[Д/проводки]])</f>
        <v>4</v>
      </c>
      <c r="M1997" s="19">
        <f>MONTH(Таблица14[[#This Row],[Д/проводки]])</f>
        <v>6</v>
      </c>
      <c r="N1997" s="19">
        <f>YEAR(Таблица14[[#This Row],[Д/проводки]])</f>
        <v>2016</v>
      </c>
    </row>
    <row r="1998" spans="1:14" x14ac:dyDescent="0.25">
      <c r="A1998" s="30">
        <v>941598</v>
      </c>
      <c r="B1998" s="30" t="s">
        <v>41</v>
      </c>
      <c r="C1998" s="16" t="s">
        <v>899</v>
      </c>
      <c r="D1998" s="16">
        <v>14</v>
      </c>
      <c r="E1998" s="16" t="s">
        <v>2938</v>
      </c>
      <c r="F1998" s="30" t="s">
        <v>810</v>
      </c>
      <c r="G1998" s="30">
        <v>1001</v>
      </c>
      <c r="H1998" s="30">
        <v>4</v>
      </c>
      <c r="I1998" s="30">
        <v>7050.84</v>
      </c>
      <c r="J1998" s="38">
        <v>42529</v>
      </c>
      <c r="K1998" s="30">
        <v>9360</v>
      </c>
      <c r="L1998" s="19">
        <f>DAY(Таблица14[[#This Row],[Д/проводки]])</f>
        <v>8</v>
      </c>
      <c r="M1998" s="19">
        <f>MONTH(Таблица14[[#This Row],[Д/проводки]])</f>
        <v>6</v>
      </c>
      <c r="N1998" s="19">
        <f>YEAR(Таблица14[[#This Row],[Д/проводки]])</f>
        <v>2016</v>
      </c>
    </row>
    <row r="1999" spans="1:14" x14ac:dyDescent="0.25">
      <c r="A1999" s="30">
        <v>2039701</v>
      </c>
      <c r="B1999" s="30" t="s">
        <v>1037</v>
      </c>
      <c r="C1999" s="16" t="s">
        <v>3133</v>
      </c>
      <c r="D1999" s="16">
        <v>13</v>
      </c>
      <c r="E1999" s="16" t="s">
        <v>3206</v>
      </c>
      <c r="F1999" s="30" t="s">
        <v>811</v>
      </c>
      <c r="G1999" s="30">
        <v>1001</v>
      </c>
      <c r="H1999" s="30">
        <v>2</v>
      </c>
      <c r="I1999" s="30">
        <v>1010.9</v>
      </c>
      <c r="J1999" s="38">
        <v>42529</v>
      </c>
      <c r="K1999" s="30">
        <v>1492</v>
      </c>
      <c r="L1999" s="19">
        <f>DAY(Таблица14[[#This Row],[Д/проводки]])</f>
        <v>8</v>
      </c>
      <c r="M1999" s="19">
        <f>MONTH(Таблица14[[#This Row],[Д/проводки]])</f>
        <v>6</v>
      </c>
      <c r="N1999" s="19">
        <f>YEAR(Таблица14[[#This Row],[Д/проводки]])</f>
        <v>2016</v>
      </c>
    </row>
    <row r="2000" spans="1:14" x14ac:dyDescent="0.25">
      <c r="A2000" s="30">
        <v>2039703</v>
      </c>
      <c r="B2000" s="30" t="s">
        <v>1042</v>
      </c>
      <c r="C2000" s="16" t="s">
        <v>927</v>
      </c>
      <c r="D2000" s="16">
        <v>14</v>
      </c>
      <c r="E2000" s="16" t="s">
        <v>2941</v>
      </c>
      <c r="F2000" s="30" t="s">
        <v>811</v>
      </c>
      <c r="G2000" s="30">
        <v>1001</v>
      </c>
      <c r="H2000" s="30">
        <v>4</v>
      </c>
      <c r="I2000" s="30">
        <v>2530.56</v>
      </c>
      <c r="J2000" s="38">
        <v>42529</v>
      </c>
      <c r="K2000" s="30">
        <v>3732</v>
      </c>
      <c r="L2000" s="19">
        <f>DAY(Таблица14[[#This Row],[Д/проводки]])</f>
        <v>8</v>
      </c>
      <c r="M2000" s="19">
        <f>MONTH(Таблица14[[#This Row],[Д/проводки]])</f>
        <v>6</v>
      </c>
      <c r="N2000" s="19">
        <f>YEAR(Таблица14[[#This Row],[Д/проводки]])</f>
        <v>2016</v>
      </c>
    </row>
    <row r="2001" spans="1:14" x14ac:dyDescent="0.25">
      <c r="A2001" s="30">
        <v>445810</v>
      </c>
      <c r="B2001" s="30" t="s">
        <v>929</v>
      </c>
      <c r="C2001" s="16" t="s">
        <v>927</v>
      </c>
      <c r="D2001" s="16">
        <v>14</v>
      </c>
      <c r="E2001" s="16" t="s">
        <v>2941</v>
      </c>
      <c r="F2001" s="30" t="s">
        <v>811</v>
      </c>
      <c r="G2001" s="30">
        <v>1002</v>
      </c>
      <c r="H2001" s="30">
        <v>4</v>
      </c>
      <c r="I2001" s="30">
        <v>2591.52</v>
      </c>
      <c r="J2001" s="38">
        <v>42529</v>
      </c>
      <c r="K2001" s="30">
        <v>3732</v>
      </c>
      <c r="L2001" s="19">
        <f>DAY(Таблица14[[#This Row],[Д/проводки]])</f>
        <v>8</v>
      </c>
      <c r="M2001" s="19">
        <f>MONTH(Таблица14[[#This Row],[Д/проводки]])</f>
        <v>6</v>
      </c>
      <c r="N2001" s="19">
        <f>YEAR(Таблица14[[#This Row],[Д/проводки]])</f>
        <v>2016</v>
      </c>
    </row>
    <row r="2002" spans="1:14" x14ac:dyDescent="0.25">
      <c r="A2002" s="30">
        <v>12102676</v>
      </c>
      <c r="B2002" s="30" t="s">
        <v>3218</v>
      </c>
      <c r="C2002" s="16" t="s">
        <v>3218</v>
      </c>
      <c r="D2002" s="16" t="s">
        <v>3218</v>
      </c>
      <c r="E2002" s="16" t="s">
        <v>3218</v>
      </c>
      <c r="F2002" s="16" t="s">
        <v>3218</v>
      </c>
      <c r="G2002" s="30">
        <v>1002</v>
      </c>
      <c r="H2002" s="30">
        <v>4</v>
      </c>
      <c r="I2002" s="30">
        <v>8711.6</v>
      </c>
      <c r="J2002" s="38">
        <v>42529</v>
      </c>
      <c r="K2002" s="30">
        <v>10936</v>
      </c>
      <c r="L2002" s="19">
        <f>DAY(Таблица14[[#This Row],[Д/проводки]])</f>
        <v>8</v>
      </c>
      <c r="M2002" s="19">
        <f>MONTH(Таблица14[[#This Row],[Д/проводки]])</f>
        <v>6</v>
      </c>
      <c r="N2002" s="19">
        <f>YEAR(Таблица14[[#This Row],[Д/проводки]])</f>
        <v>2016</v>
      </c>
    </row>
    <row r="2003" spans="1:14" x14ac:dyDescent="0.25">
      <c r="A2003" s="30">
        <v>665694</v>
      </c>
      <c r="B2003" s="30" t="s">
        <v>144</v>
      </c>
      <c r="C2003" s="16" t="s">
        <v>2632</v>
      </c>
      <c r="D2003" s="16">
        <v>15</v>
      </c>
      <c r="E2003" s="16" t="s">
        <v>2937</v>
      </c>
      <c r="F2003" s="30" t="s">
        <v>810</v>
      </c>
      <c r="G2003" s="30">
        <v>1001</v>
      </c>
      <c r="H2003" s="30">
        <v>4</v>
      </c>
      <c r="I2003" s="30">
        <v>9000</v>
      </c>
      <c r="J2003" s="38">
        <v>42530</v>
      </c>
      <c r="K2003" s="30">
        <v>13276</v>
      </c>
      <c r="L2003" s="19">
        <f>DAY(Таблица14[[#This Row],[Д/проводки]])</f>
        <v>9</v>
      </c>
      <c r="M2003" s="19">
        <f>MONTH(Таблица14[[#This Row],[Д/проводки]])</f>
        <v>6</v>
      </c>
      <c r="N2003" s="19">
        <f>YEAR(Таблица14[[#This Row],[Д/проводки]])</f>
        <v>2016</v>
      </c>
    </row>
    <row r="2004" spans="1:14" x14ac:dyDescent="0.25">
      <c r="A2004" s="30">
        <v>2039702</v>
      </c>
      <c r="B2004" s="30" t="s">
        <v>1039</v>
      </c>
      <c r="C2004" s="16" t="s">
        <v>3129</v>
      </c>
      <c r="D2004" s="16">
        <v>13</v>
      </c>
      <c r="E2004" s="16" t="s">
        <v>3206</v>
      </c>
      <c r="F2004" s="30" t="s">
        <v>811</v>
      </c>
      <c r="G2004" s="30">
        <v>1001</v>
      </c>
      <c r="H2004" s="30">
        <v>4</v>
      </c>
      <c r="I2004" s="30">
        <v>2050.16</v>
      </c>
      <c r="J2004" s="38">
        <v>42530</v>
      </c>
      <c r="K2004" s="30">
        <v>3024</v>
      </c>
      <c r="L2004" s="19">
        <f>DAY(Таблица14[[#This Row],[Д/проводки]])</f>
        <v>9</v>
      </c>
      <c r="M2004" s="19">
        <f>MONTH(Таблица14[[#This Row],[Д/проводки]])</f>
        <v>6</v>
      </c>
      <c r="N2004" s="19">
        <f>YEAR(Таблица14[[#This Row],[Д/проводки]])</f>
        <v>2016</v>
      </c>
    </row>
    <row r="2005" spans="1:14" x14ac:dyDescent="0.25">
      <c r="A2005" s="30">
        <v>20185</v>
      </c>
      <c r="B2005" s="30" t="s">
        <v>931</v>
      </c>
      <c r="C2005" s="16" t="s">
        <v>3144</v>
      </c>
      <c r="D2005" s="16">
        <v>14</v>
      </c>
      <c r="E2005" s="16" t="s">
        <v>2941</v>
      </c>
      <c r="F2005" s="30" t="s">
        <v>811</v>
      </c>
      <c r="G2005" s="30">
        <v>1002</v>
      </c>
      <c r="H2005" s="30">
        <v>1</v>
      </c>
      <c r="I2005" s="30">
        <v>725.91</v>
      </c>
      <c r="J2005" s="38">
        <v>42531</v>
      </c>
      <c r="K2005" s="30">
        <v>902</v>
      </c>
      <c r="L2005" s="19">
        <f>DAY(Таблица14[[#This Row],[Д/проводки]])</f>
        <v>10</v>
      </c>
      <c r="M2005" s="19">
        <f>MONTH(Таблица14[[#This Row],[Д/проводки]])</f>
        <v>6</v>
      </c>
      <c r="N2005" s="19">
        <f>YEAR(Таблица14[[#This Row],[Д/проводки]])</f>
        <v>2016</v>
      </c>
    </row>
    <row r="2006" spans="1:14" x14ac:dyDescent="0.25">
      <c r="A2006" s="30">
        <v>2039702</v>
      </c>
      <c r="B2006" s="30" t="s">
        <v>1039</v>
      </c>
      <c r="C2006" s="16" t="s">
        <v>3129</v>
      </c>
      <c r="D2006" s="16">
        <v>13</v>
      </c>
      <c r="E2006" s="16" t="s">
        <v>3206</v>
      </c>
      <c r="F2006" s="30" t="s">
        <v>811</v>
      </c>
      <c r="G2006" s="30">
        <v>1001</v>
      </c>
      <c r="H2006" s="30">
        <v>2</v>
      </c>
      <c r="I2006" s="30">
        <v>1025.08</v>
      </c>
      <c r="J2006" s="38">
        <v>42532</v>
      </c>
      <c r="K2006" s="30">
        <v>1512</v>
      </c>
      <c r="L2006" s="19">
        <f>DAY(Таблица14[[#This Row],[Д/проводки]])</f>
        <v>11</v>
      </c>
      <c r="M2006" s="19">
        <f>MONTH(Таблица14[[#This Row],[Д/проводки]])</f>
        <v>6</v>
      </c>
      <c r="N2006" s="19">
        <f>YEAR(Таблица14[[#This Row],[Д/проводки]])</f>
        <v>2016</v>
      </c>
    </row>
    <row r="2007" spans="1:14" x14ac:dyDescent="0.25">
      <c r="A2007" s="30">
        <v>2039703</v>
      </c>
      <c r="B2007" s="30" t="s">
        <v>1042</v>
      </c>
      <c r="C2007" s="16" t="s">
        <v>927</v>
      </c>
      <c r="D2007" s="16">
        <v>14</v>
      </c>
      <c r="E2007" s="16" t="s">
        <v>2941</v>
      </c>
      <c r="F2007" s="30" t="s">
        <v>811</v>
      </c>
      <c r="G2007" s="30">
        <v>1001</v>
      </c>
      <c r="H2007" s="30">
        <v>4</v>
      </c>
      <c r="I2007" s="30">
        <v>2530.56</v>
      </c>
      <c r="J2007" s="38">
        <v>42532</v>
      </c>
      <c r="K2007" s="30">
        <v>3732</v>
      </c>
      <c r="L2007" s="19">
        <f>DAY(Таблица14[[#This Row],[Д/проводки]])</f>
        <v>11</v>
      </c>
      <c r="M2007" s="19">
        <f>MONTH(Таблица14[[#This Row],[Д/проводки]])</f>
        <v>6</v>
      </c>
      <c r="N2007" s="19">
        <f>YEAR(Таблица14[[#This Row],[Д/проводки]])</f>
        <v>2016</v>
      </c>
    </row>
    <row r="2008" spans="1:14" x14ac:dyDescent="0.25">
      <c r="A2008" s="30">
        <v>2039703</v>
      </c>
      <c r="B2008" s="30" t="s">
        <v>1042</v>
      </c>
      <c r="C2008" s="16" t="s">
        <v>927</v>
      </c>
      <c r="D2008" s="16">
        <v>14</v>
      </c>
      <c r="E2008" s="16" t="s">
        <v>2941</v>
      </c>
      <c r="F2008" s="30" t="s">
        <v>811</v>
      </c>
      <c r="G2008" s="30">
        <v>1001</v>
      </c>
      <c r="H2008" s="30">
        <v>2</v>
      </c>
      <c r="I2008" s="30">
        <v>1265.28</v>
      </c>
      <c r="J2008" s="38">
        <v>42533</v>
      </c>
      <c r="K2008" s="30">
        <v>1866</v>
      </c>
      <c r="L2008" s="19">
        <f>DAY(Таблица14[[#This Row],[Д/проводки]])</f>
        <v>12</v>
      </c>
      <c r="M2008" s="19">
        <f>MONTH(Таблица14[[#This Row],[Д/проводки]])</f>
        <v>6</v>
      </c>
      <c r="N2008" s="19">
        <f>YEAR(Таблица14[[#This Row],[Д/проводки]])</f>
        <v>2016</v>
      </c>
    </row>
    <row r="2009" spans="1:14" x14ac:dyDescent="0.25">
      <c r="A2009" s="30">
        <v>2039696</v>
      </c>
      <c r="B2009" s="30" t="s">
        <v>1028</v>
      </c>
      <c r="C2009" s="16" t="s">
        <v>3016</v>
      </c>
      <c r="D2009" s="16">
        <v>15</v>
      </c>
      <c r="E2009" s="16" t="s">
        <v>2946</v>
      </c>
      <c r="F2009" s="30" t="s">
        <v>811</v>
      </c>
      <c r="G2009" s="30">
        <v>1002</v>
      </c>
      <c r="H2009" s="30">
        <v>4</v>
      </c>
      <c r="I2009" s="30">
        <v>4561.24</v>
      </c>
      <c r="J2009" s="38">
        <v>42533</v>
      </c>
      <c r="K2009" s="30">
        <v>6728</v>
      </c>
      <c r="L2009" s="19">
        <f>DAY(Таблица14[[#This Row],[Д/проводки]])</f>
        <v>12</v>
      </c>
      <c r="M2009" s="19">
        <f>MONTH(Таблица14[[#This Row],[Д/проводки]])</f>
        <v>6</v>
      </c>
      <c r="N2009" s="19">
        <f>YEAR(Таблица14[[#This Row],[Д/проводки]])</f>
        <v>2016</v>
      </c>
    </row>
    <row r="2010" spans="1:14" x14ac:dyDescent="0.25">
      <c r="A2010" s="30">
        <v>447809</v>
      </c>
      <c r="B2010" s="30" t="s">
        <v>873</v>
      </c>
      <c r="C2010" s="16" t="s">
        <v>872</v>
      </c>
      <c r="D2010" s="16">
        <v>15</v>
      </c>
      <c r="E2010" s="16" t="s">
        <v>2948</v>
      </c>
      <c r="F2010" s="30" t="s">
        <v>811</v>
      </c>
      <c r="G2010" s="30">
        <v>1002</v>
      </c>
      <c r="H2010" s="30">
        <v>4</v>
      </c>
      <c r="I2010" s="30">
        <v>4561.24</v>
      </c>
      <c r="J2010" s="38">
        <v>42534</v>
      </c>
      <c r="K2010" s="30">
        <v>5676</v>
      </c>
      <c r="L2010" s="19">
        <f>DAY(Таблица14[[#This Row],[Д/проводки]])</f>
        <v>13</v>
      </c>
      <c r="M2010" s="19">
        <f>MONTH(Таблица14[[#This Row],[Д/проводки]])</f>
        <v>6</v>
      </c>
      <c r="N2010" s="19">
        <f>YEAR(Таблица14[[#This Row],[Д/проводки]])</f>
        <v>2016</v>
      </c>
    </row>
    <row r="2011" spans="1:14" x14ac:dyDescent="0.25">
      <c r="A2011" s="30">
        <v>661638</v>
      </c>
      <c r="B2011" s="30" t="s">
        <v>1161</v>
      </c>
      <c r="C2011" s="16" t="s">
        <v>2991</v>
      </c>
      <c r="D2011" s="16">
        <v>16</v>
      </c>
      <c r="E2011" s="16" t="s">
        <v>2950</v>
      </c>
      <c r="F2011" s="30" t="s">
        <v>810</v>
      </c>
      <c r="G2011" s="30">
        <v>1002</v>
      </c>
      <c r="H2011" s="30">
        <v>4</v>
      </c>
      <c r="I2011" s="30">
        <v>10339</v>
      </c>
      <c r="J2011" s="38">
        <v>42534</v>
      </c>
      <c r="K2011" s="30">
        <v>15252</v>
      </c>
      <c r="L2011" s="19">
        <f>DAY(Таблица14[[#This Row],[Д/проводки]])</f>
        <v>13</v>
      </c>
      <c r="M2011" s="19">
        <f>MONTH(Таблица14[[#This Row],[Д/проводки]])</f>
        <v>6</v>
      </c>
      <c r="N2011" s="19">
        <f>YEAR(Таблица14[[#This Row],[Д/проводки]])</f>
        <v>2016</v>
      </c>
    </row>
    <row r="2012" spans="1:14" x14ac:dyDescent="0.25">
      <c r="A2012" s="30">
        <v>2039699</v>
      </c>
      <c r="B2012" s="30" t="s">
        <v>1033</v>
      </c>
      <c r="C2012" s="16" t="s">
        <v>904</v>
      </c>
      <c r="D2012" s="16">
        <v>14</v>
      </c>
      <c r="E2012" s="16" t="s">
        <v>2938</v>
      </c>
      <c r="F2012" s="30" t="s">
        <v>811</v>
      </c>
      <c r="G2012" s="30">
        <v>1001</v>
      </c>
      <c r="H2012" s="30">
        <v>2</v>
      </c>
      <c r="I2012" s="30">
        <v>1864.16</v>
      </c>
      <c r="J2012" s="38">
        <v>42535</v>
      </c>
      <c r="K2012" s="30">
        <v>2750</v>
      </c>
      <c r="L2012" s="19">
        <f>DAY(Таблица14[[#This Row],[Д/проводки]])</f>
        <v>14</v>
      </c>
      <c r="M2012" s="19">
        <f>MONTH(Таблица14[[#This Row],[Д/проводки]])</f>
        <v>6</v>
      </c>
      <c r="N2012" s="19">
        <f>YEAR(Таблица14[[#This Row],[Д/проводки]])</f>
        <v>2016</v>
      </c>
    </row>
    <row r="2013" spans="1:14" x14ac:dyDescent="0.25">
      <c r="A2013" s="30">
        <v>445810</v>
      </c>
      <c r="B2013" s="30" t="s">
        <v>929</v>
      </c>
      <c r="C2013" s="16" t="s">
        <v>927</v>
      </c>
      <c r="D2013" s="16">
        <v>14</v>
      </c>
      <c r="E2013" s="16" t="s">
        <v>2941</v>
      </c>
      <c r="F2013" s="30" t="s">
        <v>811</v>
      </c>
      <c r="G2013" s="30">
        <v>1002</v>
      </c>
      <c r="H2013" s="30">
        <v>4</v>
      </c>
      <c r="I2013" s="30">
        <v>2591.52</v>
      </c>
      <c r="J2013" s="38">
        <v>42535</v>
      </c>
      <c r="K2013" s="30">
        <v>3732</v>
      </c>
      <c r="L2013" s="19">
        <f>DAY(Таблица14[[#This Row],[Д/проводки]])</f>
        <v>14</v>
      </c>
      <c r="M2013" s="19">
        <f>MONTH(Таблица14[[#This Row],[Д/проводки]])</f>
        <v>6</v>
      </c>
      <c r="N2013" s="19">
        <f>YEAR(Таблица14[[#This Row],[Д/проводки]])</f>
        <v>2016</v>
      </c>
    </row>
    <row r="2014" spans="1:14" x14ac:dyDescent="0.25">
      <c r="A2014" s="30">
        <v>2039703</v>
      </c>
      <c r="B2014" s="30" t="s">
        <v>1042</v>
      </c>
      <c r="C2014" s="16" t="s">
        <v>927</v>
      </c>
      <c r="D2014" s="16">
        <v>14</v>
      </c>
      <c r="E2014" s="16" t="s">
        <v>2941</v>
      </c>
      <c r="F2014" s="30" t="s">
        <v>811</v>
      </c>
      <c r="G2014" s="30">
        <v>1001</v>
      </c>
      <c r="H2014" s="30">
        <v>4</v>
      </c>
      <c r="I2014" s="30">
        <v>2530.56</v>
      </c>
      <c r="J2014" s="38">
        <v>42537</v>
      </c>
      <c r="K2014" s="30">
        <v>3732</v>
      </c>
      <c r="L2014" s="19">
        <f>DAY(Таблица14[[#This Row],[Д/проводки]])</f>
        <v>16</v>
      </c>
      <c r="M2014" s="19">
        <f>MONTH(Таблица14[[#This Row],[Д/проводки]])</f>
        <v>6</v>
      </c>
      <c r="N2014" s="19">
        <f>YEAR(Таблица14[[#This Row],[Д/проводки]])</f>
        <v>2016</v>
      </c>
    </row>
    <row r="2015" spans="1:14" x14ac:dyDescent="0.25">
      <c r="A2015" s="30">
        <v>12111117</v>
      </c>
      <c r="B2015" s="30" t="s">
        <v>3218</v>
      </c>
      <c r="C2015" s="16" t="s">
        <v>3218</v>
      </c>
      <c r="D2015" s="16" t="s">
        <v>3218</v>
      </c>
      <c r="E2015" s="16" t="s">
        <v>3218</v>
      </c>
      <c r="F2015" s="16" t="s">
        <v>3218</v>
      </c>
      <c r="G2015" s="30">
        <v>1002</v>
      </c>
      <c r="H2015" s="30">
        <v>4</v>
      </c>
      <c r="I2015" s="30">
        <v>10555.6</v>
      </c>
      <c r="J2015" s="38">
        <v>42538</v>
      </c>
      <c r="K2015" s="30">
        <v>14000</v>
      </c>
      <c r="L2015" s="19">
        <f>DAY(Таблица14[[#This Row],[Д/проводки]])</f>
        <v>17</v>
      </c>
      <c r="M2015" s="19">
        <f>MONTH(Таблица14[[#This Row],[Д/проводки]])</f>
        <v>6</v>
      </c>
      <c r="N2015" s="19">
        <f>YEAR(Таблица14[[#This Row],[Д/проводки]])</f>
        <v>2016</v>
      </c>
    </row>
    <row r="2016" spans="1:14" x14ac:dyDescent="0.25">
      <c r="A2016" s="30">
        <v>408909</v>
      </c>
      <c r="B2016" s="30" t="s">
        <v>660</v>
      </c>
      <c r="C2016" s="16" t="s">
        <v>2988</v>
      </c>
      <c r="D2016" s="16">
        <v>16</v>
      </c>
      <c r="E2016" s="16" t="s">
        <v>2950</v>
      </c>
      <c r="F2016" s="30" t="s">
        <v>810</v>
      </c>
      <c r="G2016" s="30">
        <v>1001</v>
      </c>
      <c r="H2016" s="30">
        <v>4</v>
      </c>
      <c r="I2016" s="30">
        <v>10847.44</v>
      </c>
      <c r="J2016" s="38">
        <v>42539</v>
      </c>
      <c r="K2016" s="30">
        <v>16000</v>
      </c>
      <c r="L2016" s="19">
        <f>DAY(Таблица14[[#This Row],[Д/проводки]])</f>
        <v>18</v>
      </c>
      <c r="M2016" s="19">
        <f>MONTH(Таблица14[[#This Row],[Д/проводки]])</f>
        <v>6</v>
      </c>
      <c r="N2016" s="19">
        <f>YEAR(Таблица14[[#This Row],[Д/проводки]])</f>
        <v>2016</v>
      </c>
    </row>
    <row r="2017" spans="1:14" x14ac:dyDescent="0.25">
      <c r="A2017" s="30">
        <v>765120</v>
      </c>
      <c r="B2017" s="30" t="s">
        <v>863</v>
      </c>
      <c r="C2017" s="16" t="s">
        <v>2940</v>
      </c>
      <c r="D2017" s="16">
        <v>15</v>
      </c>
      <c r="E2017" s="16" t="s">
        <v>2937</v>
      </c>
      <c r="F2017" s="30" t="s">
        <v>811</v>
      </c>
      <c r="G2017" s="30">
        <v>1001</v>
      </c>
      <c r="H2017" s="30">
        <v>1</v>
      </c>
      <c r="I2017" s="30">
        <v>905.8</v>
      </c>
      <c r="J2017" s="38">
        <v>42539</v>
      </c>
      <c r="K2017" s="30">
        <v>1378</v>
      </c>
      <c r="L2017" s="19">
        <f>DAY(Таблица14[[#This Row],[Д/проводки]])</f>
        <v>18</v>
      </c>
      <c r="M2017" s="19">
        <f>MONTH(Таблица14[[#This Row],[Д/проводки]])</f>
        <v>6</v>
      </c>
      <c r="N2017" s="19">
        <f>YEAR(Таблица14[[#This Row],[Д/проводки]])</f>
        <v>2016</v>
      </c>
    </row>
    <row r="2018" spans="1:14" x14ac:dyDescent="0.25">
      <c r="A2018" s="30">
        <v>895826</v>
      </c>
      <c r="B2018" s="30" t="s">
        <v>954</v>
      </c>
      <c r="C2018" s="16" t="s">
        <v>2625</v>
      </c>
      <c r="D2018" s="16">
        <v>16</v>
      </c>
      <c r="E2018" s="16" t="s">
        <v>2974</v>
      </c>
      <c r="F2018" s="30" t="s">
        <v>811</v>
      </c>
      <c r="G2018" s="30">
        <v>1001</v>
      </c>
      <c r="H2018" s="30">
        <v>2</v>
      </c>
      <c r="I2018" s="30">
        <v>2161.52</v>
      </c>
      <c r="J2018" s="38">
        <v>42539</v>
      </c>
      <c r="K2018" s="30">
        <v>3320</v>
      </c>
      <c r="L2018" s="19">
        <f>DAY(Таблица14[[#This Row],[Д/проводки]])</f>
        <v>18</v>
      </c>
      <c r="M2018" s="19">
        <f>MONTH(Таблица14[[#This Row],[Д/проводки]])</f>
        <v>6</v>
      </c>
      <c r="N2018" s="19">
        <f>YEAR(Таблица14[[#This Row],[Д/проводки]])</f>
        <v>2016</v>
      </c>
    </row>
    <row r="2019" spans="1:14" x14ac:dyDescent="0.25">
      <c r="A2019" s="30">
        <v>2039699</v>
      </c>
      <c r="B2019" s="30" t="s">
        <v>1033</v>
      </c>
      <c r="C2019" s="16" t="s">
        <v>904</v>
      </c>
      <c r="D2019" s="16">
        <v>14</v>
      </c>
      <c r="E2019" s="16" t="s">
        <v>2938</v>
      </c>
      <c r="F2019" s="30" t="s">
        <v>811</v>
      </c>
      <c r="G2019" s="30">
        <v>1001</v>
      </c>
      <c r="H2019" s="30">
        <v>6</v>
      </c>
      <c r="I2019" s="30">
        <v>5592.48</v>
      </c>
      <c r="J2019" s="38">
        <v>42539</v>
      </c>
      <c r="K2019" s="30">
        <v>8250</v>
      </c>
      <c r="L2019" s="19">
        <f>DAY(Таблица14[[#This Row],[Д/проводки]])</f>
        <v>18</v>
      </c>
      <c r="M2019" s="19">
        <f>MONTH(Таблица14[[#This Row],[Д/проводки]])</f>
        <v>6</v>
      </c>
      <c r="N2019" s="19">
        <f>YEAR(Таблица14[[#This Row],[Д/проводки]])</f>
        <v>2016</v>
      </c>
    </row>
    <row r="2020" spans="1:14" x14ac:dyDescent="0.25">
      <c r="A2020" s="30">
        <v>20185</v>
      </c>
      <c r="B2020" s="30" t="s">
        <v>931</v>
      </c>
      <c r="C2020" s="16" t="s">
        <v>3144</v>
      </c>
      <c r="D2020" s="16">
        <v>14</v>
      </c>
      <c r="E2020" s="16" t="s">
        <v>2941</v>
      </c>
      <c r="F2020" s="30" t="s">
        <v>811</v>
      </c>
      <c r="G2020" s="30">
        <v>1002</v>
      </c>
      <c r="H2020" s="30">
        <v>4</v>
      </c>
      <c r="I2020" s="30">
        <v>2903.68</v>
      </c>
      <c r="J2020" s="38">
        <v>42540</v>
      </c>
      <c r="K2020" s="30">
        <v>3608</v>
      </c>
      <c r="L2020" s="19">
        <f>DAY(Таблица14[[#This Row],[Д/проводки]])</f>
        <v>19</v>
      </c>
      <c r="M2020" s="19">
        <f>MONTH(Таблица14[[#This Row],[Д/проводки]])</f>
        <v>6</v>
      </c>
      <c r="N2020" s="19">
        <f>YEAR(Таблица14[[#This Row],[Д/проводки]])</f>
        <v>2016</v>
      </c>
    </row>
    <row r="2021" spans="1:14" x14ac:dyDescent="0.25">
      <c r="A2021" s="30">
        <v>445811</v>
      </c>
      <c r="B2021" s="30" t="s">
        <v>921</v>
      </c>
      <c r="C2021" s="16" t="s">
        <v>3133</v>
      </c>
      <c r="D2021" s="16">
        <v>13</v>
      </c>
      <c r="E2021" s="16" t="s">
        <v>3206</v>
      </c>
      <c r="F2021" s="30" t="s">
        <v>811</v>
      </c>
      <c r="G2021" s="30">
        <v>1002</v>
      </c>
      <c r="H2021" s="30">
        <v>1</v>
      </c>
      <c r="I2021" s="30">
        <v>497.51</v>
      </c>
      <c r="J2021" s="38">
        <v>42541</v>
      </c>
      <c r="K2021" s="30">
        <v>720</v>
      </c>
      <c r="L2021" s="19">
        <f>DAY(Таблица14[[#This Row],[Д/проводки]])</f>
        <v>20</v>
      </c>
      <c r="M2021" s="19">
        <f>MONTH(Таблица14[[#This Row],[Д/проводки]])</f>
        <v>6</v>
      </c>
      <c r="N2021" s="19">
        <f>YEAR(Таблица14[[#This Row],[Д/проводки]])</f>
        <v>2016</v>
      </c>
    </row>
    <row r="2022" spans="1:14" x14ac:dyDescent="0.25">
      <c r="A2022" s="30">
        <v>12114034</v>
      </c>
      <c r="B2022" s="30" t="s">
        <v>3218</v>
      </c>
      <c r="C2022" s="16" t="s">
        <v>3218</v>
      </c>
      <c r="D2022" s="16" t="s">
        <v>3218</v>
      </c>
      <c r="E2022" s="16" t="s">
        <v>3218</v>
      </c>
      <c r="F2022" s="16" t="s">
        <v>3218</v>
      </c>
      <c r="G2022" s="30">
        <v>1002</v>
      </c>
      <c r="H2022" s="30">
        <v>4</v>
      </c>
      <c r="I2022" s="30">
        <v>12203.2</v>
      </c>
      <c r="J2022" s="38">
        <v>42541</v>
      </c>
      <c r="K2022" s="30">
        <v>15748</v>
      </c>
      <c r="L2022" s="19">
        <f>DAY(Таблица14[[#This Row],[Д/проводки]])</f>
        <v>20</v>
      </c>
      <c r="M2022" s="19">
        <f>MONTH(Таблица14[[#This Row],[Д/проводки]])</f>
        <v>6</v>
      </c>
      <c r="N2022" s="19">
        <f>YEAR(Таблица14[[#This Row],[Д/проводки]])</f>
        <v>2016</v>
      </c>
    </row>
    <row r="2023" spans="1:14" x14ac:dyDescent="0.25">
      <c r="A2023" s="30">
        <v>895249</v>
      </c>
      <c r="B2023" s="30" t="s">
        <v>901</v>
      </c>
      <c r="C2023" s="16" t="s">
        <v>899</v>
      </c>
      <c r="D2023" s="16">
        <v>14</v>
      </c>
      <c r="E2023" s="16" t="s">
        <v>2938</v>
      </c>
      <c r="F2023" s="30" t="s">
        <v>811</v>
      </c>
      <c r="G2023" s="30">
        <v>1001</v>
      </c>
      <c r="H2023" s="30">
        <v>1</v>
      </c>
      <c r="I2023" s="30">
        <v>801.43</v>
      </c>
      <c r="J2023" s="38">
        <v>42542</v>
      </c>
      <c r="K2023" s="30">
        <v>1180</v>
      </c>
      <c r="L2023" s="19">
        <f>DAY(Таблица14[[#This Row],[Д/проводки]])</f>
        <v>21</v>
      </c>
      <c r="M2023" s="19">
        <f>MONTH(Таблица14[[#This Row],[Д/проводки]])</f>
        <v>6</v>
      </c>
      <c r="N2023" s="19">
        <f>YEAR(Таблица14[[#This Row],[Д/проводки]])</f>
        <v>2016</v>
      </c>
    </row>
    <row r="2024" spans="1:14" x14ac:dyDescent="0.25">
      <c r="A2024" s="30">
        <v>2039701</v>
      </c>
      <c r="B2024" s="30" t="s">
        <v>1037</v>
      </c>
      <c r="C2024" s="16" t="s">
        <v>3133</v>
      </c>
      <c r="D2024" s="16">
        <v>13</v>
      </c>
      <c r="E2024" s="16" t="s">
        <v>3206</v>
      </c>
      <c r="F2024" s="30" t="s">
        <v>811</v>
      </c>
      <c r="G2024" s="30">
        <v>1001</v>
      </c>
      <c r="H2024" s="30">
        <v>2</v>
      </c>
      <c r="I2024" s="30">
        <v>1010.9</v>
      </c>
      <c r="J2024" s="38">
        <v>42543</v>
      </c>
      <c r="K2024" s="30">
        <v>1492</v>
      </c>
      <c r="L2024" s="19">
        <f>DAY(Таблица14[[#This Row],[Д/проводки]])</f>
        <v>22</v>
      </c>
      <c r="M2024" s="19">
        <f>MONTH(Таблица14[[#This Row],[Д/проводки]])</f>
        <v>6</v>
      </c>
      <c r="N2024" s="19">
        <f>YEAR(Таблица14[[#This Row],[Д/проводки]])</f>
        <v>2016</v>
      </c>
    </row>
    <row r="2025" spans="1:14" x14ac:dyDescent="0.25">
      <c r="A2025" s="30">
        <v>445811</v>
      </c>
      <c r="B2025" s="30" t="s">
        <v>921</v>
      </c>
      <c r="C2025" s="16" t="s">
        <v>3133</v>
      </c>
      <c r="D2025" s="16">
        <v>13</v>
      </c>
      <c r="E2025" s="16" t="s">
        <v>3206</v>
      </c>
      <c r="F2025" s="30" t="s">
        <v>811</v>
      </c>
      <c r="G2025" s="30">
        <v>1002</v>
      </c>
      <c r="H2025" s="30">
        <v>1</v>
      </c>
      <c r="I2025" s="30">
        <v>497.51</v>
      </c>
      <c r="J2025" s="38">
        <v>42543</v>
      </c>
      <c r="K2025" s="30">
        <v>720</v>
      </c>
      <c r="L2025" s="19">
        <f>DAY(Таблица14[[#This Row],[Д/проводки]])</f>
        <v>22</v>
      </c>
      <c r="M2025" s="19">
        <f>MONTH(Таблица14[[#This Row],[Д/проводки]])</f>
        <v>6</v>
      </c>
      <c r="N2025" s="19">
        <f>YEAR(Таблица14[[#This Row],[Д/проводки]])</f>
        <v>2016</v>
      </c>
    </row>
    <row r="2026" spans="1:14" x14ac:dyDescent="0.25">
      <c r="A2026" s="30">
        <v>445816</v>
      </c>
      <c r="B2026" s="30" t="s">
        <v>934</v>
      </c>
      <c r="C2026" s="16" t="s">
        <v>3129</v>
      </c>
      <c r="D2026" s="16">
        <v>13</v>
      </c>
      <c r="E2026" s="16" t="s">
        <v>3206</v>
      </c>
      <c r="F2026" s="30" t="s">
        <v>811</v>
      </c>
      <c r="G2026" s="30">
        <v>1002</v>
      </c>
      <c r="H2026" s="30">
        <v>4</v>
      </c>
      <c r="I2026" s="30">
        <v>1923.12</v>
      </c>
      <c r="J2026" s="38">
        <v>42543</v>
      </c>
      <c r="K2026" s="30">
        <v>2748</v>
      </c>
      <c r="L2026" s="19">
        <f>DAY(Таблица14[[#This Row],[Д/проводки]])</f>
        <v>22</v>
      </c>
      <c r="M2026" s="19">
        <f>MONTH(Таблица14[[#This Row],[Д/проводки]])</f>
        <v>6</v>
      </c>
      <c r="N2026" s="19">
        <f>YEAR(Таблица14[[#This Row],[Д/проводки]])</f>
        <v>2016</v>
      </c>
    </row>
    <row r="2027" spans="1:14" x14ac:dyDescent="0.25">
      <c r="A2027" s="30">
        <v>2019860</v>
      </c>
      <c r="B2027" s="30" t="s">
        <v>1143</v>
      </c>
      <c r="C2027" s="16" t="s">
        <v>2963</v>
      </c>
      <c r="D2027" s="16">
        <v>15</v>
      </c>
      <c r="E2027" s="16" t="s">
        <v>2937</v>
      </c>
      <c r="F2027" s="30" t="s">
        <v>811</v>
      </c>
      <c r="G2027" s="30">
        <v>1002</v>
      </c>
      <c r="H2027" s="30">
        <v>4</v>
      </c>
      <c r="I2027" s="30">
        <v>4241.5600000000004</v>
      </c>
      <c r="J2027" s="38">
        <v>42543</v>
      </c>
      <c r="K2027" s="30">
        <v>6208</v>
      </c>
      <c r="L2027" s="19">
        <f>DAY(Таблица14[[#This Row],[Д/проводки]])</f>
        <v>22</v>
      </c>
      <c r="M2027" s="19">
        <f>MONTH(Таблица14[[#This Row],[Д/проводки]])</f>
        <v>6</v>
      </c>
      <c r="N2027" s="19">
        <f>YEAR(Таблица14[[#This Row],[Д/проводки]])</f>
        <v>2016</v>
      </c>
    </row>
    <row r="2028" spans="1:14" x14ac:dyDescent="0.25">
      <c r="A2028" s="30">
        <v>665970</v>
      </c>
      <c r="B2028" s="30" t="s">
        <v>490</v>
      </c>
      <c r="C2028" s="16" t="s">
        <v>2635</v>
      </c>
      <c r="D2028" s="16">
        <v>15</v>
      </c>
      <c r="E2028" s="16" t="s">
        <v>2978</v>
      </c>
      <c r="F2028" s="30" t="s">
        <v>810</v>
      </c>
      <c r="G2028" s="30">
        <v>1001</v>
      </c>
      <c r="H2028" s="30">
        <v>4</v>
      </c>
      <c r="I2028" s="30">
        <v>8576.2800000000007</v>
      </c>
      <c r="J2028" s="38">
        <v>42544</v>
      </c>
      <c r="K2028" s="30">
        <v>12652</v>
      </c>
      <c r="L2028" s="19">
        <f>DAY(Таблица14[[#This Row],[Д/проводки]])</f>
        <v>23</v>
      </c>
      <c r="M2028" s="19">
        <f>MONTH(Таблица14[[#This Row],[Д/проводки]])</f>
        <v>6</v>
      </c>
      <c r="N2028" s="19">
        <f>YEAR(Таблица14[[#This Row],[Д/проводки]])</f>
        <v>2016</v>
      </c>
    </row>
    <row r="2029" spans="1:14" x14ac:dyDescent="0.25">
      <c r="A2029" s="30">
        <v>2039701</v>
      </c>
      <c r="B2029" s="30" t="s">
        <v>1037</v>
      </c>
      <c r="C2029" s="16" t="s">
        <v>3133</v>
      </c>
      <c r="D2029" s="16">
        <v>13</v>
      </c>
      <c r="E2029" s="16" t="s">
        <v>3206</v>
      </c>
      <c r="F2029" s="30" t="s">
        <v>811</v>
      </c>
      <c r="G2029" s="30">
        <v>1001</v>
      </c>
      <c r="H2029" s="30">
        <v>1</v>
      </c>
      <c r="I2029" s="30">
        <v>505.45</v>
      </c>
      <c r="J2029" s="38">
        <v>42544</v>
      </c>
      <c r="K2029" s="30">
        <v>746</v>
      </c>
      <c r="L2029" s="19">
        <f>DAY(Таблица14[[#This Row],[Д/проводки]])</f>
        <v>23</v>
      </c>
      <c r="M2029" s="19">
        <f>MONTH(Таблица14[[#This Row],[Д/проводки]])</f>
        <v>6</v>
      </c>
      <c r="N2029" s="19">
        <f>YEAR(Таблица14[[#This Row],[Д/проводки]])</f>
        <v>2016</v>
      </c>
    </row>
    <row r="2030" spans="1:14" x14ac:dyDescent="0.25">
      <c r="A2030" s="30">
        <v>763967</v>
      </c>
      <c r="B2030" s="30" t="s">
        <v>482</v>
      </c>
      <c r="C2030" s="16" t="s">
        <v>2641</v>
      </c>
      <c r="D2030" s="16">
        <v>16</v>
      </c>
      <c r="E2030" s="16" t="s">
        <v>2977</v>
      </c>
      <c r="F2030" s="30" t="s">
        <v>810</v>
      </c>
      <c r="G2030" s="30">
        <v>1002</v>
      </c>
      <c r="H2030" s="30">
        <v>4</v>
      </c>
      <c r="I2030" s="30">
        <v>10847.44</v>
      </c>
      <c r="J2030" s="38">
        <v>42544</v>
      </c>
      <c r="K2030" s="30">
        <v>16000</v>
      </c>
      <c r="L2030" s="19">
        <f>DAY(Таблица14[[#This Row],[Д/проводки]])</f>
        <v>23</v>
      </c>
      <c r="M2030" s="19">
        <f>MONTH(Таблица14[[#This Row],[Д/проводки]])</f>
        <v>6</v>
      </c>
      <c r="N2030" s="19">
        <f>YEAR(Таблица14[[#This Row],[Д/проводки]])</f>
        <v>2016</v>
      </c>
    </row>
    <row r="2031" spans="1:14" x14ac:dyDescent="0.25">
      <c r="A2031" s="30">
        <v>445810</v>
      </c>
      <c r="B2031" s="30" t="s">
        <v>929</v>
      </c>
      <c r="C2031" s="16" t="s">
        <v>927</v>
      </c>
      <c r="D2031" s="16">
        <v>14</v>
      </c>
      <c r="E2031" s="16" t="s">
        <v>2941</v>
      </c>
      <c r="F2031" s="30" t="s">
        <v>811</v>
      </c>
      <c r="G2031" s="30">
        <v>1002</v>
      </c>
      <c r="H2031" s="30">
        <v>4</v>
      </c>
      <c r="I2031" s="30">
        <v>2591.52</v>
      </c>
      <c r="J2031" s="38">
        <v>42546</v>
      </c>
      <c r="K2031" s="30">
        <v>3732</v>
      </c>
      <c r="L2031" s="19">
        <f>DAY(Таблица14[[#This Row],[Д/проводки]])</f>
        <v>25</v>
      </c>
      <c r="M2031" s="19">
        <f>MONTH(Таблица14[[#This Row],[Д/проводки]])</f>
        <v>6</v>
      </c>
      <c r="N2031" s="19">
        <f>YEAR(Таблица14[[#This Row],[Д/проводки]])</f>
        <v>2016</v>
      </c>
    </row>
    <row r="2032" spans="1:14" x14ac:dyDescent="0.25">
      <c r="A2032" s="30">
        <v>661481</v>
      </c>
      <c r="B2032" s="30" t="s">
        <v>898</v>
      </c>
      <c r="C2032" s="16" t="s">
        <v>899</v>
      </c>
      <c r="D2032" s="16">
        <v>14</v>
      </c>
      <c r="E2032" s="16" t="s">
        <v>2938</v>
      </c>
      <c r="F2032" s="30" t="s">
        <v>811</v>
      </c>
      <c r="G2032" s="30">
        <v>1001</v>
      </c>
      <c r="H2032" s="30">
        <v>4</v>
      </c>
      <c r="I2032" s="30">
        <v>3464.12</v>
      </c>
      <c r="J2032" s="38">
        <v>42549</v>
      </c>
      <c r="K2032" s="30">
        <v>4700</v>
      </c>
      <c r="L2032" s="19">
        <f>DAY(Таблица14[[#This Row],[Д/проводки]])</f>
        <v>28</v>
      </c>
      <c r="M2032" s="19">
        <f>MONTH(Таблица14[[#This Row],[Д/проводки]])</f>
        <v>6</v>
      </c>
      <c r="N2032" s="19">
        <f>YEAR(Таблица14[[#This Row],[Д/проводки]])</f>
        <v>2016</v>
      </c>
    </row>
    <row r="2033" spans="1:14" x14ac:dyDescent="0.25">
      <c r="A2033" s="30">
        <v>2039701</v>
      </c>
      <c r="B2033" s="30" t="s">
        <v>1037</v>
      </c>
      <c r="C2033" s="16" t="s">
        <v>3133</v>
      </c>
      <c r="D2033" s="16">
        <v>13</v>
      </c>
      <c r="E2033" s="16" t="s">
        <v>3206</v>
      </c>
      <c r="F2033" s="30" t="s">
        <v>811</v>
      </c>
      <c r="G2033" s="30">
        <v>1001</v>
      </c>
      <c r="H2033" s="30">
        <v>2</v>
      </c>
      <c r="I2033" s="30">
        <v>1010.9</v>
      </c>
      <c r="J2033" s="38">
        <v>42549</v>
      </c>
      <c r="K2033" s="30">
        <v>1492</v>
      </c>
      <c r="L2033" s="19">
        <f>DAY(Таблица14[[#This Row],[Д/проводки]])</f>
        <v>28</v>
      </c>
      <c r="M2033" s="19">
        <f>MONTH(Таблица14[[#This Row],[Д/проводки]])</f>
        <v>6</v>
      </c>
      <c r="N2033" s="19">
        <f>YEAR(Таблица14[[#This Row],[Д/проводки]])</f>
        <v>2016</v>
      </c>
    </row>
    <row r="2034" spans="1:14" x14ac:dyDescent="0.25">
      <c r="A2034" s="30">
        <v>2039702</v>
      </c>
      <c r="B2034" s="30" t="s">
        <v>1039</v>
      </c>
      <c r="C2034" s="16" t="s">
        <v>3129</v>
      </c>
      <c r="D2034" s="16">
        <v>13</v>
      </c>
      <c r="E2034" s="16" t="s">
        <v>3206</v>
      </c>
      <c r="F2034" s="30" t="s">
        <v>811</v>
      </c>
      <c r="G2034" s="30">
        <v>1002</v>
      </c>
      <c r="H2034" s="30">
        <v>2</v>
      </c>
      <c r="I2034" s="30">
        <v>1025.08</v>
      </c>
      <c r="J2034" s="38">
        <v>42549</v>
      </c>
      <c r="K2034" s="30">
        <v>1512</v>
      </c>
      <c r="L2034" s="19">
        <f>DAY(Таблица14[[#This Row],[Д/проводки]])</f>
        <v>28</v>
      </c>
      <c r="M2034" s="19">
        <f>MONTH(Таблица14[[#This Row],[Д/проводки]])</f>
        <v>6</v>
      </c>
      <c r="N2034" s="19">
        <f>YEAR(Таблица14[[#This Row],[Д/проводки]])</f>
        <v>2016</v>
      </c>
    </row>
    <row r="2035" spans="1:14" x14ac:dyDescent="0.25">
      <c r="A2035" s="30">
        <v>938849</v>
      </c>
      <c r="B2035" s="30" t="s">
        <v>542</v>
      </c>
      <c r="C2035" s="16" t="s">
        <v>2981</v>
      </c>
      <c r="D2035" s="16">
        <v>16</v>
      </c>
      <c r="E2035" s="16" t="s">
        <v>2964</v>
      </c>
      <c r="F2035" s="30" t="s">
        <v>810</v>
      </c>
      <c r="G2035" s="30">
        <v>1001</v>
      </c>
      <c r="H2035" s="30">
        <v>4</v>
      </c>
      <c r="I2035" s="30">
        <v>11762.72</v>
      </c>
      <c r="J2035" s="38">
        <v>42550</v>
      </c>
      <c r="K2035" s="30">
        <v>17352</v>
      </c>
      <c r="L2035" s="19">
        <f>DAY(Таблица14[[#This Row],[Д/проводки]])</f>
        <v>29</v>
      </c>
      <c r="M2035" s="19">
        <f>MONTH(Таблица14[[#This Row],[Д/проводки]])</f>
        <v>6</v>
      </c>
      <c r="N2035" s="19">
        <f>YEAR(Таблица14[[#This Row],[Д/проводки]])</f>
        <v>2016</v>
      </c>
    </row>
    <row r="2036" spans="1:14" x14ac:dyDescent="0.25">
      <c r="A2036" s="30">
        <v>876266</v>
      </c>
      <c r="B2036" s="30" t="s">
        <v>911</v>
      </c>
      <c r="C2036" s="16" t="s">
        <v>2979</v>
      </c>
      <c r="D2036" s="16">
        <v>15</v>
      </c>
      <c r="E2036" s="16" t="s">
        <v>2978</v>
      </c>
      <c r="F2036" s="30" t="s">
        <v>811</v>
      </c>
      <c r="G2036" s="30">
        <v>1001</v>
      </c>
      <c r="H2036" s="30">
        <v>4</v>
      </c>
      <c r="I2036" s="30">
        <v>4047.36</v>
      </c>
      <c r="J2036" s="38">
        <v>42551</v>
      </c>
      <c r="K2036" s="30">
        <v>4720</v>
      </c>
      <c r="L2036" s="19">
        <f>DAY(Таблица14[[#This Row],[Д/проводки]])</f>
        <v>30</v>
      </c>
      <c r="M2036" s="19">
        <f>MONTH(Таблица14[[#This Row],[Д/проводки]])</f>
        <v>6</v>
      </c>
      <c r="N2036" s="19">
        <f>YEAR(Таблица14[[#This Row],[Д/проводки]])</f>
        <v>2016</v>
      </c>
    </row>
    <row r="2037" spans="1:14" x14ac:dyDescent="0.25">
      <c r="A2037" s="30">
        <v>886827</v>
      </c>
      <c r="B2037" s="30" t="s">
        <v>305</v>
      </c>
      <c r="C2037" s="16" t="s">
        <v>3129</v>
      </c>
      <c r="D2037" s="16">
        <v>13</v>
      </c>
      <c r="E2037" s="16" t="s">
        <v>3206</v>
      </c>
      <c r="F2037" s="30" t="s">
        <v>810</v>
      </c>
      <c r="G2037" s="30">
        <v>1001</v>
      </c>
      <c r="H2037" s="30">
        <v>4</v>
      </c>
      <c r="I2037" s="30">
        <v>4271.28</v>
      </c>
      <c r="J2037" s="38">
        <v>42551</v>
      </c>
      <c r="K2037" s="30">
        <v>7816</v>
      </c>
      <c r="L2037" s="19">
        <f>DAY(Таблица14[[#This Row],[Д/проводки]])</f>
        <v>30</v>
      </c>
      <c r="M2037" s="19">
        <f>MONTH(Таблица14[[#This Row],[Д/проводки]])</f>
        <v>6</v>
      </c>
      <c r="N2037" s="19">
        <f>YEAR(Таблица14[[#This Row],[Д/проводки]])</f>
        <v>2016</v>
      </c>
    </row>
    <row r="2038" spans="1:14" x14ac:dyDescent="0.25">
      <c r="A2038" s="30">
        <v>964285</v>
      </c>
      <c r="B2038" s="30" t="s">
        <v>939</v>
      </c>
      <c r="C2038" s="16" t="s">
        <v>3157</v>
      </c>
      <c r="D2038" s="16">
        <v>13</v>
      </c>
      <c r="E2038" s="16" t="s">
        <v>3206</v>
      </c>
      <c r="F2038" s="30" t="s">
        <v>811</v>
      </c>
      <c r="G2038" s="30">
        <v>1001</v>
      </c>
      <c r="H2038" s="30">
        <v>4</v>
      </c>
      <c r="I2038" s="30">
        <v>2055.12</v>
      </c>
      <c r="J2038" s="38">
        <v>42551</v>
      </c>
      <c r="K2038" s="30">
        <v>2880</v>
      </c>
      <c r="L2038" s="19">
        <f>DAY(Таблица14[[#This Row],[Д/проводки]])</f>
        <v>30</v>
      </c>
      <c r="M2038" s="19">
        <f>MONTH(Таблица14[[#This Row],[Д/проводки]])</f>
        <v>6</v>
      </c>
      <c r="N2038" s="19">
        <f>YEAR(Таблица14[[#This Row],[Д/проводки]])</f>
        <v>2016</v>
      </c>
    </row>
    <row r="2039" spans="1:14" x14ac:dyDescent="0.25">
      <c r="A2039" s="30">
        <v>2039699</v>
      </c>
      <c r="B2039" s="30" t="s">
        <v>1033</v>
      </c>
      <c r="C2039" s="16" t="s">
        <v>904</v>
      </c>
      <c r="D2039" s="16">
        <v>14</v>
      </c>
      <c r="E2039" s="16" t="s">
        <v>2938</v>
      </c>
      <c r="F2039" s="30" t="s">
        <v>811</v>
      </c>
      <c r="G2039" s="30">
        <v>1001</v>
      </c>
      <c r="H2039" s="30">
        <v>2</v>
      </c>
      <c r="I2039" s="30">
        <v>1864.16</v>
      </c>
      <c r="J2039" s="38">
        <v>42551</v>
      </c>
      <c r="K2039" s="30">
        <v>2750</v>
      </c>
      <c r="L2039" s="19">
        <f>DAY(Таблица14[[#This Row],[Д/проводки]])</f>
        <v>30</v>
      </c>
      <c r="M2039" s="19">
        <f>MONTH(Таблица14[[#This Row],[Д/проводки]])</f>
        <v>6</v>
      </c>
      <c r="N2039" s="19">
        <f>YEAR(Таблица14[[#This Row],[Д/проводки]])</f>
        <v>2016</v>
      </c>
    </row>
    <row r="2040" spans="1:14" x14ac:dyDescent="0.25">
      <c r="A2040" s="30">
        <v>447805</v>
      </c>
      <c r="B2040" s="30" t="s">
        <v>866</v>
      </c>
      <c r="C2040" s="16" t="s">
        <v>3179</v>
      </c>
      <c r="D2040" s="16">
        <v>14</v>
      </c>
      <c r="E2040" s="16" t="s">
        <v>3211</v>
      </c>
      <c r="F2040" s="30" t="s">
        <v>811</v>
      </c>
      <c r="G2040" s="30">
        <v>1001</v>
      </c>
      <c r="H2040" s="30">
        <v>2</v>
      </c>
      <c r="I2040" s="30">
        <v>1711.86</v>
      </c>
      <c r="J2040" s="38">
        <v>42552</v>
      </c>
      <c r="K2040" s="30">
        <v>2602</v>
      </c>
      <c r="L2040" s="19">
        <f>DAY(Таблица14[[#This Row],[Д/проводки]])</f>
        <v>1</v>
      </c>
      <c r="M2040" s="19">
        <f>MONTH(Таблица14[[#This Row],[Д/проводки]])</f>
        <v>7</v>
      </c>
      <c r="N2040" s="19">
        <f>YEAR(Таблица14[[#This Row],[Д/проводки]])</f>
        <v>2016</v>
      </c>
    </row>
    <row r="2041" spans="1:14" x14ac:dyDescent="0.25">
      <c r="A2041" s="30">
        <v>2054595</v>
      </c>
      <c r="B2041" s="30" t="s">
        <v>1078</v>
      </c>
      <c r="C2041" s="16" t="s">
        <v>2639</v>
      </c>
      <c r="D2041" s="16">
        <v>15</v>
      </c>
      <c r="E2041" s="16" t="s">
        <v>2946</v>
      </c>
      <c r="F2041" s="30" t="s">
        <v>810</v>
      </c>
      <c r="G2041" s="30">
        <v>1001</v>
      </c>
      <c r="H2041" s="30">
        <v>4</v>
      </c>
      <c r="I2041" s="30">
        <v>9000</v>
      </c>
      <c r="J2041" s="38">
        <v>42553</v>
      </c>
      <c r="K2041" s="30">
        <v>13276</v>
      </c>
      <c r="L2041" s="19">
        <f>DAY(Таблица14[[#This Row],[Д/проводки]])</f>
        <v>2</v>
      </c>
      <c r="M2041" s="19">
        <f>MONTH(Таблица14[[#This Row],[Д/проводки]])</f>
        <v>7</v>
      </c>
      <c r="N2041" s="19">
        <f>YEAR(Таблица14[[#This Row],[Д/проводки]])</f>
        <v>2016</v>
      </c>
    </row>
    <row r="2042" spans="1:14" x14ac:dyDescent="0.25">
      <c r="A2042" s="30">
        <v>2039701</v>
      </c>
      <c r="B2042" s="30" t="s">
        <v>1037</v>
      </c>
      <c r="C2042" s="16" t="s">
        <v>3133</v>
      </c>
      <c r="D2042" s="16">
        <v>13</v>
      </c>
      <c r="E2042" s="16" t="s">
        <v>3206</v>
      </c>
      <c r="F2042" s="30" t="s">
        <v>811</v>
      </c>
      <c r="G2042" s="30">
        <v>1001</v>
      </c>
      <c r="H2042" s="30">
        <v>4</v>
      </c>
      <c r="I2042" s="30">
        <v>2021.8</v>
      </c>
      <c r="J2042" s="38">
        <v>42555</v>
      </c>
      <c r="K2042" s="30">
        <v>2984</v>
      </c>
      <c r="L2042" s="19">
        <f>DAY(Таблица14[[#This Row],[Д/проводки]])</f>
        <v>4</v>
      </c>
      <c r="M2042" s="19">
        <f>MONTH(Таблица14[[#This Row],[Д/проводки]])</f>
        <v>7</v>
      </c>
      <c r="N2042" s="19">
        <f>YEAR(Таблица14[[#This Row],[Д/проводки]])</f>
        <v>2016</v>
      </c>
    </row>
    <row r="2043" spans="1:14" x14ac:dyDescent="0.25">
      <c r="A2043" s="30">
        <v>447809</v>
      </c>
      <c r="B2043" s="30" t="s">
        <v>873</v>
      </c>
      <c r="C2043" s="16" t="s">
        <v>872</v>
      </c>
      <c r="D2043" s="16">
        <v>15</v>
      </c>
      <c r="E2043" s="16" t="s">
        <v>2948</v>
      </c>
      <c r="F2043" s="30" t="s">
        <v>811</v>
      </c>
      <c r="G2043" s="30">
        <v>1002</v>
      </c>
      <c r="H2043" s="30">
        <v>1</v>
      </c>
      <c r="I2043" s="30">
        <v>1140.31</v>
      </c>
      <c r="J2043" s="38">
        <v>42555</v>
      </c>
      <c r="K2043" s="30">
        <v>1419</v>
      </c>
      <c r="L2043" s="19">
        <f>DAY(Таблица14[[#This Row],[Д/проводки]])</f>
        <v>4</v>
      </c>
      <c r="M2043" s="19">
        <f>MONTH(Таблица14[[#This Row],[Д/проводки]])</f>
        <v>7</v>
      </c>
      <c r="N2043" s="19">
        <f>YEAR(Таблица14[[#This Row],[Д/проводки]])</f>
        <v>2016</v>
      </c>
    </row>
    <row r="2044" spans="1:14" x14ac:dyDescent="0.25">
      <c r="A2044" s="30">
        <v>665796</v>
      </c>
      <c r="B2044" s="30" t="s">
        <v>616</v>
      </c>
      <c r="C2044" s="16" t="s">
        <v>2985</v>
      </c>
      <c r="D2044" s="16">
        <v>16</v>
      </c>
      <c r="E2044" s="16" t="s">
        <v>2950</v>
      </c>
      <c r="F2044" s="30" t="s">
        <v>810</v>
      </c>
      <c r="G2044" s="30">
        <v>1001</v>
      </c>
      <c r="H2044" s="30">
        <v>4</v>
      </c>
      <c r="I2044" s="30">
        <v>10762.72</v>
      </c>
      <c r="J2044" s="38">
        <v>42557</v>
      </c>
      <c r="K2044" s="30">
        <v>15876</v>
      </c>
      <c r="L2044" s="19">
        <f>DAY(Таблица14[[#This Row],[Д/проводки]])</f>
        <v>6</v>
      </c>
      <c r="M2044" s="19">
        <f>MONTH(Таблица14[[#This Row],[Д/проводки]])</f>
        <v>7</v>
      </c>
      <c r="N2044" s="19">
        <f>YEAR(Таблица14[[#This Row],[Д/проводки]])</f>
        <v>2016</v>
      </c>
    </row>
    <row r="2045" spans="1:14" x14ac:dyDescent="0.25">
      <c r="A2045" s="30">
        <v>2039701</v>
      </c>
      <c r="B2045" s="30" t="s">
        <v>1037</v>
      </c>
      <c r="C2045" s="16" t="s">
        <v>3133</v>
      </c>
      <c r="D2045" s="16">
        <v>13</v>
      </c>
      <c r="E2045" s="16" t="s">
        <v>3206</v>
      </c>
      <c r="F2045" s="30" t="s">
        <v>811</v>
      </c>
      <c r="G2045" s="30">
        <v>1001</v>
      </c>
      <c r="H2045" s="30">
        <v>1</v>
      </c>
      <c r="I2045" s="30">
        <v>505.45</v>
      </c>
      <c r="J2045" s="38">
        <v>42557</v>
      </c>
      <c r="K2045" s="30">
        <v>746</v>
      </c>
      <c r="L2045" s="19">
        <f>DAY(Таблица14[[#This Row],[Д/проводки]])</f>
        <v>6</v>
      </c>
      <c r="M2045" s="19">
        <f>MONTH(Таблица14[[#This Row],[Д/проводки]])</f>
        <v>7</v>
      </c>
      <c r="N2045" s="19">
        <f>YEAR(Таблица14[[#This Row],[Д/проводки]])</f>
        <v>2016</v>
      </c>
    </row>
    <row r="2046" spans="1:14" x14ac:dyDescent="0.25">
      <c r="A2046" s="30">
        <v>445811</v>
      </c>
      <c r="B2046" s="30" t="s">
        <v>921</v>
      </c>
      <c r="C2046" s="16" t="s">
        <v>3133</v>
      </c>
      <c r="D2046" s="16">
        <v>13</v>
      </c>
      <c r="E2046" s="16" t="s">
        <v>3206</v>
      </c>
      <c r="F2046" s="30" t="s">
        <v>811</v>
      </c>
      <c r="G2046" s="30">
        <v>1002</v>
      </c>
      <c r="H2046" s="30">
        <v>4</v>
      </c>
      <c r="I2046" s="30">
        <v>1990.04</v>
      </c>
      <c r="J2046" s="38">
        <v>42559</v>
      </c>
      <c r="K2046" s="30">
        <v>2880</v>
      </c>
      <c r="L2046" s="19">
        <f>DAY(Таблица14[[#This Row],[Д/проводки]])</f>
        <v>8</v>
      </c>
      <c r="M2046" s="19">
        <f>MONTH(Таблица14[[#This Row],[Д/проводки]])</f>
        <v>7</v>
      </c>
      <c r="N2046" s="19">
        <f>YEAR(Таблица14[[#This Row],[Д/проводки]])</f>
        <v>2016</v>
      </c>
    </row>
    <row r="2047" spans="1:14" x14ac:dyDescent="0.25">
      <c r="A2047" s="30">
        <v>2039703</v>
      </c>
      <c r="B2047" s="30" t="s">
        <v>1042</v>
      </c>
      <c r="C2047" s="16" t="s">
        <v>927</v>
      </c>
      <c r="D2047" s="16">
        <v>14</v>
      </c>
      <c r="E2047" s="16" t="s">
        <v>2941</v>
      </c>
      <c r="F2047" s="30" t="s">
        <v>811</v>
      </c>
      <c r="G2047" s="30">
        <v>1002</v>
      </c>
      <c r="H2047" s="30">
        <v>4</v>
      </c>
      <c r="I2047" s="30">
        <v>2530.56</v>
      </c>
      <c r="J2047" s="38">
        <v>42560</v>
      </c>
      <c r="K2047" s="30">
        <v>3732</v>
      </c>
      <c r="L2047" s="19">
        <f>DAY(Таблица14[[#This Row],[Д/проводки]])</f>
        <v>9</v>
      </c>
      <c r="M2047" s="19">
        <f>MONTH(Таблица14[[#This Row],[Д/проводки]])</f>
        <v>7</v>
      </c>
      <c r="N2047" s="19">
        <f>YEAR(Таблица14[[#This Row],[Д/проводки]])</f>
        <v>2016</v>
      </c>
    </row>
    <row r="2048" spans="1:14" x14ac:dyDescent="0.25">
      <c r="A2048" s="30">
        <v>941465</v>
      </c>
      <c r="B2048" s="30" t="s">
        <v>930</v>
      </c>
      <c r="C2048" s="16" t="s">
        <v>927</v>
      </c>
      <c r="D2048" s="16">
        <v>14</v>
      </c>
      <c r="E2048" s="16" t="s">
        <v>2941</v>
      </c>
      <c r="F2048" s="30" t="s">
        <v>811</v>
      </c>
      <c r="G2048" s="30">
        <v>1001</v>
      </c>
      <c r="H2048" s="30">
        <v>1</v>
      </c>
      <c r="I2048" s="30">
        <v>631.28</v>
      </c>
      <c r="J2048" s="38">
        <v>42561</v>
      </c>
      <c r="K2048" s="30">
        <v>863</v>
      </c>
      <c r="L2048" s="19">
        <f>DAY(Таблица14[[#This Row],[Д/проводки]])</f>
        <v>10</v>
      </c>
      <c r="M2048" s="19">
        <f>MONTH(Таблица14[[#This Row],[Д/проводки]])</f>
        <v>7</v>
      </c>
      <c r="N2048" s="19">
        <f>YEAR(Таблица14[[#This Row],[Д/проводки]])</f>
        <v>2016</v>
      </c>
    </row>
    <row r="2049" spans="1:14" x14ac:dyDescent="0.25">
      <c r="A2049" s="30">
        <v>964285</v>
      </c>
      <c r="B2049" s="30" t="s">
        <v>939</v>
      </c>
      <c r="C2049" s="16" t="s">
        <v>3157</v>
      </c>
      <c r="D2049" s="16">
        <v>13</v>
      </c>
      <c r="E2049" s="16" t="s">
        <v>3206</v>
      </c>
      <c r="F2049" s="30" t="s">
        <v>811</v>
      </c>
      <c r="G2049" s="30">
        <v>1002</v>
      </c>
      <c r="H2049" s="30">
        <v>4</v>
      </c>
      <c r="I2049" s="30">
        <v>1972.96</v>
      </c>
      <c r="J2049" s="38">
        <v>42562</v>
      </c>
      <c r="K2049" s="30">
        <v>2880</v>
      </c>
      <c r="L2049" s="19">
        <f>DAY(Таблица14[[#This Row],[Д/проводки]])</f>
        <v>11</v>
      </c>
      <c r="M2049" s="19">
        <f>MONTH(Таблица14[[#This Row],[Д/проводки]])</f>
        <v>7</v>
      </c>
      <c r="N2049" s="19">
        <f>YEAR(Таблица14[[#This Row],[Д/проводки]])</f>
        <v>2016</v>
      </c>
    </row>
    <row r="2050" spans="1:14" x14ac:dyDescent="0.25">
      <c r="A2050" s="30">
        <v>765120</v>
      </c>
      <c r="B2050" s="30" t="s">
        <v>863</v>
      </c>
      <c r="C2050" s="16" t="s">
        <v>2940</v>
      </c>
      <c r="D2050" s="16">
        <v>15</v>
      </c>
      <c r="E2050" s="16" t="s">
        <v>2937</v>
      </c>
      <c r="F2050" s="30" t="s">
        <v>811</v>
      </c>
      <c r="G2050" s="30">
        <v>1001</v>
      </c>
      <c r="H2050" s="30">
        <v>1</v>
      </c>
      <c r="I2050" s="30">
        <v>905.8</v>
      </c>
      <c r="J2050" s="38">
        <v>42563</v>
      </c>
      <c r="K2050" s="30">
        <v>1378</v>
      </c>
      <c r="L2050" s="19">
        <f>DAY(Таблица14[[#This Row],[Д/проводки]])</f>
        <v>12</v>
      </c>
      <c r="M2050" s="19">
        <f>MONTH(Таблица14[[#This Row],[Д/проводки]])</f>
        <v>7</v>
      </c>
      <c r="N2050" s="19">
        <f>YEAR(Таблица14[[#This Row],[Д/проводки]])</f>
        <v>2016</v>
      </c>
    </row>
    <row r="2051" spans="1:14" x14ac:dyDescent="0.25">
      <c r="A2051" s="30">
        <v>761819</v>
      </c>
      <c r="B2051" s="30" t="s">
        <v>800</v>
      </c>
      <c r="C2051" s="16" t="s">
        <v>3012</v>
      </c>
      <c r="D2051" s="16">
        <v>17</v>
      </c>
      <c r="E2051" s="16" t="s">
        <v>3011</v>
      </c>
      <c r="F2051" s="30" t="s">
        <v>810</v>
      </c>
      <c r="G2051" s="30">
        <v>1002</v>
      </c>
      <c r="H2051" s="30">
        <v>4</v>
      </c>
      <c r="I2051" s="30">
        <v>11949.16</v>
      </c>
      <c r="J2051" s="38">
        <v>42564</v>
      </c>
      <c r="K2051" s="30">
        <v>17624</v>
      </c>
      <c r="L2051" s="19">
        <f>DAY(Таблица14[[#This Row],[Д/проводки]])</f>
        <v>13</v>
      </c>
      <c r="M2051" s="19">
        <f>MONTH(Таблица14[[#This Row],[Д/проводки]])</f>
        <v>7</v>
      </c>
      <c r="N2051" s="19">
        <f>YEAR(Таблица14[[#This Row],[Д/проводки]])</f>
        <v>2016</v>
      </c>
    </row>
    <row r="2052" spans="1:14" x14ac:dyDescent="0.25">
      <c r="A2052" s="30">
        <v>760733</v>
      </c>
      <c r="B2052" s="30" t="s">
        <v>879</v>
      </c>
      <c r="C2052" s="16" t="s">
        <v>2972</v>
      </c>
      <c r="D2052" s="16">
        <v>15</v>
      </c>
      <c r="E2052" s="16" t="s">
        <v>2971</v>
      </c>
      <c r="F2052" s="30" t="s">
        <v>811</v>
      </c>
      <c r="G2052" s="30">
        <v>1001</v>
      </c>
      <c r="H2052" s="30">
        <v>2</v>
      </c>
      <c r="I2052" s="30">
        <v>2150.54</v>
      </c>
      <c r="J2052" s="38">
        <v>42565</v>
      </c>
      <c r="K2052" s="30">
        <v>3172</v>
      </c>
      <c r="L2052" s="19">
        <f>DAY(Таблица14[[#This Row],[Д/проводки]])</f>
        <v>14</v>
      </c>
      <c r="M2052" s="19">
        <f>MONTH(Таблица14[[#This Row],[Д/проводки]])</f>
        <v>7</v>
      </c>
      <c r="N2052" s="19">
        <f>YEAR(Таблица14[[#This Row],[Д/проводки]])</f>
        <v>2016</v>
      </c>
    </row>
    <row r="2053" spans="1:14" x14ac:dyDescent="0.25">
      <c r="A2053" s="30">
        <v>941616</v>
      </c>
      <c r="B2053" s="30" t="s">
        <v>343</v>
      </c>
      <c r="C2053" s="16" t="s">
        <v>927</v>
      </c>
      <c r="D2053" s="16">
        <v>14</v>
      </c>
      <c r="E2053" s="16" t="s">
        <v>2941</v>
      </c>
      <c r="F2053" s="30" t="s">
        <v>810</v>
      </c>
      <c r="G2053" s="30">
        <v>1001</v>
      </c>
      <c r="H2053" s="30">
        <v>4</v>
      </c>
      <c r="I2053" s="30">
        <v>8016.96</v>
      </c>
      <c r="J2053" s="38">
        <v>42566</v>
      </c>
      <c r="K2053" s="30">
        <v>11824</v>
      </c>
      <c r="L2053" s="19">
        <f>DAY(Таблица14[[#This Row],[Д/проводки]])</f>
        <v>15</v>
      </c>
      <c r="M2053" s="19">
        <f>MONTH(Таблица14[[#This Row],[Д/проводки]])</f>
        <v>7</v>
      </c>
      <c r="N2053" s="19">
        <f>YEAR(Таблица14[[#This Row],[Д/проводки]])</f>
        <v>2016</v>
      </c>
    </row>
    <row r="2054" spans="1:14" x14ac:dyDescent="0.25">
      <c r="A2054" s="30">
        <v>2039701</v>
      </c>
      <c r="B2054" s="30" t="s">
        <v>1037</v>
      </c>
      <c r="C2054" s="16" t="s">
        <v>3133</v>
      </c>
      <c r="D2054" s="16">
        <v>13</v>
      </c>
      <c r="E2054" s="16" t="s">
        <v>3206</v>
      </c>
      <c r="F2054" s="30" t="s">
        <v>811</v>
      </c>
      <c r="G2054" s="30">
        <v>1001</v>
      </c>
      <c r="H2054" s="30">
        <v>1</v>
      </c>
      <c r="I2054" s="30">
        <v>505.45</v>
      </c>
      <c r="J2054" s="38">
        <v>42566</v>
      </c>
      <c r="K2054" s="30">
        <v>746</v>
      </c>
      <c r="L2054" s="19">
        <f>DAY(Таблица14[[#This Row],[Д/проводки]])</f>
        <v>15</v>
      </c>
      <c r="M2054" s="19">
        <f>MONTH(Таблица14[[#This Row],[Д/проводки]])</f>
        <v>7</v>
      </c>
      <c r="N2054" s="19">
        <f>YEAR(Таблица14[[#This Row],[Д/проводки]])</f>
        <v>2016</v>
      </c>
    </row>
    <row r="2055" spans="1:14" x14ac:dyDescent="0.25">
      <c r="A2055" s="30">
        <v>40147</v>
      </c>
      <c r="B2055" s="30" t="s">
        <v>181</v>
      </c>
      <c r="C2055" s="16" t="s">
        <v>2954</v>
      </c>
      <c r="D2055" s="16">
        <v>15</v>
      </c>
      <c r="E2055" s="16" t="s">
        <v>2937</v>
      </c>
      <c r="F2055" s="30" t="s">
        <v>810</v>
      </c>
      <c r="G2055" s="30">
        <v>1002</v>
      </c>
      <c r="H2055" s="30">
        <v>4</v>
      </c>
      <c r="I2055" s="30">
        <v>8559.32</v>
      </c>
      <c r="J2055" s="38">
        <v>42569</v>
      </c>
      <c r="K2055" s="30">
        <v>12624</v>
      </c>
      <c r="L2055" s="19">
        <f>DAY(Таблица14[[#This Row],[Д/проводки]])</f>
        <v>18</v>
      </c>
      <c r="M2055" s="19">
        <f>MONTH(Таблица14[[#This Row],[Д/проводки]])</f>
        <v>7</v>
      </c>
      <c r="N2055" s="19">
        <f>YEAR(Таблица14[[#This Row],[Д/проводки]])</f>
        <v>2016</v>
      </c>
    </row>
    <row r="2056" spans="1:14" x14ac:dyDescent="0.25">
      <c r="A2056" s="30">
        <v>2039703</v>
      </c>
      <c r="B2056" s="30" t="s">
        <v>1042</v>
      </c>
      <c r="C2056" s="16" t="s">
        <v>927</v>
      </c>
      <c r="D2056" s="16">
        <v>14</v>
      </c>
      <c r="E2056" s="16" t="s">
        <v>2941</v>
      </c>
      <c r="F2056" s="30" t="s">
        <v>811</v>
      </c>
      <c r="G2056" s="30">
        <v>1001</v>
      </c>
      <c r="H2056" s="30">
        <v>4</v>
      </c>
      <c r="I2056" s="30">
        <v>2530.56</v>
      </c>
      <c r="J2056" s="38">
        <v>42570</v>
      </c>
      <c r="K2056" s="30">
        <v>3732</v>
      </c>
      <c r="L2056" s="19">
        <f>DAY(Таблица14[[#This Row],[Д/проводки]])</f>
        <v>19</v>
      </c>
      <c r="M2056" s="19">
        <f>MONTH(Таблица14[[#This Row],[Д/проводки]])</f>
        <v>7</v>
      </c>
      <c r="N2056" s="19">
        <f>YEAR(Таблица14[[#This Row],[Д/проводки]])</f>
        <v>2016</v>
      </c>
    </row>
    <row r="2057" spans="1:14" x14ac:dyDescent="0.25">
      <c r="A2057" s="30">
        <v>661481</v>
      </c>
      <c r="B2057" s="30" t="s">
        <v>898</v>
      </c>
      <c r="C2057" s="16" t="s">
        <v>899</v>
      </c>
      <c r="D2057" s="16">
        <v>14</v>
      </c>
      <c r="E2057" s="16" t="s">
        <v>2938</v>
      </c>
      <c r="F2057" s="30" t="s">
        <v>811</v>
      </c>
      <c r="G2057" s="30">
        <v>1001</v>
      </c>
      <c r="H2057" s="30">
        <v>1</v>
      </c>
      <c r="I2057" s="30">
        <v>866.03</v>
      </c>
      <c r="J2057" s="38">
        <v>42573</v>
      </c>
      <c r="K2057" s="30">
        <v>1175</v>
      </c>
      <c r="L2057" s="19">
        <f>DAY(Таблица14[[#This Row],[Д/проводки]])</f>
        <v>22</v>
      </c>
      <c r="M2057" s="19">
        <f>MONTH(Таблица14[[#This Row],[Д/проводки]])</f>
        <v>7</v>
      </c>
      <c r="N2057" s="19">
        <f>YEAR(Таблица14[[#This Row],[Д/проводки]])</f>
        <v>2016</v>
      </c>
    </row>
    <row r="2058" spans="1:14" x14ac:dyDescent="0.25">
      <c r="A2058" s="30">
        <v>2039703</v>
      </c>
      <c r="B2058" s="30" t="s">
        <v>1042</v>
      </c>
      <c r="C2058" s="16" t="s">
        <v>927</v>
      </c>
      <c r="D2058" s="16">
        <v>14</v>
      </c>
      <c r="E2058" s="16" t="s">
        <v>2941</v>
      </c>
      <c r="F2058" s="30" t="s">
        <v>811</v>
      </c>
      <c r="G2058" s="30">
        <v>1001</v>
      </c>
      <c r="H2058" s="30">
        <v>4</v>
      </c>
      <c r="I2058" s="30">
        <v>2530.56</v>
      </c>
      <c r="J2058" s="38">
        <v>42574</v>
      </c>
      <c r="K2058" s="30">
        <v>3732</v>
      </c>
      <c r="L2058" s="19">
        <f>DAY(Таблица14[[#This Row],[Д/проводки]])</f>
        <v>23</v>
      </c>
      <c r="M2058" s="19">
        <f>MONTH(Таблица14[[#This Row],[Д/проводки]])</f>
        <v>7</v>
      </c>
      <c r="N2058" s="19">
        <f>YEAR(Таблица14[[#This Row],[Д/проводки]])</f>
        <v>2016</v>
      </c>
    </row>
    <row r="2059" spans="1:14" x14ac:dyDescent="0.25">
      <c r="A2059" s="30">
        <v>405618</v>
      </c>
      <c r="B2059" s="30" t="s">
        <v>58</v>
      </c>
      <c r="C2059" s="16" t="s">
        <v>2953</v>
      </c>
      <c r="D2059" s="16">
        <v>14</v>
      </c>
      <c r="E2059" s="16" t="s">
        <v>2938</v>
      </c>
      <c r="F2059" s="30" t="s">
        <v>810</v>
      </c>
      <c r="G2059" s="30">
        <v>1002</v>
      </c>
      <c r="H2059" s="30">
        <v>4</v>
      </c>
      <c r="I2059" s="30">
        <v>7406.76</v>
      </c>
      <c r="J2059" s="38">
        <v>42574</v>
      </c>
      <c r="K2059" s="30">
        <v>10924</v>
      </c>
      <c r="L2059" s="19">
        <f>DAY(Таблица14[[#This Row],[Д/проводки]])</f>
        <v>23</v>
      </c>
      <c r="M2059" s="19">
        <f>MONTH(Таблица14[[#This Row],[Д/проводки]])</f>
        <v>7</v>
      </c>
      <c r="N2059" s="19">
        <f>YEAR(Таблица14[[#This Row],[Д/проводки]])</f>
        <v>2016</v>
      </c>
    </row>
    <row r="2060" spans="1:14" x14ac:dyDescent="0.25">
      <c r="A2060" s="30">
        <v>445816</v>
      </c>
      <c r="B2060" s="30" t="s">
        <v>934</v>
      </c>
      <c r="C2060" s="16" t="s">
        <v>3129</v>
      </c>
      <c r="D2060" s="16">
        <v>13</v>
      </c>
      <c r="E2060" s="16" t="s">
        <v>3206</v>
      </c>
      <c r="F2060" s="30" t="s">
        <v>811</v>
      </c>
      <c r="G2060" s="30">
        <v>1002</v>
      </c>
      <c r="H2060" s="30">
        <v>2</v>
      </c>
      <c r="I2060" s="30">
        <v>961.56</v>
      </c>
      <c r="J2060" s="38">
        <v>42574</v>
      </c>
      <c r="K2060" s="30">
        <v>1374</v>
      </c>
      <c r="L2060" s="19">
        <f>DAY(Таблица14[[#This Row],[Д/проводки]])</f>
        <v>23</v>
      </c>
      <c r="M2060" s="19">
        <f>MONTH(Таблица14[[#This Row],[Д/проводки]])</f>
        <v>7</v>
      </c>
      <c r="N2060" s="19">
        <f>YEAR(Таблица14[[#This Row],[Д/проводки]])</f>
        <v>2016</v>
      </c>
    </row>
    <row r="2061" spans="1:14" x14ac:dyDescent="0.25">
      <c r="A2061" s="30">
        <v>662403</v>
      </c>
      <c r="B2061" s="30" t="s">
        <v>464</v>
      </c>
      <c r="C2061" s="16" t="s">
        <v>2975</v>
      </c>
      <c r="D2061" s="16">
        <v>16</v>
      </c>
      <c r="E2061" s="16" t="s">
        <v>2974</v>
      </c>
      <c r="F2061" s="30" t="s">
        <v>810</v>
      </c>
      <c r="G2061" s="30">
        <v>1002</v>
      </c>
      <c r="H2061" s="30">
        <v>4</v>
      </c>
      <c r="I2061" s="30">
        <v>10339</v>
      </c>
      <c r="J2061" s="38">
        <v>42574</v>
      </c>
      <c r="K2061" s="30">
        <v>15252</v>
      </c>
      <c r="L2061" s="19">
        <f>DAY(Таблица14[[#This Row],[Д/проводки]])</f>
        <v>23</v>
      </c>
      <c r="M2061" s="19">
        <f>MONTH(Таблица14[[#This Row],[Д/проводки]])</f>
        <v>7</v>
      </c>
      <c r="N2061" s="19">
        <f>YEAR(Таблица14[[#This Row],[Д/проводки]])</f>
        <v>2016</v>
      </c>
    </row>
    <row r="2062" spans="1:14" x14ac:dyDescent="0.25">
      <c r="A2062" s="30">
        <v>2039702</v>
      </c>
      <c r="B2062" s="30" t="s">
        <v>1039</v>
      </c>
      <c r="C2062" s="16" t="s">
        <v>3129</v>
      </c>
      <c r="D2062" s="16">
        <v>13</v>
      </c>
      <c r="E2062" s="16" t="s">
        <v>3206</v>
      </c>
      <c r="F2062" s="30" t="s">
        <v>811</v>
      </c>
      <c r="G2062" s="30">
        <v>1001</v>
      </c>
      <c r="H2062" s="30">
        <v>1</v>
      </c>
      <c r="I2062" s="30">
        <v>512.54</v>
      </c>
      <c r="J2062" s="38">
        <v>42575</v>
      </c>
      <c r="K2062" s="30">
        <v>756</v>
      </c>
      <c r="L2062" s="19">
        <f>DAY(Таблица14[[#This Row],[Д/проводки]])</f>
        <v>24</v>
      </c>
      <c r="M2062" s="19">
        <f>MONTH(Таблица14[[#This Row],[Д/проводки]])</f>
        <v>7</v>
      </c>
      <c r="N2062" s="19">
        <f>YEAR(Таблица14[[#This Row],[Д/проводки]])</f>
        <v>2016</v>
      </c>
    </row>
    <row r="2063" spans="1:14" x14ac:dyDescent="0.25">
      <c r="A2063" s="30">
        <v>938155</v>
      </c>
      <c r="B2063" s="30" t="s">
        <v>973</v>
      </c>
      <c r="C2063" s="16" t="s">
        <v>3131</v>
      </c>
      <c r="D2063" s="16">
        <v>15</v>
      </c>
      <c r="E2063" s="16" t="s">
        <v>2949</v>
      </c>
      <c r="F2063" s="30" t="s">
        <v>811</v>
      </c>
      <c r="G2063" s="30">
        <v>1002</v>
      </c>
      <c r="H2063" s="30">
        <v>1</v>
      </c>
      <c r="I2063" s="30">
        <v>1087.95</v>
      </c>
      <c r="J2063" s="38">
        <v>42577</v>
      </c>
      <c r="K2063" s="30">
        <v>1230</v>
      </c>
      <c r="L2063" s="19">
        <f>DAY(Таблица14[[#This Row],[Д/проводки]])</f>
        <v>26</v>
      </c>
      <c r="M2063" s="19">
        <f>MONTH(Таблица14[[#This Row],[Д/проводки]])</f>
        <v>7</v>
      </c>
      <c r="N2063" s="19">
        <f>YEAR(Таблица14[[#This Row],[Д/проводки]])</f>
        <v>2016</v>
      </c>
    </row>
    <row r="2064" spans="1:14" x14ac:dyDescent="0.25">
      <c r="A2064" s="30">
        <v>445810</v>
      </c>
      <c r="B2064" s="30" t="s">
        <v>929</v>
      </c>
      <c r="C2064" s="16" t="s">
        <v>927</v>
      </c>
      <c r="D2064" s="16">
        <v>14</v>
      </c>
      <c r="E2064" s="16" t="s">
        <v>2941</v>
      </c>
      <c r="F2064" s="30" t="s">
        <v>811</v>
      </c>
      <c r="G2064" s="30">
        <v>1002</v>
      </c>
      <c r="H2064" s="30">
        <v>4</v>
      </c>
      <c r="I2064" s="30">
        <v>2591.52</v>
      </c>
      <c r="J2064" s="38">
        <v>42578</v>
      </c>
      <c r="K2064" s="30">
        <v>3732</v>
      </c>
      <c r="L2064" s="19">
        <f>DAY(Таблица14[[#This Row],[Д/проводки]])</f>
        <v>27</v>
      </c>
      <c r="M2064" s="19">
        <f>MONTH(Таблица14[[#This Row],[Д/проводки]])</f>
        <v>7</v>
      </c>
      <c r="N2064" s="19">
        <f>YEAR(Таблица14[[#This Row],[Д/проводки]])</f>
        <v>2016</v>
      </c>
    </row>
    <row r="2065" spans="1:14" x14ac:dyDescent="0.25">
      <c r="A2065" s="30">
        <v>941606</v>
      </c>
      <c r="B2065" s="30" t="s">
        <v>559</v>
      </c>
      <c r="C2065" s="16" t="s">
        <v>2982</v>
      </c>
      <c r="D2065" s="16">
        <v>15</v>
      </c>
      <c r="E2065" s="16" t="s">
        <v>2949</v>
      </c>
      <c r="F2065" s="30" t="s">
        <v>810</v>
      </c>
      <c r="G2065" s="30">
        <v>1002</v>
      </c>
      <c r="H2065" s="30">
        <v>4</v>
      </c>
      <c r="I2065" s="30">
        <v>8576.2800000000007</v>
      </c>
      <c r="J2065" s="38">
        <v>42579</v>
      </c>
      <c r="K2065" s="30">
        <v>12652</v>
      </c>
      <c r="L2065" s="19">
        <f>DAY(Таблица14[[#This Row],[Д/проводки]])</f>
        <v>28</v>
      </c>
      <c r="M2065" s="19">
        <f>MONTH(Таблица14[[#This Row],[Д/проводки]])</f>
        <v>7</v>
      </c>
      <c r="N2065" s="19">
        <f>YEAR(Таблица14[[#This Row],[Д/проводки]])</f>
        <v>2016</v>
      </c>
    </row>
    <row r="2066" spans="1:14" x14ac:dyDescent="0.25">
      <c r="A2066" s="30">
        <v>2041418</v>
      </c>
      <c r="B2066" s="30" t="s">
        <v>1070</v>
      </c>
      <c r="C2066" s="16" t="s">
        <v>2980</v>
      </c>
      <c r="D2066" s="16">
        <v>16</v>
      </c>
      <c r="E2066" s="16" t="s">
        <v>2964</v>
      </c>
      <c r="F2066" s="30" t="s">
        <v>810</v>
      </c>
      <c r="G2066" s="30">
        <v>1002</v>
      </c>
      <c r="H2066" s="30">
        <v>4</v>
      </c>
      <c r="I2066" s="30">
        <v>10847.44</v>
      </c>
      <c r="J2066" s="38">
        <v>42579</v>
      </c>
      <c r="K2066" s="30">
        <v>16000</v>
      </c>
      <c r="L2066" s="19">
        <f>DAY(Таблица14[[#This Row],[Д/проводки]])</f>
        <v>28</v>
      </c>
      <c r="M2066" s="19">
        <f>MONTH(Таблица14[[#This Row],[Д/проводки]])</f>
        <v>7</v>
      </c>
      <c r="N2066" s="19">
        <f>YEAR(Таблица14[[#This Row],[Д/проводки]])</f>
        <v>2016</v>
      </c>
    </row>
    <row r="2067" spans="1:14" x14ac:dyDescent="0.25">
      <c r="A2067" s="30">
        <v>941621</v>
      </c>
      <c r="B2067" s="30" t="s">
        <v>173</v>
      </c>
      <c r="C2067" s="16" t="s">
        <v>2954</v>
      </c>
      <c r="D2067" s="16">
        <v>15</v>
      </c>
      <c r="E2067" s="16" t="s">
        <v>2937</v>
      </c>
      <c r="F2067" s="30" t="s">
        <v>810</v>
      </c>
      <c r="G2067" s="30">
        <v>1001</v>
      </c>
      <c r="H2067" s="30">
        <v>4</v>
      </c>
      <c r="I2067" s="30">
        <v>9000</v>
      </c>
      <c r="J2067" s="38">
        <v>42580</v>
      </c>
      <c r="K2067" s="30">
        <v>13276</v>
      </c>
      <c r="L2067" s="19">
        <f>DAY(Таблица14[[#This Row],[Д/проводки]])</f>
        <v>29</v>
      </c>
      <c r="M2067" s="19">
        <f>MONTH(Таблица14[[#This Row],[Д/проводки]])</f>
        <v>7</v>
      </c>
      <c r="N2067" s="19">
        <f>YEAR(Таблица14[[#This Row],[Д/проводки]])</f>
        <v>2016</v>
      </c>
    </row>
    <row r="2068" spans="1:14" x14ac:dyDescent="0.25">
      <c r="A2068" s="30">
        <v>759258</v>
      </c>
      <c r="B2068" s="30" t="s">
        <v>470</v>
      </c>
      <c r="C2068" s="16" t="s">
        <v>3151</v>
      </c>
      <c r="D2068" s="16">
        <v>16</v>
      </c>
      <c r="E2068" s="16" t="s">
        <v>2974</v>
      </c>
      <c r="F2068" s="30" t="s">
        <v>810</v>
      </c>
      <c r="G2068" s="30">
        <v>1002</v>
      </c>
      <c r="H2068" s="30">
        <v>4</v>
      </c>
      <c r="I2068" s="30">
        <v>10847.44</v>
      </c>
      <c r="J2068" s="38">
        <v>42580</v>
      </c>
      <c r="K2068" s="30">
        <v>16000</v>
      </c>
      <c r="L2068" s="19">
        <f>DAY(Таблица14[[#This Row],[Д/проводки]])</f>
        <v>29</v>
      </c>
      <c r="M2068" s="19">
        <f>MONTH(Таблица14[[#This Row],[Д/проводки]])</f>
        <v>7</v>
      </c>
      <c r="N2068" s="19">
        <f>YEAR(Таблица14[[#This Row],[Д/проводки]])</f>
        <v>2016</v>
      </c>
    </row>
    <row r="2069" spans="1:14" x14ac:dyDescent="0.25">
      <c r="A2069" s="30">
        <v>2039150</v>
      </c>
      <c r="B2069" s="30" t="s">
        <v>864</v>
      </c>
      <c r="C2069" s="16" t="s">
        <v>2940</v>
      </c>
      <c r="D2069" s="16">
        <v>15</v>
      </c>
      <c r="E2069" s="16" t="s">
        <v>2937</v>
      </c>
      <c r="F2069" s="30" t="s">
        <v>811</v>
      </c>
      <c r="G2069" s="30">
        <v>1002</v>
      </c>
      <c r="H2069" s="30">
        <v>4</v>
      </c>
      <c r="I2069" s="30">
        <v>4146.4799999999996</v>
      </c>
      <c r="J2069" s="38">
        <v>42580</v>
      </c>
      <c r="K2069" s="30">
        <v>6116</v>
      </c>
      <c r="L2069" s="19">
        <f>DAY(Таблица14[[#This Row],[Д/проводки]])</f>
        <v>29</v>
      </c>
      <c r="M2069" s="19">
        <f>MONTH(Таблица14[[#This Row],[Д/проводки]])</f>
        <v>7</v>
      </c>
      <c r="N2069" s="19">
        <f>YEAR(Таблица14[[#This Row],[Д/проводки]])</f>
        <v>2016</v>
      </c>
    </row>
    <row r="2070" spans="1:14" x14ac:dyDescent="0.25">
      <c r="A2070" s="30">
        <v>830844</v>
      </c>
      <c r="B2070" s="30" t="s">
        <v>670</v>
      </c>
      <c r="C2070" s="16" t="s">
        <v>2989</v>
      </c>
      <c r="D2070" s="16">
        <v>16</v>
      </c>
      <c r="E2070" s="16" t="s">
        <v>2950</v>
      </c>
      <c r="F2070" s="30" t="s">
        <v>810</v>
      </c>
      <c r="G2070" s="30">
        <v>1001</v>
      </c>
      <c r="H2070" s="30">
        <v>4</v>
      </c>
      <c r="I2070" s="30">
        <v>10847.44</v>
      </c>
      <c r="J2070" s="38">
        <v>42581</v>
      </c>
      <c r="K2070" s="30">
        <v>16000</v>
      </c>
      <c r="L2070" s="19">
        <f>DAY(Таблица14[[#This Row],[Д/проводки]])</f>
        <v>30</v>
      </c>
      <c r="M2070" s="19">
        <f>MONTH(Таблица14[[#This Row],[Д/проводки]])</f>
        <v>7</v>
      </c>
      <c r="N2070" s="19">
        <f>YEAR(Таблица14[[#This Row],[Д/проводки]])</f>
        <v>2016</v>
      </c>
    </row>
    <row r="2071" spans="1:14" x14ac:dyDescent="0.25">
      <c r="A2071" s="30">
        <v>876255</v>
      </c>
      <c r="B2071" s="30" t="s">
        <v>905</v>
      </c>
      <c r="C2071" s="16" t="s">
        <v>904</v>
      </c>
      <c r="D2071" s="16">
        <v>14</v>
      </c>
      <c r="E2071" s="16" t="s">
        <v>2938</v>
      </c>
      <c r="F2071" s="30" t="s">
        <v>811</v>
      </c>
      <c r="G2071" s="30">
        <v>1002</v>
      </c>
      <c r="H2071" s="30">
        <v>2</v>
      </c>
      <c r="I2071" s="30">
        <v>1818.2</v>
      </c>
      <c r="J2071" s="38">
        <v>42581</v>
      </c>
      <c r="K2071" s="30">
        <v>1820</v>
      </c>
      <c r="L2071" s="19">
        <f>DAY(Таблица14[[#This Row],[Д/проводки]])</f>
        <v>30</v>
      </c>
      <c r="M2071" s="19">
        <f>MONTH(Таблица14[[#This Row],[Д/проводки]])</f>
        <v>7</v>
      </c>
      <c r="N2071" s="19">
        <f>YEAR(Таблица14[[#This Row],[Д/проводки]])</f>
        <v>2016</v>
      </c>
    </row>
    <row r="2072" spans="1:14" x14ac:dyDescent="0.25">
      <c r="A2072" s="30">
        <v>876255</v>
      </c>
      <c r="B2072" s="30" t="s">
        <v>905</v>
      </c>
      <c r="C2072" s="16" t="s">
        <v>904</v>
      </c>
      <c r="D2072" s="16">
        <v>14</v>
      </c>
      <c r="E2072" s="16" t="s">
        <v>2938</v>
      </c>
      <c r="F2072" s="30" t="s">
        <v>811</v>
      </c>
      <c r="G2072" s="30">
        <v>1002</v>
      </c>
      <c r="H2072" s="30">
        <v>2</v>
      </c>
      <c r="I2072" s="30">
        <v>1818.2</v>
      </c>
      <c r="J2072" s="38">
        <v>42582</v>
      </c>
      <c r="K2072" s="30">
        <v>1820</v>
      </c>
      <c r="L2072" s="19">
        <f>DAY(Таблица14[[#This Row],[Д/проводки]])</f>
        <v>31</v>
      </c>
      <c r="M2072" s="19">
        <f>MONTH(Таблица14[[#This Row],[Д/проводки]])</f>
        <v>7</v>
      </c>
      <c r="N2072" s="19">
        <f>YEAR(Таблица14[[#This Row],[Д/проводки]])</f>
        <v>2016</v>
      </c>
    </row>
    <row r="2073" spans="1:14" x14ac:dyDescent="0.25">
      <c r="A2073" s="30">
        <v>828789</v>
      </c>
      <c r="B2073" s="30" t="s">
        <v>690</v>
      </c>
      <c r="C2073" s="16" t="s">
        <v>877</v>
      </c>
      <c r="D2073" s="16">
        <v>16</v>
      </c>
      <c r="E2073" s="16" t="s">
        <v>2950</v>
      </c>
      <c r="F2073" s="30" t="s">
        <v>810</v>
      </c>
      <c r="G2073" s="30">
        <v>1002</v>
      </c>
      <c r="H2073" s="30">
        <v>4</v>
      </c>
      <c r="I2073" s="30">
        <v>10847.44</v>
      </c>
      <c r="J2073" s="38">
        <v>42583</v>
      </c>
      <c r="K2073" s="30">
        <v>16000</v>
      </c>
      <c r="L2073" s="19">
        <f>DAY(Таблица14[[#This Row],[Д/проводки]])</f>
        <v>1</v>
      </c>
      <c r="M2073" s="19">
        <f>MONTH(Таблица14[[#This Row],[Д/проводки]])</f>
        <v>8</v>
      </c>
      <c r="N2073" s="19">
        <f>YEAR(Таблица14[[#This Row],[Д/проводки]])</f>
        <v>2016</v>
      </c>
    </row>
    <row r="2074" spans="1:14" x14ac:dyDescent="0.25">
      <c r="A2074" s="30">
        <v>2039452</v>
      </c>
      <c r="B2074" s="30" t="s">
        <v>1163</v>
      </c>
      <c r="C2074" s="16" t="s">
        <v>2988</v>
      </c>
      <c r="D2074" s="16">
        <v>16</v>
      </c>
      <c r="E2074" s="16" t="s">
        <v>2950</v>
      </c>
      <c r="F2074" s="30" t="s">
        <v>810</v>
      </c>
      <c r="G2074" s="30">
        <v>1002</v>
      </c>
      <c r="H2074" s="30">
        <v>4</v>
      </c>
      <c r="I2074" s="30">
        <v>10339</v>
      </c>
      <c r="J2074" s="38">
        <v>42583</v>
      </c>
      <c r="K2074" s="30">
        <v>15252</v>
      </c>
      <c r="L2074" s="19">
        <f>DAY(Таблица14[[#This Row],[Д/проводки]])</f>
        <v>1</v>
      </c>
      <c r="M2074" s="19">
        <f>MONTH(Таблица14[[#This Row],[Д/проводки]])</f>
        <v>8</v>
      </c>
      <c r="N2074" s="19">
        <f>YEAR(Таблица14[[#This Row],[Д/проводки]])</f>
        <v>2016</v>
      </c>
    </row>
    <row r="2075" spans="1:14" x14ac:dyDescent="0.25">
      <c r="A2075" s="30">
        <v>2039702</v>
      </c>
      <c r="B2075" s="30" t="s">
        <v>1039</v>
      </c>
      <c r="C2075" s="16" t="s">
        <v>3129</v>
      </c>
      <c r="D2075" s="16">
        <v>13</v>
      </c>
      <c r="E2075" s="16" t="s">
        <v>3206</v>
      </c>
      <c r="F2075" s="30" t="s">
        <v>811</v>
      </c>
      <c r="G2075" s="30">
        <v>1001</v>
      </c>
      <c r="H2075" s="30">
        <v>1</v>
      </c>
      <c r="I2075" s="30">
        <v>512.54</v>
      </c>
      <c r="J2075" s="38">
        <v>42585</v>
      </c>
      <c r="K2075" s="30">
        <v>756</v>
      </c>
      <c r="L2075" s="19">
        <f>DAY(Таблица14[[#This Row],[Д/проводки]])</f>
        <v>3</v>
      </c>
      <c r="M2075" s="19">
        <f>MONTH(Таблица14[[#This Row],[Д/проводки]])</f>
        <v>8</v>
      </c>
      <c r="N2075" s="19">
        <f>YEAR(Таблица14[[#This Row],[Д/проводки]])</f>
        <v>2016</v>
      </c>
    </row>
    <row r="2076" spans="1:14" x14ac:dyDescent="0.25">
      <c r="A2076" s="30">
        <v>2039701</v>
      </c>
      <c r="B2076" s="30" t="s">
        <v>1037</v>
      </c>
      <c r="C2076" s="16" t="s">
        <v>3133</v>
      </c>
      <c r="D2076" s="16">
        <v>13</v>
      </c>
      <c r="E2076" s="16" t="s">
        <v>3206</v>
      </c>
      <c r="F2076" s="30" t="s">
        <v>811</v>
      </c>
      <c r="G2076" s="30">
        <v>1001</v>
      </c>
      <c r="H2076" s="30">
        <v>1</v>
      </c>
      <c r="I2076" s="30">
        <v>505.45</v>
      </c>
      <c r="J2076" s="38">
        <v>42586</v>
      </c>
      <c r="K2076" s="30">
        <v>746</v>
      </c>
      <c r="L2076" s="19">
        <f>DAY(Таблица14[[#This Row],[Д/проводки]])</f>
        <v>4</v>
      </c>
      <c r="M2076" s="19">
        <f>MONTH(Таблица14[[#This Row],[Д/проводки]])</f>
        <v>8</v>
      </c>
      <c r="N2076" s="19">
        <f>YEAR(Таблица14[[#This Row],[Д/проводки]])</f>
        <v>2016</v>
      </c>
    </row>
    <row r="2077" spans="1:14" x14ac:dyDescent="0.25">
      <c r="A2077" s="30">
        <v>445811</v>
      </c>
      <c r="B2077" s="30" t="s">
        <v>921</v>
      </c>
      <c r="C2077" s="16" t="s">
        <v>3133</v>
      </c>
      <c r="D2077" s="16">
        <v>13</v>
      </c>
      <c r="E2077" s="16" t="s">
        <v>3206</v>
      </c>
      <c r="F2077" s="30" t="s">
        <v>811</v>
      </c>
      <c r="G2077" s="30">
        <v>1002</v>
      </c>
      <c r="H2077" s="30">
        <v>1</v>
      </c>
      <c r="I2077" s="30">
        <v>497.5</v>
      </c>
      <c r="J2077" s="38">
        <v>42586</v>
      </c>
      <c r="K2077" s="30">
        <v>720</v>
      </c>
      <c r="L2077" s="19">
        <f>DAY(Таблица14[[#This Row],[Д/проводки]])</f>
        <v>4</v>
      </c>
      <c r="M2077" s="19">
        <f>MONTH(Таблица14[[#This Row],[Д/проводки]])</f>
        <v>8</v>
      </c>
      <c r="N2077" s="19">
        <f>YEAR(Таблица14[[#This Row],[Д/проводки]])</f>
        <v>2016</v>
      </c>
    </row>
    <row r="2078" spans="1:14" x14ac:dyDescent="0.25">
      <c r="A2078" s="30">
        <v>447788</v>
      </c>
      <c r="B2078" s="30" t="s">
        <v>863</v>
      </c>
      <c r="C2078" s="16" t="s">
        <v>2940</v>
      </c>
      <c r="D2078" s="16">
        <v>15</v>
      </c>
      <c r="E2078" s="16" t="s">
        <v>2937</v>
      </c>
      <c r="F2078" s="30" t="s">
        <v>811</v>
      </c>
      <c r="G2078" s="30">
        <v>1001</v>
      </c>
      <c r="H2078" s="30">
        <v>2</v>
      </c>
      <c r="I2078" s="30">
        <v>2058</v>
      </c>
      <c r="J2078" s="38">
        <v>42587</v>
      </c>
      <c r="K2078" s="30">
        <v>2840</v>
      </c>
      <c r="L2078" s="19">
        <f>DAY(Таблица14[[#This Row],[Д/проводки]])</f>
        <v>5</v>
      </c>
      <c r="M2078" s="19">
        <f>MONTH(Таблица14[[#This Row],[Д/проводки]])</f>
        <v>8</v>
      </c>
      <c r="N2078" s="19">
        <f>YEAR(Таблица14[[#This Row],[Д/проводки]])</f>
        <v>2016</v>
      </c>
    </row>
    <row r="2079" spans="1:14" x14ac:dyDescent="0.25">
      <c r="A2079" s="30">
        <v>876255</v>
      </c>
      <c r="B2079" s="30" t="s">
        <v>905</v>
      </c>
      <c r="C2079" s="16" t="s">
        <v>904</v>
      </c>
      <c r="D2079" s="16">
        <v>14</v>
      </c>
      <c r="E2079" s="16" t="s">
        <v>2938</v>
      </c>
      <c r="F2079" s="30" t="s">
        <v>811</v>
      </c>
      <c r="G2079" s="30">
        <v>1002</v>
      </c>
      <c r="H2079" s="30">
        <v>4</v>
      </c>
      <c r="I2079" s="30">
        <v>3636.37</v>
      </c>
      <c r="J2079" s="38">
        <v>42587</v>
      </c>
      <c r="K2079" s="30">
        <v>3640</v>
      </c>
      <c r="L2079" s="19">
        <f>DAY(Таблица14[[#This Row],[Д/проводки]])</f>
        <v>5</v>
      </c>
      <c r="M2079" s="19">
        <f>MONTH(Таблица14[[#This Row],[Д/проводки]])</f>
        <v>8</v>
      </c>
      <c r="N2079" s="19">
        <f>YEAR(Таблица14[[#This Row],[Д/проводки]])</f>
        <v>2016</v>
      </c>
    </row>
    <row r="2080" spans="1:14" x14ac:dyDescent="0.25">
      <c r="A2080" s="30">
        <v>445816</v>
      </c>
      <c r="B2080" s="30" t="s">
        <v>934</v>
      </c>
      <c r="C2080" s="16" t="s">
        <v>3129</v>
      </c>
      <c r="D2080" s="16">
        <v>13</v>
      </c>
      <c r="E2080" s="16" t="s">
        <v>3206</v>
      </c>
      <c r="F2080" s="30" t="s">
        <v>811</v>
      </c>
      <c r="G2080" s="30">
        <v>1002</v>
      </c>
      <c r="H2080" s="30">
        <v>2</v>
      </c>
      <c r="I2080" s="30">
        <v>961.56</v>
      </c>
      <c r="J2080" s="38">
        <v>42588</v>
      </c>
      <c r="K2080" s="30">
        <v>1374</v>
      </c>
      <c r="L2080" s="19">
        <f>DAY(Таблица14[[#This Row],[Д/проводки]])</f>
        <v>6</v>
      </c>
      <c r="M2080" s="19">
        <f>MONTH(Таблица14[[#This Row],[Д/проводки]])</f>
        <v>8</v>
      </c>
      <c r="N2080" s="19">
        <f>YEAR(Таблица14[[#This Row],[Д/проводки]])</f>
        <v>2016</v>
      </c>
    </row>
    <row r="2081" spans="1:14" x14ac:dyDescent="0.25">
      <c r="A2081" s="30">
        <v>2039701</v>
      </c>
      <c r="B2081" s="30" t="s">
        <v>1037</v>
      </c>
      <c r="C2081" s="16" t="s">
        <v>3133</v>
      </c>
      <c r="D2081" s="16">
        <v>13</v>
      </c>
      <c r="E2081" s="16" t="s">
        <v>3206</v>
      </c>
      <c r="F2081" s="30" t="s">
        <v>811</v>
      </c>
      <c r="G2081" s="30">
        <v>1002</v>
      </c>
      <c r="H2081" s="30">
        <v>2</v>
      </c>
      <c r="I2081" s="30">
        <v>1010.9</v>
      </c>
      <c r="J2081" s="38">
        <v>42589</v>
      </c>
      <c r="K2081" s="30">
        <v>1492</v>
      </c>
      <c r="L2081" s="19">
        <f>DAY(Таблица14[[#This Row],[Д/проводки]])</f>
        <v>7</v>
      </c>
      <c r="M2081" s="19">
        <f>MONTH(Таблица14[[#This Row],[Д/проводки]])</f>
        <v>8</v>
      </c>
      <c r="N2081" s="19">
        <f>YEAR(Таблица14[[#This Row],[Д/проводки]])</f>
        <v>2016</v>
      </c>
    </row>
    <row r="2082" spans="1:14" x14ac:dyDescent="0.25">
      <c r="A2082" s="30">
        <v>2039703</v>
      </c>
      <c r="B2082" s="30" t="s">
        <v>1042</v>
      </c>
      <c r="C2082" s="16" t="s">
        <v>927</v>
      </c>
      <c r="D2082" s="16">
        <v>14</v>
      </c>
      <c r="E2082" s="16" t="s">
        <v>2941</v>
      </c>
      <c r="F2082" s="30" t="s">
        <v>811</v>
      </c>
      <c r="G2082" s="30">
        <v>1001</v>
      </c>
      <c r="H2082" s="30">
        <v>4</v>
      </c>
      <c r="I2082" s="30">
        <v>2518.1999999999998</v>
      </c>
      <c r="J2082" s="38">
        <v>42591</v>
      </c>
      <c r="K2082" s="30">
        <v>3732</v>
      </c>
      <c r="L2082" s="19">
        <f>DAY(Таблица14[[#This Row],[Д/проводки]])</f>
        <v>9</v>
      </c>
      <c r="M2082" s="19">
        <f>MONTH(Таблица14[[#This Row],[Д/проводки]])</f>
        <v>8</v>
      </c>
      <c r="N2082" s="19">
        <f>YEAR(Таблица14[[#This Row],[Д/проводки]])</f>
        <v>2016</v>
      </c>
    </row>
    <row r="2083" spans="1:14" x14ac:dyDescent="0.25">
      <c r="A2083" s="30">
        <v>666031</v>
      </c>
      <c r="B2083" s="30" t="s">
        <v>709</v>
      </c>
      <c r="C2083" s="16" t="s">
        <v>2991</v>
      </c>
      <c r="D2083" s="16">
        <v>16</v>
      </c>
      <c r="E2083" s="16" t="s">
        <v>2950</v>
      </c>
      <c r="F2083" s="30" t="s">
        <v>810</v>
      </c>
      <c r="G2083" s="30">
        <v>1001</v>
      </c>
      <c r="H2083" s="30">
        <v>4</v>
      </c>
      <c r="I2083" s="30">
        <v>10847.44</v>
      </c>
      <c r="J2083" s="38">
        <v>42592</v>
      </c>
      <c r="K2083" s="30">
        <v>16000</v>
      </c>
      <c r="L2083" s="19">
        <f>DAY(Таблица14[[#This Row],[Д/проводки]])</f>
        <v>10</v>
      </c>
      <c r="M2083" s="19">
        <f>MONTH(Таблица14[[#This Row],[Д/проводки]])</f>
        <v>8</v>
      </c>
      <c r="N2083" s="19">
        <f>YEAR(Таблица14[[#This Row],[Д/проводки]])</f>
        <v>2016</v>
      </c>
    </row>
    <row r="2084" spans="1:14" x14ac:dyDescent="0.25">
      <c r="A2084" s="30">
        <v>2019860</v>
      </c>
      <c r="B2084" s="30" t="s">
        <v>1143</v>
      </c>
      <c r="C2084" s="16" t="s">
        <v>2963</v>
      </c>
      <c r="D2084" s="16">
        <v>15</v>
      </c>
      <c r="E2084" s="16" t="s">
        <v>2937</v>
      </c>
      <c r="F2084" s="30" t="s">
        <v>811</v>
      </c>
      <c r="G2084" s="30">
        <v>1002</v>
      </c>
      <c r="H2084" s="30">
        <v>4</v>
      </c>
      <c r="I2084" s="30">
        <v>4219.16</v>
      </c>
      <c r="J2084" s="38">
        <v>42592</v>
      </c>
      <c r="K2084" s="30">
        <v>6208</v>
      </c>
      <c r="L2084" s="19">
        <f>DAY(Таблица14[[#This Row],[Д/проводки]])</f>
        <v>10</v>
      </c>
      <c r="M2084" s="19">
        <f>MONTH(Таблица14[[#This Row],[Д/проводки]])</f>
        <v>8</v>
      </c>
      <c r="N2084" s="19">
        <f>YEAR(Таблица14[[#This Row],[Д/проводки]])</f>
        <v>2016</v>
      </c>
    </row>
    <row r="2085" spans="1:14" x14ac:dyDescent="0.25">
      <c r="A2085" s="30">
        <v>2054085</v>
      </c>
      <c r="B2085" s="30" t="s">
        <v>1076</v>
      </c>
      <c r="C2085" s="16" t="s">
        <v>2962</v>
      </c>
      <c r="D2085" s="16">
        <v>15</v>
      </c>
      <c r="E2085" s="16" t="s">
        <v>2937</v>
      </c>
      <c r="F2085" s="30" t="s">
        <v>810</v>
      </c>
      <c r="G2085" s="30">
        <v>1002</v>
      </c>
      <c r="H2085" s="30">
        <v>4</v>
      </c>
      <c r="I2085" s="30">
        <v>9000</v>
      </c>
      <c r="J2085" s="38">
        <v>42592</v>
      </c>
      <c r="K2085" s="30">
        <v>13276</v>
      </c>
      <c r="L2085" s="19">
        <f>DAY(Таблица14[[#This Row],[Д/проводки]])</f>
        <v>10</v>
      </c>
      <c r="M2085" s="19">
        <f>MONTH(Таблица14[[#This Row],[Д/проводки]])</f>
        <v>8</v>
      </c>
      <c r="N2085" s="19">
        <f>YEAR(Таблица14[[#This Row],[Д/проводки]])</f>
        <v>2016</v>
      </c>
    </row>
    <row r="2086" spans="1:14" x14ac:dyDescent="0.25">
      <c r="A2086" s="30">
        <v>2039701</v>
      </c>
      <c r="B2086" s="30" t="s">
        <v>1037</v>
      </c>
      <c r="C2086" s="16" t="s">
        <v>3133</v>
      </c>
      <c r="D2086" s="16">
        <v>13</v>
      </c>
      <c r="E2086" s="16" t="s">
        <v>3206</v>
      </c>
      <c r="F2086" s="30" t="s">
        <v>811</v>
      </c>
      <c r="G2086" s="30">
        <v>1001</v>
      </c>
      <c r="H2086" s="30">
        <v>1</v>
      </c>
      <c r="I2086" s="30">
        <v>501.83</v>
      </c>
      <c r="J2086" s="38">
        <v>42594</v>
      </c>
      <c r="K2086" s="30">
        <v>246</v>
      </c>
      <c r="L2086" s="19">
        <f>DAY(Таблица14[[#This Row],[Д/проводки]])</f>
        <v>12</v>
      </c>
      <c r="M2086" s="19">
        <f>MONTH(Таблица14[[#This Row],[Д/проводки]])</f>
        <v>8</v>
      </c>
      <c r="N2086" s="19">
        <f>YEAR(Таблица14[[#This Row],[Д/проводки]])</f>
        <v>2016</v>
      </c>
    </row>
    <row r="2087" spans="1:14" x14ac:dyDescent="0.25">
      <c r="A2087" s="30">
        <v>408782</v>
      </c>
      <c r="B2087" s="30" t="s">
        <v>87</v>
      </c>
      <c r="C2087" s="16" t="s">
        <v>904</v>
      </c>
      <c r="D2087" s="16">
        <v>14</v>
      </c>
      <c r="E2087" s="16" t="s">
        <v>2938</v>
      </c>
      <c r="F2087" s="30" t="s">
        <v>810</v>
      </c>
      <c r="G2087" s="30">
        <v>1001</v>
      </c>
      <c r="H2087" s="30">
        <v>4</v>
      </c>
      <c r="I2087" s="30">
        <v>7406.76</v>
      </c>
      <c r="J2087" s="38">
        <v>42595</v>
      </c>
      <c r="K2087" s="30">
        <v>9832</v>
      </c>
      <c r="L2087" s="19">
        <f>DAY(Таблица14[[#This Row],[Д/проводки]])</f>
        <v>13</v>
      </c>
      <c r="M2087" s="19">
        <f>MONTH(Таблица14[[#This Row],[Д/проводки]])</f>
        <v>8</v>
      </c>
      <c r="N2087" s="19">
        <f>YEAR(Таблица14[[#This Row],[Д/проводки]])</f>
        <v>2016</v>
      </c>
    </row>
    <row r="2088" spans="1:14" x14ac:dyDescent="0.25">
      <c r="A2088" s="30">
        <v>2039703</v>
      </c>
      <c r="B2088" s="30" t="s">
        <v>1042</v>
      </c>
      <c r="C2088" s="16" t="s">
        <v>927</v>
      </c>
      <c r="D2088" s="16">
        <v>14</v>
      </c>
      <c r="E2088" s="16" t="s">
        <v>2941</v>
      </c>
      <c r="F2088" s="30" t="s">
        <v>811</v>
      </c>
      <c r="G2088" s="30">
        <v>1001</v>
      </c>
      <c r="H2088" s="30">
        <v>2</v>
      </c>
      <c r="I2088" s="30">
        <v>1255.78</v>
      </c>
      <c r="J2088" s="38">
        <v>42595</v>
      </c>
      <c r="K2088" s="30">
        <v>1866</v>
      </c>
      <c r="L2088" s="19">
        <f>DAY(Таблица14[[#This Row],[Д/проводки]])</f>
        <v>13</v>
      </c>
      <c r="M2088" s="19">
        <f>MONTH(Таблица14[[#This Row],[Д/проводки]])</f>
        <v>8</v>
      </c>
      <c r="N2088" s="19">
        <f>YEAR(Таблица14[[#This Row],[Д/проводки]])</f>
        <v>2016</v>
      </c>
    </row>
    <row r="2089" spans="1:14" x14ac:dyDescent="0.25">
      <c r="A2089" s="30">
        <v>876259</v>
      </c>
      <c r="B2089" s="30" t="s">
        <v>887</v>
      </c>
      <c r="C2089" s="16" t="s">
        <v>2954</v>
      </c>
      <c r="D2089" s="16">
        <v>15</v>
      </c>
      <c r="E2089" s="16" t="s">
        <v>2937</v>
      </c>
      <c r="F2089" s="30" t="s">
        <v>811</v>
      </c>
      <c r="G2089" s="30">
        <v>1001</v>
      </c>
      <c r="H2089" s="30">
        <v>1</v>
      </c>
      <c r="I2089" s="30">
        <v>1045.47</v>
      </c>
      <c r="J2089" s="38">
        <v>42596</v>
      </c>
      <c r="K2089" s="30">
        <v>1190</v>
      </c>
      <c r="L2089" s="19">
        <f>DAY(Таблица14[[#This Row],[Д/проводки]])</f>
        <v>14</v>
      </c>
      <c r="M2089" s="19">
        <f>MONTH(Таблица14[[#This Row],[Д/проводки]])</f>
        <v>8</v>
      </c>
      <c r="N2089" s="19">
        <f>YEAR(Таблица14[[#This Row],[Д/проводки]])</f>
        <v>2016</v>
      </c>
    </row>
    <row r="2090" spans="1:14" x14ac:dyDescent="0.25">
      <c r="A2090" s="30">
        <v>2039700</v>
      </c>
      <c r="B2090" s="30" t="s">
        <v>1035</v>
      </c>
      <c r="C2090" s="16" t="s">
        <v>2963</v>
      </c>
      <c r="D2090" s="16">
        <v>15</v>
      </c>
      <c r="E2090" s="16" t="s">
        <v>2937</v>
      </c>
      <c r="F2090" s="30" t="s">
        <v>811</v>
      </c>
      <c r="G2090" s="30">
        <v>1001</v>
      </c>
      <c r="H2090" s="30">
        <v>4</v>
      </c>
      <c r="I2090" s="30">
        <v>4288.12</v>
      </c>
      <c r="J2090" s="38">
        <v>42596</v>
      </c>
      <c r="K2090" s="30">
        <v>6324</v>
      </c>
      <c r="L2090" s="19">
        <f>DAY(Таблица14[[#This Row],[Д/проводки]])</f>
        <v>14</v>
      </c>
      <c r="M2090" s="19">
        <f>MONTH(Таблица14[[#This Row],[Д/проводки]])</f>
        <v>8</v>
      </c>
      <c r="N2090" s="19">
        <f>YEAR(Таблица14[[#This Row],[Д/проводки]])</f>
        <v>2016</v>
      </c>
    </row>
    <row r="2091" spans="1:14" x14ac:dyDescent="0.25">
      <c r="A2091" s="30">
        <v>408840</v>
      </c>
      <c r="B2091" s="30" t="s">
        <v>353</v>
      </c>
      <c r="C2091" s="16" t="s">
        <v>2943</v>
      </c>
      <c r="D2091" s="16">
        <v>15</v>
      </c>
      <c r="E2091" s="16" t="s">
        <v>2942</v>
      </c>
      <c r="F2091" s="30" t="s">
        <v>810</v>
      </c>
      <c r="G2091" s="30">
        <v>1002</v>
      </c>
      <c r="H2091" s="30">
        <v>4</v>
      </c>
      <c r="I2091" s="30">
        <v>9000</v>
      </c>
      <c r="J2091" s="38">
        <v>42597</v>
      </c>
      <c r="K2091" s="30">
        <v>11128</v>
      </c>
      <c r="L2091" s="19">
        <f>DAY(Таблица14[[#This Row],[Д/проводки]])</f>
        <v>15</v>
      </c>
      <c r="M2091" s="19">
        <f>MONTH(Таблица14[[#This Row],[Д/проводки]])</f>
        <v>8</v>
      </c>
      <c r="N2091" s="19">
        <f>YEAR(Таблица14[[#This Row],[Д/проводки]])</f>
        <v>2016</v>
      </c>
    </row>
    <row r="2092" spans="1:14" x14ac:dyDescent="0.25">
      <c r="A2092" s="30">
        <v>2039696</v>
      </c>
      <c r="B2092" s="30" t="s">
        <v>1028</v>
      </c>
      <c r="C2092" s="16" t="s">
        <v>3016</v>
      </c>
      <c r="D2092" s="16">
        <v>15</v>
      </c>
      <c r="E2092" s="16" t="s">
        <v>2946</v>
      </c>
      <c r="F2092" s="30" t="s">
        <v>811</v>
      </c>
      <c r="G2092" s="30">
        <v>1001</v>
      </c>
      <c r="H2092" s="30">
        <v>4</v>
      </c>
      <c r="I2092" s="30">
        <v>4561.24</v>
      </c>
      <c r="J2092" s="38">
        <v>42598</v>
      </c>
      <c r="K2092" s="30">
        <v>6728</v>
      </c>
      <c r="L2092" s="19">
        <f>DAY(Таблица14[[#This Row],[Д/проводки]])</f>
        <v>16</v>
      </c>
      <c r="M2092" s="19">
        <f>MONTH(Таблица14[[#This Row],[Д/проводки]])</f>
        <v>8</v>
      </c>
      <c r="N2092" s="19">
        <f>YEAR(Таблица14[[#This Row],[Д/проводки]])</f>
        <v>2016</v>
      </c>
    </row>
    <row r="2093" spans="1:14" x14ac:dyDescent="0.25">
      <c r="A2093" s="30">
        <v>876270</v>
      </c>
      <c r="B2093" s="30" t="s">
        <v>935</v>
      </c>
      <c r="C2093" s="16" t="s">
        <v>3129</v>
      </c>
      <c r="D2093" s="16">
        <v>13</v>
      </c>
      <c r="E2093" s="16" t="s">
        <v>3206</v>
      </c>
      <c r="F2093" s="30" t="s">
        <v>811</v>
      </c>
      <c r="G2093" s="30">
        <v>1002</v>
      </c>
      <c r="H2093" s="30">
        <v>1</v>
      </c>
      <c r="I2093" s="30">
        <v>436.34</v>
      </c>
      <c r="J2093" s="38">
        <v>42598</v>
      </c>
      <c r="K2093" s="30">
        <v>596</v>
      </c>
      <c r="L2093" s="19">
        <f>DAY(Таблица14[[#This Row],[Д/проводки]])</f>
        <v>16</v>
      </c>
      <c r="M2093" s="19">
        <f>MONTH(Таблица14[[#This Row],[Д/проводки]])</f>
        <v>8</v>
      </c>
      <c r="N2093" s="19">
        <f>YEAR(Таблица14[[#This Row],[Д/проводки]])</f>
        <v>2016</v>
      </c>
    </row>
    <row r="2094" spans="1:14" x14ac:dyDescent="0.25">
      <c r="A2094" s="30">
        <v>2019860</v>
      </c>
      <c r="B2094" s="30" t="s">
        <v>1143</v>
      </c>
      <c r="C2094" s="16" t="s">
        <v>2963</v>
      </c>
      <c r="D2094" s="16">
        <v>15</v>
      </c>
      <c r="E2094" s="16" t="s">
        <v>2937</v>
      </c>
      <c r="F2094" s="30" t="s">
        <v>811</v>
      </c>
      <c r="G2094" s="30">
        <v>1002</v>
      </c>
      <c r="H2094" s="30">
        <v>4</v>
      </c>
      <c r="I2094" s="30">
        <v>4219.16</v>
      </c>
      <c r="J2094" s="38">
        <v>42599</v>
      </c>
      <c r="K2094" s="30">
        <v>6208</v>
      </c>
      <c r="L2094" s="19">
        <f>DAY(Таблица14[[#This Row],[Д/проводки]])</f>
        <v>17</v>
      </c>
      <c r="M2094" s="19">
        <f>MONTH(Таблица14[[#This Row],[Д/проводки]])</f>
        <v>8</v>
      </c>
      <c r="N2094" s="19">
        <f>YEAR(Таблица14[[#This Row],[Д/проводки]])</f>
        <v>2016</v>
      </c>
    </row>
    <row r="2095" spans="1:14" x14ac:dyDescent="0.25">
      <c r="A2095" s="30">
        <v>2039701</v>
      </c>
      <c r="B2095" s="30" t="s">
        <v>1037</v>
      </c>
      <c r="C2095" s="16" t="s">
        <v>3133</v>
      </c>
      <c r="D2095" s="16">
        <v>13</v>
      </c>
      <c r="E2095" s="16" t="s">
        <v>3206</v>
      </c>
      <c r="F2095" s="30" t="s">
        <v>811</v>
      </c>
      <c r="G2095" s="30">
        <v>1001</v>
      </c>
      <c r="H2095" s="30">
        <v>1</v>
      </c>
      <c r="I2095" s="30">
        <v>501.83</v>
      </c>
      <c r="J2095" s="38">
        <v>42601</v>
      </c>
      <c r="K2095" s="30">
        <v>746</v>
      </c>
      <c r="L2095" s="19">
        <f>DAY(Таблица14[[#This Row],[Д/проводки]])</f>
        <v>19</v>
      </c>
      <c r="M2095" s="19">
        <f>MONTH(Таблица14[[#This Row],[Д/проводки]])</f>
        <v>8</v>
      </c>
      <c r="N2095" s="19">
        <f>YEAR(Таблица14[[#This Row],[Д/проводки]])</f>
        <v>2016</v>
      </c>
    </row>
    <row r="2096" spans="1:14" x14ac:dyDescent="0.25">
      <c r="A2096" s="30">
        <v>405681</v>
      </c>
      <c r="B2096" s="30" t="s">
        <v>564</v>
      </c>
      <c r="C2096" s="16" t="s">
        <v>2983</v>
      </c>
      <c r="D2096" s="16">
        <v>15</v>
      </c>
      <c r="E2096" s="16" t="s">
        <v>2949</v>
      </c>
      <c r="F2096" s="30" t="s">
        <v>810</v>
      </c>
      <c r="G2096" s="30">
        <v>1002</v>
      </c>
      <c r="H2096" s="30">
        <v>4</v>
      </c>
      <c r="I2096" s="30">
        <v>7072.96</v>
      </c>
      <c r="J2096" s="38">
        <v>42601</v>
      </c>
      <c r="K2096" s="30">
        <v>13276</v>
      </c>
      <c r="L2096" s="19">
        <f>DAY(Таблица14[[#This Row],[Д/проводки]])</f>
        <v>19</v>
      </c>
      <c r="M2096" s="19">
        <f>MONTH(Таблица14[[#This Row],[Д/проводки]])</f>
        <v>8</v>
      </c>
      <c r="N2096" s="19">
        <f>YEAR(Таблица14[[#This Row],[Д/проводки]])</f>
        <v>2016</v>
      </c>
    </row>
    <row r="2097" spans="1:14" x14ac:dyDescent="0.25">
      <c r="A2097" s="30">
        <v>2041419</v>
      </c>
      <c r="B2097" s="30" t="s">
        <v>1071</v>
      </c>
      <c r="C2097" s="16" t="s">
        <v>2954</v>
      </c>
      <c r="D2097" s="16">
        <v>15</v>
      </c>
      <c r="E2097" s="16" t="s">
        <v>2937</v>
      </c>
      <c r="F2097" s="30" t="s">
        <v>810</v>
      </c>
      <c r="G2097" s="30">
        <v>1002</v>
      </c>
      <c r="H2097" s="30">
        <v>4</v>
      </c>
      <c r="I2097" s="30">
        <v>9118.64</v>
      </c>
      <c r="J2097" s="38">
        <v>42601</v>
      </c>
      <c r="K2097" s="30">
        <v>13452</v>
      </c>
      <c r="L2097" s="19">
        <f>DAY(Таблица14[[#This Row],[Д/проводки]])</f>
        <v>19</v>
      </c>
      <c r="M2097" s="19">
        <f>MONTH(Таблица14[[#This Row],[Д/проводки]])</f>
        <v>8</v>
      </c>
      <c r="N2097" s="19">
        <f>YEAR(Таблица14[[#This Row],[Д/проводки]])</f>
        <v>2016</v>
      </c>
    </row>
    <row r="2098" spans="1:14" x14ac:dyDescent="0.25">
      <c r="A2098" s="30">
        <v>409028</v>
      </c>
      <c r="B2098" s="30" t="s">
        <v>711</v>
      </c>
      <c r="C2098" s="16" t="s">
        <v>2951</v>
      </c>
      <c r="D2098" s="16">
        <v>16</v>
      </c>
      <c r="E2098" s="16" t="s">
        <v>2950</v>
      </c>
      <c r="F2098" s="30" t="s">
        <v>810</v>
      </c>
      <c r="G2098" s="30">
        <v>1001</v>
      </c>
      <c r="H2098" s="30">
        <v>4</v>
      </c>
      <c r="I2098" s="30">
        <v>10847.44</v>
      </c>
      <c r="J2098" s="38">
        <v>42602</v>
      </c>
      <c r="K2098" s="30">
        <v>16000</v>
      </c>
      <c r="L2098" s="19">
        <f>DAY(Таблица14[[#This Row],[Д/проводки]])</f>
        <v>20</v>
      </c>
      <c r="M2098" s="19">
        <f>MONTH(Таблица14[[#This Row],[Д/проводки]])</f>
        <v>8</v>
      </c>
      <c r="N2098" s="19">
        <f>YEAR(Таблица14[[#This Row],[Д/проводки]])</f>
        <v>2016</v>
      </c>
    </row>
    <row r="2099" spans="1:14" x14ac:dyDescent="0.25">
      <c r="A2099" s="30">
        <v>876267</v>
      </c>
      <c r="B2099" s="30" t="s">
        <v>970</v>
      </c>
      <c r="C2099" s="16" t="s">
        <v>3145</v>
      </c>
      <c r="D2099" s="16">
        <v>16</v>
      </c>
      <c r="E2099" s="16" t="s">
        <v>2950</v>
      </c>
      <c r="F2099" s="30" t="s">
        <v>811</v>
      </c>
      <c r="G2099" s="30">
        <v>1001</v>
      </c>
      <c r="H2099" s="30">
        <v>4</v>
      </c>
      <c r="I2099" s="30">
        <v>5765.2</v>
      </c>
      <c r="J2099" s="38">
        <v>42602</v>
      </c>
      <c r="K2099" s="30">
        <v>7920</v>
      </c>
      <c r="L2099" s="19">
        <f>DAY(Таблица14[[#This Row],[Д/проводки]])</f>
        <v>20</v>
      </c>
      <c r="M2099" s="19">
        <f>MONTH(Таблица14[[#This Row],[Д/проводки]])</f>
        <v>8</v>
      </c>
      <c r="N2099" s="19">
        <f>YEAR(Таблица14[[#This Row],[Д/проводки]])</f>
        <v>2016</v>
      </c>
    </row>
    <row r="2100" spans="1:14" x14ac:dyDescent="0.25">
      <c r="A2100" s="30">
        <v>447858</v>
      </c>
      <c r="B2100" s="30" t="s">
        <v>2718</v>
      </c>
      <c r="C2100" s="16" t="s">
        <v>2951</v>
      </c>
      <c r="D2100" s="16">
        <v>16</v>
      </c>
      <c r="E2100" s="16" t="s">
        <v>2950</v>
      </c>
      <c r="F2100" s="30" t="s">
        <v>811</v>
      </c>
      <c r="G2100" s="30">
        <v>1002</v>
      </c>
      <c r="H2100" s="30">
        <v>4</v>
      </c>
      <c r="I2100" s="30">
        <v>4591.46</v>
      </c>
      <c r="J2100" s="38">
        <v>42602</v>
      </c>
      <c r="K2100" s="30">
        <v>5224</v>
      </c>
      <c r="L2100" s="19">
        <f>DAY(Таблица14[[#This Row],[Д/проводки]])</f>
        <v>20</v>
      </c>
      <c r="M2100" s="19">
        <f>MONTH(Таблица14[[#This Row],[Д/проводки]])</f>
        <v>8</v>
      </c>
      <c r="N2100" s="19">
        <f>YEAR(Таблица14[[#This Row],[Д/проводки]])</f>
        <v>2016</v>
      </c>
    </row>
    <row r="2101" spans="1:14" x14ac:dyDescent="0.25">
      <c r="A2101" s="30">
        <v>2039700</v>
      </c>
      <c r="B2101" s="30" t="s">
        <v>1035</v>
      </c>
      <c r="C2101" s="16" t="s">
        <v>2963</v>
      </c>
      <c r="D2101" s="16">
        <v>15</v>
      </c>
      <c r="E2101" s="16" t="s">
        <v>2937</v>
      </c>
      <c r="F2101" s="30" t="s">
        <v>811</v>
      </c>
      <c r="G2101" s="30">
        <v>1001</v>
      </c>
      <c r="H2101" s="30">
        <v>2</v>
      </c>
      <c r="I2101" s="30">
        <v>2144.06</v>
      </c>
      <c r="J2101" s="38">
        <v>42604</v>
      </c>
      <c r="K2101" s="30">
        <v>3162</v>
      </c>
      <c r="L2101" s="19">
        <f>DAY(Таблица14[[#This Row],[Д/проводки]])</f>
        <v>22</v>
      </c>
      <c r="M2101" s="19">
        <f>MONTH(Таблица14[[#This Row],[Д/проводки]])</f>
        <v>8</v>
      </c>
      <c r="N2101" s="19">
        <f>YEAR(Таблица14[[#This Row],[Д/проводки]])</f>
        <v>2016</v>
      </c>
    </row>
    <row r="2102" spans="1:14" x14ac:dyDescent="0.25">
      <c r="A2102" s="30">
        <v>445816</v>
      </c>
      <c r="B2102" s="30" t="s">
        <v>934</v>
      </c>
      <c r="C2102" s="16" t="s">
        <v>3129</v>
      </c>
      <c r="D2102" s="16">
        <v>13</v>
      </c>
      <c r="E2102" s="16" t="s">
        <v>3206</v>
      </c>
      <c r="F2102" s="30" t="s">
        <v>811</v>
      </c>
      <c r="G2102" s="30">
        <v>1002</v>
      </c>
      <c r="H2102" s="30">
        <v>4</v>
      </c>
      <c r="I2102" s="30">
        <v>1923.12</v>
      </c>
      <c r="J2102" s="38">
        <v>42604</v>
      </c>
      <c r="K2102" s="30">
        <v>2748</v>
      </c>
      <c r="L2102" s="19">
        <f>DAY(Таблица14[[#This Row],[Д/проводки]])</f>
        <v>22</v>
      </c>
      <c r="M2102" s="19">
        <f>MONTH(Таблица14[[#This Row],[Д/проводки]])</f>
        <v>8</v>
      </c>
      <c r="N2102" s="19">
        <f>YEAR(Таблица14[[#This Row],[Д/проводки]])</f>
        <v>2016</v>
      </c>
    </row>
    <row r="2103" spans="1:14" x14ac:dyDescent="0.25">
      <c r="A2103" s="30">
        <v>876262</v>
      </c>
      <c r="B2103" s="30" t="s">
        <v>947</v>
      </c>
      <c r="C2103" s="16" t="s">
        <v>3150</v>
      </c>
      <c r="D2103" s="16">
        <v>15</v>
      </c>
      <c r="E2103" s="16" t="s">
        <v>2948</v>
      </c>
      <c r="F2103" s="30" t="s">
        <v>811</v>
      </c>
      <c r="G2103" s="30">
        <v>1001</v>
      </c>
      <c r="H2103" s="30">
        <v>4</v>
      </c>
      <c r="I2103" s="30">
        <v>4052.56</v>
      </c>
      <c r="J2103" s="38">
        <v>42605</v>
      </c>
      <c r="K2103" s="30">
        <v>6484</v>
      </c>
      <c r="L2103" s="19">
        <f>DAY(Таблица14[[#This Row],[Д/проводки]])</f>
        <v>23</v>
      </c>
      <c r="M2103" s="19">
        <f>MONTH(Таблица14[[#This Row],[Д/проводки]])</f>
        <v>8</v>
      </c>
      <c r="N2103" s="19">
        <f>YEAR(Таблица14[[#This Row],[Д/проводки]])</f>
        <v>2016</v>
      </c>
    </row>
    <row r="2104" spans="1:14" x14ac:dyDescent="0.25">
      <c r="A2104" s="30">
        <v>2039703</v>
      </c>
      <c r="B2104" s="30" t="s">
        <v>1042</v>
      </c>
      <c r="C2104" s="16" t="s">
        <v>927</v>
      </c>
      <c r="D2104" s="16">
        <v>14</v>
      </c>
      <c r="E2104" s="16" t="s">
        <v>2941</v>
      </c>
      <c r="F2104" s="30" t="s">
        <v>811</v>
      </c>
      <c r="G2104" s="30">
        <v>1001</v>
      </c>
      <c r="H2104" s="30">
        <v>2</v>
      </c>
      <c r="I2104" s="30">
        <v>1255.78</v>
      </c>
      <c r="J2104" s="38">
        <v>42605</v>
      </c>
      <c r="K2104" s="30">
        <v>1866</v>
      </c>
      <c r="L2104" s="19">
        <f>DAY(Таблица14[[#This Row],[Д/проводки]])</f>
        <v>23</v>
      </c>
      <c r="M2104" s="19">
        <f>MONTH(Таблица14[[#This Row],[Д/проводки]])</f>
        <v>8</v>
      </c>
      <c r="N2104" s="19">
        <f>YEAR(Таблица14[[#This Row],[Д/проводки]])</f>
        <v>2016</v>
      </c>
    </row>
    <row r="2105" spans="1:14" x14ac:dyDescent="0.25">
      <c r="A2105" s="30">
        <v>447847</v>
      </c>
      <c r="B2105" s="30" t="s">
        <v>891</v>
      </c>
      <c r="C2105" s="16" t="s">
        <v>2991</v>
      </c>
      <c r="D2105" s="16">
        <v>16</v>
      </c>
      <c r="E2105" s="16" t="s">
        <v>2950</v>
      </c>
      <c r="F2105" s="30" t="s">
        <v>811</v>
      </c>
      <c r="G2105" s="30">
        <v>1002</v>
      </c>
      <c r="H2105" s="30">
        <v>4</v>
      </c>
      <c r="I2105" s="30">
        <v>4591.4799999999996</v>
      </c>
      <c r="J2105" s="38">
        <v>42606</v>
      </c>
      <c r="K2105" s="30">
        <v>5224</v>
      </c>
      <c r="L2105" s="19">
        <f>DAY(Таблица14[[#This Row],[Д/проводки]])</f>
        <v>24</v>
      </c>
      <c r="M2105" s="19">
        <f>MONTH(Таблица14[[#This Row],[Д/проводки]])</f>
        <v>8</v>
      </c>
      <c r="N2105" s="19">
        <f>YEAR(Таблица14[[#This Row],[Д/проводки]])</f>
        <v>2016</v>
      </c>
    </row>
    <row r="2106" spans="1:14" x14ac:dyDescent="0.25">
      <c r="A2106" s="30">
        <v>408905</v>
      </c>
      <c r="B2106" s="30" t="s">
        <v>484</v>
      </c>
      <c r="C2106" s="16" t="s">
        <v>2641</v>
      </c>
      <c r="D2106" s="16">
        <v>16</v>
      </c>
      <c r="E2106" s="16" t="s">
        <v>2977</v>
      </c>
      <c r="F2106" s="30" t="s">
        <v>810</v>
      </c>
      <c r="G2106" s="30">
        <v>1002</v>
      </c>
      <c r="H2106" s="30">
        <v>4</v>
      </c>
      <c r="I2106" s="30">
        <v>10847.44</v>
      </c>
      <c r="J2106" s="38">
        <v>42607</v>
      </c>
      <c r="K2106" s="30">
        <v>16000</v>
      </c>
      <c r="L2106" s="19">
        <f>DAY(Таблица14[[#This Row],[Д/проводки]])</f>
        <v>25</v>
      </c>
      <c r="M2106" s="19">
        <f>MONTH(Таблица14[[#This Row],[Д/проводки]])</f>
        <v>8</v>
      </c>
      <c r="N2106" s="19">
        <f>YEAR(Таблица14[[#This Row],[Д/проводки]])</f>
        <v>2016</v>
      </c>
    </row>
    <row r="2107" spans="1:14" x14ac:dyDescent="0.25">
      <c r="A2107" s="30">
        <v>2039701</v>
      </c>
      <c r="B2107" s="30" t="s">
        <v>1037</v>
      </c>
      <c r="C2107" s="16" t="s">
        <v>3133</v>
      </c>
      <c r="D2107" s="16">
        <v>13</v>
      </c>
      <c r="E2107" s="16" t="s">
        <v>3206</v>
      </c>
      <c r="F2107" s="30" t="s">
        <v>811</v>
      </c>
      <c r="G2107" s="30">
        <v>1002</v>
      </c>
      <c r="H2107" s="30">
        <v>4</v>
      </c>
      <c r="I2107" s="30">
        <v>2013.32</v>
      </c>
      <c r="J2107" s="38">
        <v>42607</v>
      </c>
      <c r="K2107" s="30">
        <v>2984</v>
      </c>
      <c r="L2107" s="19">
        <f>DAY(Таблица14[[#This Row],[Д/проводки]])</f>
        <v>25</v>
      </c>
      <c r="M2107" s="19">
        <f>MONTH(Таблица14[[#This Row],[Д/проводки]])</f>
        <v>8</v>
      </c>
      <c r="N2107" s="19">
        <f>YEAR(Таблица14[[#This Row],[Д/проводки]])</f>
        <v>2016</v>
      </c>
    </row>
    <row r="2108" spans="1:14" x14ac:dyDescent="0.25">
      <c r="A2108" s="30">
        <v>2031424</v>
      </c>
      <c r="B2108" s="30" t="s">
        <v>1016</v>
      </c>
      <c r="C2108" s="16" t="s">
        <v>2997</v>
      </c>
      <c r="D2108" s="16">
        <v>17</v>
      </c>
      <c r="E2108" s="16" t="s">
        <v>2993</v>
      </c>
      <c r="F2108" s="30" t="s">
        <v>810</v>
      </c>
      <c r="G2108" s="30">
        <v>1002</v>
      </c>
      <c r="H2108" s="30">
        <v>4</v>
      </c>
      <c r="I2108" s="30">
        <v>12237.28</v>
      </c>
      <c r="J2108" s="38">
        <v>42608</v>
      </c>
      <c r="K2108" s="30">
        <v>18052</v>
      </c>
      <c r="L2108" s="19">
        <f>DAY(Таблица14[[#This Row],[Д/проводки]])</f>
        <v>26</v>
      </c>
      <c r="M2108" s="19">
        <f>MONTH(Таблица14[[#This Row],[Д/проводки]])</f>
        <v>8</v>
      </c>
      <c r="N2108" s="19">
        <f>YEAR(Таблица14[[#This Row],[Д/проводки]])</f>
        <v>2016</v>
      </c>
    </row>
    <row r="2109" spans="1:14" x14ac:dyDescent="0.25">
      <c r="A2109" s="30">
        <v>876269</v>
      </c>
      <c r="B2109" s="30" t="s">
        <v>922</v>
      </c>
      <c r="C2109" s="16" t="s">
        <v>3133</v>
      </c>
      <c r="D2109" s="16">
        <v>13</v>
      </c>
      <c r="E2109" s="16" t="s">
        <v>3206</v>
      </c>
      <c r="F2109" s="30" t="s">
        <v>811</v>
      </c>
      <c r="G2109" s="30">
        <v>1002</v>
      </c>
      <c r="H2109" s="30">
        <v>1</v>
      </c>
      <c r="I2109" s="30">
        <v>383.64</v>
      </c>
      <c r="J2109" s="38">
        <v>42609</v>
      </c>
      <c r="K2109" s="30">
        <v>550</v>
      </c>
      <c r="L2109" s="19">
        <f>DAY(Таблица14[[#This Row],[Д/проводки]])</f>
        <v>27</v>
      </c>
      <c r="M2109" s="19">
        <f>MONTH(Таблица14[[#This Row],[Д/проводки]])</f>
        <v>8</v>
      </c>
      <c r="N2109" s="19">
        <f>YEAR(Таблица14[[#This Row],[Д/проводки]])</f>
        <v>2016</v>
      </c>
    </row>
    <row r="2110" spans="1:14" x14ac:dyDescent="0.25">
      <c r="A2110" s="30">
        <v>12195610</v>
      </c>
      <c r="B2110" s="30" t="s">
        <v>3218</v>
      </c>
      <c r="C2110" s="16" t="s">
        <v>3218</v>
      </c>
      <c r="D2110" s="16" t="s">
        <v>3218</v>
      </c>
      <c r="E2110" s="16" t="s">
        <v>3218</v>
      </c>
      <c r="F2110" s="16" t="s">
        <v>3218</v>
      </c>
      <c r="G2110" s="30">
        <v>1001</v>
      </c>
      <c r="H2110" s="30">
        <v>4</v>
      </c>
      <c r="I2110" s="30">
        <v>14640.4</v>
      </c>
      <c r="J2110" s="38">
        <v>42610</v>
      </c>
      <c r="K2110" s="30">
        <v>18896</v>
      </c>
      <c r="L2110" s="19">
        <f>DAY(Таблица14[[#This Row],[Д/проводки]])</f>
        <v>28</v>
      </c>
      <c r="M2110" s="19">
        <f>MONTH(Таблица14[[#This Row],[Д/проводки]])</f>
        <v>8</v>
      </c>
      <c r="N2110" s="19">
        <f>YEAR(Таблица14[[#This Row],[Д/проводки]])</f>
        <v>2016</v>
      </c>
    </row>
    <row r="2111" spans="1:14" x14ac:dyDescent="0.25">
      <c r="A2111" s="30">
        <v>661481</v>
      </c>
      <c r="B2111" s="30" t="s">
        <v>898</v>
      </c>
      <c r="C2111" s="16" t="s">
        <v>899</v>
      </c>
      <c r="D2111" s="16">
        <v>14</v>
      </c>
      <c r="E2111" s="16" t="s">
        <v>2938</v>
      </c>
      <c r="F2111" s="30" t="s">
        <v>811</v>
      </c>
      <c r="G2111" s="30">
        <v>1002</v>
      </c>
      <c r="H2111" s="30">
        <v>4</v>
      </c>
      <c r="I2111" s="30">
        <v>3464.12</v>
      </c>
      <c r="J2111" s="38">
        <v>42611</v>
      </c>
      <c r="K2111" s="30">
        <v>4700</v>
      </c>
      <c r="L2111" s="19">
        <f>DAY(Таблица14[[#This Row],[Д/проводки]])</f>
        <v>29</v>
      </c>
      <c r="M2111" s="19">
        <f>MONTH(Таблица14[[#This Row],[Д/проводки]])</f>
        <v>8</v>
      </c>
      <c r="N2111" s="19">
        <f>YEAR(Таблица14[[#This Row],[Д/проводки]])</f>
        <v>2016</v>
      </c>
    </row>
    <row r="2112" spans="1:14" x14ac:dyDescent="0.25">
      <c r="A2112" s="30">
        <v>447789</v>
      </c>
      <c r="B2112" s="30" t="s">
        <v>874</v>
      </c>
      <c r="C2112" s="16" t="s">
        <v>3160</v>
      </c>
      <c r="D2112" s="16">
        <v>15</v>
      </c>
      <c r="E2112" s="16" t="s">
        <v>2937</v>
      </c>
      <c r="F2112" s="30" t="s">
        <v>811</v>
      </c>
      <c r="G2112" s="30">
        <v>1001</v>
      </c>
      <c r="H2112" s="30">
        <v>1</v>
      </c>
      <c r="I2112" s="30">
        <v>885.59</v>
      </c>
      <c r="J2112" s="38">
        <v>42612</v>
      </c>
      <c r="K2112" s="30">
        <v>951</v>
      </c>
      <c r="L2112" s="19">
        <f>DAY(Таблица14[[#This Row],[Д/проводки]])</f>
        <v>30</v>
      </c>
      <c r="M2112" s="19">
        <f>MONTH(Таблица14[[#This Row],[Д/проводки]])</f>
        <v>8</v>
      </c>
      <c r="N2112" s="19">
        <f>YEAR(Таблица14[[#This Row],[Д/проводки]])</f>
        <v>2016</v>
      </c>
    </row>
    <row r="2113" spans="1:14" x14ac:dyDescent="0.25">
      <c r="A2113" s="30">
        <v>661482</v>
      </c>
      <c r="B2113" s="30" t="s">
        <v>936</v>
      </c>
      <c r="C2113" s="16" t="s">
        <v>3157</v>
      </c>
      <c r="D2113" s="16">
        <v>13</v>
      </c>
      <c r="E2113" s="16" t="s">
        <v>3206</v>
      </c>
      <c r="F2113" s="30" t="s">
        <v>811</v>
      </c>
      <c r="G2113" s="30">
        <v>1002</v>
      </c>
      <c r="H2113" s="30">
        <v>2</v>
      </c>
      <c r="I2113" s="30">
        <v>918.6</v>
      </c>
      <c r="J2113" s="38">
        <v>42613</v>
      </c>
      <c r="K2113" s="30">
        <v>1354</v>
      </c>
      <c r="L2113" s="19">
        <f>DAY(Таблица14[[#This Row],[Д/проводки]])</f>
        <v>31</v>
      </c>
      <c r="M2113" s="19">
        <f>MONTH(Таблица14[[#This Row],[Д/проводки]])</f>
        <v>8</v>
      </c>
      <c r="N2113" s="19">
        <f>YEAR(Таблица14[[#This Row],[Д/проводки]])</f>
        <v>2016</v>
      </c>
    </row>
    <row r="2114" spans="1:14" x14ac:dyDescent="0.25">
      <c r="A2114" s="30">
        <v>2039703</v>
      </c>
      <c r="B2114" s="30" t="s">
        <v>1042</v>
      </c>
      <c r="C2114" s="16" t="s">
        <v>927</v>
      </c>
      <c r="D2114" s="16">
        <v>14</v>
      </c>
      <c r="E2114" s="16" t="s">
        <v>2941</v>
      </c>
      <c r="F2114" s="30" t="s">
        <v>811</v>
      </c>
      <c r="G2114" s="30">
        <v>1002</v>
      </c>
      <c r="H2114" s="30">
        <v>4</v>
      </c>
      <c r="I2114" s="30">
        <v>2517.36</v>
      </c>
      <c r="J2114" s="38">
        <v>42613</v>
      </c>
      <c r="K2114" s="30">
        <v>3732</v>
      </c>
      <c r="L2114" s="19">
        <f>DAY(Таблица14[[#This Row],[Д/проводки]])</f>
        <v>31</v>
      </c>
      <c r="M2114" s="19">
        <f>MONTH(Таблица14[[#This Row],[Д/проводки]])</f>
        <v>8</v>
      </c>
      <c r="N2114" s="19">
        <f>YEAR(Таблица14[[#This Row],[Д/проводки]])</f>
        <v>2016</v>
      </c>
    </row>
    <row r="2115" spans="1:14" x14ac:dyDescent="0.25">
      <c r="A2115" s="30">
        <v>756286</v>
      </c>
      <c r="B2115" s="30" t="s">
        <v>913</v>
      </c>
      <c r="C2115" s="16" t="s">
        <v>2981</v>
      </c>
      <c r="D2115" s="16">
        <v>16</v>
      </c>
      <c r="E2115" s="16" t="s">
        <v>2964</v>
      </c>
      <c r="F2115" s="30" t="s">
        <v>811</v>
      </c>
      <c r="G2115" s="30">
        <v>1002</v>
      </c>
      <c r="H2115" s="30">
        <v>4</v>
      </c>
      <c r="I2115" s="30">
        <v>4462.92</v>
      </c>
      <c r="J2115" s="38">
        <v>42614</v>
      </c>
      <c r="K2115" s="30">
        <v>7848</v>
      </c>
      <c r="L2115" s="19">
        <f>DAY(Таблица14[[#This Row],[Д/проводки]])</f>
        <v>1</v>
      </c>
      <c r="M2115" s="19">
        <f>MONTH(Таблица14[[#This Row],[Д/проводки]])</f>
        <v>9</v>
      </c>
      <c r="N2115" s="19">
        <f>YEAR(Таблица14[[#This Row],[Д/проводки]])</f>
        <v>2016</v>
      </c>
    </row>
    <row r="2116" spans="1:14" x14ac:dyDescent="0.25">
      <c r="A2116" s="30">
        <v>940253</v>
      </c>
      <c r="B2116" s="30" t="s">
        <v>888</v>
      </c>
      <c r="C2116" s="16" t="s">
        <v>2954</v>
      </c>
      <c r="D2116" s="16">
        <v>15</v>
      </c>
      <c r="E2116" s="16" t="s">
        <v>2937</v>
      </c>
      <c r="F2116" s="30" t="s">
        <v>811</v>
      </c>
      <c r="G2116" s="30">
        <v>1002</v>
      </c>
      <c r="H2116" s="30">
        <v>4</v>
      </c>
      <c r="I2116" s="30">
        <v>4221.96</v>
      </c>
      <c r="J2116" s="38">
        <v>42615</v>
      </c>
      <c r="K2116" s="30">
        <v>5720</v>
      </c>
      <c r="L2116" s="19">
        <f>DAY(Таблица14[[#This Row],[Д/проводки]])</f>
        <v>2</v>
      </c>
      <c r="M2116" s="19">
        <f>MONTH(Таблица14[[#This Row],[Д/проводки]])</f>
        <v>9</v>
      </c>
      <c r="N2116" s="19">
        <f>YEAR(Таблица14[[#This Row],[Д/проводки]])</f>
        <v>2016</v>
      </c>
    </row>
    <row r="2117" spans="1:14" x14ac:dyDescent="0.25">
      <c r="A2117" s="30">
        <v>2039703</v>
      </c>
      <c r="B2117" s="30" t="s">
        <v>1042</v>
      </c>
      <c r="C2117" s="16" t="s">
        <v>927</v>
      </c>
      <c r="D2117" s="16">
        <v>14</v>
      </c>
      <c r="E2117" s="16" t="s">
        <v>2941</v>
      </c>
      <c r="F2117" s="30" t="s">
        <v>811</v>
      </c>
      <c r="G2117" s="30">
        <v>1001</v>
      </c>
      <c r="H2117" s="30">
        <v>8</v>
      </c>
      <c r="I2117" s="30">
        <v>5023.12</v>
      </c>
      <c r="J2117" s="38">
        <v>42617</v>
      </c>
      <c r="K2117" s="30">
        <v>7464</v>
      </c>
      <c r="L2117" s="19">
        <f>DAY(Таблица14[[#This Row],[Д/проводки]])</f>
        <v>4</v>
      </c>
      <c r="M2117" s="19">
        <f>MONTH(Таблица14[[#This Row],[Д/проводки]])</f>
        <v>9</v>
      </c>
      <c r="N2117" s="19">
        <f>YEAR(Таблица14[[#This Row],[Д/проводки]])</f>
        <v>2016</v>
      </c>
    </row>
    <row r="2118" spans="1:14" x14ac:dyDescent="0.25">
      <c r="A2118" s="30">
        <v>408850</v>
      </c>
      <c r="B2118" s="30" t="s">
        <v>270</v>
      </c>
      <c r="C2118" s="16" t="s">
        <v>2952</v>
      </c>
      <c r="D2118" s="16">
        <v>15</v>
      </c>
      <c r="E2118" s="16" t="s">
        <v>2948</v>
      </c>
      <c r="F2118" s="30" t="s">
        <v>810</v>
      </c>
      <c r="G2118" s="30">
        <v>1002</v>
      </c>
      <c r="H2118" s="30">
        <v>4</v>
      </c>
      <c r="I2118" s="30">
        <v>9118.64</v>
      </c>
      <c r="J2118" s="38">
        <v>42617</v>
      </c>
      <c r="K2118" s="30">
        <v>13160</v>
      </c>
      <c r="L2118" s="19">
        <f>DAY(Таблица14[[#This Row],[Д/проводки]])</f>
        <v>4</v>
      </c>
      <c r="M2118" s="19">
        <f>MONTH(Таблица14[[#This Row],[Д/проводки]])</f>
        <v>9</v>
      </c>
      <c r="N2118" s="19">
        <f>YEAR(Таблица14[[#This Row],[Д/проводки]])</f>
        <v>2016</v>
      </c>
    </row>
    <row r="2119" spans="1:14" x14ac:dyDescent="0.25">
      <c r="A2119" s="30">
        <v>2039645</v>
      </c>
      <c r="B2119" s="30" t="s">
        <v>1056</v>
      </c>
      <c r="C2119" s="16" t="s">
        <v>2954</v>
      </c>
      <c r="D2119" s="16">
        <v>15</v>
      </c>
      <c r="E2119" s="16" t="s">
        <v>2937</v>
      </c>
      <c r="F2119" s="30" t="s">
        <v>810</v>
      </c>
      <c r="G2119" s="30">
        <v>1002</v>
      </c>
      <c r="H2119" s="30">
        <v>4</v>
      </c>
      <c r="I2119" s="30">
        <v>11463.36</v>
      </c>
      <c r="J2119" s="38">
        <v>42617</v>
      </c>
      <c r="K2119" s="30">
        <v>16908</v>
      </c>
      <c r="L2119" s="19">
        <f>DAY(Таблица14[[#This Row],[Д/проводки]])</f>
        <v>4</v>
      </c>
      <c r="M2119" s="19">
        <f>MONTH(Таблица14[[#This Row],[Д/проводки]])</f>
        <v>9</v>
      </c>
      <c r="N2119" s="19">
        <f>YEAR(Таблица14[[#This Row],[Д/проводки]])</f>
        <v>2016</v>
      </c>
    </row>
    <row r="2120" spans="1:14" x14ac:dyDescent="0.25">
      <c r="A2120" s="30">
        <v>2039700</v>
      </c>
      <c r="B2120" s="30" t="s">
        <v>1035</v>
      </c>
      <c r="C2120" s="16" t="s">
        <v>2963</v>
      </c>
      <c r="D2120" s="16">
        <v>15</v>
      </c>
      <c r="E2120" s="16" t="s">
        <v>2937</v>
      </c>
      <c r="F2120" s="30" t="s">
        <v>811</v>
      </c>
      <c r="G2120" s="30">
        <v>1002</v>
      </c>
      <c r="H2120" s="30">
        <v>4</v>
      </c>
      <c r="I2120" s="30">
        <v>4288.12</v>
      </c>
      <c r="J2120" s="38">
        <v>42617</v>
      </c>
      <c r="K2120" s="30">
        <v>6324</v>
      </c>
      <c r="L2120" s="19">
        <f>DAY(Таблица14[[#This Row],[Д/проводки]])</f>
        <v>4</v>
      </c>
      <c r="M2120" s="19">
        <f>MONTH(Таблица14[[#This Row],[Д/проводки]])</f>
        <v>9</v>
      </c>
      <c r="N2120" s="19">
        <f>YEAR(Таблица14[[#This Row],[Д/проводки]])</f>
        <v>2016</v>
      </c>
    </row>
    <row r="2121" spans="1:14" x14ac:dyDescent="0.25">
      <c r="A2121" s="30">
        <v>661481</v>
      </c>
      <c r="B2121" s="30" t="s">
        <v>898</v>
      </c>
      <c r="C2121" s="16" t="s">
        <v>899</v>
      </c>
      <c r="D2121" s="16">
        <v>14</v>
      </c>
      <c r="E2121" s="16" t="s">
        <v>2938</v>
      </c>
      <c r="F2121" s="30" t="s">
        <v>811</v>
      </c>
      <c r="G2121" s="30">
        <v>1002</v>
      </c>
      <c r="H2121" s="30">
        <v>4</v>
      </c>
      <c r="I2121" s="30">
        <v>3464.12</v>
      </c>
      <c r="J2121" s="38">
        <v>42618</v>
      </c>
      <c r="K2121" s="30">
        <v>4700</v>
      </c>
      <c r="L2121" s="19">
        <f>DAY(Таблица14[[#This Row],[Д/проводки]])</f>
        <v>5</v>
      </c>
      <c r="M2121" s="19">
        <f>MONTH(Таблица14[[#This Row],[Д/проводки]])</f>
        <v>9</v>
      </c>
      <c r="N2121" s="19">
        <f>YEAR(Таблица14[[#This Row],[Д/проводки]])</f>
        <v>2016</v>
      </c>
    </row>
    <row r="2122" spans="1:14" x14ac:dyDescent="0.25">
      <c r="A2122" s="30">
        <v>2039703</v>
      </c>
      <c r="B2122" s="30" t="s">
        <v>1042</v>
      </c>
      <c r="C2122" s="16" t="s">
        <v>927</v>
      </c>
      <c r="D2122" s="16">
        <v>14</v>
      </c>
      <c r="E2122" s="16" t="s">
        <v>2941</v>
      </c>
      <c r="F2122" s="30" t="s">
        <v>811</v>
      </c>
      <c r="G2122" s="30">
        <v>1002</v>
      </c>
      <c r="H2122" s="30">
        <v>4</v>
      </c>
      <c r="I2122" s="30">
        <v>2517.36</v>
      </c>
      <c r="J2122" s="38">
        <v>42618</v>
      </c>
      <c r="K2122" s="30">
        <v>3732</v>
      </c>
      <c r="L2122" s="19">
        <f>DAY(Таблица14[[#This Row],[Д/проводки]])</f>
        <v>5</v>
      </c>
      <c r="M2122" s="19">
        <f>MONTH(Таблица14[[#This Row],[Д/проводки]])</f>
        <v>9</v>
      </c>
      <c r="N2122" s="19">
        <f>YEAR(Таблица14[[#This Row],[Д/проводки]])</f>
        <v>2016</v>
      </c>
    </row>
    <row r="2123" spans="1:14" x14ac:dyDescent="0.25">
      <c r="A2123" s="30">
        <v>12207522</v>
      </c>
      <c r="B2123" s="30" t="s">
        <v>3218</v>
      </c>
      <c r="C2123" s="16" t="s">
        <v>3218</v>
      </c>
      <c r="D2123" s="16" t="s">
        <v>3218</v>
      </c>
      <c r="E2123" s="16" t="s">
        <v>3218</v>
      </c>
      <c r="F2123" s="16" t="s">
        <v>3218</v>
      </c>
      <c r="G2123" s="30">
        <v>1001</v>
      </c>
      <c r="H2123" s="30">
        <v>4</v>
      </c>
      <c r="I2123" s="30">
        <v>8460.7999999999993</v>
      </c>
      <c r="J2123" s="38">
        <v>42620</v>
      </c>
      <c r="K2123" s="30">
        <v>10920</v>
      </c>
      <c r="L2123" s="19">
        <f>DAY(Таблица14[[#This Row],[Д/проводки]])</f>
        <v>7</v>
      </c>
      <c r="M2123" s="19">
        <f>MONTH(Таблица14[[#This Row],[Д/проводки]])</f>
        <v>9</v>
      </c>
      <c r="N2123" s="19">
        <f>YEAR(Таблица14[[#This Row],[Д/проводки]])</f>
        <v>2016</v>
      </c>
    </row>
    <row r="2124" spans="1:14" x14ac:dyDescent="0.25">
      <c r="A2124" s="30">
        <v>876259</v>
      </c>
      <c r="B2124" s="30" t="s">
        <v>887</v>
      </c>
      <c r="C2124" s="16" t="s">
        <v>2954</v>
      </c>
      <c r="D2124" s="16">
        <v>15</v>
      </c>
      <c r="E2124" s="16" t="s">
        <v>2937</v>
      </c>
      <c r="F2124" s="30" t="s">
        <v>811</v>
      </c>
      <c r="G2124" s="30">
        <v>1001</v>
      </c>
      <c r="H2124" s="30">
        <v>2</v>
      </c>
      <c r="I2124" s="30">
        <v>2090.9499999999998</v>
      </c>
      <c r="J2124" s="38">
        <v>42621</v>
      </c>
      <c r="K2124" s="30">
        <v>2380</v>
      </c>
      <c r="L2124" s="19">
        <f>DAY(Таблица14[[#This Row],[Д/проводки]])</f>
        <v>8</v>
      </c>
      <c r="M2124" s="19">
        <f>MONTH(Таблица14[[#This Row],[Д/проводки]])</f>
        <v>9</v>
      </c>
      <c r="N2124" s="19">
        <f>YEAR(Таблица14[[#This Row],[Д/проводки]])</f>
        <v>2016</v>
      </c>
    </row>
    <row r="2125" spans="1:14" x14ac:dyDescent="0.25">
      <c r="A2125" s="30">
        <v>940253</v>
      </c>
      <c r="B2125" s="30" t="s">
        <v>888</v>
      </c>
      <c r="C2125" s="16" t="s">
        <v>2954</v>
      </c>
      <c r="D2125" s="16">
        <v>15</v>
      </c>
      <c r="E2125" s="16" t="s">
        <v>2937</v>
      </c>
      <c r="F2125" s="30" t="s">
        <v>811</v>
      </c>
      <c r="G2125" s="30">
        <v>1001</v>
      </c>
      <c r="H2125" s="30">
        <v>2</v>
      </c>
      <c r="I2125" s="30">
        <v>2106.94</v>
      </c>
      <c r="J2125" s="38">
        <v>42621</v>
      </c>
      <c r="K2125" s="30">
        <v>2860</v>
      </c>
      <c r="L2125" s="19">
        <f>DAY(Таблица14[[#This Row],[Д/проводки]])</f>
        <v>8</v>
      </c>
      <c r="M2125" s="19">
        <f>MONTH(Таблица14[[#This Row],[Д/проводки]])</f>
        <v>9</v>
      </c>
      <c r="N2125" s="19">
        <f>YEAR(Таблица14[[#This Row],[Д/проводки]])</f>
        <v>2016</v>
      </c>
    </row>
    <row r="2126" spans="1:14" x14ac:dyDescent="0.25">
      <c r="A2126" s="30">
        <v>455515</v>
      </c>
      <c r="B2126" s="30" t="s">
        <v>1142</v>
      </c>
      <c r="C2126" s="16" t="s">
        <v>2972</v>
      </c>
      <c r="D2126" s="16">
        <v>15</v>
      </c>
      <c r="E2126" s="16" t="s">
        <v>2971</v>
      </c>
      <c r="F2126" s="30" t="s">
        <v>811</v>
      </c>
      <c r="G2126" s="30">
        <v>1002</v>
      </c>
      <c r="H2126" s="30">
        <v>1</v>
      </c>
      <c r="I2126" s="30">
        <v>1265.8699999999999</v>
      </c>
      <c r="J2126" s="38">
        <v>42621</v>
      </c>
      <c r="K2126" s="30">
        <v>1094</v>
      </c>
      <c r="L2126" s="19">
        <f>DAY(Таблица14[[#This Row],[Д/проводки]])</f>
        <v>8</v>
      </c>
      <c r="M2126" s="19">
        <f>MONTH(Таблица14[[#This Row],[Д/проводки]])</f>
        <v>9</v>
      </c>
      <c r="N2126" s="19">
        <f>YEAR(Таблица14[[#This Row],[Д/проводки]])</f>
        <v>2016</v>
      </c>
    </row>
    <row r="2127" spans="1:14" x14ac:dyDescent="0.25">
      <c r="A2127" s="30">
        <v>496767</v>
      </c>
      <c r="B2127" s="30" t="s">
        <v>2719</v>
      </c>
      <c r="C2127" s="16" t="s">
        <v>3016</v>
      </c>
      <c r="D2127" s="16">
        <v>15</v>
      </c>
      <c r="E2127" s="16" t="s">
        <v>2946</v>
      </c>
      <c r="F2127" s="30" t="s">
        <v>811</v>
      </c>
      <c r="G2127" s="30">
        <v>1002</v>
      </c>
      <c r="H2127" s="30">
        <v>3</v>
      </c>
      <c r="I2127" s="30">
        <v>3420.93</v>
      </c>
      <c r="J2127" s="38">
        <v>42621</v>
      </c>
      <c r="K2127" s="30">
        <v>3030</v>
      </c>
      <c r="L2127" s="19">
        <f>DAY(Таблица14[[#This Row],[Д/проводки]])</f>
        <v>8</v>
      </c>
      <c r="M2127" s="19">
        <f>MONTH(Таблица14[[#This Row],[Д/проводки]])</f>
        <v>9</v>
      </c>
      <c r="N2127" s="19">
        <f>YEAR(Таблица14[[#This Row],[Д/проводки]])</f>
        <v>2016</v>
      </c>
    </row>
    <row r="2128" spans="1:14" x14ac:dyDescent="0.25">
      <c r="A2128" s="30">
        <v>445810</v>
      </c>
      <c r="B2128" s="30" t="s">
        <v>929</v>
      </c>
      <c r="C2128" s="16" t="s">
        <v>927</v>
      </c>
      <c r="D2128" s="16">
        <v>14</v>
      </c>
      <c r="E2128" s="16" t="s">
        <v>2941</v>
      </c>
      <c r="F2128" s="30" t="s">
        <v>811</v>
      </c>
      <c r="G2128" s="30">
        <v>1002</v>
      </c>
      <c r="H2128" s="30">
        <v>2</v>
      </c>
      <c r="I2128" s="30">
        <v>1295.76</v>
      </c>
      <c r="J2128" s="38">
        <v>42623</v>
      </c>
      <c r="K2128" s="30">
        <v>1866</v>
      </c>
      <c r="L2128" s="19">
        <f>DAY(Таблица14[[#This Row],[Д/проводки]])</f>
        <v>10</v>
      </c>
      <c r="M2128" s="19">
        <f>MONTH(Таблица14[[#This Row],[Д/проводки]])</f>
        <v>9</v>
      </c>
      <c r="N2128" s="19">
        <f>YEAR(Таблица14[[#This Row],[Д/проводки]])</f>
        <v>2016</v>
      </c>
    </row>
    <row r="2129" spans="1:14" x14ac:dyDescent="0.25">
      <c r="A2129" s="30">
        <v>2039701</v>
      </c>
      <c r="B2129" s="30" t="s">
        <v>1037</v>
      </c>
      <c r="C2129" s="16" t="s">
        <v>3133</v>
      </c>
      <c r="D2129" s="16">
        <v>13</v>
      </c>
      <c r="E2129" s="16" t="s">
        <v>3206</v>
      </c>
      <c r="F2129" s="30" t="s">
        <v>811</v>
      </c>
      <c r="G2129" s="30">
        <v>1001</v>
      </c>
      <c r="H2129" s="30">
        <v>4</v>
      </c>
      <c r="I2129" s="30">
        <v>2007.32</v>
      </c>
      <c r="J2129" s="38">
        <v>42624</v>
      </c>
      <c r="K2129" s="30">
        <v>2984</v>
      </c>
      <c r="L2129" s="19">
        <f>DAY(Таблица14[[#This Row],[Д/проводки]])</f>
        <v>11</v>
      </c>
      <c r="M2129" s="19">
        <f>MONTH(Таблица14[[#This Row],[Д/проводки]])</f>
        <v>9</v>
      </c>
      <c r="N2129" s="19">
        <f>YEAR(Таблица14[[#This Row],[Д/проводки]])</f>
        <v>2016</v>
      </c>
    </row>
    <row r="2130" spans="1:14" x14ac:dyDescent="0.25">
      <c r="A2130" s="30">
        <v>689131</v>
      </c>
      <c r="B2130" s="30" t="s">
        <v>111</v>
      </c>
      <c r="C2130" s="16" t="s">
        <v>2947</v>
      </c>
      <c r="D2130" s="16">
        <v>15</v>
      </c>
      <c r="E2130" s="16" t="s">
        <v>2937</v>
      </c>
      <c r="F2130" s="30" t="s">
        <v>810</v>
      </c>
      <c r="G2130" s="30">
        <v>1001</v>
      </c>
      <c r="H2130" s="30">
        <v>4</v>
      </c>
      <c r="I2130" s="30">
        <v>9000</v>
      </c>
      <c r="J2130" s="38">
        <v>42625</v>
      </c>
      <c r="K2130" s="30">
        <v>13160</v>
      </c>
      <c r="L2130" s="19">
        <f>DAY(Таблица14[[#This Row],[Д/проводки]])</f>
        <v>12</v>
      </c>
      <c r="M2130" s="19">
        <f>MONTH(Таблица14[[#This Row],[Д/проводки]])</f>
        <v>9</v>
      </c>
      <c r="N2130" s="19">
        <f>YEAR(Таблица14[[#This Row],[Д/проводки]])</f>
        <v>2016</v>
      </c>
    </row>
    <row r="2131" spans="1:14" x14ac:dyDescent="0.25">
      <c r="A2131" s="30">
        <v>2039150</v>
      </c>
      <c r="B2131" s="30" t="s">
        <v>864</v>
      </c>
      <c r="C2131" s="16" t="s">
        <v>2940</v>
      </c>
      <c r="D2131" s="16">
        <v>15</v>
      </c>
      <c r="E2131" s="16" t="s">
        <v>2937</v>
      </c>
      <c r="F2131" s="30" t="s">
        <v>811</v>
      </c>
      <c r="G2131" s="30">
        <v>1001</v>
      </c>
      <c r="H2131" s="30">
        <v>1</v>
      </c>
      <c r="I2131" s="30">
        <v>1033.56</v>
      </c>
      <c r="J2131" s="38">
        <v>42625</v>
      </c>
      <c r="K2131" s="30">
        <v>1529</v>
      </c>
      <c r="L2131" s="19">
        <f>DAY(Таблица14[[#This Row],[Д/проводки]])</f>
        <v>12</v>
      </c>
      <c r="M2131" s="19">
        <f>MONTH(Таблица14[[#This Row],[Д/проводки]])</f>
        <v>9</v>
      </c>
      <c r="N2131" s="19">
        <f>YEAR(Таблица14[[#This Row],[Д/проводки]])</f>
        <v>2016</v>
      </c>
    </row>
    <row r="2132" spans="1:14" x14ac:dyDescent="0.25">
      <c r="A2132" s="30">
        <v>408910</v>
      </c>
      <c r="B2132" s="30" t="s">
        <v>638</v>
      </c>
      <c r="C2132" s="16" t="s">
        <v>2988</v>
      </c>
      <c r="D2132" s="16">
        <v>16</v>
      </c>
      <c r="E2132" s="16" t="s">
        <v>2950</v>
      </c>
      <c r="F2132" s="30" t="s">
        <v>810</v>
      </c>
      <c r="G2132" s="30">
        <v>1001</v>
      </c>
      <c r="H2132" s="30">
        <v>4</v>
      </c>
      <c r="I2132" s="30">
        <v>10847.44</v>
      </c>
      <c r="J2132" s="38">
        <v>42626</v>
      </c>
      <c r="K2132" s="30">
        <v>15960</v>
      </c>
      <c r="L2132" s="19">
        <f>DAY(Таблица14[[#This Row],[Д/проводки]])</f>
        <v>13</v>
      </c>
      <c r="M2132" s="19">
        <f>MONTH(Таблица14[[#This Row],[Д/проводки]])</f>
        <v>9</v>
      </c>
      <c r="N2132" s="19">
        <f>YEAR(Таблица14[[#This Row],[Д/проводки]])</f>
        <v>2016</v>
      </c>
    </row>
    <row r="2133" spans="1:14" x14ac:dyDescent="0.25">
      <c r="A2133" s="30">
        <v>858203</v>
      </c>
      <c r="B2133" s="30" t="s">
        <v>896</v>
      </c>
      <c r="C2133" s="16" t="s">
        <v>2988</v>
      </c>
      <c r="D2133" s="16">
        <v>16</v>
      </c>
      <c r="E2133" s="16" t="s">
        <v>2950</v>
      </c>
      <c r="F2133" s="30" t="s">
        <v>811</v>
      </c>
      <c r="G2133" s="30">
        <v>1001</v>
      </c>
      <c r="H2133" s="30">
        <v>1</v>
      </c>
      <c r="I2133" s="30">
        <v>1082.1500000000001</v>
      </c>
      <c r="J2133" s="38">
        <v>42627</v>
      </c>
      <c r="K2133" s="30">
        <v>1112</v>
      </c>
      <c r="L2133" s="19">
        <f>DAY(Таблица14[[#This Row],[Д/проводки]])</f>
        <v>14</v>
      </c>
      <c r="M2133" s="19">
        <f>MONTH(Таблица14[[#This Row],[Д/проводки]])</f>
        <v>9</v>
      </c>
      <c r="N2133" s="19">
        <f>YEAR(Таблица14[[#This Row],[Д/проводки]])</f>
        <v>2016</v>
      </c>
    </row>
    <row r="2134" spans="1:14" x14ac:dyDescent="0.25">
      <c r="A2134" s="30">
        <v>2039150</v>
      </c>
      <c r="B2134" s="30" t="s">
        <v>864</v>
      </c>
      <c r="C2134" s="16" t="s">
        <v>2940</v>
      </c>
      <c r="D2134" s="16">
        <v>15</v>
      </c>
      <c r="E2134" s="16" t="s">
        <v>2937</v>
      </c>
      <c r="F2134" s="30" t="s">
        <v>811</v>
      </c>
      <c r="G2134" s="30">
        <v>1001</v>
      </c>
      <c r="H2134" s="30">
        <v>4</v>
      </c>
      <c r="I2134" s="30">
        <v>4134.24</v>
      </c>
      <c r="J2134" s="38">
        <v>42628</v>
      </c>
      <c r="K2134" s="30">
        <v>6116</v>
      </c>
      <c r="L2134" s="19">
        <f>DAY(Таблица14[[#This Row],[Д/проводки]])</f>
        <v>15</v>
      </c>
      <c r="M2134" s="19">
        <f>MONTH(Таблица14[[#This Row],[Д/проводки]])</f>
        <v>9</v>
      </c>
      <c r="N2134" s="19">
        <f>YEAR(Таблица14[[#This Row],[Д/проводки]])</f>
        <v>2016</v>
      </c>
    </row>
    <row r="2135" spans="1:14" x14ac:dyDescent="0.25">
      <c r="A2135" s="30">
        <v>37845</v>
      </c>
      <c r="B2135" s="30" t="s">
        <v>520</v>
      </c>
      <c r="C2135" s="16" t="s">
        <v>2980</v>
      </c>
      <c r="D2135" s="16">
        <v>16</v>
      </c>
      <c r="E2135" s="16" t="s">
        <v>2964</v>
      </c>
      <c r="F2135" s="30" t="s">
        <v>810</v>
      </c>
      <c r="G2135" s="30">
        <v>1002</v>
      </c>
      <c r="H2135" s="30">
        <v>4</v>
      </c>
      <c r="I2135" s="30">
        <v>10847.48</v>
      </c>
      <c r="J2135" s="38">
        <v>42628</v>
      </c>
      <c r="K2135" s="30">
        <v>15960</v>
      </c>
      <c r="L2135" s="19">
        <f>DAY(Таблица14[[#This Row],[Д/проводки]])</f>
        <v>15</v>
      </c>
      <c r="M2135" s="19">
        <f>MONTH(Таблица14[[#This Row],[Д/проводки]])</f>
        <v>9</v>
      </c>
      <c r="N2135" s="19">
        <f>YEAR(Таблица14[[#This Row],[Д/проводки]])</f>
        <v>2016</v>
      </c>
    </row>
    <row r="2136" spans="1:14" x14ac:dyDescent="0.25">
      <c r="A2136" s="30">
        <v>2039702</v>
      </c>
      <c r="B2136" s="30" t="s">
        <v>1039</v>
      </c>
      <c r="C2136" s="16" t="s">
        <v>3129</v>
      </c>
      <c r="D2136" s="16">
        <v>13</v>
      </c>
      <c r="E2136" s="16" t="s">
        <v>3206</v>
      </c>
      <c r="F2136" s="30" t="s">
        <v>811</v>
      </c>
      <c r="G2136" s="30">
        <v>1002</v>
      </c>
      <c r="H2136" s="30">
        <v>4</v>
      </c>
      <c r="I2136" s="30">
        <v>1992.96</v>
      </c>
      <c r="J2136" s="38">
        <v>42628</v>
      </c>
      <c r="K2136" s="30">
        <v>3024</v>
      </c>
      <c r="L2136" s="19">
        <f>DAY(Таблица14[[#This Row],[Д/проводки]])</f>
        <v>15</v>
      </c>
      <c r="M2136" s="19">
        <f>MONTH(Таблица14[[#This Row],[Д/проводки]])</f>
        <v>9</v>
      </c>
      <c r="N2136" s="19">
        <f>YEAR(Таблица14[[#This Row],[Д/проводки]])</f>
        <v>2016</v>
      </c>
    </row>
    <row r="2137" spans="1:14" x14ac:dyDescent="0.25">
      <c r="A2137" s="30">
        <v>408761</v>
      </c>
      <c r="B2137" s="30" t="s">
        <v>31</v>
      </c>
      <c r="C2137" s="16" t="s">
        <v>899</v>
      </c>
      <c r="D2137" s="16">
        <v>14</v>
      </c>
      <c r="E2137" s="16" t="s">
        <v>2938</v>
      </c>
      <c r="F2137" s="30" t="s">
        <v>810</v>
      </c>
      <c r="G2137" s="30">
        <v>1002</v>
      </c>
      <c r="H2137" s="30">
        <v>4</v>
      </c>
      <c r="I2137" s="30">
        <v>7406.76</v>
      </c>
      <c r="J2137" s="38">
        <v>42629</v>
      </c>
      <c r="K2137" s="30">
        <v>10960</v>
      </c>
      <c r="L2137" s="19">
        <f>DAY(Таблица14[[#This Row],[Д/проводки]])</f>
        <v>16</v>
      </c>
      <c r="M2137" s="19">
        <f>MONTH(Таблица14[[#This Row],[Д/проводки]])</f>
        <v>9</v>
      </c>
      <c r="N2137" s="19">
        <f>YEAR(Таблица14[[#This Row],[Д/проводки]])</f>
        <v>2016</v>
      </c>
    </row>
    <row r="2138" spans="1:14" x14ac:dyDescent="0.25">
      <c r="A2138" s="30">
        <v>2041415</v>
      </c>
      <c r="B2138" s="30" t="s">
        <v>1067</v>
      </c>
      <c r="C2138" s="16" t="s">
        <v>2943</v>
      </c>
      <c r="D2138" s="16">
        <v>15</v>
      </c>
      <c r="E2138" s="16" t="s">
        <v>2942</v>
      </c>
      <c r="F2138" s="30" t="s">
        <v>810</v>
      </c>
      <c r="G2138" s="30">
        <v>1002</v>
      </c>
      <c r="H2138" s="30">
        <v>4</v>
      </c>
      <c r="I2138" s="30">
        <v>9000</v>
      </c>
      <c r="J2138" s="38">
        <v>42629</v>
      </c>
      <c r="K2138" s="30">
        <v>13160</v>
      </c>
      <c r="L2138" s="19">
        <f>DAY(Таблица14[[#This Row],[Д/проводки]])</f>
        <v>16</v>
      </c>
      <c r="M2138" s="19">
        <f>MONTH(Таблица14[[#This Row],[Д/проводки]])</f>
        <v>9</v>
      </c>
      <c r="N2138" s="19">
        <f>YEAR(Таблица14[[#This Row],[Д/проводки]])</f>
        <v>2016</v>
      </c>
    </row>
    <row r="2139" spans="1:14" x14ac:dyDescent="0.25">
      <c r="A2139" s="30">
        <v>2039150</v>
      </c>
      <c r="B2139" s="30" t="s">
        <v>864</v>
      </c>
      <c r="C2139" s="16" t="s">
        <v>2940</v>
      </c>
      <c r="D2139" s="16">
        <v>15</v>
      </c>
      <c r="E2139" s="16" t="s">
        <v>2937</v>
      </c>
      <c r="F2139" s="30" t="s">
        <v>811</v>
      </c>
      <c r="G2139" s="30">
        <v>1001</v>
      </c>
      <c r="H2139" s="30">
        <v>4</v>
      </c>
      <c r="I2139" s="30">
        <v>4134.24</v>
      </c>
      <c r="J2139" s="38">
        <v>42630</v>
      </c>
      <c r="K2139" s="30">
        <v>6116</v>
      </c>
      <c r="L2139" s="19">
        <f>DAY(Таблица14[[#This Row],[Д/проводки]])</f>
        <v>17</v>
      </c>
      <c r="M2139" s="19">
        <f>MONTH(Таблица14[[#This Row],[Д/проводки]])</f>
        <v>9</v>
      </c>
      <c r="N2139" s="19">
        <f>YEAR(Таблица14[[#This Row],[Д/проводки]])</f>
        <v>2016</v>
      </c>
    </row>
    <row r="2140" spans="1:14" x14ac:dyDescent="0.25">
      <c r="A2140" s="30">
        <v>671832</v>
      </c>
      <c r="B2140" s="30" t="s">
        <v>426</v>
      </c>
      <c r="C2140" s="16" t="s">
        <v>3194</v>
      </c>
      <c r="D2140" s="16">
        <v>17</v>
      </c>
      <c r="E2140" s="16" t="s">
        <v>3210</v>
      </c>
      <c r="F2140" s="30" t="s">
        <v>810</v>
      </c>
      <c r="G2140" s="30">
        <v>1002</v>
      </c>
      <c r="H2140" s="30">
        <v>4</v>
      </c>
      <c r="I2140" s="30">
        <v>12736.44</v>
      </c>
      <c r="J2140" s="38">
        <v>42630</v>
      </c>
      <c r="K2140" s="30">
        <v>9016</v>
      </c>
      <c r="L2140" s="19">
        <f>DAY(Таблица14[[#This Row],[Д/проводки]])</f>
        <v>17</v>
      </c>
      <c r="M2140" s="19">
        <f>MONTH(Таблица14[[#This Row],[Д/проводки]])</f>
        <v>9</v>
      </c>
      <c r="N2140" s="19">
        <f>YEAR(Таблица14[[#This Row],[Д/проводки]])</f>
        <v>2016</v>
      </c>
    </row>
    <row r="2141" spans="1:14" x14ac:dyDescent="0.25">
      <c r="A2141" s="30">
        <v>2039703</v>
      </c>
      <c r="B2141" s="30" t="s">
        <v>1042</v>
      </c>
      <c r="C2141" s="16" t="s">
        <v>927</v>
      </c>
      <c r="D2141" s="16">
        <v>14</v>
      </c>
      <c r="E2141" s="16" t="s">
        <v>2941</v>
      </c>
      <c r="F2141" s="30" t="s">
        <v>811</v>
      </c>
      <c r="G2141" s="30">
        <v>1002</v>
      </c>
      <c r="H2141" s="30">
        <v>4</v>
      </c>
      <c r="I2141" s="30">
        <v>2517.3200000000002</v>
      </c>
      <c r="J2141" s="38">
        <v>42630</v>
      </c>
      <c r="K2141" s="30">
        <v>3732</v>
      </c>
      <c r="L2141" s="19">
        <f>DAY(Таблица14[[#This Row],[Д/проводки]])</f>
        <v>17</v>
      </c>
      <c r="M2141" s="19">
        <f>MONTH(Таблица14[[#This Row],[Д/проводки]])</f>
        <v>9</v>
      </c>
      <c r="N2141" s="19">
        <f>YEAR(Таблица14[[#This Row],[Д/проводки]])</f>
        <v>2016</v>
      </c>
    </row>
    <row r="2142" spans="1:14" x14ac:dyDescent="0.25">
      <c r="A2142" s="30">
        <v>2039704</v>
      </c>
      <c r="B2142" s="30" t="s">
        <v>1041</v>
      </c>
      <c r="C2142" s="16" t="s">
        <v>899</v>
      </c>
      <c r="D2142" s="16">
        <v>14</v>
      </c>
      <c r="E2142" s="16" t="s">
        <v>2938</v>
      </c>
      <c r="F2142" s="30" t="s">
        <v>811</v>
      </c>
      <c r="G2142" s="30">
        <v>1002</v>
      </c>
      <c r="H2142" s="30">
        <v>5</v>
      </c>
      <c r="I2142" s="30">
        <v>4232.8</v>
      </c>
      <c r="J2142" s="38">
        <v>42630</v>
      </c>
      <c r="K2142" s="30">
        <v>6385</v>
      </c>
      <c r="L2142" s="19">
        <f>DAY(Таблица14[[#This Row],[Д/проводки]])</f>
        <v>17</v>
      </c>
      <c r="M2142" s="19">
        <f>MONTH(Таблица14[[#This Row],[Д/проводки]])</f>
        <v>9</v>
      </c>
      <c r="N2142" s="19">
        <f>YEAR(Таблица14[[#This Row],[Д/проводки]])</f>
        <v>2016</v>
      </c>
    </row>
    <row r="2143" spans="1:14" x14ac:dyDescent="0.25">
      <c r="A2143" s="30">
        <v>941621</v>
      </c>
      <c r="B2143" s="30" t="s">
        <v>173</v>
      </c>
      <c r="C2143" s="16" t="s">
        <v>2954</v>
      </c>
      <c r="D2143" s="16">
        <v>15</v>
      </c>
      <c r="E2143" s="16" t="s">
        <v>2937</v>
      </c>
      <c r="F2143" s="30" t="s">
        <v>810</v>
      </c>
      <c r="G2143" s="30">
        <v>1002</v>
      </c>
      <c r="H2143" s="30">
        <v>4</v>
      </c>
      <c r="I2143" s="30">
        <v>9000</v>
      </c>
      <c r="J2143" s="38">
        <v>42631</v>
      </c>
      <c r="K2143" s="30">
        <v>13160</v>
      </c>
      <c r="L2143" s="19">
        <f>DAY(Таблица14[[#This Row],[Д/проводки]])</f>
        <v>18</v>
      </c>
      <c r="M2143" s="19">
        <f>MONTH(Таблица14[[#This Row],[Д/проводки]])</f>
        <v>9</v>
      </c>
      <c r="N2143" s="19">
        <f>YEAR(Таблица14[[#This Row],[Д/проводки]])</f>
        <v>2016</v>
      </c>
    </row>
    <row r="2144" spans="1:14" x14ac:dyDescent="0.25">
      <c r="A2144" s="30">
        <v>661643</v>
      </c>
      <c r="B2144" s="30" t="s">
        <v>447</v>
      </c>
      <c r="C2144" s="16" t="s">
        <v>2625</v>
      </c>
      <c r="D2144" s="16">
        <v>16</v>
      </c>
      <c r="E2144" s="16" t="s">
        <v>2974</v>
      </c>
      <c r="F2144" s="30" t="s">
        <v>810</v>
      </c>
      <c r="G2144" s="30">
        <v>1001</v>
      </c>
      <c r="H2144" s="30">
        <v>4</v>
      </c>
      <c r="I2144" s="30">
        <v>10339</v>
      </c>
      <c r="J2144" s="38">
        <v>42632</v>
      </c>
      <c r="K2144" s="30">
        <v>15960</v>
      </c>
      <c r="L2144" s="19">
        <f>DAY(Таблица14[[#This Row],[Д/проводки]])</f>
        <v>19</v>
      </c>
      <c r="M2144" s="19">
        <f>MONTH(Таблица14[[#This Row],[Д/проводки]])</f>
        <v>9</v>
      </c>
      <c r="N2144" s="19">
        <f>YEAR(Таблица14[[#This Row],[Д/проводки]])</f>
        <v>2016</v>
      </c>
    </row>
    <row r="2145" spans="1:14" x14ac:dyDescent="0.25">
      <c r="A2145" s="30">
        <v>2019860</v>
      </c>
      <c r="B2145" s="30" t="s">
        <v>1143</v>
      </c>
      <c r="C2145" s="16" t="s">
        <v>2963</v>
      </c>
      <c r="D2145" s="16">
        <v>15</v>
      </c>
      <c r="E2145" s="16" t="s">
        <v>2937</v>
      </c>
      <c r="F2145" s="30" t="s">
        <v>811</v>
      </c>
      <c r="G2145" s="30">
        <v>1002</v>
      </c>
      <c r="H2145" s="30">
        <v>4</v>
      </c>
      <c r="I2145" s="30">
        <v>4219.2</v>
      </c>
      <c r="J2145" s="38">
        <v>42632</v>
      </c>
      <c r="K2145" s="30">
        <v>6208</v>
      </c>
      <c r="L2145" s="19">
        <f>DAY(Таблица14[[#This Row],[Д/проводки]])</f>
        <v>19</v>
      </c>
      <c r="M2145" s="19">
        <f>MONTH(Таблица14[[#This Row],[Д/проводки]])</f>
        <v>9</v>
      </c>
      <c r="N2145" s="19">
        <f>YEAR(Таблица14[[#This Row],[Д/проводки]])</f>
        <v>2016</v>
      </c>
    </row>
    <row r="2146" spans="1:14" x14ac:dyDescent="0.25">
      <c r="A2146" s="30">
        <v>2039701</v>
      </c>
      <c r="B2146" s="30" t="s">
        <v>1037</v>
      </c>
      <c r="C2146" s="16" t="s">
        <v>3133</v>
      </c>
      <c r="D2146" s="16">
        <v>13</v>
      </c>
      <c r="E2146" s="16" t="s">
        <v>3206</v>
      </c>
      <c r="F2146" s="30" t="s">
        <v>811</v>
      </c>
      <c r="G2146" s="30">
        <v>1002</v>
      </c>
      <c r="H2146" s="30">
        <v>2</v>
      </c>
      <c r="I2146" s="30">
        <v>1006.66</v>
      </c>
      <c r="J2146" s="38">
        <v>42632</v>
      </c>
      <c r="K2146" s="30">
        <v>1492</v>
      </c>
      <c r="L2146" s="19">
        <f>DAY(Таблица14[[#This Row],[Д/проводки]])</f>
        <v>19</v>
      </c>
      <c r="M2146" s="19">
        <f>MONTH(Таблица14[[#This Row],[Д/проводки]])</f>
        <v>9</v>
      </c>
      <c r="N2146" s="19">
        <f>YEAR(Таблица14[[#This Row],[Д/проводки]])</f>
        <v>2016</v>
      </c>
    </row>
    <row r="2147" spans="1:14" x14ac:dyDescent="0.25">
      <c r="A2147" s="30">
        <v>12007774</v>
      </c>
      <c r="B2147" s="30" t="s">
        <v>3218</v>
      </c>
      <c r="C2147" s="16" t="s">
        <v>3218</v>
      </c>
      <c r="D2147" s="16" t="s">
        <v>3218</v>
      </c>
      <c r="E2147" s="16" t="s">
        <v>3218</v>
      </c>
      <c r="F2147" s="16" t="s">
        <v>3218</v>
      </c>
      <c r="G2147" s="30">
        <v>1002</v>
      </c>
      <c r="H2147" s="30">
        <v>4</v>
      </c>
      <c r="I2147" s="30">
        <v>21681.200000000001</v>
      </c>
      <c r="J2147" s="38">
        <v>42632</v>
      </c>
      <c r="K2147" s="30">
        <v>25916</v>
      </c>
      <c r="L2147" s="19">
        <f>DAY(Таблица14[[#This Row],[Д/проводки]])</f>
        <v>19</v>
      </c>
      <c r="M2147" s="19">
        <f>MONTH(Таблица14[[#This Row],[Д/проводки]])</f>
        <v>9</v>
      </c>
      <c r="N2147" s="19">
        <f>YEAR(Таблица14[[#This Row],[Д/проводки]])</f>
        <v>2016</v>
      </c>
    </row>
    <row r="2148" spans="1:14" x14ac:dyDescent="0.25">
      <c r="A2148" s="30">
        <v>442084</v>
      </c>
      <c r="B2148" s="30" t="s">
        <v>19</v>
      </c>
      <c r="C2148" s="16" t="s">
        <v>3195</v>
      </c>
      <c r="D2148" s="16">
        <v>13</v>
      </c>
      <c r="E2148" s="16" t="s">
        <v>3216</v>
      </c>
      <c r="F2148" s="30" t="s">
        <v>810</v>
      </c>
      <c r="G2148" s="30">
        <v>1001</v>
      </c>
      <c r="H2148" s="30">
        <v>4</v>
      </c>
      <c r="I2148" s="30">
        <v>5454.23</v>
      </c>
      <c r="J2148" s="38">
        <v>42633</v>
      </c>
      <c r="K2148" s="30">
        <v>3960</v>
      </c>
      <c r="L2148" s="19">
        <f>DAY(Таблица14[[#This Row],[Д/проводки]])</f>
        <v>20</v>
      </c>
      <c r="M2148" s="19">
        <f>MONTH(Таблица14[[#This Row],[Д/проводки]])</f>
        <v>9</v>
      </c>
      <c r="N2148" s="19">
        <f>YEAR(Таблица14[[#This Row],[Д/проводки]])</f>
        <v>2016</v>
      </c>
    </row>
    <row r="2149" spans="1:14" x14ac:dyDescent="0.25">
      <c r="A2149" s="30">
        <v>2039701</v>
      </c>
      <c r="B2149" s="30" t="s">
        <v>1037</v>
      </c>
      <c r="C2149" s="16" t="s">
        <v>3133</v>
      </c>
      <c r="D2149" s="16">
        <v>13</v>
      </c>
      <c r="E2149" s="16" t="s">
        <v>3206</v>
      </c>
      <c r="F2149" s="30" t="s">
        <v>811</v>
      </c>
      <c r="G2149" s="30">
        <v>1001</v>
      </c>
      <c r="H2149" s="30">
        <v>4</v>
      </c>
      <c r="I2149" s="30">
        <v>2007.32</v>
      </c>
      <c r="J2149" s="38">
        <v>42633</v>
      </c>
      <c r="K2149" s="30">
        <v>2984</v>
      </c>
      <c r="L2149" s="19">
        <f>DAY(Таблица14[[#This Row],[Д/проводки]])</f>
        <v>20</v>
      </c>
      <c r="M2149" s="19">
        <f>MONTH(Таблица14[[#This Row],[Д/проводки]])</f>
        <v>9</v>
      </c>
      <c r="N2149" s="19">
        <f>YEAR(Таблица14[[#This Row],[Д/проводки]])</f>
        <v>2016</v>
      </c>
    </row>
    <row r="2150" spans="1:14" x14ac:dyDescent="0.25">
      <c r="A2150" s="30">
        <v>40303</v>
      </c>
      <c r="B2150" s="30" t="s">
        <v>139</v>
      </c>
      <c r="C2150" s="16" t="s">
        <v>2947</v>
      </c>
      <c r="D2150" s="16">
        <v>15</v>
      </c>
      <c r="E2150" s="16" t="s">
        <v>2937</v>
      </c>
      <c r="F2150" s="30" t="s">
        <v>810</v>
      </c>
      <c r="G2150" s="30">
        <v>1002</v>
      </c>
      <c r="H2150" s="30">
        <v>4</v>
      </c>
      <c r="I2150" s="30">
        <v>8440.68</v>
      </c>
      <c r="J2150" s="38">
        <v>42634</v>
      </c>
      <c r="K2150" s="30">
        <v>13160</v>
      </c>
      <c r="L2150" s="19">
        <f>DAY(Таблица14[[#This Row],[Д/проводки]])</f>
        <v>21</v>
      </c>
      <c r="M2150" s="19">
        <f>MONTH(Таблица14[[#This Row],[Д/проводки]])</f>
        <v>9</v>
      </c>
      <c r="N2150" s="19">
        <f>YEAR(Таблица14[[#This Row],[Д/проводки]])</f>
        <v>2016</v>
      </c>
    </row>
    <row r="2151" spans="1:14" x14ac:dyDescent="0.25">
      <c r="A2151" s="30">
        <v>408992</v>
      </c>
      <c r="B2151" s="30" t="s">
        <v>644</v>
      </c>
      <c r="C2151" s="16" t="s">
        <v>2988</v>
      </c>
      <c r="D2151" s="16">
        <v>16</v>
      </c>
      <c r="E2151" s="16" t="s">
        <v>2950</v>
      </c>
      <c r="F2151" s="30" t="s">
        <v>810</v>
      </c>
      <c r="G2151" s="30">
        <v>1002</v>
      </c>
      <c r="H2151" s="30">
        <v>4</v>
      </c>
      <c r="I2151" s="30">
        <v>10847.44</v>
      </c>
      <c r="J2151" s="38">
        <v>42634</v>
      </c>
      <c r="K2151" s="30">
        <v>15960</v>
      </c>
      <c r="L2151" s="19">
        <f>DAY(Таблица14[[#This Row],[Д/проводки]])</f>
        <v>21</v>
      </c>
      <c r="M2151" s="19">
        <f>MONTH(Таблица14[[#This Row],[Д/проводки]])</f>
        <v>9</v>
      </c>
      <c r="N2151" s="19">
        <f>YEAR(Таблица14[[#This Row],[Д/проводки]])</f>
        <v>2016</v>
      </c>
    </row>
    <row r="2152" spans="1:14" x14ac:dyDescent="0.25">
      <c r="A2152" s="30">
        <v>833990</v>
      </c>
      <c r="B2152" s="30" t="s">
        <v>285</v>
      </c>
      <c r="C2152" s="16" t="s">
        <v>3180</v>
      </c>
      <c r="D2152" s="16">
        <v>16</v>
      </c>
      <c r="E2152" s="16" t="s">
        <v>3212</v>
      </c>
      <c r="F2152" s="30" t="s">
        <v>810</v>
      </c>
      <c r="G2152" s="30">
        <v>1002</v>
      </c>
      <c r="H2152" s="30">
        <v>4</v>
      </c>
      <c r="I2152" s="30">
        <v>11979.64</v>
      </c>
      <c r="J2152" s="38">
        <v>42634</v>
      </c>
      <c r="K2152" s="30">
        <v>10040</v>
      </c>
      <c r="L2152" s="19">
        <f>DAY(Таблица14[[#This Row],[Д/проводки]])</f>
        <v>21</v>
      </c>
      <c r="M2152" s="19">
        <f>MONTH(Таблица14[[#This Row],[Д/проводки]])</f>
        <v>9</v>
      </c>
      <c r="N2152" s="19">
        <f>YEAR(Таблица14[[#This Row],[Д/проводки]])</f>
        <v>2016</v>
      </c>
    </row>
    <row r="2153" spans="1:14" x14ac:dyDescent="0.25">
      <c r="A2153" s="30">
        <v>940253</v>
      </c>
      <c r="B2153" s="30" t="s">
        <v>888</v>
      </c>
      <c r="C2153" s="16" t="s">
        <v>2954</v>
      </c>
      <c r="D2153" s="16">
        <v>15</v>
      </c>
      <c r="E2153" s="16" t="s">
        <v>2937</v>
      </c>
      <c r="F2153" s="30" t="s">
        <v>811</v>
      </c>
      <c r="G2153" s="30">
        <v>1002</v>
      </c>
      <c r="H2153" s="30">
        <v>4</v>
      </c>
      <c r="I2153" s="30">
        <v>4221.92</v>
      </c>
      <c r="J2153" s="38">
        <v>42634</v>
      </c>
      <c r="K2153" s="30">
        <v>5720</v>
      </c>
      <c r="L2153" s="19">
        <f>DAY(Таблица14[[#This Row],[Д/проводки]])</f>
        <v>21</v>
      </c>
      <c r="M2153" s="19">
        <f>MONTH(Таблица14[[#This Row],[Д/проводки]])</f>
        <v>9</v>
      </c>
      <c r="N2153" s="19">
        <f>YEAR(Таблица14[[#This Row],[Д/проводки]])</f>
        <v>2016</v>
      </c>
    </row>
    <row r="2154" spans="1:14" x14ac:dyDescent="0.25">
      <c r="A2154" s="30">
        <v>393267</v>
      </c>
      <c r="B2154" s="30" t="s">
        <v>602</v>
      </c>
      <c r="C2154" s="16" t="s">
        <v>3142</v>
      </c>
      <c r="D2154" s="16">
        <v>16</v>
      </c>
      <c r="E2154" s="16" t="s">
        <v>2950</v>
      </c>
      <c r="F2154" s="30" t="s">
        <v>810</v>
      </c>
      <c r="G2154" s="30">
        <v>1001</v>
      </c>
      <c r="H2154" s="30">
        <v>4</v>
      </c>
      <c r="I2154" s="30">
        <v>12710.32</v>
      </c>
      <c r="J2154" s="38">
        <v>42635</v>
      </c>
      <c r="K2154" s="30">
        <v>9880</v>
      </c>
      <c r="L2154" s="19">
        <f>DAY(Таблица14[[#This Row],[Д/проводки]])</f>
        <v>22</v>
      </c>
      <c r="M2154" s="19">
        <f>MONTH(Таблица14[[#This Row],[Д/проводки]])</f>
        <v>9</v>
      </c>
      <c r="N2154" s="19">
        <f>YEAR(Таблица14[[#This Row],[Д/проводки]])</f>
        <v>2016</v>
      </c>
    </row>
    <row r="2155" spans="1:14" x14ac:dyDescent="0.25">
      <c r="A2155" s="30">
        <v>661702</v>
      </c>
      <c r="B2155" s="30" t="s">
        <v>794</v>
      </c>
      <c r="C2155" s="16" t="s">
        <v>3007</v>
      </c>
      <c r="D2155" s="16">
        <v>16</v>
      </c>
      <c r="E2155" s="16" t="s">
        <v>3005</v>
      </c>
      <c r="F2155" s="30" t="s">
        <v>810</v>
      </c>
      <c r="G2155" s="30">
        <v>1002</v>
      </c>
      <c r="H2155" s="30">
        <v>4</v>
      </c>
      <c r="I2155" s="30">
        <v>10847.44</v>
      </c>
      <c r="J2155" s="38">
        <v>42635</v>
      </c>
      <c r="K2155" s="30">
        <v>15960</v>
      </c>
      <c r="L2155" s="19">
        <f>DAY(Таблица14[[#This Row],[Д/проводки]])</f>
        <v>22</v>
      </c>
      <c r="M2155" s="19">
        <f>MONTH(Таблица14[[#This Row],[Д/проводки]])</f>
        <v>9</v>
      </c>
      <c r="N2155" s="19">
        <f>YEAR(Таблица14[[#This Row],[Д/проводки]])</f>
        <v>2016</v>
      </c>
    </row>
    <row r="2156" spans="1:14" x14ac:dyDescent="0.25">
      <c r="A2156" s="30">
        <v>661768</v>
      </c>
      <c r="B2156" s="30" t="s">
        <v>340</v>
      </c>
      <c r="C2156" s="16" t="s">
        <v>927</v>
      </c>
      <c r="D2156" s="16">
        <v>14</v>
      </c>
      <c r="E2156" s="16" t="s">
        <v>2941</v>
      </c>
      <c r="F2156" s="30" t="s">
        <v>810</v>
      </c>
      <c r="G2156" s="30">
        <v>1002</v>
      </c>
      <c r="H2156" s="30">
        <v>4</v>
      </c>
      <c r="I2156" s="30">
        <v>7406.76</v>
      </c>
      <c r="J2156" s="38">
        <v>42635</v>
      </c>
      <c r="K2156" s="30">
        <v>10960</v>
      </c>
      <c r="L2156" s="19">
        <f>DAY(Таблица14[[#This Row],[Д/проводки]])</f>
        <v>22</v>
      </c>
      <c r="M2156" s="19">
        <f>MONTH(Таблица14[[#This Row],[Д/проводки]])</f>
        <v>9</v>
      </c>
      <c r="N2156" s="19">
        <f>YEAR(Таблица14[[#This Row],[Д/проводки]])</f>
        <v>2016</v>
      </c>
    </row>
    <row r="2157" spans="1:14" x14ac:dyDescent="0.25">
      <c r="A2157" s="30">
        <v>2039704</v>
      </c>
      <c r="B2157" s="30" t="s">
        <v>1041</v>
      </c>
      <c r="C2157" s="16" t="s">
        <v>899</v>
      </c>
      <c r="D2157" s="16">
        <v>14</v>
      </c>
      <c r="E2157" s="16" t="s">
        <v>2938</v>
      </c>
      <c r="F2157" s="30" t="s">
        <v>811</v>
      </c>
      <c r="G2157" s="30">
        <v>1002</v>
      </c>
      <c r="H2157" s="30">
        <v>1</v>
      </c>
      <c r="I2157" s="30">
        <v>846.56</v>
      </c>
      <c r="J2157" s="38">
        <v>42635</v>
      </c>
      <c r="K2157" s="30">
        <v>1277</v>
      </c>
      <c r="L2157" s="19">
        <f>DAY(Таблица14[[#This Row],[Д/проводки]])</f>
        <v>22</v>
      </c>
      <c r="M2157" s="19">
        <f>MONTH(Таблица14[[#This Row],[Д/проводки]])</f>
        <v>9</v>
      </c>
      <c r="N2157" s="19">
        <f>YEAR(Таблица14[[#This Row],[Д/проводки]])</f>
        <v>2016</v>
      </c>
    </row>
    <row r="2158" spans="1:14" x14ac:dyDescent="0.25">
      <c r="A2158" s="30">
        <v>806118</v>
      </c>
      <c r="B2158" s="30" t="s">
        <v>635</v>
      </c>
      <c r="C2158" s="16" t="s">
        <v>3149</v>
      </c>
      <c r="D2158" s="16">
        <v>16</v>
      </c>
      <c r="E2158" s="16" t="s">
        <v>2950</v>
      </c>
      <c r="F2158" s="30" t="s">
        <v>810</v>
      </c>
      <c r="G2158" s="30">
        <v>1001</v>
      </c>
      <c r="H2158" s="30">
        <v>4</v>
      </c>
      <c r="I2158" s="30">
        <v>11110.2</v>
      </c>
      <c r="J2158" s="38">
        <v>42636</v>
      </c>
      <c r="K2158" s="30">
        <v>9320</v>
      </c>
      <c r="L2158" s="19">
        <f>DAY(Таблица14[[#This Row],[Д/проводки]])</f>
        <v>23</v>
      </c>
      <c r="M2158" s="19">
        <f>MONTH(Таблица14[[#This Row],[Д/проводки]])</f>
        <v>9</v>
      </c>
      <c r="N2158" s="19">
        <f>YEAR(Таблица14[[#This Row],[Д/проводки]])</f>
        <v>2016</v>
      </c>
    </row>
    <row r="2159" spans="1:14" x14ac:dyDescent="0.25">
      <c r="A2159" s="30">
        <v>408783</v>
      </c>
      <c r="B2159" s="30" t="s">
        <v>73</v>
      </c>
      <c r="C2159" s="16" t="s">
        <v>904</v>
      </c>
      <c r="D2159" s="16">
        <v>14</v>
      </c>
      <c r="E2159" s="16" t="s">
        <v>2938</v>
      </c>
      <c r="F2159" s="30" t="s">
        <v>810</v>
      </c>
      <c r="G2159" s="30">
        <v>1002</v>
      </c>
      <c r="H2159" s="30">
        <v>4</v>
      </c>
      <c r="I2159" s="30">
        <v>7406.76</v>
      </c>
      <c r="J2159" s="38">
        <v>42636</v>
      </c>
      <c r="K2159" s="30">
        <v>10960</v>
      </c>
      <c r="L2159" s="19">
        <f>DAY(Таблица14[[#This Row],[Д/проводки]])</f>
        <v>23</v>
      </c>
      <c r="M2159" s="19">
        <f>MONTH(Таблица14[[#This Row],[Д/проводки]])</f>
        <v>9</v>
      </c>
      <c r="N2159" s="19">
        <f>YEAR(Таблица14[[#This Row],[Д/проводки]])</f>
        <v>2016</v>
      </c>
    </row>
    <row r="2160" spans="1:14" x14ac:dyDescent="0.25">
      <c r="A2160" s="30">
        <v>408996</v>
      </c>
      <c r="B2160" s="30" t="s">
        <v>1155</v>
      </c>
      <c r="C2160" s="16" t="s">
        <v>2981</v>
      </c>
      <c r="D2160" s="16">
        <v>16</v>
      </c>
      <c r="E2160" s="16" t="s">
        <v>2964</v>
      </c>
      <c r="F2160" s="30" t="s">
        <v>810</v>
      </c>
      <c r="G2160" s="30">
        <v>1002</v>
      </c>
      <c r="H2160" s="30">
        <v>4</v>
      </c>
      <c r="I2160" s="30">
        <v>10847.44</v>
      </c>
      <c r="J2160" s="38">
        <v>42636</v>
      </c>
      <c r="K2160" s="30">
        <v>15960</v>
      </c>
      <c r="L2160" s="19">
        <f>DAY(Таблица14[[#This Row],[Д/проводки]])</f>
        <v>23</v>
      </c>
      <c r="M2160" s="19">
        <f>MONTH(Таблица14[[#This Row],[Д/проводки]])</f>
        <v>9</v>
      </c>
      <c r="N2160" s="19">
        <f>YEAR(Таблица14[[#This Row],[Д/проводки]])</f>
        <v>2016</v>
      </c>
    </row>
    <row r="2161" spans="1:14" x14ac:dyDescent="0.25">
      <c r="A2161" s="30">
        <v>2039701</v>
      </c>
      <c r="B2161" s="30" t="s">
        <v>1037</v>
      </c>
      <c r="C2161" s="16" t="s">
        <v>3133</v>
      </c>
      <c r="D2161" s="16">
        <v>13</v>
      </c>
      <c r="E2161" s="16" t="s">
        <v>3206</v>
      </c>
      <c r="F2161" s="30" t="s">
        <v>811</v>
      </c>
      <c r="G2161" s="30">
        <v>1002</v>
      </c>
      <c r="H2161" s="30">
        <v>2</v>
      </c>
      <c r="I2161" s="30">
        <v>1006.66</v>
      </c>
      <c r="J2161" s="38">
        <v>42636</v>
      </c>
      <c r="K2161" s="30">
        <v>1492</v>
      </c>
      <c r="L2161" s="19">
        <f>DAY(Таблица14[[#This Row],[Д/проводки]])</f>
        <v>23</v>
      </c>
      <c r="M2161" s="19">
        <f>MONTH(Таблица14[[#This Row],[Д/проводки]])</f>
        <v>9</v>
      </c>
      <c r="N2161" s="19">
        <f>YEAR(Таблица14[[#This Row],[Д/проводки]])</f>
        <v>2016</v>
      </c>
    </row>
    <row r="2162" spans="1:14" x14ac:dyDescent="0.25">
      <c r="A2162" s="30">
        <v>2039701</v>
      </c>
      <c r="B2162" s="30" t="s">
        <v>1037</v>
      </c>
      <c r="C2162" s="16" t="s">
        <v>3133</v>
      </c>
      <c r="D2162" s="16">
        <v>13</v>
      </c>
      <c r="E2162" s="16" t="s">
        <v>3206</v>
      </c>
      <c r="F2162" s="30" t="s">
        <v>811</v>
      </c>
      <c r="G2162" s="30">
        <v>1002</v>
      </c>
      <c r="H2162" s="30">
        <v>4</v>
      </c>
      <c r="I2162" s="30">
        <v>2013.32</v>
      </c>
      <c r="J2162" s="38">
        <v>42637</v>
      </c>
      <c r="K2162" s="30">
        <v>2984</v>
      </c>
      <c r="L2162" s="19">
        <f>DAY(Таблица14[[#This Row],[Д/проводки]])</f>
        <v>24</v>
      </c>
      <c r="M2162" s="19">
        <f>MONTH(Таблица14[[#This Row],[Д/проводки]])</f>
        <v>9</v>
      </c>
      <c r="N2162" s="19">
        <f>YEAR(Таблица14[[#This Row],[Д/проводки]])</f>
        <v>2016</v>
      </c>
    </row>
    <row r="2163" spans="1:14" x14ac:dyDescent="0.25">
      <c r="A2163" s="30">
        <v>2039702</v>
      </c>
      <c r="B2163" s="30" t="s">
        <v>1039</v>
      </c>
      <c r="C2163" s="16" t="s">
        <v>3129</v>
      </c>
      <c r="D2163" s="16">
        <v>13</v>
      </c>
      <c r="E2163" s="16" t="s">
        <v>3206</v>
      </c>
      <c r="F2163" s="30" t="s">
        <v>811</v>
      </c>
      <c r="G2163" s="30">
        <v>1002</v>
      </c>
      <c r="H2163" s="30">
        <v>2</v>
      </c>
      <c r="I2163" s="30">
        <v>996.48</v>
      </c>
      <c r="J2163" s="38">
        <v>42637</v>
      </c>
      <c r="K2163" s="30">
        <v>1512</v>
      </c>
      <c r="L2163" s="19">
        <f>DAY(Таблица14[[#This Row],[Д/проводки]])</f>
        <v>24</v>
      </c>
      <c r="M2163" s="19">
        <f>MONTH(Таблица14[[#This Row],[Д/проводки]])</f>
        <v>9</v>
      </c>
      <c r="N2163" s="19">
        <f>YEAR(Таблица14[[#This Row],[Д/проводки]])</f>
        <v>2016</v>
      </c>
    </row>
    <row r="2164" spans="1:14" x14ac:dyDescent="0.25">
      <c r="A2164" s="30">
        <v>2039703</v>
      </c>
      <c r="B2164" s="30" t="s">
        <v>1042</v>
      </c>
      <c r="C2164" s="16" t="s">
        <v>927</v>
      </c>
      <c r="D2164" s="16">
        <v>14</v>
      </c>
      <c r="E2164" s="16" t="s">
        <v>2941</v>
      </c>
      <c r="F2164" s="30" t="s">
        <v>811</v>
      </c>
      <c r="G2164" s="30">
        <v>1002</v>
      </c>
      <c r="H2164" s="30">
        <v>1</v>
      </c>
      <c r="I2164" s="30">
        <v>629.34</v>
      </c>
      <c r="J2164" s="38">
        <v>42637</v>
      </c>
      <c r="K2164" s="30">
        <v>933</v>
      </c>
      <c r="L2164" s="19">
        <f>DAY(Таблица14[[#This Row],[Д/проводки]])</f>
        <v>24</v>
      </c>
      <c r="M2164" s="19">
        <f>MONTH(Таблица14[[#This Row],[Д/проводки]])</f>
        <v>9</v>
      </c>
      <c r="N2164" s="19">
        <f>YEAR(Таблица14[[#This Row],[Д/проводки]])</f>
        <v>2016</v>
      </c>
    </row>
    <row r="2165" spans="1:14" x14ac:dyDescent="0.25">
      <c r="A2165" s="30">
        <v>2039703</v>
      </c>
      <c r="B2165" s="30" t="s">
        <v>1042</v>
      </c>
      <c r="C2165" s="16" t="s">
        <v>927</v>
      </c>
      <c r="D2165" s="16">
        <v>14</v>
      </c>
      <c r="E2165" s="16" t="s">
        <v>2941</v>
      </c>
      <c r="F2165" s="30" t="s">
        <v>811</v>
      </c>
      <c r="G2165" s="30">
        <v>1001</v>
      </c>
      <c r="H2165" s="30">
        <v>5</v>
      </c>
      <c r="I2165" s="30">
        <v>3139.45</v>
      </c>
      <c r="J2165" s="38">
        <v>42638</v>
      </c>
      <c r="K2165" s="30">
        <v>4665</v>
      </c>
      <c r="L2165" s="19">
        <f>DAY(Таблица14[[#This Row],[Д/проводки]])</f>
        <v>25</v>
      </c>
      <c r="M2165" s="19">
        <f>MONTH(Таблица14[[#This Row],[Д/проводки]])</f>
        <v>9</v>
      </c>
      <c r="N2165" s="19">
        <f>YEAR(Таблица14[[#This Row],[Д/проводки]])</f>
        <v>2016</v>
      </c>
    </row>
    <row r="2166" spans="1:14" x14ac:dyDescent="0.25">
      <c r="A2166" s="30">
        <v>2039702</v>
      </c>
      <c r="B2166" s="30" t="s">
        <v>1039</v>
      </c>
      <c r="C2166" s="16" t="s">
        <v>3129</v>
      </c>
      <c r="D2166" s="16">
        <v>13</v>
      </c>
      <c r="E2166" s="16" t="s">
        <v>3206</v>
      </c>
      <c r="F2166" s="30" t="s">
        <v>811</v>
      </c>
      <c r="G2166" s="30">
        <v>1002</v>
      </c>
      <c r="H2166" s="30">
        <v>4</v>
      </c>
      <c r="I2166" s="30">
        <v>1992.96</v>
      </c>
      <c r="J2166" s="38">
        <v>42638</v>
      </c>
      <c r="K2166" s="30">
        <v>3024</v>
      </c>
      <c r="L2166" s="19">
        <f>DAY(Таблица14[[#This Row],[Д/проводки]])</f>
        <v>25</v>
      </c>
      <c r="M2166" s="19">
        <f>MONTH(Таблица14[[#This Row],[Д/проводки]])</f>
        <v>9</v>
      </c>
      <c r="N2166" s="19">
        <f>YEAR(Таблица14[[#This Row],[Д/проводки]])</f>
        <v>2016</v>
      </c>
    </row>
    <row r="2167" spans="1:14" x14ac:dyDescent="0.25">
      <c r="A2167" s="30">
        <v>2039705</v>
      </c>
      <c r="B2167" s="30" t="s">
        <v>1045</v>
      </c>
      <c r="C2167" s="16" t="s">
        <v>877</v>
      </c>
      <c r="D2167" s="16">
        <v>16</v>
      </c>
      <c r="E2167" s="16" t="s">
        <v>2950</v>
      </c>
      <c r="F2167" s="30" t="s">
        <v>811</v>
      </c>
      <c r="G2167" s="30">
        <v>1002</v>
      </c>
      <c r="H2167" s="30">
        <v>4</v>
      </c>
      <c r="I2167" s="30">
        <v>5048.5600000000004</v>
      </c>
      <c r="J2167" s="38">
        <v>42638</v>
      </c>
      <c r="K2167" s="30">
        <v>7448</v>
      </c>
      <c r="L2167" s="19">
        <f>DAY(Таблица14[[#This Row],[Д/проводки]])</f>
        <v>25</v>
      </c>
      <c r="M2167" s="19">
        <f>MONTH(Таблица14[[#This Row],[Д/проводки]])</f>
        <v>9</v>
      </c>
      <c r="N2167" s="19">
        <f>YEAR(Таблица14[[#This Row],[Д/проводки]])</f>
        <v>2016</v>
      </c>
    </row>
    <row r="2168" spans="1:14" x14ac:dyDescent="0.25">
      <c r="A2168" s="30">
        <v>665723</v>
      </c>
      <c r="B2168" s="30" t="s">
        <v>808</v>
      </c>
      <c r="C2168" s="16" t="s">
        <v>3010</v>
      </c>
      <c r="D2168" s="16">
        <v>16</v>
      </c>
      <c r="E2168" s="16" t="s">
        <v>3009</v>
      </c>
      <c r="F2168" s="30" t="s">
        <v>810</v>
      </c>
      <c r="G2168" s="30">
        <v>1002</v>
      </c>
      <c r="H2168" s="30">
        <v>4</v>
      </c>
      <c r="I2168" s="30">
        <v>10762.72</v>
      </c>
      <c r="J2168" s="38">
        <v>42639</v>
      </c>
      <c r="K2168" s="30">
        <v>15960</v>
      </c>
      <c r="L2168" s="19">
        <f>DAY(Таблица14[[#This Row],[Д/проводки]])</f>
        <v>26</v>
      </c>
      <c r="M2168" s="19">
        <f>MONTH(Таблица14[[#This Row],[Д/проводки]])</f>
        <v>9</v>
      </c>
      <c r="N2168" s="19">
        <f>YEAR(Таблица14[[#This Row],[Д/проводки]])</f>
        <v>2016</v>
      </c>
    </row>
    <row r="2169" spans="1:14" x14ac:dyDescent="0.25">
      <c r="A2169" s="30">
        <v>2039701</v>
      </c>
      <c r="B2169" s="30" t="s">
        <v>1037</v>
      </c>
      <c r="C2169" s="16" t="s">
        <v>3133</v>
      </c>
      <c r="D2169" s="16">
        <v>13</v>
      </c>
      <c r="E2169" s="16" t="s">
        <v>3206</v>
      </c>
      <c r="F2169" s="30" t="s">
        <v>811</v>
      </c>
      <c r="G2169" s="30">
        <v>1002</v>
      </c>
      <c r="H2169" s="30">
        <v>4</v>
      </c>
      <c r="I2169" s="30">
        <v>2013.32</v>
      </c>
      <c r="J2169" s="38">
        <v>42639</v>
      </c>
      <c r="K2169" s="30">
        <v>2984</v>
      </c>
      <c r="L2169" s="19">
        <f>DAY(Таблица14[[#This Row],[Д/проводки]])</f>
        <v>26</v>
      </c>
      <c r="M2169" s="19">
        <f>MONTH(Таблица14[[#This Row],[Д/проводки]])</f>
        <v>9</v>
      </c>
      <c r="N2169" s="19">
        <f>YEAR(Таблица14[[#This Row],[Д/проводки]])</f>
        <v>2016</v>
      </c>
    </row>
    <row r="2170" spans="1:14" x14ac:dyDescent="0.25">
      <c r="A2170" s="30">
        <v>864280</v>
      </c>
      <c r="B2170" s="30" t="s">
        <v>597</v>
      </c>
      <c r="C2170" s="16" t="s">
        <v>3196</v>
      </c>
      <c r="D2170" s="16">
        <v>16</v>
      </c>
      <c r="E2170" s="16" t="s">
        <v>2950</v>
      </c>
      <c r="F2170" s="30" t="s">
        <v>810</v>
      </c>
      <c r="G2170" s="30">
        <v>1001</v>
      </c>
      <c r="H2170" s="30">
        <v>4</v>
      </c>
      <c r="I2170" s="30">
        <v>10627.12</v>
      </c>
      <c r="J2170" s="38">
        <v>42640</v>
      </c>
      <c r="K2170" s="30">
        <v>8920</v>
      </c>
      <c r="L2170" s="19">
        <f>DAY(Таблица14[[#This Row],[Д/проводки]])</f>
        <v>27</v>
      </c>
      <c r="M2170" s="19">
        <f>MONTH(Таблица14[[#This Row],[Д/проводки]])</f>
        <v>9</v>
      </c>
      <c r="N2170" s="19">
        <f>YEAR(Таблица14[[#This Row],[Д/проводки]])</f>
        <v>2016</v>
      </c>
    </row>
    <row r="2171" spans="1:14" x14ac:dyDescent="0.25">
      <c r="A2171" s="30">
        <v>2039701</v>
      </c>
      <c r="B2171" s="30" t="s">
        <v>1037</v>
      </c>
      <c r="C2171" s="16" t="s">
        <v>3133</v>
      </c>
      <c r="D2171" s="16">
        <v>13</v>
      </c>
      <c r="E2171" s="16" t="s">
        <v>3206</v>
      </c>
      <c r="F2171" s="30" t="s">
        <v>811</v>
      </c>
      <c r="G2171" s="30">
        <v>1001</v>
      </c>
      <c r="H2171" s="30">
        <v>2</v>
      </c>
      <c r="I2171" s="30">
        <v>1003.66</v>
      </c>
      <c r="J2171" s="38">
        <v>42640</v>
      </c>
      <c r="K2171" s="30">
        <v>1492</v>
      </c>
      <c r="L2171" s="19">
        <f>DAY(Таблица14[[#This Row],[Д/проводки]])</f>
        <v>27</v>
      </c>
      <c r="M2171" s="19">
        <f>MONTH(Таблица14[[#This Row],[Д/проводки]])</f>
        <v>9</v>
      </c>
      <c r="N2171" s="19">
        <f>YEAR(Таблица14[[#This Row],[Д/проводки]])</f>
        <v>2016</v>
      </c>
    </row>
    <row r="2172" spans="1:14" x14ac:dyDescent="0.25">
      <c r="A2172" s="30">
        <v>760733</v>
      </c>
      <c r="B2172" s="30" t="s">
        <v>879</v>
      </c>
      <c r="C2172" s="16" t="s">
        <v>2972</v>
      </c>
      <c r="D2172" s="16">
        <v>15</v>
      </c>
      <c r="E2172" s="16" t="s">
        <v>2971</v>
      </c>
      <c r="F2172" s="30" t="s">
        <v>811</v>
      </c>
      <c r="G2172" s="30">
        <v>1002</v>
      </c>
      <c r="H2172" s="30">
        <v>4</v>
      </c>
      <c r="I2172" s="30">
        <v>4301.08</v>
      </c>
      <c r="J2172" s="38">
        <v>42640</v>
      </c>
      <c r="K2172" s="30">
        <v>6344</v>
      </c>
      <c r="L2172" s="19">
        <f>DAY(Таблица14[[#This Row],[Д/проводки]])</f>
        <v>27</v>
      </c>
      <c r="M2172" s="19">
        <f>MONTH(Таблица14[[#This Row],[Д/проводки]])</f>
        <v>9</v>
      </c>
      <c r="N2172" s="19">
        <f>YEAR(Таблица14[[#This Row],[Д/проводки]])</f>
        <v>2016</v>
      </c>
    </row>
    <row r="2173" spans="1:14" x14ac:dyDescent="0.25">
      <c r="A2173" s="30">
        <v>2039701</v>
      </c>
      <c r="B2173" s="30" t="s">
        <v>1037</v>
      </c>
      <c r="C2173" s="16" t="s">
        <v>3133</v>
      </c>
      <c r="D2173" s="16">
        <v>13</v>
      </c>
      <c r="E2173" s="16" t="s">
        <v>3206</v>
      </c>
      <c r="F2173" s="30" t="s">
        <v>811</v>
      </c>
      <c r="G2173" s="30">
        <v>1002</v>
      </c>
      <c r="H2173" s="30">
        <v>4</v>
      </c>
      <c r="I2173" s="30">
        <v>2013.32</v>
      </c>
      <c r="J2173" s="38">
        <v>42640</v>
      </c>
      <c r="K2173" s="30">
        <v>2984</v>
      </c>
      <c r="L2173" s="19">
        <f>DAY(Таблица14[[#This Row],[Д/проводки]])</f>
        <v>27</v>
      </c>
      <c r="M2173" s="19">
        <f>MONTH(Таблица14[[#This Row],[Д/проводки]])</f>
        <v>9</v>
      </c>
      <c r="N2173" s="19">
        <f>YEAR(Таблица14[[#This Row],[Д/проводки]])</f>
        <v>2016</v>
      </c>
    </row>
    <row r="2174" spans="1:14" x14ac:dyDescent="0.25">
      <c r="A2174" s="30">
        <v>759258</v>
      </c>
      <c r="B2174" s="30" t="s">
        <v>470</v>
      </c>
      <c r="C2174" s="16" t="s">
        <v>3151</v>
      </c>
      <c r="D2174" s="16">
        <v>16</v>
      </c>
      <c r="E2174" s="16" t="s">
        <v>2974</v>
      </c>
      <c r="F2174" s="30" t="s">
        <v>810</v>
      </c>
      <c r="G2174" s="30">
        <v>1002</v>
      </c>
      <c r="H2174" s="30">
        <v>4</v>
      </c>
      <c r="I2174" s="30">
        <v>10847.44</v>
      </c>
      <c r="J2174" s="38">
        <v>42641</v>
      </c>
      <c r="K2174" s="30">
        <v>15960</v>
      </c>
      <c r="L2174" s="19">
        <f>DAY(Таблица14[[#This Row],[Д/проводки]])</f>
        <v>28</v>
      </c>
      <c r="M2174" s="19">
        <f>MONTH(Таблица14[[#This Row],[Д/проводки]])</f>
        <v>9</v>
      </c>
      <c r="N2174" s="19">
        <f>YEAR(Таблица14[[#This Row],[Д/проводки]])</f>
        <v>2016</v>
      </c>
    </row>
    <row r="2175" spans="1:14" x14ac:dyDescent="0.25">
      <c r="A2175" s="30">
        <v>876267</v>
      </c>
      <c r="B2175" s="30" t="s">
        <v>970</v>
      </c>
      <c r="C2175" s="16" t="s">
        <v>3145</v>
      </c>
      <c r="D2175" s="16">
        <v>16</v>
      </c>
      <c r="E2175" s="16" t="s">
        <v>2950</v>
      </c>
      <c r="F2175" s="30" t="s">
        <v>811</v>
      </c>
      <c r="G2175" s="30">
        <v>1002</v>
      </c>
      <c r="H2175" s="30">
        <v>1</v>
      </c>
      <c r="I2175" s="30">
        <v>1571.98</v>
      </c>
      <c r="J2175" s="38">
        <v>42641</v>
      </c>
      <c r="K2175" s="30">
        <v>1980</v>
      </c>
      <c r="L2175" s="19">
        <f>DAY(Таблица14[[#This Row],[Д/проводки]])</f>
        <v>28</v>
      </c>
      <c r="M2175" s="19">
        <f>MONTH(Таблица14[[#This Row],[Д/проводки]])</f>
        <v>9</v>
      </c>
      <c r="N2175" s="19">
        <f>YEAR(Таблица14[[#This Row],[Д/проводки]])</f>
        <v>2016</v>
      </c>
    </row>
    <row r="2176" spans="1:14" x14ac:dyDescent="0.25">
      <c r="A2176" s="30">
        <v>2039150</v>
      </c>
      <c r="B2176" s="30" t="s">
        <v>864</v>
      </c>
      <c r="C2176" s="16" t="s">
        <v>2940</v>
      </c>
      <c r="D2176" s="16">
        <v>15</v>
      </c>
      <c r="E2176" s="16" t="s">
        <v>2937</v>
      </c>
      <c r="F2176" s="30" t="s">
        <v>811</v>
      </c>
      <c r="G2176" s="30">
        <v>1001</v>
      </c>
      <c r="H2176" s="30">
        <v>4</v>
      </c>
      <c r="I2176" s="30">
        <v>4134.24</v>
      </c>
      <c r="J2176" s="38">
        <v>42642</v>
      </c>
      <c r="K2176" s="30">
        <v>6116</v>
      </c>
      <c r="L2176" s="19">
        <f>DAY(Таблица14[[#This Row],[Д/проводки]])</f>
        <v>29</v>
      </c>
      <c r="M2176" s="19">
        <f>MONTH(Таблица14[[#This Row],[Д/проводки]])</f>
        <v>9</v>
      </c>
      <c r="N2176" s="19">
        <f>YEAR(Таблица14[[#This Row],[Д/проводки]])</f>
        <v>2016</v>
      </c>
    </row>
    <row r="2177" spans="1:14" x14ac:dyDescent="0.25">
      <c r="A2177" s="30">
        <v>2039703</v>
      </c>
      <c r="B2177" s="30" t="s">
        <v>1042</v>
      </c>
      <c r="C2177" s="16" t="s">
        <v>927</v>
      </c>
      <c r="D2177" s="16">
        <v>14</v>
      </c>
      <c r="E2177" s="16" t="s">
        <v>2941</v>
      </c>
      <c r="F2177" s="30" t="s">
        <v>811</v>
      </c>
      <c r="G2177" s="30">
        <v>1001</v>
      </c>
      <c r="H2177" s="30">
        <v>2</v>
      </c>
      <c r="I2177" s="30">
        <v>1255.78</v>
      </c>
      <c r="J2177" s="38">
        <v>42642</v>
      </c>
      <c r="K2177" s="30">
        <v>1866</v>
      </c>
      <c r="L2177" s="19">
        <f>DAY(Таблица14[[#This Row],[Д/проводки]])</f>
        <v>29</v>
      </c>
      <c r="M2177" s="19">
        <f>MONTH(Таблица14[[#This Row],[Д/проводки]])</f>
        <v>9</v>
      </c>
      <c r="N2177" s="19">
        <f>YEAR(Таблица14[[#This Row],[Д/проводки]])</f>
        <v>2016</v>
      </c>
    </row>
    <row r="2178" spans="1:14" x14ac:dyDescent="0.25">
      <c r="A2178" s="30">
        <v>2041416</v>
      </c>
      <c r="B2178" s="30" t="s">
        <v>1068</v>
      </c>
      <c r="C2178" s="16" t="s">
        <v>2940</v>
      </c>
      <c r="D2178" s="16">
        <v>15</v>
      </c>
      <c r="E2178" s="16" t="s">
        <v>2937</v>
      </c>
      <c r="F2178" s="30" t="s">
        <v>810</v>
      </c>
      <c r="G2178" s="30">
        <v>1002</v>
      </c>
      <c r="H2178" s="30">
        <v>4</v>
      </c>
      <c r="I2178" s="30">
        <v>9059.32</v>
      </c>
      <c r="J2178" s="38">
        <v>42642</v>
      </c>
      <c r="K2178" s="30">
        <v>13160</v>
      </c>
      <c r="L2178" s="19">
        <f>DAY(Таблица14[[#This Row],[Д/проводки]])</f>
        <v>29</v>
      </c>
      <c r="M2178" s="19">
        <f>MONTH(Таблица14[[#This Row],[Д/проводки]])</f>
        <v>9</v>
      </c>
      <c r="N2178" s="19">
        <f>YEAR(Таблица14[[#This Row],[Д/проводки]])</f>
        <v>2016</v>
      </c>
    </row>
    <row r="2179" spans="1:14" x14ac:dyDescent="0.25">
      <c r="A2179" s="30">
        <v>2039701</v>
      </c>
      <c r="B2179" s="30" t="s">
        <v>1037</v>
      </c>
      <c r="C2179" s="16" t="s">
        <v>3133</v>
      </c>
      <c r="D2179" s="16">
        <v>13</v>
      </c>
      <c r="E2179" s="16" t="s">
        <v>3206</v>
      </c>
      <c r="F2179" s="30" t="s">
        <v>811</v>
      </c>
      <c r="G2179" s="30">
        <v>1002</v>
      </c>
      <c r="H2179" s="30">
        <v>4</v>
      </c>
      <c r="I2179" s="30">
        <v>2013.32</v>
      </c>
      <c r="J2179" s="38">
        <v>42643</v>
      </c>
      <c r="K2179" s="30">
        <v>2984</v>
      </c>
      <c r="L2179" s="19">
        <f>DAY(Таблица14[[#This Row],[Д/проводки]])</f>
        <v>30</v>
      </c>
      <c r="M2179" s="19">
        <f>MONTH(Таблица14[[#This Row],[Д/проводки]])</f>
        <v>9</v>
      </c>
      <c r="N2179" s="19">
        <f>YEAR(Таблица14[[#This Row],[Д/проводки]])</f>
        <v>2016</v>
      </c>
    </row>
    <row r="2180" spans="1:14" x14ac:dyDescent="0.25">
      <c r="A2180" s="30">
        <v>12239302</v>
      </c>
      <c r="B2180" s="30" t="s">
        <v>3218</v>
      </c>
      <c r="C2180" s="16" t="s">
        <v>3218</v>
      </c>
      <c r="D2180" s="16" t="s">
        <v>3218</v>
      </c>
      <c r="E2180" s="16" t="s">
        <v>3218</v>
      </c>
      <c r="F2180" s="16" t="s">
        <v>3218</v>
      </c>
      <c r="G2180" s="30">
        <v>1002</v>
      </c>
      <c r="H2180" s="30">
        <v>4</v>
      </c>
      <c r="I2180" s="30">
        <v>13830.4</v>
      </c>
      <c r="J2180" s="38">
        <v>42643</v>
      </c>
      <c r="K2180" s="30">
        <v>17852</v>
      </c>
      <c r="L2180" s="19">
        <f>DAY(Таблица14[[#This Row],[Д/проводки]])</f>
        <v>30</v>
      </c>
      <c r="M2180" s="19">
        <f>MONTH(Таблица14[[#This Row],[Д/проводки]])</f>
        <v>9</v>
      </c>
      <c r="N2180" s="19">
        <f>YEAR(Таблица14[[#This Row],[Д/проводки]])</f>
        <v>2016</v>
      </c>
    </row>
    <row r="2181" spans="1:14" x14ac:dyDescent="0.25">
      <c r="A2181" s="30">
        <v>11203304</v>
      </c>
      <c r="B2181" s="30" t="s">
        <v>3218</v>
      </c>
      <c r="C2181" s="16" t="s">
        <v>3218</v>
      </c>
      <c r="D2181" s="16" t="s">
        <v>3218</v>
      </c>
      <c r="E2181" s="16" t="s">
        <v>3218</v>
      </c>
      <c r="F2181" s="16" t="s">
        <v>3218</v>
      </c>
      <c r="G2181" s="30">
        <v>1001</v>
      </c>
      <c r="H2181" s="30">
        <v>4</v>
      </c>
      <c r="I2181" s="30">
        <v>10298</v>
      </c>
      <c r="J2181" s="38">
        <v>42644</v>
      </c>
      <c r="K2181" s="30">
        <v>7348</v>
      </c>
      <c r="L2181" s="19">
        <f>DAY(Таблица14[[#This Row],[Д/проводки]])</f>
        <v>1</v>
      </c>
      <c r="M2181" s="19">
        <f>MONTH(Таблица14[[#This Row],[Д/проводки]])</f>
        <v>10</v>
      </c>
      <c r="N2181" s="19">
        <f>YEAR(Таблица14[[#This Row],[Д/проводки]])</f>
        <v>2016</v>
      </c>
    </row>
    <row r="2182" spans="1:14" x14ac:dyDescent="0.25">
      <c r="A2182" s="30">
        <v>326821</v>
      </c>
      <c r="B2182" s="30" t="s">
        <v>499</v>
      </c>
      <c r="C2182" s="16" t="s">
        <v>3177</v>
      </c>
      <c r="D2182" s="16">
        <v>16</v>
      </c>
      <c r="E2182" s="16" t="s">
        <v>2964</v>
      </c>
      <c r="F2182" s="30" t="s">
        <v>810</v>
      </c>
      <c r="G2182" s="30">
        <v>1002</v>
      </c>
      <c r="H2182" s="30">
        <v>4</v>
      </c>
      <c r="I2182" s="30">
        <v>12237.28</v>
      </c>
      <c r="J2182" s="38">
        <v>42644</v>
      </c>
      <c r="K2182" s="30">
        <v>9880</v>
      </c>
      <c r="L2182" s="19">
        <f>DAY(Таблица14[[#This Row],[Д/проводки]])</f>
        <v>1</v>
      </c>
      <c r="M2182" s="19">
        <f>MONTH(Таблица14[[#This Row],[Д/проводки]])</f>
        <v>10</v>
      </c>
      <c r="N2182" s="19">
        <f>YEAR(Таблица14[[#This Row],[Д/проводки]])</f>
        <v>2016</v>
      </c>
    </row>
    <row r="2183" spans="1:14" x14ac:dyDescent="0.25">
      <c r="A2183" s="30">
        <v>654804</v>
      </c>
      <c r="B2183" s="30" t="s">
        <v>636</v>
      </c>
      <c r="C2183" s="16" t="s">
        <v>3149</v>
      </c>
      <c r="D2183" s="16">
        <v>16</v>
      </c>
      <c r="E2183" s="16" t="s">
        <v>2950</v>
      </c>
      <c r="F2183" s="30" t="s">
        <v>810</v>
      </c>
      <c r="G2183" s="30">
        <v>1002</v>
      </c>
      <c r="H2183" s="30">
        <v>4</v>
      </c>
      <c r="I2183" s="30">
        <v>12237.28</v>
      </c>
      <c r="J2183" s="38">
        <v>42644</v>
      </c>
      <c r="K2183" s="30">
        <v>9880</v>
      </c>
      <c r="L2183" s="19">
        <f>DAY(Таблица14[[#This Row],[Д/проводки]])</f>
        <v>1</v>
      </c>
      <c r="M2183" s="19">
        <f>MONTH(Таблица14[[#This Row],[Д/проводки]])</f>
        <v>10</v>
      </c>
      <c r="N2183" s="19">
        <f>YEAR(Таблица14[[#This Row],[Д/проводки]])</f>
        <v>2016</v>
      </c>
    </row>
    <row r="2184" spans="1:14" x14ac:dyDescent="0.25">
      <c r="A2184" s="30">
        <v>938155</v>
      </c>
      <c r="B2184" s="30" t="s">
        <v>973</v>
      </c>
      <c r="C2184" s="16" t="s">
        <v>3131</v>
      </c>
      <c r="D2184" s="16">
        <v>15</v>
      </c>
      <c r="E2184" s="16" t="s">
        <v>2949</v>
      </c>
      <c r="F2184" s="30" t="s">
        <v>811</v>
      </c>
      <c r="G2184" s="30">
        <v>1001</v>
      </c>
      <c r="H2184" s="30">
        <v>1</v>
      </c>
      <c r="I2184" s="30">
        <v>1350.35</v>
      </c>
      <c r="J2184" s="38">
        <v>42645</v>
      </c>
      <c r="K2184" s="30">
        <v>1230</v>
      </c>
      <c r="L2184" s="19">
        <f>DAY(Таблица14[[#This Row],[Д/проводки]])</f>
        <v>2</v>
      </c>
      <c r="M2184" s="19">
        <f>MONTH(Таблица14[[#This Row],[Д/проводки]])</f>
        <v>10</v>
      </c>
      <c r="N2184" s="19">
        <f>YEAR(Таблица14[[#This Row],[Д/проводки]])</f>
        <v>2016</v>
      </c>
    </row>
    <row r="2185" spans="1:14" x14ac:dyDescent="0.25">
      <c r="A2185" s="30">
        <v>408910</v>
      </c>
      <c r="B2185" s="30" t="s">
        <v>638</v>
      </c>
      <c r="C2185" s="16" t="s">
        <v>2988</v>
      </c>
      <c r="D2185" s="16">
        <v>16</v>
      </c>
      <c r="E2185" s="16" t="s">
        <v>2950</v>
      </c>
      <c r="F2185" s="30" t="s">
        <v>810</v>
      </c>
      <c r="G2185" s="30">
        <v>1002</v>
      </c>
      <c r="H2185" s="30">
        <v>4</v>
      </c>
      <c r="I2185" s="30">
        <v>10847.44</v>
      </c>
      <c r="J2185" s="38">
        <v>42645</v>
      </c>
      <c r="K2185" s="30">
        <v>15960</v>
      </c>
      <c r="L2185" s="19">
        <f>DAY(Таблица14[[#This Row],[Д/проводки]])</f>
        <v>2</v>
      </c>
      <c r="M2185" s="19">
        <f>MONTH(Таблица14[[#This Row],[Д/проводки]])</f>
        <v>10</v>
      </c>
      <c r="N2185" s="19">
        <f>YEAR(Таблица14[[#This Row],[Д/проводки]])</f>
        <v>2016</v>
      </c>
    </row>
    <row r="2186" spans="1:14" x14ac:dyDescent="0.25">
      <c r="A2186" s="30">
        <v>2039704</v>
      </c>
      <c r="B2186" s="30" t="s">
        <v>1041</v>
      </c>
      <c r="C2186" s="16" t="s">
        <v>899</v>
      </c>
      <c r="D2186" s="16">
        <v>14</v>
      </c>
      <c r="E2186" s="16" t="s">
        <v>2938</v>
      </c>
      <c r="F2186" s="30" t="s">
        <v>811</v>
      </c>
      <c r="G2186" s="30">
        <v>1002</v>
      </c>
      <c r="H2186" s="30">
        <v>4</v>
      </c>
      <c r="I2186" s="30">
        <v>3386.24</v>
      </c>
      <c r="J2186" s="38">
        <v>42646</v>
      </c>
      <c r="K2186" s="30">
        <v>5108</v>
      </c>
      <c r="L2186" s="19">
        <f>DAY(Таблица14[[#This Row],[Д/проводки]])</f>
        <v>3</v>
      </c>
      <c r="M2186" s="19">
        <f>MONTH(Таблица14[[#This Row],[Д/проводки]])</f>
        <v>10</v>
      </c>
      <c r="N2186" s="19">
        <f>YEAR(Таблица14[[#This Row],[Д/проводки]])</f>
        <v>2016</v>
      </c>
    </row>
    <row r="2187" spans="1:14" x14ac:dyDescent="0.25">
      <c r="A2187" s="30">
        <v>40147</v>
      </c>
      <c r="B2187" s="30" t="s">
        <v>181</v>
      </c>
      <c r="C2187" s="16" t="s">
        <v>2954</v>
      </c>
      <c r="D2187" s="16">
        <v>15</v>
      </c>
      <c r="E2187" s="16" t="s">
        <v>2937</v>
      </c>
      <c r="F2187" s="30" t="s">
        <v>810</v>
      </c>
      <c r="G2187" s="30">
        <v>1001</v>
      </c>
      <c r="H2187" s="30">
        <v>4</v>
      </c>
      <c r="I2187" s="30">
        <v>8559.32</v>
      </c>
      <c r="J2187" s="38">
        <v>42647</v>
      </c>
      <c r="K2187" s="30">
        <v>13160</v>
      </c>
      <c r="L2187" s="19">
        <f>DAY(Таблица14[[#This Row],[Д/проводки]])</f>
        <v>4</v>
      </c>
      <c r="M2187" s="19">
        <f>MONTH(Таблица14[[#This Row],[Д/проводки]])</f>
        <v>10</v>
      </c>
      <c r="N2187" s="19">
        <f>YEAR(Таблица14[[#This Row],[Д/проводки]])</f>
        <v>2016</v>
      </c>
    </row>
    <row r="2188" spans="1:14" x14ac:dyDescent="0.25">
      <c r="A2188" s="30">
        <v>661644</v>
      </c>
      <c r="B2188" s="30" t="s">
        <v>682</v>
      </c>
      <c r="C2188" s="16" t="s">
        <v>877</v>
      </c>
      <c r="D2188" s="16">
        <v>16</v>
      </c>
      <c r="E2188" s="16" t="s">
        <v>2950</v>
      </c>
      <c r="F2188" s="30" t="s">
        <v>810</v>
      </c>
      <c r="G2188" s="30">
        <v>1002</v>
      </c>
      <c r="H2188" s="30">
        <v>4</v>
      </c>
      <c r="I2188" s="30">
        <v>10339</v>
      </c>
      <c r="J2188" s="38">
        <v>42647</v>
      </c>
      <c r="K2188" s="30">
        <v>15960</v>
      </c>
      <c r="L2188" s="19">
        <f>DAY(Таблица14[[#This Row],[Д/проводки]])</f>
        <v>4</v>
      </c>
      <c r="M2188" s="19">
        <f>MONTH(Таблица14[[#This Row],[Д/проводки]])</f>
        <v>10</v>
      </c>
      <c r="N2188" s="19">
        <f>YEAR(Таблица14[[#This Row],[Д/проводки]])</f>
        <v>2016</v>
      </c>
    </row>
    <row r="2189" spans="1:14" x14ac:dyDescent="0.25">
      <c r="A2189" s="30">
        <v>2039701</v>
      </c>
      <c r="B2189" s="30" t="s">
        <v>1037</v>
      </c>
      <c r="C2189" s="16" t="s">
        <v>3133</v>
      </c>
      <c r="D2189" s="16">
        <v>13</v>
      </c>
      <c r="E2189" s="16" t="s">
        <v>3206</v>
      </c>
      <c r="F2189" s="30" t="s">
        <v>811</v>
      </c>
      <c r="G2189" s="30">
        <v>1001</v>
      </c>
      <c r="H2189" s="30">
        <v>4</v>
      </c>
      <c r="I2189" s="30">
        <v>2007.32</v>
      </c>
      <c r="J2189" s="38">
        <v>42648</v>
      </c>
      <c r="K2189" s="30">
        <v>2984</v>
      </c>
      <c r="L2189" s="19">
        <f>DAY(Таблица14[[#This Row],[Д/проводки]])</f>
        <v>5</v>
      </c>
      <c r="M2189" s="19">
        <f>MONTH(Таблица14[[#This Row],[Д/проводки]])</f>
        <v>10</v>
      </c>
      <c r="N2189" s="19">
        <f>YEAR(Таблица14[[#This Row],[Д/проводки]])</f>
        <v>2016</v>
      </c>
    </row>
    <row r="2190" spans="1:14" x14ac:dyDescent="0.25">
      <c r="A2190" s="30">
        <v>2039703</v>
      </c>
      <c r="B2190" s="30" t="s">
        <v>1042</v>
      </c>
      <c r="C2190" s="16" t="s">
        <v>927</v>
      </c>
      <c r="D2190" s="16">
        <v>14</v>
      </c>
      <c r="E2190" s="16" t="s">
        <v>2941</v>
      </c>
      <c r="F2190" s="30" t="s">
        <v>811</v>
      </c>
      <c r="G2190" s="30">
        <v>1002</v>
      </c>
      <c r="H2190" s="30">
        <v>4</v>
      </c>
      <c r="I2190" s="30">
        <v>2517.3200000000002</v>
      </c>
      <c r="J2190" s="38">
        <v>42648</v>
      </c>
      <c r="K2190" s="30">
        <v>3732</v>
      </c>
      <c r="L2190" s="19">
        <f>DAY(Таблица14[[#This Row],[Д/проводки]])</f>
        <v>5</v>
      </c>
      <c r="M2190" s="19">
        <f>MONTH(Таблица14[[#This Row],[Д/проводки]])</f>
        <v>10</v>
      </c>
      <c r="N2190" s="19">
        <f>YEAR(Таблица14[[#This Row],[Д/проводки]])</f>
        <v>2016</v>
      </c>
    </row>
    <row r="2191" spans="1:14" x14ac:dyDescent="0.25">
      <c r="A2191" s="30">
        <v>447809</v>
      </c>
      <c r="B2191" s="30" t="s">
        <v>873</v>
      </c>
      <c r="C2191" s="16" t="s">
        <v>872</v>
      </c>
      <c r="D2191" s="16">
        <v>15</v>
      </c>
      <c r="E2191" s="16" t="s">
        <v>2948</v>
      </c>
      <c r="F2191" s="30" t="s">
        <v>811</v>
      </c>
      <c r="G2191" s="30">
        <v>1002</v>
      </c>
      <c r="H2191" s="30">
        <v>1</v>
      </c>
      <c r="I2191" s="30">
        <v>1140.31</v>
      </c>
      <c r="J2191" s="38">
        <v>42649</v>
      </c>
      <c r="K2191" s="30">
        <v>1419</v>
      </c>
      <c r="L2191" s="19">
        <f>DAY(Таблица14[[#This Row],[Д/проводки]])</f>
        <v>6</v>
      </c>
      <c r="M2191" s="19">
        <f>MONTH(Таблица14[[#This Row],[Д/проводки]])</f>
        <v>10</v>
      </c>
      <c r="N2191" s="19">
        <f>YEAR(Таблица14[[#This Row],[Д/проводки]])</f>
        <v>2016</v>
      </c>
    </row>
    <row r="2192" spans="1:14" x14ac:dyDescent="0.25">
      <c r="A2192" s="30">
        <v>799520</v>
      </c>
      <c r="B2192" s="30" t="s">
        <v>925</v>
      </c>
      <c r="C2192" s="16" t="s">
        <v>3144</v>
      </c>
      <c r="D2192" s="16">
        <v>14</v>
      </c>
      <c r="E2192" s="16" t="s">
        <v>2941</v>
      </c>
      <c r="F2192" s="30" t="s">
        <v>811</v>
      </c>
      <c r="G2192" s="30">
        <v>1002</v>
      </c>
      <c r="H2192" s="30">
        <v>2</v>
      </c>
      <c r="I2192" s="30">
        <v>1196.32</v>
      </c>
      <c r="J2192" s="38">
        <v>42649</v>
      </c>
      <c r="K2192" s="30">
        <v>1788</v>
      </c>
      <c r="L2192" s="19">
        <f>DAY(Таблица14[[#This Row],[Д/проводки]])</f>
        <v>6</v>
      </c>
      <c r="M2192" s="19">
        <f>MONTH(Таблица14[[#This Row],[Д/проводки]])</f>
        <v>10</v>
      </c>
      <c r="N2192" s="19">
        <f>YEAR(Таблица14[[#This Row],[Д/проводки]])</f>
        <v>2016</v>
      </c>
    </row>
    <row r="2193" spans="1:14" x14ac:dyDescent="0.25">
      <c r="A2193" s="30">
        <v>2039703</v>
      </c>
      <c r="B2193" s="30" t="s">
        <v>1042</v>
      </c>
      <c r="C2193" s="16" t="s">
        <v>927</v>
      </c>
      <c r="D2193" s="16">
        <v>14</v>
      </c>
      <c r="E2193" s="16" t="s">
        <v>2941</v>
      </c>
      <c r="F2193" s="30" t="s">
        <v>811</v>
      </c>
      <c r="G2193" s="30">
        <v>1002</v>
      </c>
      <c r="H2193" s="30">
        <v>4</v>
      </c>
      <c r="I2193" s="30">
        <v>2517.36</v>
      </c>
      <c r="J2193" s="38">
        <v>42649</v>
      </c>
      <c r="K2193" s="30">
        <v>3732</v>
      </c>
      <c r="L2193" s="19">
        <f>DAY(Таблица14[[#This Row],[Д/проводки]])</f>
        <v>6</v>
      </c>
      <c r="M2193" s="19">
        <f>MONTH(Таблица14[[#This Row],[Д/проводки]])</f>
        <v>10</v>
      </c>
      <c r="N2193" s="19">
        <f>YEAR(Таблица14[[#This Row],[Д/проводки]])</f>
        <v>2016</v>
      </c>
    </row>
    <row r="2194" spans="1:14" x14ac:dyDescent="0.25">
      <c r="A2194" s="30">
        <v>665751</v>
      </c>
      <c r="B2194" s="30" t="s">
        <v>642</v>
      </c>
      <c r="C2194" s="16" t="s">
        <v>2988</v>
      </c>
      <c r="D2194" s="16">
        <v>16</v>
      </c>
      <c r="E2194" s="16" t="s">
        <v>2950</v>
      </c>
      <c r="F2194" s="30" t="s">
        <v>810</v>
      </c>
      <c r="G2194" s="30">
        <v>1001</v>
      </c>
      <c r="H2194" s="30">
        <v>4</v>
      </c>
      <c r="I2194" s="30">
        <v>10000</v>
      </c>
      <c r="J2194" s="38">
        <v>42651</v>
      </c>
      <c r="K2194" s="30">
        <v>15960</v>
      </c>
      <c r="L2194" s="19">
        <f>DAY(Таблица14[[#This Row],[Д/проводки]])</f>
        <v>8</v>
      </c>
      <c r="M2194" s="19">
        <f>MONTH(Таблица14[[#This Row],[Д/проводки]])</f>
        <v>10</v>
      </c>
      <c r="N2194" s="19">
        <f>YEAR(Таблица14[[#This Row],[Д/проводки]])</f>
        <v>2016</v>
      </c>
    </row>
    <row r="2195" spans="1:14" x14ac:dyDescent="0.25">
      <c r="A2195" s="30">
        <v>905864</v>
      </c>
      <c r="B2195" s="30" t="s">
        <v>974</v>
      </c>
      <c r="C2195" s="16" t="s">
        <v>3155</v>
      </c>
      <c r="D2195" s="16">
        <v>16</v>
      </c>
      <c r="E2195" s="16" t="s">
        <v>2950</v>
      </c>
      <c r="F2195" s="30" t="s">
        <v>811</v>
      </c>
      <c r="G2195" s="30">
        <v>1001</v>
      </c>
      <c r="H2195" s="30">
        <v>4</v>
      </c>
      <c r="I2195" s="30">
        <v>3650.64</v>
      </c>
      <c r="J2195" s="38">
        <v>42651</v>
      </c>
      <c r="K2195" s="30">
        <v>4156</v>
      </c>
      <c r="L2195" s="19">
        <f>DAY(Таблица14[[#This Row],[Д/проводки]])</f>
        <v>8</v>
      </c>
      <c r="M2195" s="19">
        <f>MONTH(Таблица14[[#This Row],[Д/проводки]])</f>
        <v>10</v>
      </c>
      <c r="N2195" s="19">
        <f>YEAR(Таблица14[[#This Row],[Д/проводки]])</f>
        <v>2016</v>
      </c>
    </row>
    <row r="2196" spans="1:14" x14ac:dyDescent="0.25">
      <c r="A2196" s="30">
        <v>2039701</v>
      </c>
      <c r="B2196" s="30" t="s">
        <v>1037</v>
      </c>
      <c r="C2196" s="16" t="s">
        <v>3133</v>
      </c>
      <c r="D2196" s="16">
        <v>13</v>
      </c>
      <c r="E2196" s="16" t="s">
        <v>3206</v>
      </c>
      <c r="F2196" s="30" t="s">
        <v>811</v>
      </c>
      <c r="G2196" s="30">
        <v>1001</v>
      </c>
      <c r="H2196" s="30">
        <v>4</v>
      </c>
      <c r="I2196" s="30">
        <v>2007.32</v>
      </c>
      <c r="J2196" s="38">
        <v>42651</v>
      </c>
      <c r="K2196" s="30">
        <v>2984</v>
      </c>
      <c r="L2196" s="19">
        <f>DAY(Таблица14[[#This Row],[Д/проводки]])</f>
        <v>8</v>
      </c>
      <c r="M2196" s="19">
        <f>MONTH(Таблица14[[#This Row],[Д/проводки]])</f>
        <v>10</v>
      </c>
      <c r="N2196" s="19">
        <f>YEAR(Таблица14[[#This Row],[Д/проводки]])</f>
        <v>2016</v>
      </c>
    </row>
    <row r="2197" spans="1:14" x14ac:dyDescent="0.25">
      <c r="A2197" s="30">
        <v>408797</v>
      </c>
      <c r="B2197" s="30" t="s">
        <v>63</v>
      </c>
      <c r="C2197" s="16" t="s">
        <v>2953</v>
      </c>
      <c r="D2197" s="16">
        <v>14</v>
      </c>
      <c r="E2197" s="16" t="s">
        <v>2938</v>
      </c>
      <c r="F2197" s="30" t="s">
        <v>810</v>
      </c>
      <c r="G2197" s="30">
        <v>1002</v>
      </c>
      <c r="H2197" s="30">
        <v>4</v>
      </c>
      <c r="I2197" s="30">
        <v>7406.76</v>
      </c>
      <c r="J2197" s="38">
        <v>42651</v>
      </c>
      <c r="K2197" s="30">
        <v>10960</v>
      </c>
      <c r="L2197" s="19">
        <f>DAY(Таблица14[[#This Row],[Д/проводки]])</f>
        <v>8</v>
      </c>
      <c r="M2197" s="19">
        <f>MONTH(Таблица14[[#This Row],[Д/проводки]])</f>
        <v>10</v>
      </c>
      <c r="N2197" s="19">
        <f>YEAR(Таблица14[[#This Row],[Д/проводки]])</f>
        <v>2016</v>
      </c>
    </row>
    <row r="2198" spans="1:14" x14ac:dyDescent="0.25">
      <c r="A2198" s="30">
        <v>2019860</v>
      </c>
      <c r="B2198" s="30" t="s">
        <v>1143</v>
      </c>
      <c r="C2198" s="16" t="s">
        <v>2963</v>
      </c>
      <c r="D2198" s="16">
        <v>15</v>
      </c>
      <c r="E2198" s="16" t="s">
        <v>2937</v>
      </c>
      <c r="F2198" s="30" t="s">
        <v>811</v>
      </c>
      <c r="G2198" s="30">
        <v>1002</v>
      </c>
      <c r="H2198" s="30">
        <v>4</v>
      </c>
      <c r="I2198" s="30">
        <v>4219.16</v>
      </c>
      <c r="J2198" s="38">
        <v>42651</v>
      </c>
      <c r="K2198" s="30">
        <v>6208</v>
      </c>
      <c r="L2198" s="19">
        <f>DAY(Таблица14[[#This Row],[Д/проводки]])</f>
        <v>8</v>
      </c>
      <c r="M2198" s="19">
        <f>MONTH(Таблица14[[#This Row],[Д/проводки]])</f>
        <v>10</v>
      </c>
      <c r="N2198" s="19">
        <f>YEAR(Таблица14[[#This Row],[Д/проводки]])</f>
        <v>2016</v>
      </c>
    </row>
    <row r="2199" spans="1:14" x14ac:dyDescent="0.25">
      <c r="A2199" s="30">
        <v>2019860</v>
      </c>
      <c r="B2199" s="30" t="s">
        <v>1143</v>
      </c>
      <c r="C2199" s="16" t="s">
        <v>2963</v>
      </c>
      <c r="D2199" s="16">
        <v>15</v>
      </c>
      <c r="E2199" s="16" t="s">
        <v>2937</v>
      </c>
      <c r="F2199" s="30" t="s">
        <v>811</v>
      </c>
      <c r="G2199" s="30">
        <v>1001</v>
      </c>
      <c r="H2199" s="30">
        <v>8</v>
      </c>
      <c r="I2199" s="30">
        <v>8294.8799999999992</v>
      </c>
      <c r="J2199" s="38">
        <v>42652</v>
      </c>
      <c r="K2199" s="30">
        <v>12416</v>
      </c>
      <c r="L2199" s="19">
        <f>DAY(Таблица14[[#This Row],[Д/проводки]])</f>
        <v>9</v>
      </c>
      <c r="M2199" s="19">
        <f>MONTH(Таблица14[[#This Row],[Д/проводки]])</f>
        <v>10</v>
      </c>
      <c r="N2199" s="19">
        <f>YEAR(Таблица14[[#This Row],[Д/проводки]])</f>
        <v>2016</v>
      </c>
    </row>
    <row r="2200" spans="1:14" x14ac:dyDescent="0.25">
      <c r="A2200" s="30">
        <v>2039703</v>
      </c>
      <c r="B2200" s="30" t="s">
        <v>1042</v>
      </c>
      <c r="C2200" s="16" t="s">
        <v>927</v>
      </c>
      <c r="D2200" s="16">
        <v>14</v>
      </c>
      <c r="E2200" s="16" t="s">
        <v>2941</v>
      </c>
      <c r="F2200" s="30" t="s">
        <v>811</v>
      </c>
      <c r="G2200" s="30">
        <v>1001</v>
      </c>
      <c r="H2200" s="30">
        <v>4</v>
      </c>
      <c r="I2200" s="30">
        <v>2511.56</v>
      </c>
      <c r="J2200" s="38">
        <v>42652</v>
      </c>
      <c r="K2200" s="30">
        <v>3732</v>
      </c>
      <c r="L2200" s="19">
        <f>DAY(Таблица14[[#This Row],[Д/проводки]])</f>
        <v>9</v>
      </c>
      <c r="M2200" s="19">
        <f>MONTH(Таблица14[[#This Row],[Д/проводки]])</f>
        <v>10</v>
      </c>
      <c r="N2200" s="19">
        <f>YEAR(Таблица14[[#This Row],[Д/проводки]])</f>
        <v>2016</v>
      </c>
    </row>
    <row r="2201" spans="1:14" x14ac:dyDescent="0.25">
      <c r="A2201" s="30">
        <v>408787</v>
      </c>
      <c r="B2201" s="30" t="s">
        <v>52</v>
      </c>
      <c r="C2201" s="16" t="s">
        <v>2961</v>
      </c>
      <c r="D2201" s="16">
        <v>14</v>
      </c>
      <c r="E2201" s="16" t="s">
        <v>2938</v>
      </c>
      <c r="F2201" s="30" t="s">
        <v>810</v>
      </c>
      <c r="G2201" s="30">
        <v>1002</v>
      </c>
      <c r="H2201" s="30">
        <v>4</v>
      </c>
      <c r="I2201" s="30">
        <v>7406.76</v>
      </c>
      <c r="J2201" s="38">
        <v>42652</v>
      </c>
      <c r="K2201" s="30">
        <v>10960</v>
      </c>
      <c r="L2201" s="19">
        <f>DAY(Таблица14[[#This Row],[Д/проводки]])</f>
        <v>9</v>
      </c>
      <c r="M2201" s="19">
        <f>MONTH(Таблица14[[#This Row],[Д/проводки]])</f>
        <v>10</v>
      </c>
      <c r="N2201" s="19">
        <f>YEAR(Таблица14[[#This Row],[Д/проводки]])</f>
        <v>2016</v>
      </c>
    </row>
    <row r="2202" spans="1:14" x14ac:dyDescent="0.25">
      <c r="A2202" s="30">
        <v>2019860</v>
      </c>
      <c r="B2202" s="30" t="s">
        <v>1143</v>
      </c>
      <c r="C2202" s="16" t="s">
        <v>2963</v>
      </c>
      <c r="D2202" s="16">
        <v>15</v>
      </c>
      <c r="E2202" s="16" t="s">
        <v>2937</v>
      </c>
      <c r="F2202" s="30" t="s">
        <v>811</v>
      </c>
      <c r="G2202" s="30">
        <v>1002</v>
      </c>
      <c r="H2202" s="30">
        <v>4</v>
      </c>
      <c r="I2202" s="30">
        <v>4219.2</v>
      </c>
      <c r="J2202" s="38">
        <v>42652</v>
      </c>
      <c r="K2202" s="30">
        <v>6208</v>
      </c>
      <c r="L2202" s="19">
        <f>DAY(Таблица14[[#This Row],[Д/проводки]])</f>
        <v>9</v>
      </c>
      <c r="M2202" s="19">
        <f>MONTH(Таблица14[[#This Row],[Д/проводки]])</f>
        <v>10</v>
      </c>
      <c r="N2202" s="19">
        <f>YEAR(Таблица14[[#This Row],[Д/проводки]])</f>
        <v>2016</v>
      </c>
    </row>
    <row r="2203" spans="1:14" x14ac:dyDescent="0.25">
      <c r="A2203" s="30">
        <v>2039702</v>
      </c>
      <c r="B2203" s="30" t="s">
        <v>1039</v>
      </c>
      <c r="C2203" s="16" t="s">
        <v>3129</v>
      </c>
      <c r="D2203" s="16">
        <v>13</v>
      </c>
      <c r="E2203" s="16" t="s">
        <v>3206</v>
      </c>
      <c r="F2203" s="30" t="s">
        <v>811</v>
      </c>
      <c r="G2203" s="30">
        <v>1002</v>
      </c>
      <c r="H2203" s="30">
        <v>2</v>
      </c>
      <c r="I2203" s="30">
        <v>996.48</v>
      </c>
      <c r="J2203" s="38">
        <v>42652</v>
      </c>
      <c r="K2203" s="30">
        <v>1512</v>
      </c>
      <c r="L2203" s="19">
        <f>DAY(Таблица14[[#This Row],[Д/проводки]])</f>
        <v>9</v>
      </c>
      <c r="M2203" s="19">
        <f>MONTH(Таблица14[[#This Row],[Д/проводки]])</f>
        <v>10</v>
      </c>
      <c r="N2203" s="19">
        <f>YEAR(Таблица14[[#This Row],[Д/проводки]])</f>
        <v>2016</v>
      </c>
    </row>
    <row r="2204" spans="1:14" x14ac:dyDescent="0.25">
      <c r="A2204" s="30">
        <v>2039703</v>
      </c>
      <c r="B2204" s="30" t="s">
        <v>1042</v>
      </c>
      <c r="C2204" s="16" t="s">
        <v>927</v>
      </c>
      <c r="D2204" s="16">
        <v>14</v>
      </c>
      <c r="E2204" s="16" t="s">
        <v>2941</v>
      </c>
      <c r="F2204" s="30" t="s">
        <v>811</v>
      </c>
      <c r="G2204" s="30">
        <v>1002</v>
      </c>
      <c r="H2204" s="30">
        <v>4</v>
      </c>
      <c r="I2204" s="30">
        <v>2517.3200000000002</v>
      </c>
      <c r="J2204" s="38">
        <v>42652</v>
      </c>
      <c r="K2204" s="30">
        <v>3732</v>
      </c>
      <c r="L2204" s="19">
        <f>DAY(Таблица14[[#This Row],[Д/проводки]])</f>
        <v>9</v>
      </c>
      <c r="M2204" s="19">
        <f>MONTH(Таблица14[[#This Row],[Д/проводки]])</f>
        <v>10</v>
      </c>
      <c r="N2204" s="19">
        <f>YEAR(Таблица14[[#This Row],[Д/проводки]])</f>
        <v>2016</v>
      </c>
    </row>
    <row r="2205" spans="1:14" x14ac:dyDescent="0.25">
      <c r="A2205" s="30">
        <v>445811</v>
      </c>
      <c r="B2205" s="30" t="s">
        <v>921</v>
      </c>
      <c r="C2205" s="16" t="s">
        <v>3133</v>
      </c>
      <c r="D2205" s="16">
        <v>13</v>
      </c>
      <c r="E2205" s="16" t="s">
        <v>3206</v>
      </c>
      <c r="F2205" s="30" t="s">
        <v>811</v>
      </c>
      <c r="G2205" s="30">
        <v>1001</v>
      </c>
      <c r="H2205" s="30">
        <v>4</v>
      </c>
      <c r="I2205" s="30">
        <v>2021.8</v>
      </c>
      <c r="J2205" s="38">
        <v>42653</v>
      </c>
      <c r="K2205" s="30">
        <v>2848</v>
      </c>
      <c r="L2205" s="19">
        <f>DAY(Таблица14[[#This Row],[Д/проводки]])</f>
        <v>10</v>
      </c>
      <c r="M2205" s="19">
        <f>MONTH(Таблица14[[#This Row],[Д/проводки]])</f>
        <v>10</v>
      </c>
      <c r="N2205" s="19">
        <f>YEAR(Таблица14[[#This Row],[Д/проводки]])</f>
        <v>2016</v>
      </c>
    </row>
    <row r="2206" spans="1:14" x14ac:dyDescent="0.25">
      <c r="A2206" s="30">
        <v>2039701</v>
      </c>
      <c r="B2206" s="30" t="s">
        <v>1037</v>
      </c>
      <c r="C2206" s="16" t="s">
        <v>3133</v>
      </c>
      <c r="D2206" s="16">
        <v>13</v>
      </c>
      <c r="E2206" s="16" t="s">
        <v>3206</v>
      </c>
      <c r="F2206" s="30" t="s">
        <v>811</v>
      </c>
      <c r="G2206" s="30">
        <v>1001</v>
      </c>
      <c r="H2206" s="30">
        <v>4</v>
      </c>
      <c r="I2206" s="30">
        <v>2007.32</v>
      </c>
      <c r="J2206" s="38">
        <v>42653</v>
      </c>
      <c r="K2206" s="30">
        <v>2984</v>
      </c>
      <c r="L2206" s="19">
        <f>DAY(Таблица14[[#This Row],[Д/проводки]])</f>
        <v>10</v>
      </c>
      <c r="M2206" s="19">
        <f>MONTH(Таблица14[[#This Row],[Д/проводки]])</f>
        <v>10</v>
      </c>
      <c r="N2206" s="19">
        <f>YEAR(Таблица14[[#This Row],[Д/проводки]])</f>
        <v>2016</v>
      </c>
    </row>
    <row r="2207" spans="1:14" x14ac:dyDescent="0.25">
      <c r="A2207" s="30">
        <v>2039702</v>
      </c>
      <c r="B2207" s="30" t="s">
        <v>1039</v>
      </c>
      <c r="C2207" s="16" t="s">
        <v>3129</v>
      </c>
      <c r="D2207" s="16">
        <v>13</v>
      </c>
      <c r="E2207" s="16" t="s">
        <v>3206</v>
      </c>
      <c r="F2207" s="30" t="s">
        <v>811</v>
      </c>
      <c r="G2207" s="30">
        <v>1001</v>
      </c>
      <c r="H2207" s="30">
        <v>1</v>
      </c>
      <c r="I2207" s="30">
        <v>497.89</v>
      </c>
      <c r="J2207" s="38">
        <v>42653</v>
      </c>
      <c r="K2207" s="30">
        <v>756</v>
      </c>
      <c r="L2207" s="19">
        <f>DAY(Таблица14[[#This Row],[Д/проводки]])</f>
        <v>10</v>
      </c>
      <c r="M2207" s="19">
        <f>MONTH(Таблица14[[#This Row],[Д/проводки]])</f>
        <v>10</v>
      </c>
      <c r="N2207" s="19">
        <f>YEAR(Таблица14[[#This Row],[Д/проводки]])</f>
        <v>2016</v>
      </c>
    </row>
    <row r="2208" spans="1:14" x14ac:dyDescent="0.25">
      <c r="A2208" s="30">
        <v>2065049</v>
      </c>
      <c r="B2208" s="30" t="s">
        <v>1084</v>
      </c>
      <c r="C2208" s="16" t="s">
        <v>2956</v>
      </c>
      <c r="D2208" s="16">
        <v>15</v>
      </c>
      <c r="E2208" s="16" t="s">
        <v>2948</v>
      </c>
      <c r="F2208" s="30" t="s">
        <v>810</v>
      </c>
      <c r="G2208" s="30">
        <v>1001</v>
      </c>
      <c r="H2208" s="30">
        <v>4</v>
      </c>
      <c r="I2208" s="30">
        <v>9000</v>
      </c>
      <c r="J2208" s="38">
        <v>42653</v>
      </c>
      <c r="K2208" s="30">
        <v>13160</v>
      </c>
      <c r="L2208" s="19">
        <f>DAY(Таблица14[[#This Row],[Д/проводки]])</f>
        <v>10</v>
      </c>
      <c r="M2208" s="19">
        <f>MONTH(Таблица14[[#This Row],[Д/проводки]])</f>
        <v>10</v>
      </c>
      <c r="N2208" s="19">
        <f>YEAR(Таблица14[[#This Row],[Д/проводки]])</f>
        <v>2016</v>
      </c>
    </row>
    <row r="2209" spans="1:14" x14ac:dyDescent="0.25">
      <c r="A2209" s="30">
        <v>2039150</v>
      </c>
      <c r="B2209" s="30" t="s">
        <v>864</v>
      </c>
      <c r="C2209" s="16" t="s">
        <v>2940</v>
      </c>
      <c r="D2209" s="16">
        <v>15</v>
      </c>
      <c r="E2209" s="16" t="s">
        <v>2937</v>
      </c>
      <c r="F2209" s="30" t="s">
        <v>811</v>
      </c>
      <c r="G2209" s="30">
        <v>1002</v>
      </c>
      <c r="H2209" s="30">
        <v>4</v>
      </c>
      <c r="I2209" s="30">
        <v>4146.4799999999996</v>
      </c>
      <c r="J2209" s="38">
        <v>42653</v>
      </c>
      <c r="K2209" s="30">
        <v>6116</v>
      </c>
      <c r="L2209" s="19">
        <f>DAY(Таблица14[[#This Row],[Д/проводки]])</f>
        <v>10</v>
      </c>
      <c r="M2209" s="19">
        <f>MONTH(Таблица14[[#This Row],[Д/проводки]])</f>
        <v>10</v>
      </c>
      <c r="N2209" s="19">
        <f>YEAR(Таблица14[[#This Row],[Д/проводки]])</f>
        <v>2016</v>
      </c>
    </row>
    <row r="2210" spans="1:14" x14ac:dyDescent="0.25">
      <c r="A2210" s="30">
        <v>12246887</v>
      </c>
      <c r="B2210" s="30" t="s">
        <v>3218</v>
      </c>
      <c r="C2210" s="16" t="s">
        <v>3218</v>
      </c>
      <c r="D2210" s="16" t="s">
        <v>3218</v>
      </c>
      <c r="E2210" s="16" t="s">
        <v>3218</v>
      </c>
      <c r="F2210" s="16" t="s">
        <v>3218</v>
      </c>
      <c r="G2210" s="30">
        <v>1002</v>
      </c>
      <c r="H2210" s="30">
        <v>4</v>
      </c>
      <c r="I2210" s="30">
        <v>12338.8</v>
      </c>
      <c r="J2210" s="38">
        <v>42653</v>
      </c>
      <c r="K2210" s="30">
        <v>16800</v>
      </c>
      <c r="L2210" s="19">
        <f>DAY(Таблица14[[#This Row],[Д/проводки]])</f>
        <v>10</v>
      </c>
      <c r="M2210" s="19">
        <f>MONTH(Таблица14[[#This Row],[Д/проводки]])</f>
        <v>10</v>
      </c>
      <c r="N2210" s="19">
        <f>YEAR(Таблица14[[#This Row],[Д/проводки]])</f>
        <v>2016</v>
      </c>
    </row>
    <row r="2211" spans="1:14" x14ac:dyDescent="0.25">
      <c r="A2211" s="30">
        <v>2039150</v>
      </c>
      <c r="B2211" s="30" t="s">
        <v>864</v>
      </c>
      <c r="C2211" s="16" t="s">
        <v>2940</v>
      </c>
      <c r="D2211" s="16">
        <v>15</v>
      </c>
      <c r="E2211" s="16" t="s">
        <v>2937</v>
      </c>
      <c r="F2211" s="30" t="s">
        <v>811</v>
      </c>
      <c r="G2211" s="30">
        <v>1001</v>
      </c>
      <c r="H2211" s="30">
        <v>4</v>
      </c>
      <c r="I2211" s="30">
        <v>4134.24</v>
      </c>
      <c r="J2211" s="38">
        <v>42654</v>
      </c>
      <c r="K2211" s="30">
        <v>6116</v>
      </c>
      <c r="L2211" s="19">
        <f>DAY(Таблица14[[#This Row],[Д/проводки]])</f>
        <v>11</v>
      </c>
      <c r="M2211" s="19">
        <f>MONTH(Таблица14[[#This Row],[Д/проводки]])</f>
        <v>10</v>
      </c>
      <c r="N2211" s="19">
        <f>YEAR(Таблица14[[#This Row],[Д/проводки]])</f>
        <v>2016</v>
      </c>
    </row>
    <row r="2212" spans="1:14" x14ac:dyDescent="0.25">
      <c r="A2212" s="30">
        <v>665900</v>
      </c>
      <c r="B2212" s="30" t="s">
        <v>75</v>
      </c>
      <c r="C2212" s="16" t="s">
        <v>904</v>
      </c>
      <c r="D2212" s="16">
        <v>14</v>
      </c>
      <c r="E2212" s="16" t="s">
        <v>2938</v>
      </c>
      <c r="F2212" s="30" t="s">
        <v>810</v>
      </c>
      <c r="G2212" s="30">
        <v>1002</v>
      </c>
      <c r="H2212" s="30">
        <v>1</v>
      </c>
      <c r="I2212" s="30">
        <v>1762.71</v>
      </c>
      <c r="J2212" s="38">
        <v>42654</v>
      </c>
      <c r="K2212" s="30">
        <v>2740</v>
      </c>
      <c r="L2212" s="19">
        <f>DAY(Таблица14[[#This Row],[Д/проводки]])</f>
        <v>11</v>
      </c>
      <c r="M2212" s="19">
        <f>MONTH(Таблица14[[#This Row],[Д/проводки]])</f>
        <v>10</v>
      </c>
      <c r="N2212" s="19">
        <f>YEAR(Таблица14[[#This Row],[Д/проводки]])</f>
        <v>2016</v>
      </c>
    </row>
    <row r="2213" spans="1:14" x14ac:dyDescent="0.25">
      <c r="A2213" s="30">
        <v>2039150</v>
      </c>
      <c r="B2213" s="30" t="s">
        <v>864</v>
      </c>
      <c r="C2213" s="16" t="s">
        <v>2940</v>
      </c>
      <c r="D2213" s="16">
        <v>15</v>
      </c>
      <c r="E2213" s="16" t="s">
        <v>2937</v>
      </c>
      <c r="F2213" s="30" t="s">
        <v>811</v>
      </c>
      <c r="G2213" s="30">
        <v>1002</v>
      </c>
      <c r="H2213" s="30">
        <v>4</v>
      </c>
      <c r="I2213" s="30">
        <v>4146.4799999999996</v>
      </c>
      <c r="J2213" s="38">
        <v>42654</v>
      </c>
      <c r="K2213" s="30">
        <v>6116</v>
      </c>
      <c r="L2213" s="19">
        <f>DAY(Таблица14[[#This Row],[Д/проводки]])</f>
        <v>11</v>
      </c>
      <c r="M2213" s="19">
        <f>MONTH(Таблица14[[#This Row],[Д/проводки]])</f>
        <v>10</v>
      </c>
      <c r="N2213" s="19">
        <f>YEAR(Таблица14[[#This Row],[Д/проводки]])</f>
        <v>2016</v>
      </c>
    </row>
    <row r="2214" spans="1:14" x14ac:dyDescent="0.25">
      <c r="A2214" s="30">
        <v>2019860</v>
      </c>
      <c r="B2214" s="30" t="s">
        <v>1143</v>
      </c>
      <c r="C2214" s="16" t="s">
        <v>2963</v>
      </c>
      <c r="D2214" s="16">
        <v>15</v>
      </c>
      <c r="E2214" s="16" t="s">
        <v>2937</v>
      </c>
      <c r="F2214" s="30" t="s">
        <v>811</v>
      </c>
      <c r="G2214" s="30">
        <v>1001</v>
      </c>
      <c r="H2214" s="30">
        <v>4</v>
      </c>
      <c r="I2214" s="30">
        <v>4147.3999999999996</v>
      </c>
      <c r="J2214" s="38">
        <v>42655</v>
      </c>
      <c r="K2214" s="30">
        <v>6208</v>
      </c>
      <c r="L2214" s="19">
        <f>DAY(Таблица14[[#This Row],[Д/проводки]])</f>
        <v>12</v>
      </c>
      <c r="M2214" s="19">
        <f>MONTH(Таблица14[[#This Row],[Д/проводки]])</f>
        <v>10</v>
      </c>
      <c r="N2214" s="19">
        <f>YEAR(Таблица14[[#This Row],[Д/проводки]])</f>
        <v>2016</v>
      </c>
    </row>
    <row r="2215" spans="1:14" x14ac:dyDescent="0.25">
      <c r="A2215" s="30">
        <v>938847</v>
      </c>
      <c r="B2215" s="30" t="s">
        <v>631</v>
      </c>
      <c r="C2215" s="16" t="s">
        <v>2987</v>
      </c>
      <c r="D2215" s="16">
        <v>16</v>
      </c>
      <c r="E2215" s="16" t="s">
        <v>2950</v>
      </c>
      <c r="F2215" s="30" t="s">
        <v>810</v>
      </c>
      <c r="G2215" s="30">
        <v>1002</v>
      </c>
      <c r="H2215" s="30">
        <v>4</v>
      </c>
      <c r="I2215" s="30">
        <v>10847.44</v>
      </c>
      <c r="J2215" s="38">
        <v>42655</v>
      </c>
      <c r="K2215" s="30">
        <v>15960</v>
      </c>
      <c r="L2215" s="19">
        <f>DAY(Таблица14[[#This Row],[Д/проводки]])</f>
        <v>12</v>
      </c>
      <c r="M2215" s="19">
        <f>MONTH(Таблица14[[#This Row],[Д/проводки]])</f>
        <v>10</v>
      </c>
      <c r="N2215" s="19">
        <f>YEAR(Таблица14[[#This Row],[Д/проводки]])</f>
        <v>2016</v>
      </c>
    </row>
    <row r="2216" spans="1:14" x14ac:dyDescent="0.25">
      <c r="A2216" s="30">
        <v>2039150</v>
      </c>
      <c r="B2216" s="30" t="s">
        <v>864</v>
      </c>
      <c r="C2216" s="16" t="s">
        <v>2940</v>
      </c>
      <c r="D2216" s="16">
        <v>15</v>
      </c>
      <c r="E2216" s="16" t="s">
        <v>2937</v>
      </c>
      <c r="F2216" s="30" t="s">
        <v>811</v>
      </c>
      <c r="G2216" s="30">
        <v>1002</v>
      </c>
      <c r="H2216" s="30">
        <v>5</v>
      </c>
      <c r="I2216" s="30">
        <v>5183.1000000000004</v>
      </c>
      <c r="J2216" s="38">
        <v>42655</v>
      </c>
      <c r="K2216" s="30">
        <v>7645</v>
      </c>
      <c r="L2216" s="19">
        <f>DAY(Таблица14[[#This Row],[Д/проводки]])</f>
        <v>12</v>
      </c>
      <c r="M2216" s="19">
        <f>MONTH(Таблица14[[#This Row],[Д/проводки]])</f>
        <v>10</v>
      </c>
      <c r="N2216" s="19">
        <f>YEAR(Таблица14[[#This Row],[Д/проводки]])</f>
        <v>2016</v>
      </c>
    </row>
    <row r="2217" spans="1:14" x14ac:dyDescent="0.25">
      <c r="A2217" s="30">
        <v>2039703</v>
      </c>
      <c r="B2217" s="30" t="s">
        <v>1042</v>
      </c>
      <c r="C2217" s="16" t="s">
        <v>927</v>
      </c>
      <c r="D2217" s="16">
        <v>14</v>
      </c>
      <c r="E2217" s="16" t="s">
        <v>2941</v>
      </c>
      <c r="F2217" s="30" t="s">
        <v>811</v>
      </c>
      <c r="G2217" s="30">
        <v>1001</v>
      </c>
      <c r="H2217" s="30">
        <v>2</v>
      </c>
      <c r="I2217" s="30">
        <v>1255.78</v>
      </c>
      <c r="J2217" s="38">
        <v>42656</v>
      </c>
      <c r="K2217" s="30">
        <v>1866</v>
      </c>
      <c r="L2217" s="19">
        <f>DAY(Таблица14[[#This Row],[Д/проводки]])</f>
        <v>13</v>
      </c>
      <c r="M2217" s="19">
        <f>MONTH(Таблица14[[#This Row],[Д/проводки]])</f>
        <v>10</v>
      </c>
      <c r="N2217" s="19">
        <f>YEAR(Таблица14[[#This Row],[Д/проводки]])</f>
        <v>2016</v>
      </c>
    </row>
    <row r="2218" spans="1:14" x14ac:dyDescent="0.25">
      <c r="A2218" s="30">
        <v>2039703</v>
      </c>
      <c r="B2218" s="30" t="s">
        <v>1042</v>
      </c>
      <c r="C2218" s="16" t="s">
        <v>927</v>
      </c>
      <c r="D2218" s="16">
        <v>14</v>
      </c>
      <c r="E2218" s="16" t="s">
        <v>2941</v>
      </c>
      <c r="F2218" s="30" t="s">
        <v>811</v>
      </c>
      <c r="G2218" s="30">
        <v>1002</v>
      </c>
      <c r="H2218" s="30">
        <v>4</v>
      </c>
      <c r="I2218" s="30">
        <v>2517.36</v>
      </c>
      <c r="J2218" s="38">
        <v>42656</v>
      </c>
      <c r="K2218" s="30">
        <v>3732</v>
      </c>
      <c r="L2218" s="19">
        <f>DAY(Таблица14[[#This Row],[Д/проводки]])</f>
        <v>13</v>
      </c>
      <c r="M2218" s="19">
        <f>MONTH(Таблица14[[#This Row],[Д/проводки]])</f>
        <v>10</v>
      </c>
      <c r="N2218" s="19">
        <f>YEAR(Таблица14[[#This Row],[Д/проводки]])</f>
        <v>2016</v>
      </c>
    </row>
    <row r="2219" spans="1:14" x14ac:dyDescent="0.25">
      <c r="A2219" s="30">
        <v>2039701</v>
      </c>
      <c r="B2219" s="30" t="s">
        <v>1037</v>
      </c>
      <c r="C2219" s="16" t="s">
        <v>3133</v>
      </c>
      <c r="D2219" s="16">
        <v>13</v>
      </c>
      <c r="E2219" s="16" t="s">
        <v>3206</v>
      </c>
      <c r="F2219" s="30" t="s">
        <v>811</v>
      </c>
      <c r="G2219" s="30">
        <v>1001</v>
      </c>
      <c r="H2219" s="30">
        <v>8</v>
      </c>
      <c r="I2219" s="30">
        <v>4014.64</v>
      </c>
      <c r="J2219" s="38">
        <v>42657</v>
      </c>
      <c r="K2219" s="30">
        <v>5968</v>
      </c>
      <c r="L2219" s="19">
        <f>DAY(Таблица14[[#This Row],[Д/проводки]])</f>
        <v>14</v>
      </c>
      <c r="M2219" s="19">
        <f>MONTH(Таблица14[[#This Row],[Д/проводки]])</f>
        <v>10</v>
      </c>
      <c r="N2219" s="19">
        <f>YEAR(Таблица14[[#This Row],[Д/проводки]])</f>
        <v>2016</v>
      </c>
    </row>
    <row r="2220" spans="1:14" x14ac:dyDescent="0.25">
      <c r="A2220" s="30">
        <v>405710</v>
      </c>
      <c r="B2220" s="30" t="s">
        <v>772</v>
      </c>
      <c r="C2220" s="16" t="s">
        <v>2985</v>
      </c>
      <c r="D2220" s="16">
        <v>16</v>
      </c>
      <c r="E2220" s="16" t="s">
        <v>2950</v>
      </c>
      <c r="F2220" s="30" t="s">
        <v>810</v>
      </c>
      <c r="G2220" s="30">
        <v>1002</v>
      </c>
      <c r="H2220" s="30">
        <v>4</v>
      </c>
      <c r="I2220" s="30">
        <v>10847.44</v>
      </c>
      <c r="J2220" s="38">
        <v>42657</v>
      </c>
      <c r="K2220" s="30">
        <v>15960</v>
      </c>
      <c r="L2220" s="19">
        <f>DAY(Таблица14[[#This Row],[Д/проводки]])</f>
        <v>14</v>
      </c>
      <c r="M2220" s="19">
        <f>MONTH(Таблица14[[#This Row],[Д/проводки]])</f>
        <v>10</v>
      </c>
      <c r="N2220" s="19">
        <f>YEAR(Таблица14[[#This Row],[Д/проводки]])</f>
        <v>2016</v>
      </c>
    </row>
    <row r="2221" spans="1:14" x14ac:dyDescent="0.25">
      <c r="A2221" s="30">
        <v>408992</v>
      </c>
      <c r="B2221" s="30" t="s">
        <v>644</v>
      </c>
      <c r="C2221" s="16" t="s">
        <v>2988</v>
      </c>
      <c r="D2221" s="16">
        <v>16</v>
      </c>
      <c r="E2221" s="16" t="s">
        <v>2950</v>
      </c>
      <c r="F2221" s="30" t="s">
        <v>810</v>
      </c>
      <c r="G2221" s="30">
        <v>1002</v>
      </c>
      <c r="H2221" s="30">
        <v>4</v>
      </c>
      <c r="I2221" s="30">
        <v>10847.44</v>
      </c>
      <c r="J2221" s="38">
        <v>42657</v>
      </c>
      <c r="K2221" s="30">
        <v>15960</v>
      </c>
      <c r="L2221" s="19">
        <f>DAY(Таблица14[[#This Row],[Д/проводки]])</f>
        <v>14</v>
      </c>
      <c r="M2221" s="19">
        <f>MONTH(Таблица14[[#This Row],[Д/проводки]])</f>
        <v>10</v>
      </c>
      <c r="N2221" s="19">
        <f>YEAR(Таблица14[[#This Row],[Д/проводки]])</f>
        <v>2016</v>
      </c>
    </row>
    <row r="2222" spans="1:14" x14ac:dyDescent="0.25">
      <c r="A2222" s="30">
        <v>447805</v>
      </c>
      <c r="B2222" s="30" t="s">
        <v>866</v>
      </c>
      <c r="C2222" s="16" t="s">
        <v>3179</v>
      </c>
      <c r="D2222" s="16">
        <v>14</v>
      </c>
      <c r="E2222" s="16" t="s">
        <v>3211</v>
      </c>
      <c r="F2222" s="30" t="s">
        <v>811</v>
      </c>
      <c r="G2222" s="30">
        <v>1002</v>
      </c>
      <c r="H2222" s="30">
        <v>4</v>
      </c>
      <c r="I2222" s="30">
        <v>3423.72</v>
      </c>
      <c r="J2222" s="38">
        <v>42657</v>
      </c>
      <c r="K2222" s="30">
        <v>5204</v>
      </c>
      <c r="L2222" s="19">
        <f>DAY(Таблица14[[#This Row],[Д/проводки]])</f>
        <v>14</v>
      </c>
      <c r="M2222" s="19">
        <f>MONTH(Таблица14[[#This Row],[Д/проводки]])</f>
        <v>10</v>
      </c>
      <c r="N2222" s="19">
        <f>YEAR(Таблица14[[#This Row],[Д/проводки]])</f>
        <v>2016</v>
      </c>
    </row>
    <row r="2223" spans="1:14" x14ac:dyDescent="0.25">
      <c r="A2223" s="30">
        <v>661571</v>
      </c>
      <c r="B2223" s="30" t="s">
        <v>465</v>
      </c>
      <c r="C2223" s="16" t="s">
        <v>3151</v>
      </c>
      <c r="D2223" s="16">
        <v>16</v>
      </c>
      <c r="E2223" s="16" t="s">
        <v>2974</v>
      </c>
      <c r="F2223" s="30" t="s">
        <v>810</v>
      </c>
      <c r="G2223" s="30">
        <v>1002</v>
      </c>
      <c r="H2223" s="30">
        <v>4</v>
      </c>
      <c r="I2223" s="30">
        <v>10339</v>
      </c>
      <c r="J2223" s="38">
        <v>42657</v>
      </c>
      <c r="K2223" s="30">
        <v>15960</v>
      </c>
      <c r="L2223" s="19">
        <f>DAY(Таблица14[[#This Row],[Д/проводки]])</f>
        <v>14</v>
      </c>
      <c r="M2223" s="19">
        <f>MONTH(Таблица14[[#This Row],[Д/проводки]])</f>
        <v>10</v>
      </c>
      <c r="N2223" s="19">
        <f>YEAR(Таблица14[[#This Row],[Д/проводки]])</f>
        <v>2016</v>
      </c>
    </row>
    <row r="2224" spans="1:14" x14ac:dyDescent="0.25">
      <c r="A2224" s="30">
        <v>756286</v>
      </c>
      <c r="B2224" s="30" t="s">
        <v>913</v>
      </c>
      <c r="C2224" s="16" t="s">
        <v>2981</v>
      </c>
      <c r="D2224" s="16">
        <v>16</v>
      </c>
      <c r="E2224" s="16" t="s">
        <v>2964</v>
      </c>
      <c r="F2224" s="30" t="s">
        <v>811</v>
      </c>
      <c r="G2224" s="30">
        <v>1002</v>
      </c>
      <c r="H2224" s="30">
        <v>4</v>
      </c>
      <c r="I2224" s="30">
        <v>4462.91</v>
      </c>
      <c r="J2224" s="38">
        <v>42657</v>
      </c>
      <c r="K2224" s="30">
        <v>7848</v>
      </c>
      <c r="L2224" s="19">
        <f>DAY(Таблица14[[#This Row],[Д/проводки]])</f>
        <v>14</v>
      </c>
      <c r="M2224" s="19">
        <f>MONTH(Таблица14[[#This Row],[Д/проводки]])</f>
        <v>10</v>
      </c>
      <c r="N2224" s="19">
        <f>YEAR(Таблица14[[#This Row],[Д/проводки]])</f>
        <v>2016</v>
      </c>
    </row>
    <row r="2225" spans="1:14" x14ac:dyDescent="0.25">
      <c r="A2225" s="30">
        <v>2019860</v>
      </c>
      <c r="B2225" s="30" t="s">
        <v>1143</v>
      </c>
      <c r="C2225" s="16" t="s">
        <v>2963</v>
      </c>
      <c r="D2225" s="16">
        <v>15</v>
      </c>
      <c r="E2225" s="16" t="s">
        <v>2937</v>
      </c>
      <c r="F2225" s="30" t="s">
        <v>811</v>
      </c>
      <c r="G2225" s="30">
        <v>1002</v>
      </c>
      <c r="H2225" s="30">
        <v>4</v>
      </c>
      <c r="I2225" s="30">
        <v>4219.16</v>
      </c>
      <c r="J2225" s="38">
        <v>42657</v>
      </c>
      <c r="K2225" s="30">
        <v>6208</v>
      </c>
      <c r="L2225" s="19">
        <f>DAY(Таблица14[[#This Row],[Д/проводки]])</f>
        <v>14</v>
      </c>
      <c r="M2225" s="19">
        <f>MONTH(Таблица14[[#This Row],[Д/проводки]])</f>
        <v>10</v>
      </c>
      <c r="N2225" s="19">
        <f>YEAR(Таблица14[[#This Row],[Д/проводки]])</f>
        <v>2016</v>
      </c>
    </row>
    <row r="2226" spans="1:14" x14ac:dyDescent="0.25">
      <c r="A2226" s="30">
        <v>2039701</v>
      </c>
      <c r="B2226" s="30" t="s">
        <v>1037</v>
      </c>
      <c r="C2226" s="16" t="s">
        <v>3133</v>
      </c>
      <c r="D2226" s="16">
        <v>13</v>
      </c>
      <c r="E2226" s="16" t="s">
        <v>3206</v>
      </c>
      <c r="F2226" s="30" t="s">
        <v>811</v>
      </c>
      <c r="G2226" s="30">
        <v>1002</v>
      </c>
      <c r="H2226" s="30">
        <v>4</v>
      </c>
      <c r="I2226" s="30">
        <v>2013.32</v>
      </c>
      <c r="J2226" s="38">
        <v>42657</v>
      </c>
      <c r="K2226" s="30">
        <v>2984</v>
      </c>
      <c r="L2226" s="19">
        <f>DAY(Таблица14[[#This Row],[Д/проводки]])</f>
        <v>14</v>
      </c>
      <c r="M2226" s="19">
        <f>MONTH(Таблица14[[#This Row],[Д/проводки]])</f>
        <v>10</v>
      </c>
      <c r="N2226" s="19">
        <f>YEAR(Таблица14[[#This Row],[Д/проводки]])</f>
        <v>2016</v>
      </c>
    </row>
    <row r="2227" spans="1:14" x14ac:dyDescent="0.25">
      <c r="A2227" s="30">
        <v>447821</v>
      </c>
      <c r="B2227" s="30" t="s">
        <v>926</v>
      </c>
      <c r="C2227" s="16" t="s">
        <v>927</v>
      </c>
      <c r="D2227" s="16">
        <v>14</v>
      </c>
      <c r="E2227" s="16" t="s">
        <v>2941</v>
      </c>
      <c r="F2227" s="30" t="s">
        <v>811</v>
      </c>
      <c r="G2227" s="30">
        <v>1001</v>
      </c>
      <c r="H2227" s="30">
        <v>1</v>
      </c>
      <c r="I2227" s="30">
        <v>613.39</v>
      </c>
      <c r="J2227" s="38">
        <v>42658</v>
      </c>
      <c r="K2227" s="30">
        <v>869</v>
      </c>
      <c r="L2227" s="19">
        <f>DAY(Таблица14[[#This Row],[Д/проводки]])</f>
        <v>15</v>
      </c>
      <c r="M2227" s="19">
        <f>MONTH(Таблица14[[#This Row],[Д/проводки]])</f>
        <v>10</v>
      </c>
      <c r="N2227" s="19">
        <f>YEAR(Таблица14[[#This Row],[Д/проводки]])</f>
        <v>2016</v>
      </c>
    </row>
    <row r="2228" spans="1:14" x14ac:dyDescent="0.25">
      <c r="A2228" s="30">
        <v>766888</v>
      </c>
      <c r="B2228" s="30" t="s">
        <v>627</v>
      </c>
      <c r="C2228" s="16" t="s">
        <v>2987</v>
      </c>
      <c r="D2228" s="16">
        <v>16</v>
      </c>
      <c r="E2228" s="16" t="s">
        <v>2950</v>
      </c>
      <c r="F2228" s="30" t="s">
        <v>810</v>
      </c>
      <c r="G2228" s="30">
        <v>1001</v>
      </c>
      <c r="H2228" s="30">
        <v>4</v>
      </c>
      <c r="I2228" s="30">
        <v>10457.64</v>
      </c>
      <c r="J2228" s="38">
        <v>42658</v>
      </c>
      <c r="K2228" s="30">
        <v>15960</v>
      </c>
      <c r="L2228" s="19">
        <f>DAY(Таблица14[[#This Row],[Д/проводки]])</f>
        <v>15</v>
      </c>
      <c r="M2228" s="19">
        <f>MONTH(Таблица14[[#This Row],[Д/проводки]])</f>
        <v>10</v>
      </c>
      <c r="N2228" s="19">
        <f>YEAR(Таблица14[[#This Row],[Д/проводки]])</f>
        <v>2016</v>
      </c>
    </row>
    <row r="2229" spans="1:14" x14ac:dyDescent="0.25">
      <c r="A2229" s="30">
        <v>2039703</v>
      </c>
      <c r="B2229" s="30" t="s">
        <v>1042</v>
      </c>
      <c r="C2229" s="16" t="s">
        <v>927</v>
      </c>
      <c r="D2229" s="16">
        <v>14</v>
      </c>
      <c r="E2229" s="16" t="s">
        <v>2941</v>
      </c>
      <c r="F2229" s="30" t="s">
        <v>811</v>
      </c>
      <c r="G2229" s="30">
        <v>1001</v>
      </c>
      <c r="H2229" s="30">
        <v>2</v>
      </c>
      <c r="I2229" s="30">
        <v>1255.78</v>
      </c>
      <c r="J2229" s="38">
        <v>42658</v>
      </c>
      <c r="K2229" s="30">
        <v>1866</v>
      </c>
      <c r="L2229" s="19">
        <f>DAY(Таблица14[[#This Row],[Д/проводки]])</f>
        <v>15</v>
      </c>
      <c r="M2229" s="19">
        <f>MONTH(Таблица14[[#This Row],[Д/проводки]])</f>
        <v>10</v>
      </c>
      <c r="N2229" s="19">
        <f>YEAR(Таблица14[[#This Row],[Д/проводки]])</f>
        <v>2016</v>
      </c>
    </row>
    <row r="2230" spans="1:14" x14ac:dyDescent="0.25">
      <c r="A2230" s="30">
        <v>37846</v>
      </c>
      <c r="B2230" s="30" t="s">
        <v>347</v>
      </c>
      <c r="C2230" s="16" t="s">
        <v>927</v>
      </c>
      <c r="D2230" s="16">
        <v>14</v>
      </c>
      <c r="E2230" s="16" t="s">
        <v>2941</v>
      </c>
      <c r="F2230" s="30" t="s">
        <v>810</v>
      </c>
      <c r="G2230" s="30">
        <v>1002</v>
      </c>
      <c r="H2230" s="30">
        <v>4</v>
      </c>
      <c r="I2230" s="30">
        <v>7406.76</v>
      </c>
      <c r="J2230" s="38">
        <v>42658</v>
      </c>
      <c r="K2230" s="30">
        <v>10960</v>
      </c>
      <c r="L2230" s="19">
        <f>DAY(Таблица14[[#This Row],[Д/проводки]])</f>
        <v>15</v>
      </c>
      <c r="M2230" s="19">
        <f>MONTH(Таблица14[[#This Row],[Д/проводки]])</f>
        <v>10</v>
      </c>
      <c r="N2230" s="19">
        <f>YEAR(Таблица14[[#This Row],[Д/проводки]])</f>
        <v>2016</v>
      </c>
    </row>
    <row r="2231" spans="1:14" x14ac:dyDescent="0.25">
      <c r="A2231" s="30">
        <v>445816</v>
      </c>
      <c r="B2231" s="30" t="s">
        <v>934</v>
      </c>
      <c r="C2231" s="16" t="s">
        <v>3129</v>
      </c>
      <c r="D2231" s="16">
        <v>13</v>
      </c>
      <c r="E2231" s="16" t="s">
        <v>3206</v>
      </c>
      <c r="F2231" s="30" t="s">
        <v>811</v>
      </c>
      <c r="G2231" s="30">
        <v>1002</v>
      </c>
      <c r="H2231" s="30">
        <v>2</v>
      </c>
      <c r="I2231" s="30">
        <v>961.56</v>
      </c>
      <c r="J2231" s="38">
        <v>42658</v>
      </c>
      <c r="K2231" s="30">
        <v>1362</v>
      </c>
      <c r="L2231" s="19">
        <f>DAY(Таблица14[[#This Row],[Д/проводки]])</f>
        <v>15</v>
      </c>
      <c r="M2231" s="19">
        <f>MONTH(Таблица14[[#This Row],[Д/проводки]])</f>
        <v>10</v>
      </c>
      <c r="N2231" s="19">
        <f>YEAR(Таблица14[[#This Row],[Д/проводки]])</f>
        <v>2016</v>
      </c>
    </row>
    <row r="2232" spans="1:14" x14ac:dyDescent="0.25">
      <c r="A2232" s="30">
        <v>2039701</v>
      </c>
      <c r="B2232" s="30" t="s">
        <v>1037</v>
      </c>
      <c r="C2232" s="16" t="s">
        <v>3133</v>
      </c>
      <c r="D2232" s="16">
        <v>13</v>
      </c>
      <c r="E2232" s="16" t="s">
        <v>3206</v>
      </c>
      <c r="F2232" s="30" t="s">
        <v>811</v>
      </c>
      <c r="G2232" s="30">
        <v>1002</v>
      </c>
      <c r="H2232" s="30">
        <v>2</v>
      </c>
      <c r="I2232" s="30">
        <v>1006.66</v>
      </c>
      <c r="J2232" s="38">
        <v>42658</v>
      </c>
      <c r="K2232" s="30">
        <v>1492</v>
      </c>
      <c r="L2232" s="19">
        <f>DAY(Таблица14[[#This Row],[Д/проводки]])</f>
        <v>15</v>
      </c>
      <c r="M2232" s="19">
        <f>MONTH(Таблица14[[#This Row],[Д/проводки]])</f>
        <v>10</v>
      </c>
      <c r="N2232" s="19">
        <f>YEAR(Таблица14[[#This Row],[Д/проводки]])</f>
        <v>2016</v>
      </c>
    </row>
    <row r="2233" spans="1:14" x14ac:dyDescent="0.25">
      <c r="A2233" s="30">
        <v>2039702</v>
      </c>
      <c r="B2233" s="30" t="s">
        <v>1039</v>
      </c>
      <c r="C2233" s="16" t="s">
        <v>3129</v>
      </c>
      <c r="D2233" s="16">
        <v>13</v>
      </c>
      <c r="E2233" s="16" t="s">
        <v>3206</v>
      </c>
      <c r="F2233" s="30" t="s">
        <v>811</v>
      </c>
      <c r="G2233" s="30">
        <v>1002</v>
      </c>
      <c r="H2233" s="30">
        <v>4</v>
      </c>
      <c r="I2233" s="30">
        <v>1992.96</v>
      </c>
      <c r="J2233" s="38">
        <v>42658</v>
      </c>
      <c r="K2233" s="30">
        <v>3024</v>
      </c>
      <c r="L2233" s="19">
        <f>DAY(Таблица14[[#This Row],[Д/проводки]])</f>
        <v>15</v>
      </c>
      <c r="M2233" s="19">
        <f>MONTH(Таблица14[[#This Row],[Д/проводки]])</f>
        <v>10</v>
      </c>
      <c r="N2233" s="19">
        <f>YEAR(Таблица14[[#This Row],[Д/проводки]])</f>
        <v>2016</v>
      </c>
    </row>
    <row r="2234" spans="1:14" x14ac:dyDescent="0.25">
      <c r="A2234" s="30">
        <v>2039703</v>
      </c>
      <c r="B2234" s="30" t="s">
        <v>1042</v>
      </c>
      <c r="C2234" s="16" t="s">
        <v>927</v>
      </c>
      <c r="D2234" s="16">
        <v>14</v>
      </c>
      <c r="E2234" s="16" t="s">
        <v>2941</v>
      </c>
      <c r="F2234" s="30" t="s">
        <v>811</v>
      </c>
      <c r="G2234" s="30">
        <v>1002</v>
      </c>
      <c r="H2234" s="30">
        <v>4</v>
      </c>
      <c r="I2234" s="30">
        <v>2517.3200000000002</v>
      </c>
      <c r="J2234" s="38">
        <v>42658</v>
      </c>
      <c r="K2234" s="30">
        <v>3732</v>
      </c>
      <c r="L2234" s="19">
        <f>DAY(Таблица14[[#This Row],[Д/проводки]])</f>
        <v>15</v>
      </c>
      <c r="M2234" s="19">
        <f>MONTH(Таблица14[[#This Row],[Д/проводки]])</f>
        <v>10</v>
      </c>
      <c r="N2234" s="19">
        <f>YEAR(Таблица14[[#This Row],[Д/проводки]])</f>
        <v>2016</v>
      </c>
    </row>
    <row r="2235" spans="1:14" x14ac:dyDescent="0.25">
      <c r="A2235" s="30">
        <v>763969</v>
      </c>
      <c r="B2235" s="30" t="s">
        <v>687</v>
      </c>
      <c r="C2235" s="16" t="s">
        <v>877</v>
      </c>
      <c r="D2235" s="16">
        <v>16</v>
      </c>
      <c r="E2235" s="16" t="s">
        <v>2950</v>
      </c>
      <c r="F2235" s="30" t="s">
        <v>810</v>
      </c>
      <c r="G2235" s="30">
        <v>1001</v>
      </c>
      <c r="H2235" s="30">
        <v>4</v>
      </c>
      <c r="I2235" s="30">
        <v>10491.52</v>
      </c>
      <c r="J2235" s="38">
        <v>42659</v>
      </c>
      <c r="K2235" s="30">
        <v>15960</v>
      </c>
      <c r="L2235" s="19">
        <f>DAY(Таблица14[[#This Row],[Д/проводки]])</f>
        <v>16</v>
      </c>
      <c r="M2235" s="19">
        <f>MONTH(Таблица14[[#This Row],[Д/проводки]])</f>
        <v>10</v>
      </c>
      <c r="N2235" s="19">
        <f>YEAR(Таблица14[[#This Row],[Д/проводки]])</f>
        <v>2016</v>
      </c>
    </row>
    <row r="2236" spans="1:14" x14ac:dyDescent="0.25">
      <c r="A2236" s="30">
        <v>876264</v>
      </c>
      <c r="B2236" s="30" t="s">
        <v>961</v>
      </c>
      <c r="C2236" s="16" t="s">
        <v>962</v>
      </c>
      <c r="D2236" s="16">
        <v>16</v>
      </c>
      <c r="E2236" s="16" t="s">
        <v>2950</v>
      </c>
      <c r="F2236" s="30" t="s">
        <v>811</v>
      </c>
      <c r="G2236" s="30">
        <v>1001</v>
      </c>
      <c r="H2236" s="30">
        <v>1</v>
      </c>
      <c r="I2236" s="30">
        <v>1370.34</v>
      </c>
      <c r="J2236" s="38">
        <v>42659</v>
      </c>
      <c r="K2236" s="30">
        <v>1967</v>
      </c>
      <c r="L2236" s="19">
        <f>DAY(Таблица14[[#This Row],[Д/проводки]])</f>
        <v>16</v>
      </c>
      <c r="M2236" s="19">
        <f>MONTH(Таблица14[[#This Row],[Д/проводки]])</f>
        <v>10</v>
      </c>
      <c r="N2236" s="19">
        <f>YEAR(Таблица14[[#This Row],[Д/проводки]])</f>
        <v>2016</v>
      </c>
    </row>
    <row r="2237" spans="1:14" x14ac:dyDescent="0.25">
      <c r="A2237" s="30">
        <v>2039696</v>
      </c>
      <c r="B2237" s="30" t="s">
        <v>1028</v>
      </c>
      <c r="C2237" s="16" t="s">
        <v>3016</v>
      </c>
      <c r="D2237" s="16">
        <v>15</v>
      </c>
      <c r="E2237" s="16" t="s">
        <v>2946</v>
      </c>
      <c r="F2237" s="30" t="s">
        <v>811</v>
      </c>
      <c r="G2237" s="30">
        <v>1001</v>
      </c>
      <c r="H2237" s="30">
        <v>4</v>
      </c>
      <c r="I2237" s="30">
        <v>5652.4</v>
      </c>
      <c r="J2237" s="38">
        <v>42659</v>
      </c>
      <c r="K2237" s="30">
        <v>8336</v>
      </c>
      <c r="L2237" s="19">
        <f>DAY(Таблица14[[#This Row],[Д/проводки]])</f>
        <v>16</v>
      </c>
      <c r="M2237" s="19">
        <f>MONTH(Таблица14[[#This Row],[Д/проводки]])</f>
        <v>10</v>
      </c>
      <c r="N2237" s="19">
        <f>YEAR(Таблица14[[#This Row],[Д/проводки]])</f>
        <v>2016</v>
      </c>
    </row>
    <row r="2238" spans="1:14" x14ac:dyDescent="0.25">
      <c r="A2238" s="30">
        <v>2039701</v>
      </c>
      <c r="B2238" s="30" t="s">
        <v>1037</v>
      </c>
      <c r="C2238" s="16" t="s">
        <v>3133</v>
      </c>
      <c r="D2238" s="16">
        <v>13</v>
      </c>
      <c r="E2238" s="16" t="s">
        <v>3206</v>
      </c>
      <c r="F2238" s="30" t="s">
        <v>811</v>
      </c>
      <c r="G2238" s="30">
        <v>1001</v>
      </c>
      <c r="H2238" s="30">
        <v>2</v>
      </c>
      <c r="I2238" s="30">
        <v>1003.66</v>
      </c>
      <c r="J2238" s="38">
        <v>42659</v>
      </c>
      <c r="K2238" s="30">
        <v>1492</v>
      </c>
      <c r="L2238" s="19">
        <f>DAY(Таблица14[[#This Row],[Д/проводки]])</f>
        <v>16</v>
      </c>
      <c r="M2238" s="19">
        <f>MONTH(Таблица14[[#This Row],[Д/проводки]])</f>
        <v>10</v>
      </c>
      <c r="N2238" s="19">
        <f>YEAR(Таблица14[[#This Row],[Д/проводки]])</f>
        <v>2016</v>
      </c>
    </row>
    <row r="2239" spans="1:14" x14ac:dyDescent="0.25">
      <c r="A2239" s="30">
        <v>669733</v>
      </c>
      <c r="B2239" s="30" t="s">
        <v>650</v>
      </c>
      <c r="C2239" s="16" t="s">
        <v>2988</v>
      </c>
      <c r="D2239" s="16">
        <v>16</v>
      </c>
      <c r="E2239" s="16" t="s">
        <v>2950</v>
      </c>
      <c r="F2239" s="30" t="s">
        <v>810</v>
      </c>
      <c r="G2239" s="30">
        <v>1002</v>
      </c>
      <c r="H2239" s="30">
        <v>4</v>
      </c>
      <c r="I2239" s="30">
        <v>10369.48</v>
      </c>
      <c r="J2239" s="38">
        <v>42659</v>
      </c>
      <c r="K2239" s="30">
        <v>7340</v>
      </c>
      <c r="L2239" s="19">
        <f>DAY(Таблица14[[#This Row],[Д/проводки]])</f>
        <v>16</v>
      </c>
      <c r="M2239" s="19">
        <f>MONTH(Таблица14[[#This Row],[Д/проводки]])</f>
        <v>10</v>
      </c>
      <c r="N2239" s="19">
        <f>YEAR(Таблица14[[#This Row],[Д/проводки]])</f>
        <v>2016</v>
      </c>
    </row>
    <row r="2240" spans="1:14" x14ac:dyDescent="0.25">
      <c r="A2240" s="30">
        <v>895248</v>
      </c>
      <c r="B2240" s="30" t="s">
        <v>902</v>
      </c>
      <c r="C2240" s="16" t="s">
        <v>899</v>
      </c>
      <c r="D2240" s="16">
        <v>14</v>
      </c>
      <c r="E2240" s="16" t="s">
        <v>2938</v>
      </c>
      <c r="F2240" s="30" t="s">
        <v>811</v>
      </c>
      <c r="G2240" s="30">
        <v>1002</v>
      </c>
      <c r="H2240" s="30">
        <v>2</v>
      </c>
      <c r="I2240" s="30">
        <v>1796.96</v>
      </c>
      <c r="J2240" s="38">
        <v>42659</v>
      </c>
      <c r="K2240" s="30">
        <v>2650</v>
      </c>
      <c r="L2240" s="19">
        <f>DAY(Таблица14[[#This Row],[Д/проводки]])</f>
        <v>16</v>
      </c>
      <c r="M2240" s="19">
        <f>MONTH(Таблица14[[#This Row],[Д/проводки]])</f>
        <v>10</v>
      </c>
      <c r="N2240" s="19">
        <f>YEAR(Таблица14[[#This Row],[Д/проводки]])</f>
        <v>2016</v>
      </c>
    </row>
    <row r="2241" spans="1:14" x14ac:dyDescent="0.25">
      <c r="A2241" s="30">
        <v>445811</v>
      </c>
      <c r="B2241" s="30" t="s">
        <v>921</v>
      </c>
      <c r="C2241" s="16" t="s">
        <v>3133</v>
      </c>
      <c r="D2241" s="16">
        <v>13</v>
      </c>
      <c r="E2241" s="16" t="s">
        <v>3206</v>
      </c>
      <c r="F2241" s="30" t="s">
        <v>811</v>
      </c>
      <c r="G2241" s="30">
        <v>1001</v>
      </c>
      <c r="H2241" s="30">
        <v>4</v>
      </c>
      <c r="I2241" s="30">
        <v>2021.8</v>
      </c>
      <c r="J2241" s="38">
        <v>42660</v>
      </c>
      <c r="K2241" s="30">
        <v>2848</v>
      </c>
      <c r="L2241" s="19">
        <f>DAY(Таблица14[[#This Row],[Д/проводки]])</f>
        <v>17</v>
      </c>
      <c r="M2241" s="19">
        <f>MONTH(Таблица14[[#This Row],[Д/проводки]])</f>
        <v>10</v>
      </c>
      <c r="N2241" s="19">
        <f>YEAR(Таблица14[[#This Row],[Д/проводки]])</f>
        <v>2016</v>
      </c>
    </row>
    <row r="2242" spans="1:14" x14ac:dyDescent="0.25">
      <c r="A2242" s="30">
        <v>2065054</v>
      </c>
      <c r="B2242" s="30" t="s">
        <v>3234</v>
      </c>
      <c r="C2242" s="16" t="s">
        <v>2962</v>
      </c>
      <c r="D2242" s="16">
        <v>15</v>
      </c>
      <c r="E2242" s="16" t="s">
        <v>2937</v>
      </c>
      <c r="F2242" s="30" t="s">
        <v>810</v>
      </c>
      <c r="G2242" s="30">
        <v>1001</v>
      </c>
      <c r="H2242" s="30">
        <v>4</v>
      </c>
      <c r="I2242" s="30">
        <v>8288.1200000000008</v>
      </c>
      <c r="J2242" s="38">
        <v>42660</v>
      </c>
      <c r="K2242" s="30">
        <v>13160</v>
      </c>
      <c r="L2242" s="19">
        <f>DAY(Таблица14[[#This Row],[Д/проводки]])</f>
        <v>17</v>
      </c>
      <c r="M2242" s="19">
        <f>MONTH(Таблица14[[#This Row],[Д/проводки]])</f>
        <v>10</v>
      </c>
      <c r="N2242" s="19">
        <f>YEAR(Таблица14[[#This Row],[Д/проводки]])</f>
        <v>2016</v>
      </c>
    </row>
    <row r="2243" spans="1:14" x14ac:dyDescent="0.25">
      <c r="A2243" s="30">
        <v>666026</v>
      </c>
      <c r="B2243" s="30" t="s">
        <v>290</v>
      </c>
      <c r="C2243" s="16" t="s">
        <v>3197</v>
      </c>
      <c r="D2243" s="16">
        <v>16</v>
      </c>
      <c r="E2243" s="16" t="s">
        <v>3212</v>
      </c>
      <c r="F2243" s="30" t="s">
        <v>810</v>
      </c>
      <c r="G2243" s="30">
        <v>1002</v>
      </c>
      <c r="H2243" s="30">
        <v>4</v>
      </c>
      <c r="I2243" s="30">
        <v>10339</v>
      </c>
      <c r="J2243" s="38">
        <v>42660</v>
      </c>
      <c r="K2243" s="30">
        <v>15960</v>
      </c>
      <c r="L2243" s="19">
        <f>DAY(Таблица14[[#This Row],[Д/проводки]])</f>
        <v>17</v>
      </c>
      <c r="M2243" s="19">
        <f>MONTH(Таблица14[[#This Row],[Д/проводки]])</f>
        <v>10</v>
      </c>
      <c r="N2243" s="19">
        <f>YEAR(Таблица14[[#This Row],[Д/проводки]])</f>
        <v>2016</v>
      </c>
    </row>
    <row r="2244" spans="1:14" x14ac:dyDescent="0.25">
      <c r="A2244" s="30">
        <v>941464</v>
      </c>
      <c r="B2244" s="30" t="s">
        <v>923</v>
      </c>
      <c r="C2244" s="16" t="s">
        <v>3133</v>
      </c>
      <c r="D2244" s="16">
        <v>13</v>
      </c>
      <c r="E2244" s="16" t="s">
        <v>3206</v>
      </c>
      <c r="F2244" s="30" t="s">
        <v>811</v>
      </c>
      <c r="G2244" s="30">
        <v>1002</v>
      </c>
      <c r="H2244" s="30">
        <v>4</v>
      </c>
      <c r="I2244" s="30">
        <v>1910.04</v>
      </c>
      <c r="J2244" s="38">
        <v>42660</v>
      </c>
      <c r="K2244" s="30">
        <v>2768</v>
      </c>
      <c r="L2244" s="19">
        <f>DAY(Таблица14[[#This Row],[Д/проводки]])</f>
        <v>17</v>
      </c>
      <c r="M2244" s="19">
        <f>MONTH(Таблица14[[#This Row],[Д/проводки]])</f>
        <v>10</v>
      </c>
      <c r="N2244" s="19">
        <f>YEAR(Таблица14[[#This Row],[Д/проводки]])</f>
        <v>2016</v>
      </c>
    </row>
    <row r="2245" spans="1:14" x14ac:dyDescent="0.25">
      <c r="A2245" s="30">
        <v>2039701</v>
      </c>
      <c r="B2245" s="30" t="s">
        <v>1037</v>
      </c>
      <c r="C2245" s="16" t="s">
        <v>3133</v>
      </c>
      <c r="D2245" s="16">
        <v>13</v>
      </c>
      <c r="E2245" s="16" t="s">
        <v>3206</v>
      </c>
      <c r="F2245" s="30" t="s">
        <v>811</v>
      </c>
      <c r="G2245" s="30">
        <v>1002</v>
      </c>
      <c r="H2245" s="30">
        <v>3</v>
      </c>
      <c r="I2245" s="30">
        <v>1509.99</v>
      </c>
      <c r="J2245" s="38">
        <v>42660</v>
      </c>
      <c r="K2245" s="30">
        <v>2238</v>
      </c>
      <c r="L2245" s="19">
        <f>DAY(Таблица14[[#This Row],[Д/проводки]])</f>
        <v>17</v>
      </c>
      <c r="M2245" s="19">
        <f>MONTH(Таблица14[[#This Row],[Д/проводки]])</f>
        <v>10</v>
      </c>
      <c r="N2245" s="19">
        <f>YEAR(Таблица14[[#This Row],[Д/проводки]])</f>
        <v>2016</v>
      </c>
    </row>
    <row r="2246" spans="1:14" x14ac:dyDescent="0.25">
      <c r="A2246" s="30">
        <v>2039701</v>
      </c>
      <c r="B2246" s="30" t="s">
        <v>1037</v>
      </c>
      <c r="C2246" s="16" t="s">
        <v>3133</v>
      </c>
      <c r="D2246" s="16">
        <v>13</v>
      </c>
      <c r="E2246" s="16" t="s">
        <v>3206</v>
      </c>
      <c r="F2246" s="30" t="s">
        <v>811</v>
      </c>
      <c r="G2246" s="30">
        <v>1001</v>
      </c>
      <c r="H2246" s="30">
        <v>4</v>
      </c>
      <c r="I2246" s="30">
        <v>2007.32</v>
      </c>
      <c r="J2246" s="38">
        <v>42661</v>
      </c>
      <c r="K2246" s="30">
        <v>2984</v>
      </c>
      <c r="L2246" s="19">
        <f>DAY(Таблица14[[#This Row],[Д/проводки]])</f>
        <v>18</v>
      </c>
      <c r="M2246" s="19">
        <f>MONTH(Таблица14[[#This Row],[Д/проводки]])</f>
        <v>10</v>
      </c>
      <c r="N2246" s="19">
        <f>YEAR(Таблица14[[#This Row],[Д/проводки]])</f>
        <v>2016</v>
      </c>
    </row>
    <row r="2247" spans="1:14" x14ac:dyDescent="0.25">
      <c r="A2247" s="30">
        <v>940253</v>
      </c>
      <c r="B2247" s="30" t="s">
        <v>888</v>
      </c>
      <c r="C2247" s="16" t="s">
        <v>2954</v>
      </c>
      <c r="D2247" s="16">
        <v>15</v>
      </c>
      <c r="E2247" s="16" t="s">
        <v>2937</v>
      </c>
      <c r="F2247" s="30" t="s">
        <v>811</v>
      </c>
      <c r="G2247" s="30">
        <v>1002</v>
      </c>
      <c r="H2247" s="30">
        <v>4</v>
      </c>
      <c r="I2247" s="30">
        <v>4215.5200000000004</v>
      </c>
      <c r="J2247" s="38">
        <v>42661</v>
      </c>
      <c r="K2247" s="30">
        <v>6216</v>
      </c>
      <c r="L2247" s="19">
        <f>DAY(Таблица14[[#This Row],[Д/проводки]])</f>
        <v>18</v>
      </c>
      <c r="M2247" s="19">
        <f>MONTH(Таблица14[[#This Row],[Д/проводки]])</f>
        <v>10</v>
      </c>
      <c r="N2247" s="19">
        <f>YEAR(Таблица14[[#This Row],[Д/проводки]])</f>
        <v>2016</v>
      </c>
    </row>
    <row r="2248" spans="1:14" x14ac:dyDescent="0.25">
      <c r="A2248" s="30">
        <v>2019860</v>
      </c>
      <c r="B2248" s="30" t="s">
        <v>1143</v>
      </c>
      <c r="C2248" s="16" t="s">
        <v>2963</v>
      </c>
      <c r="D2248" s="16">
        <v>15</v>
      </c>
      <c r="E2248" s="16" t="s">
        <v>2937</v>
      </c>
      <c r="F2248" s="30" t="s">
        <v>811</v>
      </c>
      <c r="G2248" s="30">
        <v>1002</v>
      </c>
      <c r="H2248" s="30">
        <v>2</v>
      </c>
      <c r="I2248" s="30">
        <v>2109.6</v>
      </c>
      <c r="J2248" s="38">
        <v>42661</v>
      </c>
      <c r="K2248" s="30">
        <v>3104</v>
      </c>
      <c r="L2248" s="19">
        <f>DAY(Таблица14[[#This Row],[Д/проводки]])</f>
        <v>18</v>
      </c>
      <c r="M2248" s="19">
        <f>MONTH(Таблица14[[#This Row],[Д/проводки]])</f>
        <v>10</v>
      </c>
      <c r="N2248" s="19">
        <f>YEAR(Таблица14[[#This Row],[Д/проводки]])</f>
        <v>2016</v>
      </c>
    </row>
    <row r="2249" spans="1:14" x14ac:dyDescent="0.25">
      <c r="A2249" s="30">
        <v>2039700</v>
      </c>
      <c r="B2249" s="30" t="s">
        <v>1035</v>
      </c>
      <c r="C2249" s="16" t="s">
        <v>2963</v>
      </c>
      <c r="D2249" s="16">
        <v>15</v>
      </c>
      <c r="E2249" s="16" t="s">
        <v>2937</v>
      </c>
      <c r="F2249" s="30" t="s">
        <v>811</v>
      </c>
      <c r="G2249" s="30">
        <v>1002</v>
      </c>
      <c r="H2249" s="30">
        <v>1</v>
      </c>
      <c r="I2249" s="30">
        <v>1061.53</v>
      </c>
      <c r="J2249" s="38">
        <v>42661</v>
      </c>
      <c r="K2249" s="30">
        <v>1554</v>
      </c>
      <c r="L2249" s="19">
        <f>DAY(Таблица14[[#This Row],[Д/проводки]])</f>
        <v>18</v>
      </c>
      <c r="M2249" s="19">
        <f>MONTH(Таблица14[[#This Row],[Д/проводки]])</f>
        <v>10</v>
      </c>
      <c r="N2249" s="19">
        <f>YEAR(Таблица14[[#This Row],[Д/проводки]])</f>
        <v>2016</v>
      </c>
    </row>
    <row r="2250" spans="1:14" x14ac:dyDescent="0.25">
      <c r="A2250" s="30">
        <v>2039703</v>
      </c>
      <c r="B2250" s="30" t="s">
        <v>1042</v>
      </c>
      <c r="C2250" s="16" t="s">
        <v>927</v>
      </c>
      <c r="D2250" s="16">
        <v>14</v>
      </c>
      <c r="E2250" s="16" t="s">
        <v>2941</v>
      </c>
      <c r="F2250" s="30" t="s">
        <v>811</v>
      </c>
      <c r="G2250" s="30">
        <v>1002</v>
      </c>
      <c r="H2250" s="30">
        <v>4</v>
      </c>
      <c r="I2250" s="30">
        <v>2517.36</v>
      </c>
      <c r="J2250" s="38">
        <v>42661</v>
      </c>
      <c r="K2250" s="30">
        <v>3732</v>
      </c>
      <c r="L2250" s="19">
        <f>DAY(Таблица14[[#This Row],[Д/проводки]])</f>
        <v>18</v>
      </c>
      <c r="M2250" s="19">
        <f>MONTH(Таблица14[[#This Row],[Д/проводки]])</f>
        <v>10</v>
      </c>
      <c r="N2250" s="19">
        <f>YEAR(Таблица14[[#This Row],[Д/проводки]])</f>
        <v>2016</v>
      </c>
    </row>
    <row r="2251" spans="1:14" x14ac:dyDescent="0.25">
      <c r="A2251" s="30">
        <v>408850</v>
      </c>
      <c r="B2251" s="30" t="s">
        <v>270</v>
      </c>
      <c r="C2251" s="16" t="s">
        <v>2952</v>
      </c>
      <c r="D2251" s="16">
        <v>15</v>
      </c>
      <c r="E2251" s="16" t="s">
        <v>2948</v>
      </c>
      <c r="F2251" s="30" t="s">
        <v>810</v>
      </c>
      <c r="G2251" s="30">
        <v>1001</v>
      </c>
      <c r="H2251" s="30">
        <v>4</v>
      </c>
      <c r="I2251" s="30">
        <v>8694.92</v>
      </c>
      <c r="J2251" s="38">
        <v>42662</v>
      </c>
      <c r="K2251" s="30">
        <v>13160</v>
      </c>
      <c r="L2251" s="19">
        <f>DAY(Таблица14[[#This Row],[Д/проводки]])</f>
        <v>19</v>
      </c>
      <c r="M2251" s="19">
        <f>MONTH(Таблица14[[#This Row],[Д/проводки]])</f>
        <v>10</v>
      </c>
      <c r="N2251" s="19">
        <f>YEAR(Таблица14[[#This Row],[Д/проводки]])</f>
        <v>2016</v>
      </c>
    </row>
    <row r="2252" spans="1:14" x14ac:dyDescent="0.25">
      <c r="A2252" s="30">
        <v>940253</v>
      </c>
      <c r="B2252" s="30" t="s">
        <v>888</v>
      </c>
      <c r="C2252" s="16" t="s">
        <v>2954</v>
      </c>
      <c r="D2252" s="16">
        <v>15</v>
      </c>
      <c r="E2252" s="16" t="s">
        <v>2937</v>
      </c>
      <c r="F2252" s="30" t="s">
        <v>811</v>
      </c>
      <c r="G2252" s="30">
        <v>1001</v>
      </c>
      <c r="H2252" s="30">
        <v>4</v>
      </c>
      <c r="I2252" s="30">
        <v>4215.12</v>
      </c>
      <c r="J2252" s="38">
        <v>42662</v>
      </c>
      <c r="K2252" s="30">
        <v>6216</v>
      </c>
      <c r="L2252" s="19">
        <f>DAY(Таблица14[[#This Row],[Д/проводки]])</f>
        <v>19</v>
      </c>
      <c r="M2252" s="19">
        <f>MONTH(Таблица14[[#This Row],[Д/проводки]])</f>
        <v>10</v>
      </c>
      <c r="N2252" s="19">
        <f>YEAR(Таблица14[[#This Row],[Д/проводки]])</f>
        <v>2016</v>
      </c>
    </row>
    <row r="2253" spans="1:14" x14ac:dyDescent="0.25">
      <c r="A2253" s="30">
        <v>2039703</v>
      </c>
      <c r="B2253" s="30" t="s">
        <v>1042</v>
      </c>
      <c r="C2253" s="16" t="s">
        <v>927</v>
      </c>
      <c r="D2253" s="16">
        <v>14</v>
      </c>
      <c r="E2253" s="16" t="s">
        <v>2941</v>
      </c>
      <c r="F2253" s="30" t="s">
        <v>811</v>
      </c>
      <c r="G2253" s="30">
        <v>1001</v>
      </c>
      <c r="H2253" s="30">
        <v>12</v>
      </c>
      <c r="I2253" s="30">
        <v>7534.68</v>
      </c>
      <c r="J2253" s="38">
        <v>42662</v>
      </c>
      <c r="K2253" s="30">
        <v>11196</v>
      </c>
      <c r="L2253" s="19">
        <f>DAY(Таблица14[[#This Row],[Д/проводки]])</f>
        <v>19</v>
      </c>
      <c r="M2253" s="19">
        <f>MONTH(Таблица14[[#This Row],[Д/проводки]])</f>
        <v>10</v>
      </c>
      <c r="N2253" s="19">
        <f>YEAR(Таблица14[[#This Row],[Д/проводки]])</f>
        <v>2016</v>
      </c>
    </row>
    <row r="2254" spans="1:14" x14ac:dyDescent="0.25">
      <c r="A2254" s="30">
        <v>408885</v>
      </c>
      <c r="B2254" s="30" t="s">
        <v>241</v>
      </c>
      <c r="C2254" s="16" t="s">
        <v>2966</v>
      </c>
      <c r="D2254" s="16">
        <v>15</v>
      </c>
      <c r="E2254" s="16" t="s">
        <v>2948</v>
      </c>
      <c r="F2254" s="30" t="s">
        <v>810</v>
      </c>
      <c r="G2254" s="30">
        <v>1002</v>
      </c>
      <c r="H2254" s="30">
        <v>4</v>
      </c>
      <c r="I2254" s="30">
        <v>9000</v>
      </c>
      <c r="J2254" s="38">
        <v>42662</v>
      </c>
      <c r="K2254" s="30">
        <v>13160</v>
      </c>
      <c r="L2254" s="19">
        <f>DAY(Таблица14[[#This Row],[Д/проводки]])</f>
        <v>19</v>
      </c>
      <c r="M2254" s="19">
        <f>MONTH(Таблица14[[#This Row],[Д/проводки]])</f>
        <v>10</v>
      </c>
      <c r="N2254" s="19">
        <f>YEAR(Таблица14[[#This Row],[Д/проводки]])</f>
        <v>2016</v>
      </c>
    </row>
    <row r="2255" spans="1:14" x14ac:dyDescent="0.25">
      <c r="A2255" s="30">
        <v>2039119</v>
      </c>
      <c r="B2255" s="30" t="s">
        <v>867</v>
      </c>
      <c r="C2255" s="16" t="s">
        <v>3130</v>
      </c>
      <c r="D2255" s="16">
        <v>15</v>
      </c>
      <c r="E2255" s="16" t="s">
        <v>2948</v>
      </c>
      <c r="F2255" s="30" t="s">
        <v>811</v>
      </c>
      <c r="G2255" s="30">
        <v>1002</v>
      </c>
      <c r="H2255" s="30">
        <v>4</v>
      </c>
      <c r="I2255" s="30">
        <v>5905.12</v>
      </c>
      <c r="J2255" s="38">
        <v>42662</v>
      </c>
      <c r="K2255" s="30">
        <v>8712</v>
      </c>
      <c r="L2255" s="19">
        <f>DAY(Таблица14[[#This Row],[Д/проводки]])</f>
        <v>19</v>
      </c>
      <c r="M2255" s="19">
        <f>MONTH(Таблица14[[#This Row],[Д/проводки]])</f>
        <v>10</v>
      </c>
      <c r="N2255" s="19">
        <f>YEAR(Таблица14[[#This Row],[Д/проводки]])</f>
        <v>2016</v>
      </c>
    </row>
    <row r="2256" spans="1:14" x14ac:dyDescent="0.25">
      <c r="A2256" s="30">
        <v>2039150</v>
      </c>
      <c r="B2256" s="30" t="s">
        <v>864</v>
      </c>
      <c r="C2256" s="16" t="s">
        <v>2940</v>
      </c>
      <c r="D2256" s="16">
        <v>15</v>
      </c>
      <c r="E2256" s="16" t="s">
        <v>2937</v>
      </c>
      <c r="F2256" s="30" t="s">
        <v>811</v>
      </c>
      <c r="G2256" s="30">
        <v>1002</v>
      </c>
      <c r="H2256" s="30">
        <v>8</v>
      </c>
      <c r="I2256" s="30">
        <v>8292.9599999999991</v>
      </c>
      <c r="J2256" s="38">
        <v>42662</v>
      </c>
      <c r="K2256" s="30">
        <v>12232</v>
      </c>
      <c r="L2256" s="19">
        <f>DAY(Таблица14[[#This Row],[Д/проводки]])</f>
        <v>19</v>
      </c>
      <c r="M2256" s="19">
        <f>MONTH(Таблица14[[#This Row],[Д/проводки]])</f>
        <v>10</v>
      </c>
      <c r="N2256" s="19">
        <f>YEAR(Таблица14[[#This Row],[Д/проводки]])</f>
        <v>2016</v>
      </c>
    </row>
    <row r="2257" spans="1:14" x14ac:dyDescent="0.25">
      <c r="A2257" s="30">
        <v>2039705</v>
      </c>
      <c r="B2257" s="30" t="s">
        <v>1045</v>
      </c>
      <c r="C2257" s="16" t="s">
        <v>877</v>
      </c>
      <c r="D2257" s="16">
        <v>16</v>
      </c>
      <c r="E2257" s="16" t="s">
        <v>2950</v>
      </c>
      <c r="F2257" s="30" t="s">
        <v>811</v>
      </c>
      <c r="G2257" s="30">
        <v>1002</v>
      </c>
      <c r="H2257" s="30">
        <v>4</v>
      </c>
      <c r="I2257" s="30">
        <v>5048.5600000000004</v>
      </c>
      <c r="J2257" s="38">
        <v>42662</v>
      </c>
      <c r="K2257" s="30">
        <v>7448</v>
      </c>
      <c r="L2257" s="19">
        <f>DAY(Таблица14[[#This Row],[Д/проводки]])</f>
        <v>19</v>
      </c>
      <c r="M2257" s="19">
        <f>MONTH(Таблица14[[#This Row],[Д/проводки]])</f>
        <v>10</v>
      </c>
      <c r="N2257" s="19">
        <f>YEAR(Таблица14[[#This Row],[Д/проводки]])</f>
        <v>2016</v>
      </c>
    </row>
    <row r="2258" spans="1:14" x14ac:dyDescent="0.25">
      <c r="A2258" s="30">
        <v>12259115</v>
      </c>
      <c r="B2258" s="30" t="s">
        <v>3218</v>
      </c>
      <c r="C2258" s="16" t="s">
        <v>3218</v>
      </c>
      <c r="D2258" s="16" t="s">
        <v>3218</v>
      </c>
      <c r="E2258" s="16" t="s">
        <v>3218</v>
      </c>
      <c r="F2258" s="16" t="s">
        <v>3218</v>
      </c>
      <c r="G2258" s="30">
        <v>1002</v>
      </c>
      <c r="H2258" s="30">
        <v>4</v>
      </c>
      <c r="I2258" s="30">
        <v>6654</v>
      </c>
      <c r="J2258" s="38">
        <v>42662</v>
      </c>
      <c r="K2258" s="30">
        <v>8352</v>
      </c>
      <c r="L2258" s="19">
        <f>DAY(Таблица14[[#This Row],[Д/проводки]])</f>
        <v>19</v>
      </c>
      <c r="M2258" s="19">
        <f>MONTH(Таблица14[[#This Row],[Д/проводки]])</f>
        <v>10</v>
      </c>
      <c r="N2258" s="19">
        <f>YEAR(Таблица14[[#This Row],[Д/проводки]])</f>
        <v>2016</v>
      </c>
    </row>
    <row r="2259" spans="1:14" x14ac:dyDescent="0.25">
      <c r="A2259" s="30">
        <v>40146</v>
      </c>
      <c r="B2259" s="30" t="s">
        <v>180</v>
      </c>
      <c r="C2259" s="16" t="s">
        <v>2954</v>
      </c>
      <c r="D2259" s="16">
        <v>15</v>
      </c>
      <c r="E2259" s="16" t="s">
        <v>2937</v>
      </c>
      <c r="F2259" s="30" t="s">
        <v>810</v>
      </c>
      <c r="G2259" s="30">
        <v>1001</v>
      </c>
      <c r="H2259" s="30">
        <v>4</v>
      </c>
      <c r="I2259" s="30">
        <v>8000</v>
      </c>
      <c r="J2259" s="38">
        <v>42663</v>
      </c>
      <c r="K2259" s="30">
        <v>11960</v>
      </c>
      <c r="L2259" s="19">
        <f>DAY(Таблица14[[#This Row],[Д/проводки]])</f>
        <v>20</v>
      </c>
      <c r="M2259" s="19">
        <f>MONTH(Таблица14[[#This Row],[Д/проводки]])</f>
        <v>10</v>
      </c>
      <c r="N2259" s="19">
        <f>YEAR(Таблица14[[#This Row],[Д/проводки]])</f>
        <v>2016</v>
      </c>
    </row>
    <row r="2260" spans="1:14" x14ac:dyDescent="0.25">
      <c r="A2260" s="30">
        <v>408795</v>
      </c>
      <c r="B2260" s="30" t="s">
        <v>56</v>
      </c>
      <c r="C2260" s="16" t="s">
        <v>2953</v>
      </c>
      <c r="D2260" s="16">
        <v>14</v>
      </c>
      <c r="E2260" s="16" t="s">
        <v>2938</v>
      </c>
      <c r="F2260" s="30" t="s">
        <v>810</v>
      </c>
      <c r="G2260" s="30">
        <v>1001</v>
      </c>
      <c r="H2260" s="30">
        <v>4</v>
      </c>
      <c r="I2260" s="30">
        <v>7406.76</v>
      </c>
      <c r="J2260" s="38">
        <v>42663</v>
      </c>
      <c r="K2260" s="30">
        <v>10960</v>
      </c>
      <c r="L2260" s="19">
        <f>DAY(Таблица14[[#This Row],[Д/проводки]])</f>
        <v>20</v>
      </c>
      <c r="M2260" s="19">
        <f>MONTH(Таблица14[[#This Row],[Д/проводки]])</f>
        <v>10</v>
      </c>
      <c r="N2260" s="19">
        <f>YEAR(Таблица14[[#This Row],[Д/проводки]])</f>
        <v>2016</v>
      </c>
    </row>
    <row r="2261" spans="1:14" x14ac:dyDescent="0.25">
      <c r="A2261" s="30">
        <v>447805</v>
      </c>
      <c r="B2261" s="30" t="s">
        <v>866</v>
      </c>
      <c r="C2261" s="16" t="s">
        <v>3179</v>
      </c>
      <c r="D2261" s="16">
        <v>14</v>
      </c>
      <c r="E2261" s="16" t="s">
        <v>3211</v>
      </c>
      <c r="F2261" s="30" t="s">
        <v>811</v>
      </c>
      <c r="G2261" s="30">
        <v>1001</v>
      </c>
      <c r="H2261" s="30">
        <v>1</v>
      </c>
      <c r="I2261" s="30">
        <v>959.84</v>
      </c>
      <c r="J2261" s="38">
        <v>42663</v>
      </c>
      <c r="K2261" s="30">
        <v>1492</v>
      </c>
      <c r="L2261" s="19">
        <f>DAY(Таблица14[[#This Row],[Д/проводки]])</f>
        <v>20</v>
      </c>
      <c r="M2261" s="19">
        <f>MONTH(Таблица14[[#This Row],[Д/проводки]])</f>
        <v>10</v>
      </c>
      <c r="N2261" s="19">
        <f>YEAR(Таблица14[[#This Row],[Д/проводки]])</f>
        <v>2016</v>
      </c>
    </row>
    <row r="2262" spans="1:14" x14ac:dyDescent="0.25">
      <c r="A2262" s="30">
        <v>940253</v>
      </c>
      <c r="B2262" s="30" t="s">
        <v>888</v>
      </c>
      <c r="C2262" s="16" t="s">
        <v>2954</v>
      </c>
      <c r="D2262" s="16">
        <v>15</v>
      </c>
      <c r="E2262" s="16" t="s">
        <v>2937</v>
      </c>
      <c r="F2262" s="30" t="s">
        <v>811</v>
      </c>
      <c r="G2262" s="30">
        <v>1001</v>
      </c>
      <c r="H2262" s="30">
        <v>2</v>
      </c>
      <c r="I2262" s="30">
        <v>2107.56</v>
      </c>
      <c r="J2262" s="38">
        <v>42663</v>
      </c>
      <c r="K2262" s="30">
        <v>3108</v>
      </c>
      <c r="L2262" s="19">
        <f>DAY(Таблица14[[#This Row],[Д/проводки]])</f>
        <v>20</v>
      </c>
      <c r="M2262" s="19">
        <f>MONTH(Таблица14[[#This Row],[Д/проводки]])</f>
        <v>10</v>
      </c>
      <c r="N2262" s="19">
        <f>YEAR(Таблица14[[#This Row],[Д/проводки]])</f>
        <v>2016</v>
      </c>
    </row>
    <row r="2263" spans="1:14" x14ac:dyDescent="0.25">
      <c r="A2263" s="30">
        <v>941464</v>
      </c>
      <c r="B2263" s="30" t="s">
        <v>923</v>
      </c>
      <c r="C2263" s="16" t="s">
        <v>3133</v>
      </c>
      <c r="D2263" s="16">
        <v>13</v>
      </c>
      <c r="E2263" s="16" t="s">
        <v>3206</v>
      </c>
      <c r="F2263" s="30" t="s">
        <v>811</v>
      </c>
      <c r="G2263" s="30">
        <v>1001</v>
      </c>
      <c r="H2263" s="30">
        <v>4</v>
      </c>
      <c r="I2263" s="30">
        <v>2057.16</v>
      </c>
      <c r="J2263" s="38">
        <v>42663</v>
      </c>
      <c r="K2263" s="30">
        <v>2768</v>
      </c>
      <c r="L2263" s="19">
        <f>DAY(Таблица14[[#This Row],[Д/проводки]])</f>
        <v>20</v>
      </c>
      <c r="M2263" s="19">
        <f>MONTH(Таблица14[[#This Row],[Д/проводки]])</f>
        <v>10</v>
      </c>
      <c r="N2263" s="19">
        <f>YEAR(Таблица14[[#This Row],[Д/проводки]])</f>
        <v>2016</v>
      </c>
    </row>
    <row r="2264" spans="1:14" x14ac:dyDescent="0.25">
      <c r="A2264" s="30">
        <v>2034325</v>
      </c>
      <c r="B2264" s="30" t="s">
        <v>1010</v>
      </c>
      <c r="C2264" s="16" t="s">
        <v>2997</v>
      </c>
      <c r="D2264" s="16">
        <v>17</v>
      </c>
      <c r="E2264" s="16" t="s">
        <v>2993</v>
      </c>
      <c r="F2264" s="30" t="s">
        <v>810</v>
      </c>
      <c r="G2264" s="30">
        <v>1001</v>
      </c>
      <c r="H2264" s="30">
        <v>4</v>
      </c>
      <c r="I2264" s="30">
        <v>12847.44</v>
      </c>
      <c r="J2264" s="38">
        <v>42663</v>
      </c>
      <c r="K2264" s="30">
        <v>18760</v>
      </c>
      <c r="L2264" s="19">
        <f>DAY(Таблица14[[#This Row],[Д/проводки]])</f>
        <v>20</v>
      </c>
      <c r="M2264" s="19">
        <f>MONTH(Таблица14[[#This Row],[Д/проводки]])</f>
        <v>10</v>
      </c>
      <c r="N2264" s="19">
        <f>YEAR(Таблица14[[#This Row],[Д/проводки]])</f>
        <v>2016</v>
      </c>
    </row>
    <row r="2265" spans="1:14" x14ac:dyDescent="0.25">
      <c r="A2265" s="30">
        <v>2039701</v>
      </c>
      <c r="B2265" s="30" t="s">
        <v>1037</v>
      </c>
      <c r="C2265" s="16" t="s">
        <v>3133</v>
      </c>
      <c r="D2265" s="16">
        <v>13</v>
      </c>
      <c r="E2265" s="16" t="s">
        <v>3206</v>
      </c>
      <c r="F2265" s="30" t="s">
        <v>811</v>
      </c>
      <c r="G2265" s="30">
        <v>1001</v>
      </c>
      <c r="H2265" s="30">
        <v>4</v>
      </c>
      <c r="I2265" s="30">
        <v>2007.32</v>
      </c>
      <c r="J2265" s="38">
        <v>42663</v>
      </c>
      <c r="K2265" s="30">
        <v>2984</v>
      </c>
      <c r="L2265" s="19">
        <f>DAY(Таблица14[[#This Row],[Д/проводки]])</f>
        <v>20</v>
      </c>
      <c r="M2265" s="19">
        <f>MONTH(Таблица14[[#This Row],[Д/проводки]])</f>
        <v>10</v>
      </c>
      <c r="N2265" s="19">
        <f>YEAR(Таблица14[[#This Row],[Д/проводки]])</f>
        <v>2016</v>
      </c>
    </row>
    <row r="2266" spans="1:14" x14ac:dyDescent="0.25">
      <c r="A2266" s="30">
        <v>2039702</v>
      </c>
      <c r="B2266" s="30" t="s">
        <v>1039</v>
      </c>
      <c r="C2266" s="16" t="s">
        <v>3129</v>
      </c>
      <c r="D2266" s="16">
        <v>13</v>
      </c>
      <c r="E2266" s="16" t="s">
        <v>3206</v>
      </c>
      <c r="F2266" s="30" t="s">
        <v>811</v>
      </c>
      <c r="G2266" s="30">
        <v>1001</v>
      </c>
      <c r="H2266" s="30">
        <v>4</v>
      </c>
      <c r="I2266" s="30">
        <v>1991.56</v>
      </c>
      <c r="J2266" s="38">
        <v>42663</v>
      </c>
      <c r="K2266" s="30">
        <v>3024</v>
      </c>
      <c r="L2266" s="19">
        <f>DAY(Таблица14[[#This Row],[Д/проводки]])</f>
        <v>20</v>
      </c>
      <c r="M2266" s="19">
        <f>MONTH(Таблица14[[#This Row],[Д/проводки]])</f>
        <v>10</v>
      </c>
      <c r="N2266" s="19">
        <f>YEAR(Таблица14[[#This Row],[Д/проводки]])</f>
        <v>2016</v>
      </c>
    </row>
    <row r="2267" spans="1:14" x14ac:dyDescent="0.25">
      <c r="A2267" s="30">
        <v>2039703</v>
      </c>
      <c r="B2267" s="30" t="s">
        <v>1042</v>
      </c>
      <c r="C2267" s="16" t="s">
        <v>927</v>
      </c>
      <c r="D2267" s="16">
        <v>14</v>
      </c>
      <c r="E2267" s="16" t="s">
        <v>2941</v>
      </c>
      <c r="F2267" s="30" t="s">
        <v>811</v>
      </c>
      <c r="G2267" s="30">
        <v>1001</v>
      </c>
      <c r="H2267" s="30">
        <v>4</v>
      </c>
      <c r="I2267" s="30">
        <v>2511.56</v>
      </c>
      <c r="J2267" s="38">
        <v>42663</v>
      </c>
      <c r="K2267" s="30">
        <v>3732</v>
      </c>
      <c r="L2267" s="19">
        <f>DAY(Таблица14[[#This Row],[Д/проводки]])</f>
        <v>20</v>
      </c>
      <c r="M2267" s="19">
        <f>MONTH(Таблица14[[#This Row],[Д/проводки]])</f>
        <v>10</v>
      </c>
      <c r="N2267" s="19">
        <f>YEAR(Таблица14[[#This Row],[Д/проводки]])</f>
        <v>2016</v>
      </c>
    </row>
    <row r="2268" spans="1:14" x14ac:dyDescent="0.25">
      <c r="A2268" s="30">
        <v>12119395</v>
      </c>
      <c r="B2268" s="30" t="s">
        <v>3218</v>
      </c>
      <c r="C2268" s="16" t="s">
        <v>3218</v>
      </c>
      <c r="D2268" s="16" t="s">
        <v>3218</v>
      </c>
      <c r="E2268" s="16" t="s">
        <v>3218</v>
      </c>
      <c r="F2268" s="16" t="s">
        <v>3218</v>
      </c>
      <c r="G2268" s="30">
        <v>1001</v>
      </c>
      <c r="H2268" s="30">
        <v>4</v>
      </c>
      <c r="I2268" s="30">
        <v>8762.4</v>
      </c>
      <c r="J2268" s="38">
        <v>42663</v>
      </c>
      <c r="K2268" s="30">
        <v>9880</v>
      </c>
      <c r="L2268" s="19">
        <f>DAY(Таблица14[[#This Row],[Д/проводки]])</f>
        <v>20</v>
      </c>
      <c r="M2268" s="19">
        <f>MONTH(Таблица14[[#This Row],[Д/проводки]])</f>
        <v>10</v>
      </c>
      <c r="N2268" s="19">
        <f>YEAR(Таблица14[[#This Row],[Д/проводки]])</f>
        <v>2016</v>
      </c>
    </row>
    <row r="2269" spans="1:14" x14ac:dyDescent="0.25">
      <c r="A2269" s="30">
        <v>12259616</v>
      </c>
      <c r="B2269" s="30" t="s">
        <v>3218</v>
      </c>
      <c r="C2269" s="16" t="s">
        <v>3218</v>
      </c>
      <c r="D2269" s="16" t="s">
        <v>3218</v>
      </c>
      <c r="E2269" s="16" t="s">
        <v>3218</v>
      </c>
      <c r="F2269" s="16" t="s">
        <v>3218</v>
      </c>
      <c r="G2269" s="30">
        <v>1001</v>
      </c>
      <c r="H2269" s="30">
        <v>5</v>
      </c>
      <c r="I2269" s="30">
        <v>10953</v>
      </c>
      <c r="J2269" s="38">
        <v>42663</v>
      </c>
      <c r="K2269" s="30">
        <v>14570</v>
      </c>
      <c r="L2269" s="19">
        <f>DAY(Таблица14[[#This Row],[Д/проводки]])</f>
        <v>20</v>
      </c>
      <c r="M2269" s="19">
        <f>MONTH(Таблица14[[#This Row],[Д/проводки]])</f>
        <v>10</v>
      </c>
      <c r="N2269" s="19">
        <f>YEAR(Таблица14[[#This Row],[Д/проводки]])</f>
        <v>2016</v>
      </c>
    </row>
    <row r="2270" spans="1:14" x14ac:dyDescent="0.25">
      <c r="A2270" s="30">
        <v>445816</v>
      </c>
      <c r="B2270" s="30" t="s">
        <v>934</v>
      </c>
      <c r="C2270" s="16" t="s">
        <v>3129</v>
      </c>
      <c r="D2270" s="16">
        <v>13</v>
      </c>
      <c r="E2270" s="16" t="s">
        <v>3206</v>
      </c>
      <c r="F2270" s="30" t="s">
        <v>811</v>
      </c>
      <c r="G2270" s="30">
        <v>1002</v>
      </c>
      <c r="H2270" s="30">
        <v>2</v>
      </c>
      <c r="I2270" s="30">
        <v>961.56</v>
      </c>
      <c r="J2270" s="38">
        <v>42663</v>
      </c>
      <c r="K2270" s="30">
        <v>1362</v>
      </c>
      <c r="L2270" s="19">
        <f>DAY(Таблица14[[#This Row],[Д/проводки]])</f>
        <v>20</v>
      </c>
      <c r="M2270" s="19">
        <f>MONTH(Таблица14[[#This Row],[Д/проводки]])</f>
        <v>10</v>
      </c>
      <c r="N2270" s="19">
        <f>YEAR(Таблица14[[#This Row],[Д/проводки]])</f>
        <v>2016</v>
      </c>
    </row>
    <row r="2271" spans="1:14" x14ac:dyDescent="0.25">
      <c r="A2271" s="30">
        <v>940253</v>
      </c>
      <c r="B2271" s="30" t="s">
        <v>888</v>
      </c>
      <c r="C2271" s="16" t="s">
        <v>2954</v>
      </c>
      <c r="D2271" s="16">
        <v>15</v>
      </c>
      <c r="E2271" s="16" t="s">
        <v>2937</v>
      </c>
      <c r="F2271" s="30" t="s">
        <v>811</v>
      </c>
      <c r="G2271" s="30">
        <v>1002</v>
      </c>
      <c r="H2271" s="30">
        <v>1</v>
      </c>
      <c r="I2271" s="30">
        <v>1053.8800000000001</v>
      </c>
      <c r="J2271" s="38">
        <v>42663</v>
      </c>
      <c r="K2271" s="30">
        <v>1554</v>
      </c>
      <c r="L2271" s="19">
        <f>DAY(Таблица14[[#This Row],[Д/проводки]])</f>
        <v>20</v>
      </c>
      <c r="M2271" s="19">
        <f>MONTH(Таблица14[[#This Row],[Д/проводки]])</f>
        <v>10</v>
      </c>
      <c r="N2271" s="19">
        <f>YEAR(Таблица14[[#This Row],[Д/проводки]])</f>
        <v>2016</v>
      </c>
    </row>
    <row r="2272" spans="1:14" x14ac:dyDescent="0.25">
      <c r="A2272" s="30">
        <v>2039150</v>
      </c>
      <c r="B2272" s="30" t="s">
        <v>864</v>
      </c>
      <c r="C2272" s="16" t="s">
        <v>2940</v>
      </c>
      <c r="D2272" s="16">
        <v>15</v>
      </c>
      <c r="E2272" s="16" t="s">
        <v>2937</v>
      </c>
      <c r="F2272" s="30" t="s">
        <v>811</v>
      </c>
      <c r="G2272" s="30">
        <v>1002</v>
      </c>
      <c r="H2272" s="30">
        <v>4</v>
      </c>
      <c r="I2272" s="30">
        <v>4146.4799999999996</v>
      </c>
      <c r="J2272" s="38">
        <v>42663</v>
      </c>
      <c r="K2272" s="30">
        <v>6116</v>
      </c>
      <c r="L2272" s="19">
        <f>DAY(Таблица14[[#This Row],[Д/проводки]])</f>
        <v>20</v>
      </c>
      <c r="M2272" s="19">
        <f>MONTH(Таблица14[[#This Row],[Д/проводки]])</f>
        <v>10</v>
      </c>
      <c r="N2272" s="19">
        <f>YEAR(Таблица14[[#This Row],[Д/проводки]])</f>
        <v>2016</v>
      </c>
    </row>
    <row r="2273" spans="1:14" x14ac:dyDescent="0.25">
      <c r="A2273" s="30">
        <v>2039700</v>
      </c>
      <c r="B2273" s="30" t="s">
        <v>1035</v>
      </c>
      <c r="C2273" s="16" t="s">
        <v>2963</v>
      </c>
      <c r="D2273" s="16">
        <v>15</v>
      </c>
      <c r="E2273" s="16" t="s">
        <v>2937</v>
      </c>
      <c r="F2273" s="30" t="s">
        <v>811</v>
      </c>
      <c r="G2273" s="30">
        <v>1002</v>
      </c>
      <c r="H2273" s="30">
        <v>2</v>
      </c>
      <c r="I2273" s="30">
        <v>2123.06</v>
      </c>
      <c r="J2273" s="38">
        <v>42663</v>
      </c>
      <c r="K2273" s="30">
        <v>3108</v>
      </c>
      <c r="L2273" s="19">
        <f>DAY(Таблица14[[#This Row],[Д/проводки]])</f>
        <v>20</v>
      </c>
      <c r="M2273" s="19">
        <f>MONTH(Таблица14[[#This Row],[Д/проводки]])</f>
        <v>10</v>
      </c>
      <c r="N2273" s="19">
        <f>YEAR(Таблица14[[#This Row],[Д/проводки]])</f>
        <v>2016</v>
      </c>
    </row>
    <row r="2274" spans="1:14" x14ac:dyDescent="0.25">
      <c r="A2274" s="30">
        <v>2039701</v>
      </c>
      <c r="B2274" s="30" t="s">
        <v>1037</v>
      </c>
      <c r="C2274" s="16" t="s">
        <v>3133</v>
      </c>
      <c r="D2274" s="16">
        <v>13</v>
      </c>
      <c r="E2274" s="16" t="s">
        <v>3206</v>
      </c>
      <c r="F2274" s="30" t="s">
        <v>811</v>
      </c>
      <c r="G2274" s="30">
        <v>1002</v>
      </c>
      <c r="H2274" s="30">
        <v>4</v>
      </c>
      <c r="I2274" s="30">
        <v>2013.32</v>
      </c>
      <c r="J2274" s="38">
        <v>42663</v>
      </c>
      <c r="K2274" s="30">
        <v>2984</v>
      </c>
      <c r="L2274" s="19">
        <f>DAY(Таблица14[[#This Row],[Д/проводки]])</f>
        <v>20</v>
      </c>
      <c r="M2274" s="19">
        <f>MONTH(Таблица14[[#This Row],[Д/проводки]])</f>
        <v>10</v>
      </c>
      <c r="N2274" s="19">
        <f>YEAR(Таблица14[[#This Row],[Д/проводки]])</f>
        <v>2016</v>
      </c>
    </row>
    <row r="2275" spans="1:14" x14ac:dyDescent="0.25">
      <c r="A2275" s="30">
        <v>2039703</v>
      </c>
      <c r="B2275" s="30" t="s">
        <v>1042</v>
      </c>
      <c r="C2275" s="16" t="s">
        <v>927</v>
      </c>
      <c r="D2275" s="16">
        <v>14</v>
      </c>
      <c r="E2275" s="16" t="s">
        <v>2941</v>
      </c>
      <c r="F2275" s="30" t="s">
        <v>811</v>
      </c>
      <c r="G2275" s="30">
        <v>1002</v>
      </c>
      <c r="H2275" s="30">
        <v>6</v>
      </c>
      <c r="I2275" s="30">
        <v>3775.98</v>
      </c>
      <c r="J2275" s="38">
        <v>42663</v>
      </c>
      <c r="K2275" s="30">
        <v>5598</v>
      </c>
      <c r="L2275" s="19">
        <f>DAY(Таблица14[[#This Row],[Д/проводки]])</f>
        <v>20</v>
      </c>
      <c r="M2275" s="19">
        <f>MONTH(Таблица14[[#This Row],[Д/проводки]])</f>
        <v>10</v>
      </c>
      <c r="N2275" s="19">
        <f>YEAR(Таблица14[[#This Row],[Д/проводки]])</f>
        <v>2016</v>
      </c>
    </row>
    <row r="2276" spans="1:14" x14ac:dyDescent="0.25">
      <c r="A2276" s="30">
        <v>40146</v>
      </c>
      <c r="B2276" s="30" t="s">
        <v>180</v>
      </c>
      <c r="C2276" s="16" t="s">
        <v>2954</v>
      </c>
      <c r="D2276" s="16">
        <v>15</v>
      </c>
      <c r="E2276" s="16" t="s">
        <v>2937</v>
      </c>
      <c r="F2276" s="30" t="s">
        <v>810</v>
      </c>
      <c r="G2276" s="30">
        <v>1001</v>
      </c>
      <c r="H2276" s="30">
        <v>4</v>
      </c>
      <c r="I2276" s="30">
        <v>8000</v>
      </c>
      <c r="J2276" s="38">
        <v>42664</v>
      </c>
      <c r="K2276" s="30">
        <v>11960</v>
      </c>
      <c r="L2276" s="19">
        <f>DAY(Таблица14[[#This Row],[Д/проводки]])</f>
        <v>21</v>
      </c>
      <c r="M2276" s="19">
        <f>MONTH(Таблица14[[#This Row],[Д/проводки]])</f>
        <v>10</v>
      </c>
      <c r="N2276" s="19">
        <f>YEAR(Таблица14[[#This Row],[Д/проводки]])</f>
        <v>2016</v>
      </c>
    </row>
    <row r="2277" spans="1:14" x14ac:dyDescent="0.25">
      <c r="A2277" s="30">
        <v>940253</v>
      </c>
      <c r="B2277" s="30" t="s">
        <v>888</v>
      </c>
      <c r="C2277" s="16" t="s">
        <v>2954</v>
      </c>
      <c r="D2277" s="16">
        <v>15</v>
      </c>
      <c r="E2277" s="16" t="s">
        <v>2937</v>
      </c>
      <c r="F2277" s="30" t="s">
        <v>811</v>
      </c>
      <c r="G2277" s="30">
        <v>1001</v>
      </c>
      <c r="H2277" s="30">
        <v>4</v>
      </c>
      <c r="I2277" s="30">
        <v>4215.12</v>
      </c>
      <c r="J2277" s="38">
        <v>42664</v>
      </c>
      <c r="K2277" s="30">
        <v>6216</v>
      </c>
      <c r="L2277" s="19">
        <f>DAY(Таблица14[[#This Row],[Д/проводки]])</f>
        <v>21</v>
      </c>
      <c r="M2277" s="19">
        <f>MONTH(Таблица14[[#This Row],[Д/проводки]])</f>
        <v>10</v>
      </c>
      <c r="N2277" s="19">
        <f>YEAR(Таблица14[[#This Row],[Д/проводки]])</f>
        <v>2016</v>
      </c>
    </row>
    <row r="2278" spans="1:14" x14ac:dyDescent="0.25">
      <c r="A2278" s="30">
        <v>2031424</v>
      </c>
      <c r="B2278" s="30" t="s">
        <v>1016</v>
      </c>
      <c r="C2278" s="16" t="s">
        <v>2997</v>
      </c>
      <c r="D2278" s="16">
        <v>17</v>
      </c>
      <c r="E2278" s="16" t="s">
        <v>2993</v>
      </c>
      <c r="F2278" s="30" t="s">
        <v>810</v>
      </c>
      <c r="G2278" s="30">
        <v>1001</v>
      </c>
      <c r="H2278" s="30">
        <v>4</v>
      </c>
      <c r="I2278" s="30">
        <v>12237.28</v>
      </c>
      <c r="J2278" s="38">
        <v>42664</v>
      </c>
      <c r="K2278" s="30">
        <v>18760</v>
      </c>
      <c r="L2278" s="19">
        <f>DAY(Таблица14[[#This Row],[Д/проводки]])</f>
        <v>21</v>
      </c>
      <c r="M2278" s="19">
        <f>MONTH(Таблица14[[#This Row],[Д/проводки]])</f>
        <v>10</v>
      </c>
      <c r="N2278" s="19">
        <f>YEAR(Таблица14[[#This Row],[Д/проводки]])</f>
        <v>2016</v>
      </c>
    </row>
    <row r="2279" spans="1:14" x14ac:dyDescent="0.25">
      <c r="A2279" s="30">
        <v>2039701</v>
      </c>
      <c r="B2279" s="30" t="s">
        <v>1037</v>
      </c>
      <c r="C2279" s="16" t="s">
        <v>3133</v>
      </c>
      <c r="D2279" s="16">
        <v>13</v>
      </c>
      <c r="E2279" s="16" t="s">
        <v>3206</v>
      </c>
      <c r="F2279" s="30" t="s">
        <v>811</v>
      </c>
      <c r="G2279" s="30">
        <v>1001</v>
      </c>
      <c r="H2279" s="30">
        <v>4</v>
      </c>
      <c r="I2279" s="30">
        <v>2007.32</v>
      </c>
      <c r="J2279" s="38">
        <v>42664</v>
      </c>
      <c r="K2279" s="30">
        <v>2984</v>
      </c>
      <c r="L2279" s="19">
        <f>DAY(Таблица14[[#This Row],[Д/проводки]])</f>
        <v>21</v>
      </c>
      <c r="M2279" s="19">
        <f>MONTH(Таблица14[[#This Row],[Д/проводки]])</f>
        <v>10</v>
      </c>
      <c r="N2279" s="19">
        <f>YEAR(Таблица14[[#This Row],[Д/проводки]])</f>
        <v>2016</v>
      </c>
    </row>
    <row r="2280" spans="1:14" x14ac:dyDescent="0.25">
      <c r="A2280" s="30">
        <v>35263</v>
      </c>
      <c r="B2280" s="30" t="s">
        <v>919</v>
      </c>
      <c r="C2280" s="16" t="s">
        <v>918</v>
      </c>
      <c r="D2280" s="16">
        <v>16</v>
      </c>
      <c r="E2280" s="16" t="s">
        <v>2970</v>
      </c>
      <c r="F2280" s="30" t="s">
        <v>811</v>
      </c>
      <c r="G2280" s="30">
        <v>1002</v>
      </c>
      <c r="H2280" s="30">
        <v>4</v>
      </c>
      <c r="I2280" s="30">
        <v>3352.52</v>
      </c>
      <c r="J2280" s="38">
        <v>42664</v>
      </c>
      <c r="K2280" s="30">
        <v>4748</v>
      </c>
      <c r="L2280" s="19">
        <f>DAY(Таблица14[[#This Row],[Д/проводки]])</f>
        <v>21</v>
      </c>
      <c r="M2280" s="19">
        <f>MONTH(Таблица14[[#This Row],[Д/проводки]])</f>
        <v>10</v>
      </c>
      <c r="N2280" s="19">
        <f>YEAR(Таблица14[[#This Row],[Д/проводки]])</f>
        <v>2016</v>
      </c>
    </row>
    <row r="2281" spans="1:14" x14ac:dyDescent="0.25">
      <c r="A2281" s="30">
        <v>40146</v>
      </c>
      <c r="B2281" s="30" t="s">
        <v>180</v>
      </c>
      <c r="C2281" s="16" t="s">
        <v>2954</v>
      </c>
      <c r="D2281" s="16">
        <v>15</v>
      </c>
      <c r="E2281" s="16" t="s">
        <v>2937</v>
      </c>
      <c r="F2281" s="30" t="s">
        <v>810</v>
      </c>
      <c r="G2281" s="30">
        <v>1002</v>
      </c>
      <c r="H2281" s="30">
        <v>4</v>
      </c>
      <c r="I2281" s="30">
        <v>8000</v>
      </c>
      <c r="J2281" s="38">
        <v>42664</v>
      </c>
      <c r="K2281" s="30">
        <v>11960</v>
      </c>
      <c r="L2281" s="19">
        <f>DAY(Таблица14[[#This Row],[Д/проводки]])</f>
        <v>21</v>
      </c>
      <c r="M2281" s="19">
        <f>MONTH(Таблица14[[#This Row],[Д/проводки]])</f>
        <v>10</v>
      </c>
      <c r="N2281" s="19">
        <f>YEAR(Таблица14[[#This Row],[Д/проводки]])</f>
        <v>2016</v>
      </c>
    </row>
    <row r="2282" spans="1:14" x14ac:dyDescent="0.25">
      <c r="A2282" s="30">
        <v>447809</v>
      </c>
      <c r="B2282" s="30" t="s">
        <v>873</v>
      </c>
      <c r="C2282" s="16" t="s">
        <v>872</v>
      </c>
      <c r="D2282" s="16">
        <v>15</v>
      </c>
      <c r="E2282" s="16" t="s">
        <v>2948</v>
      </c>
      <c r="F2282" s="30" t="s">
        <v>811</v>
      </c>
      <c r="G2282" s="30">
        <v>1002</v>
      </c>
      <c r="H2282" s="30">
        <v>2</v>
      </c>
      <c r="I2282" s="30">
        <v>2450.7199999999998</v>
      </c>
      <c r="J2282" s="38">
        <v>42664</v>
      </c>
      <c r="K2282" s="30">
        <v>3614</v>
      </c>
      <c r="L2282" s="19">
        <f>DAY(Таблица14[[#This Row],[Д/проводки]])</f>
        <v>21</v>
      </c>
      <c r="M2282" s="19">
        <f>MONTH(Таблица14[[#This Row],[Д/проводки]])</f>
        <v>10</v>
      </c>
      <c r="N2282" s="19">
        <f>YEAR(Таблица14[[#This Row],[Д/проводки]])</f>
        <v>2016</v>
      </c>
    </row>
    <row r="2283" spans="1:14" x14ac:dyDescent="0.25">
      <c r="A2283" s="30">
        <v>754174</v>
      </c>
      <c r="B2283" s="30" t="s">
        <v>903</v>
      </c>
      <c r="C2283" s="16" t="s">
        <v>904</v>
      </c>
      <c r="D2283" s="16">
        <v>14</v>
      </c>
      <c r="E2283" s="16" t="s">
        <v>2938</v>
      </c>
      <c r="F2283" s="30" t="s">
        <v>811</v>
      </c>
      <c r="G2283" s="30">
        <v>1002</v>
      </c>
      <c r="H2283" s="30">
        <v>1</v>
      </c>
      <c r="I2283" s="30">
        <v>1059.32</v>
      </c>
      <c r="J2283" s="38">
        <v>42664</v>
      </c>
      <c r="K2283" s="30">
        <v>1500</v>
      </c>
      <c r="L2283" s="19">
        <f>DAY(Таблица14[[#This Row],[Д/проводки]])</f>
        <v>21</v>
      </c>
      <c r="M2283" s="19">
        <f>MONTH(Таблица14[[#This Row],[Д/проводки]])</f>
        <v>10</v>
      </c>
      <c r="N2283" s="19">
        <f>YEAR(Таблица14[[#This Row],[Д/проводки]])</f>
        <v>2016</v>
      </c>
    </row>
    <row r="2284" spans="1:14" x14ac:dyDescent="0.25">
      <c r="A2284" s="30">
        <v>2039701</v>
      </c>
      <c r="B2284" s="30" t="s">
        <v>1037</v>
      </c>
      <c r="C2284" s="16" t="s">
        <v>3133</v>
      </c>
      <c r="D2284" s="16">
        <v>13</v>
      </c>
      <c r="E2284" s="16" t="s">
        <v>3206</v>
      </c>
      <c r="F2284" s="30" t="s">
        <v>811</v>
      </c>
      <c r="G2284" s="30">
        <v>1002</v>
      </c>
      <c r="H2284" s="30">
        <v>8</v>
      </c>
      <c r="I2284" s="30">
        <v>4026.64</v>
      </c>
      <c r="J2284" s="38">
        <v>42664</v>
      </c>
      <c r="K2284" s="30">
        <v>5968</v>
      </c>
      <c r="L2284" s="19">
        <f>DAY(Таблица14[[#This Row],[Д/проводки]])</f>
        <v>21</v>
      </c>
      <c r="M2284" s="19">
        <f>MONTH(Таблица14[[#This Row],[Д/проводки]])</f>
        <v>10</v>
      </c>
      <c r="N2284" s="19">
        <f>YEAR(Таблица14[[#This Row],[Д/проводки]])</f>
        <v>2016</v>
      </c>
    </row>
    <row r="2285" spans="1:14" x14ac:dyDescent="0.25">
      <c r="A2285" s="30">
        <v>405707</v>
      </c>
      <c r="B2285" s="30" t="s">
        <v>587</v>
      </c>
      <c r="C2285" s="16" t="s">
        <v>2984</v>
      </c>
      <c r="D2285" s="16">
        <v>16</v>
      </c>
      <c r="E2285" s="16" t="s">
        <v>2950</v>
      </c>
      <c r="F2285" s="30" t="s">
        <v>810</v>
      </c>
      <c r="G2285" s="30">
        <v>1001</v>
      </c>
      <c r="H2285" s="30">
        <v>4</v>
      </c>
      <c r="I2285" s="30">
        <v>10491.52</v>
      </c>
      <c r="J2285" s="38">
        <v>42665</v>
      </c>
      <c r="K2285" s="30">
        <v>15960</v>
      </c>
      <c r="L2285" s="19">
        <f>DAY(Таблица14[[#This Row],[Д/проводки]])</f>
        <v>22</v>
      </c>
      <c r="M2285" s="19">
        <f>MONTH(Таблица14[[#This Row],[Д/проводки]])</f>
        <v>10</v>
      </c>
      <c r="N2285" s="19">
        <f>YEAR(Таблица14[[#This Row],[Д/проводки]])</f>
        <v>2016</v>
      </c>
    </row>
    <row r="2286" spans="1:14" x14ac:dyDescent="0.25">
      <c r="A2286" s="30">
        <v>661481</v>
      </c>
      <c r="B2286" s="30" t="s">
        <v>898</v>
      </c>
      <c r="C2286" s="16" t="s">
        <v>899</v>
      </c>
      <c r="D2286" s="16">
        <v>14</v>
      </c>
      <c r="E2286" s="16" t="s">
        <v>2938</v>
      </c>
      <c r="F2286" s="30" t="s">
        <v>811</v>
      </c>
      <c r="G2286" s="30">
        <v>1001</v>
      </c>
      <c r="H2286" s="30">
        <v>4</v>
      </c>
      <c r="I2286" s="30">
        <v>3464.12</v>
      </c>
      <c r="J2286" s="38">
        <v>42665</v>
      </c>
      <c r="K2286" s="30">
        <v>4904</v>
      </c>
      <c r="L2286" s="19">
        <f>DAY(Таблица14[[#This Row],[Д/проводки]])</f>
        <v>22</v>
      </c>
      <c r="M2286" s="19">
        <f>MONTH(Таблица14[[#This Row],[Д/проводки]])</f>
        <v>10</v>
      </c>
      <c r="N2286" s="19">
        <f>YEAR(Таблица14[[#This Row],[Д/проводки]])</f>
        <v>2016</v>
      </c>
    </row>
    <row r="2287" spans="1:14" x14ac:dyDescent="0.25">
      <c r="A2287" s="30">
        <v>2039701</v>
      </c>
      <c r="B2287" s="30" t="s">
        <v>1037</v>
      </c>
      <c r="C2287" s="16" t="s">
        <v>3133</v>
      </c>
      <c r="D2287" s="16">
        <v>13</v>
      </c>
      <c r="E2287" s="16" t="s">
        <v>3206</v>
      </c>
      <c r="F2287" s="30" t="s">
        <v>811</v>
      </c>
      <c r="G2287" s="30">
        <v>1001</v>
      </c>
      <c r="H2287" s="30">
        <v>4</v>
      </c>
      <c r="I2287" s="30">
        <v>2007.32</v>
      </c>
      <c r="J2287" s="38">
        <v>42665</v>
      </c>
      <c r="K2287" s="30">
        <v>2984</v>
      </c>
      <c r="L2287" s="19">
        <f>DAY(Таблица14[[#This Row],[Д/проводки]])</f>
        <v>22</v>
      </c>
      <c r="M2287" s="19">
        <f>MONTH(Таблица14[[#This Row],[Д/проводки]])</f>
        <v>10</v>
      </c>
      <c r="N2287" s="19">
        <f>YEAR(Таблица14[[#This Row],[Д/проводки]])</f>
        <v>2016</v>
      </c>
    </row>
    <row r="2288" spans="1:14" x14ac:dyDescent="0.25">
      <c r="A2288" s="30">
        <v>2039702</v>
      </c>
      <c r="B2288" s="30" t="s">
        <v>1039</v>
      </c>
      <c r="C2288" s="16" t="s">
        <v>3129</v>
      </c>
      <c r="D2288" s="16">
        <v>13</v>
      </c>
      <c r="E2288" s="16" t="s">
        <v>3206</v>
      </c>
      <c r="F2288" s="30" t="s">
        <v>811</v>
      </c>
      <c r="G2288" s="30">
        <v>1001</v>
      </c>
      <c r="H2288" s="30">
        <v>4</v>
      </c>
      <c r="I2288" s="30">
        <v>1991.56</v>
      </c>
      <c r="J2288" s="38">
        <v>42665</v>
      </c>
      <c r="K2288" s="30">
        <v>3024</v>
      </c>
      <c r="L2288" s="19">
        <f>DAY(Таблица14[[#This Row],[Д/проводки]])</f>
        <v>22</v>
      </c>
      <c r="M2288" s="19">
        <f>MONTH(Таблица14[[#This Row],[Д/проводки]])</f>
        <v>10</v>
      </c>
      <c r="N2288" s="19">
        <f>YEAR(Таблица14[[#This Row],[Д/проводки]])</f>
        <v>2016</v>
      </c>
    </row>
    <row r="2289" spans="1:14" x14ac:dyDescent="0.25">
      <c r="A2289" s="30">
        <v>40303</v>
      </c>
      <c r="B2289" s="30" t="s">
        <v>139</v>
      </c>
      <c r="C2289" s="16" t="s">
        <v>2947</v>
      </c>
      <c r="D2289" s="16">
        <v>15</v>
      </c>
      <c r="E2289" s="16" t="s">
        <v>2937</v>
      </c>
      <c r="F2289" s="30" t="s">
        <v>810</v>
      </c>
      <c r="G2289" s="30">
        <v>1002</v>
      </c>
      <c r="H2289" s="30">
        <v>4</v>
      </c>
      <c r="I2289" s="30">
        <v>8440.68</v>
      </c>
      <c r="J2289" s="38">
        <v>42665</v>
      </c>
      <c r="K2289" s="30">
        <v>13160</v>
      </c>
      <c r="L2289" s="19">
        <f>DAY(Таблица14[[#This Row],[Д/проводки]])</f>
        <v>22</v>
      </c>
      <c r="M2289" s="19">
        <f>MONTH(Таблица14[[#This Row],[Д/проводки]])</f>
        <v>10</v>
      </c>
      <c r="N2289" s="19">
        <f>YEAR(Таблица14[[#This Row],[Д/проводки]])</f>
        <v>2016</v>
      </c>
    </row>
    <row r="2290" spans="1:14" x14ac:dyDescent="0.25">
      <c r="A2290" s="30">
        <v>447809</v>
      </c>
      <c r="B2290" s="30" t="s">
        <v>873</v>
      </c>
      <c r="C2290" s="16" t="s">
        <v>872</v>
      </c>
      <c r="D2290" s="16">
        <v>15</v>
      </c>
      <c r="E2290" s="16" t="s">
        <v>2948</v>
      </c>
      <c r="F2290" s="30" t="s">
        <v>811</v>
      </c>
      <c r="G2290" s="30">
        <v>1002</v>
      </c>
      <c r="H2290" s="30">
        <v>4</v>
      </c>
      <c r="I2290" s="30">
        <v>4901.4399999999996</v>
      </c>
      <c r="J2290" s="38">
        <v>42665</v>
      </c>
      <c r="K2290" s="30">
        <v>7228</v>
      </c>
      <c r="L2290" s="19">
        <f>DAY(Таблица14[[#This Row],[Д/проводки]])</f>
        <v>22</v>
      </c>
      <c r="M2290" s="19">
        <f>MONTH(Таблица14[[#This Row],[Д/проводки]])</f>
        <v>10</v>
      </c>
      <c r="N2290" s="19">
        <f>YEAR(Таблица14[[#This Row],[Д/проводки]])</f>
        <v>2016</v>
      </c>
    </row>
    <row r="2291" spans="1:14" x14ac:dyDescent="0.25">
      <c r="A2291" s="30">
        <v>940253</v>
      </c>
      <c r="B2291" s="30" t="s">
        <v>888</v>
      </c>
      <c r="C2291" s="16" t="s">
        <v>2954</v>
      </c>
      <c r="D2291" s="16">
        <v>15</v>
      </c>
      <c r="E2291" s="16" t="s">
        <v>2937</v>
      </c>
      <c r="F2291" s="30" t="s">
        <v>811</v>
      </c>
      <c r="G2291" s="30">
        <v>1002</v>
      </c>
      <c r="H2291" s="30">
        <v>4</v>
      </c>
      <c r="I2291" s="30">
        <v>4215.5200000000004</v>
      </c>
      <c r="J2291" s="38">
        <v>42665</v>
      </c>
      <c r="K2291" s="30">
        <v>6216</v>
      </c>
      <c r="L2291" s="19">
        <f>DAY(Таблица14[[#This Row],[Д/проводки]])</f>
        <v>22</v>
      </c>
      <c r="M2291" s="19">
        <f>MONTH(Таблица14[[#This Row],[Д/проводки]])</f>
        <v>10</v>
      </c>
      <c r="N2291" s="19">
        <f>YEAR(Таблица14[[#This Row],[Д/проводки]])</f>
        <v>2016</v>
      </c>
    </row>
    <row r="2292" spans="1:14" x14ac:dyDescent="0.25">
      <c r="A2292" s="30">
        <v>2039150</v>
      </c>
      <c r="B2292" s="30" t="s">
        <v>864</v>
      </c>
      <c r="C2292" s="16" t="s">
        <v>2940</v>
      </c>
      <c r="D2292" s="16">
        <v>15</v>
      </c>
      <c r="E2292" s="16" t="s">
        <v>2937</v>
      </c>
      <c r="F2292" s="30" t="s">
        <v>811</v>
      </c>
      <c r="G2292" s="30">
        <v>1002</v>
      </c>
      <c r="H2292" s="30">
        <v>4</v>
      </c>
      <c r="I2292" s="30">
        <v>4146.4799999999996</v>
      </c>
      <c r="J2292" s="38">
        <v>42665</v>
      </c>
      <c r="K2292" s="30">
        <v>6116</v>
      </c>
      <c r="L2292" s="19">
        <f>DAY(Таблица14[[#This Row],[Д/проводки]])</f>
        <v>22</v>
      </c>
      <c r="M2292" s="19">
        <f>MONTH(Таблица14[[#This Row],[Д/проводки]])</f>
        <v>10</v>
      </c>
      <c r="N2292" s="19">
        <f>YEAR(Таблица14[[#This Row],[Д/проводки]])</f>
        <v>2016</v>
      </c>
    </row>
    <row r="2293" spans="1:14" x14ac:dyDescent="0.25">
      <c r="A2293" s="30">
        <v>2039700</v>
      </c>
      <c r="B2293" s="30" t="s">
        <v>1035</v>
      </c>
      <c r="C2293" s="16" t="s">
        <v>2963</v>
      </c>
      <c r="D2293" s="16">
        <v>15</v>
      </c>
      <c r="E2293" s="16" t="s">
        <v>2937</v>
      </c>
      <c r="F2293" s="30" t="s">
        <v>811</v>
      </c>
      <c r="G2293" s="30">
        <v>1002</v>
      </c>
      <c r="H2293" s="30">
        <v>4</v>
      </c>
      <c r="I2293" s="30">
        <v>4246.12</v>
      </c>
      <c r="J2293" s="38">
        <v>42665</v>
      </c>
      <c r="K2293" s="30">
        <v>6216</v>
      </c>
      <c r="L2293" s="19">
        <f>DAY(Таблица14[[#This Row],[Д/проводки]])</f>
        <v>22</v>
      </c>
      <c r="M2293" s="19">
        <f>MONTH(Таблица14[[#This Row],[Д/проводки]])</f>
        <v>10</v>
      </c>
      <c r="N2293" s="19">
        <f>YEAR(Таблица14[[#This Row],[Д/проводки]])</f>
        <v>2016</v>
      </c>
    </row>
    <row r="2294" spans="1:14" x14ac:dyDescent="0.25">
      <c r="A2294" s="30">
        <v>2039701</v>
      </c>
      <c r="B2294" s="30" t="s">
        <v>1037</v>
      </c>
      <c r="C2294" s="16" t="s">
        <v>3133</v>
      </c>
      <c r="D2294" s="16">
        <v>13</v>
      </c>
      <c r="E2294" s="16" t="s">
        <v>3206</v>
      </c>
      <c r="F2294" s="30" t="s">
        <v>811</v>
      </c>
      <c r="G2294" s="30">
        <v>1002</v>
      </c>
      <c r="H2294" s="30">
        <v>4</v>
      </c>
      <c r="I2294" s="30">
        <v>2013.32</v>
      </c>
      <c r="J2294" s="38">
        <v>42665</v>
      </c>
      <c r="K2294" s="30">
        <v>2984</v>
      </c>
      <c r="L2294" s="19">
        <f>DAY(Таблица14[[#This Row],[Д/проводки]])</f>
        <v>22</v>
      </c>
      <c r="M2294" s="19">
        <f>MONTH(Таблица14[[#This Row],[Д/проводки]])</f>
        <v>10</v>
      </c>
      <c r="N2294" s="19">
        <f>YEAR(Таблица14[[#This Row],[Д/проводки]])</f>
        <v>2016</v>
      </c>
    </row>
    <row r="2295" spans="1:14" x14ac:dyDescent="0.25">
      <c r="A2295" s="30">
        <v>2039703</v>
      </c>
      <c r="B2295" s="30" t="s">
        <v>1042</v>
      </c>
      <c r="C2295" s="16" t="s">
        <v>927</v>
      </c>
      <c r="D2295" s="16">
        <v>14</v>
      </c>
      <c r="E2295" s="16" t="s">
        <v>2941</v>
      </c>
      <c r="F2295" s="30" t="s">
        <v>811</v>
      </c>
      <c r="G2295" s="30">
        <v>1002</v>
      </c>
      <c r="H2295" s="30">
        <v>6</v>
      </c>
      <c r="I2295" s="30">
        <v>3776.04</v>
      </c>
      <c r="J2295" s="38">
        <v>42665</v>
      </c>
      <c r="K2295" s="30">
        <v>5598</v>
      </c>
      <c r="L2295" s="19">
        <f>DAY(Таблица14[[#This Row],[Д/проводки]])</f>
        <v>22</v>
      </c>
      <c r="M2295" s="19">
        <f>MONTH(Таблица14[[#This Row],[Д/проводки]])</f>
        <v>10</v>
      </c>
      <c r="N2295" s="19">
        <f>YEAR(Таблица14[[#This Row],[Д/проводки]])</f>
        <v>2016</v>
      </c>
    </row>
    <row r="2296" spans="1:14" x14ac:dyDescent="0.25">
      <c r="A2296" s="30">
        <v>754179</v>
      </c>
      <c r="B2296" s="30" t="s">
        <v>893</v>
      </c>
      <c r="C2296" s="16" t="s">
        <v>2951</v>
      </c>
      <c r="D2296" s="16">
        <v>16</v>
      </c>
      <c r="E2296" s="16" t="s">
        <v>2950</v>
      </c>
      <c r="F2296" s="30" t="s">
        <v>811</v>
      </c>
      <c r="G2296" s="30">
        <v>1001</v>
      </c>
      <c r="H2296" s="30">
        <v>4</v>
      </c>
      <c r="I2296" s="30">
        <v>5647.32</v>
      </c>
      <c r="J2296" s="38">
        <v>42666</v>
      </c>
      <c r="K2296" s="30">
        <v>7996</v>
      </c>
      <c r="L2296" s="19">
        <f>DAY(Таблица14[[#This Row],[Д/проводки]])</f>
        <v>23</v>
      </c>
      <c r="M2296" s="19">
        <f>MONTH(Таблица14[[#This Row],[Д/проводки]])</f>
        <v>10</v>
      </c>
      <c r="N2296" s="19">
        <f>YEAR(Таблица14[[#This Row],[Д/проводки]])</f>
        <v>2016</v>
      </c>
    </row>
    <row r="2297" spans="1:14" x14ac:dyDescent="0.25">
      <c r="A2297" s="30">
        <v>2039701</v>
      </c>
      <c r="B2297" s="30" t="s">
        <v>1037</v>
      </c>
      <c r="C2297" s="16" t="s">
        <v>3133</v>
      </c>
      <c r="D2297" s="16">
        <v>13</v>
      </c>
      <c r="E2297" s="16" t="s">
        <v>3206</v>
      </c>
      <c r="F2297" s="30" t="s">
        <v>811</v>
      </c>
      <c r="G2297" s="30">
        <v>1001</v>
      </c>
      <c r="H2297" s="30">
        <v>4</v>
      </c>
      <c r="I2297" s="30">
        <v>2007.32</v>
      </c>
      <c r="J2297" s="38">
        <v>42666</v>
      </c>
      <c r="K2297" s="30">
        <v>2984</v>
      </c>
      <c r="L2297" s="19">
        <f>DAY(Таблица14[[#This Row],[Д/проводки]])</f>
        <v>23</v>
      </c>
      <c r="M2297" s="19">
        <f>MONTH(Таблица14[[#This Row],[Д/проводки]])</f>
        <v>10</v>
      </c>
      <c r="N2297" s="19">
        <f>YEAR(Таблица14[[#This Row],[Д/проводки]])</f>
        <v>2016</v>
      </c>
    </row>
    <row r="2298" spans="1:14" x14ac:dyDescent="0.25">
      <c r="A2298" s="30">
        <v>12253482</v>
      </c>
      <c r="B2298" s="30" t="s">
        <v>3218</v>
      </c>
      <c r="C2298" s="16" t="s">
        <v>3218</v>
      </c>
      <c r="D2298" s="16" t="s">
        <v>3218</v>
      </c>
      <c r="E2298" s="16" t="s">
        <v>3218</v>
      </c>
      <c r="F2298" s="16" t="s">
        <v>3218</v>
      </c>
      <c r="G2298" s="30">
        <v>1001</v>
      </c>
      <c r="H2298" s="30">
        <v>4</v>
      </c>
      <c r="I2298" s="30">
        <v>13010</v>
      </c>
      <c r="J2298" s="38">
        <v>42666</v>
      </c>
      <c r="K2298" s="30">
        <v>17856</v>
      </c>
      <c r="L2298" s="19">
        <f>DAY(Таблица14[[#This Row],[Д/проводки]])</f>
        <v>23</v>
      </c>
      <c r="M2298" s="19">
        <f>MONTH(Таблица14[[#This Row],[Д/проводки]])</f>
        <v>10</v>
      </c>
      <c r="N2298" s="19">
        <f>YEAR(Таблица14[[#This Row],[Д/проводки]])</f>
        <v>2016</v>
      </c>
    </row>
    <row r="2299" spans="1:14" x14ac:dyDescent="0.25">
      <c r="A2299" s="30">
        <v>408840</v>
      </c>
      <c r="B2299" s="30" t="s">
        <v>353</v>
      </c>
      <c r="C2299" s="16" t="s">
        <v>2943</v>
      </c>
      <c r="D2299" s="16">
        <v>15</v>
      </c>
      <c r="E2299" s="16" t="s">
        <v>2942</v>
      </c>
      <c r="F2299" s="30" t="s">
        <v>810</v>
      </c>
      <c r="G2299" s="30">
        <v>1002</v>
      </c>
      <c r="H2299" s="30">
        <v>4</v>
      </c>
      <c r="I2299" s="30">
        <v>8847.44</v>
      </c>
      <c r="J2299" s="38">
        <v>42666</v>
      </c>
      <c r="K2299" s="30">
        <v>13160</v>
      </c>
      <c r="L2299" s="19">
        <f>DAY(Таблица14[[#This Row],[Д/проводки]])</f>
        <v>23</v>
      </c>
      <c r="M2299" s="19">
        <f>MONTH(Таблица14[[#This Row],[Д/проводки]])</f>
        <v>10</v>
      </c>
      <c r="N2299" s="19">
        <f>YEAR(Таблица14[[#This Row],[Д/проводки]])</f>
        <v>2016</v>
      </c>
    </row>
    <row r="2300" spans="1:14" x14ac:dyDescent="0.25">
      <c r="A2300" s="30">
        <v>408915</v>
      </c>
      <c r="B2300" s="30" t="s">
        <v>583</v>
      </c>
      <c r="C2300" s="16" t="s">
        <v>962</v>
      </c>
      <c r="D2300" s="16">
        <v>16</v>
      </c>
      <c r="E2300" s="16" t="s">
        <v>2950</v>
      </c>
      <c r="F2300" s="30" t="s">
        <v>810</v>
      </c>
      <c r="G2300" s="30">
        <v>1002</v>
      </c>
      <c r="H2300" s="30">
        <v>4</v>
      </c>
      <c r="I2300" s="30">
        <v>10847.44</v>
      </c>
      <c r="J2300" s="38">
        <v>42666</v>
      </c>
      <c r="K2300" s="30">
        <v>15960</v>
      </c>
      <c r="L2300" s="19">
        <f>DAY(Таблица14[[#This Row],[Д/проводки]])</f>
        <v>23</v>
      </c>
      <c r="M2300" s="19">
        <f>MONTH(Таблица14[[#This Row],[Д/проводки]])</f>
        <v>10</v>
      </c>
      <c r="N2300" s="19">
        <f>YEAR(Таблица14[[#This Row],[Д/проводки]])</f>
        <v>2016</v>
      </c>
    </row>
    <row r="2301" spans="1:14" x14ac:dyDescent="0.25">
      <c r="A2301" s="30">
        <v>2039701</v>
      </c>
      <c r="B2301" s="30" t="s">
        <v>1037</v>
      </c>
      <c r="C2301" s="16" t="s">
        <v>3133</v>
      </c>
      <c r="D2301" s="16">
        <v>13</v>
      </c>
      <c r="E2301" s="16" t="s">
        <v>3206</v>
      </c>
      <c r="F2301" s="30" t="s">
        <v>811</v>
      </c>
      <c r="G2301" s="30">
        <v>1002</v>
      </c>
      <c r="H2301" s="30">
        <v>2</v>
      </c>
      <c r="I2301" s="30">
        <v>1006.66</v>
      </c>
      <c r="J2301" s="38">
        <v>42666</v>
      </c>
      <c r="K2301" s="30">
        <v>1492</v>
      </c>
      <c r="L2301" s="19">
        <f>DAY(Таблица14[[#This Row],[Д/проводки]])</f>
        <v>23</v>
      </c>
      <c r="M2301" s="19">
        <f>MONTH(Таблица14[[#This Row],[Д/проводки]])</f>
        <v>10</v>
      </c>
      <c r="N2301" s="19">
        <f>YEAR(Таблица14[[#This Row],[Д/проводки]])</f>
        <v>2016</v>
      </c>
    </row>
    <row r="2302" spans="1:14" x14ac:dyDescent="0.25">
      <c r="A2302" s="30">
        <v>2039703</v>
      </c>
      <c r="B2302" s="30" t="s">
        <v>1042</v>
      </c>
      <c r="C2302" s="16" t="s">
        <v>927</v>
      </c>
      <c r="D2302" s="16">
        <v>14</v>
      </c>
      <c r="E2302" s="16" t="s">
        <v>2941</v>
      </c>
      <c r="F2302" s="30" t="s">
        <v>811</v>
      </c>
      <c r="G2302" s="30">
        <v>1002</v>
      </c>
      <c r="H2302" s="30">
        <v>8</v>
      </c>
      <c r="I2302" s="30">
        <v>5034.6400000000003</v>
      </c>
      <c r="J2302" s="38">
        <v>42666</v>
      </c>
      <c r="K2302" s="30">
        <v>7464</v>
      </c>
      <c r="L2302" s="19">
        <f>DAY(Таблица14[[#This Row],[Д/проводки]])</f>
        <v>23</v>
      </c>
      <c r="M2302" s="19">
        <f>MONTH(Таблица14[[#This Row],[Д/проводки]])</f>
        <v>10</v>
      </c>
      <c r="N2302" s="19">
        <f>YEAR(Таблица14[[#This Row],[Д/проводки]])</f>
        <v>2016</v>
      </c>
    </row>
    <row r="2303" spans="1:14" x14ac:dyDescent="0.25">
      <c r="A2303" s="30">
        <v>2039705</v>
      </c>
      <c r="B2303" s="30" t="s">
        <v>1045</v>
      </c>
      <c r="C2303" s="16" t="s">
        <v>877</v>
      </c>
      <c r="D2303" s="16">
        <v>16</v>
      </c>
      <c r="E2303" s="16" t="s">
        <v>2950</v>
      </c>
      <c r="F2303" s="30" t="s">
        <v>811</v>
      </c>
      <c r="G2303" s="30">
        <v>1002</v>
      </c>
      <c r="H2303" s="30">
        <v>4</v>
      </c>
      <c r="I2303" s="30">
        <v>5048.5600000000004</v>
      </c>
      <c r="J2303" s="38">
        <v>42666</v>
      </c>
      <c r="K2303" s="30">
        <v>7448</v>
      </c>
      <c r="L2303" s="19">
        <f>DAY(Таблица14[[#This Row],[Д/проводки]])</f>
        <v>23</v>
      </c>
      <c r="M2303" s="19">
        <f>MONTH(Таблица14[[#This Row],[Д/проводки]])</f>
        <v>10</v>
      </c>
      <c r="N2303" s="19">
        <f>YEAR(Таблица14[[#This Row],[Д/проводки]])</f>
        <v>2016</v>
      </c>
    </row>
    <row r="2304" spans="1:14" x14ac:dyDescent="0.25">
      <c r="A2304" s="30">
        <v>447840</v>
      </c>
      <c r="B2304" s="30" t="s">
        <v>959</v>
      </c>
      <c r="C2304" s="16" t="s">
        <v>3131</v>
      </c>
      <c r="D2304" s="16">
        <v>15</v>
      </c>
      <c r="E2304" s="16" t="s">
        <v>2949</v>
      </c>
      <c r="F2304" s="30" t="s">
        <v>811</v>
      </c>
      <c r="G2304" s="30">
        <v>1001</v>
      </c>
      <c r="H2304" s="30">
        <v>1</v>
      </c>
      <c r="I2304" s="30">
        <v>671.19</v>
      </c>
      <c r="J2304" s="38">
        <v>42667</v>
      </c>
      <c r="K2304" s="30">
        <v>741</v>
      </c>
      <c r="L2304" s="19">
        <f>DAY(Таблица14[[#This Row],[Д/проводки]])</f>
        <v>24</v>
      </c>
      <c r="M2304" s="19">
        <f>MONTH(Таблица14[[#This Row],[Д/проводки]])</f>
        <v>10</v>
      </c>
      <c r="N2304" s="19">
        <f>YEAR(Таблица14[[#This Row],[Д/проводки]])</f>
        <v>2016</v>
      </c>
    </row>
    <row r="2305" spans="1:14" x14ac:dyDescent="0.25">
      <c r="A2305" s="30">
        <v>447858</v>
      </c>
      <c r="B2305" s="30" t="s">
        <v>2718</v>
      </c>
      <c r="C2305" s="16" t="s">
        <v>2951</v>
      </c>
      <c r="D2305" s="16">
        <v>16</v>
      </c>
      <c r="E2305" s="16" t="s">
        <v>2950</v>
      </c>
      <c r="F2305" s="30" t="s">
        <v>811</v>
      </c>
      <c r="G2305" s="30">
        <v>1001</v>
      </c>
      <c r="H2305" s="30">
        <v>4</v>
      </c>
      <c r="I2305" s="30">
        <v>4585.8</v>
      </c>
      <c r="J2305" s="38">
        <v>42667</v>
      </c>
      <c r="K2305" s="30">
        <v>6492</v>
      </c>
      <c r="L2305" s="19">
        <f>DAY(Таблица14[[#This Row],[Д/проводки]])</f>
        <v>24</v>
      </c>
      <c r="M2305" s="19">
        <f>MONTH(Таблица14[[#This Row],[Д/проводки]])</f>
        <v>10</v>
      </c>
      <c r="N2305" s="19">
        <f>YEAR(Таблица14[[#This Row],[Д/проводки]])</f>
        <v>2016</v>
      </c>
    </row>
    <row r="2306" spans="1:14" x14ac:dyDescent="0.25">
      <c r="A2306" s="30">
        <v>2039701</v>
      </c>
      <c r="B2306" s="30" t="s">
        <v>1037</v>
      </c>
      <c r="C2306" s="16" t="s">
        <v>3133</v>
      </c>
      <c r="D2306" s="16">
        <v>13</v>
      </c>
      <c r="E2306" s="16" t="s">
        <v>3206</v>
      </c>
      <c r="F2306" s="30" t="s">
        <v>811</v>
      </c>
      <c r="G2306" s="30">
        <v>1001</v>
      </c>
      <c r="H2306" s="30">
        <v>6</v>
      </c>
      <c r="I2306" s="30">
        <v>3010.98</v>
      </c>
      <c r="J2306" s="38">
        <v>42667</v>
      </c>
      <c r="K2306" s="30">
        <v>4476</v>
      </c>
      <c r="L2306" s="19">
        <f>DAY(Таблица14[[#This Row],[Д/проводки]])</f>
        <v>24</v>
      </c>
      <c r="M2306" s="19">
        <f>MONTH(Таблица14[[#This Row],[Д/проводки]])</f>
        <v>10</v>
      </c>
      <c r="N2306" s="19">
        <f>YEAR(Таблица14[[#This Row],[Д/проводки]])</f>
        <v>2016</v>
      </c>
    </row>
    <row r="2307" spans="1:14" x14ac:dyDescent="0.25">
      <c r="A2307" s="30">
        <v>445811</v>
      </c>
      <c r="B2307" s="30" t="s">
        <v>921</v>
      </c>
      <c r="C2307" s="16" t="s">
        <v>3133</v>
      </c>
      <c r="D2307" s="16">
        <v>13</v>
      </c>
      <c r="E2307" s="16" t="s">
        <v>3206</v>
      </c>
      <c r="F2307" s="30" t="s">
        <v>811</v>
      </c>
      <c r="G2307" s="30">
        <v>1002</v>
      </c>
      <c r="H2307" s="30">
        <v>2</v>
      </c>
      <c r="I2307" s="30">
        <v>995</v>
      </c>
      <c r="J2307" s="38">
        <v>42667</v>
      </c>
      <c r="K2307" s="30">
        <v>1424</v>
      </c>
      <c r="L2307" s="19">
        <f>DAY(Таблица14[[#This Row],[Д/проводки]])</f>
        <v>24</v>
      </c>
      <c r="M2307" s="19">
        <f>MONTH(Таблица14[[#This Row],[Д/проводки]])</f>
        <v>10</v>
      </c>
      <c r="N2307" s="19">
        <f>YEAR(Таблица14[[#This Row],[Д/проводки]])</f>
        <v>2016</v>
      </c>
    </row>
    <row r="2308" spans="1:14" x14ac:dyDescent="0.25">
      <c r="A2308" s="30">
        <v>2039701</v>
      </c>
      <c r="B2308" s="30" t="s">
        <v>1037</v>
      </c>
      <c r="C2308" s="16" t="s">
        <v>3133</v>
      </c>
      <c r="D2308" s="16">
        <v>13</v>
      </c>
      <c r="E2308" s="16" t="s">
        <v>3206</v>
      </c>
      <c r="F2308" s="30" t="s">
        <v>811</v>
      </c>
      <c r="G2308" s="30">
        <v>1002</v>
      </c>
      <c r="H2308" s="30">
        <v>4</v>
      </c>
      <c r="I2308" s="30">
        <v>2013.32</v>
      </c>
      <c r="J2308" s="38">
        <v>42667</v>
      </c>
      <c r="K2308" s="30">
        <v>2984</v>
      </c>
      <c r="L2308" s="19">
        <f>DAY(Таблица14[[#This Row],[Д/проводки]])</f>
        <v>24</v>
      </c>
      <c r="M2308" s="19">
        <f>MONTH(Таблица14[[#This Row],[Д/проводки]])</f>
        <v>10</v>
      </c>
      <c r="N2308" s="19">
        <f>YEAR(Таблица14[[#This Row],[Д/проводки]])</f>
        <v>2016</v>
      </c>
    </row>
    <row r="2309" spans="1:14" x14ac:dyDescent="0.25">
      <c r="A2309" s="30">
        <v>2039702</v>
      </c>
      <c r="B2309" s="30" t="s">
        <v>1039</v>
      </c>
      <c r="C2309" s="16" t="s">
        <v>3129</v>
      </c>
      <c r="D2309" s="16">
        <v>13</v>
      </c>
      <c r="E2309" s="16" t="s">
        <v>3206</v>
      </c>
      <c r="F2309" s="30" t="s">
        <v>811</v>
      </c>
      <c r="G2309" s="30">
        <v>1002</v>
      </c>
      <c r="H2309" s="30">
        <v>2</v>
      </c>
      <c r="I2309" s="30">
        <v>996.48</v>
      </c>
      <c r="J2309" s="38">
        <v>42667</v>
      </c>
      <c r="K2309" s="30">
        <v>1512</v>
      </c>
      <c r="L2309" s="19">
        <f>DAY(Таблица14[[#This Row],[Д/проводки]])</f>
        <v>24</v>
      </c>
      <c r="M2309" s="19">
        <f>MONTH(Таблица14[[#This Row],[Д/проводки]])</f>
        <v>10</v>
      </c>
      <c r="N2309" s="19">
        <f>YEAR(Таблица14[[#This Row],[Д/проводки]])</f>
        <v>2016</v>
      </c>
    </row>
    <row r="2310" spans="1:14" x14ac:dyDescent="0.25">
      <c r="A2310" s="30">
        <v>2039703</v>
      </c>
      <c r="B2310" s="30" t="s">
        <v>1042</v>
      </c>
      <c r="C2310" s="16" t="s">
        <v>927</v>
      </c>
      <c r="D2310" s="16">
        <v>14</v>
      </c>
      <c r="E2310" s="16" t="s">
        <v>2941</v>
      </c>
      <c r="F2310" s="30" t="s">
        <v>811</v>
      </c>
      <c r="G2310" s="30">
        <v>1002</v>
      </c>
      <c r="H2310" s="30">
        <v>4</v>
      </c>
      <c r="I2310" s="30">
        <v>2517.36</v>
      </c>
      <c r="J2310" s="38">
        <v>42667</v>
      </c>
      <c r="K2310" s="30">
        <v>3732</v>
      </c>
      <c r="L2310" s="19">
        <f>DAY(Таблица14[[#This Row],[Д/проводки]])</f>
        <v>24</v>
      </c>
      <c r="M2310" s="19">
        <f>MONTH(Таблица14[[#This Row],[Д/проводки]])</f>
        <v>10</v>
      </c>
      <c r="N2310" s="19">
        <f>YEAR(Таблица14[[#This Row],[Д/проводки]])</f>
        <v>2016</v>
      </c>
    </row>
    <row r="2311" spans="1:14" x14ac:dyDescent="0.25">
      <c r="A2311" s="30">
        <v>2039704</v>
      </c>
      <c r="B2311" s="30" t="s">
        <v>1041</v>
      </c>
      <c r="C2311" s="16" t="s">
        <v>899</v>
      </c>
      <c r="D2311" s="16">
        <v>14</v>
      </c>
      <c r="E2311" s="16" t="s">
        <v>2938</v>
      </c>
      <c r="F2311" s="30" t="s">
        <v>811</v>
      </c>
      <c r="G2311" s="30">
        <v>1002</v>
      </c>
      <c r="H2311" s="30">
        <v>2</v>
      </c>
      <c r="I2311" s="30">
        <v>1695.94</v>
      </c>
      <c r="J2311" s="38">
        <v>42667</v>
      </c>
      <c r="K2311" s="30">
        <v>2504</v>
      </c>
      <c r="L2311" s="19">
        <f>DAY(Таблица14[[#This Row],[Д/проводки]])</f>
        <v>24</v>
      </c>
      <c r="M2311" s="19">
        <f>MONTH(Таблица14[[#This Row],[Д/проводки]])</f>
        <v>10</v>
      </c>
      <c r="N2311" s="19">
        <f>YEAR(Таблица14[[#This Row],[Д/проводки]])</f>
        <v>2016</v>
      </c>
    </row>
    <row r="2312" spans="1:14" x14ac:dyDescent="0.25">
      <c r="A2312" s="30">
        <v>2019860</v>
      </c>
      <c r="B2312" s="30" t="s">
        <v>1143</v>
      </c>
      <c r="C2312" s="16" t="s">
        <v>2963</v>
      </c>
      <c r="D2312" s="16">
        <v>15</v>
      </c>
      <c r="E2312" s="16" t="s">
        <v>2937</v>
      </c>
      <c r="F2312" s="30" t="s">
        <v>811</v>
      </c>
      <c r="G2312" s="30">
        <v>1001</v>
      </c>
      <c r="H2312" s="30">
        <v>1</v>
      </c>
      <c r="I2312" s="30">
        <v>1036.8599999999999</v>
      </c>
      <c r="J2312" s="38">
        <v>42668</v>
      </c>
      <c r="K2312" s="30">
        <v>1552</v>
      </c>
      <c r="L2312" s="19">
        <f>DAY(Таблица14[[#This Row],[Д/проводки]])</f>
        <v>25</v>
      </c>
      <c r="M2312" s="19">
        <f>MONTH(Таблица14[[#This Row],[Д/проводки]])</f>
        <v>10</v>
      </c>
      <c r="N2312" s="19">
        <f>YEAR(Таблица14[[#This Row],[Д/проводки]])</f>
        <v>2016</v>
      </c>
    </row>
    <row r="2313" spans="1:14" x14ac:dyDescent="0.25">
      <c r="A2313" s="30">
        <v>2031429</v>
      </c>
      <c r="B2313" s="30" t="s">
        <v>1006</v>
      </c>
      <c r="C2313" s="16" t="s">
        <v>2994</v>
      </c>
      <c r="D2313" s="16">
        <v>17</v>
      </c>
      <c r="E2313" s="16" t="s">
        <v>2993</v>
      </c>
      <c r="F2313" s="30" t="s">
        <v>810</v>
      </c>
      <c r="G2313" s="30">
        <v>1001</v>
      </c>
      <c r="H2313" s="30">
        <v>4</v>
      </c>
      <c r="I2313" s="30">
        <v>12237.28</v>
      </c>
      <c r="J2313" s="38">
        <v>42668</v>
      </c>
      <c r="K2313" s="30">
        <v>18760</v>
      </c>
      <c r="L2313" s="19">
        <f>DAY(Таблица14[[#This Row],[Д/проводки]])</f>
        <v>25</v>
      </c>
      <c r="M2313" s="19">
        <f>MONTH(Таблица14[[#This Row],[Д/проводки]])</f>
        <v>10</v>
      </c>
      <c r="N2313" s="19">
        <f>YEAR(Таблица14[[#This Row],[Д/проводки]])</f>
        <v>2016</v>
      </c>
    </row>
    <row r="2314" spans="1:14" x14ac:dyDescent="0.25">
      <c r="A2314" s="30">
        <v>2039703</v>
      </c>
      <c r="B2314" s="30" t="s">
        <v>1042</v>
      </c>
      <c r="C2314" s="16" t="s">
        <v>927</v>
      </c>
      <c r="D2314" s="16">
        <v>14</v>
      </c>
      <c r="E2314" s="16" t="s">
        <v>2941</v>
      </c>
      <c r="F2314" s="30" t="s">
        <v>811</v>
      </c>
      <c r="G2314" s="30">
        <v>1001</v>
      </c>
      <c r="H2314" s="30">
        <v>6</v>
      </c>
      <c r="I2314" s="30">
        <v>3767.34</v>
      </c>
      <c r="J2314" s="38">
        <v>42668</v>
      </c>
      <c r="K2314" s="30">
        <v>5598</v>
      </c>
      <c r="L2314" s="19">
        <f>DAY(Таблица14[[#This Row],[Д/проводки]])</f>
        <v>25</v>
      </c>
      <c r="M2314" s="19">
        <f>MONTH(Таблица14[[#This Row],[Д/проводки]])</f>
        <v>10</v>
      </c>
      <c r="N2314" s="19">
        <f>YEAR(Таблица14[[#This Row],[Д/проводки]])</f>
        <v>2016</v>
      </c>
    </row>
    <row r="2315" spans="1:14" x14ac:dyDescent="0.25">
      <c r="A2315" s="30">
        <v>408795</v>
      </c>
      <c r="B2315" s="30" t="s">
        <v>56</v>
      </c>
      <c r="C2315" s="16" t="s">
        <v>2953</v>
      </c>
      <c r="D2315" s="16">
        <v>14</v>
      </c>
      <c r="E2315" s="16" t="s">
        <v>2938</v>
      </c>
      <c r="F2315" s="30" t="s">
        <v>810</v>
      </c>
      <c r="G2315" s="30">
        <v>1002</v>
      </c>
      <c r="H2315" s="30">
        <v>4</v>
      </c>
      <c r="I2315" s="30">
        <v>7406.76</v>
      </c>
      <c r="J2315" s="38">
        <v>42668</v>
      </c>
      <c r="K2315" s="30">
        <v>10960</v>
      </c>
      <c r="L2315" s="19">
        <f>DAY(Таблица14[[#This Row],[Д/проводки]])</f>
        <v>25</v>
      </c>
      <c r="M2315" s="19">
        <f>MONTH(Таблица14[[#This Row],[Д/проводки]])</f>
        <v>10</v>
      </c>
      <c r="N2315" s="19">
        <f>YEAR(Таблица14[[#This Row],[Д/проводки]])</f>
        <v>2016</v>
      </c>
    </row>
    <row r="2316" spans="1:14" x14ac:dyDescent="0.25">
      <c r="A2316" s="30">
        <v>670398</v>
      </c>
      <c r="B2316" s="30" t="s">
        <v>400</v>
      </c>
      <c r="C2316" s="16" t="s">
        <v>918</v>
      </c>
      <c r="D2316" s="16">
        <v>16</v>
      </c>
      <c r="E2316" s="16" t="s">
        <v>2970</v>
      </c>
      <c r="F2316" s="30" t="s">
        <v>810</v>
      </c>
      <c r="G2316" s="30">
        <v>1002</v>
      </c>
      <c r="H2316" s="30">
        <v>4</v>
      </c>
      <c r="I2316" s="30">
        <v>6440.68</v>
      </c>
      <c r="J2316" s="38">
        <v>42668</v>
      </c>
      <c r="K2316" s="30">
        <v>6688</v>
      </c>
      <c r="L2316" s="19">
        <f>DAY(Таблица14[[#This Row],[Д/проводки]])</f>
        <v>25</v>
      </c>
      <c r="M2316" s="19">
        <f>MONTH(Таблица14[[#This Row],[Д/проводки]])</f>
        <v>10</v>
      </c>
      <c r="N2316" s="19">
        <f>YEAR(Таблица14[[#This Row],[Д/проводки]])</f>
        <v>2016</v>
      </c>
    </row>
    <row r="2317" spans="1:14" x14ac:dyDescent="0.25">
      <c r="A2317" s="30">
        <v>940253</v>
      </c>
      <c r="B2317" s="30" t="s">
        <v>888</v>
      </c>
      <c r="C2317" s="16" t="s">
        <v>2954</v>
      </c>
      <c r="D2317" s="16">
        <v>15</v>
      </c>
      <c r="E2317" s="16" t="s">
        <v>2937</v>
      </c>
      <c r="F2317" s="30" t="s">
        <v>811</v>
      </c>
      <c r="G2317" s="30">
        <v>1002</v>
      </c>
      <c r="H2317" s="30">
        <v>4</v>
      </c>
      <c r="I2317" s="30">
        <v>4215.32</v>
      </c>
      <c r="J2317" s="38">
        <v>42668</v>
      </c>
      <c r="K2317" s="30">
        <v>6216</v>
      </c>
      <c r="L2317" s="19">
        <f>DAY(Таблица14[[#This Row],[Д/проводки]])</f>
        <v>25</v>
      </c>
      <c r="M2317" s="19">
        <f>MONTH(Таблица14[[#This Row],[Д/проводки]])</f>
        <v>10</v>
      </c>
      <c r="N2317" s="19">
        <f>YEAR(Таблица14[[#This Row],[Д/проводки]])</f>
        <v>2016</v>
      </c>
    </row>
    <row r="2318" spans="1:14" x14ac:dyDescent="0.25">
      <c r="A2318" s="30">
        <v>2019860</v>
      </c>
      <c r="B2318" s="30" t="s">
        <v>1143</v>
      </c>
      <c r="C2318" s="16" t="s">
        <v>2963</v>
      </c>
      <c r="D2318" s="16">
        <v>15</v>
      </c>
      <c r="E2318" s="16" t="s">
        <v>2937</v>
      </c>
      <c r="F2318" s="30" t="s">
        <v>811</v>
      </c>
      <c r="G2318" s="30">
        <v>1002</v>
      </c>
      <c r="H2318" s="30">
        <v>5</v>
      </c>
      <c r="I2318" s="30">
        <v>5274</v>
      </c>
      <c r="J2318" s="38">
        <v>42668</v>
      </c>
      <c r="K2318" s="30">
        <v>7760</v>
      </c>
      <c r="L2318" s="19">
        <f>DAY(Таблица14[[#This Row],[Д/проводки]])</f>
        <v>25</v>
      </c>
      <c r="M2318" s="19">
        <f>MONTH(Таблица14[[#This Row],[Д/проводки]])</f>
        <v>10</v>
      </c>
      <c r="N2318" s="19">
        <f>YEAR(Таблица14[[#This Row],[Д/проводки]])</f>
        <v>2016</v>
      </c>
    </row>
    <row r="2319" spans="1:14" x14ac:dyDescent="0.25">
      <c r="A2319" s="30">
        <v>2039700</v>
      </c>
      <c r="B2319" s="30" t="s">
        <v>1035</v>
      </c>
      <c r="C2319" s="16" t="s">
        <v>2963</v>
      </c>
      <c r="D2319" s="16">
        <v>15</v>
      </c>
      <c r="E2319" s="16" t="s">
        <v>2937</v>
      </c>
      <c r="F2319" s="30" t="s">
        <v>811</v>
      </c>
      <c r="G2319" s="30">
        <v>1002</v>
      </c>
      <c r="H2319" s="30">
        <v>4</v>
      </c>
      <c r="I2319" s="30">
        <v>4246.12</v>
      </c>
      <c r="J2319" s="38">
        <v>42668</v>
      </c>
      <c r="K2319" s="30">
        <v>6216</v>
      </c>
      <c r="L2319" s="19">
        <f>DAY(Таблица14[[#This Row],[Д/проводки]])</f>
        <v>25</v>
      </c>
      <c r="M2319" s="19">
        <f>MONTH(Таблица14[[#This Row],[Д/проводки]])</f>
        <v>10</v>
      </c>
      <c r="N2319" s="19">
        <f>YEAR(Таблица14[[#This Row],[Д/проводки]])</f>
        <v>2016</v>
      </c>
    </row>
    <row r="2320" spans="1:14" x14ac:dyDescent="0.25">
      <c r="A2320" s="30">
        <v>2039701</v>
      </c>
      <c r="B2320" s="30" t="s">
        <v>1037</v>
      </c>
      <c r="C2320" s="16" t="s">
        <v>3133</v>
      </c>
      <c r="D2320" s="16">
        <v>13</v>
      </c>
      <c r="E2320" s="16" t="s">
        <v>3206</v>
      </c>
      <c r="F2320" s="30" t="s">
        <v>811</v>
      </c>
      <c r="G2320" s="30">
        <v>1002</v>
      </c>
      <c r="H2320" s="30">
        <v>2</v>
      </c>
      <c r="I2320" s="30">
        <v>1006.66</v>
      </c>
      <c r="J2320" s="38">
        <v>42668</v>
      </c>
      <c r="K2320" s="30">
        <v>1492</v>
      </c>
      <c r="L2320" s="19">
        <f>DAY(Таблица14[[#This Row],[Д/проводки]])</f>
        <v>25</v>
      </c>
      <c r="M2320" s="19">
        <f>MONTH(Таблица14[[#This Row],[Д/проводки]])</f>
        <v>10</v>
      </c>
      <c r="N2320" s="19">
        <f>YEAR(Таблица14[[#This Row],[Д/проводки]])</f>
        <v>2016</v>
      </c>
    </row>
    <row r="2321" spans="1:14" x14ac:dyDescent="0.25">
      <c r="A2321" s="30">
        <v>2039703</v>
      </c>
      <c r="B2321" s="30" t="s">
        <v>1042</v>
      </c>
      <c r="C2321" s="16" t="s">
        <v>927</v>
      </c>
      <c r="D2321" s="16">
        <v>14</v>
      </c>
      <c r="E2321" s="16" t="s">
        <v>2941</v>
      </c>
      <c r="F2321" s="30" t="s">
        <v>811</v>
      </c>
      <c r="G2321" s="30">
        <v>1002</v>
      </c>
      <c r="H2321" s="30">
        <v>4</v>
      </c>
      <c r="I2321" s="30">
        <v>2517.36</v>
      </c>
      <c r="J2321" s="38">
        <v>42668</v>
      </c>
      <c r="K2321" s="30">
        <v>3732</v>
      </c>
      <c r="L2321" s="19">
        <f>DAY(Таблица14[[#This Row],[Д/проводки]])</f>
        <v>25</v>
      </c>
      <c r="M2321" s="19">
        <f>MONTH(Таблица14[[#This Row],[Д/проводки]])</f>
        <v>10</v>
      </c>
      <c r="N2321" s="19">
        <f>YEAR(Таблица14[[#This Row],[Д/проводки]])</f>
        <v>2016</v>
      </c>
    </row>
    <row r="2322" spans="1:14" x14ac:dyDescent="0.25">
      <c r="A2322" s="30">
        <v>408929</v>
      </c>
      <c r="B2322" s="30" t="s">
        <v>722</v>
      </c>
      <c r="C2322" s="16" t="s">
        <v>2951</v>
      </c>
      <c r="D2322" s="16">
        <v>16</v>
      </c>
      <c r="E2322" s="16" t="s">
        <v>2950</v>
      </c>
      <c r="F2322" s="30" t="s">
        <v>810</v>
      </c>
      <c r="G2322" s="30">
        <v>1001</v>
      </c>
      <c r="H2322" s="30">
        <v>4</v>
      </c>
      <c r="I2322" s="30">
        <v>10491.52</v>
      </c>
      <c r="J2322" s="38">
        <v>42669</v>
      </c>
      <c r="K2322" s="30">
        <v>15960</v>
      </c>
      <c r="L2322" s="19">
        <f>DAY(Таблица14[[#This Row],[Д/проводки]])</f>
        <v>26</v>
      </c>
      <c r="M2322" s="19">
        <f>MONTH(Таблица14[[#This Row],[Д/проводки]])</f>
        <v>10</v>
      </c>
      <c r="N2322" s="19">
        <f>YEAR(Таблица14[[#This Row],[Д/проводки]])</f>
        <v>2016</v>
      </c>
    </row>
    <row r="2323" spans="1:14" x14ac:dyDescent="0.25">
      <c r="A2323" s="30">
        <v>2039699</v>
      </c>
      <c r="B2323" s="30" t="s">
        <v>1033</v>
      </c>
      <c r="C2323" s="16" t="s">
        <v>904</v>
      </c>
      <c r="D2323" s="16">
        <v>14</v>
      </c>
      <c r="E2323" s="16" t="s">
        <v>2938</v>
      </c>
      <c r="F2323" s="30" t="s">
        <v>811</v>
      </c>
      <c r="G2323" s="30">
        <v>1001</v>
      </c>
      <c r="H2323" s="30">
        <v>4</v>
      </c>
      <c r="I2323" s="30">
        <v>3657.12</v>
      </c>
      <c r="J2323" s="38">
        <v>42669</v>
      </c>
      <c r="K2323" s="30">
        <v>5368</v>
      </c>
      <c r="L2323" s="19">
        <f>DAY(Таблица14[[#This Row],[Д/проводки]])</f>
        <v>26</v>
      </c>
      <c r="M2323" s="19">
        <f>MONTH(Таблица14[[#This Row],[Д/проводки]])</f>
        <v>10</v>
      </c>
      <c r="N2323" s="19">
        <f>YEAR(Таблица14[[#This Row],[Д/проводки]])</f>
        <v>2016</v>
      </c>
    </row>
    <row r="2324" spans="1:14" x14ac:dyDescent="0.25">
      <c r="A2324" s="30">
        <v>2039701</v>
      </c>
      <c r="B2324" s="30" t="s">
        <v>1037</v>
      </c>
      <c r="C2324" s="16" t="s">
        <v>3133</v>
      </c>
      <c r="D2324" s="16">
        <v>13</v>
      </c>
      <c r="E2324" s="16" t="s">
        <v>3206</v>
      </c>
      <c r="F2324" s="30" t="s">
        <v>811</v>
      </c>
      <c r="G2324" s="30">
        <v>1001</v>
      </c>
      <c r="H2324" s="30">
        <v>8</v>
      </c>
      <c r="I2324" s="30">
        <v>4014.64</v>
      </c>
      <c r="J2324" s="38">
        <v>42669</v>
      </c>
      <c r="K2324" s="30">
        <v>5968</v>
      </c>
      <c r="L2324" s="19">
        <f>DAY(Таблица14[[#This Row],[Д/проводки]])</f>
        <v>26</v>
      </c>
      <c r="M2324" s="19">
        <f>MONTH(Таблица14[[#This Row],[Д/проводки]])</f>
        <v>10</v>
      </c>
      <c r="N2324" s="19">
        <f>YEAR(Таблица14[[#This Row],[Д/проводки]])</f>
        <v>2016</v>
      </c>
    </row>
    <row r="2325" spans="1:14" x14ac:dyDescent="0.25">
      <c r="A2325" s="30">
        <v>2039702</v>
      </c>
      <c r="B2325" s="30" t="s">
        <v>1039</v>
      </c>
      <c r="C2325" s="16" t="s">
        <v>3129</v>
      </c>
      <c r="D2325" s="16">
        <v>13</v>
      </c>
      <c r="E2325" s="16" t="s">
        <v>3206</v>
      </c>
      <c r="F2325" s="30" t="s">
        <v>811</v>
      </c>
      <c r="G2325" s="30">
        <v>1001</v>
      </c>
      <c r="H2325" s="30">
        <v>4</v>
      </c>
      <c r="I2325" s="30">
        <v>1991.56</v>
      </c>
      <c r="J2325" s="38">
        <v>42669</v>
      </c>
      <c r="K2325" s="30">
        <v>3024</v>
      </c>
      <c r="L2325" s="19">
        <f>DAY(Таблица14[[#This Row],[Д/проводки]])</f>
        <v>26</v>
      </c>
      <c r="M2325" s="19">
        <f>MONTH(Таблица14[[#This Row],[Д/проводки]])</f>
        <v>10</v>
      </c>
      <c r="N2325" s="19">
        <f>YEAR(Таблица14[[#This Row],[Д/проводки]])</f>
        <v>2016</v>
      </c>
    </row>
    <row r="2326" spans="1:14" x14ac:dyDescent="0.25">
      <c r="A2326" s="30">
        <v>2039703</v>
      </c>
      <c r="B2326" s="30" t="s">
        <v>1042</v>
      </c>
      <c r="C2326" s="16" t="s">
        <v>927</v>
      </c>
      <c r="D2326" s="16">
        <v>14</v>
      </c>
      <c r="E2326" s="16" t="s">
        <v>2941</v>
      </c>
      <c r="F2326" s="30" t="s">
        <v>811</v>
      </c>
      <c r="G2326" s="30">
        <v>1001</v>
      </c>
      <c r="H2326" s="30">
        <v>4</v>
      </c>
      <c r="I2326" s="30">
        <v>2511.56</v>
      </c>
      <c r="J2326" s="38">
        <v>42669</v>
      </c>
      <c r="K2326" s="30">
        <v>3732</v>
      </c>
      <c r="L2326" s="19">
        <f>DAY(Таблица14[[#This Row],[Д/проводки]])</f>
        <v>26</v>
      </c>
      <c r="M2326" s="19">
        <f>MONTH(Таблица14[[#This Row],[Д/проводки]])</f>
        <v>10</v>
      </c>
      <c r="N2326" s="19">
        <f>YEAR(Таблица14[[#This Row],[Д/проводки]])</f>
        <v>2016</v>
      </c>
    </row>
    <row r="2327" spans="1:14" x14ac:dyDescent="0.25">
      <c r="A2327" s="30">
        <v>409055</v>
      </c>
      <c r="B2327" s="30" t="s">
        <v>388</v>
      </c>
      <c r="C2327" s="16" t="s">
        <v>918</v>
      </c>
      <c r="D2327" s="16">
        <v>16</v>
      </c>
      <c r="E2327" s="16" t="s">
        <v>2970</v>
      </c>
      <c r="F2327" s="30" t="s">
        <v>810</v>
      </c>
      <c r="G2327" s="30">
        <v>1002</v>
      </c>
      <c r="H2327" s="30">
        <v>4</v>
      </c>
      <c r="I2327" s="30">
        <v>10847.44</v>
      </c>
      <c r="J2327" s="38">
        <v>42669</v>
      </c>
      <c r="K2327" s="30">
        <v>15960</v>
      </c>
      <c r="L2327" s="19">
        <f>DAY(Таблица14[[#This Row],[Д/проводки]])</f>
        <v>26</v>
      </c>
      <c r="M2327" s="19">
        <f>MONTH(Таблица14[[#This Row],[Д/проводки]])</f>
        <v>10</v>
      </c>
      <c r="N2327" s="19">
        <f>YEAR(Таблица14[[#This Row],[Д/проводки]])</f>
        <v>2016</v>
      </c>
    </row>
    <row r="2328" spans="1:14" x14ac:dyDescent="0.25">
      <c r="A2328" s="30">
        <v>654804</v>
      </c>
      <c r="B2328" s="30" t="s">
        <v>636</v>
      </c>
      <c r="C2328" s="16" t="s">
        <v>3149</v>
      </c>
      <c r="D2328" s="16">
        <v>16</v>
      </c>
      <c r="E2328" s="16" t="s">
        <v>2950</v>
      </c>
      <c r="F2328" s="30" t="s">
        <v>810</v>
      </c>
      <c r="G2328" s="30">
        <v>1002</v>
      </c>
      <c r="H2328" s="30">
        <v>4</v>
      </c>
      <c r="I2328" s="30">
        <v>12237.28</v>
      </c>
      <c r="J2328" s="38">
        <v>42669</v>
      </c>
      <c r="K2328" s="30">
        <v>9880</v>
      </c>
      <c r="L2328" s="19">
        <f>DAY(Таблица14[[#This Row],[Д/проводки]])</f>
        <v>26</v>
      </c>
      <c r="M2328" s="19">
        <f>MONTH(Таблица14[[#This Row],[Д/проводки]])</f>
        <v>10</v>
      </c>
      <c r="N2328" s="19">
        <f>YEAR(Таблица14[[#This Row],[Д/проводки]])</f>
        <v>2016</v>
      </c>
    </row>
    <row r="2329" spans="1:14" x14ac:dyDescent="0.25">
      <c r="A2329" s="30">
        <v>2039150</v>
      </c>
      <c r="B2329" s="30" t="s">
        <v>864</v>
      </c>
      <c r="C2329" s="16" t="s">
        <v>2940</v>
      </c>
      <c r="D2329" s="16">
        <v>15</v>
      </c>
      <c r="E2329" s="16" t="s">
        <v>2937</v>
      </c>
      <c r="F2329" s="30" t="s">
        <v>811</v>
      </c>
      <c r="G2329" s="30">
        <v>1002</v>
      </c>
      <c r="H2329" s="30">
        <v>4</v>
      </c>
      <c r="I2329" s="30">
        <v>4146.4799999999996</v>
      </c>
      <c r="J2329" s="38">
        <v>42669</v>
      </c>
      <c r="K2329" s="30">
        <v>6116</v>
      </c>
      <c r="L2329" s="19">
        <f>DAY(Таблица14[[#This Row],[Д/проводки]])</f>
        <v>26</v>
      </c>
      <c r="M2329" s="19">
        <f>MONTH(Таблица14[[#This Row],[Д/проводки]])</f>
        <v>10</v>
      </c>
      <c r="N2329" s="19">
        <f>YEAR(Таблица14[[#This Row],[Д/проводки]])</f>
        <v>2016</v>
      </c>
    </row>
    <row r="2330" spans="1:14" x14ac:dyDescent="0.25">
      <c r="A2330" s="30">
        <v>2039701</v>
      </c>
      <c r="B2330" s="30" t="s">
        <v>1037</v>
      </c>
      <c r="C2330" s="16" t="s">
        <v>3133</v>
      </c>
      <c r="D2330" s="16">
        <v>13</v>
      </c>
      <c r="E2330" s="16" t="s">
        <v>3206</v>
      </c>
      <c r="F2330" s="30" t="s">
        <v>811</v>
      </c>
      <c r="G2330" s="30">
        <v>1002</v>
      </c>
      <c r="H2330" s="30">
        <v>10</v>
      </c>
      <c r="I2330" s="30">
        <v>5033.3</v>
      </c>
      <c r="J2330" s="38">
        <v>42669</v>
      </c>
      <c r="K2330" s="30">
        <v>7460</v>
      </c>
      <c r="L2330" s="19">
        <f>DAY(Таблица14[[#This Row],[Д/проводки]])</f>
        <v>26</v>
      </c>
      <c r="M2330" s="19">
        <f>MONTH(Таблица14[[#This Row],[Д/проводки]])</f>
        <v>10</v>
      </c>
      <c r="N2330" s="19">
        <f>YEAR(Таблица14[[#This Row],[Д/проводки]])</f>
        <v>2016</v>
      </c>
    </row>
    <row r="2331" spans="1:14" x14ac:dyDescent="0.25">
      <c r="A2331" s="30">
        <v>2039703</v>
      </c>
      <c r="B2331" s="30" t="s">
        <v>1042</v>
      </c>
      <c r="C2331" s="16" t="s">
        <v>927</v>
      </c>
      <c r="D2331" s="16">
        <v>14</v>
      </c>
      <c r="E2331" s="16" t="s">
        <v>2941</v>
      </c>
      <c r="F2331" s="30" t="s">
        <v>811</v>
      </c>
      <c r="G2331" s="30">
        <v>1002</v>
      </c>
      <c r="H2331" s="30">
        <v>4</v>
      </c>
      <c r="I2331" s="30">
        <v>2517.3200000000002</v>
      </c>
      <c r="J2331" s="38">
        <v>42669</v>
      </c>
      <c r="K2331" s="30">
        <v>3732</v>
      </c>
      <c r="L2331" s="19">
        <f>DAY(Таблица14[[#This Row],[Д/проводки]])</f>
        <v>26</v>
      </c>
      <c r="M2331" s="19">
        <f>MONTH(Таблица14[[#This Row],[Д/проводки]])</f>
        <v>10</v>
      </c>
      <c r="N2331" s="19">
        <f>YEAR(Таблица14[[#This Row],[Д/проводки]])</f>
        <v>2016</v>
      </c>
    </row>
    <row r="2332" spans="1:14" x14ac:dyDescent="0.25">
      <c r="A2332" s="30">
        <v>12259936</v>
      </c>
      <c r="B2332" s="30" t="s">
        <v>3218</v>
      </c>
      <c r="C2332" s="16" t="s">
        <v>3218</v>
      </c>
      <c r="D2332" s="16" t="s">
        <v>3218</v>
      </c>
      <c r="E2332" s="16" t="s">
        <v>3218</v>
      </c>
      <c r="F2332" s="16" t="s">
        <v>3218</v>
      </c>
      <c r="G2332" s="30">
        <v>1002</v>
      </c>
      <c r="H2332" s="30">
        <v>4</v>
      </c>
      <c r="I2332" s="30">
        <v>11393.2</v>
      </c>
      <c r="J2332" s="38">
        <v>42669</v>
      </c>
      <c r="K2332" s="30">
        <v>14700</v>
      </c>
      <c r="L2332" s="19">
        <f>DAY(Таблица14[[#This Row],[Д/проводки]])</f>
        <v>26</v>
      </c>
      <c r="M2332" s="19">
        <f>MONTH(Таблица14[[#This Row],[Д/проводки]])</f>
        <v>10</v>
      </c>
      <c r="N2332" s="19">
        <f>YEAR(Таблица14[[#This Row],[Д/проводки]])</f>
        <v>2016</v>
      </c>
    </row>
    <row r="2333" spans="1:14" x14ac:dyDescent="0.25">
      <c r="A2333" s="30">
        <v>40146</v>
      </c>
      <c r="B2333" s="30" t="s">
        <v>180</v>
      </c>
      <c r="C2333" s="16" t="s">
        <v>2954</v>
      </c>
      <c r="D2333" s="16">
        <v>15</v>
      </c>
      <c r="E2333" s="16" t="s">
        <v>2937</v>
      </c>
      <c r="F2333" s="30" t="s">
        <v>810</v>
      </c>
      <c r="G2333" s="30">
        <v>1001</v>
      </c>
      <c r="H2333" s="30">
        <v>4</v>
      </c>
      <c r="I2333" s="30">
        <v>8118.64</v>
      </c>
      <c r="J2333" s="38">
        <v>42670</v>
      </c>
      <c r="K2333" s="30">
        <v>11960</v>
      </c>
      <c r="L2333" s="19">
        <f>DAY(Таблица14[[#This Row],[Д/проводки]])</f>
        <v>27</v>
      </c>
      <c r="M2333" s="19">
        <f>MONTH(Таблица14[[#This Row],[Д/проводки]])</f>
        <v>10</v>
      </c>
      <c r="N2333" s="19">
        <f>YEAR(Таблица14[[#This Row],[Д/проводки]])</f>
        <v>2016</v>
      </c>
    </row>
    <row r="2334" spans="1:14" x14ac:dyDescent="0.25">
      <c r="A2334" s="30">
        <v>408809</v>
      </c>
      <c r="B2334" s="30" t="s">
        <v>211</v>
      </c>
      <c r="C2334" s="16" t="s">
        <v>3152</v>
      </c>
      <c r="D2334" s="16">
        <v>14</v>
      </c>
      <c r="E2334" s="16" t="s">
        <v>3209</v>
      </c>
      <c r="F2334" s="30" t="s">
        <v>810</v>
      </c>
      <c r="G2334" s="30">
        <v>1001</v>
      </c>
      <c r="H2334" s="30">
        <v>4</v>
      </c>
      <c r="I2334" s="30">
        <v>7152.56</v>
      </c>
      <c r="J2334" s="38">
        <v>42670</v>
      </c>
      <c r="K2334" s="30">
        <v>10960</v>
      </c>
      <c r="L2334" s="19">
        <f>DAY(Таблица14[[#This Row],[Д/проводки]])</f>
        <v>27</v>
      </c>
      <c r="M2334" s="19">
        <f>MONTH(Таблица14[[#This Row],[Д/проводки]])</f>
        <v>10</v>
      </c>
      <c r="N2334" s="19">
        <f>YEAR(Таблица14[[#This Row],[Д/проводки]])</f>
        <v>2016</v>
      </c>
    </row>
    <row r="2335" spans="1:14" x14ac:dyDescent="0.25">
      <c r="A2335" s="30">
        <v>447858</v>
      </c>
      <c r="B2335" s="30" t="s">
        <v>2718</v>
      </c>
      <c r="C2335" s="16" t="s">
        <v>2951</v>
      </c>
      <c r="D2335" s="16">
        <v>16</v>
      </c>
      <c r="E2335" s="16" t="s">
        <v>2950</v>
      </c>
      <c r="F2335" s="30" t="s">
        <v>811</v>
      </c>
      <c r="G2335" s="30">
        <v>1001</v>
      </c>
      <c r="H2335" s="30">
        <v>4</v>
      </c>
      <c r="I2335" s="30">
        <v>4585.79</v>
      </c>
      <c r="J2335" s="38">
        <v>42670</v>
      </c>
      <c r="K2335" s="30">
        <v>6492</v>
      </c>
      <c r="L2335" s="19">
        <f>DAY(Таблица14[[#This Row],[Д/проводки]])</f>
        <v>27</v>
      </c>
      <c r="M2335" s="19">
        <f>MONTH(Таблица14[[#This Row],[Д/проводки]])</f>
        <v>10</v>
      </c>
      <c r="N2335" s="19">
        <f>YEAR(Таблица14[[#This Row],[Д/проводки]])</f>
        <v>2016</v>
      </c>
    </row>
    <row r="2336" spans="1:14" x14ac:dyDescent="0.25">
      <c r="A2336" s="30">
        <v>938153</v>
      </c>
      <c r="B2336" s="30" t="s">
        <v>894</v>
      </c>
      <c r="C2336" s="16" t="s">
        <v>3193</v>
      </c>
      <c r="D2336" s="16">
        <v>16</v>
      </c>
      <c r="E2336" s="16" t="s">
        <v>2950</v>
      </c>
      <c r="F2336" s="30" t="s">
        <v>811</v>
      </c>
      <c r="G2336" s="30">
        <v>1001</v>
      </c>
      <c r="H2336" s="30">
        <v>2</v>
      </c>
      <c r="I2336" s="30">
        <v>2430.06</v>
      </c>
      <c r="J2336" s="38">
        <v>42670</v>
      </c>
      <c r="K2336" s="30">
        <v>3440</v>
      </c>
      <c r="L2336" s="19">
        <f>DAY(Таблица14[[#This Row],[Д/проводки]])</f>
        <v>27</v>
      </c>
      <c r="M2336" s="19">
        <f>MONTH(Таблица14[[#This Row],[Д/проводки]])</f>
        <v>10</v>
      </c>
      <c r="N2336" s="19">
        <f>YEAR(Таблица14[[#This Row],[Д/проводки]])</f>
        <v>2016</v>
      </c>
    </row>
    <row r="2337" spans="1:14" x14ac:dyDescent="0.25">
      <c r="A2337" s="30">
        <v>964285</v>
      </c>
      <c r="B2337" s="30" t="s">
        <v>939</v>
      </c>
      <c r="C2337" s="16" t="s">
        <v>3157</v>
      </c>
      <c r="D2337" s="16">
        <v>13</v>
      </c>
      <c r="E2337" s="16" t="s">
        <v>3206</v>
      </c>
      <c r="F2337" s="30" t="s">
        <v>811</v>
      </c>
      <c r="G2337" s="30">
        <v>1001</v>
      </c>
      <c r="H2337" s="30">
        <v>2</v>
      </c>
      <c r="I2337" s="30">
        <v>1027.56</v>
      </c>
      <c r="J2337" s="38">
        <v>42670</v>
      </c>
      <c r="K2337" s="30">
        <v>1436</v>
      </c>
      <c r="L2337" s="19">
        <f>DAY(Таблица14[[#This Row],[Д/проводки]])</f>
        <v>27</v>
      </c>
      <c r="M2337" s="19">
        <f>MONTH(Таблица14[[#This Row],[Д/проводки]])</f>
        <v>10</v>
      </c>
      <c r="N2337" s="19">
        <f>YEAR(Таблица14[[#This Row],[Д/проводки]])</f>
        <v>2016</v>
      </c>
    </row>
    <row r="2338" spans="1:14" x14ac:dyDescent="0.25">
      <c r="A2338" s="30">
        <v>2031427</v>
      </c>
      <c r="B2338" s="30" t="s">
        <v>1008</v>
      </c>
      <c r="C2338" s="16" t="s">
        <v>2995</v>
      </c>
      <c r="D2338" s="16">
        <v>17</v>
      </c>
      <c r="E2338" s="16" t="s">
        <v>2993</v>
      </c>
      <c r="F2338" s="30" t="s">
        <v>810</v>
      </c>
      <c r="G2338" s="30">
        <v>1001</v>
      </c>
      <c r="H2338" s="30">
        <v>4</v>
      </c>
      <c r="I2338" s="30">
        <v>12237.28</v>
      </c>
      <c r="J2338" s="38">
        <v>42670</v>
      </c>
      <c r="K2338" s="30">
        <v>18760</v>
      </c>
      <c r="L2338" s="19">
        <f>DAY(Таблица14[[#This Row],[Д/проводки]])</f>
        <v>27</v>
      </c>
      <c r="M2338" s="19">
        <f>MONTH(Таблица14[[#This Row],[Д/проводки]])</f>
        <v>10</v>
      </c>
      <c r="N2338" s="19">
        <f>YEAR(Таблица14[[#This Row],[Д/проводки]])</f>
        <v>2016</v>
      </c>
    </row>
    <row r="2339" spans="1:14" x14ac:dyDescent="0.25">
      <c r="A2339" s="30">
        <v>2039698</v>
      </c>
      <c r="B2339" s="30" t="s">
        <v>1031</v>
      </c>
      <c r="C2339" s="16" t="s">
        <v>2981</v>
      </c>
      <c r="D2339" s="16">
        <v>16</v>
      </c>
      <c r="E2339" s="16" t="s">
        <v>2964</v>
      </c>
      <c r="F2339" s="30" t="s">
        <v>811</v>
      </c>
      <c r="G2339" s="30">
        <v>1001</v>
      </c>
      <c r="H2339" s="30">
        <v>4</v>
      </c>
      <c r="I2339" s="30">
        <v>5701.52</v>
      </c>
      <c r="J2339" s="38">
        <v>42670</v>
      </c>
      <c r="K2339" s="30">
        <v>7548</v>
      </c>
      <c r="L2339" s="19">
        <f>DAY(Таблица14[[#This Row],[Д/проводки]])</f>
        <v>27</v>
      </c>
      <c r="M2339" s="19">
        <f>MONTH(Таблица14[[#This Row],[Д/проводки]])</f>
        <v>10</v>
      </c>
      <c r="N2339" s="19">
        <f>YEAR(Таблица14[[#This Row],[Д/проводки]])</f>
        <v>2016</v>
      </c>
    </row>
    <row r="2340" spans="1:14" x14ac:dyDescent="0.25">
      <c r="A2340" s="30">
        <v>2039699</v>
      </c>
      <c r="B2340" s="30" t="s">
        <v>1033</v>
      </c>
      <c r="C2340" s="16" t="s">
        <v>904</v>
      </c>
      <c r="D2340" s="16">
        <v>14</v>
      </c>
      <c r="E2340" s="16" t="s">
        <v>2938</v>
      </c>
      <c r="F2340" s="30" t="s">
        <v>811</v>
      </c>
      <c r="G2340" s="30">
        <v>1001</v>
      </c>
      <c r="H2340" s="30">
        <v>4</v>
      </c>
      <c r="I2340" s="30">
        <v>3657.12</v>
      </c>
      <c r="J2340" s="38">
        <v>42670</v>
      </c>
      <c r="K2340" s="30">
        <v>5368</v>
      </c>
      <c r="L2340" s="19">
        <f>DAY(Таблица14[[#This Row],[Д/проводки]])</f>
        <v>27</v>
      </c>
      <c r="M2340" s="19">
        <f>MONTH(Таблица14[[#This Row],[Д/проводки]])</f>
        <v>10</v>
      </c>
      <c r="N2340" s="19">
        <f>YEAR(Таблица14[[#This Row],[Д/проводки]])</f>
        <v>2016</v>
      </c>
    </row>
    <row r="2341" spans="1:14" x14ac:dyDescent="0.25">
      <c r="A2341" s="30">
        <v>2039701</v>
      </c>
      <c r="B2341" s="30" t="s">
        <v>1037</v>
      </c>
      <c r="C2341" s="16" t="s">
        <v>3133</v>
      </c>
      <c r="D2341" s="16">
        <v>13</v>
      </c>
      <c r="E2341" s="16" t="s">
        <v>3206</v>
      </c>
      <c r="F2341" s="30" t="s">
        <v>811</v>
      </c>
      <c r="G2341" s="30">
        <v>1001</v>
      </c>
      <c r="H2341" s="30">
        <v>14</v>
      </c>
      <c r="I2341" s="30">
        <v>7025.62</v>
      </c>
      <c r="J2341" s="38">
        <v>42670</v>
      </c>
      <c r="K2341" s="30">
        <v>10444</v>
      </c>
      <c r="L2341" s="19">
        <f>DAY(Таблица14[[#This Row],[Д/проводки]])</f>
        <v>27</v>
      </c>
      <c r="M2341" s="19">
        <f>MONTH(Таблица14[[#This Row],[Д/проводки]])</f>
        <v>10</v>
      </c>
      <c r="N2341" s="19">
        <f>YEAR(Таблица14[[#This Row],[Д/проводки]])</f>
        <v>2016</v>
      </c>
    </row>
    <row r="2342" spans="1:14" x14ac:dyDescent="0.25">
      <c r="A2342" s="30">
        <v>2039702</v>
      </c>
      <c r="B2342" s="30" t="s">
        <v>1039</v>
      </c>
      <c r="C2342" s="16" t="s">
        <v>3129</v>
      </c>
      <c r="D2342" s="16">
        <v>13</v>
      </c>
      <c r="E2342" s="16" t="s">
        <v>3206</v>
      </c>
      <c r="F2342" s="30" t="s">
        <v>811</v>
      </c>
      <c r="G2342" s="30">
        <v>1001</v>
      </c>
      <c r="H2342" s="30">
        <v>6</v>
      </c>
      <c r="I2342" s="30">
        <v>2987.34</v>
      </c>
      <c r="J2342" s="38">
        <v>42670</v>
      </c>
      <c r="K2342" s="30">
        <v>4536</v>
      </c>
      <c r="L2342" s="19">
        <f>DAY(Таблица14[[#This Row],[Д/проводки]])</f>
        <v>27</v>
      </c>
      <c r="M2342" s="19">
        <f>MONTH(Таблица14[[#This Row],[Д/проводки]])</f>
        <v>10</v>
      </c>
      <c r="N2342" s="19">
        <f>YEAR(Таблица14[[#This Row],[Д/проводки]])</f>
        <v>2016</v>
      </c>
    </row>
    <row r="2343" spans="1:14" x14ac:dyDescent="0.25">
      <c r="A2343" s="30">
        <v>2039703</v>
      </c>
      <c r="B2343" s="30" t="s">
        <v>1042</v>
      </c>
      <c r="C2343" s="16" t="s">
        <v>927</v>
      </c>
      <c r="D2343" s="16">
        <v>14</v>
      </c>
      <c r="E2343" s="16" t="s">
        <v>2941</v>
      </c>
      <c r="F2343" s="30" t="s">
        <v>811</v>
      </c>
      <c r="G2343" s="30">
        <v>1001</v>
      </c>
      <c r="H2343" s="30">
        <v>11</v>
      </c>
      <c r="I2343" s="30">
        <v>6906.79</v>
      </c>
      <c r="J2343" s="38">
        <v>42670</v>
      </c>
      <c r="K2343" s="30">
        <v>10263</v>
      </c>
      <c r="L2343" s="19">
        <f>DAY(Таблица14[[#This Row],[Д/проводки]])</f>
        <v>27</v>
      </c>
      <c r="M2343" s="19">
        <f>MONTH(Таблица14[[#This Row],[Д/проводки]])</f>
        <v>10</v>
      </c>
      <c r="N2343" s="19">
        <f>YEAR(Таблица14[[#This Row],[Д/проводки]])</f>
        <v>2016</v>
      </c>
    </row>
    <row r="2344" spans="1:14" x14ac:dyDescent="0.25">
      <c r="A2344" s="30">
        <v>408937</v>
      </c>
      <c r="B2344" s="30" t="s">
        <v>502</v>
      </c>
      <c r="C2344" s="16" t="s">
        <v>2634</v>
      </c>
      <c r="D2344" s="16">
        <v>16</v>
      </c>
      <c r="E2344" s="16" t="s">
        <v>2964</v>
      </c>
      <c r="F2344" s="30" t="s">
        <v>810</v>
      </c>
      <c r="G2344" s="30">
        <v>1002</v>
      </c>
      <c r="H2344" s="30">
        <v>4</v>
      </c>
      <c r="I2344" s="30">
        <v>10847.44</v>
      </c>
      <c r="J2344" s="38">
        <v>42670</v>
      </c>
      <c r="K2344" s="30">
        <v>15960</v>
      </c>
      <c r="L2344" s="19">
        <f>DAY(Таблица14[[#This Row],[Д/проводки]])</f>
        <v>27</v>
      </c>
      <c r="M2344" s="19">
        <f>MONTH(Таблица14[[#This Row],[Д/проводки]])</f>
        <v>10</v>
      </c>
      <c r="N2344" s="19">
        <f>YEAR(Таблица14[[#This Row],[Д/проводки]])</f>
        <v>2016</v>
      </c>
    </row>
    <row r="2345" spans="1:14" x14ac:dyDescent="0.25">
      <c r="A2345" s="30">
        <v>665695</v>
      </c>
      <c r="B2345" s="30" t="s">
        <v>250</v>
      </c>
      <c r="C2345" s="16" t="s">
        <v>2967</v>
      </c>
      <c r="D2345" s="16">
        <v>15</v>
      </c>
      <c r="E2345" s="16" t="s">
        <v>2948</v>
      </c>
      <c r="F2345" s="30" t="s">
        <v>810</v>
      </c>
      <c r="G2345" s="30">
        <v>1002</v>
      </c>
      <c r="H2345" s="30">
        <v>4</v>
      </c>
      <c r="I2345" s="30">
        <v>8576.2800000000007</v>
      </c>
      <c r="J2345" s="38">
        <v>42670</v>
      </c>
      <c r="K2345" s="30">
        <v>13160</v>
      </c>
      <c r="L2345" s="19">
        <f>DAY(Таблица14[[#This Row],[Д/проводки]])</f>
        <v>27</v>
      </c>
      <c r="M2345" s="19">
        <f>MONTH(Таблица14[[#This Row],[Д/проводки]])</f>
        <v>10</v>
      </c>
      <c r="N2345" s="19">
        <f>YEAR(Таблица14[[#This Row],[Д/проводки]])</f>
        <v>2016</v>
      </c>
    </row>
    <row r="2346" spans="1:14" x14ac:dyDescent="0.25">
      <c r="A2346" s="30">
        <v>2039699</v>
      </c>
      <c r="B2346" s="30" t="s">
        <v>1033</v>
      </c>
      <c r="C2346" s="16" t="s">
        <v>904</v>
      </c>
      <c r="D2346" s="16">
        <v>14</v>
      </c>
      <c r="E2346" s="16" t="s">
        <v>2938</v>
      </c>
      <c r="F2346" s="30" t="s">
        <v>811</v>
      </c>
      <c r="G2346" s="30">
        <v>1002</v>
      </c>
      <c r="H2346" s="30">
        <v>4</v>
      </c>
      <c r="I2346" s="30">
        <v>3639.32</v>
      </c>
      <c r="J2346" s="38">
        <v>42670</v>
      </c>
      <c r="K2346" s="30">
        <v>5368</v>
      </c>
      <c r="L2346" s="19">
        <f>DAY(Таблица14[[#This Row],[Д/проводки]])</f>
        <v>27</v>
      </c>
      <c r="M2346" s="19">
        <f>MONTH(Таблица14[[#This Row],[Д/проводки]])</f>
        <v>10</v>
      </c>
      <c r="N2346" s="19">
        <f>YEAR(Таблица14[[#This Row],[Д/проводки]])</f>
        <v>2016</v>
      </c>
    </row>
    <row r="2347" spans="1:14" x14ac:dyDescent="0.25">
      <c r="A2347" s="30">
        <v>2039701</v>
      </c>
      <c r="B2347" s="30" t="s">
        <v>1037</v>
      </c>
      <c r="C2347" s="16" t="s">
        <v>3133</v>
      </c>
      <c r="D2347" s="16">
        <v>13</v>
      </c>
      <c r="E2347" s="16" t="s">
        <v>3206</v>
      </c>
      <c r="F2347" s="30" t="s">
        <v>811</v>
      </c>
      <c r="G2347" s="30">
        <v>1002</v>
      </c>
      <c r="H2347" s="30">
        <v>8</v>
      </c>
      <c r="I2347" s="30">
        <v>4026.64</v>
      </c>
      <c r="J2347" s="38">
        <v>42670</v>
      </c>
      <c r="K2347" s="30">
        <v>5968</v>
      </c>
      <c r="L2347" s="19">
        <f>DAY(Таблица14[[#This Row],[Д/проводки]])</f>
        <v>27</v>
      </c>
      <c r="M2347" s="19">
        <f>MONTH(Таблица14[[#This Row],[Д/проводки]])</f>
        <v>10</v>
      </c>
      <c r="N2347" s="19">
        <f>YEAR(Таблица14[[#This Row],[Д/проводки]])</f>
        <v>2016</v>
      </c>
    </row>
    <row r="2348" spans="1:14" x14ac:dyDescent="0.25">
      <c r="A2348" s="30">
        <v>12269873</v>
      </c>
      <c r="B2348" s="30" t="s">
        <v>3218</v>
      </c>
      <c r="C2348" s="16" t="s">
        <v>3218</v>
      </c>
      <c r="D2348" s="16" t="s">
        <v>3218</v>
      </c>
      <c r="E2348" s="16" t="s">
        <v>3218</v>
      </c>
      <c r="F2348" s="16" t="s">
        <v>3218</v>
      </c>
      <c r="G2348" s="30">
        <v>1002</v>
      </c>
      <c r="H2348" s="30">
        <v>4</v>
      </c>
      <c r="I2348" s="30">
        <v>3376.28</v>
      </c>
      <c r="J2348" s="38">
        <v>42670</v>
      </c>
      <c r="K2348" s="30">
        <v>4040</v>
      </c>
      <c r="L2348" s="19">
        <f>DAY(Таблица14[[#This Row],[Д/проводки]])</f>
        <v>27</v>
      </c>
      <c r="M2348" s="19">
        <f>MONTH(Таблица14[[#This Row],[Д/проводки]])</f>
        <v>10</v>
      </c>
      <c r="N2348" s="19">
        <f>YEAR(Таблица14[[#This Row],[Д/проводки]])</f>
        <v>2016</v>
      </c>
    </row>
    <row r="2349" spans="1:14" x14ac:dyDescent="0.25">
      <c r="A2349" s="30">
        <v>2039150</v>
      </c>
      <c r="B2349" s="30" t="s">
        <v>864</v>
      </c>
      <c r="C2349" s="16" t="s">
        <v>2940</v>
      </c>
      <c r="D2349" s="16">
        <v>15</v>
      </c>
      <c r="E2349" s="16" t="s">
        <v>2937</v>
      </c>
      <c r="F2349" s="30" t="s">
        <v>811</v>
      </c>
      <c r="G2349" s="30">
        <v>1001</v>
      </c>
      <c r="H2349" s="30">
        <v>4</v>
      </c>
      <c r="I2349" s="30">
        <v>4134.24</v>
      </c>
      <c r="J2349" s="38">
        <v>42671</v>
      </c>
      <c r="K2349" s="30">
        <v>5996</v>
      </c>
      <c r="L2349" s="19">
        <f>DAY(Таблица14[[#This Row],[Д/проводки]])</f>
        <v>28</v>
      </c>
      <c r="M2349" s="19">
        <f>MONTH(Таблица14[[#This Row],[Д/проводки]])</f>
        <v>10</v>
      </c>
      <c r="N2349" s="19">
        <f>YEAR(Таблица14[[#This Row],[Д/проводки]])</f>
        <v>2016</v>
      </c>
    </row>
    <row r="2350" spans="1:14" x14ac:dyDescent="0.25">
      <c r="A2350" s="30">
        <v>2039695</v>
      </c>
      <c r="B2350" s="30" t="s">
        <v>867</v>
      </c>
      <c r="C2350" s="16" t="s">
        <v>2965</v>
      </c>
      <c r="D2350" s="16">
        <v>15</v>
      </c>
      <c r="E2350" s="16" t="s">
        <v>2948</v>
      </c>
      <c r="F2350" s="30" t="s">
        <v>811</v>
      </c>
      <c r="G2350" s="30">
        <v>1001</v>
      </c>
      <c r="H2350" s="30">
        <v>2</v>
      </c>
      <c r="I2350" s="30">
        <v>2730.52</v>
      </c>
      <c r="J2350" s="38">
        <v>42671</v>
      </c>
      <c r="K2350" s="30">
        <v>4028</v>
      </c>
      <c r="L2350" s="19">
        <f>DAY(Таблица14[[#This Row],[Д/проводки]])</f>
        <v>28</v>
      </c>
      <c r="M2350" s="19">
        <f>MONTH(Таблица14[[#This Row],[Д/проводки]])</f>
        <v>10</v>
      </c>
      <c r="N2350" s="19">
        <f>YEAR(Таблица14[[#This Row],[Д/проводки]])</f>
        <v>2016</v>
      </c>
    </row>
    <row r="2351" spans="1:14" x14ac:dyDescent="0.25">
      <c r="A2351" s="30">
        <v>2039701</v>
      </c>
      <c r="B2351" s="30" t="s">
        <v>1037</v>
      </c>
      <c r="C2351" s="16" t="s">
        <v>3133</v>
      </c>
      <c r="D2351" s="16">
        <v>13</v>
      </c>
      <c r="E2351" s="16" t="s">
        <v>3206</v>
      </c>
      <c r="F2351" s="30" t="s">
        <v>811</v>
      </c>
      <c r="G2351" s="30">
        <v>1001</v>
      </c>
      <c r="H2351" s="30">
        <v>4</v>
      </c>
      <c r="I2351" s="30">
        <v>2007.32</v>
      </c>
      <c r="J2351" s="38">
        <v>42671</v>
      </c>
      <c r="K2351" s="30">
        <v>2984</v>
      </c>
      <c r="L2351" s="19">
        <f>DAY(Таблица14[[#This Row],[Д/проводки]])</f>
        <v>28</v>
      </c>
      <c r="M2351" s="19">
        <f>MONTH(Таблица14[[#This Row],[Д/проводки]])</f>
        <v>10</v>
      </c>
      <c r="N2351" s="19">
        <f>YEAR(Таблица14[[#This Row],[Д/проводки]])</f>
        <v>2016</v>
      </c>
    </row>
    <row r="2352" spans="1:14" x14ac:dyDescent="0.25">
      <c r="A2352" s="30">
        <v>2039703</v>
      </c>
      <c r="B2352" s="30" t="s">
        <v>1042</v>
      </c>
      <c r="C2352" s="16" t="s">
        <v>927</v>
      </c>
      <c r="D2352" s="16">
        <v>14</v>
      </c>
      <c r="E2352" s="16" t="s">
        <v>2941</v>
      </c>
      <c r="F2352" s="30" t="s">
        <v>811</v>
      </c>
      <c r="G2352" s="30">
        <v>1001</v>
      </c>
      <c r="H2352" s="30">
        <v>7</v>
      </c>
      <c r="I2352" s="30">
        <v>4395.2299999999996</v>
      </c>
      <c r="J2352" s="38">
        <v>42671</v>
      </c>
      <c r="K2352" s="30">
        <v>6531</v>
      </c>
      <c r="L2352" s="19">
        <f>DAY(Таблица14[[#This Row],[Д/проводки]])</f>
        <v>28</v>
      </c>
      <c r="M2352" s="19">
        <f>MONTH(Таблица14[[#This Row],[Д/проводки]])</f>
        <v>10</v>
      </c>
      <c r="N2352" s="19">
        <f>YEAR(Таблица14[[#This Row],[Д/проводки]])</f>
        <v>2016</v>
      </c>
    </row>
    <row r="2353" spans="1:14" x14ac:dyDescent="0.25">
      <c r="A2353" s="30">
        <v>12272717</v>
      </c>
      <c r="B2353" s="30" t="s">
        <v>3218</v>
      </c>
      <c r="C2353" s="16" t="s">
        <v>3218</v>
      </c>
      <c r="D2353" s="16" t="s">
        <v>3218</v>
      </c>
      <c r="E2353" s="16" t="s">
        <v>3218</v>
      </c>
      <c r="F2353" s="16" t="s">
        <v>3218</v>
      </c>
      <c r="G2353" s="30">
        <v>1001</v>
      </c>
      <c r="H2353" s="30">
        <v>4</v>
      </c>
      <c r="I2353" s="30">
        <v>14101.6</v>
      </c>
      <c r="J2353" s="38">
        <v>42671</v>
      </c>
      <c r="K2353" s="30">
        <v>19200</v>
      </c>
      <c r="L2353" s="19">
        <f>DAY(Таблица14[[#This Row],[Д/проводки]])</f>
        <v>28</v>
      </c>
      <c r="M2353" s="19">
        <f>MONTH(Таблица14[[#This Row],[Д/проводки]])</f>
        <v>10</v>
      </c>
      <c r="N2353" s="19">
        <f>YEAR(Таблица14[[#This Row],[Д/проводки]])</f>
        <v>2016</v>
      </c>
    </row>
    <row r="2354" spans="1:14" x14ac:dyDescent="0.25">
      <c r="A2354" s="30">
        <v>408909</v>
      </c>
      <c r="B2354" s="30" t="s">
        <v>660</v>
      </c>
      <c r="C2354" s="16" t="s">
        <v>2988</v>
      </c>
      <c r="D2354" s="16">
        <v>16</v>
      </c>
      <c r="E2354" s="16" t="s">
        <v>2950</v>
      </c>
      <c r="F2354" s="30" t="s">
        <v>810</v>
      </c>
      <c r="G2354" s="30">
        <v>1002</v>
      </c>
      <c r="H2354" s="30">
        <v>4</v>
      </c>
      <c r="I2354" s="30">
        <v>10847.44</v>
      </c>
      <c r="J2354" s="38">
        <v>42671</v>
      </c>
      <c r="K2354" s="30">
        <v>15960</v>
      </c>
      <c r="L2354" s="19">
        <f>DAY(Таблица14[[#This Row],[Д/проводки]])</f>
        <v>28</v>
      </c>
      <c r="M2354" s="19">
        <f>MONTH(Таблица14[[#This Row],[Д/проводки]])</f>
        <v>10</v>
      </c>
      <c r="N2354" s="19">
        <f>YEAR(Таблица14[[#This Row],[Д/проводки]])</f>
        <v>2016</v>
      </c>
    </row>
    <row r="2355" spans="1:14" x14ac:dyDescent="0.25">
      <c r="A2355" s="30">
        <v>445810</v>
      </c>
      <c r="B2355" s="30" t="s">
        <v>929</v>
      </c>
      <c r="C2355" s="16" t="s">
        <v>927</v>
      </c>
      <c r="D2355" s="16">
        <v>14</v>
      </c>
      <c r="E2355" s="16" t="s">
        <v>2941</v>
      </c>
      <c r="F2355" s="30" t="s">
        <v>811</v>
      </c>
      <c r="G2355" s="30">
        <v>1002</v>
      </c>
      <c r="H2355" s="30">
        <v>4</v>
      </c>
      <c r="I2355" s="30">
        <v>2549.84</v>
      </c>
      <c r="J2355" s="38">
        <v>42671</v>
      </c>
      <c r="K2355" s="30">
        <v>3760</v>
      </c>
      <c r="L2355" s="19">
        <f>DAY(Таблица14[[#This Row],[Д/проводки]])</f>
        <v>28</v>
      </c>
      <c r="M2355" s="19">
        <f>MONTH(Таблица14[[#This Row],[Д/проводки]])</f>
        <v>10</v>
      </c>
      <c r="N2355" s="19">
        <f>YEAR(Таблица14[[#This Row],[Д/проводки]])</f>
        <v>2016</v>
      </c>
    </row>
    <row r="2356" spans="1:14" x14ac:dyDescent="0.25">
      <c r="A2356" s="30">
        <v>447809</v>
      </c>
      <c r="B2356" s="30" t="s">
        <v>873</v>
      </c>
      <c r="C2356" s="16" t="s">
        <v>872</v>
      </c>
      <c r="D2356" s="16">
        <v>15</v>
      </c>
      <c r="E2356" s="16" t="s">
        <v>2948</v>
      </c>
      <c r="F2356" s="30" t="s">
        <v>811</v>
      </c>
      <c r="G2356" s="30">
        <v>1002</v>
      </c>
      <c r="H2356" s="30">
        <v>4</v>
      </c>
      <c r="I2356" s="30">
        <v>4901.4399999999996</v>
      </c>
      <c r="J2356" s="38">
        <v>42671</v>
      </c>
      <c r="K2356" s="30">
        <v>7228</v>
      </c>
      <c r="L2356" s="19">
        <f>DAY(Таблица14[[#This Row],[Д/проводки]])</f>
        <v>28</v>
      </c>
      <c r="M2356" s="19">
        <f>MONTH(Таблица14[[#This Row],[Д/проводки]])</f>
        <v>10</v>
      </c>
      <c r="N2356" s="19">
        <f>YEAR(Таблица14[[#This Row],[Д/проводки]])</f>
        <v>2016</v>
      </c>
    </row>
    <row r="2357" spans="1:14" x14ac:dyDescent="0.25">
      <c r="A2357" s="30">
        <v>2039696</v>
      </c>
      <c r="B2357" s="30" t="s">
        <v>1028</v>
      </c>
      <c r="C2357" s="16" t="s">
        <v>3016</v>
      </c>
      <c r="D2357" s="16">
        <v>15</v>
      </c>
      <c r="E2357" s="16" t="s">
        <v>2946</v>
      </c>
      <c r="F2357" s="30" t="s">
        <v>811</v>
      </c>
      <c r="G2357" s="30">
        <v>1002</v>
      </c>
      <c r="H2357" s="30">
        <v>4</v>
      </c>
      <c r="I2357" s="30">
        <v>5652.4</v>
      </c>
      <c r="J2357" s="38">
        <v>42671</v>
      </c>
      <c r="K2357" s="30">
        <v>8336</v>
      </c>
      <c r="L2357" s="19">
        <f>DAY(Таблица14[[#This Row],[Д/проводки]])</f>
        <v>28</v>
      </c>
      <c r="M2357" s="19">
        <f>MONTH(Таблица14[[#This Row],[Д/проводки]])</f>
        <v>10</v>
      </c>
      <c r="N2357" s="19">
        <f>YEAR(Таблица14[[#This Row],[Д/проводки]])</f>
        <v>2016</v>
      </c>
    </row>
    <row r="2358" spans="1:14" x14ac:dyDescent="0.25">
      <c r="A2358" s="30">
        <v>2039701</v>
      </c>
      <c r="B2358" s="30" t="s">
        <v>1037</v>
      </c>
      <c r="C2358" s="16" t="s">
        <v>3133</v>
      </c>
      <c r="D2358" s="16">
        <v>13</v>
      </c>
      <c r="E2358" s="16" t="s">
        <v>3206</v>
      </c>
      <c r="F2358" s="30" t="s">
        <v>811</v>
      </c>
      <c r="G2358" s="30">
        <v>1002</v>
      </c>
      <c r="H2358" s="30">
        <v>12</v>
      </c>
      <c r="I2358" s="30">
        <v>6040.08</v>
      </c>
      <c r="J2358" s="38">
        <v>42671</v>
      </c>
      <c r="K2358" s="30">
        <v>8952</v>
      </c>
      <c r="L2358" s="19">
        <f>DAY(Таблица14[[#This Row],[Д/проводки]])</f>
        <v>28</v>
      </c>
      <c r="M2358" s="19">
        <f>MONTH(Таблица14[[#This Row],[Д/проводки]])</f>
        <v>10</v>
      </c>
      <c r="N2358" s="19">
        <f>YEAR(Таблица14[[#This Row],[Д/проводки]])</f>
        <v>2016</v>
      </c>
    </row>
    <row r="2359" spans="1:14" x14ac:dyDescent="0.25">
      <c r="A2359" s="30">
        <v>2039704</v>
      </c>
      <c r="B2359" s="30" t="s">
        <v>1041</v>
      </c>
      <c r="C2359" s="16" t="s">
        <v>899</v>
      </c>
      <c r="D2359" s="16">
        <v>14</v>
      </c>
      <c r="E2359" s="16" t="s">
        <v>2938</v>
      </c>
      <c r="F2359" s="30" t="s">
        <v>811</v>
      </c>
      <c r="G2359" s="30">
        <v>1002</v>
      </c>
      <c r="H2359" s="30">
        <v>4</v>
      </c>
      <c r="I2359" s="30">
        <v>3391.84</v>
      </c>
      <c r="J2359" s="38">
        <v>42671</v>
      </c>
      <c r="K2359" s="30">
        <v>5008</v>
      </c>
      <c r="L2359" s="19">
        <f>DAY(Таблица14[[#This Row],[Д/проводки]])</f>
        <v>28</v>
      </c>
      <c r="M2359" s="19">
        <f>MONTH(Таблица14[[#This Row],[Д/проводки]])</f>
        <v>10</v>
      </c>
      <c r="N2359" s="19">
        <f>YEAR(Таблица14[[#This Row],[Д/проводки]])</f>
        <v>2016</v>
      </c>
    </row>
    <row r="2360" spans="1:14" x14ac:dyDescent="0.25">
      <c r="A2360" s="30">
        <v>754181</v>
      </c>
      <c r="B2360" s="30" t="s">
        <v>867</v>
      </c>
      <c r="C2360" s="16" t="s">
        <v>3130</v>
      </c>
      <c r="D2360" s="16">
        <v>15</v>
      </c>
      <c r="E2360" s="16" t="s">
        <v>2948</v>
      </c>
      <c r="F2360" s="30" t="s">
        <v>811</v>
      </c>
      <c r="G2360" s="30">
        <v>1001</v>
      </c>
      <c r="H2360" s="30">
        <v>1</v>
      </c>
      <c r="I2360" s="30">
        <v>785.59</v>
      </c>
      <c r="J2360" s="38">
        <v>42672</v>
      </c>
      <c r="K2360" s="30">
        <v>1463</v>
      </c>
      <c r="L2360" s="19">
        <f>DAY(Таблица14[[#This Row],[Д/проводки]])</f>
        <v>29</v>
      </c>
      <c r="M2360" s="19">
        <f>MONTH(Таблица14[[#This Row],[Д/проводки]])</f>
        <v>10</v>
      </c>
      <c r="N2360" s="19">
        <f>YEAR(Таблица14[[#This Row],[Д/проводки]])</f>
        <v>2016</v>
      </c>
    </row>
    <row r="2361" spans="1:14" x14ac:dyDescent="0.25">
      <c r="A2361" s="30">
        <v>940253</v>
      </c>
      <c r="B2361" s="30" t="s">
        <v>888</v>
      </c>
      <c r="C2361" s="16" t="s">
        <v>2954</v>
      </c>
      <c r="D2361" s="16">
        <v>15</v>
      </c>
      <c r="E2361" s="16" t="s">
        <v>2937</v>
      </c>
      <c r="F2361" s="30" t="s">
        <v>811</v>
      </c>
      <c r="G2361" s="30">
        <v>1001</v>
      </c>
      <c r="H2361" s="30">
        <v>5</v>
      </c>
      <c r="I2361" s="30">
        <v>5268.9</v>
      </c>
      <c r="J2361" s="38">
        <v>42672</v>
      </c>
      <c r="K2361" s="30">
        <v>7775</v>
      </c>
      <c r="L2361" s="19">
        <f>DAY(Таблица14[[#This Row],[Д/проводки]])</f>
        <v>29</v>
      </c>
      <c r="M2361" s="19">
        <f>MONTH(Таблица14[[#This Row],[Д/проводки]])</f>
        <v>10</v>
      </c>
      <c r="N2361" s="19">
        <f>YEAR(Таблица14[[#This Row],[Д/проводки]])</f>
        <v>2016</v>
      </c>
    </row>
    <row r="2362" spans="1:14" x14ac:dyDescent="0.25">
      <c r="A2362" s="30">
        <v>2039701</v>
      </c>
      <c r="B2362" s="30" t="s">
        <v>1037</v>
      </c>
      <c r="C2362" s="16" t="s">
        <v>3133</v>
      </c>
      <c r="D2362" s="16">
        <v>13</v>
      </c>
      <c r="E2362" s="16" t="s">
        <v>3206</v>
      </c>
      <c r="F2362" s="30" t="s">
        <v>811</v>
      </c>
      <c r="G2362" s="30">
        <v>1001</v>
      </c>
      <c r="H2362" s="30">
        <v>22</v>
      </c>
      <c r="I2362" s="30">
        <v>11040.34</v>
      </c>
      <c r="J2362" s="38">
        <v>42672</v>
      </c>
      <c r="K2362" s="30">
        <v>16412</v>
      </c>
      <c r="L2362" s="19">
        <f>DAY(Таблица14[[#This Row],[Д/проводки]])</f>
        <v>29</v>
      </c>
      <c r="M2362" s="19">
        <f>MONTH(Таблица14[[#This Row],[Д/проводки]])</f>
        <v>10</v>
      </c>
      <c r="N2362" s="19">
        <f>YEAR(Таблица14[[#This Row],[Д/проводки]])</f>
        <v>2016</v>
      </c>
    </row>
    <row r="2363" spans="1:14" x14ac:dyDescent="0.25">
      <c r="A2363" s="30">
        <v>2039703</v>
      </c>
      <c r="B2363" s="30" t="s">
        <v>1042</v>
      </c>
      <c r="C2363" s="16" t="s">
        <v>927</v>
      </c>
      <c r="D2363" s="16">
        <v>14</v>
      </c>
      <c r="E2363" s="16" t="s">
        <v>2941</v>
      </c>
      <c r="F2363" s="30" t="s">
        <v>811</v>
      </c>
      <c r="G2363" s="30">
        <v>1001</v>
      </c>
      <c r="H2363" s="30">
        <v>16</v>
      </c>
      <c r="I2363" s="30">
        <v>10046.24</v>
      </c>
      <c r="J2363" s="38">
        <v>42672</v>
      </c>
      <c r="K2363" s="30">
        <v>14928</v>
      </c>
      <c r="L2363" s="19">
        <f>DAY(Таблица14[[#This Row],[Д/проводки]])</f>
        <v>29</v>
      </c>
      <c r="M2363" s="19">
        <f>MONTH(Таблица14[[#This Row],[Д/проводки]])</f>
        <v>10</v>
      </c>
      <c r="N2363" s="19">
        <f>YEAR(Таблица14[[#This Row],[Д/проводки]])</f>
        <v>2016</v>
      </c>
    </row>
    <row r="2364" spans="1:14" x14ac:dyDescent="0.25">
      <c r="A2364" s="30">
        <v>2039704</v>
      </c>
      <c r="B2364" s="30" t="s">
        <v>1041</v>
      </c>
      <c r="C2364" s="16" t="s">
        <v>899</v>
      </c>
      <c r="D2364" s="16">
        <v>14</v>
      </c>
      <c r="E2364" s="16" t="s">
        <v>2938</v>
      </c>
      <c r="F2364" s="30" t="s">
        <v>811</v>
      </c>
      <c r="G2364" s="30">
        <v>1001</v>
      </c>
      <c r="H2364" s="30">
        <v>4</v>
      </c>
      <c r="I2364" s="30">
        <v>3535.96</v>
      </c>
      <c r="J2364" s="38">
        <v>42672</v>
      </c>
      <c r="K2364" s="30">
        <v>5008</v>
      </c>
      <c r="L2364" s="19">
        <f>DAY(Таблица14[[#This Row],[Д/проводки]])</f>
        <v>29</v>
      </c>
      <c r="M2364" s="19">
        <f>MONTH(Таблица14[[#This Row],[Д/проводки]])</f>
        <v>10</v>
      </c>
      <c r="N2364" s="19">
        <f>YEAR(Таблица14[[#This Row],[Д/проводки]])</f>
        <v>2016</v>
      </c>
    </row>
    <row r="2365" spans="1:14" x14ac:dyDescent="0.25">
      <c r="A2365" s="30">
        <v>12272504</v>
      </c>
      <c r="B2365" s="30" t="s">
        <v>3218</v>
      </c>
      <c r="C2365" s="16" t="s">
        <v>3218</v>
      </c>
      <c r="D2365" s="16" t="s">
        <v>3218</v>
      </c>
      <c r="E2365" s="16" t="s">
        <v>3218</v>
      </c>
      <c r="F2365" s="16" t="s">
        <v>3218</v>
      </c>
      <c r="G2365" s="30">
        <v>1001</v>
      </c>
      <c r="H2365" s="30">
        <v>4</v>
      </c>
      <c r="I2365" s="30">
        <v>12338.8</v>
      </c>
      <c r="J2365" s="38">
        <v>42672</v>
      </c>
      <c r="K2365" s="30">
        <v>16800</v>
      </c>
      <c r="L2365" s="19">
        <f>DAY(Таблица14[[#This Row],[Д/проводки]])</f>
        <v>29</v>
      </c>
      <c r="M2365" s="19">
        <f>MONTH(Таблица14[[#This Row],[Д/проводки]])</f>
        <v>10</v>
      </c>
      <c r="N2365" s="19">
        <f>YEAR(Таблица14[[#This Row],[Д/проводки]])</f>
        <v>2016</v>
      </c>
    </row>
    <row r="2366" spans="1:14" x14ac:dyDescent="0.25">
      <c r="A2366" s="30">
        <v>40147</v>
      </c>
      <c r="B2366" s="30" t="s">
        <v>181</v>
      </c>
      <c r="C2366" s="16" t="s">
        <v>2954</v>
      </c>
      <c r="D2366" s="16">
        <v>15</v>
      </c>
      <c r="E2366" s="16" t="s">
        <v>2937</v>
      </c>
      <c r="F2366" s="30" t="s">
        <v>810</v>
      </c>
      <c r="G2366" s="30">
        <v>1002</v>
      </c>
      <c r="H2366" s="30">
        <v>4</v>
      </c>
      <c r="I2366" s="30">
        <v>7627.12</v>
      </c>
      <c r="J2366" s="38">
        <v>42672</v>
      </c>
      <c r="K2366" s="30">
        <v>11960</v>
      </c>
      <c r="L2366" s="19">
        <f>DAY(Таблица14[[#This Row],[Д/проводки]])</f>
        <v>29</v>
      </c>
      <c r="M2366" s="19">
        <f>MONTH(Таблица14[[#This Row],[Д/проводки]])</f>
        <v>10</v>
      </c>
      <c r="N2366" s="19">
        <f>YEAR(Таблица14[[#This Row],[Д/проводки]])</f>
        <v>2016</v>
      </c>
    </row>
    <row r="2367" spans="1:14" x14ac:dyDescent="0.25">
      <c r="A2367" s="30">
        <v>40304</v>
      </c>
      <c r="B2367" s="30" t="s">
        <v>90</v>
      </c>
      <c r="C2367" s="16" t="s">
        <v>2963</v>
      </c>
      <c r="D2367" s="16">
        <v>15</v>
      </c>
      <c r="E2367" s="16" t="s">
        <v>2937</v>
      </c>
      <c r="F2367" s="30" t="s">
        <v>810</v>
      </c>
      <c r="G2367" s="30">
        <v>1002</v>
      </c>
      <c r="H2367" s="30">
        <v>4</v>
      </c>
      <c r="I2367" s="30">
        <v>8847.44</v>
      </c>
      <c r="J2367" s="38">
        <v>42672</v>
      </c>
      <c r="K2367" s="30">
        <v>13160</v>
      </c>
      <c r="L2367" s="19">
        <f>DAY(Таблица14[[#This Row],[Д/проводки]])</f>
        <v>29</v>
      </c>
      <c r="M2367" s="19">
        <f>MONTH(Таблица14[[#This Row],[Д/проводки]])</f>
        <v>10</v>
      </c>
      <c r="N2367" s="19">
        <f>YEAR(Таблица14[[#This Row],[Д/проводки]])</f>
        <v>2016</v>
      </c>
    </row>
    <row r="2368" spans="1:14" x14ac:dyDescent="0.25">
      <c r="A2368" s="30">
        <v>445810</v>
      </c>
      <c r="B2368" s="30" t="s">
        <v>929</v>
      </c>
      <c r="C2368" s="16" t="s">
        <v>927</v>
      </c>
      <c r="D2368" s="16">
        <v>14</v>
      </c>
      <c r="E2368" s="16" t="s">
        <v>2941</v>
      </c>
      <c r="F2368" s="30" t="s">
        <v>811</v>
      </c>
      <c r="G2368" s="30">
        <v>1002</v>
      </c>
      <c r="H2368" s="30">
        <v>4</v>
      </c>
      <c r="I2368" s="30">
        <v>2549.84</v>
      </c>
      <c r="J2368" s="38">
        <v>42672</v>
      </c>
      <c r="K2368" s="30">
        <v>3760</v>
      </c>
      <c r="L2368" s="19">
        <f>DAY(Таблица14[[#This Row],[Д/проводки]])</f>
        <v>29</v>
      </c>
      <c r="M2368" s="19">
        <f>MONTH(Таблица14[[#This Row],[Д/проводки]])</f>
        <v>10</v>
      </c>
      <c r="N2368" s="19">
        <f>YEAR(Таблица14[[#This Row],[Д/проводки]])</f>
        <v>2016</v>
      </c>
    </row>
    <row r="2369" spans="1:14" x14ac:dyDescent="0.25">
      <c r="A2369" s="30">
        <v>487234</v>
      </c>
      <c r="B2369" s="30" t="s">
        <v>953</v>
      </c>
      <c r="C2369" s="16" t="s">
        <v>2625</v>
      </c>
      <c r="D2369" s="16">
        <v>16</v>
      </c>
      <c r="E2369" s="16" t="s">
        <v>2974</v>
      </c>
      <c r="F2369" s="30" t="s">
        <v>811</v>
      </c>
      <c r="G2369" s="30">
        <v>1002</v>
      </c>
      <c r="H2369" s="30">
        <v>8</v>
      </c>
      <c r="I2369" s="30">
        <v>10700.8</v>
      </c>
      <c r="J2369" s="38">
        <v>42672</v>
      </c>
      <c r="K2369" s="30">
        <v>7968</v>
      </c>
      <c r="L2369" s="19">
        <f>DAY(Таблица14[[#This Row],[Д/проводки]])</f>
        <v>29</v>
      </c>
      <c r="M2369" s="19">
        <f>MONTH(Таблица14[[#This Row],[Д/проводки]])</f>
        <v>10</v>
      </c>
      <c r="N2369" s="19">
        <f>YEAR(Таблица14[[#This Row],[Д/проводки]])</f>
        <v>2016</v>
      </c>
    </row>
    <row r="2370" spans="1:14" x14ac:dyDescent="0.25">
      <c r="A2370" s="30">
        <v>490001</v>
      </c>
      <c r="B2370" s="30" t="s">
        <v>152</v>
      </c>
      <c r="C2370" s="16" t="s">
        <v>2632</v>
      </c>
      <c r="D2370" s="16">
        <v>15</v>
      </c>
      <c r="E2370" s="16" t="s">
        <v>2937</v>
      </c>
      <c r="F2370" s="30" t="s">
        <v>810</v>
      </c>
      <c r="G2370" s="30">
        <v>1002</v>
      </c>
      <c r="H2370" s="30">
        <v>4</v>
      </c>
      <c r="I2370" s="30">
        <v>9118.64</v>
      </c>
      <c r="J2370" s="38">
        <v>42672</v>
      </c>
      <c r="K2370" s="30">
        <v>13160</v>
      </c>
      <c r="L2370" s="19">
        <f>DAY(Таблица14[[#This Row],[Д/проводки]])</f>
        <v>29</v>
      </c>
      <c r="M2370" s="19">
        <f>MONTH(Таблица14[[#This Row],[Д/проводки]])</f>
        <v>10</v>
      </c>
      <c r="N2370" s="19">
        <f>YEAR(Таблица14[[#This Row],[Д/проводки]])</f>
        <v>2016</v>
      </c>
    </row>
    <row r="2371" spans="1:14" x14ac:dyDescent="0.25">
      <c r="A2371" s="30">
        <v>663962</v>
      </c>
      <c r="B2371" s="30" t="s">
        <v>454</v>
      </c>
      <c r="C2371" s="16" t="s">
        <v>2625</v>
      </c>
      <c r="D2371" s="16">
        <v>16</v>
      </c>
      <c r="E2371" s="16" t="s">
        <v>2974</v>
      </c>
      <c r="F2371" s="30" t="s">
        <v>810</v>
      </c>
      <c r="G2371" s="30">
        <v>1002</v>
      </c>
      <c r="H2371" s="30">
        <v>4</v>
      </c>
      <c r="I2371" s="30">
        <v>10339</v>
      </c>
      <c r="J2371" s="38">
        <v>42672</v>
      </c>
      <c r="K2371" s="30">
        <v>15960</v>
      </c>
      <c r="L2371" s="19">
        <f>DAY(Таблица14[[#This Row],[Д/проводки]])</f>
        <v>29</v>
      </c>
      <c r="M2371" s="19">
        <f>MONTH(Таблица14[[#This Row],[Д/проводки]])</f>
        <v>10</v>
      </c>
      <c r="N2371" s="19">
        <f>YEAR(Таблица14[[#This Row],[Д/проводки]])</f>
        <v>2016</v>
      </c>
    </row>
    <row r="2372" spans="1:14" x14ac:dyDescent="0.25">
      <c r="A2372" s="30">
        <v>665929</v>
      </c>
      <c r="B2372" s="30" t="s">
        <v>61</v>
      </c>
      <c r="C2372" s="16" t="s">
        <v>2953</v>
      </c>
      <c r="D2372" s="16">
        <v>14</v>
      </c>
      <c r="E2372" s="16" t="s">
        <v>2938</v>
      </c>
      <c r="F2372" s="30" t="s">
        <v>810</v>
      </c>
      <c r="G2372" s="30">
        <v>1002</v>
      </c>
      <c r="H2372" s="30">
        <v>4</v>
      </c>
      <c r="I2372" s="30">
        <v>7050.84</v>
      </c>
      <c r="J2372" s="38">
        <v>42672</v>
      </c>
      <c r="K2372" s="30">
        <v>10960</v>
      </c>
      <c r="L2372" s="19">
        <f>DAY(Таблица14[[#This Row],[Д/проводки]])</f>
        <v>29</v>
      </c>
      <c r="M2372" s="19">
        <f>MONTH(Таблица14[[#This Row],[Д/проводки]])</f>
        <v>10</v>
      </c>
      <c r="N2372" s="19">
        <f>YEAR(Таблица14[[#This Row],[Д/проводки]])</f>
        <v>2016</v>
      </c>
    </row>
    <row r="2373" spans="1:14" x14ac:dyDescent="0.25">
      <c r="A2373" s="30">
        <v>766888</v>
      </c>
      <c r="B2373" s="30" t="s">
        <v>627</v>
      </c>
      <c r="C2373" s="16" t="s">
        <v>2987</v>
      </c>
      <c r="D2373" s="16">
        <v>16</v>
      </c>
      <c r="E2373" s="16" t="s">
        <v>2950</v>
      </c>
      <c r="F2373" s="30" t="s">
        <v>810</v>
      </c>
      <c r="G2373" s="30">
        <v>1002</v>
      </c>
      <c r="H2373" s="30">
        <v>4</v>
      </c>
      <c r="I2373" s="30">
        <v>10339</v>
      </c>
      <c r="J2373" s="38">
        <v>42672</v>
      </c>
      <c r="K2373" s="30">
        <v>15960</v>
      </c>
      <c r="L2373" s="19">
        <f>DAY(Таблица14[[#This Row],[Д/проводки]])</f>
        <v>29</v>
      </c>
      <c r="M2373" s="19">
        <f>MONTH(Таблица14[[#This Row],[Д/проводки]])</f>
        <v>10</v>
      </c>
      <c r="N2373" s="19">
        <f>YEAR(Таблица14[[#This Row],[Д/проводки]])</f>
        <v>2016</v>
      </c>
    </row>
    <row r="2374" spans="1:14" x14ac:dyDescent="0.25">
      <c r="A2374" s="30">
        <v>858294</v>
      </c>
      <c r="B2374" s="30" t="s">
        <v>910</v>
      </c>
      <c r="C2374" s="16" t="s">
        <v>2979</v>
      </c>
      <c r="D2374" s="16">
        <v>15</v>
      </c>
      <c r="E2374" s="16" t="s">
        <v>2978</v>
      </c>
      <c r="F2374" s="30" t="s">
        <v>811</v>
      </c>
      <c r="G2374" s="30">
        <v>1002</v>
      </c>
      <c r="H2374" s="30">
        <v>4</v>
      </c>
      <c r="I2374" s="30">
        <v>3881.12</v>
      </c>
      <c r="J2374" s="38">
        <v>42672</v>
      </c>
      <c r="K2374" s="30">
        <v>5532</v>
      </c>
      <c r="L2374" s="19">
        <f>DAY(Таблица14[[#This Row],[Д/проводки]])</f>
        <v>29</v>
      </c>
      <c r="M2374" s="19">
        <f>MONTH(Таблица14[[#This Row],[Д/проводки]])</f>
        <v>10</v>
      </c>
      <c r="N2374" s="19">
        <f>YEAR(Таблица14[[#This Row],[Д/проводки]])</f>
        <v>2016</v>
      </c>
    </row>
    <row r="2375" spans="1:14" x14ac:dyDescent="0.25">
      <c r="A2375" s="30">
        <v>895248</v>
      </c>
      <c r="B2375" s="30" t="s">
        <v>902</v>
      </c>
      <c r="C2375" s="16" t="s">
        <v>899</v>
      </c>
      <c r="D2375" s="16">
        <v>14</v>
      </c>
      <c r="E2375" s="16" t="s">
        <v>2938</v>
      </c>
      <c r="F2375" s="30" t="s">
        <v>811</v>
      </c>
      <c r="G2375" s="30">
        <v>1002</v>
      </c>
      <c r="H2375" s="30">
        <v>4</v>
      </c>
      <c r="I2375" s="30">
        <v>3593.92</v>
      </c>
      <c r="J2375" s="38">
        <v>42672</v>
      </c>
      <c r="K2375" s="30">
        <v>5300</v>
      </c>
      <c r="L2375" s="19">
        <f>DAY(Таблица14[[#This Row],[Д/проводки]])</f>
        <v>29</v>
      </c>
      <c r="M2375" s="19">
        <f>MONTH(Таблица14[[#This Row],[Д/проводки]])</f>
        <v>10</v>
      </c>
      <c r="N2375" s="19">
        <f>YEAR(Таблица14[[#This Row],[Д/проводки]])</f>
        <v>2016</v>
      </c>
    </row>
    <row r="2376" spans="1:14" x14ac:dyDescent="0.25">
      <c r="A2376" s="30">
        <v>940253</v>
      </c>
      <c r="B2376" s="30" t="s">
        <v>888</v>
      </c>
      <c r="C2376" s="16" t="s">
        <v>2954</v>
      </c>
      <c r="D2376" s="16">
        <v>15</v>
      </c>
      <c r="E2376" s="16" t="s">
        <v>2937</v>
      </c>
      <c r="F2376" s="30" t="s">
        <v>811</v>
      </c>
      <c r="G2376" s="30">
        <v>1002</v>
      </c>
      <c r="H2376" s="30">
        <v>12</v>
      </c>
      <c r="I2376" s="30">
        <v>12648.12</v>
      </c>
      <c r="J2376" s="38">
        <v>42672</v>
      </c>
      <c r="K2376" s="30">
        <v>18660</v>
      </c>
      <c r="L2376" s="19">
        <f>DAY(Таблица14[[#This Row],[Д/проводки]])</f>
        <v>29</v>
      </c>
      <c r="M2376" s="19">
        <f>MONTH(Таблица14[[#This Row],[Д/проводки]])</f>
        <v>10</v>
      </c>
      <c r="N2376" s="19">
        <f>YEAR(Таблица14[[#This Row],[Д/проводки]])</f>
        <v>2016</v>
      </c>
    </row>
    <row r="2377" spans="1:14" x14ac:dyDescent="0.25">
      <c r="A2377" s="30">
        <v>948234</v>
      </c>
      <c r="B2377" s="30" t="s">
        <v>179</v>
      </c>
      <c r="C2377" s="16" t="s">
        <v>2954</v>
      </c>
      <c r="D2377" s="16">
        <v>15</v>
      </c>
      <c r="E2377" s="16" t="s">
        <v>2937</v>
      </c>
      <c r="F2377" s="30" t="s">
        <v>810</v>
      </c>
      <c r="G2377" s="30">
        <v>1002</v>
      </c>
      <c r="H2377" s="30">
        <v>4</v>
      </c>
      <c r="I2377" s="30">
        <v>8576.2800000000007</v>
      </c>
      <c r="J2377" s="38">
        <v>42672</v>
      </c>
      <c r="K2377" s="30">
        <v>13160</v>
      </c>
      <c r="L2377" s="19">
        <f>DAY(Таблица14[[#This Row],[Д/проводки]])</f>
        <v>29</v>
      </c>
      <c r="M2377" s="19">
        <f>MONTH(Таблица14[[#This Row],[Д/проводки]])</f>
        <v>10</v>
      </c>
      <c r="N2377" s="19">
        <f>YEAR(Таблица14[[#This Row],[Д/проводки]])</f>
        <v>2016</v>
      </c>
    </row>
    <row r="2378" spans="1:14" x14ac:dyDescent="0.25">
      <c r="A2378" s="30">
        <v>2039699</v>
      </c>
      <c r="B2378" s="30" t="s">
        <v>1033</v>
      </c>
      <c r="C2378" s="16" t="s">
        <v>904</v>
      </c>
      <c r="D2378" s="16">
        <v>14</v>
      </c>
      <c r="E2378" s="16" t="s">
        <v>2938</v>
      </c>
      <c r="F2378" s="30" t="s">
        <v>811</v>
      </c>
      <c r="G2378" s="30">
        <v>1002</v>
      </c>
      <c r="H2378" s="30">
        <v>4</v>
      </c>
      <c r="I2378" s="30">
        <v>3639.32</v>
      </c>
      <c r="J2378" s="38">
        <v>42672</v>
      </c>
      <c r="K2378" s="30">
        <v>5368</v>
      </c>
      <c r="L2378" s="19">
        <f>DAY(Таблица14[[#This Row],[Д/проводки]])</f>
        <v>29</v>
      </c>
      <c r="M2378" s="19">
        <f>MONTH(Таблица14[[#This Row],[Д/проводки]])</f>
        <v>10</v>
      </c>
      <c r="N2378" s="19">
        <f>YEAR(Таблица14[[#This Row],[Д/проводки]])</f>
        <v>2016</v>
      </c>
    </row>
    <row r="2379" spans="1:14" x14ac:dyDescent="0.25">
      <c r="A2379" s="30">
        <v>445811</v>
      </c>
      <c r="B2379" s="30" t="s">
        <v>921</v>
      </c>
      <c r="C2379" s="16" t="s">
        <v>3133</v>
      </c>
      <c r="D2379" s="16">
        <v>13</v>
      </c>
      <c r="E2379" s="16" t="s">
        <v>3206</v>
      </c>
      <c r="F2379" s="30" t="s">
        <v>811</v>
      </c>
      <c r="G2379" s="30">
        <v>1001</v>
      </c>
      <c r="H2379" s="30">
        <v>2</v>
      </c>
      <c r="I2379" s="30">
        <v>1010.9</v>
      </c>
      <c r="J2379" s="38">
        <v>42673</v>
      </c>
      <c r="K2379" s="30">
        <v>1424</v>
      </c>
      <c r="L2379" s="19">
        <f>DAY(Таблица14[[#This Row],[Д/проводки]])</f>
        <v>30</v>
      </c>
      <c r="M2379" s="19">
        <f>MONTH(Таблица14[[#This Row],[Д/проводки]])</f>
        <v>10</v>
      </c>
      <c r="N2379" s="19">
        <f>YEAR(Таблица14[[#This Row],[Д/проводки]])</f>
        <v>2016</v>
      </c>
    </row>
    <row r="2380" spans="1:14" x14ac:dyDescent="0.25">
      <c r="A2380" s="30">
        <v>661623</v>
      </c>
      <c r="B2380" s="30" t="s">
        <v>625</v>
      </c>
      <c r="C2380" s="16" t="s">
        <v>2987</v>
      </c>
      <c r="D2380" s="16">
        <v>16</v>
      </c>
      <c r="E2380" s="16" t="s">
        <v>2950</v>
      </c>
      <c r="F2380" s="30" t="s">
        <v>810</v>
      </c>
      <c r="G2380" s="30">
        <v>1001</v>
      </c>
      <c r="H2380" s="30">
        <v>4</v>
      </c>
      <c r="I2380" s="30">
        <v>10000</v>
      </c>
      <c r="J2380" s="38">
        <v>42673</v>
      </c>
      <c r="K2380" s="30">
        <v>15960</v>
      </c>
      <c r="L2380" s="19">
        <f>DAY(Таблица14[[#This Row],[Д/проводки]])</f>
        <v>30</v>
      </c>
      <c r="M2380" s="19">
        <f>MONTH(Таблица14[[#This Row],[Д/проводки]])</f>
        <v>10</v>
      </c>
      <c r="N2380" s="19">
        <f>YEAR(Таблица14[[#This Row],[Д/проводки]])</f>
        <v>2016</v>
      </c>
    </row>
    <row r="2381" spans="1:14" x14ac:dyDescent="0.25">
      <c r="A2381" s="30">
        <v>756286</v>
      </c>
      <c r="B2381" s="30" t="s">
        <v>913</v>
      </c>
      <c r="C2381" s="16" t="s">
        <v>2981</v>
      </c>
      <c r="D2381" s="16">
        <v>16</v>
      </c>
      <c r="E2381" s="16" t="s">
        <v>2964</v>
      </c>
      <c r="F2381" s="30" t="s">
        <v>811</v>
      </c>
      <c r="G2381" s="30">
        <v>1001</v>
      </c>
      <c r="H2381" s="30">
        <v>4</v>
      </c>
      <c r="I2381" s="30">
        <v>4457.43</v>
      </c>
      <c r="J2381" s="38">
        <v>42673</v>
      </c>
      <c r="K2381" s="30">
        <v>7848</v>
      </c>
      <c r="L2381" s="19">
        <f>DAY(Таблица14[[#This Row],[Д/проводки]])</f>
        <v>30</v>
      </c>
      <c r="M2381" s="19">
        <f>MONTH(Таблица14[[#This Row],[Д/проводки]])</f>
        <v>10</v>
      </c>
      <c r="N2381" s="19">
        <f>YEAR(Таблица14[[#This Row],[Д/проводки]])</f>
        <v>2016</v>
      </c>
    </row>
    <row r="2382" spans="1:14" x14ac:dyDescent="0.25">
      <c r="A2382" s="30">
        <v>938154</v>
      </c>
      <c r="B2382" s="30" t="s">
        <v>878</v>
      </c>
      <c r="C2382" s="16" t="s">
        <v>877</v>
      </c>
      <c r="D2382" s="16">
        <v>16</v>
      </c>
      <c r="E2382" s="16" t="s">
        <v>2950</v>
      </c>
      <c r="F2382" s="30" t="s">
        <v>811</v>
      </c>
      <c r="G2382" s="30">
        <v>1001</v>
      </c>
      <c r="H2382" s="30">
        <v>4</v>
      </c>
      <c r="I2382" s="30">
        <v>5048.5600000000004</v>
      </c>
      <c r="J2382" s="38">
        <v>42673</v>
      </c>
      <c r="K2382" s="30">
        <v>7452</v>
      </c>
      <c r="L2382" s="19">
        <f>DAY(Таблица14[[#This Row],[Д/проводки]])</f>
        <v>30</v>
      </c>
      <c r="M2382" s="19">
        <f>MONTH(Таблица14[[#This Row],[Д/проводки]])</f>
        <v>10</v>
      </c>
      <c r="N2382" s="19">
        <f>YEAR(Таблица14[[#This Row],[Д/проводки]])</f>
        <v>2016</v>
      </c>
    </row>
    <row r="2383" spans="1:14" x14ac:dyDescent="0.25">
      <c r="A2383" s="30">
        <v>938857</v>
      </c>
      <c r="B2383" s="30" t="s">
        <v>366</v>
      </c>
      <c r="C2383" s="16" t="s">
        <v>2639</v>
      </c>
      <c r="D2383" s="16">
        <v>15</v>
      </c>
      <c r="E2383" s="16" t="s">
        <v>2946</v>
      </c>
      <c r="F2383" s="30" t="s">
        <v>810</v>
      </c>
      <c r="G2383" s="30">
        <v>1001</v>
      </c>
      <c r="H2383" s="30">
        <v>4</v>
      </c>
      <c r="I2383" s="30">
        <v>8576.2800000000007</v>
      </c>
      <c r="J2383" s="38">
        <v>42673</v>
      </c>
      <c r="K2383" s="30">
        <v>13160</v>
      </c>
      <c r="L2383" s="19">
        <f>DAY(Таблица14[[#This Row],[Д/проводки]])</f>
        <v>30</v>
      </c>
      <c r="M2383" s="19">
        <f>MONTH(Таблица14[[#This Row],[Д/проводки]])</f>
        <v>10</v>
      </c>
      <c r="N2383" s="19">
        <f>YEAR(Таблица14[[#This Row],[Д/проводки]])</f>
        <v>2016</v>
      </c>
    </row>
    <row r="2384" spans="1:14" x14ac:dyDescent="0.25">
      <c r="A2384" s="30">
        <v>940253</v>
      </c>
      <c r="B2384" s="30" t="s">
        <v>888</v>
      </c>
      <c r="C2384" s="16" t="s">
        <v>2954</v>
      </c>
      <c r="D2384" s="16">
        <v>15</v>
      </c>
      <c r="E2384" s="16" t="s">
        <v>2937</v>
      </c>
      <c r="F2384" s="30" t="s">
        <v>811</v>
      </c>
      <c r="G2384" s="30">
        <v>1001</v>
      </c>
      <c r="H2384" s="30">
        <v>4</v>
      </c>
      <c r="I2384" s="30">
        <v>4215.12</v>
      </c>
      <c r="J2384" s="38">
        <v>42673</v>
      </c>
      <c r="K2384" s="30">
        <v>6220</v>
      </c>
      <c r="L2384" s="19">
        <f>DAY(Таблица14[[#This Row],[Д/проводки]])</f>
        <v>30</v>
      </c>
      <c r="M2384" s="19">
        <f>MONTH(Таблица14[[#This Row],[Д/проводки]])</f>
        <v>10</v>
      </c>
      <c r="N2384" s="19">
        <f>YEAR(Таблица14[[#This Row],[Д/проводки]])</f>
        <v>2016</v>
      </c>
    </row>
    <row r="2385" spans="1:14" x14ac:dyDescent="0.25">
      <c r="A2385" s="30">
        <v>2039701</v>
      </c>
      <c r="B2385" s="30" t="s">
        <v>1037</v>
      </c>
      <c r="C2385" s="16" t="s">
        <v>3133</v>
      </c>
      <c r="D2385" s="16">
        <v>13</v>
      </c>
      <c r="E2385" s="16" t="s">
        <v>3206</v>
      </c>
      <c r="F2385" s="30" t="s">
        <v>811</v>
      </c>
      <c r="G2385" s="30">
        <v>1001</v>
      </c>
      <c r="H2385" s="30">
        <v>22</v>
      </c>
      <c r="I2385" s="30">
        <v>11040.26</v>
      </c>
      <c r="J2385" s="38">
        <v>42673</v>
      </c>
      <c r="K2385" s="30">
        <v>16412</v>
      </c>
      <c r="L2385" s="19">
        <f>DAY(Таблица14[[#This Row],[Д/проводки]])</f>
        <v>30</v>
      </c>
      <c r="M2385" s="19">
        <f>MONTH(Таблица14[[#This Row],[Д/проводки]])</f>
        <v>10</v>
      </c>
      <c r="N2385" s="19">
        <f>YEAR(Таблица14[[#This Row],[Д/проводки]])</f>
        <v>2016</v>
      </c>
    </row>
    <row r="2386" spans="1:14" x14ac:dyDescent="0.25">
      <c r="A2386" s="30">
        <v>2039702</v>
      </c>
      <c r="B2386" s="30" t="s">
        <v>1039</v>
      </c>
      <c r="C2386" s="16" t="s">
        <v>3129</v>
      </c>
      <c r="D2386" s="16">
        <v>13</v>
      </c>
      <c r="E2386" s="16" t="s">
        <v>3206</v>
      </c>
      <c r="F2386" s="30" t="s">
        <v>811</v>
      </c>
      <c r="G2386" s="30">
        <v>1001</v>
      </c>
      <c r="H2386" s="30">
        <v>4</v>
      </c>
      <c r="I2386" s="30">
        <v>1991.56</v>
      </c>
      <c r="J2386" s="38">
        <v>42673</v>
      </c>
      <c r="K2386" s="30">
        <v>3024</v>
      </c>
      <c r="L2386" s="19">
        <f>DAY(Таблица14[[#This Row],[Д/проводки]])</f>
        <v>30</v>
      </c>
      <c r="M2386" s="19">
        <f>MONTH(Таблица14[[#This Row],[Д/проводки]])</f>
        <v>10</v>
      </c>
      <c r="N2386" s="19">
        <f>YEAR(Таблица14[[#This Row],[Д/проводки]])</f>
        <v>2016</v>
      </c>
    </row>
    <row r="2387" spans="1:14" x14ac:dyDescent="0.25">
      <c r="A2387" s="30">
        <v>2039703</v>
      </c>
      <c r="B2387" s="30" t="s">
        <v>1042</v>
      </c>
      <c r="C2387" s="16" t="s">
        <v>927</v>
      </c>
      <c r="D2387" s="16">
        <v>14</v>
      </c>
      <c r="E2387" s="16" t="s">
        <v>2941</v>
      </c>
      <c r="F2387" s="30" t="s">
        <v>811</v>
      </c>
      <c r="G2387" s="30">
        <v>1001</v>
      </c>
      <c r="H2387" s="30">
        <v>8</v>
      </c>
      <c r="I2387" s="30">
        <v>5023.12</v>
      </c>
      <c r="J2387" s="38">
        <v>42673</v>
      </c>
      <c r="K2387" s="30">
        <v>7464</v>
      </c>
      <c r="L2387" s="19">
        <f>DAY(Таблица14[[#This Row],[Д/проводки]])</f>
        <v>30</v>
      </c>
      <c r="M2387" s="19">
        <f>MONTH(Таблица14[[#This Row],[Д/проводки]])</f>
        <v>10</v>
      </c>
      <c r="N2387" s="19">
        <f>YEAR(Таблица14[[#This Row],[Д/проводки]])</f>
        <v>2016</v>
      </c>
    </row>
    <row r="2388" spans="1:14" x14ac:dyDescent="0.25">
      <c r="A2388" s="30">
        <v>408873</v>
      </c>
      <c r="B2388" s="30" t="s">
        <v>115</v>
      </c>
      <c r="C2388" s="16" t="s">
        <v>3174</v>
      </c>
      <c r="D2388" s="16">
        <v>15</v>
      </c>
      <c r="E2388" s="16" t="s">
        <v>2937</v>
      </c>
      <c r="F2388" s="30" t="s">
        <v>810</v>
      </c>
      <c r="G2388" s="30">
        <v>1002</v>
      </c>
      <c r="H2388" s="30">
        <v>4</v>
      </c>
      <c r="I2388" s="30">
        <v>9000</v>
      </c>
      <c r="J2388" s="38">
        <v>42673</v>
      </c>
      <c r="K2388" s="30">
        <v>13160</v>
      </c>
      <c r="L2388" s="19">
        <f>DAY(Таблица14[[#This Row],[Д/проводки]])</f>
        <v>30</v>
      </c>
      <c r="M2388" s="19">
        <f>MONTH(Таблица14[[#This Row],[Д/проводки]])</f>
        <v>10</v>
      </c>
      <c r="N2388" s="19">
        <f>YEAR(Таблица14[[#This Row],[Д/проводки]])</f>
        <v>2016</v>
      </c>
    </row>
    <row r="2389" spans="1:14" x14ac:dyDescent="0.25">
      <c r="A2389" s="30">
        <v>445810</v>
      </c>
      <c r="B2389" s="30" t="s">
        <v>929</v>
      </c>
      <c r="C2389" s="16" t="s">
        <v>927</v>
      </c>
      <c r="D2389" s="16">
        <v>14</v>
      </c>
      <c r="E2389" s="16" t="s">
        <v>2941</v>
      </c>
      <c r="F2389" s="30" t="s">
        <v>811</v>
      </c>
      <c r="G2389" s="30">
        <v>1002</v>
      </c>
      <c r="H2389" s="30">
        <v>10</v>
      </c>
      <c r="I2389" s="30">
        <v>6374.6</v>
      </c>
      <c r="J2389" s="38">
        <v>42673</v>
      </c>
      <c r="K2389" s="30">
        <v>9400</v>
      </c>
      <c r="L2389" s="19">
        <f>DAY(Таблица14[[#This Row],[Д/проводки]])</f>
        <v>30</v>
      </c>
      <c r="M2389" s="19">
        <f>MONTH(Таблица14[[#This Row],[Д/проводки]])</f>
        <v>10</v>
      </c>
      <c r="N2389" s="19">
        <f>YEAR(Таблица14[[#This Row],[Д/проводки]])</f>
        <v>2016</v>
      </c>
    </row>
    <row r="2390" spans="1:14" x14ac:dyDescent="0.25">
      <c r="A2390" s="30">
        <v>487232</v>
      </c>
      <c r="B2390" s="30" t="s">
        <v>921</v>
      </c>
      <c r="C2390" s="16" t="s">
        <v>3133</v>
      </c>
      <c r="D2390" s="16">
        <v>13</v>
      </c>
      <c r="E2390" s="16" t="s">
        <v>3206</v>
      </c>
      <c r="F2390" s="30" t="s">
        <v>811</v>
      </c>
      <c r="G2390" s="30">
        <v>1002</v>
      </c>
      <c r="H2390" s="30">
        <v>4</v>
      </c>
      <c r="I2390" s="30">
        <v>2099.04</v>
      </c>
      <c r="J2390" s="38">
        <v>42673</v>
      </c>
      <c r="K2390" s="30">
        <v>1668</v>
      </c>
      <c r="L2390" s="19">
        <f>DAY(Таблица14[[#This Row],[Д/проводки]])</f>
        <v>30</v>
      </c>
      <c r="M2390" s="19">
        <f>MONTH(Таблица14[[#This Row],[Д/проводки]])</f>
        <v>10</v>
      </c>
      <c r="N2390" s="19">
        <f>YEAR(Таблица14[[#This Row],[Д/проводки]])</f>
        <v>2016</v>
      </c>
    </row>
    <row r="2391" spans="1:14" x14ac:dyDescent="0.25">
      <c r="A2391" s="30">
        <v>766825</v>
      </c>
      <c r="B2391" s="30" t="s">
        <v>189</v>
      </c>
      <c r="C2391" s="16" t="s">
        <v>2940</v>
      </c>
      <c r="D2391" s="16">
        <v>15</v>
      </c>
      <c r="E2391" s="16" t="s">
        <v>2937</v>
      </c>
      <c r="F2391" s="30" t="s">
        <v>810</v>
      </c>
      <c r="G2391" s="30">
        <v>1002</v>
      </c>
      <c r="H2391" s="30">
        <v>4</v>
      </c>
      <c r="I2391" s="30">
        <v>8576.2800000000007</v>
      </c>
      <c r="J2391" s="38">
        <v>42673</v>
      </c>
      <c r="K2391" s="30">
        <v>13160</v>
      </c>
      <c r="L2391" s="19">
        <f>DAY(Таблица14[[#This Row],[Д/проводки]])</f>
        <v>30</v>
      </c>
      <c r="M2391" s="19">
        <f>MONTH(Таблица14[[#This Row],[Д/проводки]])</f>
        <v>10</v>
      </c>
      <c r="N2391" s="19">
        <f>YEAR(Таблица14[[#This Row],[Д/проводки]])</f>
        <v>2016</v>
      </c>
    </row>
    <row r="2392" spans="1:14" x14ac:dyDescent="0.25">
      <c r="A2392" s="30">
        <v>876263</v>
      </c>
      <c r="B2392" s="30" t="s">
        <v>908</v>
      </c>
      <c r="C2392" s="16" t="s">
        <v>3148</v>
      </c>
      <c r="D2392" s="16">
        <v>15</v>
      </c>
      <c r="E2392" s="16" t="s">
        <v>2949</v>
      </c>
      <c r="F2392" s="30" t="s">
        <v>811</v>
      </c>
      <c r="G2392" s="30">
        <v>1002</v>
      </c>
      <c r="H2392" s="30">
        <v>4</v>
      </c>
      <c r="I2392" s="30">
        <v>3090.28</v>
      </c>
      <c r="J2392" s="38">
        <v>42673</v>
      </c>
      <c r="K2392" s="30">
        <v>4680</v>
      </c>
      <c r="L2392" s="19">
        <f>DAY(Таблица14[[#This Row],[Д/проводки]])</f>
        <v>30</v>
      </c>
      <c r="M2392" s="19">
        <f>MONTH(Таблица14[[#This Row],[Д/проводки]])</f>
        <v>10</v>
      </c>
      <c r="N2392" s="19">
        <f>YEAR(Таблица14[[#This Row],[Д/проводки]])</f>
        <v>2016</v>
      </c>
    </row>
    <row r="2393" spans="1:14" x14ac:dyDescent="0.25">
      <c r="A2393" s="30">
        <v>941464</v>
      </c>
      <c r="B2393" s="30" t="s">
        <v>923</v>
      </c>
      <c r="C2393" s="16" t="s">
        <v>3133</v>
      </c>
      <c r="D2393" s="16">
        <v>13</v>
      </c>
      <c r="E2393" s="16" t="s">
        <v>3206</v>
      </c>
      <c r="F2393" s="30" t="s">
        <v>811</v>
      </c>
      <c r="G2393" s="30">
        <v>1002</v>
      </c>
      <c r="H2393" s="30">
        <v>4</v>
      </c>
      <c r="I2393" s="30">
        <v>1910.08</v>
      </c>
      <c r="J2393" s="38">
        <v>42673</v>
      </c>
      <c r="K2393" s="30">
        <v>2768</v>
      </c>
      <c r="L2393" s="19">
        <f>DAY(Таблица14[[#This Row],[Д/проводки]])</f>
        <v>30</v>
      </c>
      <c r="M2393" s="19">
        <f>MONTH(Таблица14[[#This Row],[Д/проводки]])</f>
        <v>10</v>
      </c>
      <c r="N2393" s="19">
        <f>YEAR(Таблица14[[#This Row],[Д/проводки]])</f>
        <v>2016</v>
      </c>
    </row>
    <row r="2394" spans="1:14" x14ac:dyDescent="0.25">
      <c r="A2394" s="30">
        <v>2039699</v>
      </c>
      <c r="B2394" s="30" t="s">
        <v>1033</v>
      </c>
      <c r="C2394" s="16" t="s">
        <v>904</v>
      </c>
      <c r="D2394" s="16">
        <v>14</v>
      </c>
      <c r="E2394" s="16" t="s">
        <v>2938</v>
      </c>
      <c r="F2394" s="30" t="s">
        <v>811</v>
      </c>
      <c r="G2394" s="30">
        <v>1002</v>
      </c>
      <c r="H2394" s="30">
        <v>4</v>
      </c>
      <c r="I2394" s="30">
        <v>3639.32</v>
      </c>
      <c r="J2394" s="38">
        <v>42673</v>
      </c>
      <c r="K2394" s="30">
        <v>5368</v>
      </c>
      <c r="L2394" s="19">
        <f>DAY(Таблица14[[#This Row],[Д/проводки]])</f>
        <v>30</v>
      </c>
      <c r="M2394" s="19">
        <f>MONTH(Таблица14[[#This Row],[Д/проводки]])</f>
        <v>10</v>
      </c>
      <c r="N2394" s="19">
        <f>YEAR(Таблица14[[#This Row],[Д/проводки]])</f>
        <v>2016</v>
      </c>
    </row>
    <row r="2395" spans="1:14" x14ac:dyDescent="0.25">
      <c r="A2395" s="30">
        <v>2039701</v>
      </c>
      <c r="B2395" s="30" t="s">
        <v>1037</v>
      </c>
      <c r="C2395" s="16" t="s">
        <v>3133</v>
      </c>
      <c r="D2395" s="16">
        <v>13</v>
      </c>
      <c r="E2395" s="16" t="s">
        <v>3206</v>
      </c>
      <c r="F2395" s="30" t="s">
        <v>811</v>
      </c>
      <c r="G2395" s="30">
        <v>1002</v>
      </c>
      <c r="H2395" s="30">
        <v>32</v>
      </c>
      <c r="I2395" s="30">
        <v>16106.6</v>
      </c>
      <c r="J2395" s="38">
        <v>42673</v>
      </c>
      <c r="K2395" s="30">
        <v>23872</v>
      </c>
      <c r="L2395" s="19">
        <f>DAY(Таблица14[[#This Row],[Д/проводки]])</f>
        <v>30</v>
      </c>
      <c r="M2395" s="19">
        <f>MONTH(Таблица14[[#This Row],[Д/проводки]])</f>
        <v>10</v>
      </c>
      <c r="N2395" s="19">
        <f>YEAR(Таблица14[[#This Row],[Д/проводки]])</f>
        <v>2016</v>
      </c>
    </row>
    <row r="2396" spans="1:14" x14ac:dyDescent="0.25">
      <c r="A2396" s="30">
        <v>2039702</v>
      </c>
      <c r="B2396" s="30" t="s">
        <v>1039</v>
      </c>
      <c r="C2396" s="16" t="s">
        <v>3129</v>
      </c>
      <c r="D2396" s="16">
        <v>13</v>
      </c>
      <c r="E2396" s="16" t="s">
        <v>3206</v>
      </c>
      <c r="F2396" s="30" t="s">
        <v>811</v>
      </c>
      <c r="G2396" s="30">
        <v>1002</v>
      </c>
      <c r="H2396" s="30">
        <v>6</v>
      </c>
      <c r="I2396" s="30">
        <v>2989.44</v>
      </c>
      <c r="J2396" s="38">
        <v>42673</v>
      </c>
      <c r="K2396" s="30">
        <v>4536</v>
      </c>
      <c r="L2396" s="19">
        <f>DAY(Таблица14[[#This Row],[Д/проводки]])</f>
        <v>30</v>
      </c>
      <c r="M2396" s="19">
        <f>MONTH(Таблица14[[#This Row],[Д/проводки]])</f>
        <v>10</v>
      </c>
      <c r="N2396" s="19">
        <f>YEAR(Таблица14[[#This Row],[Д/проводки]])</f>
        <v>2016</v>
      </c>
    </row>
    <row r="2397" spans="1:14" x14ac:dyDescent="0.25">
      <c r="A2397" s="30">
        <v>2039703</v>
      </c>
      <c r="B2397" s="30" t="s">
        <v>1042</v>
      </c>
      <c r="C2397" s="16" t="s">
        <v>927</v>
      </c>
      <c r="D2397" s="16">
        <v>14</v>
      </c>
      <c r="E2397" s="16" t="s">
        <v>2941</v>
      </c>
      <c r="F2397" s="30" t="s">
        <v>811</v>
      </c>
      <c r="G2397" s="30">
        <v>1002</v>
      </c>
      <c r="H2397" s="30">
        <v>4</v>
      </c>
      <c r="I2397" s="30">
        <v>2517.36</v>
      </c>
      <c r="J2397" s="38">
        <v>42673</v>
      </c>
      <c r="K2397" s="30">
        <v>3732</v>
      </c>
      <c r="L2397" s="19">
        <f>DAY(Таблица14[[#This Row],[Д/проводки]])</f>
        <v>30</v>
      </c>
      <c r="M2397" s="19">
        <f>MONTH(Таблица14[[#This Row],[Д/проводки]])</f>
        <v>10</v>
      </c>
      <c r="N2397" s="19">
        <f>YEAR(Таблица14[[#This Row],[Д/проводки]])</f>
        <v>2016</v>
      </c>
    </row>
    <row r="2398" spans="1:14" x14ac:dyDescent="0.25">
      <c r="A2398" s="30">
        <v>2039705</v>
      </c>
      <c r="B2398" s="30" t="s">
        <v>1045</v>
      </c>
      <c r="C2398" s="16" t="s">
        <v>877</v>
      </c>
      <c r="D2398" s="16">
        <v>16</v>
      </c>
      <c r="E2398" s="16" t="s">
        <v>2950</v>
      </c>
      <c r="F2398" s="30" t="s">
        <v>811</v>
      </c>
      <c r="G2398" s="30">
        <v>1002</v>
      </c>
      <c r="H2398" s="30">
        <v>4</v>
      </c>
      <c r="I2398" s="30">
        <v>5061.72</v>
      </c>
      <c r="J2398" s="38">
        <v>42673</v>
      </c>
      <c r="K2398" s="30">
        <v>7468</v>
      </c>
      <c r="L2398" s="19">
        <f>DAY(Таблица14[[#This Row],[Д/проводки]])</f>
        <v>30</v>
      </c>
      <c r="M2398" s="19">
        <f>MONTH(Таблица14[[#This Row],[Д/проводки]])</f>
        <v>10</v>
      </c>
      <c r="N2398" s="19">
        <f>YEAR(Таблица14[[#This Row],[Д/проводки]])</f>
        <v>2016</v>
      </c>
    </row>
    <row r="2399" spans="1:14" x14ac:dyDescent="0.25">
      <c r="A2399" s="30">
        <v>12270018</v>
      </c>
      <c r="B2399" s="30" t="s">
        <v>3218</v>
      </c>
      <c r="C2399" s="16" t="s">
        <v>3218</v>
      </c>
      <c r="D2399" s="16" t="s">
        <v>3218</v>
      </c>
      <c r="E2399" s="16" t="s">
        <v>3218</v>
      </c>
      <c r="F2399" s="16" t="s">
        <v>3218</v>
      </c>
      <c r="G2399" s="30">
        <v>1002</v>
      </c>
      <c r="H2399" s="30">
        <v>4</v>
      </c>
      <c r="I2399" s="30">
        <v>10962.4</v>
      </c>
      <c r="J2399" s="38">
        <v>42673</v>
      </c>
      <c r="K2399" s="30">
        <v>14584</v>
      </c>
      <c r="L2399" s="19">
        <f>DAY(Таблица14[[#This Row],[Д/проводки]])</f>
        <v>30</v>
      </c>
      <c r="M2399" s="19">
        <f>MONTH(Таблица14[[#This Row],[Д/проводки]])</f>
        <v>10</v>
      </c>
      <c r="N2399" s="19">
        <f>YEAR(Таблица14[[#This Row],[Д/проводки]])</f>
        <v>2016</v>
      </c>
    </row>
    <row r="2400" spans="1:14" x14ac:dyDescent="0.25">
      <c r="A2400" s="30">
        <v>408912</v>
      </c>
      <c r="B2400" s="30" t="s">
        <v>526</v>
      </c>
      <c r="C2400" s="16" t="s">
        <v>2981</v>
      </c>
      <c r="D2400" s="16">
        <v>16</v>
      </c>
      <c r="E2400" s="16" t="s">
        <v>2964</v>
      </c>
      <c r="F2400" s="30" t="s">
        <v>810</v>
      </c>
      <c r="G2400" s="30">
        <v>1001</v>
      </c>
      <c r="H2400" s="30">
        <v>4</v>
      </c>
      <c r="I2400" s="30">
        <v>10491.52</v>
      </c>
      <c r="J2400" s="38">
        <v>42674</v>
      </c>
      <c r="K2400" s="30">
        <v>15960</v>
      </c>
      <c r="L2400" s="19">
        <f>DAY(Таблица14[[#This Row],[Д/проводки]])</f>
        <v>31</v>
      </c>
      <c r="M2400" s="19">
        <f>MONTH(Таблица14[[#This Row],[Д/проводки]])</f>
        <v>10</v>
      </c>
      <c r="N2400" s="19">
        <f>YEAR(Таблица14[[#This Row],[Д/проводки]])</f>
        <v>2016</v>
      </c>
    </row>
    <row r="2401" spans="1:14" x14ac:dyDescent="0.25">
      <c r="A2401" s="30">
        <v>938154</v>
      </c>
      <c r="B2401" s="30" t="s">
        <v>878</v>
      </c>
      <c r="C2401" s="16" t="s">
        <v>877</v>
      </c>
      <c r="D2401" s="16">
        <v>16</v>
      </c>
      <c r="E2401" s="16" t="s">
        <v>2950</v>
      </c>
      <c r="F2401" s="30" t="s">
        <v>811</v>
      </c>
      <c r="G2401" s="30">
        <v>1001</v>
      </c>
      <c r="H2401" s="30">
        <v>4</v>
      </c>
      <c r="I2401" s="30">
        <v>5048.5600000000004</v>
      </c>
      <c r="J2401" s="38">
        <v>42674</v>
      </c>
      <c r="K2401" s="30">
        <v>7452</v>
      </c>
      <c r="L2401" s="19">
        <f>DAY(Таблица14[[#This Row],[Д/проводки]])</f>
        <v>31</v>
      </c>
      <c r="M2401" s="19">
        <f>MONTH(Таблица14[[#This Row],[Д/проводки]])</f>
        <v>10</v>
      </c>
      <c r="N2401" s="19">
        <f>YEAR(Таблица14[[#This Row],[Д/проводки]])</f>
        <v>2016</v>
      </c>
    </row>
    <row r="2402" spans="1:14" x14ac:dyDescent="0.25">
      <c r="A2402" s="30">
        <v>2039701</v>
      </c>
      <c r="B2402" s="30" t="s">
        <v>1037</v>
      </c>
      <c r="C2402" s="16" t="s">
        <v>3133</v>
      </c>
      <c r="D2402" s="16">
        <v>13</v>
      </c>
      <c r="E2402" s="16" t="s">
        <v>3206</v>
      </c>
      <c r="F2402" s="30" t="s">
        <v>811</v>
      </c>
      <c r="G2402" s="30">
        <v>1001</v>
      </c>
      <c r="H2402" s="30">
        <v>4</v>
      </c>
      <c r="I2402" s="30">
        <v>2007.32</v>
      </c>
      <c r="J2402" s="38">
        <v>42674</v>
      </c>
      <c r="K2402" s="30">
        <v>2984</v>
      </c>
      <c r="L2402" s="19">
        <f>DAY(Таблица14[[#This Row],[Д/проводки]])</f>
        <v>31</v>
      </c>
      <c r="M2402" s="19">
        <f>MONTH(Таблица14[[#This Row],[Д/проводки]])</f>
        <v>10</v>
      </c>
      <c r="N2402" s="19">
        <f>YEAR(Таблица14[[#This Row],[Д/проводки]])</f>
        <v>2016</v>
      </c>
    </row>
    <row r="2403" spans="1:14" x14ac:dyDescent="0.25">
      <c r="A2403" s="30">
        <v>2039703</v>
      </c>
      <c r="B2403" s="30" t="s">
        <v>1042</v>
      </c>
      <c r="C2403" s="16" t="s">
        <v>927</v>
      </c>
      <c r="D2403" s="16">
        <v>14</v>
      </c>
      <c r="E2403" s="16" t="s">
        <v>2941</v>
      </c>
      <c r="F2403" s="30" t="s">
        <v>811</v>
      </c>
      <c r="G2403" s="30">
        <v>1001</v>
      </c>
      <c r="H2403" s="30">
        <v>4</v>
      </c>
      <c r="I2403" s="30">
        <v>2511.56</v>
      </c>
      <c r="J2403" s="38">
        <v>42674</v>
      </c>
      <c r="K2403" s="30">
        <v>3732</v>
      </c>
      <c r="L2403" s="19">
        <f>DAY(Таблица14[[#This Row],[Д/проводки]])</f>
        <v>31</v>
      </c>
      <c r="M2403" s="19">
        <f>MONTH(Таблица14[[#This Row],[Д/проводки]])</f>
        <v>10</v>
      </c>
      <c r="N2403" s="19">
        <f>YEAR(Таблица14[[#This Row],[Д/проводки]])</f>
        <v>2016</v>
      </c>
    </row>
    <row r="2404" spans="1:14" x14ac:dyDescent="0.25">
      <c r="A2404" s="30">
        <v>408747</v>
      </c>
      <c r="B2404" s="30" t="s">
        <v>316</v>
      </c>
      <c r="C2404" s="16" t="s">
        <v>927</v>
      </c>
      <c r="D2404" s="16">
        <v>14</v>
      </c>
      <c r="E2404" s="16" t="s">
        <v>2941</v>
      </c>
      <c r="F2404" s="30" t="s">
        <v>810</v>
      </c>
      <c r="G2404" s="30">
        <v>1002</v>
      </c>
      <c r="H2404" s="30">
        <v>4</v>
      </c>
      <c r="I2404" s="30">
        <v>7152.56</v>
      </c>
      <c r="J2404" s="38">
        <v>42674</v>
      </c>
      <c r="K2404" s="30">
        <v>10960</v>
      </c>
      <c r="L2404" s="19">
        <f>DAY(Таблица14[[#This Row],[Д/проводки]])</f>
        <v>31</v>
      </c>
      <c r="M2404" s="19">
        <f>MONTH(Таблица14[[#This Row],[Д/проводки]])</f>
        <v>10</v>
      </c>
      <c r="N2404" s="19">
        <f>YEAR(Таблица14[[#This Row],[Д/проводки]])</f>
        <v>2016</v>
      </c>
    </row>
    <row r="2405" spans="1:14" x14ac:dyDescent="0.25">
      <c r="A2405" s="30">
        <v>445816</v>
      </c>
      <c r="B2405" s="30" t="s">
        <v>934</v>
      </c>
      <c r="C2405" s="16" t="s">
        <v>3129</v>
      </c>
      <c r="D2405" s="16">
        <v>13</v>
      </c>
      <c r="E2405" s="16" t="s">
        <v>3206</v>
      </c>
      <c r="F2405" s="30" t="s">
        <v>811</v>
      </c>
      <c r="G2405" s="30">
        <v>1002</v>
      </c>
      <c r="H2405" s="30">
        <v>3</v>
      </c>
      <c r="I2405" s="30">
        <v>1442.34</v>
      </c>
      <c r="J2405" s="38">
        <v>42674</v>
      </c>
      <c r="K2405" s="30">
        <v>2043</v>
      </c>
      <c r="L2405" s="19">
        <f>DAY(Таблица14[[#This Row],[Д/проводки]])</f>
        <v>31</v>
      </c>
      <c r="M2405" s="19">
        <f>MONTH(Таблица14[[#This Row],[Д/проводки]])</f>
        <v>10</v>
      </c>
      <c r="N2405" s="19">
        <f>YEAR(Таблица14[[#This Row],[Д/проводки]])</f>
        <v>2016</v>
      </c>
    </row>
    <row r="2406" spans="1:14" x14ac:dyDescent="0.25">
      <c r="A2406" s="30">
        <v>661899</v>
      </c>
      <c r="B2406" s="30" t="s">
        <v>314</v>
      </c>
      <c r="C2406" s="16" t="s">
        <v>927</v>
      </c>
      <c r="D2406" s="16">
        <v>14</v>
      </c>
      <c r="E2406" s="16" t="s">
        <v>2941</v>
      </c>
      <c r="F2406" s="30" t="s">
        <v>810</v>
      </c>
      <c r="G2406" s="30">
        <v>1002</v>
      </c>
      <c r="H2406" s="30">
        <v>4</v>
      </c>
      <c r="I2406" s="30">
        <v>7050.84</v>
      </c>
      <c r="J2406" s="38">
        <v>42674</v>
      </c>
      <c r="K2406" s="30">
        <v>10960</v>
      </c>
      <c r="L2406" s="19">
        <f>DAY(Таблица14[[#This Row],[Д/проводки]])</f>
        <v>31</v>
      </c>
      <c r="M2406" s="19">
        <f>MONTH(Таблица14[[#This Row],[Д/проводки]])</f>
        <v>10</v>
      </c>
      <c r="N2406" s="19">
        <f>YEAR(Таблица14[[#This Row],[Д/проводки]])</f>
        <v>2016</v>
      </c>
    </row>
    <row r="2407" spans="1:14" x14ac:dyDescent="0.25">
      <c r="A2407" s="30">
        <v>902455</v>
      </c>
      <c r="B2407" s="30" t="s">
        <v>672</v>
      </c>
      <c r="C2407" s="16" t="s">
        <v>2989</v>
      </c>
      <c r="D2407" s="16">
        <v>16</v>
      </c>
      <c r="E2407" s="16" t="s">
        <v>2950</v>
      </c>
      <c r="F2407" s="30" t="s">
        <v>810</v>
      </c>
      <c r="G2407" s="30">
        <v>1002</v>
      </c>
      <c r="H2407" s="30">
        <v>4</v>
      </c>
      <c r="I2407" s="30">
        <v>10847.48</v>
      </c>
      <c r="J2407" s="38">
        <v>42674</v>
      </c>
      <c r="K2407" s="30">
        <v>15960</v>
      </c>
      <c r="L2407" s="19">
        <f>DAY(Таблица14[[#This Row],[Д/проводки]])</f>
        <v>31</v>
      </c>
      <c r="M2407" s="19">
        <f>MONTH(Таблица14[[#This Row],[Д/проводки]])</f>
        <v>10</v>
      </c>
      <c r="N2407" s="19">
        <f>YEAR(Таблица14[[#This Row],[Д/проводки]])</f>
        <v>2016</v>
      </c>
    </row>
    <row r="2408" spans="1:14" x14ac:dyDescent="0.25">
      <c r="A2408" s="30">
        <v>2039150</v>
      </c>
      <c r="B2408" s="30" t="s">
        <v>864</v>
      </c>
      <c r="C2408" s="16" t="s">
        <v>2940</v>
      </c>
      <c r="D2408" s="16">
        <v>15</v>
      </c>
      <c r="E2408" s="16" t="s">
        <v>2937</v>
      </c>
      <c r="F2408" s="30" t="s">
        <v>811</v>
      </c>
      <c r="G2408" s="30">
        <v>1002</v>
      </c>
      <c r="H2408" s="30">
        <v>4</v>
      </c>
      <c r="I2408" s="30">
        <v>4090.12</v>
      </c>
      <c r="J2408" s="38">
        <v>42674</v>
      </c>
      <c r="K2408" s="30">
        <v>5996</v>
      </c>
      <c r="L2408" s="19">
        <f>DAY(Таблица14[[#This Row],[Д/проводки]])</f>
        <v>31</v>
      </c>
      <c r="M2408" s="19">
        <f>MONTH(Таблица14[[#This Row],[Д/проводки]])</f>
        <v>10</v>
      </c>
      <c r="N2408" s="19">
        <f>YEAR(Таблица14[[#This Row],[Д/проводки]])</f>
        <v>2016</v>
      </c>
    </row>
    <row r="2409" spans="1:14" x14ac:dyDescent="0.25">
      <c r="A2409" s="30">
        <v>2039702</v>
      </c>
      <c r="B2409" s="30" t="s">
        <v>1039</v>
      </c>
      <c r="C2409" s="16" t="s">
        <v>3129</v>
      </c>
      <c r="D2409" s="16">
        <v>13</v>
      </c>
      <c r="E2409" s="16" t="s">
        <v>3206</v>
      </c>
      <c r="F2409" s="30" t="s">
        <v>811</v>
      </c>
      <c r="G2409" s="30">
        <v>1002</v>
      </c>
      <c r="H2409" s="30">
        <v>2</v>
      </c>
      <c r="I2409" s="30">
        <v>996.48</v>
      </c>
      <c r="J2409" s="38">
        <v>42674</v>
      </c>
      <c r="K2409" s="30">
        <v>1512</v>
      </c>
      <c r="L2409" s="19">
        <f>DAY(Таблица14[[#This Row],[Д/проводки]])</f>
        <v>31</v>
      </c>
      <c r="M2409" s="19">
        <f>MONTH(Таблица14[[#This Row],[Д/проводки]])</f>
        <v>10</v>
      </c>
      <c r="N2409" s="19">
        <f>YEAR(Таблица14[[#This Row],[Д/проводки]])</f>
        <v>2016</v>
      </c>
    </row>
    <row r="2410" spans="1:14" x14ac:dyDescent="0.25">
      <c r="A2410" s="30">
        <v>2039705</v>
      </c>
      <c r="B2410" s="30" t="s">
        <v>1045</v>
      </c>
      <c r="C2410" s="16" t="s">
        <v>877</v>
      </c>
      <c r="D2410" s="16">
        <v>16</v>
      </c>
      <c r="E2410" s="16" t="s">
        <v>2950</v>
      </c>
      <c r="F2410" s="30" t="s">
        <v>811</v>
      </c>
      <c r="G2410" s="30">
        <v>1002</v>
      </c>
      <c r="H2410" s="30">
        <v>4</v>
      </c>
      <c r="I2410" s="30">
        <v>5061.72</v>
      </c>
      <c r="J2410" s="38">
        <v>42674</v>
      </c>
      <c r="K2410" s="30">
        <v>7468</v>
      </c>
      <c r="L2410" s="19">
        <f>DAY(Таблица14[[#This Row],[Д/проводки]])</f>
        <v>31</v>
      </c>
      <c r="M2410" s="19">
        <f>MONTH(Таблица14[[#This Row],[Д/проводки]])</f>
        <v>10</v>
      </c>
      <c r="N2410" s="19">
        <f>YEAR(Таблица14[[#This Row],[Д/проводки]])</f>
        <v>2016</v>
      </c>
    </row>
    <row r="2411" spans="1:14" x14ac:dyDescent="0.25">
      <c r="A2411" s="30">
        <v>2041417</v>
      </c>
      <c r="B2411" s="30" t="s">
        <v>1062</v>
      </c>
      <c r="C2411" s="16" t="s">
        <v>2962</v>
      </c>
      <c r="D2411" s="16">
        <v>15</v>
      </c>
      <c r="E2411" s="16" t="s">
        <v>2937</v>
      </c>
      <c r="F2411" s="30" t="s">
        <v>810</v>
      </c>
      <c r="G2411" s="30">
        <v>1002</v>
      </c>
      <c r="H2411" s="30">
        <v>4</v>
      </c>
      <c r="I2411" s="30">
        <v>9000</v>
      </c>
      <c r="J2411" s="38">
        <v>42674</v>
      </c>
      <c r="K2411" s="30">
        <v>13160</v>
      </c>
      <c r="L2411" s="19">
        <f>DAY(Таблица14[[#This Row],[Д/проводки]])</f>
        <v>31</v>
      </c>
      <c r="M2411" s="19">
        <f>MONTH(Таблица14[[#This Row],[Д/проводки]])</f>
        <v>10</v>
      </c>
      <c r="N2411" s="19">
        <f>YEAR(Таблица14[[#This Row],[Д/проводки]])</f>
        <v>2016</v>
      </c>
    </row>
    <row r="2412" spans="1:14" x14ac:dyDescent="0.25">
      <c r="A2412" s="30">
        <v>447809</v>
      </c>
      <c r="B2412" s="30" t="s">
        <v>873</v>
      </c>
      <c r="C2412" s="16" t="s">
        <v>872</v>
      </c>
      <c r="D2412" s="16">
        <v>15</v>
      </c>
      <c r="E2412" s="16" t="s">
        <v>2948</v>
      </c>
      <c r="F2412" s="30" t="s">
        <v>811</v>
      </c>
      <c r="G2412" s="30">
        <v>1001</v>
      </c>
      <c r="H2412" s="30">
        <v>4</v>
      </c>
      <c r="I2412" s="30">
        <v>4901.4399999999996</v>
      </c>
      <c r="J2412" s="38">
        <v>42675</v>
      </c>
      <c r="K2412" s="30">
        <v>7228</v>
      </c>
      <c r="L2412" s="19">
        <f>DAY(Таблица14[[#This Row],[Д/проводки]])</f>
        <v>1</v>
      </c>
      <c r="M2412" s="19">
        <f>MONTH(Таблица14[[#This Row],[Д/проводки]])</f>
        <v>11</v>
      </c>
      <c r="N2412" s="19">
        <f>YEAR(Таблица14[[#This Row],[Д/проводки]])</f>
        <v>2016</v>
      </c>
    </row>
    <row r="2413" spans="1:14" x14ac:dyDescent="0.25">
      <c r="A2413" s="30">
        <v>490002</v>
      </c>
      <c r="B2413" s="30" t="s">
        <v>489</v>
      </c>
      <c r="C2413" s="16" t="s">
        <v>2635</v>
      </c>
      <c r="D2413" s="16">
        <v>15</v>
      </c>
      <c r="E2413" s="16" t="s">
        <v>2978</v>
      </c>
      <c r="F2413" s="30" t="s">
        <v>810</v>
      </c>
      <c r="G2413" s="30">
        <v>1001</v>
      </c>
      <c r="H2413" s="30">
        <v>4</v>
      </c>
      <c r="I2413" s="30">
        <v>9000</v>
      </c>
      <c r="J2413" s="38">
        <v>42675</v>
      </c>
      <c r="K2413" s="30">
        <v>13160</v>
      </c>
      <c r="L2413" s="19">
        <f>DAY(Таблица14[[#This Row],[Д/проводки]])</f>
        <v>1</v>
      </c>
      <c r="M2413" s="19">
        <f>MONTH(Таблица14[[#This Row],[Д/проводки]])</f>
        <v>11</v>
      </c>
      <c r="N2413" s="19">
        <f>YEAR(Таблица14[[#This Row],[Д/проводки]])</f>
        <v>2016</v>
      </c>
    </row>
    <row r="2414" spans="1:14" x14ac:dyDescent="0.25">
      <c r="A2414" s="30">
        <v>759255</v>
      </c>
      <c r="B2414" s="30" t="s">
        <v>156</v>
      </c>
      <c r="C2414" s="16" t="s">
        <v>2954</v>
      </c>
      <c r="D2414" s="16">
        <v>15</v>
      </c>
      <c r="E2414" s="16" t="s">
        <v>2937</v>
      </c>
      <c r="F2414" s="30" t="s">
        <v>810</v>
      </c>
      <c r="G2414" s="30">
        <v>1001</v>
      </c>
      <c r="H2414" s="30">
        <v>4</v>
      </c>
      <c r="I2414" s="30">
        <v>9000</v>
      </c>
      <c r="J2414" s="38">
        <v>42675</v>
      </c>
      <c r="K2414" s="30">
        <v>13160</v>
      </c>
      <c r="L2414" s="19">
        <f>DAY(Таблица14[[#This Row],[Д/проводки]])</f>
        <v>1</v>
      </c>
      <c r="M2414" s="19">
        <f>MONTH(Таблица14[[#This Row],[Д/проводки]])</f>
        <v>11</v>
      </c>
      <c r="N2414" s="19">
        <f>YEAR(Таблица14[[#This Row],[Д/проводки]])</f>
        <v>2016</v>
      </c>
    </row>
    <row r="2415" spans="1:14" x14ac:dyDescent="0.25">
      <c r="A2415" s="30">
        <v>759260</v>
      </c>
      <c r="B2415" s="30" t="s">
        <v>460</v>
      </c>
      <c r="C2415" s="16" t="s">
        <v>2648</v>
      </c>
      <c r="D2415" s="16">
        <v>16</v>
      </c>
      <c r="E2415" s="16" t="s">
        <v>2974</v>
      </c>
      <c r="F2415" s="30" t="s">
        <v>810</v>
      </c>
      <c r="G2415" s="30">
        <v>1001</v>
      </c>
      <c r="H2415" s="30">
        <v>4</v>
      </c>
      <c r="I2415" s="30">
        <v>10847.48</v>
      </c>
      <c r="J2415" s="38">
        <v>42675</v>
      </c>
      <c r="K2415" s="30">
        <v>15960</v>
      </c>
      <c r="L2415" s="19">
        <f>DAY(Таблица14[[#This Row],[Д/проводки]])</f>
        <v>1</v>
      </c>
      <c r="M2415" s="19">
        <f>MONTH(Таблица14[[#This Row],[Д/проводки]])</f>
        <v>11</v>
      </c>
      <c r="N2415" s="19">
        <f>YEAR(Таблица14[[#This Row],[Д/проводки]])</f>
        <v>2016</v>
      </c>
    </row>
    <row r="2416" spans="1:14" x14ac:dyDescent="0.25">
      <c r="A2416" s="30">
        <v>2039703</v>
      </c>
      <c r="B2416" s="30" t="s">
        <v>1042</v>
      </c>
      <c r="C2416" s="16" t="s">
        <v>927</v>
      </c>
      <c r="D2416" s="16">
        <v>14</v>
      </c>
      <c r="E2416" s="16" t="s">
        <v>2941</v>
      </c>
      <c r="F2416" s="30" t="s">
        <v>811</v>
      </c>
      <c r="G2416" s="30">
        <v>1001</v>
      </c>
      <c r="H2416" s="30">
        <v>10</v>
      </c>
      <c r="I2416" s="30">
        <v>6278.9</v>
      </c>
      <c r="J2416" s="38">
        <v>42675</v>
      </c>
      <c r="K2416" s="30">
        <v>9330</v>
      </c>
      <c r="L2416" s="19">
        <f>DAY(Таблица14[[#This Row],[Д/проводки]])</f>
        <v>1</v>
      </c>
      <c r="M2416" s="19">
        <f>MONTH(Таблица14[[#This Row],[Д/проводки]])</f>
        <v>11</v>
      </c>
      <c r="N2416" s="19">
        <f>YEAR(Таблица14[[#This Row],[Д/проводки]])</f>
        <v>2016</v>
      </c>
    </row>
    <row r="2417" spans="1:14" x14ac:dyDescent="0.25">
      <c r="A2417" s="30">
        <v>36225</v>
      </c>
      <c r="B2417" s="30" t="s">
        <v>945</v>
      </c>
      <c r="C2417" s="16" t="s">
        <v>2940</v>
      </c>
      <c r="D2417" s="16">
        <v>15</v>
      </c>
      <c r="E2417" s="16" t="s">
        <v>2937</v>
      </c>
      <c r="F2417" s="30" t="s">
        <v>811</v>
      </c>
      <c r="G2417" s="30">
        <v>1002</v>
      </c>
      <c r="H2417" s="30">
        <v>1</v>
      </c>
      <c r="I2417" s="30">
        <v>988.98</v>
      </c>
      <c r="J2417" s="38">
        <v>42675</v>
      </c>
      <c r="K2417" s="30">
        <v>1479</v>
      </c>
      <c r="L2417" s="19">
        <f>DAY(Таблица14[[#This Row],[Д/проводки]])</f>
        <v>1</v>
      </c>
      <c r="M2417" s="19">
        <f>MONTH(Таблица14[[#This Row],[Д/проводки]])</f>
        <v>11</v>
      </c>
      <c r="N2417" s="19">
        <f>YEAR(Таблица14[[#This Row],[Д/проводки]])</f>
        <v>2016</v>
      </c>
    </row>
    <row r="2418" spans="1:14" x14ac:dyDescent="0.25">
      <c r="A2418" s="30">
        <v>445810</v>
      </c>
      <c r="B2418" s="30" t="s">
        <v>929</v>
      </c>
      <c r="C2418" s="16" t="s">
        <v>927</v>
      </c>
      <c r="D2418" s="16">
        <v>14</v>
      </c>
      <c r="E2418" s="16" t="s">
        <v>2941</v>
      </c>
      <c r="F2418" s="30" t="s">
        <v>811</v>
      </c>
      <c r="G2418" s="30">
        <v>1002</v>
      </c>
      <c r="H2418" s="30">
        <v>4</v>
      </c>
      <c r="I2418" s="30">
        <v>2549.84</v>
      </c>
      <c r="J2418" s="38">
        <v>42675</v>
      </c>
      <c r="K2418" s="30">
        <v>3760</v>
      </c>
      <c r="L2418" s="19">
        <f>DAY(Таблица14[[#This Row],[Д/проводки]])</f>
        <v>1</v>
      </c>
      <c r="M2418" s="19">
        <f>MONTH(Таблица14[[#This Row],[Д/проводки]])</f>
        <v>11</v>
      </c>
      <c r="N2418" s="19">
        <f>YEAR(Таблица14[[#This Row],[Д/проводки]])</f>
        <v>2016</v>
      </c>
    </row>
    <row r="2419" spans="1:14" x14ac:dyDescent="0.25">
      <c r="A2419" s="30">
        <v>445816</v>
      </c>
      <c r="B2419" s="30" t="s">
        <v>934</v>
      </c>
      <c r="C2419" s="16" t="s">
        <v>3129</v>
      </c>
      <c r="D2419" s="16">
        <v>13</v>
      </c>
      <c r="E2419" s="16" t="s">
        <v>3206</v>
      </c>
      <c r="F2419" s="30" t="s">
        <v>811</v>
      </c>
      <c r="G2419" s="30">
        <v>1002</v>
      </c>
      <c r="H2419" s="30">
        <v>4</v>
      </c>
      <c r="I2419" s="30">
        <v>1923.12</v>
      </c>
      <c r="J2419" s="38">
        <v>42675</v>
      </c>
      <c r="K2419" s="30">
        <v>2724</v>
      </c>
      <c r="L2419" s="19">
        <f>DAY(Таблица14[[#This Row],[Д/проводки]])</f>
        <v>1</v>
      </c>
      <c r="M2419" s="19">
        <f>MONTH(Таблица14[[#This Row],[Д/проводки]])</f>
        <v>11</v>
      </c>
      <c r="N2419" s="19">
        <f>YEAR(Таблица14[[#This Row],[Д/проводки]])</f>
        <v>2016</v>
      </c>
    </row>
    <row r="2420" spans="1:14" x14ac:dyDescent="0.25">
      <c r="A2420" s="30">
        <v>759254</v>
      </c>
      <c r="B2420" s="30" t="s">
        <v>256</v>
      </c>
      <c r="C2420" s="16" t="s">
        <v>872</v>
      </c>
      <c r="D2420" s="16">
        <v>15</v>
      </c>
      <c r="E2420" s="16" t="s">
        <v>2948</v>
      </c>
      <c r="F2420" s="30" t="s">
        <v>810</v>
      </c>
      <c r="G2420" s="30">
        <v>1002</v>
      </c>
      <c r="H2420" s="30">
        <v>4</v>
      </c>
      <c r="I2420" s="30">
        <v>8576.2800000000007</v>
      </c>
      <c r="J2420" s="38">
        <v>42675</v>
      </c>
      <c r="K2420" s="30">
        <v>13160</v>
      </c>
      <c r="L2420" s="19">
        <f>DAY(Таблица14[[#This Row],[Д/проводки]])</f>
        <v>1</v>
      </c>
      <c r="M2420" s="19">
        <f>MONTH(Таблица14[[#This Row],[Д/проводки]])</f>
        <v>11</v>
      </c>
      <c r="N2420" s="19">
        <f>YEAR(Таблица14[[#This Row],[Д/проводки]])</f>
        <v>2016</v>
      </c>
    </row>
    <row r="2421" spans="1:14" x14ac:dyDescent="0.25">
      <c r="A2421" s="30">
        <v>876259</v>
      </c>
      <c r="B2421" s="30" t="s">
        <v>887</v>
      </c>
      <c r="C2421" s="16" t="s">
        <v>2954</v>
      </c>
      <c r="D2421" s="16">
        <v>15</v>
      </c>
      <c r="E2421" s="16" t="s">
        <v>2937</v>
      </c>
      <c r="F2421" s="30" t="s">
        <v>811</v>
      </c>
      <c r="G2421" s="30">
        <v>1002</v>
      </c>
      <c r="H2421" s="30">
        <v>1</v>
      </c>
      <c r="I2421" s="30">
        <v>1046.77</v>
      </c>
      <c r="J2421" s="38">
        <v>42675</v>
      </c>
      <c r="K2421" s="30">
        <v>1482</v>
      </c>
      <c r="L2421" s="19">
        <f>DAY(Таблица14[[#This Row],[Д/проводки]])</f>
        <v>1</v>
      </c>
      <c r="M2421" s="19">
        <f>MONTH(Таблица14[[#This Row],[Д/проводки]])</f>
        <v>11</v>
      </c>
      <c r="N2421" s="19">
        <f>YEAR(Таблица14[[#This Row],[Д/проводки]])</f>
        <v>2016</v>
      </c>
    </row>
    <row r="2422" spans="1:14" x14ac:dyDescent="0.25">
      <c r="A2422" s="30">
        <v>964285</v>
      </c>
      <c r="B2422" s="30" t="s">
        <v>939</v>
      </c>
      <c r="C2422" s="16" t="s">
        <v>3157</v>
      </c>
      <c r="D2422" s="16">
        <v>13</v>
      </c>
      <c r="E2422" s="16" t="s">
        <v>3206</v>
      </c>
      <c r="F2422" s="30" t="s">
        <v>811</v>
      </c>
      <c r="G2422" s="30">
        <v>1002</v>
      </c>
      <c r="H2422" s="30">
        <v>2</v>
      </c>
      <c r="I2422" s="30">
        <v>986.45</v>
      </c>
      <c r="J2422" s="38">
        <v>42675</v>
      </c>
      <c r="K2422" s="30">
        <v>1436</v>
      </c>
      <c r="L2422" s="19">
        <f>DAY(Таблица14[[#This Row],[Д/проводки]])</f>
        <v>1</v>
      </c>
      <c r="M2422" s="19">
        <f>MONTH(Таблица14[[#This Row],[Д/проводки]])</f>
        <v>11</v>
      </c>
      <c r="N2422" s="19">
        <f>YEAR(Таблица14[[#This Row],[Д/проводки]])</f>
        <v>2016</v>
      </c>
    </row>
    <row r="2423" spans="1:14" x14ac:dyDescent="0.25">
      <c r="A2423" s="30">
        <v>2034890</v>
      </c>
      <c r="B2423" s="30" t="s">
        <v>1015</v>
      </c>
      <c r="C2423" s="16" t="s">
        <v>2694</v>
      </c>
      <c r="D2423" s="16">
        <v>17</v>
      </c>
      <c r="E2423" s="16" t="s">
        <v>2993</v>
      </c>
      <c r="F2423" s="30" t="s">
        <v>810</v>
      </c>
      <c r="G2423" s="30">
        <v>1002</v>
      </c>
      <c r="H2423" s="30">
        <v>4</v>
      </c>
      <c r="I2423" s="30">
        <v>12237.28</v>
      </c>
      <c r="J2423" s="38">
        <v>42675</v>
      </c>
      <c r="K2423" s="30">
        <v>18760</v>
      </c>
      <c r="L2423" s="19">
        <f>DAY(Таблица14[[#This Row],[Д/проводки]])</f>
        <v>1</v>
      </c>
      <c r="M2423" s="19">
        <f>MONTH(Таблица14[[#This Row],[Д/проводки]])</f>
        <v>11</v>
      </c>
      <c r="N2423" s="19">
        <f>YEAR(Таблица14[[#This Row],[Д/проводки]])</f>
        <v>2016</v>
      </c>
    </row>
    <row r="2424" spans="1:14" x14ac:dyDescent="0.25">
      <c r="A2424" s="30">
        <v>2039702</v>
      </c>
      <c r="B2424" s="30" t="s">
        <v>1039</v>
      </c>
      <c r="C2424" s="16" t="s">
        <v>3129</v>
      </c>
      <c r="D2424" s="16">
        <v>13</v>
      </c>
      <c r="E2424" s="16" t="s">
        <v>3206</v>
      </c>
      <c r="F2424" s="30" t="s">
        <v>811</v>
      </c>
      <c r="G2424" s="30">
        <v>1002</v>
      </c>
      <c r="H2424" s="30">
        <v>8</v>
      </c>
      <c r="I2424" s="30">
        <v>3985.92</v>
      </c>
      <c r="J2424" s="38">
        <v>42675</v>
      </c>
      <c r="K2424" s="30">
        <v>6048</v>
      </c>
      <c r="L2424" s="19">
        <f>DAY(Таблица14[[#This Row],[Д/проводки]])</f>
        <v>1</v>
      </c>
      <c r="M2424" s="19">
        <f>MONTH(Таблица14[[#This Row],[Д/проводки]])</f>
        <v>11</v>
      </c>
      <c r="N2424" s="19">
        <f>YEAR(Таблица14[[#This Row],[Д/проводки]])</f>
        <v>2016</v>
      </c>
    </row>
    <row r="2425" spans="1:14" x14ac:dyDescent="0.25">
      <c r="A2425" s="30">
        <v>12274219</v>
      </c>
      <c r="B2425" s="30" t="s">
        <v>3218</v>
      </c>
      <c r="C2425" s="16" t="s">
        <v>3218</v>
      </c>
      <c r="D2425" s="16" t="s">
        <v>3218</v>
      </c>
      <c r="E2425" s="16" t="s">
        <v>3218</v>
      </c>
      <c r="F2425" s="16" t="s">
        <v>3218</v>
      </c>
      <c r="G2425" s="30">
        <v>1002</v>
      </c>
      <c r="H2425" s="30">
        <v>4</v>
      </c>
      <c r="I2425" s="30">
        <v>17766</v>
      </c>
      <c r="J2425" s="38">
        <v>42675</v>
      </c>
      <c r="K2425" s="30">
        <v>22928</v>
      </c>
      <c r="L2425" s="19">
        <f>DAY(Таблица14[[#This Row],[Д/проводки]])</f>
        <v>1</v>
      </c>
      <c r="M2425" s="19">
        <f>MONTH(Таблица14[[#This Row],[Д/проводки]])</f>
        <v>11</v>
      </c>
      <c r="N2425" s="19">
        <f>YEAR(Таблица14[[#This Row],[Д/проводки]])</f>
        <v>2016</v>
      </c>
    </row>
    <row r="2426" spans="1:14" x14ac:dyDescent="0.25">
      <c r="A2426" s="30">
        <v>765120</v>
      </c>
      <c r="B2426" s="30" t="s">
        <v>863</v>
      </c>
      <c r="C2426" s="16" t="s">
        <v>2940</v>
      </c>
      <c r="D2426" s="16">
        <v>15</v>
      </c>
      <c r="E2426" s="16" t="s">
        <v>2937</v>
      </c>
      <c r="F2426" s="30" t="s">
        <v>811</v>
      </c>
      <c r="G2426" s="30">
        <v>1001</v>
      </c>
      <c r="H2426" s="30">
        <v>1</v>
      </c>
      <c r="I2426" s="30">
        <v>905.8</v>
      </c>
      <c r="J2426" s="38">
        <v>42676</v>
      </c>
      <c r="K2426" s="30">
        <v>1378</v>
      </c>
      <c r="L2426" s="19">
        <f>DAY(Таблица14[[#This Row],[Д/проводки]])</f>
        <v>2</v>
      </c>
      <c r="M2426" s="19">
        <f>MONTH(Таблица14[[#This Row],[Д/проводки]])</f>
        <v>11</v>
      </c>
      <c r="N2426" s="19">
        <f>YEAR(Таблица14[[#This Row],[Д/проводки]])</f>
        <v>2016</v>
      </c>
    </row>
    <row r="2427" spans="1:14" x14ac:dyDescent="0.25">
      <c r="A2427" s="30">
        <v>886827</v>
      </c>
      <c r="B2427" s="30" t="s">
        <v>305</v>
      </c>
      <c r="C2427" s="16" t="s">
        <v>3129</v>
      </c>
      <c r="D2427" s="16">
        <v>13</v>
      </c>
      <c r="E2427" s="16" t="s">
        <v>3206</v>
      </c>
      <c r="F2427" s="30" t="s">
        <v>810</v>
      </c>
      <c r="G2427" s="30">
        <v>1001</v>
      </c>
      <c r="H2427" s="30">
        <v>4</v>
      </c>
      <c r="I2427" s="30">
        <v>4271.28</v>
      </c>
      <c r="J2427" s="38">
        <v>42676</v>
      </c>
      <c r="K2427" s="30">
        <v>7816</v>
      </c>
      <c r="L2427" s="19">
        <f>DAY(Таблица14[[#This Row],[Д/проводки]])</f>
        <v>2</v>
      </c>
      <c r="M2427" s="19">
        <f>MONTH(Таблица14[[#This Row],[Д/проводки]])</f>
        <v>11</v>
      </c>
      <c r="N2427" s="19">
        <f>YEAR(Таблица14[[#This Row],[Д/проводки]])</f>
        <v>2016</v>
      </c>
    </row>
    <row r="2428" spans="1:14" x14ac:dyDescent="0.25">
      <c r="A2428" s="30">
        <v>2039701</v>
      </c>
      <c r="B2428" s="30" t="s">
        <v>1037</v>
      </c>
      <c r="C2428" s="16" t="s">
        <v>3133</v>
      </c>
      <c r="D2428" s="16">
        <v>13</v>
      </c>
      <c r="E2428" s="16" t="s">
        <v>3206</v>
      </c>
      <c r="F2428" s="30" t="s">
        <v>811</v>
      </c>
      <c r="G2428" s="30">
        <v>1001</v>
      </c>
      <c r="H2428" s="30">
        <v>20</v>
      </c>
      <c r="I2428" s="30">
        <v>10036.6</v>
      </c>
      <c r="J2428" s="38">
        <v>42676</v>
      </c>
      <c r="K2428" s="30">
        <v>14920</v>
      </c>
      <c r="L2428" s="19">
        <f>DAY(Таблица14[[#This Row],[Д/проводки]])</f>
        <v>2</v>
      </c>
      <c r="M2428" s="19">
        <f>MONTH(Таблица14[[#This Row],[Д/проводки]])</f>
        <v>11</v>
      </c>
      <c r="N2428" s="19">
        <f>YEAR(Таблица14[[#This Row],[Д/проводки]])</f>
        <v>2016</v>
      </c>
    </row>
    <row r="2429" spans="1:14" x14ac:dyDescent="0.25">
      <c r="A2429" s="30">
        <v>2039703</v>
      </c>
      <c r="B2429" s="30" t="s">
        <v>1042</v>
      </c>
      <c r="C2429" s="16" t="s">
        <v>927</v>
      </c>
      <c r="D2429" s="16">
        <v>14</v>
      </c>
      <c r="E2429" s="16" t="s">
        <v>2941</v>
      </c>
      <c r="F2429" s="30" t="s">
        <v>811</v>
      </c>
      <c r="G2429" s="30">
        <v>1001</v>
      </c>
      <c r="H2429" s="30">
        <v>2</v>
      </c>
      <c r="I2429" s="30">
        <v>1255.78</v>
      </c>
      <c r="J2429" s="38">
        <v>42676</v>
      </c>
      <c r="K2429" s="30">
        <v>1866</v>
      </c>
      <c r="L2429" s="19">
        <f>DAY(Таблица14[[#This Row],[Д/проводки]])</f>
        <v>2</v>
      </c>
      <c r="M2429" s="19">
        <f>MONTH(Таблица14[[#This Row],[Д/проводки]])</f>
        <v>11</v>
      </c>
      <c r="N2429" s="19">
        <f>YEAR(Таблица14[[#This Row],[Д/проводки]])</f>
        <v>2016</v>
      </c>
    </row>
    <row r="2430" spans="1:14" x14ac:dyDescent="0.25">
      <c r="A2430" s="30">
        <v>408873</v>
      </c>
      <c r="B2430" s="30" t="s">
        <v>115</v>
      </c>
      <c r="C2430" s="16" t="s">
        <v>3174</v>
      </c>
      <c r="D2430" s="16">
        <v>15</v>
      </c>
      <c r="E2430" s="16" t="s">
        <v>2937</v>
      </c>
      <c r="F2430" s="30" t="s">
        <v>810</v>
      </c>
      <c r="G2430" s="30">
        <v>1002</v>
      </c>
      <c r="H2430" s="30">
        <v>4</v>
      </c>
      <c r="I2430" s="30">
        <v>8694.92</v>
      </c>
      <c r="J2430" s="38">
        <v>42676</v>
      </c>
      <c r="K2430" s="30">
        <v>13160</v>
      </c>
      <c r="L2430" s="19">
        <f>DAY(Таблица14[[#This Row],[Д/проводки]])</f>
        <v>2</v>
      </c>
      <c r="M2430" s="19">
        <f>MONTH(Таблица14[[#This Row],[Д/проводки]])</f>
        <v>11</v>
      </c>
      <c r="N2430" s="19">
        <f>YEAR(Таблица14[[#This Row],[Д/проводки]])</f>
        <v>2016</v>
      </c>
    </row>
    <row r="2431" spans="1:14" x14ac:dyDescent="0.25">
      <c r="A2431" s="30">
        <v>408929</v>
      </c>
      <c r="B2431" s="30" t="s">
        <v>722</v>
      </c>
      <c r="C2431" s="16" t="s">
        <v>2951</v>
      </c>
      <c r="D2431" s="16">
        <v>16</v>
      </c>
      <c r="E2431" s="16" t="s">
        <v>2950</v>
      </c>
      <c r="F2431" s="30" t="s">
        <v>810</v>
      </c>
      <c r="G2431" s="30">
        <v>1002</v>
      </c>
      <c r="H2431" s="30">
        <v>4</v>
      </c>
      <c r="I2431" s="30">
        <v>10847.44</v>
      </c>
      <c r="J2431" s="38">
        <v>42676</v>
      </c>
      <c r="K2431" s="30">
        <v>15960</v>
      </c>
      <c r="L2431" s="19">
        <f>DAY(Таблица14[[#This Row],[Д/проводки]])</f>
        <v>2</v>
      </c>
      <c r="M2431" s="19">
        <f>MONTH(Таблица14[[#This Row],[Д/проводки]])</f>
        <v>11</v>
      </c>
      <c r="N2431" s="19">
        <f>YEAR(Таблица14[[#This Row],[Д/проводки]])</f>
        <v>2016</v>
      </c>
    </row>
    <row r="2432" spans="1:14" x14ac:dyDescent="0.25">
      <c r="A2432" s="30">
        <v>455527</v>
      </c>
      <c r="B2432" s="30" t="s">
        <v>883</v>
      </c>
      <c r="C2432" s="16" t="s">
        <v>2955</v>
      </c>
      <c r="D2432" s="16">
        <v>15</v>
      </c>
      <c r="E2432" s="16" t="s">
        <v>2939</v>
      </c>
      <c r="F2432" s="30" t="s">
        <v>811</v>
      </c>
      <c r="G2432" s="30">
        <v>1002</v>
      </c>
      <c r="H2432" s="30">
        <v>2</v>
      </c>
      <c r="I2432" s="30">
        <v>2445.7800000000002</v>
      </c>
      <c r="J2432" s="38">
        <v>42676</v>
      </c>
      <c r="K2432" s="30">
        <v>2590</v>
      </c>
      <c r="L2432" s="19">
        <f>DAY(Таблица14[[#This Row],[Д/проводки]])</f>
        <v>2</v>
      </c>
      <c r="M2432" s="19">
        <f>MONTH(Таблица14[[#This Row],[Д/проводки]])</f>
        <v>11</v>
      </c>
      <c r="N2432" s="19">
        <f>YEAR(Таблица14[[#This Row],[Д/проводки]])</f>
        <v>2016</v>
      </c>
    </row>
    <row r="2433" spans="1:14" x14ac:dyDescent="0.25">
      <c r="A2433" s="30">
        <v>754179</v>
      </c>
      <c r="B2433" s="30" t="s">
        <v>893</v>
      </c>
      <c r="C2433" s="16" t="s">
        <v>2951</v>
      </c>
      <c r="D2433" s="16">
        <v>16</v>
      </c>
      <c r="E2433" s="16" t="s">
        <v>2950</v>
      </c>
      <c r="F2433" s="30" t="s">
        <v>811</v>
      </c>
      <c r="G2433" s="30">
        <v>1002</v>
      </c>
      <c r="H2433" s="30">
        <v>4</v>
      </c>
      <c r="I2433" s="30">
        <v>5647.32</v>
      </c>
      <c r="J2433" s="38">
        <v>42676</v>
      </c>
      <c r="K2433" s="30">
        <v>7996</v>
      </c>
      <c r="L2433" s="19">
        <f>DAY(Таблица14[[#This Row],[Д/проводки]])</f>
        <v>2</v>
      </c>
      <c r="M2433" s="19">
        <f>MONTH(Таблица14[[#This Row],[Д/проводки]])</f>
        <v>11</v>
      </c>
      <c r="N2433" s="19">
        <f>YEAR(Таблица14[[#This Row],[Д/проводки]])</f>
        <v>2016</v>
      </c>
    </row>
    <row r="2434" spans="1:14" x14ac:dyDescent="0.25">
      <c r="A2434" s="30">
        <v>2031429</v>
      </c>
      <c r="B2434" s="30" t="s">
        <v>1006</v>
      </c>
      <c r="C2434" s="16" t="s">
        <v>2994</v>
      </c>
      <c r="D2434" s="16">
        <v>17</v>
      </c>
      <c r="E2434" s="16" t="s">
        <v>2993</v>
      </c>
      <c r="F2434" s="30" t="s">
        <v>810</v>
      </c>
      <c r="G2434" s="30">
        <v>1002</v>
      </c>
      <c r="H2434" s="30">
        <v>4</v>
      </c>
      <c r="I2434" s="30">
        <v>12237.28</v>
      </c>
      <c r="J2434" s="38">
        <v>42676</v>
      </c>
      <c r="K2434" s="30">
        <v>18760</v>
      </c>
      <c r="L2434" s="19">
        <f>DAY(Таблица14[[#This Row],[Д/проводки]])</f>
        <v>2</v>
      </c>
      <c r="M2434" s="19">
        <f>MONTH(Таблица14[[#This Row],[Д/проводки]])</f>
        <v>11</v>
      </c>
      <c r="N2434" s="19">
        <f>YEAR(Таблица14[[#This Row],[Д/проводки]])</f>
        <v>2016</v>
      </c>
    </row>
    <row r="2435" spans="1:14" x14ac:dyDescent="0.25">
      <c r="A2435" s="30">
        <v>2039702</v>
      </c>
      <c r="B2435" s="30" t="s">
        <v>1039</v>
      </c>
      <c r="C2435" s="16" t="s">
        <v>3129</v>
      </c>
      <c r="D2435" s="16">
        <v>13</v>
      </c>
      <c r="E2435" s="16" t="s">
        <v>3206</v>
      </c>
      <c r="F2435" s="30" t="s">
        <v>811</v>
      </c>
      <c r="G2435" s="30">
        <v>1002</v>
      </c>
      <c r="H2435" s="30">
        <v>8</v>
      </c>
      <c r="I2435" s="30">
        <v>3985.92</v>
      </c>
      <c r="J2435" s="38">
        <v>42676</v>
      </c>
      <c r="K2435" s="30">
        <v>6048</v>
      </c>
      <c r="L2435" s="19">
        <f>DAY(Таблица14[[#This Row],[Д/проводки]])</f>
        <v>2</v>
      </c>
      <c r="M2435" s="19">
        <f>MONTH(Таблица14[[#This Row],[Д/проводки]])</f>
        <v>11</v>
      </c>
      <c r="N2435" s="19">
        <f>YEAR(Таблица14[[#This Row],[Д/проводки]])</f>
        <v>2016</v>
      </c>
    </row>
    <row r="2436" spans="1:14" x14ac:dyDescent="0.25">
      <c r="A2436" s="30">
        <v>2039701</v>
      </c>
      <c r="B2436" s="30" t="s">
        <v>1037</v>
      </c>
      <c r="C2436" s="16" t="s">
        <v>3133</v>
      </c>
      <c r="D2436" s="16">
        <v>13</v>
      </c>
      <c r="E2436" s="16" t="s">
        <v>3206</v>
      </c>
      <c r="F2436" s="30" t="s">
        <v>811</v>
      </c>
      <c r="G2436" s="30">
        <v>1001</v>
      </c>
      <c r="H2436" s="30">
        <v>2</v>
      </c>
      <c r="I2436" s="30">
        <v>1003.66</v>
      </c>
      <c r="J2436" s="38">
        <v>42677</v>
      </c>
      <c r="K2436" s="30">
        <v>1492</v>
      </c>
      <c r="L2436" s="19">
        <f>DAY(Таблица14[[#This Row],[Д/проводки]])</f>
        <v>3</v>
      </c>
      <c r="M2436" s="19">
        <f>MONTH(Таблица14[[#This Row],[Д/проводки]])</f>
        <v>11</v>
      </c>
      <c r="N2436" s="19">
        <f>YEAR(Таблица14[[#This Row],[Д/проводки]])</f>
        <v>2016</v>
      </c>
    </row>
    <row r="2437" spans="1:14" x14ac:dyDescent="0.25">
      <c r="A2437" s="30">
        <v>40301</v>
      </c>
      <c r="B2437" s="30" t="s">
        <v>201</v>
      </c>
      <c r="C2437" s="16" t="s">
        <v>2940</v>
      </c>
      <c r="D2437" s="16">
        <v>15</v>
      </c>
      <c r="E2437" s="16" t="s">
        <v>2937</v>
      </c>
      <c r="F2437" s="30" t="s">
        <v>810</v>
      </c>
      <c r="G2437" s="30">
        <v>1002</v>
      </c>
      <c r="H2437" s="30">
        <v>4</v>
      </c>
      <c r="I2437" s="30">
        <v>8440.68</v>
      </c>
      <c r="J2437" s="38">
        <v>42677</v>
      </c>
      <c r="K2437" s="30">
        <v>13160</v>
      </c>
      <c r="L2437" s="19">
        <f>DAY(Таблица14[[#This Row],[Д/проводки]])</f>
        <v>3</v>
      </c>
      <c r="M2437" s="19">
        <f>MONTH(Таблица14[[#This Row],[Д/проводки]])</f>
        <v>11</v>
      </c>
      <c r="N2437" s="19">
        <f>YEAR(Таблица14[[#This Row],[Д/проводки]])</f>
        <v>2016</v>
      </c>
    </row>
    <row r="2438" spans="1:14" x14ac:dyDescent="0.25">
      <c r="A2438" s="30">
        <v>445816</v>
      </c>
      <c r="B2438" s="30" t="s">
        <v>934</v>
      </c>
      <c r="C2438" s="16" t="s">
        <v>3129</v>
      </c>
      <c r="D2438" s="16">
        <v>13</v>
      </c>
      <c r="E2438" s="16" t="s">
        <v>3206</v>
      </c>
      <c r="F2438" s="30" t="s">
        <v>811</v>
      </c>
      <c r="G2438" s="30">
        <v>1002</v>
      </c>
      <c r="H2438" s="30">
        <v>4</v>
      </c>
      <c r="I2438" s="30">
        <v>1923.12</v>
      </c>
      <c r="J2438" s="38">
        <v>42677</v>
      </c>
      <c r="K2438" s="30">
        <v>2724</v>
      </c>
      <c r="L2438" s="19">
        <f>DAY(Таблица14[[#This Row],[Д/проводки]])</f>
        <v>3</v>
      </c>
      <c r="M2438" s="19">
        <f>MONTH(Таблица14[[#This Row],[Д/проводки]])</f>
        <v>11</v>
      </c>
      <c r="N2438" s="19">
        <f>YEAR(Таблица14[[#This Row],[Д/проводки]])</f>
        <v>2016</v>
      </c>
    </row>
    <row r="2439" spans="1:14" x14ac:dyDescent="0.25">
      <c r="A2439" s="30">
        <v>455527</v>
      </c>
      <c r="B2439" s="30" t="s">
        <v>883</v>
      </c>
      <c r="C2439" s="16" t="s">
        <v>2955</v>
      </c>
      <c r="D2439" s="16">
        <v>15</v>
      </c>
      <c r="E2439" s="16" t="s">
        <v>2939</v>
      </c>
      <c r="F2439" s="30" t="s">
        <v>811</v>
      </c>
      <c r="G2439" s="30">
        <v>1002</v>
      </c>
      <c r="H2439" s="30">
        <v>4</v>
      </c>
      <c r="I2439" s="30">
        <v>4891.5600000000004</v>
      </c>
      <c r="J2439" s="38">
        <v>42677</v>
      </c>
      <c r="K2439" s="30">
        <v>7216</v>
      </c>
      <c r="L2439" s="19">
        <f>DAY(Таблица14[[#This Row],[Д/проводки]])</f>
        <v>3</v>
      </c>
      <c r="M2439" s="19">
        <f>MONTH(Таблица14[[#This Row],[Д/проводки]])</f>
        <v>11</v>
      </c>
      <c r="N2439" s="19">
        <f>YEAR(Таблица14[[#This Row],[Д/проводки]])</f>
        <v>2016</v>
      </c>
    </row>
    <row r="2440" spans="1:14" x14ac:dyDescent="0.25">
      <c r="A2440" s="30">
        <v>487232</v>
      </c>
      <c r="B2440" s="30" t="s">
        <v>921</v>
      </c>
      <c r="C2440" s="16" t="s">
        <v>3133</v>
      </c>
      <c r="D2440" s="16">
        <v>13</v>
      </c>
      <c r="E2440" s="16" t="s">
        <v>3206</v>
      </c>
      <c r="F2440" s="30" t="s">
        <v>811</v>
      </c>
      <c r="G2440" s="30">
        <v>1002</v>
      </c>
      <c r="H2440" s="30">
        <v>2</v>
      </c>
      <c r="I2440" s="30">
        <v>1049.52</v>
      </c>
      <c r="J2440" s="38">
        <v>42677</v>
      </c>
      <c r="K2440" s="30">
        <v>834</v>
      </c>
      <c r="L2440" s="19">
        <f>DAY(Таблица14[[#This Row],[Д/проводки]])</f>
        <v>3</v>
      </c>
      <c r="M2440" s="19">
        <f>MONTH(Таблица14[[#This Row],[Д/проводки]])</f>
        <v>11</v>
      </c>
      <c r="N2440" s="19">
        <f>YEAR(Таблица14[[#This Row],[Д/проводки]])</f>
        <v>2016</v>
      </c>
    </row>
    <row r="2441" spans="1:14" x14ac:dyDescent="0.25">
      <c r="A2441" s="30">
        <v>758613</v>
      </c>
      <c r="B2441" s="30" t="s">
        <v>274</v>
      </c>
      <c r="C2441" s="16" t="s">
        <v>2956</v>
      </c>
      <c r="D2441" s="16">
        <v>15</v>
      </c>
      <c r="E2441" s="16" t="s">
        <v>2948</v>
      </c>
      <c r="F2441" s="30" t="s">
        <v>810</v>
      </c>
      <c r="G2441" s="30">
        <v>1002</v>
      </c>
      <c r="H2441" s="30">
        <v>4</v>
      </c>
      <c r="I2441" s="30">
        <v>8288.14</v>
      </c>
      <c r="J2441" s="38">
        <v>42677</v>
      </c>
      <c r="K2441" s="30">
        <v>13160</v>
      </c>
      <c r="L2441" s="19">
        <f>DAY(Таблица14[[#This Row],[Д/проводки]])</f>
        <v>3</v>
      </c>
      <c r="M2441" s="19">
        <f>MONTH(Таблица14[[#This Row],[Д/проводки]])</f>
        <v>11</v>
      </c>
      <c r="N2441" s="19">
        <f>YEAR(Таблица14[[#This Row],[Д/проводки]])</f>
        <v>2016</v>
      </c>
    </row>
    <row r="2442" spans="1:14" x14ac:dyDescent="0.25">
      <c r="A2442" s="30">
        <v>2039704</v>
      </c>
      <c r="B2442" s="30" t="s">
        <v>1041</v>
      </c>
      <c r="C2442" s="16" t="s">
        <v>899</v>
      </c>
      <c r="D2442" s="16">
        <v>14</v>
      </c>
      <c r="E2442" s="16" t="s">
        <v>2938</v>
      </c>
      <c r="F2442" s="30" t="s">
        <v>811</v>
      </c>
      <c r="G2442" s="30">
        <v>1002</v>
      </c>
      <c r="H2442" s="30">
        <v>4</v>
      </c>
      <c r="I2442" s="30">
        <v>3407.36</v>
      </c>
      <c r="J2442" s="38">
        <v>42677</v>
      </c>
      <c r="K2442" s="30">
        <v>3612</v>
      </c>
      <c r="L2442" s="19">
        <f>DAY(Таблица14[[#This Row],[Д/проводки]])</f>
        <v>3</v>
      </c>
      <c r="M2442" s="19">
        <f>MONTH(Таблица14[[#This Row],[Д/проводки]])</f>
        <v>11</v>
      </c>
      <c r="N2442" s="19">
        <f>YEAR(Таблица14[[#This Row],[Д/проводки]])</f>
        <v>2016</v>
      </c>
    </row>
    <row r="2443" spans="1:14" x14ac:dyDescent="0.25">
      <c r="A2443" s="30">
        <v>447811</v>
      </c>
      <c r="B2443" s="30" t="s">
        <v>2720</v>
      </c>
      <c r="C2443" s="16" t="s">
        <v>3198</v>
      </c>
      <c r="D2443" s="16">
        <v>15</v>
      </c>
      <c r="E2443" s="16" t="s">
        <v>2948</v>
      </c>
      <c r="F2443" s="30" t="s">
        <v>811</v>
      </c>
      <c r="G2443" s="30">
        <v>1001</v>
      </c>
      <c r="H2443" s="30">
        <v>4</v>
      </c>
      <c r="I2443" s="30">
        <v>4945.2</v>
      </c>
      <c r="J2443" s="38">
        <v>42678</v>
      </c>
      <c r="K2443" s="30">
        <v>4404.3999999999996</v>
      </c>
      <c r="L2443" s="19">
        <f>DAY(Таблица14[[#This Row],[Д/проводки]])</f>
        <v>4</v>
      </c>
      <c r="M2443" s="19">
        <f>MONTH(Таблица14[[#This Row],[Д/проводки]])</f>
        <v>11</v>
      </c>
      <c r="N2443" s="19">
        <f>YEAR(Таблица14[[#This Row],[Д/проводки]])</f>
        <v>2016</v>
      </c>
    </row>
    <row r="2444" spans="1:14" x14ac:dyDescent="0.25">
      <c r="A2444" s="30">
        <v>661571</v>
      </c>
      <c r="B2444" s="30" t="s">
        <v>465</v>
      </c>
      <c r="C2444" s="16" t="s">
        <v>3151</v>
      </c>
      <c r="D2444" s="16">
        <v>16</v>
      </c>
      <c r="E2444" s="16" t="s">
        <v>2974</v>
      </c>
      <c r="F2444" s="30" t="s">
        <v>810</v>
      </c>
      <c r="G2444" s="30">
        <v>1001</v>
      </c>
      <c r="H2444" s="30">
        <v>4</v>
      </c>
      <c r="I2444" s="30">
        <v>10339</v>
      </c>
      <c r="J2444" s="38">
        <v>42678</v>
      </c>
      <c r="K2444" s="30">
        <v>15960</v>
      </c>
      <c r="L2444" s="19">
        <f>DAY(Таблица14[[#This Row],[Д/проводки]])</f>
        <v>4</v>
      </c>
      <c r="M2444" s="19">
        <f>MONTH(Таблица14[[#This Row],[Д/проводки]])</f>
        <v>11</v>
      </c>
      <c r="N2444" s="19">
        <f>YEAR(Таблица14[[#This Row],[Д/проводки]])</f>
        <v>2016</v>
      </c>
    </row>
    <row r="2445" spans="1:14" x14ac:dyDescent="0.25">
      <c r="A2445" s="30">
        <v>2039150</v>
      </c>
      <c r="B2445" s="30" t="s">
        <v>864</v>
      </c>
      <c r="C2445" s="16" t="s">
        <v>2940</v>
      </c>
      <c r="D2445" s="16">
        <v>15</v>
      </c>
      <c r="E2445" s="16" t="s">
        <v>2937</v>
      </c>
      <c r="F2445" s="30" t="s">
        <v>811</v>
      </c>
      <c r="G2445" s="30">
        <v>1001</v>
      </c>
      <c r="H2445" s="30">
        <v>4</v>
      </c>
      <c r="I2445" s="30">
        <v>4134.24</v>
      </c>
      <c r="J2445" s="38">
        <v>42678</v>
      </c>
      <c r="K2445" s="30">
        <v>5996</v>
      </c>
      <c r="L2445" s="19">
        <f>DAY(Таблица14[[#This Row],[Д/проводки]])</f>
        <v>4</v>
      </c>
      <c r="M2445" s="19">
        <f>MONTH(Таблица14[[#This Row],[Д/проводки]])</f>
        <v>11</v>
      </c>
      <c r="N2445" s="19">
        <f>YEAR(Таблица14[[#This Row],[Д/проводки]])</f>
        <v>2016</v>
      </c>
    </row>
    <row r="2446" spans="1:14" x14ac:dyDescent="0.25">
      <c r="A2446" s="30">
        <v>2039699</v>
      </c>
      <c r="B2446" s="30" t="s">
        <v>1033</v>
      </c>
      <c r="C2446" s="16" t="s">
        <v>904</v>
      </c>
      <c r="D2446" s="16">
        <v>14</v>
      </c>
      <c r="E2446" s="16" t="s">
        <v>2938</v>
      </c>
      <c r="F2446" s="30" t="s">
        <v>811</v>
      </c>
      <c r="G2446" s="30">
        <v>1001</v>
      </c>
      <c r="H2446" s="30">
        <v>4</v>
      </c>
      <c r="I2446" s="30">
        <v>3645.24</v>
      </c>
      <c r="J2446" s="38">
        <v>42678</v>
      </c>
      <c r="K2446" s="30">
        <v>5368</v>
      </c>
      <c r="L2446" s="19">
        <f>DAY(Таблица14[[#This Row],[Д/проводки]])</f>
        <v>4</v>
      </c>
      <c r="M2446" s="19">
        <f>MONTH(Таблица14[[#This Row],[Д/проводки]])</f>
        <v>11</v>
      </c>
      <c r="N2446" s="19">
        <f>YEAR(Таблица14[[#This Row],[Д/проводки]])</f>
        <v>2016</v>
      </c>
    </row>
    <row r="2447" spans="1:14" x14ac:dyDescent="0.25">
      <c r="A2447" s="30">
        <v>2039701</v>
      </c>
      <c r="B2447" s="30" t="s">
        <v>1037</v>
      </c>
      <c r="C2447" s="16" t="s">
        <v>3133</v>
      </c>
      <c r="D2447" s="16">
        <v>13</v>
      </c>
      <c r="E2447" s="16" t="s">
        <v>3206</v>
      </c>
      <c r="F2447" s="30" t="s">
        <v>811</v>
      </c>
      <c r="G2447" s="30">
        <v>1001</v>
      </c>
      <c r="H2447" s="30">
        <v>4</v>
      </c>
      <c r="I2447" s="30">
        <v>2007.32</v>
      </c>
      <c r="J2447" s="38">
        <v>42678</v>
      </c>
      <c r="K2447" s="30">
        <v>2984</v>
      </c>
      <c r="L2447" s="19">
        <f>DAY(Таблица14[[#This Row],[Д/проводки]])</f>
        <v>4</v>
      </c>
      <c r="M2447" s="19">
        <f>MONTH(Таблица14[[#This Row],[Д/проводки]])</f>
        <v>11</v>
      </c>
      <c r="N2447" s="19">
        <f>YEAR(Таблица14[[#This Row],[Д/проводки]])</f>
        <v>2016</v>
      </c>
    </row>
    <row r="2448" spans="1:14" x14ac:dyDescent="0.25">
      <c r="A2448" s="30">
        <v>2039703</v>
      </c>
      <c r="B2448" s="30" t="s">
        <v>1042</v>
      </c>
      <c r="C2448" s="16" t="s">
        <v>927</v>
      </c>
      <c r="D2448" s="16">
        <v>14</v>
      </c>
      <c r="E2448" s="16" t="s">
        <v>2941</v>
      </c>
      <c r="F2448" s="30" t="s">
        <v>811</v>
      </c>
      <c r="G2448" s="30">
        <v>1001</v>
      </c>
      <c r="H2448" s="30">
        <v>8</v>
      </c>
      <c r="I2448" s="30">
        <v>5023.12</v>
      </c>
      <c r="J2448" s="38">
        <v>42678</v>
      </c>
      <c r="K2448" s="30">
        <v>7464</v>
      </c>
      <c r="L2448" s="19">
        <f>DAY(Таблица14[[#This Row],[Д/проводки]])</f>
        <v>4</v>
      </c>
      <c r="M2448" s="19">
        <f>MONTH(Таблица14[[#This Row],[Д/проводки]])</f>
        <v>11</v>
      </c>
      <c r="N2448" s="19">
        <f>YEAR(Таблица14[[#This Row],[Д/проводки]])</f>
        <v>2016</v>
      </c>
    </row>
    <row r="2449" spans="1:14" x14ac:dyDescent="0.25">
      <c r="A2449" s="30">
        <v>40146</v>
      </c>
      <c r="B2449" s="30" t="s">
        <v>180</v>
      </c>
      <c r="C2449" s="16" t="s">
        <v>2954</v>
      </c>
      <c r="D2449" s="16">
        <v>15</v>
      </c>
      <c r="E2449" s="16" t="s">
        <v>2937</v>
      </c>
      <c r="F2449" s="30" t="s">
        <v>810</v>
      </c>
      <c r="G2449" s="30">
        <v>1002</v>
      </c>
      <c r="H2449" s="30">
        <v>4</v>
      </c>
      <c r="I2449" s="30">
        <v>8118.64</v>
      </c>
      <c r="J2449" s="38">
        <v>42678</v>
      </c>
      <c r="K2449" s="30">
        <v>13160</v>
      </c>
      <c r="L2449" s="19">
        <f>DAY(Таблица14[[#This Row],[Д/проводки]])</f>
        <v>4</v>
      </c>
      <c r="M2449" s="19">
        <f>MONTH(Таблица14[[#This Row],[Д/проводки]])</f>
        <v>11</v>
      </c>
      <c r="N2449" s="19">
        <f>YEAR(Таблица14[[#This Row],[Д/проводки]])</f>
        <v>2016</v>
      </c>
    </row>
    <row r="2450" spans="1:14" x14ac:dyDescent="0.25">
      <c r="A2450" s="30">
        <v>445814</v>
      </c>
      <c r="B2450" s="30" t="s">
        <v>1141</v>
      </c>
      <c r="C2450" s="16" t="s">
        <v>3199</v>
      </c>
      <c r="D2450" s="16">
        <v>14</v>
      </c>
      <c r="E2450" s="16" t="s">
        <v>2941</v>
      </c>
      <c r="F2450" s="30" t="s">
        <v>811</v>
      </c>
      <c r="G2450" s="30">
        <v>1002</v>
      </c>
      <c r="H2450" s="30">
        <v>8</v>
      </c>
      <c r="I2450" s="30">
        <v>5910.64</v>
      </c>
      <c r="J2450" s="38">
        <v>42678</v>
      </c>
      <c r="K2450" s="30">
        <v>6264</v>
      </c>
      <c r="L2450" s="19">
        <f>DAY(Таблица14[[#This Row],[Д/проводки]])</f>
        <v>4</v>
      </c>
      <c r="M2450" s="19">
        <f>MONTH(Таблица14[[#This Row],[Д/проводки]])</f>
        <v>11</v>
      </c>
      <c r="N2450" s="19">
        <f>YEAR(Таблица14[[#This Row],[Д/проводки]])</f>
        <v>2016</v>
      </c>
    </row>
    <row r="2451" spans="1:14" x14ac:dyDescent="0.25">
      <c r="A2451" s="30">
        <v>666015</v>
      </c>
      <c r="B2451" s="30" t="s">
        <v>716</v>
      </c>
      <c r="C2451" s="16" t="s">
        <v>2951</v>
      </c>
      <c r="D2451" s="16">
        <v>16</v>
      </c>
      <c r="E2451" s="16" t="s">
        <v>2950</v>
      </c>
      <c r="F2451" s="30" t="s">
        <v>810</v>
      </c>
      <c r="G2451" s="30">
        <v>1002</v>
      </c>
      <c r="H2451" s="30">
        <v>4</v>
      </c>
      <c r="I2451" s="30">
        <v>10339</v>
      </c>
      <c r="J2451" s="38">
        <v>42678</v>
      </c>
      <c r="K2451" s="30">
        <v>15960</v>
      </c>
      <c r="L2451" s="19">
        <f>DAY(Таблица14[[#This Row],[Д/проводки]])</f>
        <v>4</v>
      </c>
      <c r="M2451" s="19">
        <f>MONTH(Таблица14[[#This Row],[Д/проводки]])</f>
        <v>11</v>
      </c>
      <c r="N2451" s="19">
        <f>YEAR(Таблица14[[#This Row],[Д/проводки]])</f>
        <v>2016</v>
      </c>
    </row>
    <row r="2452" spans="1:14" x14ac:dyDescent="0.25">
      <c r="A2452" s="30">
        <v>685041</v>
      </c>
      <c r="B2452" s="30" t="s">
        <v>873</v>
      </c>
      <c r="C2452" s="16" t="s">
        <v>872</v>
      </c>
      <c r="D2452" s="16">
        <v>15</v>
      </c>
      <c r="E2452" s="16" t="s">
        <v>2948</v>
      </c>
      <c r="F2452" s="30" t="s">
        <v>811</v>
      </c>
      <c r="G2452" s="30">
        <v>1002</v>
      </c>
      <c r="H2452" s="30">
        <v>1</v>
      </c>
      <c r="I2452" s="30">
        <v>858.85</v>
      </c>
      <c r="J2452" s="38">
        <v>42678</v>
      </c>
      <c r="K2452" s="30">
        <v>1216</v>
      </c>
      <c r="L2452" s="19">
        <f>DAY(Таблица14[[#This Row],[Д/проводки]])</f>
        <v>4</v>
      </c>
      <c r="M2452" s="19">
        <f>MONTH(Таблица14[[#This Row],[Д/проводки]])</f>
        <v>11</v>
      </c>
      <c r="N2452" s="19">
        <f>YEAR(Таблица14[[#This Row],[Д/проводки]])</f>
        <v>2016</v>
      </c>
    </row>
    <row r="2453" spans="1:14" x14ac:dyDescent="0.25">
      <c r="A2453" s="30">
        <v>895248</v>
      </c>
      <c r="B2453" s="30" t="s">
        <v>902</v>
      </c>
      <c r="C2453" s="16" t="s">
        <v>899</v>
      </c>
      <c r="D2453" s="16">
        <v>14</v>
      </c>
      <c r="E2453" s="16" t="s">
        <v>2938</v>
      </c>
      <c r="F2453" s="30" t="s">
        <v>811</v>
      </c>
      <c r="G2453" s="30">
        <v>1002</v>
      </c>
      <c r="H2453" s="30">
        <v>4</v>
      </c>
      <c r="I2453" s="30">
        <v>3593.92</v>
      </c>
      <c r="J2453" s="38">
        <v>42678</v>
      </c>
      <c r="K2453" s="30">
        <v>5300</v>
      </c>
      <c r="L2453" s="19">
        <f>DAY(Таблица14[[#This Row],[Д/проводки]])</f>
        <v>4</v>
      </c>
      <c r="M2453" s="19">
        <f>MONTH(Таблица14[[#This Row],[Д/проводки]])</f>
        <v>11</v>
      </c>
      <c r="N2453" s="19">
        <f>YEAR(Таблица14[[#This Row],[Д/проводки]])</f>
        <v>2016</v>
      </c>
    </row>
    <row r="2454" spans="1:14" x14ac:dyDescent="0.25">
      <c r="A2454" s="30">
        <v>408913</v>
      </c>
      <c r="B2454" s="30" t="s">
        <v>1128</v>
      </c>
      <c r="C2454" s="16" t="s">
        <v>962</v>
      </c>
      <c r="D2454" s="16">
        <v>16</v>
      </c>
      <c r="E2454" s="16" t="s">
        <v>2950</v>
      </c>
      <c r="F2454" s="30" t="s">
        <v>810</v>
      </c>
      <c r="G2454" s="30">
        <v>1002</v>
      </c>
      <c r="H2454" s="30">
        <v>4</v>
      </c>
      <c r="I2454" s="30">
        <v>10491.52</v>
      </c>
      <c r="J2454" s="38">
        <v>42679</v>
      </c>
      <c r="K2454" s="30">
        <v>15960</v>
      </c>
      <c r="L2454" s="19">
        <f>DAY(Таблица14[[#This Row],[Д/проводки]])</f>
        <v>5</v>
      </c>
      <c r="M2454" s="19">
        <f>MONTH(Таблица14[[#This Row],[Д/проводки]])</f>
        <v>11</v>
      </c>
      <c r="N2454" s="19">
        <f>YEAR(Таблица14[[#This Row],[Д/проводки]])</f>
        <v>2016</v>
      </c>
    </row>
    <row r="2455" spans="1:14" x14ac:dyDescent="0.25">
      <c r="A2455" s="30">
        <v>487232</v>
      </c>
      <c r="B2455" s="30" t="s">
        <v>921</v>
      </c>
      <c r="C2455" s="16" t="s">
        <v>3133</v>
      </c>
      <c r="D2455" s="16">
        <v>13</v>
      </c>
      <c r="E2455" s="16" t="s">
        <v>3206</v>
      </c>
      <c r="F2455" s="30" t="s">
        <v>811</v>
      </c>
      <c r="G2455" s="30">
        <v>1002</v>
      </c>
      <c r="H2455" s="30">
        <v>4</v>
      </c>
      <c r="I2455" s="30">
        <v>2099.04</v>
      </c>
      <c r="J2455" s="38">
        <v>42679</v>
      </c>
      <c r="K2455" s="30">
        <v>3108</v>
      </c>
      <c r="L2455" s="19">
        <f>DAY(Таблица14[[#This Row],[Д/проводки]])</f>
        <v>5</v>
      </c>
      <c r="M2455" s="19">
        <f>MONTH(Таблица14[[#This Row],[Д/проводки]])</f>
        <v>11</v>
      </c>
      <c r="N2455" s="19">
        <f>YEAR(Таблица14[[#This Row],[Д/проводки]])</f>
        <v>2016</v>
      </c>
    </row>
    <row r="2456" spans="1:14" x14ac:dyDescent="0.25">
      <c r="A2456" s="30">
        <v>36225</v>
      </c>
      <c r="B2456" s="30" t="s">
        <v>945</v>
      </c>
      <c r="C2456" s="16" t="s">
        <v>2940</v>
      </c>
      <c r="D2456" s="16">
        <v>15</v>
      </c>
      <c r="E2456" s="16" t="s">
        <v>2937</v>
      </c>
      <c r="F2456" s="30" t="s">
        <v>811</v>
      </c>
      <c r="G2456" s="30">
        <v>1001</v>
      </c>
      <c r="H2456" s="30">
        <v>4</v>
      </c>
      <c r="I2456" s="30">
        <v>3921.92</v>
      </c>
      <c r="J2456" s="38">
        <v>42680</v>
      </c>
      <c r="K2456" s="30">
        <v>5916</v>
      </c>
      <c r="L2456" s="19">
        <f>DAY(Таблица14[[#This Row],[Д/проводки]])</f>
        <v>6</v>
      </c>
      <c r="M2456" s="19">
        <f>MONTH(Таблица14[[#This Row],[Д/проводки]])</f>
        <v>11</v>
      </c>
      <c r="N2456" s="19">
        <f>YEAR(Таблица14[[#This Row],[Д/проводки]])</f>
        <v>2016</v>
      </c>
    </row>
    <row r="2457" spans="1:14" x14ac:dyDescent="0.25">
      <c r="A2457" s="30">
        <v>2039694</v>
      </c>
      <c r="B2457" s="30" t="s">
        <v>867</v>
      </c>
      <c r="C2457" s="16" t="s">
        <v>3130</v>
      </c>
      <c r="D2457" s="16">
        <v>15</v>
      </c>
      <c r="E2457" s="16" t="s">
        <v>2948</v>
      </c>
      <c r="F2457" s="30" t="s">
        <v>811</v>
      </c>
      <c r="G2457" s="30">
        <v>1001</v>
      </c>
      <c r="H2457" s="30">
        <v>1</v>
      </c>
      <c r="I2457" s="30">
        <v>1476.28</v>
      </c>
      <c r="J2457" s="38">
        <v>42680</v>
      </c>
      <c r="K2457" s="30">
        <v>2178</v>
      </c>
      <c r="L2457" s="19">
        <f>DAY(Таблица14[[#This Row],[Д/проводки]])</f>
        <v>6</v>
      </c>
      <c r="M2457" s="19">
        <f>MONTH(Таблица14[[#This Row],[Д/проводки]])</f>
        <v>11</v>
      </c>
      <c r="N2457" s="19">
        <f>YEAR(Таблица14[[#This Row],[Д/проводки]])</f>
        <v>2016</v>
      </c>
    </row>
    <row r="2458" spans="1:14" x14ac:dyDescent="0.25">
      <c r="A2458" s="30">
        <v>2039701</v>
      </c>
      <c r="B2458" s="30" t="s">
        <v>1037</v>
      </c>
      <c r="C2458" s="16" t="s">
        <v>3133</v>
      </c>
      <c r="D2458" s="16">
        <v>13</v>
      </c>
      <c r="E2458" s="16" t="s">
        <v>3206</v>
      </c>
      <c r="F2458" s="30" t="s">
        <v>811</v>
      </c>
      <c r="G2458" s="30">
        <v>1001</v>
      </c>
      <c r="H2458" s="30">
        <v>2</v>
      </c>
      <c r="I2458" s="30">
        <v>1003.66</v>
      </c>
      <c r="J2458" s="38">
        <v>42680</v>
      </c>
      <c r="K2458" s="30">
        <v>1492</v>
      </c>
      <c r="L2458" s="19">
        <f>DAY(Таблица14[[#This Row],[Д/проводки]])</f>
        <v>6</v>
      </c>
      <c r="M2458" s="19">
        <f>MONTH(Таблица14[[#This Row],[Д/проводки]])</f>
        <v>11</v>
      </c>
      <c r="N2458" s="19">
        <f>YEAR(Таблица14[[#This Row],[Д/проводки]])</f>
        <v>2016</v>
      </c>
    </row>
    <row r="2459" spans="1:14" x14ac:dyDescent="0.25">
      <c r="A2459" s="30">
        <v>2039702</v>
      </c>
      <c r="B2459" s="30" t="s">
        <v>1039</v>
      </c>
      <c r="C2459" s="16" t="s">
        <v>3129</v>
      </c>
      <c r="D2459" s="16">
        <v>13</v>
      </c>
      <c r="E2459" s="16" t="s">
        <v>3206</v>
      </c>
      <c r="F2459" s="30" t="s">
        <v>811</v>
      </c>
      <c r="G2459" s="30">
        <v>1001</v>
      </c>
      <c r="H2459" s="30">
        <v>4</v>
      </c>
      <c r="I2459" s="30">
        <v>1991.6</v>
      </c>
      <c r="J2459" s="38">
        <v>42680</v>
      </c>
      <c r="K2459" s="30">
        <v>3024</v>
      </c>
      <c r="L2459" s="19">
        <f>DAY(Таблица14[[#This Row],[Д/проводки]])</f>
        <v>6</v>
      </c>
      <c r="M2459" s="19">
        <f>MONTH(Таблица14[[#This Row],[Д/проводки]])</f>
        <v>11</v>
      </c>
      <c r="N2459" s="19">
        <f>YEAR(Таблица14[[#This Row],[Д/проводки]])</f>
        <v>2016</v>
      </c>
    </row>
    <row r="2460" spans="1:14" x14ac:dyDescent="0.25">
      <c r="A2460" s="30">
        <v>2039703</v>
      </c>
      <c r="B2460" s="30" t="s">
        <v>1042</v>
      </c>
      <c r="C2460" s="16" t="s">
        <v>927</v>
      </c>
      <c r="D2460" s="16">
        <v>14</v>
      </c>
      <c r="E2460" s="16" t="s">
        <v>2941</v>
      </c>
      <c r="F2460" s="30" t="s">
        <v>811</v>
      </c>
      <c r="G2460" s="30">
        <v>1001</v>
      </c>
      <c r="H2460" s="30">
        <v>6</v>
      </c>
      <c r="I2460" s="30">
        <v>3767.34</v>
      </c>
      <c r="J2460" s="38">
        <v>42680</v>
      </c>
      <c r="K2460" s="30">
        <v>5598</v>
      </c>
      <c r="L2460" s="19">
        <f>DAY(Таблица14[[#This Row],[Д/проводки]])</f>
        <v>6</v>
      </c>
      <c r="M2460" s="19">
        <f>MONTH(Таблица14[[#This Row],[Д/проводки]])</f>
        <v>11</v>
      </c>
      <c r="N2460" s="19">
        <f>YEAR(Таблица14[[#This Row],[Д/проводки]])</f>
        <v>2016</v>
      </c>
    </row>
    <row r="2461" spans="1:14" x14ac:dyDescent="0.25">
      <c r="A2461" s="30">
        <v>487232</v>
      </c>
      <c r="B2461" s="30" t="s">
        <v>921</v>
      </c>
      <c r="C2461" s="16" t="s">
        <v>3133</v>
      </c>
      <c r="D2461" s="16">
        <v>13</v>
      </c>
      <c r="E2461" s="16" t="s">
        <v>3206</v>
      </c>
      <c r="F2461" s="30" t="s">
        <v>811</v>
      </c>
      <c r="G2461" s="30">
        <v>1001</v>
      </c>
      <c r="H2461" s="30">
        <v>2</v>
      </c>
      <c r="I2461" s="30">
        <v>1053.58</v>
      </c>
      <c r="J2461" s="38">
        <v>42681</v>
      </c>
      <c r="K2461" s="30">
        <v>834</v>
      </c>
      <c r="L2461" s="19">
        <f>DAY(Таблица14[[#This Row],[Д/проводки]])</f>
        <v>7</v>
      </c>
      <c r="M2461" s="19">
        <f>MONTH(Таблица14[[#This Row],[Д/проводки]])</f>
        <v>11</v>
      </c>
      <c r="N2461" s="19">
        <f>YEAR(Таблица14[[#This Row],[Д/проводки]])</f>
        <v>2016</v>
      </c>
    </row>
    <row r="2462" spans="1:14" x14ac:dyDescent="0.25">
      <c r="A2462" s="30">
        <v>2039701</v>
      </c>
      <c r="B2462" s="30" t="s">
        <v>1037</v>
      </c>
      <c r="C2462" s="16" t="s">
        <v>3133</v>
      </c>
      <c r="D2462" s="16">
        <v>13</v>
      </c>
      <c r="E2462" s="16" t="s">
        <v>3206</v>
      </c>
      <c r="F2462" s="30" t="s">
        <v>811</v>
      </c>
      <c r="G2462" s="30">
        <v>1001</v>
      </c>
      <c r="H2462" s="30">
        <v>4</v>
      </c>
      <c r="I2462" s="30">
        <v>2007.32</v>
      </c>
      <c r="J2462" s="38">
        <v>42681</v>
      </c>
      <c r="K2462" s="30">
        <v>2984</v>
      </c>
      <c r="L2462" s="19">
        <f>DAY(Таблица14[[#This Row],[Д/проводки]])</f>
        <v>7</v>
      </c>
      <c r="M2462" s="19">
        <f>MONTH(Таблица14[[#This Row],[Д/проводки]])</f>
        <v>11</v>
      </c>
      <c r="N2462" s="19">
        <f>YEAR(Таблица14[[#This Row],[Д/проводки]])</f>
        <v>2016</v>
      </c>
    </row>
    <row r="2463" spans="1:14" x14ac:dyDescent="0.25">
      <c r="A2463" s="30">
        <v>2039702</v>
      </c>
      <c r="B2463" s="30" t="s">
        <v>1039</v>
      </c>
      <c r="C2463" s="16" t="s">
        <v>3129</v>
      </c>
      <c r="D2463" s="16">
        <v>13</v>
      </c>
      <c r="E2463" s="16" t="s">
        <v>3206</v>
      </c>
      <c r="F2463" s="30" t="s">
        <v>811</v>
      </c>
      <c r="G2463" s="30">
        <v>1001</v>
      </c>
      <c r="H2463" s="30">
        <v>4</v>
      </c>
      <c r="I2463" s="30">
        <v>1991.56</v>
      </c>
      <c r="J2463" s="38">
        <v>42681</v>
      </c>
      <c r="K2463" s="30">
        <v>3024</v>
      </c>
      <c r="L2463" s="19">
        <f>DAY(Таблица14[[#This Row],[Д/проводки]])</f>
        <v>7</v>
      </c>
      <c r="M2463" s="19">
        <f>MONTH(Таблица14[[#This Row],[Д/проводки]])</f>
        <v>11</v>
      </c>
      <c r="N2463" s="19">
        <f>YEAR(Таблица14[[#This Row],[Д/проводки]])</f>
        <v>2016</v>
      </c>
    </row>
    <row r="2464" spans="1:14" x14ac:dyDescent="0.25">
      <c r="A2464" s="30">
        <v>12279933</v>
      </c>
      <c r="B2464" s="30" t="s">
        <v>3218</v>
      </c>
      <c r="C2464" s="16" t="s">
        <v>3218</v>
      </c>
      <c r="D2464" s="16" t="s">
        <v>3218</v>
      </c>
      <c r="E2464" s="16" t="s">
        <v>3218</v>
      </c>
      <c r="F2464" s="16" t="s">
        <v>3218</v>
      </c>
      <c r="G2464" s="30">
        <v>1001</v>
      </c>
      <c r="H2464" s="30">
        <v>4</v>
      </c>
      <c r="I2464" s="30">
        <v>22033.599999999999</v>
      </c>
      <c r="J2464" s="38">
        <v>42681</v>
      </c>
      <c r="K2464" s="30">
        <v>30000</v>
      </c>
      <c r="L2464" s="19">
        <f>DAY(Таблица14[[#This Row],[Д/проводки]])</f>
        <v>7</v>
      </c>
      <c r="M2464" s="19">
        <f>MONTH(Таблица14[[#This Row],[Д/проводки]])</f>
        <v>11</v>
      </c>
      <c r="N2464" s="19">
        <f>YEAR(Таблица14[[#This Row],[Д/проводки]])</f>
        <v>2016</v>
      </c>
    </row>
    <row r="2465" spans="1:14" x14ac:dyDescent="0.25">
      <c r="A2465" s="30">
        <v>408797</v>
      </c>
      <c r="B2465" s="30" t="s">
        <v>63</v>
      </c>
      <c r="C2465" s="16" t="s">
        <v>2953</v>
      </c>
      <c r="D2465" s="16">
        <v>14</v>
      </c>
      <c r="E2465" s="16" t="s">
        <v>2938</v>
      </c>
      <c r="F2465" s="30" t="s">
        <v>810</v>
      </c>
      <c r="G2465" s="30">
        <v>1002</v>
      </c>
      <c r="H2465" s="30">
        <v>4</v>
      </c>
      <c r="I2465" s="30">
        <v>7152.56</v>
      </c>
      <c r="J2465" s="38">
        <v>42681</v>
      </c>
      <c r="K2465" s="30">
        <v>11160</v>
      </c>
      <c r="L2465" s="19">
        <f>DAY(Таблица14[[#This Row],[Д/проводки]])</f>
        <v>7</v>
      </c>
      <c r="M2465" s="19">
        <f>MONTH(Таблица14[[#This Row],[Д/проводки]])</f>
        <v>11</v>
      </c>
      <c r="N2465" s="19">
        <f>YEAR(Таблица14[[#This Row],[Д/проводки]])</f>
        <v>2016</v>
      </c>
    </row>
    <row r="2466" spans="1:14" x14ac:dyDescent="0.25">
      <c r="A2466" s="30">
        <v>445816</v>
      </c>
      <c r="B2466" s="30" t="s">
        <v>934</v>
      </c>
      <c r="C2466" s="16" t="s">
        <v>3129</v>
      </c>
      <c r="D2466" s="16">
        <v>13</v>
      </c>
      <c r="E2466" s="16" t="s">
        <v>3206</v>
      </c>
      <c r="F2466" s="30" t="s">
        <v>811</v>
      </c>
      <c r="G2466" s="30">
        <v>1002</v>
      </c>
      <c r="H2466" s="30">
        <v>2</v>
      </c>
      <c r="I2466" s="30">
        <v>961.56</v>
      </c>
      <c r="J2466" s="38">
        <v>42681</v>
      </c>
      <c r="K2466" s="30">
        <v>1362</v>
      </c>
      <c r="L2466" s="19">
        <f>DAY(Таблица14[[#This Row],[Д/проводки]])</f>
        <v>7</v>
      </c>
      <c r="M2466" s="19">
        <f>MONTH(Таблица14[[#This Row],[Д/проводки]])</f>
        <v>11</v>
      </c>
      <c r="N2466" s="19">
        <f>YEAR(Таблица14[[#This Row],[Д/проводки]])</f>
        <v>2016</v>
      </c>
    </row>
    <row r="2467" spans="1:14" x14ac:dyDescent="0.25">
      <c r="A2467" s="30">
        <v>487232</v>
      </c>
      <c r="B2467" s="30" t="s">
        <v>921</v>
      </c>
      <c r="C2467" s="16" t="s">
        <v>3133</v>
      </c>
      <c r="D2467" s="16">
        <v>13</v>
      </c>
      <c r="E2467" s="16" t="s">
        <v>3206</v>
      </c>
      <c r="F2467" s="30" t="s">
        <v>811</v>
      </c>
      <c r="G2467" s="30">
        <v>1002</v>
      </c>
      <c r="H2467" s="30">
        <v>4</v>
      </c>
      <c r="I2467" s="30">
        <v>2099.04</v>
      </c>
      <c r="J2467" s="38">
        <v>42681</v>
      </c>
      <c r="K2467" s="30">
        <v>1668</v>
      </c>
      <c r="L2467" s="19">
        <f>DAY(Таблица14[[#This Row],[Д/проводки]])</f>
        <v>7</v>
      </c>
      <c r="M2467" s="19">
        <f>MONTH(Таблица14[[#This Row],[Д/проводки]])</f>
        <v>11</v>
      </c>
      <c r="N2467" s="19">
        <f>YEAR(Таблица14[[#This Row],[Д/проводки]])</f>
        <v>2016</v>
      </c>
    </row>
    <row r="2468" spans="1:14" x14ac:dyDescent="0.25">
      <c r="A2468" s="30">
        <v>2065054</v>
      </c>
      <c r="B2468" s="30" t="s">
        <v>3234</v>
      </c>
      <c r="C2468" s="16" t="s">
        <v>2962</v>
      </c>
      <c r="D2468" s="16">
        <v>15</v>
      </c>
      <c r="E2468" s="16" t="s">
        <v>2937</v>
      </c>
      <c r="F2468" s="30" t="s">
        <v>810</v>
      </c>
      <c r="G2468" s="30">
        <v>1002</v>
      </c>
      <c r="H2468" s="30">
        <v>4</v>
      </c>
      <c r="I2468" s="30">
        <v>8576.2800000000007</v>
      </c>
      <c r="J2468" s="38">
        <v>42681</v>
      </c>
      <c r="K2468" s="30">
        <v>13160</v>
      </c>
      <c r="L2468" s="19">
        <f>DAY(Таблица14[[#This Row],[Д/проводки]])</f>
        <v>7</v>
      </c>
      <c r="M2468" s="19">
        <f>MONTH(Таблица14[[#This Row],[Д/проводки]])</f>
        <v>11</v>
      </c>
      <c r="N2468" s="19">
        <f>YEAR(Таблица14[[#This Row],[Д/проводки]])</f>
        <v>2016</v>
      </c>
    </row>
    <row r="2469" spans="1:14" x14ac:dyDescent="0.25">
      <c r="A2469" s="30">
        <v>2039703</v>
      </c>
      <c r="B2469" s="30" t="s">
        <v>1042</v>
      </c>
      <c r="C2469" s="16" t="s">
        <v>927</v>
      </c>
      <c r="D2469" s="16">
        <v>14</v>
      </c>
      <c r="E2469" s="16" t="s">
        <v>2941</v>
      </c>
      <c r="F2469" s="30" t="s">
        <v>811</v>
      </c>
      <c r="G2469" s="30">
        <v>1001</v>
      </c>
      <c r="H2469" s="30">
        <v>4</v>
      </c>
      <c r="I2469" s="30">
        <v>2511.56</v>
      </c>
      <c r="J2469" s="38">
        <v>42682</v>
      </c>
      <c r="K2469" s="30">
        <v>3732</v>
      </c>
      <c r="L2469" s="19">
        <f>DAY(Таблица14[[#This Row],[Д/проводки]])</f>
        <v>8</v>
      </c>
      <c r="M2469" s="19">
        <f>MONTH(Таблица14[[#This Row],[Д/проводки]])</f>
        <v>11</v>
      </c>
      <c r="N2469" s="19">
        <f>YEAR(Таблица14[[#This Row],[Д/проводки]])</f>
        <v>2016</v>
      </c>
    </row>
    <row r="2470" spans="1:14" x14ac:dyDescent="0.25">
      <c r="A2470" s="30">
        <v>445814</v>
      </c>
      <c r="B2470" s="30" t="s">
        <v>1141</v>
      </c>
      <c r="C2470" s="16" t="s">
        <v>3199</v>
      </c>
      <c r="D2470" s="16">
        <v>14</v>
      </c>
      <c r="E2470" s="16" t="s">
        <v>2941</v>
      </c>
      <c r="F2470" s="30" t="s">
        <v>811</v>
      </c>
      <c r="G2470" s="30">
        <v>1002</v>
      </c>
      <c r="H2470" s="30">
        <v>5</v>
      </c>
      <c r="I2470" s="30">
        <v>3694.15</v>
      </c>
      <c r="J2470" s="38">
        <v>42682</v>
      </c>
      <c r="K2470" s="30">
        <v>3915</v>
      </c>
      <c r="L2470" s="19">
        <f>DAY(Таблица14[[#This Row],[Д/проводки]])</f>
        <v>8</v>
      </c>
      <c r="M2470" s="19">
        <f>MONTH(Таблица14[[#This Row],[Д/проводки]])</f>
        <v>11</v>
      </c>
      <c r="N2470" s="19">
        <f>YEAR(Таблица14[[#This Row],[Д/проводки]])</f>
        <v>2016</v>
      </c>
    </row>
    <row r="2471" spans="1:14" x14ac:dyDescent="0.25">
      <c r="A2471" s="30">
        <v>661571</v>
      </c>
      <c r="B2471" s="30" t="s">
        <v>465</v>
      </c>
      <c r="C2471" s="16" t="s">
        <v>3151</v>
      </c>
      <c r="D2471" s="16">
        <v>16</v>
      </c>
      <c r="E2471" s="16" t="s">
        <v>2974</v>
      </c>
      <c r="F2471" s="30" t="s">
        <v>810</v>
      </c>
      <c r="G2471" s="30">
        <v>1002</v>
      </c>
      <c r="H2471" s="30">
        <v>1</v>
      </c>
      <c r="I2471" s="30">
        <v>2500</v>
      </c>
      <c r="J2471" s="38">
        <v>42682</v>
      </c>
      <c r="K2471" s="30">
        <v>3990</v>
      </c>
      <c r="L2471" s="19">
        <f>DAY(Таблица14[[#This Row],[Д/проводки]])</f>
        <v>8</v>
      </c>
      <c r="M2471" s="19">
        <f>MONTH(Таблица14[[#This Row],[Д/проводки]])</f>
        <v>11</v>
      </c>
      <c r="N2471" s="19">
        <f>YEAR(Таблица14[[#This Row],[Д/проводки]])</f>
        <v>2016</v>
      </c>
    </row>
    <row r="2472" spans="1:14" x14ac:dyDescent="0.25">
      <c r="A2472" s="30">
        <v>661643</v>
      </c>
      <c r="B2472" s="30" t="s">
        <v>447</v>
      </c>
      <c r="C2472" s="16" t="s">
        <v>2625</v>
      </c>
      <c r="D2472" s="16">
        <v>16</v>
      </c>
      <c r="E2472" s="16" t="s">
        <v>2974</v>
      </c>
      <c r="F2472" s="30" t="s">
        <v>810</v>
      </c>
      <c r="G2472" s="30">
        <v>1002</v>
      </c>
      <c r="H2472" s="30">
        <v>2</v>
      </c>
      <c r="I2472" s="30">
        <v>5169.5</v>
      </c>
      <c r="J2472" s="38">
        <v>42682</v>
      </c>
      <c r="K2472" s="30">
        <v>7980</v>
      </c>
      <c r="L2472" s="19">
        <f>DAY(Таблица14[[#This Row],[Д/проводки]])</f>
        <v>8</v>
      </c>
      <c r="M2472" s="19">
        <f>MONTH(Таблица14[[#This Row],[Д/проводки]])</f>
        <v>11</v>
      </c>
      <c r="N2472" s="19">
        <f>YEAR(Таблица14[[#This Row],[Д/проводки]])</f>
        <v>2016</v>
      </c>
    </row>
    <row r="2473" spans="1:14" x14ac:dyDescent="0.25">
      <c r="A2473" s="30">
        <v>2034890</v>
      </c>
      <c r="B2473" s="30" t="s">
        <v>1015</v>
      </c>
      <c r="C2473" s="16" t="s">
        <v>2694</v>
      </c>
      <c r="D2473" s="16">
        <v>17</v>
      </c>
      <c r="E2473" s="16" t="s">
        <v>2993</v>
      </c>
      <c r="F2473" s="30" t="s">
        <v>810</v>
      </c>
      <c r="G2473" s="30">
        <v>1002</v>
      </c>
      <c r="H2473" s="30">
        <v>4</v>
      </c>
      <c r="I2473" s="30">
        <v>11830.52</v>
      </c>
      <c r="J2473" s="38">
        <v>42682</v>
      </c>
      <c r="K2473" s="30">
        <v>18760</v>
      </c>
      <c r="L2473" s="19">
        <f>DAY(Таблица14[[#This Row],[Д/проводки]])</f>
        <v>8</v>
      </c>
      <c r="M2473" s="19">
        <f>MONTH(Таблица14[[#This Row],[Д/проводки]])</f>
        <v>11</v>
      </c>
      <c r="N2473" s="19">
        <f>YEAR(Таблица14[[#This Row],[Д/проводки]])</f>
        <v>2016</v>
      </c>
    </row>
    <row r="2474" spans="1:14" x14ac:dyDescent="0.25">
      <c r="A2474" s="30">
        <v>2039150</v>
      </c>
      <c r="B2474" s="30" t="s">
        <v>864</v>
      </c>
      <c r="C2474" s="16" t="s">
        <v>2940</v>
      </c>
      <c r="D2474" s="16">
        <v>15</v>
      </c>
      <c r="E2474" s="16" t="s">
        <v>2937</v>
      </c>
      <c r="F2474" s="30" t="s">
        <v>811</v>
      </c>
      <c r="G2474" s="30">
        <v>1002</v>
      </c>
      <c r="H2474" s="30">
        <v>4</v>
      </c>
      <c r="I2474" s="30">
        <v>4090.12</v>
      </c>
      <c r="J2474" s="38">
        <v>42682</v>
      </c>
      <c r="K2474" s="30">
        <v>5996</v>
      </c>
      <c r="L2474" s="19">
        <f>DAY(Таблица14[[#This Row],[Д/проводки]])</f>
        <v>8</v>
      </c>
      <c r="M2474" s="19">
        <f>MONTH(Таблица14[[#This Row],[Д/проводки]])</f>
        <v>11</v>
      </c>
      <c r="N2474" s="19">
        <f>YEAR(Таблица14[[#This Row],[Д/проводки]])</f>
        <v>2016</v>
      </c>
    </row>
    <row r="2475" spans="1:14" x14ac:dyDescent="0.25">
      <c r="A2475" s="30">
        <v>445810</v>
      </c>
      <c r="B2475" s="30" t="s">
        <v>929</v>
      </c>
      <c r="C2475" s="16" t="s">
        <v>927</v>
      </c>
      <c r="D2475" s="16">
        <v>14</v>
      </c>
      <c r="E2475" s="16" t="s">
        <v>2941</v>
      </c>
      <c r="F2475" s="30" t="s">
        <v>811</v>
      </c>
      <c r="G2475" s="30">
        <v>1002</v>
      </c>
      <c r="H2475" s="30">
        <v>8</v>
      </c>
      <c r="I2475" s="30">
        <v>5099.68</v>
      </c>
      <c r="J2475" s="38">
        <v>42683</v>
      </c>
      <c r="K2475" s="30">
        <v>7520</v>
      </c>
      <c r="L2475" s="19">
        <f>DAY(Таблица14[[#This Row],[Д/проводки]])</f>
        <v>9</v>
      </c>
      <c r="M2475" s="19">
        <f>MONTH(Таблица14[[#This Row],[Д/проводки]])</f>
        <v>11</v>
      </c>
      <c r="N2475" s="19">
        <f>YEAR(Таблица14[[#This Row],[Д/проводки]])</f>
        <v>2016</v>
      </c>
    </row>
    <row r="2476" spans="1:14" x14ac:dyDescent="0.25">
      <c r="A2476" s="30">
        <v>674944</v>
      </c>
      <c r="B2476" s="30" t="s">
        <v>734</v>
      </c>
      <c r="C2476" s="16" t="s">
        <v>3200</v>
      </c>
      <c r="D2476" s="16">
        <v>16</v>
      </c>
      <c r="E2476" s="16" t="s">
        <v>2950</v>
      </c>
      <c r="F2476" s="30" t="s">
        <v>810</v>
      </c>
      <c r="G2476" s="30">
        <v>1002</v>
      </c>
      <c r="H2476" s="30">
        <v>4</v>
      </c>
      <c r="I2476" s="30">
        <v>10369.48</v>
      </c>
      <c r="J2476" s="38">
        <v>42683</v>
      </c>
      <c r="K2476" s="30">
        <v>7340</v>
      </c>
      <c r="L2476" s="19">
        <f>DAY(Таблица14[[#This Row],[Д/проводки]])</f>
        <v>9</v>
      </c>
      <c r="M2476" s="19">
        <f>MONTH(Таблица14[[#This Row],[Д/проводки]])</f>
        <v>11</v>
      </c>
      <c r="N2476" s="19">
        <f>YEAR(Таблица14[[#This Row],[Д/проводки]])</f>
        <v>2016</v>
      </c>
    </row>
    <row r="2477" spans="1:14" x14ac:dyDescent="0.25">
      <c r="A2477" s="30">
        <v>2039703</v>
      </c>
      <c r="B2477" s="30" t="s">
        <v>1042</v>
      </c>
      <c r="C2477" s="16" t="s">
        <v>927</v>
      </c>
      <c r="D2477" s="16">
        <v>14</v>
      </c>
      <c r="E2477" s="16" t="s">
        <v>2941</v>
      </c>
      <c r="F2477" s="30" t="s">
        <v>811</v>
      </c>
      <c r="G2477" s="30">
        <v>1002</v>
      </c>
      <c r="H2477" s="30">
        <v>2</v>
      </c>
      <c r="I2477" s="30">
        <v>1258.6600000000001</v>
      </c>
      <c r="J2477" s="38">
        <v>42683</v>
      </c>
      <c r="K2477" s="30">
        <v>1866</v>
      </c>
      <c r="L2477" s="19">
        <f>DAY(Таблица14[[#This Row],[Д/проводки]])</f>
        <v>9</v>
      </c>
      <c r="M2477" s="19">
        <f>MONTH(Таблица14[[#This Row],[Д/проводки]])</f>
        <v>11</v>
      </c>
      <c r="N2477" s="19">
        <f>YEAR(Таблица14[[#This Row],[Д/проводки]])</f>
        <v>2016</v>
      </c>
    </row>
    <row r="2478" spans="1:14" x14ac:dyDescent="0.25">
      <c r="A2478" s="30">
        <v>487232</v>
      </c>
      <c r="B2478" s="30" t="s">
        <v>921</v>
      </c>
      <c r="C2478" s="16" t="s">
        <v>3133</v>
      </c>
      <c r="D2478" s="16">
        <v>13</v>
      </c>
      <c r="E2478" s="16" t="s">
        <v>3206</v>
      </c>
      <c r="F2478" s="30" t="s">
        <v>811</v>
      </c>
      <c r="G2478" s="30">
        <v>1002</v>
      </c>
      <c r="H2478" s="30">
        <v>2</v>
      </c>
      <c r="I2478" s="30">
        <v>1049.52</v>
      </c>
      <c r="J2478" s="38">
        <v>42684</v>
      </c>
      <c r="K2478" s="30">
        <v>834</v>
      </c>
      <c r="L2478" s="19">
        <f>DAY(Таблица14[[#This Row],[Д/проводки]])</f>
        <v>10</v>
      </c>
      <c r="M2478" s="19">
        <f>MONTH(Таблица14[[#This Row],[Д/проводки]])</f>
        <v>11</v>
      </c>
      <c r="N2478" s="19">
        <f>YEAR(Таблица14[[#This Row],[Д/проводки]])</f>
        <v>2016</v>
      </c>
    </row>
    <row r="2479" spans="1:14" x14ac:dyDescent="0.25">
      <c r="A2479" s="30">
        <v>940253</v>
      </c>
      <c r="B2479" s="30" t="s">
        <v>888</v>
      </c>
      <c r="C2479" s="16" t="s">
        <v>2954</v>
      </c>
      <c r="D2479" s="16">
        <v>15</v>
      </c>
      <c r="E2479" s="16" t="s">
        <v>2937</v>
      </c>
      <c r="F2479" s="30" t="s">
        <v>811</v>
      </c>
      <c r="G2479" s="30">
        <v>1002</v>
      </c>
      <c r="H2479" s="30">
        <v>4</v>
      </c>
      <c r="I2479" s="30">
        <v>4217.8</v>
      </c>
      <c r="J2479" s="38">
        <v>42684</v>
      </c>
      <c r="K2479" s="30">
        <v>6220</v>
      </c>
      <c r="L2479" s="19">
        <f>DAY(Таблица14[[#This Row],[Д/проводки]])</f>
        <v>10</v>
      </c>
      <c r="M2479" s="19">
        <f>MONTH(Таблица14[[#This Row],[Д/проводки]])</f>
        <v>11</v>
      </c>
      <c r="N2479" s="19">
        <f>YEAR(Таблица14[[#This Row],[Д/проводки]])</f>
        <v>2016</v>
      </c>
    </row>
    <row r="2480" spans="1:14" x14ac:dyDescent="0.25">
      <c r="A2480" s="30">
        <v>10779124</v>
      </c>
      <c r="B2480" s="30" t="s">
        <v>3218</v>
      </c>
      <c r="C2480" s="16" t="s">
        <v>3218</v>
      </c>
      <c r="D2480" s="16" t="s">
        <v>3218</v>
      </c>
      <c r="E2480" s="16" t="s">
        <v>3218</v>
      </c>
      <c r="F2480" s="16" t="s">
        <v>3218</v>
      </c>
      <c r="G2480" s="30">
        <v>1002</v>
      </c>
      <c r="H2480" s="30">
        <v>1</v>
      </c>
      <c r="I2480" s="30">
        <v>864.41</v>
      </c>
      <c r="J2480" s="38">
        <v>42684</v>
      </c>
      <c r="K2480" s="30">
        <v>1110</v>
      </c>
      <c r="L2480" s="19">
        <f>DAY(Таблица14[[#This Row],[Д/проводки]])</f>
        <v>10</v>
      </c>
      <c r="M2480" s="19">
        <f>MONTH(Таблица14[[#This Row],[Д/проводки]])</f>
        <v>11</v>
      </c>
      <c r="N2480" s="19">
        <f>YEAR(Таблица14[[#This Row],[Д/проводки]])</f>
        <v>2016</v>
      </c>
    </row>
    <row r="2481" spans="1:14" x14ac:dyDescent="0.25">
      <c r="A2481" s="30">
        <v>876269</v>
      </c>
      <c r="B2481" s="30" t="s">
        <v>922</v>
      </c>
      <c r="C2481" s="16" t="s">
        <v>3133</v>
      </c>
      <c r="D2481" s="16">
        <v>13</v>
      </c>
      <c r="E2481" s="16" t="s">
        <v>3206</v>
      </c>
      <c r="F2481" s="30" t="s">
        <v>811</v>
      </c>
      <c r="G2481" s="30">
        <v>1001</v>
      </c>
      <c r="H2481" s="30">
        <v>4</v>
      </c>
      <c r="I2481" s="30">
        <v>2107.16</v>
      </c>
      <c r="J2481" s="38">
        <v>42685</v>
      </c>
      <c r="K2481" s="30">
        <v>1540</v>
      </c>
      <c r="L2481" s="19">
        <f>DAY(Таблица14[[#This Row],[Д/проводки]])</f>
        <v>11</v>
      </c>
      <c r="M2481" s="19">
        <f>MONTH(Таблица14[[#This Row],[Д/проводки]])</f>
        <v>11</v>
      </c>
      <c r="N2481" s="19">
        <f>YEAR(Таблица14[[#This Row],[Д/проводки]])</f>
        <v>2016</v>
      </c>
    </row>
    <row r="2482" spans="1:14" x14ac:dyDescent="0.25">
      <c r="A2482" s="30">
        <v>455527</v>
      </c>
      <c r="B2482" s="30" t="s">
        <v>883</v>
      </c>
      <c r="C2482" s="16" t="s">
        <v>2955</v>
      </c>
      <c r="D2482" s="16">
        <v>15</v>
      </c>
      <c r="E2482" s="16" t="s">
        <v>2939</v>
      </c>
      <c r="F2482" s="30" t="s">
        <v>811</v>
      </c>
      <c r="G2482" s="30">
        <v>1002</v>
      </c>
      <c r="H2482" s="30">
        <v>4</v>
      </c>
      <c r="I2482" s="30">
        <v>4891.5600000000004</v>
      </c>
      <c r="J2482" s="38">
        <v>42685</v>
      </c>
      <c r="K2482" s="30">
        <v>7216</v>
      </c>
      <c r="L2482" s="19">
        <f>DAY(Таблица14[[#This Row],[Д/проводки]])</f>
        <v>11</v>
      </c>
      <c r="M2482" s="19">
        <f>MONTH(Таблица14[[#This Row],[Д/проводки]])</f>
        <v>11</v>
      </c>
      <c r="N2482" s="19">
        <f>YEAR(Таблица14[[#This Row],[Д/проводки]])</f>
        <v>2016</v>
      </c>
    </row>
    <row r="2483" spans="1:14" x14ac:dyDescent="0.25">
      <c r="A2483" s="30">
        <v>2039702</v>
      </c>
      <c r="B2483" s="30" t="s">
        <v>1039</v>
      </c>
      <c r="C2483" s="16" t="s">
        <v>3129</v>
      </c>
      <c r="D2483" s="16">
        <v>13</v>
      </c>
      <c r="E2483" s="16" t="s">
        <v>3206</v>
      </c>
      <c r="F2483" s="30" t="s">
        <v>811</v>
      </c>
      <c r="G2483" s="30">
        <v>1002</v>
      </c>
      <c r="H2483" s="30">
        <v>4</v>
      </c>
      <c r="I2483" s="30">
        <v>1992.96</v>
      </c>
      <c r="J2483" s="38">
        <v>42685</v>
      </c>
      <c r="K2483" s="30">
        <v>3024</v>
      </c>
      <c r="L2483" s="19">
        <f>DAY(Таблица14[[#This Row],[Д/проводки]])</f>
        <v>11</v>
      </c>
      <c r="M2483" s="19">
        <f>MONTH(Таблица14[[#This Row],[Д/проводки]])</f>
        <v>11</v>
      </c>
      <c r="N2483" s="19">
        <f>YEAR(Таблица14[[#This Row],[Д/проводки]])</f>
        <v>2016</v>
      </c>
    </row>
    <row r="2484" spans="1:14" x14ac:dyDescent="0.25">
      <c r="A2484" s="30">
        <v>12282217</v>
      </c>
      <c r="B2484" s="30" t="s">
        <v>3218</v>
      </c>
      <c r="C2484" s="16" t="s">
        <v>3218</v>
      </c>
      <c r="D2484" s="16" t="s">
        <v>3218</v>
      </c>
      <c r="E2484" s="16" t="s">
        <v>3218</v>
      </c>
      <c r="F2484" s="16" t="s">
        <v>3218</v>
      </c>
      <c r="G2484" s="30">
        <v>1002</v>
      </c>
      <c r="H2484" s="30">
        <v>4</v>
      </c>
      <c r="I2484" s="30">
        <v>14101.6</v>
      </c>
      <c r="J2484" s="38">
        <v>42685</v>
      </c>
      <c r="K2484" s="30">
        <v>19200</v>
      </c>
      <c r="L2484" s="19">
        <f>DAY(Таблица14[[#This Row],[Д/проводки]])</f>
        <v>11</v>
      </c>
      <c r="M2484" s="19">
        <f>MONTH(Таблица14[[#This Row],[Д/проводки]])</f>
        <v>11</v>
      </c>
      <c r="N2484" s="19">
        <f>YEAR(Таблица14[[#This Row],[Д/проводки]])</f>
        <v>2016</v>
      </c>
    </row>
    <row r="2485" spans="1:14" x14ac:dyDescent="0.25">
      <c r="A2485" s="30">
        <v>876269</v>
      </c>
      <c r="B2485" s="30" t="s">
        <v>922</v>
      </c>
      <c r="C2485" s="16" t="s">
        <v>3133</v>
      </c>
      <c r="D2485" s="16">
        <v>13</v>
      </c>
      <c r="E2485" s="16" t="s">
        <v>3206</v>
      </c>
      <c r="F2485" s="30" t="s">
        <v>811</v>
      </c>
      <c r="G2485" s="30">
        <v>1001</v>
      </c>
      <c r="H2485" s="30">
        <v>4</v>
      </c>
      <c r="I2485" s="30">
        <v>2107.16</v>
      </c>
      <c r="J2485" s="38">
        <v>42686</v>
      </c>
      <c r="K2485" s="30">
        <v>3108</v>
      </c>
      <c r="L2485" s="19">
        <f>DAY(Таблица14[[#This Row],[Д/проводки]])</f>
        <v>12</v>
      </c>
      <c r="M2485" s="19">
        <f>MONTH(Таблица14[[#This Row],[Д/проводки]])</f>
        <v>11</v>
      </c>
      <c r="N2485" s="19">
        <f>YEAR(Таблица14[[#This Row],[Д/проводки]])</f>
        <v>2016</v>
      </c>
    </row>
    <row r="2486" spans="1:14" x14ac:dyDescent="0.25">
      <c r="A2486" s="30">
        <v>2039701</v>
      </c>
      <c r="B2486" s="30" t="s">
        <v>1037</v>
      </c>
      <c r="C2486" s="16" t="s">
        <v>3133</v>
      </c>
      <c r="D2486" s="16">
        <v>13</v>
      </c>
      <c r="E2486" s="16" t="s">
        <v>3206</v>
      </c>
      <c r="F2486" s="30" t="s">
        <v>811</v>
      </c>
      <c r="G2486" s="30">
        <v>1001</v>
      </c>
      <c r="H2486" s="30">
        <v>4</v>
      </c>
      <c r="I2486" s="30">
        <v>2007.32</v>
      </c>
      <c r="J2486" s="38">
        <v>42686</v>
      </c>
      <c r="K2486" s="30">
        <v>2984</v>
      </c>
      <c r="L2486" s="19">
        <f>DAY(Таблица14[[#This Row],[Д/проводки]])</f>
        <v>12</v>
      </c>
      <c r="M2486" s="19">
        <f>MONTH(Таблица14[[#This Row],[Д/проводки]])</f>
        <v>11</v>
      </c>
      <c r="N2486" s="19">
        <f>YEAR(Таблица14[[#This Row],[Д/проводки]])</f>
        <v>2016</v>
      </c>
    </row>
    <row r="2487" spans="1:14" x14ac:dyDescent="0.25">
      <c r="A2487" s="30">
        <v>904491</v>
      </c>
      <c r="B2487" s="30" t="s">
        <v>802</v>
      </c>
      <c r="C2487" s="16" t="s">
        <v>3012</v>
      </c>
      <c r="D2487" s="16">
        <v>17</v>
      </c>
      <c r="E2487" s="16" t="s">
        <v>3011</v>
      </c>
      <c r="F2487" s="30" t="s">
        <v>810</v>
      </c>
      <c r="G2487" s="30">
        <v>1002</v>
      </c>
      <c r="H2487" s="30">
        <v>4</v>
      </c>
      <c r="I2487" s="30">
        <v>12118.64</v>
      </c>
      <c r="J2487" s="38">
        <v>42686</v>
      </c>
      <c r="K2487" s="30">
        <v>18760</v>
      </c>
      <c r="L2487" s="19">
        <f>DAY(Таблица14[[#This Row],[Д/проводки]])</f>
        <v>12</v>
      </c>
      <c r="M2487" s="19">
        <f>MONTH(Таблица14[[#This Row],[Д/проводки]])</f>
        <v>11</v>
      </c>
      <c r="N2487" s="19">
        <f>YEAR(Таблица14[[#This Row],[Д/проводки]])</f>
        <v>2016</v>
      </c>
    </row>
    <row r="2488" spans="1:14" x14ac:dyDescent="0.25">
      <c r="A2488" s="30">
        <v>940253</v>
      </c>
      <c r="B2488" s="30" t="s">
        <v>888</v>
      </c>
      <c r="C2488" s="16" t="s">
        <v>2954</v>
      </c>
      <c r="D2488" s="16">
        <v>15</v>
      </c>
      <c r="E2488" s="16" t="s">
        <v>2937</v>
      </c>
      <c r="F2488" s="30" t="s">
        <v>811</v>
      </c>
      <c r="G2488" s="30">
        <v>1002</v>
      </c>
      <c r="H2488" s="30">
        <v>4</v>
      </c>
      <c r="I2488" s="30">
        <v>4217.8</v>
      </c>
      <c r="J2488" s="38">
        <v>42686</v>
      </c>
      <c r="K2488" s="30">
        <v>6220</v>
      </c>
      <c r="L2488" s="19">
        <f>DAY(Таблица14[[#This Row],[Д/проводки]])</f>
        <v>12</v>
      </c>
      <c r="M2488" s="19">
        <f>MONTH(Таблица14[[#This Row],[Д/проводки]])</f>
        <v>11</v>
      </c>
      <c r="N2488" s="19">
        <f>YEAR(Таблица14[[#This Row],[Д/проводки]])</f>
        <v>2016</v>
      </c>
    </row>
    <row r="2489" spans="1:14" x14ac:dyDescent="0.25">
      <c r="A2489" s="30">
        <v>2039699</v>
      </c>
      <c r="B2489" s="30" t="s">
        <v>1033</v>
      </c>
      <c r="C2489" s="16" t="s">
        <v>904</v>
      </c>
      <c r="D2489" s="16">
        <v>14</v>
      </c>
      <c r="E2489" s="16" t="s">
        <v>2938</v>
      </c>
      <c r="F2489" s="30" t="s">
        <v>811</v>
      </c>
      <c r="G2489" s="30">
        <v>1002</v>
      </c>
      <c r="H2489" s="30">
        <v>8</v>
      </c>
      <c r="I2489" s="30">
        <v>7278.64</v>
      </c>
      <c r="J2489" s="38">
        <v>42686</v>
      </c>
      <c r="K2489" s="30">
        <v>10736</v>
      </c>
      <c r="L2489" s="19">
        <f>DAY(Таблица14[[#This Row],[Д/проводки]])</f>
        <v>12</v>
      </c>
      <c r="M2489" s="19">
        <f>MONTH(Таблица14[[#This Row],[Д/проводки]])</f>
        <v>11</v>
      </c>
      <c r="N2489" s="19">
        <f>YEAR(Таблица14[[#This Row],[Д/проводки]])</f>
        <v>2016</v>
      </c>
    </row>
    <row r="2490" spans="1:14" x14ac:dyDescent="0.25">
      <c r="A2490" s="30">
        <v>409028</v>
      </c>
      <c r="B2490" s="30" t="s">
        <v>711</v>
      </c>
      <c r="C2490" s="16" t="s">
        <v>2951</v>
      </c>
      <c r="D2490" s="16">
        <v>16</v>
      </c>
      <c r="E2490" s="16" t="s">
        <v>2950</v>
      </c>
      <c r="F2490" s="30" t="s">
        <v>810</v>
      </c>
      <c r="G2490" s="30">
        <v>1001</v>
      </c>
      <c r="H2490" s="30">
        <v>4</v>
      </c>
      <c r="I2490" s="30">
        <v>10847.44</v>
      </c>
      <c r="J2490" s="38">
        <v>42687</v>
      </c>
      <c r="K2490" s="30">
        <v>15960</v>
      </c>
      <c r="L2490" s="19">
        <f>DAY(Таблица14[[#This Row],[Д/проводки]])</f>
        <v>13</v>
      </c>
      <c r="M2490" s="19">
        <f>MONTH(Таблица14[[#This Row],[Д/проводки]])</f>
        <v>11</v>
      </c>
      <c r="N2490" s="19">
        <f>YEAR(Таблица14[[#This Row],[Д/проводки]])</f>
        <v>2016</v>
      </c>
    </row>
    <row r="2491" spans="1:14" x14ac:dyDescent="0.25">
      <c r="A2491" s="30">
        <v>2039703</v>
      </c>
      <c r="B2491" s="30" t="s">
        <v>1042</v>
      </c>
      <c r="C2491" s="16" t="s">
        <v>927</v>
      </c>
      <c r="D2491" s="16">
        <v>14</v>
      </c>
      <c r="E2491" s="16" t="s">
        <v>2941</v>
      </c>
      <c r="F2491" s="30" t="s">
        <v>811</v>
      </c>
      <c r="G2491" s="30">
        <v>1001</v>
      </c>
      <c r="H2491" s="30">
        <v>1</v>
      </c>
      <c r="I2491" s="30">
        <v>627.89</v>
      </c>
      <c r="J2491" s="38">
        <v>42687</v>
      </c>
      <c r="K2491" s="30">
        <v>933</v>
      </c>
      <c r="L2491" s="19">
        <f>DAY(Таблица14[[#This Row],[Д/проводки]])</f>
        <v>13</v>
      </c>
      <c r="M2491" s="19">
        <f>MONTH(Таблица14[[#This Row],[Д/проводки]])</f>
        <v>11</v>
      </c>
      <c r="N2491" s="19">
        <f>YEAR(Таблица14[[#This Row],[Д/проводки]])</f>
        <v>2016</v>
      </c>
    </row>
    <row r="2492" spans="1:14" x14ac:dyDescent="0.25">
      <c r="A2492" s="30">
        <v>455514</v>
      </c>
      <c r="B2492" s="30" t="s">
        <v>912</v>
      </c>
      <c r="C2492" s="16" t="s">
        <v>2979</v>
      </c>
      <c r="D2492" s="16">
        <v>15</v>
      </c>
      <c r="E2492" s="16" t="s">
        <v>2978</v>
      </c>
      <c r="F2492" s="30" t="s">
        <v>811</v>
      </c>
      <c r="G2492" s="30">
        <v>1002</v>
      </c>
      <c r="H2492" s="30">
        <v>1</v>
      </c>
      <c r="I2492" s="30">
        <v>1024.06</v>
      </c>
      <c r="J2492" s="38">
        <v>42687</v>
      </c>
      <c r="K2492" s="30">
        <v>1510</v>
      </c>
      <c r="L2492" s="19">
        <f>DAY(Таблица14[[#This Row],[Д/проводки]])</f>
        <v>13</v>
      </c>
      <c r="M2492" s="19">
        <f>MONTH(Таблица14[[#This Row],[Д/проводки]])</f>
        <v>11</v>
      </c>
      <c r="N2492" s="19">
        <f>YEAR(Таблица14[[#This Row],[Д/проводки]])</f>
        <v>2016</v>
      </c>
    </row>
    <row r="2493" spans="1:14" x14ac:dyDescent="0.25">
      <c r="A2493" s="30">
        <v>2039705</v>
      </c>
      <c r="B2493" s="30" t="s">
        <v>1045</v>
      </c>
      <c r="C2493" s="16" t="s">
        <v>877</v>
      </c>
      <c r="D2493" s="16">
        <v>16</v>
      </c>
      <c r="E2493" s="16" t="s">
        <v>2950</v>
      </c>
      <c r="F2493" s="30" t="s">
        <v>811</v>
      </c>
      <c r="G2493" s="30">
        <v>1002</v>
      </c>
      <c r="H2493" s="30">
        <v>4</v>
      </c>
      <c r="I2493" s="30">
        <v>5350.4</v>
      </c>
      <c r="J2493" s="38">
        <v>42687</v>
      </c>
      <c r="K2493" s="30">
        <v>5668</v>
      </c>
      <c r="L2493" s="19">
        <f>DAY(Таблица14[[#This Row],[Д/проводки]])</f>
        <v>13</v>
      </c>
      <c r="M2493" s="19">
        <f>MONTH(Таблица14[[#This Row],[Д/проводки]])</f>
        <v>11</v>
      </c>
      <c r="N2493" s="19">
        <f>YEAR(Таблица14[[#This Row],[Д/проводки]])</f>
        <v>2016</v>
      </c>
    </row>
    <row r="2494" spans="1:14" x14ac:dyDescent="0.25">
      <c r="A2494" s="30">
        <v>2034325</v>
      </c>
      <c r="B2494" s="30" t="s">
        <v>1010</v>
      </c>
      <c r="C2494" s="16" t="s">
        <v>2997</v>
      </c>
      <c r="D2494" s="16">
        <v>17</v>
      </c>
      <c r="E2494" s="16" t="s">
        <v>2993</v>
      </c>
      <c r="F2494" s="30" t="s">
        <v>810</v>
      </c>
      <c r="G2494" s="30">
        <v>1001</v>
      </c>
      <c r="H2494" s="30">
        <v>4</v>
      </c>
      <c r="I2494" s="30">
        <v>12564.96</v>
      </c>
      <c r="J2494" s="38">
        <v>42688</v>
      </c>
      <c r="K2494" s="30">
        <v>18760</v>
      </c>
      <c r="L2494" s="19">
        <f>DAY(Таблица14[[#This Row],[Д/проводки]])</f>
        <v>14</v>
      </c>
      <c r="M2494" s="19">
        <f>MONTH(Таблица14[[#This Row],[Д/проводки]])</f>
        <v>11</v>
      </c>
      <c r="N2494" s="19">
        <f>YEAR(Таблица14[[#This Row],[Д/проводки]])</f>
        <v>2016</v>
      </c>
    </row>
    <row r="2495" spans="1:14" x14ac:dyDescent="0.25">
      <c r="A2495" s="30">
        <v>2039703</v>
      </c>
      <c r="B2495" s="30" t="s">
        <v>1042</v>
      </c>
      <c r="C2495" s="16" t="s">
        <v>927</v>
      </c>
      <c r="D2495" s="16">
        <v>14</v>
      </c>
      <c r="E2495" s="16" t="s">
        <v>2941</v>
      </c>
      <c r="F2495" s="30" t="s">
        <v>811</v>
      </c>
      <c r="G2495" s="30">
        <v>1001</v>
      </c>
      <c r="H2495" s="30">
        <v>4</v>
      </c>
      <c r="I2495" s="30">
        <v>2511.56</v>
      </c>
      <c r="J2495" s="38">
        <v>42688</v>
      </c>
      <c r="K2495" s="30">
        <v>3732</v>
      </c>
      <c r="L2495" s="19">
        <f>DAY(Таблица14[[#This Row],[Д/проводки]])</f>
        <v>14</v>
      </c>
      <c r="M2495" s="19">
        <f>MONTH(Таблица14[[#This Row],[Д/проводки]])</f>
        <v>11</v>
      </c>
      <c r="N2495" s="19">
        <f>YEAR(Таблица14[[#This Row],[Д/проводки]])</f>
        <v>2016</v>
      </c>
    </row>
    <row r="2496" spans="1:14" x14ac:dyDescent="0.25">
      <c r="A2496" s="30">
        <v>939653</v>
      </c>
      <c r="B2496" s="30" t="s">
        <v>85</v>
      </c>
      <c r="C2496" s="16" t="s">
        <v>904</v>
      </c>
      <c r="D2496" s="16">
        <v>14</v>
      </c>
      <c r="E2496" s="16" t="s">
        <v>2938</v>
      </c>
      <c r="F2496" s="30" t="s">
        <v>810</v>
      </c>
      <c r="G2496" s="30">
        <v>1002</v>
      </c>
      <c r="H2496" s="30">
        <v>4</v>
      </c>
      <c r="I2496" s="30">
        <v>8016.96</v>
      </c>
      <c r="J2496" s="38">
        <v>42688</v>
      </c>
      <c r="K2496" s="30">
        <v>11160</v>
      </c>
      <c r="L2496" s="19">
        <f>DAY(Таблица14[[#This Row],[Д/проводки]])</f>
        <v>14</v>
      </c>
      <c r="M2496" s="19">
        <f>MONTH(Таблица14[[#This Row],[Д/проводки]])</f>
        <v>11</v>
      </c>
      <c r="N2496" s="19">
        <f>YEAR(Таблица14[[#This Row],[Д/проводки]])</f>
        <v>2016</v>
      </c>
    </row>
    <row r="2497" spans="1:14" x14ac:dyDescent="0.25">
      <c r="A2497" s="30">
        <v>2039704</v>
      </c>
      <c r="B2497" s="30" t="s">
        <v>1041</v>
      </c>
      <c r="C2497" s="16" t="s">
        <v>899</v>
      </c>
      <c r="D2497" s="16">
        <v>14</v>
      </c>
      <c r="E2497" s="16" t="s">
        <v>2938</v>
      </c>
      <c r="F2497" s="30" t="s">
        <v>811</v>
      </c>
      <c r="G2497" s="30">
        <v>1002</v>
      </c>
      <c r="H2497" s="30">
        <v>4</v>
      </c>
      <c r="I2497" s="30">
        <v>3410.8</v>
      </c>
      <c r="J2497" s="38">
        <v>42688</v>
      </c>
      <c r="K2497" s="30">
        <v>5032</v>
      </c>
      <c r="L2497" s="19">
        <f>DAY(Таблица14[[#This Row],[Д/проводки]])</f>
        <v>14</v>
      </c>
      <c r="M2497" s="19">
        <f>MONTH(Таблица14[[#This Row],[Д/проводки]])</f>
        <v>11</v>
      </c>
      <c r="N2497" s="19">
        <f>YEAR(Таблица14[[#This Row],[Д/проводки]])</f>
        <v>2016</v>
      </c>
    </row>
    <row r="2498" spans="1:14" x14ac:dyDescent="0.25">
      <c r="A2498" s="30">
        <v>12278440</v>
      </c>
      <c r="B2498" s="30" t="s">
        <v>3218</v>
      </c>
      <c r="C2498" s="16" t="s">
        <v>3218</v>
      </c>
      <c r="D2498" s="16" t="s">
        <v>3218</v>
      </c>
      <c r="E2498" s="16" t="s">
        <v>3218</v>
      </c>
      <c r="F2498" s="16" t="s">
        <v>3218</v>
      </c>
      <c r="G2498" s="30">
        <v>1002</v>
      </c>
      <c r="H2498" s="30">
        <v>4</v>
      </c>
      <c r="I2498" s="30">
        <v>9922</v>
      </c>
      <c r="J2498" s="38">
        <v>42688</v>
      </c>
      <c r="K2498" s="30">
        <v>13344</v>
      </c>
      <c r="L2498" s="19">
        <f>DAY(Таблица14[[#This Row],[Д/проводки]])</f>
        <v>14</v>
      </c>
      <c r="M2498" s="19">
        <f>MONTH(Таблица14[[#This Row],[Д/проводки]])</f>
        <v>11</v>
      </c>
      <c r="N2498" s="19">
        <f>YEAR(Таблица14[[#This Row],[Д/проводки]])</f>
        <v>2016</v>
      </c>
    </row>
    <row r="2499" spans="1:14" x14ac:dyDescent="0.25">
      <c r="A2499" s="30">
        <v>445810</v>
      </c>
      <c r="B2499" s="30" t="s">
        <v>929</v>
      </c>
      <c r="C2499" s="16" t="s">
        <v>927</v>
      </c>
      <c r="D2499" s="16">
        <v>14</v>
      </c>
      <c r="E2499" s="16" t="s">
        <v>2941</v>
      </c>
      <c r="F2499" s="30" t="s">
        <v>811</v>
      </c>
      <c r="G2499" s="30">
        <v>1002</v>
      </c>
      <c r="H2499" s="30">
        <v>2</v>
      </c>
      <c r="I2499" s="30">
        <v>1274.92</v>
      </c>
      <c r="J2499" s="38">
        <v>42689</v>
      </c>
      <c r="K2499" s="30">
        <v>1880</v>
      </c>
      <c r="L2499" s="19">
        <f>DAY(Таблица14[[#This Row],[Д/проводки]])</f>
        <v>15</v>
      </c>
      <c r="M2499" s="19">
        <f>MONTH(Таблица14[[#This Row],[Д/проводки]])</f>
        <v>11</v>
      </c>
      <c r="N2499" s="19">
        <f>YEAR(Таблица14[[#This Row],[Д/проводки]])</f>
        <v>2016</v>
      </c>
    </row>
    <row r="2500" spans="1:14" x14ac:dyDescent="0.25">
      <c r="A2500" s="30">
        <v>455515</v>
      </c>
      <c r="B2500" s="30" t="s">
        <v>1142</v>
      </c>
      <c r="C2500" s="16" t="s">
        <v>2972</v>
      </c>
      <c r="D2500" s="16">
        <v>15</v>
      </c>
      <c r="E2500" s="16" t="s">
        <v>2971</v>
      </c>
      <c r="F2500" s="30" t="s">
        <v>811</v>
      </c>
      <c r="G2500" s="30">
        <v>1002</v>
      </c>
      <c r="H2500" s="30">
        <v>1</v>
      </c>
      <c r="I2500" s="30">
        <v>1265.8599999999999</v>
      </c>
      <c r="J2500" s="38">
        <v>42689</v>
      </c>
      <c r="K2500" s="30">
        <v>1802</v>
      </c>
      <c r="L2500" s="19">
        <f>DAY(Таблица14[[#This Row],[Д/проводки]])</f>
        <v>15</v>
      </c>
      <c r="M2500" s="19">
        <f>MONTH(Таблица14[[#This Row],[Д/проводки]])</f>
        <v>11</v>
      </c>
      <c r="N2500" s="19">
        <f>YEAR(Таблица14[[#This Row],[Д/проводки]])</f>
        <v>2016</v>
      </c>
    </row>
    <row r="2501" spans="1:14" x14ac:dyDescent="0.25">
      <c r="A2501" s="30">
        <v>895248</v>
      </c>
      <c r="B2501" s="30" t="s">
        <v>902</v>
      </c>
      <c r="C2501" s="16" t="s">
        <v>899</v>
      </c>
      <c r="D2501" s="16">
        <v>14</v>
      </c>
      <c r="E2501" s="16" t="s">
        <v>2938</v>
      </c>
      <c r="F2501" s="30" t="s">
        <v>811</v>
      </c>
      <c r="G2501" s="30">
        <v>1002</v>
      </c>
      <c r="H2501" s="30">
        <v>2</v>
      </c>
      <c r="I2501" s="30">
        <v>1796.96</v>
      </c>
      <c r="J2501" s="38">
        <v>42689</v>
      </c>
      <c r="K2501" s="30">
        <v>2650</v>
      </c>
      <c r="L2501" s="19">
        <f>DAY(Таблица14[[#This Row],[Д/проводки]])</f>
        <v>15</v>
      </c>
      <c r="M2501" s="19">
        <f>MONTH(Таблица14[[#This Row],[Д/проводки]])</f>
        <v>11</v>
      </c>
      <c r="N2501" s="19">
        <f>YEAR(Таблица14[[#This Row],[Д/проводки]])</f>
        <v>2016</v>
      </c>
    </row>
    <row r="2502" spans="1:14" x14ac:dyDescent="0.25">
      <c r="A2502" s="30">
        <v>2039700</v>
      </c>
      <c r="B2502" s="30" t="s">
        <v>1035</v>
      </c>
      <c r="C2502" s="16" t="s">
        <v>2963</v>
      </c>
      <c r="D2502" s="16">
        <v>15</v>
      </c>
      <c r="E2502" s="16" t="s">
        <v>2937</v>
      </c>
      <c r="F2502" s="30" t="s">
        <v>811</v>
      </c>
      <c r="G2502" s="30">
        <v>1002</v>
      </c>
      <c r="H2502" s="30">
        <v>1</v>
      </c>
      <c r="I2502" s="30">
        <v>1058.53</v>
      </c>
      <c r="J2502" s="38">
        <v>42689</v>
      </c>
      <c r="K2502" s="30">
        <v>1554</v>
      </c>
      <c r="L2502" s="19">
        <f>DAY(Таблица14[[#This Row],[Д/проводки]])</f>
        <v>15</v>
      </c>
      <c r="M2502" s="19">
        <f>MONTH(Таблица14[[#This Row],[Д/проводки]])</f>
        <v>11</v>
      </c>
      <c r="N2502" s="19">
        <f>YEAR(Таблица14[[#This Row],[Д/проводки]])</f>
        <v>2016</v>
      </c>
    </row>
    <row r="2503" spans="1:14" x14ac:dyDescent="0.25">
      <c r="A2503" s="30">
        <v>447809</v>
      </c>
      <c r="B2503" s="30" t="s">
        <v>873</v>
      </c>
      <c r="C2503" s="16" t="s">
        <v>872</v>
      </c>
      <c r="D2503" s="16">
        <v>15</v>
      </c>
      <c r="E2503" s="16" t="s">
        <v>2948</v>
      </c>
      <c r="F2503" s="30" t="s">
        <v>811</v>
      </c>
      <c r="G2503" s="30">
        <v>1001</v>
      </c>
      <c r="H2503" s="30">
        <v>1</v>
      </c>
      <c r="I2503" s="30">
        <v>1225.3599999999999</v>
      </c>
      <c r="J2503" s="38">
        <v>42690</v>
      </c>
      <c r="K2503" s="30">
        <v>1807</v>
      </c>
      <c r="L2503" s="19">
        <f>DAY(Таблица14[[#This Row],[Д/проводки]])</f>
        <v>16</v>
      </c>
      <c r="M2503" s="19">
        <f>MONTH(Таблица14[[#This Row],[Д/проводки]])</f>
        <v>11</v>
      </c>
      <c r="N2503" s="19">
        <f>YEAR(Таблица14[[#This Row],[Д/проводки]])</f>
        <v>2016</v>
      </c>
    </row>
    <row r="2504" spans="1:14" x14ac:dyDescent="0.25">
      <c r="A2504" s="30">
        <v>487232</v>
      </c>
      <c r="B2504" s="30" t="s">
        <v>921</v>
      </c>
      <c r="C2504" s="16" t="s">
        <v>3133</v>
      </c>
      <c r="D2504" s="16">
        <v>13</v>
      </c>
      <c r="E2504" s="16" t="s">
        <v>3206</v>
      </c>
      <c r="F2504" s="30" t="s">
        <v>811</v>
      </c>
      <c r="G2504" s="30">
        <v>1001</v>
      </c>
      <c r="H2504" s="30">
        <v>2</v>
      </c>
      <c r="I2504" s="30">
        <v>1053.58</v>
      </c>
      <c r="J2504" s="38">
        <v>42690</v>
      </c>
      <c r="K2504" s="30">
        <v>1554</v>
      </c>
      <c r="L2504" s="19">
        <f>DAY(Таблица14[[#This Row],[Д/проводки]])</f>
        <v>16</v>
      </c>
      <c r="M2504" s="19">
        <f>MONTH(Таблица14[[#This Row],[Д/проводки]])</f>
        <v>11</v>
      </c>
      <c r="N2504" s="19">
        <f>YEAR(Таблица14[[#This Row],[Д/проводки]])</f>
        <v>2016</v>
      </c>
    </row>
    <row r="2505" spans="1:14" x14ac:dyDescent="0.25">
      <c r="A2505" s="30">
        <v>455527</v>
      </c>
      <c r="B2505" s="30" t="s">
        <v>883</v>
      </c>
      <c r="C2505" s="16" t="s">
        <v>2955</v>
      </c>
      <c r="D2505" s="16">
        <v>15</v>
      </c>
      <c r="E2505" s="16" t="s">
        <v>2939</v>
      </c>
      <c r="F2505" s="30" t="s">
        <v>811</v>
      </c>
      <c r="G2505" s="30">
        <v>1002</v>
      </c>
      <c r="H2505" s="30">
        <v>4</v>
      </c>
      <c r="I2505" s="30">
        <v>4891.5600000000004</v>
      </c>
      <c r="J2505" s="38">
        <v>42690</v>
      </c>
      <c r="K2505" s="30">
        <v>7216</v>
      </c>
      <c r="L2505" s="19">
        <f>DAY(Таблица14[[#This Row],[Д/проводки]])</f>
        <v>16</v>
      </c>
      <c r="M2505" s="19">
        <f>MONTH(Таблица14[[#This Row],[Д/проводки]])</f>
        <v>11</v>
      </c>
      <c r="N2505" s="19">
        <f>YEAR(Таблица14[[#This Row],[Д/проводки]])</f>
        <v>2016</v>
      </c>
    </row>
    <row r="2506" spans="1:14" x14ac:dyDescent="0.25">
      <c r="A2506" s="30">
        <v>2039703</v>
      </c>
      <c r="B2506" s="30" t="s">
        <v>1042</v>
      </c>
      <c r="C2506" s="16" t="s">
        <v>927</v>
      </c>
      <c r="D2506" s="16">
        <v>14</v>
      </c>
      <c r="E2506" s="16" t="s">
        <v>2941</v>
      </c>
      <c r="F2506" s="30" t="s">
        <v>811</v>
      </c>
      <c r="G2506" s="30">
        <v>1001</v>
      </c>
      <c r="H2506" s="30">
        <v>4</v>
      </c>
      <c r="I2506" s="30">
        <v>2511.56</v>
      </c>
      <c r="J2506" s="38">
        <v>42691</v>
      </c>
      <c r="K2506" s="30">
        <v>3732</v>
      </c>
      <c r="L2506" s="19">
        <f>DAY(Таблица14[[#This Row],[Д/проводки]])</f>
        <v>17</v>
      </c>
      <c r="M2506" s="19">
        <f>MONTH(Таблица14[[#This Row],[Д/проводки]])</f>
        <v>11</v>
      </c>
      <c r="N2506" s="19">
        <f>YEAR(Таблица14[[#This Row],[Д/проводки]])</f>
        <v>2016</v>
      </c>
    </row>
    <row r="2507" spans="1:14" x14ac:dyDescent="0.25">
      <c r="A2507" s="30">
        <v>487232</v>
      </c>
      <c r="B2507" s="30" t="s">
        <v>921</v>
      </c>
      <c r="C2507" s="16" t="s">
        <v>3133</v>
      </c>
      <c r="D2507" s="16">
        <v>13</v>
      </c>
      <c r="E2507" s="16" t="s">
        <v>3206</v>
      </c>
      <c r="F2507" s="30" t="s">
        <v>811</v>
      </c>
      <c r="G2507" s="30">
        <v>1001</v>
      </c>
      <c r="H2507" s="30">
        <v>2</v>
      </c>
      <c r="I2507" s="30">
        <v>1053.58</v>
      </c>
      <c r="J2507" s="38">
        <v>42692</v>
      </c>
      <c r="K2507" s="30">
        <v>834</v>
      </c>
      <c r="L2507" s="19">
        <f>DAY(Таблица14[[#This Row],[Д/проводки]])</f>
        <v>18</v>
      </c>
      <c r="M2507" s="19">
        <f>MONTH(Таблица14[[#This Row],[Д/проводки]])</f>
        <v>11</v>
      </c>
      <c r="N2507" s="19">
        <f>YEAR(Таблица14[[#This Row],[Д/проводки]])</f>
        <v>2016</v>
      </c>
    </row>
    <row r="2508" spans="1:14" x14ac:dyDescent="0.25">
      <c r="A2508" s="30">
        <v>445816</v>
      </c>
      <c r="B2508" s="30" t="s">
        <v>934</v>
      </c>
      <c r="C2508" s="16" t="s">
        <v>3129</v>
      </c>
      <c r="D2508" s="16">
        <v>13</v>
      </c>
      <c r="E2508" s="16" t="s">
        <v>3206</v>
      </c>
      <c r="F2508" s="30" t="s">
        <v>811</v>
      </c>
      <c r="G2508" s="30">
        <v>1002</v>
      </c>
      <c r="H2508" s="30">
        <v>4</v>
      </c>
      <c r="I2508" s="30">
        <v>1923.12</v>
      </c>
      <c r="J2508" s="38">
        <v>42692</v>
      </c>
      <c r="K2508" s="30">
        <v>2724</v>
      </c>
      <c r="L2508" s="19">
        <f>DAY(Таблица14[[#This Row],[Д/проводки]])</f>
        <v>18</v>
      </c>
      <c r="M2508" s="19">
        <f>MONTH(Таблица14[[#This Row],[Д/проводки]])</f>
        <v>11</v>
      </c>
      <c r="N2508" s="19">
        <f>YEAR(Таблица14[[#This Row],[Д/проводки]])</f>
        <v>2016</v>
      </c>
    </row>
    <row r="2509" spans="1:14" x14ac:dyDescent="0.25">
      <c r="A2509" s="30">
        <v>799520</v>
      </c>
      <c r="B2509" s="30" t="s">
        <v>925</v>
      </c>
      <c r="C2509" s="16" t="s">
        <v>3144</v>
      </c>
      <c r="D2509" s="16">
        <v>14</v>
      </c>
      <c r="E2509" s="16" t="s">
        <v>2941</v>
      </c>
      <c r="F2509" s="30" t="s">
        <v>811</v>
      </c>
      <c r="G2509" s="30">
        <v>1002</v>
      </c>
      <c r="H2509" s="30">
        <v>1</v>
      </c>
      <c r="I2509" s="30">
        <v>598.16</v>
      </c>
      <c r="J2509" s="38">
        <v>42692</v>
      </c>
      <c r="K2509" s="30">
        <v>894</v>
      </c>
      <c r="L2509" s="19">
        <f>DAY(Таблица14[[#This Row],[Д/проводки]])</f>
        <v>18</v>
      </c>
      <c r="M2509" s="19">
        <f>MONTH(Таблица14[[#This Row],[Д/проводки]])</f>
        <v>11</v>
      </c>
      <c r="N2509" s="19">
        <f>YEAR(Таблица14[[#This Row],[Д/проводки]])</f>
        <v>2016</v>
      </c>
    </row>
    <row r="2510" spans="1:14" x14ac:dyDescent="0.25">
      <c r="A2510" s="30">
        <v>2039696</v>
      </c>
      <c r="B2510" s="30" t="s">
        <v>1028</v>
      </c>
      <c r="C2510" s="16" t="s">
        <v>3016</v>
      </c>
      <c r="D2510" s="16">
        <v>15</v>
      </c>
      <c r="E2510" s="16" t="s">
        <v>2946</v>
      </c>
      <c r="F2510" s="30" t="s">
        <v>811</v>
      </c>
      <c r="G2510" s="30">
        <v>1002</v>
      </c>
      <c r="H2510" s="30">
        <v>4</v>
      </c>
      <c r="I2510" s="30">
        <v>4428.04</v>
      </c>
      <c r="J2510" s="38">
        <v>42692</v>
      </c>
      <c r="K2510" s="30">
        <v>4692</v>
      </c>
      <c r="L2510" s="19">
        <f>DAY(Таблица14[[#This Row],[Д/проводки]])</f>
        <v>18</v>
      </c>
      <c r="M2510" s="19">
        <f>MONTH(Таблица14[[#This Row],[Д/проводки]])</f>
        <v>11</v>
      </c>
      <c r="N2510" s="19">
        <f>YEAR(Таблица14[[#This Row],[Д/проводки]])</f>
        <v>2016</v>
      </c>
    </row>
    <row r="2511" spans="1:14" x14ac:dyDescent="0.25">
      <c r="A2511" s="30">
        <v>12289927</v>
      </c>
      <c r="B2511" s="30" t="s">
        <v>3218</v>
      </c>
      <c r="C2511" s="16" t="s">
        <v>3218</v>
      </c>
      <c r="D2511" s="16" t="s">
        <v>3218</v>
      </c>
      <c r="E2511" s="16" t="s">
        <v>3218</v>
      </c>
      <c r="F2511" s="16" t="s">
        <v>3218</v>
      </c>
      <c r="G2511" s="30">
        <v>1002</v>
      </c>
      <c r="H2511" s="30">
        <v>4</v>
      </c>
      <c r="I2511" s="30">
        <v>6704.8</v>
      </c>
      <c r="J2511" s="38">
        <v>42692</v>
      </c>
      <c r="K2511" s="30">
        <v>9020</v>
      </c>
      <c r="L2511" s="19">
        <f>DAY(Таблица14[[#This Row],[Д/проводки]])</f>
        <v>18</v>
      </c>
      <c r="M2511" s="19">
        <f>MONTH(Таблица14[[#This Row],[Д/проводки]])</f>
        <v>11</v>
      </c>
      <c r="N2511" s="19">
        <f>YEAR(Таблица14[[#This Row],[Д/проводки]])</f>
        <v>2016</v>
      </c>
    </row>
    <row r="2512" spans="1:14" x14ac:dyDescent="0.25">
      <c r="A2512" s="30">
        <v>940253</v>
      </c>
      <c r="B2512" s="30" t="s">
        <v>888</v>
      </c>
      <c r="C2512" s="16" t="s">
        <v>2954</v>
      </c>
      <c r="D2512" s="16">
        <v>15</v>
      </c>
      <c r="E2512" s="16" t="s">
        <v>2937</v>
      </c>
      <c r="F2512" s="30" t="s">
        <v>811</v>
      </c>
      <c r="G2512" s="30">
        <v>1001</v>
      </c>
      <c r="H2512" s="30">
        <v>4</v>
      </c>
      <c r="I2512" s="30">
        <v>4217.12</v>
      </c>
      <c r="J2512" s="38">
        <v>42693</v>
      </c>
      <c r="K2512" s="30">
        <v>6220</v>
      </c>
      <c r="L2512" s="19">
        <f>DAY(Таблица14[[#This Row],[Д/проводки]])</f>
        <v>19</v>
      </c>
      <c r="M2512" s="19">
        <f>MONTH(Таблица14[[#This Row],[Д/проводки]])</f>
        <v>11</v>
      </c>
      <c r="N2512" s="19">
        <f>YEAR(Таблица14[[#This Row],[Д/проводки]])</f>
        <v>2016</v>
      </c>
    </row>
    <row r="2513" spans="1:14" x14ac:dyDescent="0.25">
      <c r="A2513" s="30">
        <v>2039701</v>
      </c>
      <c r="B2513" s="30" t="s">
        <v>1037</v>
      </c>
      <c r="C2513" s="16" t="s">
        <v>3133</v>
      </c>
      <c r="D2513" s="16">
        <v>13</v>
      </c>
      <c r="E2513" s="16" t="s">
        <v>3206</v>
      </c>
      <c r="F2513" s="30" t="s">
        <v>811</v>
      </c>
      <c r="G2513" s="30">
        <v>1001</v>
      </c>
      <c r="H2513" s="30">
        <v>2</v>
      </c>
      <c r="I2513" s="30">
        <v>1003.66</v>
      </c>
      <c r="J2513" s="38">
        <v>42693</v>
      </c>
      <c r="K2513" s="30">
        <v>1492</v>
      </c>
      <c r="L2513" s="19">
        <f>DAY(Таблица14[[#This Row],[Д/проводки]])</f>
        <v>19</v>
      </c>
      <c r="M2513" s="19">
        <f>MONTH(Таблица14[[#This Row],[Д/проводки]])</f>
        <v>11</v>
      </c>
      <c r="N2513" s="19">
        <f>YEAR(Таблица14[[#This Row],[Д/проводки]])</f>
        <v>2016</v>
      </c>
    </row>
    <row r="2514" spans="1:14" x14ac:dyDescent="0.25">
      <c r="A2514" s="30">
        <v>2039703</v>
      </c>
      <c r="B2514" s="30" t="s">
        <v>1042</v>
      </c>
      <c r="C2514" s="16" t="s">
        <v>927</v>
      </c>
      <c r="D2514" s="16">
        <v>14</v>
      </c>
      <c r="E2514" s="16" t="s">
        <v>2941</v>
      </c>
      <c r="F2514" s="30" t="s">
        <v>811</v>
      </c>
      <c r="G2514" s="30">
        <v>1001</v>
      </c>
      <c r="H2514" s="30">
        <v>4</v>
      </c>
      <c r="I2514" s="30">
        <v>2511.56</v>
      </c>
      <c r="J2514" s="38">
        <v>42693</v>
      </c>
      <c r="K2514" s="30">
        <v>3732</v>
      </c>
      <c r="L2514" s="19">
        <f>DAY(Таблица14[[#This Row],[Д/проводки]])</f>
        <v>19</v>
      </c>
      <c r="M2514" s="19">
        <f>MONTH(Таблица14[[#This Row],[Д/проводки]])</f>
        <v>11</v>
      </c>
      <c r="N2514" s="19">
        <f>YEAR(Таблица14[[#This Row],[Д/проводки]])</f>
        <v>2016</v>
      </c>
    </row>
    <row r="2515" spans="1:14" x14ac:dyDescent="0.25">
      <c r="A2515" s="30">
        <v>938153</v>
      </c>
      <c r="B2515" s="30" t="s">
        <v>894</v>
      </c>
      <c r="C2515" s="16" t="s">
        <v>3193</v>
      </c>
      <c r="D2515" s="16">
        <v>16</v>
      </c>
      <c r="E2515" s="16" t="s">
        <v>2950</v>
      </c>
      <c r="F2515" s="30" t="s">
        <v>811</v>
      </c>
      <c r="G2515" s="30">
        <v>1002</v>
      </c>
      <c r="H2515" s="30">
        <v>1</v>
      </c>
      <c r="I2515" s="30">
        <v>1215.03</v>
      </c>
      <c r="J2515" s="38">
        <v>42693</v>
      </c>
      <c r="K2515" s="30">
        <v>1720</v>
      </c>
      <c r="L2515" s="19">
        <f>DAY(Таблица14[[#This Row],[Д/проводки]])</f>
        <v>19</v>
      </c>
      <c r="M2515" s="19">
        <f>MONTH(Таблица14[[#This Row],[Д/проводки]])</f>
        <v>11</v>
      </c>
      <c r="N2515" s="19">
        <f>YEAR(Таблица14[[#This Row],[Д/проводки]])</f>
        <v>2016</v>
      </c>
    </row>
    <row r="2516" spans="1:14" x14ac:dyDescent="0.25">
      <c r="A2516" s="30">
        <v>2039699</v>
      </c>
      <c r="B2516" s="30" t="s">
        <v>1033</v>
      </c>
      <c r="C2516" s="16" t="s">
        <v>904</v>
      </c>
      <c r="D2516" s="16">
        <v>14</v>
      </c>
      <c r="E2516" s="16" t="s">
        <v>2938</v>
      </c>
      <c r="F2516" s="30" t="s">
        <v>811</v>
      </c>
      <c r="G2516" s="30">
        <v>1001</v>
      </c>
      <c r="H2516" s="30">
        <v>4</v>
      </c>
      <c r="I2516" s="30">
        <v>3640.16</v>
      </c>
      <c r="J2516" s="38">
        <v>42694</v>
      </c>
      <c r="K2516" s="30">
        <v>5368</v>
      </c>
      <c r="L2516" s="19">
        <f>DAY(Таблица14[[#This Row],[Д/проводки]])</f>
        <v>20</v>
      </c>
      <c r="M2516" s="19">
        <f>MONTH(Таблица14[[#This Row],[Д/проводки]])</f>
        <v>11</v>
      </c>
      <c r="N2516" s="19">
        <f>YEAR(Таблица14[[#This Row],[Д/проводки]])</f>
        <v>2016</v>
      </c>
    </row>
    <row r="2517" spans="1:14" x14ac:dyDescent="0.25">
      <c r="A2517" s="30">
        <v>2039703</v>
      </c>
      <c r="B2517" s="30" t="s">
        <v>1042</v>
      </c>
      <c r="C2517" s="16" t="s">
        <v>927</v>
      </c>
      <c r="D2517" s="16">
        <v>14</v>
      </c>
      <c r="E2517" s="16" t="s">
        <v>2941</v>
      </c>
      <c r="F2517" s="30" t="s">
        <v>811</v>
      </c>
      <c r="G2517" s="30">
        <v>1001</v>
      </c>
      <c r="H2517" s="30">
        <v>4</v>
      </c>
      <c r="I2517" s="30">
        <v>2511.56</v>
      </c>
      <c r="J2517" s="38">
        <v>42694</v>
      </c>
      <c r="K2517" s="30">
        <v>3732</v>
      </c>
      <c r="L2517" s="19">
        <f>DAY(Таблица14[[#This Row],[Д/проводки]])</f>
        <v>20</v>
      </c>
      <c r="M2517" s="19">
        <f>MONTH(Таблица14[[#This Row],[Д/проводки]])</f>
        <v>11</v>
      </c>
      <c r="N2517" s="19">
        <f>YEAR(Таблица14[[#This Row],[Д/проводки]])</f>
        <v>2016</v>
      </c>
    </row>
    <row r="2518" spans="1:14" x14ac:dyDescent="0.25">
      <c r="A2518" s="30">
        <v>455515</v>
      </c>
      <c r="B2518" s="30" t="s">
        <v>1142</v>
      </c>
      <c r="C2518" s="16" t="s">
        <v>2972</v>
      </c>
      <c r="D2518" s="16">
        <v>15</v>
      </c>
      <c r="E2518" s="16" t="s">
        <v>2971</v>
      </c>
      <c r="F2518" s="30" t="s">
        <v>811</v>
      </c>
      <c r="G2518" s="30">
        <v>1001</v>
      </c>
      <c r="H2518" s="30">
        <v>2</v>
      </c>
      <c r="I2518" s="30">
        <v>2567.08</v>
      </c>
      <c r="J2518" s="38">
        <v>42696</v>
      </c>
      <c r="K2518" s="30">
        <v>3604</v>
      </c>
      <c r="L2518" s="19">
        <f>DAY(Таблица14[[#This Row],[Д/проводки]])</f>
        <v>22</v>
      </c>
      <c r="M2518" s="19">
        <f>MONTH(Таблица14[[#This Row],[Д/проводки]])</f>
        <v>11</v>
      </c>
      <c r="N2518" s="19">
        <f>YEAR(Таблица14[[#This Row],[Д/проводки]])</f>
        <v>2016</v>
      </c>
    </row>
    <row r="2519" spans="1:14" x14ac:dyDescent="0.25">
      <c r="A2519" s="30">
        <v>445810</v>
      </c>
      <c r="B2519" s="30" t="s">
        <v>929</v>
      </c>
      <c r="C2519" s="16" t="s">
        <v>927</v>
      </c>
      <c r="D2519" s="16">
        <v>14</v>
      </c>
      <c r="E2519" s="16" t="s">
        <v>2941</v>
      </c>
      <c r="F2519" s="30" t="s">
        <v>811</v>
      </c>
      <c r="G2519" s="30">
        <v>1002</v>
      </c>
      <c r="H2519" s="30">
        <v>2</v>
      </c>
      <c r="I2519" s="30">
        <v>1274.92</v>
      </c>
      <c r="J2519" s="38">
        <v>42697</v>
      </c>
      <c r="K2519" s="30">
        <v>1880</v>
      </c>
      <c r="L2519" s="19">
        <f>DAY(Таблица14[[#This Row],[Д/проводки]])</f>
        <v>23</v>
      </c>
      <c r="M2519" s="19">
        <f>MONTH(Таблица14[[#This Row],[Д/проводки]])</f>
        <v>11</v>
      </c>
      <c r="N2519" s="19">
        <f>YEAR(Таблица14[[#This Row],[Д/проводки]])</f>
        <v>2016</v>
      </c>
    </row>
    <row r="2520" spans="1:14" x14ac:dyDescent="0.25">
      <c r="A2520" s="30">
        <v>445810</v>
      </c>
      <c r="B2520" s="30" t="s">
        <v>929</v>
      </c>
      <c r="C2520" s="16" t="s">
        <v>927</v>
      </c>
      <c r="D2520" s="16">
        <v>14</v>
      </c>
      <c r="E2520" s="16" t="s">
        <v>2941</v>
      </c>
      <c r="F2520" s="30" t="s">
        <v>811</v>
      </c>
      <c r="G2520" s="30">
        <v>1002</v>
      </c>
      <c r="H2520" s="30">
        <v>1</v>
      </c>
      <c r="I2520" s="30">
        <v>637.46</v>
      </c>
      <c r="J2520" s="38">
        <v>42698</v>
      </c>
      <c r="K2520" s="30">
        <v>940</v>
      </c>
      <c r="L2520" s="19">
        <f>DAY(Таблица14[[#This Row],[Д/проводки]])</f>
        <v>24</v>
      </c>
      <c r="M2520" s="19">
        <f>MONTH(Таблица14[[#This Row],[Д/проводки]])</f>
        <v>11</v>
      </c>
      <c r="N2520" s="19">
        <f>YEAR(Таблица14[[#This Row],[Д/проводки]])</f>
        <v>2016</v>
      </c>
    </row>
    <row r="2521" spans="1:14" x14ac:dyDescent="0.25">
      <c r="A2521" s="30">
        <v>487232</v>
      </c>
      <c r="B2521" s="30" t="s">
        <v>921</v>
      </c>
      <c r="C2521" s="16" t="s">
        <v>3133</v>
      </c>
      <c r="D2521" s="16">
        <v>13</v>
      </c>
      <c r="E2521" s="16" t="s">
        <v>3206</v>
      </c>
      <c r="F2521" s="30" t="s">
        <v>811</v>
      </c>
      <c r="G2521" s="30">
        <v>1002</v>
      </c>
      <c r="H2521" s="30">
        <v>4</v>
      </c>
      <c r="I2521" s="30">
        <v>2099.08</v>
      </c>
      <c r="J2521" s="38">
        <v>42698</v>
      </c>
      <c r="K2521" s="30">
        <v>1668</v>
      </c>
      <c r="L2521" s="19">
        <f>DAY(Таблица14[[#This Row],[Д/проводки]])</f>
        <v>24</v>
      </c>
      <c r="M2521" s="19">
        <f>MONTH(Таблица14[[#This Row],[Д/проводки]])</f>
        <v>11</v>
      </c>
      <c r="N2521" s="19">
        <f>YEAR(Таблица14[[#This Row],[Д/проводки]])</f>
        <v>2016</v>
      </c>
    </row>
    <row r="2522" spans="1:14" x14ac:dyDescent="0.25">
      <c r="A2522" s="30">
        <v>2031424</v>
      </c>
      <c r="B2522" s="30" t="s">
        <v>1016</v>
      </c>
      <c r="C2522" s="16" t="s">
        <v>2997</v>
      </c>
      <c r="D2522" s="16">
        <v>17</v>
      </c>
      <c r="E2522" s="16" t="s">
        <v>2993</v>
      </c>
      <c r="F2522" s="30" t="s">
        <v>810</v>
      </c>
      <c r="G2522" s="30">
        <v>1002</v>
      </c>
      <c r="H2522" s="30">
        <v>4</v>
      </c>
      <c r="I2522" s="30">
        <v>12237.28</v>
      </c>
      <c r="J2522" s="38">
        <v>42698</v>
      </c>
      <c r="K2522" s="30">
        <v>18760</v>
      </c>
      <c r="L2522" s="19">
        <f>DAY(Таблица14[[#This Row],[Д/проводки]])</f>
        <v>24</v>
      </c>
      <c r="M2522" s="19">
        <f>MONTH(Таблица14[[#This Row],[Д/проводки]])</f>
        <v>11</v>
      </c>
      <c r="N2522" s="19">
        <f>YEAR(Таблица14[[#This Row],[Д/проводки]])</f>
        <v>2016</v>
      </c>
    </row>
    <row r="2523" spans="1:14" x14ac:dyDescent="0.25">
      <c r="A2523" s="30">
        <v>37845</v>
      </c>
      <c r="B2523" s="30" t="s">
        <v>520</v>
      </c>
      <c r="C2523" s="16" t="s">
        <v>2980</v>
      </c>
      <c r="D2523" s="16">
        <v>16</v>
      </c>
      <c r="E2523" s="16" t="s">
        <v>2964</v>
      </c>
      <c r="F2523" s="30" t="s">
        <v>810</v>
      </c>
      <c r="G2523" s="30">
        <v>1002</v>
      </c>
      <c r="H2523" s="30">
        <v>4</v>
      </c>
      <c r="I2523" s="30">
        <v>10847.48</v>
      </c>
      <c r="J2523" s="38">
        <v>42699</v>
      </c>
      <c r="K2523" s="30">
        <v>15960</v>
      </c>
      <c r="L2523" s="19">
        <f>DAY(Таблица14[[#This Row],[Д/проводки]])</f>
        <v>25</v>
      </c>
      <c r="M2523" s="19">
        <f>MONTH(Таблица14[[#This Row],[Д/проводки]])</f>
        <v>11</v>
      </c>
      <c r="N2523" s="19">
        <f>YEAR(Таблица14[[#This Row],[Д/проводки]])</f>
        <v>2016</v>
      </c>
    </row>
    <row r="2524" spans="1:14" x14ac:dyDescent="0.25">
      <c r="A2524" s="30">
        <v>684778</v>
      </c>
      <c r="B2524" s="30" t="s">
        <v>741</v>
      </c>
      <c r="C2524" s="16" t="s">
        <v>3201</v>
      </c>
      <c r="D2524" s="16">
        <v>17</v>
      </c>
      <c r="E2524" s="16" t="s">
        <v>2993</v>
      </c>
      <c r="F2524" s="30" t="s">
        <v>810</v>
      </c>
      <c r="G2524" s="30">
        <v>1002</v>
      </c>
      <c r="H2524" s="30">
        <v>4</v>
      </c>
      <c r="I2524" s="30">
        <v>17491.52</v>
      </c>
      <c r="J2524" s="38">
        <v>42699</v>
      </c>
      <c r="K2524" s="30">
        <v>11980</v>
      </c>
      <c r="L2524" s="19">
        <f>DAY(Таблица14[[#This Row],[Д/проводки]])</f>
        <v>25</v>
      </c>
      <c r="M2524" s="19">
        <f>MONTH(Таблица14[[#This Row],[Д/проводки]])</f>
        <v>11</v>
      </c>
      <c r="N2524" s="19">
        <f>YEAR(Таблица14[[#This Row],[Д/проводки]])</f>
        <v>2016</v>
      </c>
    </row>
    <row r="2525" spans="1:14" x14ac:dyDescent="0.25">
      <c r="A2525" s="30">
        <v>2039701</v>
      </c>
      <c r="B2525" s="30" t="s">
        <v>1037</v>
      </c>
      <c r="C2525" s="16" t="s">
        <v>3133</v>
      </c>
      <c r="D2525" s="16">
        <v>13</v>
      </c>
      <c r="E2525" s="16" t="s">
        <v>3206</v>
      </c>
      <c r="F2525" s="30" t="s">
        <v>811</v>
      </c>
      <c r="G2525" s="30">
        <v>1001</v>
      </c>
      <c r="H2525" s="30">
        <v>4</v>
      </c>
      <c r="I2525" s="30">
        <v>2007.32</v>
      </c>
      <c r="J2525" s="38">
        <v>42700</v>
      </c>
      <c r="K2525" s="30">
        <v>2984</v>
      </c>
      <c r="L2525" s="19">
        <f>DAY(Таблица14[[#This Row],[Д/проводки]])</f>
        <v>26</v>
      </c>
      <c r="M2525" s="19">
        <f>MONTH(Таблица14[[#This Row],[Д/проводки]])</f>
        <v>11</v>
      </c>
      <c r="N2525" s="19">
        <f>YEAR(Таблица14[[#This Row],[Д/проводки]])</f>
        <v>2016</v>
      </c>
    </row>
    <row r="2526" spans="1:14" x14ac:dyDescent="0.25">
      <c r="A2526" s="30">
        <v>405336</v>
      </c>
      <c r="B2526" s="30" t="s">
        <v>44</v>
      </c>
      <c r="C2526" s="16" t="s">
        <v>2961</v>
      </c>
      <c r="D2526" s="16">
        <v>14</v>
      </c>
      <c r="E2526" s="16" t="s">
        <v>2938</v>
      </c>
      <c r="F2526" s="30" t="s">
        <v>810</v>
      </c>
      <c r="G2526" s="30">
        <v>1001</v>
      </c>
      <c r="H2526" s="30">
        <v>2</v>
      </c>
      <c r="I2526" s="30">
        <v>3703.38</v>
      </c>
      <c r="J2526" s="38">
        <v>42701</v>
      </c>
      <c r="K2526" s="30">
        <v>5580</v>
      </c>
      <c r="L2526" s="19">
        <f>DAY(Таблица14[[#This Row],[Д/проводки]])</f>
        <v>27</v>
      </c>
      <c r="M2526" s="19">
        <f>MONTH(Таблица14[[#This Row],[Д/проводки]])</f>
        <v>11</v>
      </c>
      <c r="N2526" s="19">
        <f>YEAR(Таблица14[[#This Row],[Д/проводки]])</f>
        <v>2016</v>
      </c>
    </row>
    <row r="2527" spans="1:14" x14ac:dyDescent="0.25">
      <c r="A2527" s="30">
        <v>2039704</v>
      </c>
      <c r="B2527" s="30" t="s">
        <v>1041</v>
      </c>
      <c r="C2527" s="16" t="s">
        <v>899</v>
      </c>
      <c r="D2527" s="16">
        <v>14</v>
      </c>
      <c r="E2527" s="16" t="s">
        <v>2938</v>
      </c>
      <c r="F2527" s="30" t="s">
        <v>811</v>
      </c>
      <c r="G2527" s="30">
        <v>1001</v>
      </c>
      <c r="H2527" s="30">
        <v>4</v>
      </c>
      <c r="I2527" s="30">
        <v>3535.96</v>
      </c>
      <c r="J2527" s="38">
        <v>42701</v>
      </c>
      <c r="K2527" s="30">
        <v>5032</v>
      </c>
      <c r="L2527" s="19">
        <f>DAY(Таблица14[[#This Row],[Д/проводки]])</f>
        <v>27</v>
      </c>
      <c r="M2527" s="19">
        <f>MONTH(Таблица14[[#This Row],[Д/проводки]])</f>
        <v>11</v>
      </c>
      <c r="N2527" s="19">
        <f>YEAR(Таблица14[[#This Row],[Д/проводки]])</f>
        <v>2016</v>
      </c>
    </row>
    <row r="2528" spans="1:14" x14ac:dyDescent="0.25">
      <c r="A2528" s="30">
        <v>2039702</v>
      </c>
      <c r="B2528" s="30" t="s">
        <v>1039</v>
      </c>
      <c r="C2528" s="16" t="s">
        <v>3129</v>
      </c>
      <c r="D2528" s="16">
        <v>13</v>
      </c>
      <c r="E2528" s="16" t="s">
        <v>3206</v>
      </c>
      <c r="F2528" s="30" t="s">
        <v>811</v>
      </c>
      <c r="G2528" s="30">
        <v>1002</v>
      </c>
      <c r="H2528" s="30">
        <v>2</v>
      </c>
      <c r="I2528" s="30">
        <v>996.49</v>
      </c>
      <c r="J2528" s="38">
        <v>42701</v>
      </c>
      <c r="K2528" s="30">
        <v>1512</v>
      </c>
      <c r="L2528" s="19">
        <f>DAY(Таблица14[[#This Row],[Д/проводки]])</f>
        <v>27</v>
      </c>
      <c r="M2528" s="19">
        <f>MONTH(Таблица14[[#This Row],[Д/проводки]])</f>
        <v>11</v>
      </c>
      <c r="N2528" s="19">
        <f>YEAR(Таблица14[[#This Row],[Д/проводки]])</f>
        <v>2016</v>
      </c>
    </row>
    <row r="2529" spans="1:14" x14ac:dyDescent="0.25">
      <c r="A2529" s="30">
        <v>2039705</v>
      </c>
      <c r="B2529" s="30" t="s">
        <v>1045</v>
      </c>
      <c r="C2529" s="16" t="s">
        <v>877</v>
      </c>
      <c r="D2529" s="16">
        <v>16</v>
      </c>
      <c r="E2529" s="16" t="s">
        <v>2950</v>
      </c>
      <c r="F2529" s="30" t="s">
        <v>811</v>
      </c>
      <c r="G2529" s="30">
        <v>1002</v>
      </c>
      <c r="H2529" s="30">
        <v>4</v>
      </c>
      <c r="I2529" s="30">
        <v>5350.4</v>
      </c>
      <c r="J2529" s="38">
        <v>42701</v>
      </c>
      <c r="K2529" s="30">
        <v>5668</v>
      </c>
      <c r="L2529" s="19">
        <f>DAY(Таблица14[[#This Row],[Д/проводки]])</f>
        <v>27</v>
      </c>
      <c r="M2529" s="19">
        <f>MONTH(Таблица14[[#This Row],[Д/проводки]])</f>
        <v>11</v>
      </c>
      <c r="N2529" s="19">
        <f>YEAR(Таблица14[[#This Row],[Д/проводки]])</f>
        <v>2016</v>
      </c>
    </row>
    <row r="2530" spans="1:14" x14ac:dyDescent="0.25">
      <c r="A2530" s="30">
        <v>685043</v>
      </c>
      <c r="B2530" s="30" t="s">
        <v>950</v>
      </c>
      <c r="C2530" s="16" t="s">
        <v>2956</v>
      </c>
      <c r="D2530" s="16">
        <v>15</v>
      </c>
      <c r="E2530" s="16" t="s">
        <v>2948</v>
      </c>
      <c r="F2530" s="30" t="s">
        <v>811</v>
      </c>
      <c r="G2530" s="30">
        <v>1001</v>
      </c>
      <c r="H2530" s="30">
        <v>1</v>
      </c>
      <c r="I2530" s="30">
        <v>708.72</v>
      </c>
      <c r="J2530" s="38">
        <v>42703</v>
      </c>
      <c r="K2530" s="30">
        <v>1086</v>
      </c>
      <c r="L2530" s="19">
        <f>DAY(Таблица14[[#This Row],[Д/проводки]])</f>
        <v>29</v>
      </c>
      <c r="M2530" s="19">
        <f>MONTH(Таблица14[[#This Row],[Д/проводки]])</f>
        <v>11</v>
      </c>
      <c r="N2530" s="19">
        <f>YEAR(Таблица14[[#This Row],[Д/проводки]])</f>
        <v>2016</v>
      </c>
    </row>
    <row r="2531" spans="1:14" x14ac:dyDescent="0.25">
      <c r="A2531" s="30">
        <v>408797</v>
      </c>
      <c r="B2531" s="30" t="s">
        <v>63</v>
      </c>
      <c r="C2531" s="16" t="s">
        <v>2953</v>
      </c>
      <c r="D2531" s="16">
        <v>14</v>
      </c>
      <c r="E2531" s="16" t="s">
        <v>2938</v>
      </c>
      <c r="F2531" s="30" t="s">
        <v>810</v>
      </c>
      <c r="G2531" s="30">
        <v>1001</v>
      </c>
      <c r="H2531" s="30">
        <v>4</v>
      </c>
      <c r="I2531" s="30">
        <v>7152.56</v>
      </c>
      <c r="J2531" s="38">
        <v>42705</v>
      </c>
      <c r="K2531" s="30">
        <v>11160</v>
      </c>
      <c r="L2531" s="19">
        <f>DAY(Таблица14[[#This Row],[Д/проводки]])</f>
        <v>1</v>
      </c>
      <c r="M2531" s="19">
        <f>MONTH(Таблица14[[#This Row],[Д/проводки]])</f>
        <v>12</v>
      </c>
      <c r="N2531" s="19">
        <f>YEAR(Таблица14[[#This Row],[Д/проводки]])</f>
        <v>2016</v>
      </c>
    </row>
    <row r="2532" spans="1:14" x14ac:dyDescent="0.25">
      <c r="A2532" s="30">
        <v>447809</v>
      </c>
      <c r="B2532" s="30" t="s">
        <v>873</v>
      </c>
      <c r="C2532" s="16" t="s">
        <v>872</v>
      </c>
      <c r="D2532" s="16">
        <v>15</v>
      </c>
      <c r="E2532" s="16" t="s">
        <v>2948</v>
      </c>
      <c r="F2532" s="30" t="s">
        <v>811</v>
      </c>
      <c r="G2532" s="30">
        <v>1001</v>
      </c>
      <c r="H2532" s="30">
        <v>1</v>
      </c>
      <c r="I2532" s="30">
        <v>1225.3599999999999</v>
      </c>
      <c r="J2532" s="38">
        <v>42705</v>
      </c>
      <c r="K2532" s="30">
        <v>1807</v>
      </c>
      <c r="L2532" s="19">
        <f>DAY(Таблица14[[#This Row],[Д/проводки]])</f>
        <v>1</v>
      </c>
      <c r="M2532" s="19">
        <f>MONTH(Таблица14[[#This Row],[Д/проводки]])</f>
        <v>12</v>
      </c>
      <c r="N2532" s="19">
        <f>YEAR(Таблица14[[#This Row],[Д/проводки]])</f>
        <v>2016</v>
      </c>
    </row>
    <row r="2533" spans="1:14" x14ac:dyDescent="0.25">
      <c r="A2533" s="30">
        <v>487232</v>
      </c>
      <c r="B2533" s="30" t="s">
        <v>921</v>
      </c>
      <c r="C2533" s="16" t="s">
        <v>3133</v>
      </c>
      <c r="D2533" s="16">
        <v>13</v>
      </c>
      <c r="E2533" s="16" t="s">
        <v>3206</v>
      </c>
      <c r="F2533" s="30" t="s">
        <v>811</v>
      </c>
      <c r="G2533" s="30">
        <v>1001</v>
      </c>
      <c r="H2533" s="30">
        <v>1</v>
      </c>
      <c r="I2533" s="30">
        <v>526.79</v>
      </c>
      <c r="J2533" s="38">
        <v>42706</v>
      </c>
      <c r="K2533" s="30">
        <v>777</v>
      </c>
      <c r="L2533" s="19">
        <f>DAY(Таблица14[[#This Row],[Д/проводки]])</f>
        <v>2</v>
      </c>
      <c r="M2533" s="19">
        <f>MONTH(Таблица14[[#This Row],[Д/проводки]])</f>
        <v>12</v>
      </c>
      <c r="N2533" s="19">
        <f>YEAR(Таблица14[[#This Row],[Д/проводки]])</f>
        <v>2016</v>
      </c>
    </row>
    <row r="2534" spans="1:14" x14ac:dyDescent="0.25">
      <c r="A2534" s="30">
        <v>940253</v>
      </c>
      <c r="B2534" s="30" t="s">
        <v>888</v>
      </c>
      <c r="C2534" s="16" t="s">
        <v>2954</v>
      </c>
      <c r="D2534" s="16">
        <v>15</v>
      </c>
      <c r="E2534" s="16" t="s">
        <v>2937</v>
      </c>
      <c r="F2534" s="30" t="s">
        <v>811</v>
      </c>
      <c r="G2534" s="30">
        <v>1002</v>
      </c>
      <c r="H2534" s="30">
        <v>4</v>
      </c>
      <c r="I2534" s="30">
        <v>4217.84</v>
      </c>
      <c r="J2534" s="38">
        <v>42706</v>
      </c>
      <c r="K2534" s="30">
        <v>6220</v>
      </c>
      <c r="L2534" s="19">
        <f>DAY(Таблица14[[#This Row],[Д/проводки]])</f>
        <v>2</v>
      </c>
      <c r="M2534" s="19">
        <f>MONTH(Таблица14[[#This Row],[Д/проводки]])</f>
        <v>12</v>
      </c>
      <c r="N2534" s="19">
        <f>YEAR(Таблица14[[#This Row],[Д/проводки]])</f>
        <v>2016</v>
      </c>
    </row>
    <row r="2535" spans="1:14" x14ac:dyDescent="0.25">
      <c r="A2535" s="30">
        <v>12292685</v>
      </c>
      <c r="B2535" s="30" t="s">
        <v>3218</v>
      </c>
      <c r="C2535" s="16" t="s">
        <v>3218</v>
      </c>
      <c r="D2535" s="16" t="s">
        <v>3218</v>
      </c>
      <c r="E2535" s="16" t="s">
        <v>3218</v>
      </c>
      <c r="F2535" s="16" t="s">
        <v>3218</v>
      </c>
      <c r="G2535" s="30">
        <v>1002</v>
      </c>
      <c r="H2535" s="30">
        <v>5</v>
      </c>
      <c r="I2535" s="30">
        <v>18305</v>
      </c>
      <c r="J2535" s="38">
        <v>42706</v>
      </c>
      <c r="K2535" s="30">
        <v>23625</v>
      </c>
      <c r="L2535" s="19">
        <f>DAY(Таблица14[[#This Row],[Д/проводки]])</f>
        <v>2</v>
      </c>
      <c r="M2535" s="19">
        <f>MONTH(Таблица14[[#This Row],[Д/проводки]])</f>
        <v>12</v>
      </c>
      <c r="N2535" s="19">
        <f>YEAR(Таблица14[[#This Row],[Д/проводки]])</f>
        <v>2016</v>
      </c>
    </row>
    <row r="2536" spans="1:14" x14ac:dyDescent="0.25">
      <c r="A2536" s="30">
        <v>941621</v>
      </c>
      <c r="B2536" s="30" t="s">
        <v>173</v>
      </c>
      <c r="C2536" s="16" t="s">
        <v>2954</v>
      </c>
      <c r="D2536" s="16">
        <v>15</v>
      </c>
      <c r="E2536" s="16" t="s">
        <v>2937</v>
      </c>
      <c r="F2536" s="30" t="s">
        <v>810</v>
      </c>
      <c r="G2536" s="30">
        <v>1001</v>
      </c>
      <c r="H2536" s="30">
        <v>4</v>
      </c>
      <c r="I2536" s="30">
        <v>9000</v>
      </c>
      <c r="J2536" s="38">
        <v>42707</v>
      </c>
      <c r="K2536" s="30">
        <v>13160</v>
      </c>
      <c r="L2536" s="19">
        <f>DAY(Таблица14[[#This Row],[Д/проводки]])</f>
        <v>3</v>
      </c>
      <c r="M2536" s="19">
        <f>MONTH(Таблица14[[#This Row],[Д/проводки]])</f>
        <v>12</v>
      </c>
      <c r="N2536" s="19">
        <f>YEAR(Таблица14[[#This Row],[Д/проводки]])</f>
        <v>2016</v>
      </c>
    </row>
    <row r="2537" spans="1:14" x14ac:dyDescent="0.25">
      <c r="A2537" s="30">
        <v>2039150</v>
      </c>
      <c r="B2537" s="30" t="s">
        <v>864</v>
      </c>
      <c r="C2537" s="16" t="s">
        <v>2940</v>
      </c>
      <c r="D2537" s="16">
        <v>15</v>
      </c>
      <c r="E2537" s="16" t="s">
        <v>2937</v>
      </c>
      <c r="F2537" s="30" t="s">
        <v>811</v>
      </c>
      <c r="G2537" s="30">
        <v>1001</v>
      </c>
      <c r="H2537" s="30">
        <v>4</v>
      </c>
      <c r="I2537" s="30">
        <v>4134.24</v>
      </c>
      <c r="J2537" s="38">
        <v>42707</v>
      </c>
      <c r="K2537" s="30">
        <v>5996</v>
      </c>
      <c r="L2537" s="19">
        <f>DAY(Таблица14[[#This Row],[Д/проводки]])</f>
        <v>3</v>
      </c>
      <c r="M2537" s="19">
        <f>MONTH(Таблица14[[#This Row],[Д/проводки]])</f>
        <v>12</v>
      </c>
      <c r="N2537" s="19">
        <f>YEAR(Таблица14[[#This Row],[Д/проводки]])</f>
        <v>2016</v>
      </c>
    </row>
    <row r="2538" spans="1:14" x14ac:dyDescent="0.25">
      <c r="A2538" s="30">
        <v>2039701</v>
      </c>
      <c r="B2538" s="30" t="s">
        <v>1037</v>
      </c>
      <c r="C2538" s="16" t="s">
        <v>3133</v>
      </c>
      <c r="D2538" s="16">
        <v>13</v>
      </c>
      <c r="E2538" s="16" t="s">
        <v>3206</v>
      </c>
      <c r="F2538" s="30" t="s">
        <v>811</v>
      </c>
      <c r="G2538" s="30">
        <v>1001</v>
      </c>
      <c r="H2538" s="30">
        <v>4</v>
      </c>
      <c r="I2538" s="30">
        <v>2007.32</v>
      </c>
      <c r="J2538" s="38">
        <v>42707</v>
      </c>
      <c r="K2538" s="30">
        <v>2984</v>
      </c>
      <c r="L2538" s="19">
        <f>DAY(Таблица14[[#This Row],[Д/проводки]])</f>
        <v>3</v>
      </c>
      <c r="M2538" s="19">
        <f>MONTH(Таблица14[[#This Row],[Д/проводки]])</f>
        <v>12</v>
      </c>
      <c r="N2538" s="19">
        <f>YEAR(Таблица14[[#This Row],[Д/проводки]])</f>
        <v>2016</v>
      </c>
    </row>
    <row r="2539" spans="1:14" x14ac:dyDescent="0.25">
      <c r="A2539" s="30">
        <v>2039703</v>
      </c>
      <c r="B2539" s="30" t="s">
        <v>1042</v>
      </c>
      <c r="C2539" s="16" t="s">
        <v>927</v>
      </c>
      <c r="D2539" s="16">
        <v>14</v>
      </c>
      <c r="E2539" s="16" t="s">
        <v>2941</v>
      </c>
      <c r="F2539" s="30" t="s">
        <v>811</v>
      </c>
      <c r="G2539" s="30">
        <v>1001</v>
      </c>
      <c r="H2539" s="30">
        <v>2</v>
      </c>
      <c r="I2539" s="30">
        <v>1255.78</v>
      </c>
      <c r="J2539" s="38">
        <v>42707</v>
      </c>
      <c r="K2539" s="30">
        <v>1866</v>
      </c>
      <c r="L2539" s="19">
        <f>DAY(Таблица14[[#This Row],[Д/проводки]])</f>
        <v>3</v>
      </c>
      <c r="M2539" s="19">
        <f>MONTH(Таблица14[[#This Row],[Д/проводки]])</f>
        <v>12</v>
      </c>
      <c r="N2539" s="19">
        <f>YEAR(Таблица14[[#This Row],[Д/проводки]])</f>
        <v>2016</v>
      </c>
    </row>
    <row r="2540" spans="1:14" x14ac:dyDescent="0.25">
      <c r="A2540" s="30">
        <v>445810</v>
      </c>
      <c r="B2540" s="30" t="s">
        <v>929</v>
      </c>
      <c r="C2540" s="16" t="s">
        <v>927</v>
      </c>
      <c r="D2540" s="16">
        <v>14</v>
      </c>
      <c r="E2540" s="16" t="s">
        <v>2941</v>
      </c>
      <c r="F2540" s="30" t="s">
        <v>811</v>
      </c>
      <c r="G2540" s="30">
        <v>1002</v>
      </c>
      <c r="H2540" s="30">
        <v>4</v>
      </c>
      <c r="I2540" s="30">
        <v>2549.84</v>
      </c>
      <c r="J2540" s="38">
        <v>42707</v>
      </c>
      <c r="K2540" s="30">
        <v>3760</v>
      </c>
      <c r="L2540" s="19">
        <f>DAY(Таблица14[[#This Row],[Д/проводки]])</f>
        <v>3</v>
      </c>
      <c r="M2540" s="19">
        <f>MONTH(Таблица14[[#This Row],[Д/проводки]])</f>
        <v>12</v>
      </c>
      <c r="N2540" s="19">
        <f>YEAR(Таблица14[[#This Row],[Д/проводки]])</f>
        <v>2016</v>
      </c>
    </row>
    <row r="2541" spans="1:14" x14ac:dyDescent="0.25">
      <c r="A2541" s="30">
        <v>445811</v>
      </c>
      <c r="B2541" s="30" t="s">
        <v>921</v>
      </c>
      <c r="C2541" s="16" t="s">
        <v>3133</v>
      </c>
      <c r="D2541" s="16">
        <v>13</v>
      </c>
      <c r="E2541" s="16" t="s">
        <v>3206</v>
      </c>
      <c r="F2541" s="30" t="s">
        <v>811</v>
      </c>
      <c r="G2541" s="30">
        <v>1001</v>
      </c>
      <c r="H2541" s="30">
        <v>4</v>
      </c>
      <c r="I2541" s="30">
        <v>2021.8</v>
      </c>
      <c r="J2541" s="38">
        <v>42708</v>
      </c>
      <c r="K2541" s="30">
        <v>2848</v>
      </c>
      <c r="L2541" s="19">
        <f>DAY(Таблица14[[#This Row],[Д/проводки]])</f>
        <v>4</v>
      </c>
      <c r="M2541" s="19">
        <f>MONTH(Таблица14[[#This Row],[Д/проводки]])</f>
        <v>12</v>
      </c>
      <c r="N2541" s="19">
        <f>YEAR(Таблица14[[#This Row],[Д/проводки]])</f>
        <v>2016</v>
      </c>
    </row>
    <row r="2542" spans="1:14" x14ac:dyDescent="0.25">
      <c r="A2542" s="30">
        <v>2039703</v>
      </c>
      <c r="B2542" s="30" t="s">
        <v>1042</v>
      </c>
      <c r="C2542" s="16" t="s">
        <v>927</v>
      </c>
      <c r="D2542" s="16">
        <v>14</v>
      </c>
      <c r="E2542" s="16" t="s">
        <v>2941</v>
      </c>
      <c r="F2542" s="30" t="s">
        <v>811</v>
      </c>
      <c r="G2542" s="30">
        <v>1001</v>
      </c>
      <c r="H2542" s="30">
        <v>4</v>
      </c>
      <c r="I2542" s="30">
        <v>2511.56</v>
      </c>
      <c r="J2542" s="38">
        <v>42708</v>
      </c>
      <c r="K2542" s="30">
        <v>3732</v>
      </c>
      <c r="L2542" s="19">
        <f>DAY(Таблица14[[#This Row],[Д/проводки]])</f>
        <v>4</v>
      </c>
      <c r="M2542" s="19">
        <f>MONTH(Таблица14[[#This Row],[Д/проводки]])</f>
        <v>12</v>
      </c>
      <c r="N2542" s="19">
        <f>YEAR(Таблица14[[#This Row],[Д/проводки]])</f>
        <v>2016</v>
      </c>
    </row>
    <row r="2543" spans="1:14" x14ac:dyDescent="0.25">
      <c r="A2543" s="30">
        <v>487232</v>
      </c>
      <c r="B2543" s="30" t="s">
        <v>921</v>
      </c>
      <c r="C2543" s="16" t="s">
        <v>3133</v>
      </c>
      <c r="D2543" s="16">
        <v>13</v>
      </c>
      <c r="E2543" s="16" t="s">
        <v>3206</v>
      </c>
      <c r="F2543" s="30" t="s">
        <v>811</v>
      </c>
      <c r="G2543" s="30">
        <v>1002</v>
      </c>
      <c r="H2543" s="30">
        <v>4</v>
      </c>
      <c r="I2543" s="30">
        <v>2099.04</v>
      </c>
      <c r="J2543" s="38">
        <v>42708</v>
      </c>
      <c r="K2543" s="30">
        <v>3108</v>
      </c>
      <c r="L2543" s="19">
        <f>DAY(Таблица14[[#This Row],[Д/проводки]])</f>
        <v>4</v>
      </c>
      <c r="M2543" s="19">
        <f>MONTH(Таблица14[[#This Row],[Д/проводки]])</f>
        <v>12</v>
      </c>
      <c r="N2543" s="19">
        <f>YEAR(Таблица14[[#This Row],[Д/проводки]])</f>
        <v>2016</v>
      </c>
    </row>
    <row r="2544" spans="1:14" x14ac:dyDescent="0.25">
      <c r="A2544" s="30">
        <v>2039701</v>
      </c>
      <c r="B2544" s="30" t="s">
        <v>1037</v>
      </c>
      <c r="C2544" s="16" t="s">
        <v>3133</v>
      </c>
      <c r="D2544" s="16">
        <v>13</v>
      </c>
      <c r="E2544" s="16" t="s">
        <v>3206</v>
      </c>
      <c r="F2544" s="30" t="s">
        <v>811</v>
      </c>
      <c r="G2544" s="30">
        <v>1001</v>
      </c>
      <c r="H2544" s="30">
        <v>2</v>
      </c>
      <c r="I2544" s="30">
        <v>1003.66</v>
      </c>
      <c r="J2544" s="38">
        <v>42709</v>
      </c>
      <c r="K2544" s="30">
        <v>1492</v>
      </c>
      <c r="L2544" s="19">
        <f>DAY(Таблица14[[#This Row],[Д/проводки]])</f>
        <v>5</v>
      </c>
      <c r="M2544" s="19">
        <f>MONTH(Таблица14[[#This Row],[Д/проводки]])</f>
        <v>12</v>
      </c>
      <c r="N2544" s="19">
        <f>YEAR(Таблица14[[#This Row],[Д/проводки]])</f>
        <v>2016</v>
      </c>
    </row>
    <row r="2545" spans="1:14" x14ac:dyDescent="0.25">
      <c r="A2545" s="30">
        <v>2039703</v>
      </c>
      <c r="B2545" s="30" t="s">
        <v>1042</v>
      </c>
      <c r="C2545" s="16" t="s">
        <v>927</v>
      </c>
      <c r="D2545" s="16">
        <v>14</v>
      </c>
      <c r="E2545" s="16" t="s">
        <v>2941</v>
      </c>
      <c r="F2545" s="30" t="s">
        <v>811</v>
      </c>
      <c r="G2545" s="30">
        <v>1001</v>
      </c>
      <c r="H2545" s="30">
        <v>4</v>
      </c>
      <c r="I2545" s="30">
        <v>2511.56</v>
      </c>
      <c r="J2545" s="38">
        <v>42709</v>
      </c>
      <c r="K2545" s="30">
        <v>3732</v>
      </c>
      <c r="L2545" s="19">
        <f>DAY(Таблица14[[#This Row],[Д/проводки]])</f>
        <v>5</v>
      </c>
      <c r="M2545" s="19">
        <f>MONTH(Таблица14[[#This Row],[Д/проводки]])</f>
        <v>12</v>
      </c>
      <c r="N2545" s="19">
        <f>YEAR(Таблица14[[#This Row],[Д/проводки]])</f>
        <v>2016</v>
      </c>
    </row>
    <row r="2546" spans="1:14" x14ac:dyDescent="0.25">
      <c r="A2546" s="30">
        <v>2039701</v>
      </c>
      <c r="B2546" s="30" t="s">
        <v>1037</v>
      </c>
      <c r="C2546" s="16" t="s">
        <v>3133</v>
      </c>
      <c r="D2546" s="16">
        <v>13</v>
      </c>
      <c r="E2546" s="16" t="s">
        <v>3206</v>
      </c>
      <c r="F2546" s="30" t="s">
        <v>811</v>
      </c>
      <c r="G2546" s="30">
        <v>1001</v>
      </c>
      <c r="H2546" s="30">
        <v>2</v>
      </c>
      <c r="I2546" s="30">
        <v>1003.66</v>
      </c>
      <c r="J2546" s="38">
        <v>42710</v>
      </c>
      <c r="K2546" s="30">
        <v>1492</v>
      </c>
      <c r="L2546" s="19">
        <f>DAY(Таблица14[[#This Row],[Д/проводки]])</f>
        <v>6</v>
      </c>
      <c r="M2546" s="19">
        <f>MONTH(Таблица14[[#This Row],[Д/проводки]])</f>
        <v>12</v>
      </c>
      <c r="N2546" s="19">
        <f>YEAR(Таблица14[[#This Row],[Д/проводки]])</f>
        <v>2016</v>
      </c>
    </row>
    <row r="2547" spans="1:14" x14ac:dyDescent="0.25">
      <c r="A2547" s="30">
        <v>876269</v>
      </c>
      <c r="B2547" s="30" t="s">
        <v>922</v>
      </c>
      <c r="C2547" s="16" t="s">
        <v>3133</v>
      </c>
      <c r="D2547" s="16">
        <v>13</v>
      </c>
      <c r="E2547" s="16" t="s">
        <v>3206</v>
      </c>
      <c r="F2547" s="30" t="s">
        <v>811</v>
      </c>
      <c r="G2547" s="30">
        <v>1001</v>
      </c>
      <c r="H2547" s="30">
        <v>2</v>
      </c>
      <c r="I2547" s="30">
        <v>1053.58</v>
      </c>
      <c r="J2547" s="38">
        <v>42711</v>
      </c>
      <c r="K2547" s="30">
        <v>1554</v>
      </c>
      <c r="L2547" s="19">
        <f>DAY(Таблица14[[#This Row],[Д/проводки]])</f>
        <v>7</v>
      </c>
      <c r="M2547" s="19">
        <f>MONTH(Таблица14[[#This Row],[Д/проводки]])</f>
        <v>12</v>
      </c>
      <c r="N2547" s="19">
        <f>YEAR(Таблица14[[#This Row],[Д/проводки]])</f>
        <v>2016</v>
      </c>
    </row>
    <row r="2548" spans="1:14" x14ac:dyDescent="0.25">
      <c r="A2548" s="30">
        <v>487232</v>
      </c>
      <c r="B2548" s="30" t="s">
        <v>921</v>
      </c>
      <c r="C2548" s="16" t="s">
        <v>3133</v>
      </c>
      <c r="D2548" s="16">
        <v>13</v>
      </c>
      <c r="E2548" s="16" t="s">
        <v>3206</v>
      </c>
      <c r="F2548" s="30" t="s">
        <v>811</v>
      </c>
      <c r="G2548" s="30">
        <v>1001</v>
      </c>
      <c r="H2548" s="30">
        <v>2</v>
      </c>
      <c r="I2548" s="30">
        <v>1053.58</v>
      </c>
      <c r="J2548" s="38">
        <v>42712</v>
      </c>
      <c r="K2548" s="30">
        <v>834</v>
      </c>
      <c r="L2548" s="19">
        <f>DAY(Таблица14[[#This Row],[Д/проводки]])</f>
        <v>8</v>
      </c>
      <c r="M2548" s="19">
        <f>MONTH(Таблица14[[#This Row],[Д/проводки]])</f>
        <v>12</v>
      </c>
      <c r="N2548" s="19">
        <f>YEAR(Таблица14[[#This Row],[Д/проводки]])</f>
        <v>2016</v>
      </c>
    </row>
    <row r="2549" spans="1:14" x14ac:dyDescent="0.25">
      <c r="A2549" s="30">
        <v>665764</v>
      </c>
      <c r="B2549" s="30" t="s">
        <v>714</v>
      </c>
      <c r="C2549" s="16" t="s">
        <v>2951</v>
      </c>
      <c r="D2549" s="16">
        <v>16</v>
      </c>
      <c r="E2549" s="16" t="s">
        <v>2950</v>
      </c>
      <c r="F2549" s="30" t="s">
        <v>810</v>
      </c>
      <c r="G2549" s="30">
        <v>1002</v>
      </c>
      <c r="H2549" s="30">
        <v>1</v>
      </c>
      <c r="I2549" s="30">
        <v>2500</v>
      </c>
      <c r="J2549" s="38">
        <v>42712</v>
      </c>
      <c r="K2549" s="30">
        <v>3990</v>
      </c>
      <c r="L2549" s="19">
        <f>DAY(Таблица14[[#This Row],[Д/проводки]])</f>
        <v>8</v>
      </c>
      <c r="M2549" s="19">
        <f>MONTH(Таблица14[[#This Row],[Д/проводки]])</f>
        <v>12</v>
      </c>
      <c r="N2549" s="19">
        <f>YEAR(Таблица14[[#This Row],[Д/проводки]])</f>
        <v>2016</v>
      </c>
    </row>
    <row r="2550" spans="1:14" x14ac:dyDescent="0.25">
      <c r="A2550" s="30">
        <v>487234</v>
      </c>
      <c r="B2550" s="30" t="s">
        <v>953</v>
      </c>
      <c r="C2550" s="16" t="s">
        <v>2625</v>
      </c>
      <c r="D2550" s="16">
        <v>16</v>
      </c>
      <c r="E2550" s="16" t="s">
        <v>2974</v>
      </c>
      <c r="F2550" s="30" t="s">
        <v>811</v>
      </c>
      <c r="G2550" s="30">
        <v>1002</v>
      </c>
      <c r="H2550" s="30">
        <v>2</v>
      </c>
      <c r="I2550" s="30">
        <v>2675.2</v>
      </c>
      <c r="J2550" s="38">
        <v>42713</v>
      </c>
      <c r="K2550" s="30">
        <v>2834</v>
      </c>
      <c r="L2550" s="19">
        <f>DAY(Таблица14[[#This Row],[Д/проводки]])</f>
        <v>9</v>
      </c>
      <c r="M2550" s="19">
        <f>MONTH(Таблица14[[#This Row],[Д/проводки]])</f>
        <v>12</v>
      </c>
      <c r="N2550" s="19">
        <f>YEAR(Таблица14[[#This Row],[Д/проводки]])</f>
        <v>2016</v>
      </c>
    </row>
    <row r="2551" spans="1:14" x14ac:dyDescent="0.25">
      <c r="A2551" s="30">
        <v>447809</v>
      </c>
      <c r="B2551" s="30" t="s">
        <v>873</v>
      </c>
      <c r="C2551" s="16" t="s">
        <v>872</v>
      </c>
      <c r="D2551" s="16">
        <v>15</v>
      </c>
      <c r="E2551" s="16" t="s">
        <v>2948</v>
      </c>
      <c r="F2551" s="30" t="s">
        <v>811</v>
      </c>
      <c r="G2551" s="30">
        <v>1001</v>
      </c>
      <c r="H2551" s="30">
        <v>1</v>
      </c>
      <c r="I2551" s="30">
        <v>1225.3599999999999</v>
      </c>
      <c r="J2551" s="38">
        <v>42714</v>
      </c>
      <c r="K2551" s="30">
        <v>1807</v>
      </c>
      <c r="L2551" s="19">
        <f>DAY(Таблица14[[#This Row],[Д/проводки]])</f>
        <v>10</v>
      </c>
      <c r="M2551" s="19">
        <f>MONTH(Таблица14[[#This Row],[Д/проводки]])</f>
        <v>12</v>
      </c>
      <c r="N2551" s="19">
        <f>YEAR(Таблица14[[#This Row],[Д/проводки]])</f>
        <v>2016</v>
      </c>
    </row>
    <row r="2552" spans="1:14" x14ac:dyDescent="0.25">
      <c r="A2552" s="30">
        <v>2039150</v>
      </c>
      <c r="B2552" s="30" t="s">
        <v>864</v>
      </c>
      <c r="C2552" s="16" t="s">
        <v>2940</v>
      </c>
      <c r="D2552" s="16">
        <v>15</v>
      </c>
      <c r="E2552" s="16" t="s">
        <v>2937</v>
      </c>
      <c r="F2552" s="30" t="s">
        <v>811</v>
      </c>
      <c r="G2552" s="30">
        <v>1001</v>
      </c>
      <c r="H2552" s="30">
        <v>4</v>
      </c>
      <c r="I2552" s="30">
        <v>4134.24</v>
      </c>
      <c r="J2552" s="38">
        <v>42714</v>
      </c>
      <c r="K2552" s="30">
        <v>5996</v>
      </c>
      <c r="L2552" s="19">
        <f>DAY(Таблица14[[#This Row],[Д/проводки]])</f>
        <v>10</v>
      </c>
      <c r="M2552" s="19">
        <f>MONTH(Таблица14[[#This Row],[Д/проводки]])</f>
        <v>12</v>
      </c>
      <c r="N2552" s="19">
        <f>YEAR(Таблица14[[#This Row],[Д/проводки]])</f>
        <v>2016</v>
      </c>
    </row>
    <row r="2553" spans="1:14" x14ac:dyDescent="0.25">
      <c r="A2553" s="30">
        <v>487232</v>
      </c>
      <c r="B2553" s="30" t="s">
        <v>921</v>
      </c>
      <c r="C2553" s="16" t="s">
        <v>3133</v>
      </c>
      <c r="D2553" s="16">
        <v>13</v>
      </c>
      <c r="E2553" s="16" t="s">
        <v>3206</v>
      </c>
      <c r="F2553" s="30" t="s">
        <v>811</v>
      </c>
      <c r="G2553" s="30">
        <v>1001</v>
      </c>
      <c r="H2553" s="30">
        <v>4</v>
      </c>
      <c r="I2553" s="30">
        <v>2107.16</v>
      </c>
      <c r="J2553" s="38">
        <v>42715</v>
      </c>
      <c r="K2553" s="30">
        <v>1668</v>
      </c>
      <c r="L2553" s="19">
        <f>DAY(Таблица14[[#This Row],[Д/проводки]])</f>
        <v>11</v>
      </c>
      <c r="M2553" s="19">
        <f>MONTH(Таблица14[[#This Row],[Д/проводки]])</f>
        <v>12</v>
      </c>
      <c r="N2553" s="19">
        <f>YEAR(Таблица14[[#This Row],[Д/проводки]])</f>
        <v>2016</v>
      </c>
    </row>
    <row r="2554" spans="1:14" x14ac:dyDescent="0.25">
      <c r="A2554" s="30">
        <v>455515</v>
      </c>
      <c r="B2554" s="30" t="s">
        <v>1142</v>
      </c>
      <c r="C2554" s="16" t="s">
        <v>2972</v>
      </c>
      <c r="D2554" s="16">
        <v>15</v>
      </c>
      <c r="E2554" s="16" t="s">
        <v>2971</v>
      </c>
      <c r="F2554" s="30" t="s">
        <v>811</v>
      </c>
      <c r="G2554" s="30">
        <v>1002</v>
      </c>
      <c r="H2554" s="30">
        <v>1</v>
      </c>
      <c r="I2554" s="30">
        <v>1265.8699999999999</v>
      </c>
      <c r="J2554" s="38">
        <v>42715</v>
      </c>
      <c r="K2554" s="30">
        <v>1802</v>
      </c>
      <c r="L2554" s="19">
        <f>DAY(Таблица14[[#This Row],[Д/проводки]])</f>
        <v>11</v>
      </c>
      <c r="M2554" s="19">
        <f>MONTH(Таблица14[[#This Row],[Д/проводки]])</f>
        <v>12</v>
      </c>
      <c r="N2554" s="19">
        <f>YEAR(Таблица14[[#This Row],[Д/проводки]])</f>
        <v>2016</v>
      </c>
    </row>
    <row r="2555" spans="1:14" x14ac:dyDescent="0.25">
      <c r="A2555" s="30">
        <v>445814</v>
      </c>
      <c r="B2555" s="30" t="s">
        <v>1141</v>
      </c>
      <c r="C2555" s="16" t="s">
        <v>3199</v>
      </c>
      <c r="D2555" s="16">
        <v>14</v>
      </c>
      <c r="E2555" s="16" t="s">
        <v>2941</v>
      </c>
      <c r="F2555" s="30" t="s">
        <v>811</v>
      </c>
      <c r="G2555" s="30">
        <v>1002</v>
      </c>
      <c r="H2555" s="30">
        <v>4</v>
      </c>
      <c r="I2555" s="30">
        <v>2955.32</v>
      </c>
      <c r="J2555" s="38">
        <v>42716</v>
      </c>
      <c r="K2555" s="30">
        <v>3132</v>
      </c>
      <c r="L2555" s="19">
        <f>DAY(Таблица14[[#This Row],[Д/проводки]])</f>
        <v>12</v>
      </c>
      <c r="M2555" s="19">
        <f>MONTH(Таблица14[[#This Row],[Д/проводки]])</f>
        <v>12</v>
      </c>
      <c r="N2555" s="19">
        <f>YEAR(Таблица14[[#This Row],[Д/проводки]])</f>
        <v>2016</v>
      </c>
    </row>
    <row r="2556" spans="1:14" x14ac:dyDescent="0.25">
      <c r="A2556" s="30">
        <v>445810</v>
      </c>
      <c r="B2556" s="30" t="s">
        <v>929</v>
      </c>
      <c r="C2556" s="16" t="s">
        <v>927</v>
      </c>
      <c r="D2556" s="16">
        <v>14</v>
      </c>
      <c r="E2556" s="16" t="s">
        <v>2941</v>
      </c>
      <c r="F2556" s="30" t="s">
        <v>811</v>
      </c>
      <c r="G2556" s="30">
        <v>1002</v>
      </c>
      <c r="H2556" s="30">
        <v>1</v>
      </c>
      <c r="I2556" s="30">
        <v>637.46</v>
      </c>
      <c r="J2556" s="38">
        <v>42717</v>
      </c>
      <c r="K2556" s="30">
        <v>940</v>
      </c>
      <c r="L2556" s="19">
        <f>DAY(Таблица14[[#This Row],[Д/проводки]])</f>
        <v>13</v>
      </c>
      <c r="M2556" s="19">
        <f>MONTH(Таблица14[[#This Row],[Д/проводки]])</f>
        <v>12</v>
      </c>
      <c r="N2556" s="19">
        <f>YEAR(Таблица14[[#This Row],[Д/проводки]])</f>
        <v>2016</v>
      </c>
    </row>
    <row r="2557" spans="1:14" x14ac:dyDescent="0.25">
      <c r="A2557" s="30">
        <v>661645</v>
      </c>
      <c r="B2557" s="30" t="s">
        <v>1130</v>
      </c>
      <c r="C2557" s="16" t="s">
        <v>877</v>
      </c>
      <c r="D2557" s="16">
        <v>16</v>
      </c>
      <c r="E2557" s="16" t="s">
        <v>2950</v>
      </c>
      <c r="F2557" s="30" t="s">
        <v>810</v>
      </c>
      <c r="G2557" s="30">
        <v>1002</v>
      </c>
      <c r="H2557" s="30">
        <v>4</v>
      </c>
      <c r="I2557" s="30">
        <v>10491.53</v>
      </c>
      <c r="J2557" s="38">
        <v>42719</v>
      </c>
      <c r="K2557" s="30">
        <v>15960</v>
      </c>
      <c r="L2557" s="19">
        <f>DAY(Таблица14[[#This Row],[Д/проводки]])</f>
        <v>15</v>
      </c>
      <c r="M2557" s="19">
        <f>MONTH(Таблица14[[#This Row],[Д/проводки]])</f>
        <v>12</v>
      </c>
      <c r="N2557" s="19">
        <f>YEAR(Таблица14[[#This Row],[Д/проводки]])</f>
        <v>2016</v>
      </c>
    </row>
    <row r="2558" spans="1:14" x14ac:dyDescent="0.25">
      <c r="A2558" s="30">
        <v>2039699</v>
      </c>
      <c r="B2558" s="30" t="s">
        <v>1033</v>
      </c>
      <c r="C2558" s="16" t="s">
        <v>904</v>
      </c>
      <c r="D2558" s="16">
        <v>14</v>
      </c>
      <c r="E2558" s="16" t="s">
        <v>2938</v>
      </c>
      <c r="F2558" s="30" t="s">
        <v>811</v>
      </c>
      <c r="G2558" s="30">
        <v>1001</v>
      </c>
      <c r="H2558" s="30">
        <v>2</v>
      </c>
      <c r="I2558" s="30">
        <v>1820.08</v>
      </c>
      <c r="J2558" s="38">
        <v>42720</v>
      </c>
      <c r="K2558" s="30">
        <v>2684</v>
      </c>
      <c r="L2558" s="19">
        <f>DAY(Таблица14[[#This Row],[Д/проводки]])</f>
        <v>16</v>
      </c>
      <c r="M2558" s="19">
        <f>MONTH(Таблица14[[#This Row],[Д/проводки]])</f>
        <v>12</v>
      </c>
      <c r="N2558" s="19">
        <f>YEAR(Таблица14[[#This Row],[Д/проводки]])</f>
        <v>2016</v>
      </c>
    </row>
    <row r="2559" spans="1:14" x14ac:dyDescent="0.25">
      <c r="A2559" s="30">
        <v>2039703</v>
      </c>
      <c r="B2559" s="30" t="s">
        <v>1042</v>
      </c>
      <c r="C2559" s="16" t="s">
        <v>927</v>
      </c>
      <c r="D2559" s="16">
        <v>14</v>
      </c>
      <c r="E2559" s="16" t="s">
        <v>2941</v>
      </c>
      <c r="F2559" s="30" t="s">
        <v>811</v>
      </c>
      <c r="G2559" s="30">
        <v>1001</v>
      </c>
      <c r="H2559" s="30">
        <v>2</v>
      </c>
      <c r="I2559" s="30">
        <v>1255.78</v>
      </c>
      <c r="J2559" s="38">
        <v>42720</v>
      </c>
      <c r="K2559" s="30">
        <v>1866</v>
      </c>
      <c r="L2559" s="19">
        <f>DAY(Таблица14[[#This Row],[Д/проводки]])</f>
        <v>16</v>
      </c>
      <c r="M2559" s="19">
        <f>MONTH(Таблица14[[#This Row],[Д/проводки]])</f>
        <v>12</v>
      </c>
      <c r="N2559" s="19">
        <f>YEAR(Таблица14[[#This Row],[Д/проводки]])</f>
        <v>2016</v>
      </c>
    </row>
    <row r="2560" spans="1:14" x14ac:dyDescent="0.25">
      <c r="A2560" s="30">
        <v>445810</v>
      </c>
      <c r="B2560" s="30" t="s">
        <v>929</v>
      </c>
      <c r="C2560" s="16" t="s">
        <v>927</v>
      </c>
      <c r="D2560" s="16">
        <v>14</v>
      </c>
      <c r="E2560" s="16" t="s">
        <v>2941</v>
      </c>
      <c r="F2560" s="30" t="s">
        <v>811</v>
      </c>
      <c r="G2560" s="30">
        <v>1002</v>
      </c>
      <c r="H2560" s="30">
        <v>4</v>
      </c>
      <c r="I2560" s="30">
        <v>2549.84</v>
      </c>
      <c r="J2560" s="38">
        <v>42720</v>
      </c>
      <c r="K2560" s="30">
        <v>3760</v>
      </c>
      <c r="L2560" s="19">
        <f>DAY(Таблица14[[#This Row],[Д/проводки]])</f>
        <v>16</v>
      </c>
      <c r="M2560" s="19">
        <f>MONTH(Таблица14[[#This Row],[Д/проводки]])</f>
        <v>12</v>
      </c>
      <c r="N2560" s="19">
        <f>YEAR(Таблица14[[#This Row],[Д/проводки]])</f>
        <v>2016</v>
      </c>
    </row>
    <row r="2561" spans="1:14" x14ac:dyDescent="0.25">
      <c r="A2561" s="30">
        <v>2039150</v>
      </c>
      <c r="B2561" s="30" t="s">
        <v>864</v>
      </c>
      <c r="C2561" s="16" t="s">
        <v>2940</v>
      </c>
      <c r="D2561" s="16">
        <v>15</v>
      </c>
      <c r="E2561" s="16" t="s">
        <v>2937</v>
      </c>
      <c r="F2561" s="30" t="s">
        <v>811</v>
      </c>
      <c r="G2561" s="30">
        <v>1001</v>
      </c>
      <c r="H2561" s="30">
        <v>4</v>
      </c>
      <c r="I2561" s="30">
        <v>4134.24</v>
      </c>
      <c r="J2561" s="38">
        <v>42722</v>
      </c>
      <c r="K2561" s="30">
        <v>5996</v>
      </c>
      <c r="L2561" s="19">
        <f>DAY(Таблица14[[#This Row],[Д/проводки]])</f>
        <v>18</v>
      </c>
      <c r="M2561" s="19">
        <f>MONTH(Таблица14[[#This Row],[Д/проводки]])</f>
        <v>12</v>
      </c>
      <c r="N2561" s="19">
        <f>YEAR(Таблица14[[#This Row],[Д/проводки]])</f>
        <v>2016</v>
      </c>
    </row>
    <row r="2562" spans="1:14" x14ac:dyDescent="0.25">
      <c r="A2562" s="30">
        <v>2039703</v>
      </c>
      <c r="B2562" s="30" t="s">
        <v>1042</v>
      </c>
      <c r="C2562" s="16" t="s">
        <v>927</v>
      </c>
      <c r="D2562" s="16">
        <v>14</v>
      </c>
      <c r="E2562" s="16" t="s">
        <v>2941</v>
      </c>
      <c r="F2562" s="30" t="s">
        <v>811</v>
      </c>
      <c r="G2562" s="30">
        <v>1001</v>
      </c>
      <c r="H2562" s="30">
        <v>6</v>
      </c>
      <c r="I2562" s="30">
        <v>3767.34</v>
      </c>
      <c r="J2562" s="38">
        <v>42723</v>
      </c>
      <c r="K2562" s="30">
        <v>5598</v>
      </c>
      <c r="L2562" s="19">
        <f>DAY(Таблица14[[#This Row],[Д/проводки]])</f>
        <v>19</v>
      </c>
      <c r="M2562" s="19">
        <f>MONTH(Таблица14[[#This Row],[Д/проводки]])</f>
        <v>12</v>
      </c>
      <c r="N2562" s="19">
        <f>YEAR(Таблица14[[#This Row],[Д/проводки]])</f>
        <v>2016</v>
      </c>
    </row>
    <row r="2563" spans="1:14" x14ac:dyDescent="0.25">
      <c r="A2563" s="30">
        <v>2039704</v>
      </c>
      <c r="B2563" s="30" t="s">
        <v>1041</v>
      </c>
      <c r="C2563" s="16" t="s">
        <v>899</v>
      </c>
      <c r="D2563" s="16">
        <v>14</v>
      </c>
      <c r="E2563" s="16" t="s">
        <v>2938</v>
      </c>
      <c r="F2563" s="30" t="s">
        <v>811</v>
      </c>
      <c r="G2563" s="30">
        <v>1002</v>
      </c>
      <c r="H2563" s="30">
        <v>1</v>
      </c>
      <c r="I2563" s="30">
        <v>852.71</v>
      </c>
      <c r="J2563" s="38">
        <v>42725</v>
      </c>
      <c r="K2563" s="30">
        <v>1258</v>
      </c>
      <c r="L2563" s="19">
        <f>DAY(Таблица14[[#This Row],[Д/проводки]])</f>
        <v>21</v>
      </c>
      <c r="M2563" s="19">
        <f>MONTH(Таблица14[[#This Row],[Д/проводки]])</f>
        <v>12</v>
      </c>
      <c r="N2563" s="19">
        <f>YEAR(Таблица14[[#This Row],[Д/проводки]])</f>
        <v>2016</v>
      </c>
    </row>
    <row r="2564" spans="1:14" x14ac:dyDescent="0.25">
      <c r="A2564" s="30">
        <v>876269</v>
      </c>
      <c r="B2564" s="30" t="s">
        <v>922</v>
      </c>
      <c r="C2564" s="16" t="s">
        <v>3133</v>
      </c>
      <c r="D2564" s="16">
        <v>13</v>
      </c>
      <c r="E2564" s="16" t="s">
        <v>3206</v>
      </c>
      <c r="F2564" s="30" t="s">
        <v>811</v>
      </c>
      <c r="G2564" s="30">
        <v>1001</v>
      </c>
      <c r="H2564" s="30">
        <v>4</v>
      </c>
      <c r="I2564" s="30">
        <v>2107.16</v>
      </c>
      <c r="J2564" s="38">
        <v>42727</v>
      </c>
      <c r="K2564" s="30">
        <v>3108</v>
      </c>
      <c r="L2564" s="19">
        <f>DAY(Таблица14[[#This Row],[Д/проводки]])</f>
        <v>23</v>
      </c>
      <c r="M2564" s="19">
        <f>MONTH(Таблица14[[#This Row],[Д/проводки]])</f>
        <v>12</v>
      </c>
      <c r="N2564" s="19">
        <f>YEAR(Таблица14[[#This Row],[Д/проводки]])</f>
        <v>2016</v>
      </c>
    </row>
    <row r="2565" spans="1:14" x14ac:dyDescent="0.25">
      <c r="A2565" s="30">
        <v>445810</v>
      </c>
      <c r="B2565" s="30" t="s">
        <v>929</v>
      </c>
      <c r="C2565" s="16" t="s">
        <v>927</v>
      </c>
      <c r="D2565" s="16">
        <v>14</v>
      </c>
      <c r="E2565" s="16" t="s">
        <v>2941</v>
      </c>
      <c r="F2565" s="30" t="s">
        <v>811</v>
      </c>
      <c r="G2565" s="30">
        <v>1002</v>
      </c>
      <c r="H2565" s="30">
        <v>4</v>
      </c>
      <c r="I2565" s="30">
        <v>2549.84</v>
      </c>
      <c r="J2565" s="38">
        <v>42727</v>
      </c>
      <c r="K2565" s="30">
        <v>3760</v>
      </c>
      <c r="L2565" s="19">
        <f>DAY(Таблица14[[#This Row],[Д/проводки]])</f>
        <v>23</v>
      </c>
      <c r="M2565" s="19">
        <f>MONTH(Таблица14[[#This Row],[Д/проводки]])</f>
        <v>12</v>
      </c>
      <c r="N2565" s="19">
        <f>YEAR(Таблица14[[#This Row],[Д/проводки]])</f>
        <v>2016</v>
      </c>
    </row>
    <row r="2566" spans="1:14" x14ac:dyDescent="0.25">
      <c r="A2566" s="30">
        <v>940253</v>
      </c>
      <c r="B2566" s="30" t="s">
        <v>888</v>
      </c>
      <c r="C2566" s="16" t="s">
        <v>2954</v>
      </c>
      <c r="D2566" s="16">
        <v>15</v>
      </c>
      <c r="E2566" s="16" t="s">
        <v>2937</v>
      </c>
      <c r="F2566" s="30" t="s">
        <v>811</v>
      </c>
      <c r="G2566" s="30">
        <v>1001</v>
      </c>
      <c r="H2566" s="30">
        <v>4</v>
      </c>
      <c r="I2566" s="30">
        <v>4217.12</v>
      </c>
      <c r="J2566" s="38">
        <v>42729</v>
      </c>
      <c r="K2566" s="30">
        <v>6220</v>
      </c>
      <c r="L2566" s="19">
        <f>DAY(Таблица14[[#This Row],[Д/проводки]])</f>
        <v>25</v>
      </c>
      <c r="M2566" s="19">
        <f>MONTH(Таблица14[[#This Row],[Д/проводки]])</f>
        <v>12</v>
      </c>
      <c r="N2566" s="19">
        <f>YEAR(Таблица14[[#This Row],[Д/проводки]])</f>
        <v>2016</v>
      </c>
    </row>
    <row r="2567" spans="1:14" x14ac:dyDescent="0.25">
      <c r="A2567" s="30">
        <v>2039703</v>
      </c>
      <c r="B2567" s="30" t="s">
        <v>1042</v>
      </c>
      <c r="C2567" s="16" t="s">
        <v>927</v>
      </c>
      <c r="D2567" s="16">
        <v>14</v>
      </c>
      <c r="E2567" s="16" t="s">
        <v>2941</v>
      </c>
      <c r="F2567" s="30" t="s">
        <v>811</v>
      </c>
      <c r="G2567" s="30">
        <v>1001</v>
      </c>
      <c r="H2567" s="30">
        <v>4</v>
      </c>
      <c r="I2567" s="30">
        <v>2511.56</v>
      </c>
      <c r="J2567" s="38">
        <v>42729</v>
      </c>
      <c r="K2567" s="30">
        <v>3732</v>
      </c>
      <c r="L2567" s="19">
        <f>DAY(Таблица14[[#This Row],[Д/проводки]])</f>
        <v>25</v>
      </c>
      <c r="M2567" s="19">
        <f>MONTH(Таблица14[[#This Row],[Д/проводки]])</f>
        <v>12</v>
      </c>
      <c r="N2567" s="19">
        <f>YEAR(Таблица14[[#This Row],[Д/проводки]])</f>
        <v>2016</v>
      </c>
    </row>
    <row r="2568" spans="1:14" x14ac:dyDescent="0.25">
      <c r="A2568" s="30">
        <v>2039703</v>
      </c>
      <c r="B2568" s="30" t="s">
        <v>1042</v>
      </c>
      <c r="C2568" s="16" t="s">
        <v>927</v>
      </c>
      <c r="D2568" s="16">
        <v>14</v>
      </c>
      <c r="E2568" s="16" t="s">
        <v>2941</v>
      </c>
      <c r="F2568" s="30" t="s">
        <v>811</v>
      </c>
      <c r="G2568" s="30">
        <v>1001</v>
      </c>
      <c r="H2568" s="30">
        <v>4</v>
      </c>
      <c r="I2568" s="30">
        <v>2511.56</v>
      </c>
      <c r="J2568" s="38">
        <v>42731</v>
      </c>
      <c r="K2568" s="30">
        <v>3732</v>
      </c>
      <c r="L2568" s="19">
        <f>DAY(Таблица14[[#This Row],[Д/проводки]])</f>
        <v>27</v>
      </c>
      <c r="M2568" s="19">
        <f>MONTH(Таблица14[[#This Row],[Д/проводки]])</f>
        <v>12</v>
      </c>
      <c r="N2568" s="19">
        <f>YEAR(Таблица14[[#This Row],[Д/проводки]])</f>
        <v>2016</v>
      </c>
    </row>
    <row r="2569" spans="1:14" x14ac:dyDescent="0.25">
      <c r="A2569" s="30">
        <v>445812</v>
      </c>
      <c r="B2569" s="30" t="s">
        <v>933</v>
      </c>
      <c r="C2569" s="16" t="s">
        <v>3129</v>
      </c>
      <c r="D2569" s="16">
        <v>13</v>
      </c>
      <c r="E2569" s="16" t="s">
        <v>3206</v>
      </c>
      <c r="F2569" s="30" t="s">
        <v>811</v>
      </c>
      <c r="G2569" s="30">
        <v>1001</v>
      </c>
      <c r="H2569" s="30">
        <v>2</v>
      </c>
      <c r="I2569" s="30">
        <v>1043.8</v>
      </c>
      <c r="J2569" s="38">
        <v>42733</v>
      </c>
      <c r="K2569" s="30">
        <v>1540</v>
      </c>
      <c r="L2569" s="19">
        <f>DAY(Таблица14[[#This Row],[Д/проводки]])</f>
        <v>29</v>
      </c>
      <c r="M2569" s="19">
        <f>MONTH(Таблица14[[#This Row],[Д/проводки]])</f>
        <v>12</v>
      </c>
      <c r="N2569" s="19">
        <f>YEAR(Таблица14[[#This Row],[Д/проводки]])</f>
        <v>2016</v>
      </c>
    </row>
    <row r="2570" spans="1:14" x14ac:dyDescent="0.25">
      <c r="A2570" s="30">
        <v>661639</v>
      </c>
      <c r="B2570" s="30" t="s">
        <v>705</v>
      </c>
      <c r="C2570" s="16" t="s">
        <v>2991</v>
      </c>
      <c r="D2570" s="16">
        <v>16</v>
      </c>
      <c r="E2570" s="16" t="s">
        <v>2950</v>
      </c>
      <c r="F2570" s="30" t="s">
        <v>810</v>
      </c>
      <c r="G2570" s="30">
        <v>1001</v>
      </c>
      <c r="H2570" s="30">
        <v>4</v>
      </c>
      <c r="I2570" s="30">
        <v>10847.44</v>
      </c>
      <c r="J2570" s="38">
        <v>42733</v>
      </c>
      <c r="K2570" s="30">
        <v>15960</v>
      </c>
      <c r="L2570" s="19">
        <f>DAY(Таблица14[[#This Row],[Д/проводки]])</f>
        <v>29</v>
      </c>
      <c r="M2570" s="19">
        <f>MONTH(Таблица14[[#This Row],[Д/проводки]])</f>
        <v>12</v>
      </c>
      <c r="N2570" s="19">
        <f>YEAR(Таблица14[[#This Row],[Д/проводки]])</f>
        <v>2016</v>
      </c>
    </row>
    <row r="2571" spans="1:14" x14ac:dyDescent="0.25">
      <c r="A2571" s="30">
        <v>2039704</v>
      </c>
      <c r="B2571" s="30" t="s">
        <v>1041</v>
      </c>
      <c r="C2571" s="16" t="s">
        <v>899</v>
      </c>
      <c r="D2571" s="16">
        <v>14</v>
      </c>
      <c r="E2571" s="16" t="s">
        <v>2938</v>
      </c>
      <c r="F2571" s="30" t="s">
        <v>811</v>
      </c>
      <c r="G2571" s="30">
        <v>1001</v>
      </c>
      <c r="H2571" s="30">
        <v>4</v>
      </c>
      <c r="I2571" s="30">
        <v>3535.96</v>
      </c>
      <c r="J2571" s="38">
        <v>42733</v>
      </c>
      <c r="K2571" s="30">
        <v>5032</v>
      </c>
      <c r="L2571" s="19">
        <f>DAY(Таблица14[[#This Row],[Д/проводки]])</f>
        <v>29</v>
      </c>
      <c r="M2571" s="19">
        <f>MONTH(Таблица14[[#This Row],[Д/проводки]])</f>
        <v>12</v>
      </c>
      <c r="N2571" s="19">
        <f>YEAR(Таблица14[[#This Row],[Д/проводки]])</f>
        <v>2016</v>
      </c>
    </row>
    <row r="2572" spans="1:14" x14ac:dyDescent="0.25">
      <c r="A2572" s="30">
        <v>858203</v>
      </c>
      <c r="B2572" s="30" t="s">
        <v>896</v>
      </c>
      <c r="C2572" s="16" t="s">
        <v>2988</v>
      </c>
      <c r="D2572" s="16">
        <v>16</v>
      </c>
      <c r="E2572" s="16" t="s">
        <v>2950</v>
      </c>
      <c r="F2572" s="30" t="s">
        <v>811</v>
      </c>
      <c r="G2572" s="30">
        <v>1002</v>
      </c>
      <c r="H2572" s="30">
        <v>1</v>
      </c>
      <c r="I2572" s="30">
        <v>1039.4000000000001</v>
      </c>
      <c r="J2572" s="38">
        <v>42733</v>
      </c>
      <c r="K2572" s="30">
        <v>1348.2</v>
      </c>
      <c r="L2572" s="19">
        <f>DAY(Таблица14[[#This Row],[Д/проводки]])</f>
        <v>29</v>
      </c>
      <c r="M2572" s="19">
        <f>MONTH(Таблица14[[#This Row],[Д/проводки]])</f>
        <v>12</v>
      </c>
      <c r="N2572" s="19">
        <f>YEAR(Таблица14[[#This Row],[Д/проводки]])</f>
        <v>2016</v>
      </c>
    </row>
    <row r="2573" spans="1:14" x14ac:dyDescent="0.25">
      <c r="A2573" s="30">
        <v>408747</v>
      </c>
      <c r="B2573" s="30" t="s">
        <v>316</v>
      </c>
      <c r="C2573" s="16" t="s">
        <v>927</v>
      </c>
      <c r="D2573" s="16">
        <v>14</v>
      </c>
      <c r="E2573" s="16" t="s">
        <v>2941</v>
      </c>
      <c r="F2573" s="30" t="s">
        <v>810</v>
      </c>
      <c r="G2573" s="30">
        <v>1001</v>
      </c>
      <c r="H2573" s="30">
        <v>4</v>
      </c>
      <c r="I2573" s="30">
        <v>7152.56</v>
      </c>
      <c r="J2573" s="38">
        <v>42737</v>
      </c>
      <c r="K2573" s="30">
        <v>11160</v>
      </c>
      <c r="L2573" s="19">
        <f>DAY(Таблица14[[#This Row],[Д/проводки]])</f>
        <v>2</v>
      </c>
      <c r="M2573" s="19">
        <f>MONTH(Таблица14[[#This Row],[Д/проводки]])</f>
        <v>1</v>
      </c>
      <c r="N2573" s="19">
        <f>YEAR(Таблица14[[#This Row],[Д/проводки]])</f>
        <v>2017</v>
      </c>
    </row>
    <row r="2574" spans="1:14" x14ac:dyDescent="0.25">
      <c r="A2574" s="30">
        <v>876269</v>
      </c>
      <c r="B2574" s="30" t="s">
        <v>922</v>
      </c>
      <c r="C2574" s="16" t="s">
        <v>3133</v>
      </c>
      <c r="D2574" s="16">
        <v>13</v>
      </c>
      <c r="E2574" s="16" t="s">
        <v>3206</v>
      </c>
      <c r="F2574" s="30" t="s">
        <v>811</v>
      </c>
      <c r="G2574" s="30">
        <v>1001</v>
      </c>
      <c r="H2574" s="30">
        <v>2</v>
      </c>
      <c r="I2574" s="30">
        <v>1053.58</v>
      </c>
      <c r="J2574" s="38">
        <v>42737</v>
      </c>
      <c r="K2574" s="30">
        <v>1554</v>
      </c>
      <c r="L2574" s="19">
        <f>DAY(Таблица14[[#This Row],[Д/проводки]])</f>
        <v>2</v>
      </c>
      <c r="M2574" s="19">
        <f>MONTH(Таблица14[[#This Row],[Д/проводки]])</f>
        <v>1</v>
      </c>
      <c r="N2574" s="19">
        <f>YEAR(Таблица14[[#This Row],[Д/проводки]])</f>
        <v>2017</v>
      </c>
    </row>
    <row r="2575" spans="1:14" x14ac:dyDescent="0.25">
      <c r="A2575" s="30">
        <v>2039150</v>
      </c>
      <c r="B2575" s="30" t="s">
        <v>864</v>
      </c>
      <c r="C2575" s="16" t="s">
        <v>2940</v>
      </c>
      <c r="D2575" s="16">
        <v>15</v>
      </c>
      <c r="E2575" s="16" t="s">
        <v>2937</v>
      </c>
      <c r="F2575" s="30" t="s">
        <v>811</v>
      </c>
      <c r="G2575" s="30">
        <v>1001</v>
      </c>
      <c r="H2575" s="30">
        <v>1</v>
      </c>
      <c r="I2575" s="30">
        <v>1033.55</v>
      </c>
      <c r="J2575" s="38">
        <v>42737</v>
      </c>
      <c r="K2575" s="30">
        <v>1499</v>
      </c>
      <c r="L2575" s="19">
        <f>DAY(Таблица14[[#This Row],[Д/проводки]])</f>
        <v>2</v>
      </c>
      <c r="M2575" s="19">
        <f>MONTH(Таблица14[[#This Row],[Д/проводки]])</f>
        <v>1</v>
      </c>
      <c r="N2575" s="19">
        <f>YEAR(Таблица14[[#This Row],[Д/проводки]])</f>
        <v>2017</v>
      </c>
    </row>
    <row r="2576" spans="1:14" x14ac:dyDescent="0.25">
      <c r="A2576" s="30">
        <v>941464</v>
      </c>
      <c r="B2576" s="30" t="s">
        <v>923</v>
      </c>
      <c r="C2576" s="16" t="s">
        <v>3133</v>
      </c>
      <c r="D2576" s="16">
        <v>13</v>
      </c>
      <c r="E2576" s="16" t="s">
        <v>3206</v>
      </c>
      <c r="F2576" s="30" t="s">
        <v>811</v>
      </c>
      <c r="G2576" s="30">
        <v>1002</v>
      </c>
      <c r="H2576" s="30">
        <v>4</v>
      </c>
      <c r="I2576" s="30">
        <v>2088.08</v>
      </c>
      <c r="J2576" s="38">
        <v>42738</v>
      </c>
      <c r="K2576" s="30">
        <v>2008.8</v>
      </c>
      <c r="L2576" s="19">
        <f>DAY(Таблица14[[#This Row],[Д/проводки]])</f>
        <v>3</v>
      </c>
      <c r="M2576" s="19">
        <f>MONTH(Таблица14[[#This Row],[Д/проводки]])</f>
        <v>1</v>
      </c>
      <c r="N2576" s="19">
        <f>YEAR(Таблица14[[#This Row],[Д/проводки]])</f>
        <v>2017</v>
      </c>
    </row>
    <row r="2577" spans="1:14" x14ac:dyDescent="0.25">
      <c r="A2577" s="30">
        <v>2039765</v>
      </c>
      <c r="B2577" s="30" t="s">
        <v>201</v>
      </c>
      <c r="C2577" s="16" t="s">
        <v>2940</v>
      </c>
      <c r="D2577" s="16">
        <v>15</v>
      </c>
      <c r="E2577" s="16" t="s">
        <v>2937</v>
      </c>
      <c r="F2577" s="30" t="s">
        <v>810</v>
      </c>
      <c r="G2577" s="30">
        <v>1002</v>
      </c>
      <c r="H2577" s="30">
        <v>4</v>
      </c>
      <c r="I2577" s="30">
        <v>9000</v>
      </c>
      <c r="J2577" s="38">
        <v>42738</v>
      </c>
      <c r="K2577" s="30">
        <v>13160</v>
      </c>
      <c r="L2577" s="19">
        <f>DAY(Таблица14[[#This Row],[Д/проводки]])</f>
        <v>3</v>
      </c>
      <c r="M2577" s="19">
        <f>MONTH(Таблица14[[#This Row],[Д/проводки]])</f>
        <v>1</v>
      </c>
      <c r="N2577" s="19">
        <f>YEAR(Таблица14[[#This Row],[Д/проводки]])</f>
        <v>2017</v>
      </c>
    </row>
    <row r="2578" spans="1:14" x14ac:dyDescent="0.25">
      <c r="A2578" s="30">
        <v>2039703</v>
      </c>
      <c r="B2578" s="30" t="s">
        <v>1042</v>
      </c>
      <c r="C2578" s="16" t="s">
        <v>927</v>
      </c>
      <c r="D2578" s="16">
        <v>14</v>
      </c>
      <c r="E2578" s="16" t="s">
        <v>2941</v>
      </c>
      <c r="F2578" s="30" t="s">
        <v>811</v>
      </c>
      <c r="G2578" s="30">
        <v>1001</v>
      </c>
      <c r="H2578" s="30">
        <v>2</v>
      </c>
      <c r="I2578" s="30">
        <v>1255.78</v>
      </c>
      <c r="J2578" s="38">
        <v>42741</v>
      </c>
      <c r="K2578" s="30">
        <v>1866</v>
      </c>
      <c r="L2578" s="19">
        <f>DAY(Таблица14[[#This Row],[Д/проводки]])</f>
        <v>6</v>
      </c>
      <c r="M2578" s="19">
        <f>MONTH(Таблица14[[#This Row],[Д/проводки]])</f>
        <v>1</v>
      </c>
      <c r="N2578" s="19">
        <f>YEAR(Таблица14[[#This Row],[Д/проводки]])</f>
        <v>2017</v>
      </c>
    </row>
    <row r="2579" spans="1:14" x14ac:dyDescent="0.25">
      <c r="A2579" s="30">
        <v>948234</v>
      </c>
      <c r="B2579" s="30" t="s">
        <v>179</v>
      </c>
      <c r="C2579" s="16" t="s">
        <v>2954</v>
      </c>
      <c r="D2579" s="16">
        <v>15</v>
      </c>
      <c r="E2579" s="16" t="s">
        <v>2937</v>
      </c>
      <c r="F2579" s="30" t="s">
        <v>810</v>
      </c>
      <c r="G2579" s="30">
        <v>1001</v>
      </c>
      <c r="H2579" s="30">
        <v>4</v>
      </c>
      <c r="I2579" s="30">
        <v>8288.1200000000008</v>
      </c>
      <c r="J2579" s="38">
        <v>42743</v>
      </c>
      <c r="K2579" s="30">
        <v>13160</v>
      </c>
      <c r="L2579" s="19">
        <f>DAY(Таблица14[[#This Row],[Д/проводки]])</f>
        <v>8</v>
      </c>
      <c r="M2579" s="19">
        <f>MONTH(Таблица14[[#This Row],[Д/проводки]])</f>
        <v>1</v>
      </c>
      <c r="N2579" s="19">
        <f>YEAR(Таблица14[[#This Row],[Д/проводки]])</f>
        <v>2017</v>
      </c>
    </row>
    <row r="2580" spans="1:14" x14ac:dyDescent="0.25">
      <c r="A2580" s="30">
        <v>2039699</v>
      </c>
      <c r="B2580" s="30" t="s">
        <v>1033</v>
      </c>
      <c r="C2580" s="16" t="s">
        <v>904</v>
      </c>
      <c r="D2580" s="16">
        <v>14</v>
      </c>
      <c r="E2580" s="16" t="s">
        <v>2938</v>
      </c>
      <c r="F2580" s="30" t="s">
        <v>811</v>
      </c>
      <c r="G2580" s="30">
        <v>1001</v>
      </c>
      <c r="H2580" s="30">
        <v>2</v>
      </c>
      <c r="I2580" s="30">
        <v>1820.1</v>
      </c>
      <c r="J2580" s="38">
        <v>42743</v>
      </c>
      <c r="K2580" s="30">
        <v>2684</v>
      </c>
      <c r="L2580" s="19">
        <f>DAY(Таблица14[[#This Row],[Д/проводки]])</f>
        <v>8</v>
      </c>
      <c r="M2580" s="19">
        <f>MONTH(Таблица14[[#This Row],[Д/проводки]])</f>
        <v>1</v>
      </c>
      <c r="N2580" s="19">
        <f>YEAR(Таблица14[[#This Row],[Д/проводки]])</f>
        <v>2017</v>
      </c>
    </row>
    <row r="2581" spans="1:14" x14ac:dyDescent="0.25">
      <c r="A2581" s="30">
        <v>2068170</v>
      </c>
      <c r="B2581" s="30" t="s">
        <v>1115</v>
      </c>
      <c r="C2581" s="16" t="s">
        <v>3179</v>
      </c>
      <c r="D2581" s="16">
        <v>14</v>
      </c>
      <c r="E2581" s="16" t="s">
        <v>3211</v>
      </c>
      <c r="F2581" s="30" t="s">
        <v>811</v>
      </c>
      <c r="G2581" s="30">
        <v>1002</v>
      </c>
      <c r="H2581" s="30">
        <v>1</v>
      </c>
      <c r="I2581" s="30">
        <v>1011.79</v>
      </c>
      <c r="J2581" s="38">
        <v>42744</v>
      </c>
      <c r="K2581" s="30">
        <v>1492</v>
      </c>
      <c r="L2581" s="19">
        <f>DAY(Таблица14[[#This Row],[Д/проводки]])</f>
        <v>9</v>
      </c>
      <c r="M2581" s="19">
        <f>MONTH(Таблица14[[#This Row],[Д/проводки]])</f>
        <v>1</v>
      </c>
      <c r="N2581" s="19">
        <f>YEAR(Таблица14[[#This Row],[Д/проводки]])</f>
        <v>2017</v>
      </c>
    </row>
    <row r="2582" spans="1:14" x14ac:dyDescent="0.25">
      <c r="A2582" s="30">
        <v>2039703</v>
      </c>
      <c r="B2582" s="30" t="s">
        <v>1042</v>
      </c>
      <c r="C2582" s="16" t="s">
        <v>927</v>
      </c>
      <c r="D2582" s="16">
        <v>14</v>
      </c>
      <c r="E2582" s="16" t="s">
        <v>2941</v>
      </c>
      <c r="F2582" s="30" t="s">
        <v>811</v>
      </c>
      <c r="G2582" s="30">
        <v>1001</v>
      </c>
      <c r="H2582" s="30">
        <v>2</v>
      </c>
      <c r="I2582" s="30">
        <v>1255.78</v>
      </c>
      <c r="J2582" s="38">
        <v>42748</v>
      </c>
      <c r="K2582" s="30">
        <v>1866</v>
      </c>
      <c r="L2582" s="19">
        <f>DAY(Таблица14[[#This Row],[Д/проводки]])</f>
        <v>13</v>
      </c>
      <c r="M2582" s="19">
        <f>MONTH(Таблица14[[#This Row],[Д/проводки]])</f>
        <v>1</v>
      </c>
      <c r="N2582" s="19">
        <f>YEAR(Таблица14[[#This Row],[Д/проводки]])</f>
        <v>2017</v>
      </c>
    </row>
    <row r="2583" spans="1:14" x14ac:dyDescent="0.25">
      <c r="A2583" s="30">
        <v>487232</v>
      </c>
      <c r="B2583" s="30" t="s">
        <v>921</v>
      </c>
      <c r="C2583" s="16" t="s">
        <v>3133</v>
      </c>
      <c r="D2583" s="16">
        <v>13</v>
      </c>
      <c r="E2583" s="16" t="s">
        <v>3206</v>
      </c>
      <c r="F2583" s="30" t="s">
        <v>811</v>
      </c>
      <c r="G2583" s="30">
        <v>1002</v>
      </c>
      <c r="H2583" s="30">
        <v>4</v>
      </c>
      <c r="I2583" s="30">
        <v>2099.08</v>
      </c>
      <c r="J2583" s="38">
        <v>42748</v>
      </c>
      <c r="K2583" s="30">
        <v>3108</v>
      </c>
      <c r="L2583" s="19">
        <f>DAY(Таблица14[[#This Row],[Д/проводки]])</f>
        <v>13</v>
      </c>
      <c r="M2583" s="19">
        <f>MONTH(Таблица14[[#This Row],[Д/проводки]])</f>
        <v>1</v>
      </c>
      <c r="N2583" s="19">
        <f>YEAR(Таблица14[[#This Row],[Д/проводки]])</f>
        <v>2017</v>
      </c>
    </row>
    <row r="2584" spans="1:14" x14ac:dyDescent="0.25">
      <c r="A2584" s="30">
        <v>876269</v>
      </c>
      <c r="B2584" s="30" t="s">
        <v>922</v>
      </c>
      <c r="C2584" s="16" t="s">
        <v>3133</v>
      </c>
      <c r="D2584" s="16">
        <v>13</v>
      </c>
      <c r="E2584" s="16" t="s">
        <v>3206</v>
      </c>
      <c r="F2584" s="30" t="s">
        <v>811</v>
      </c>
      <c r="G2584" s="30">
        <v>1001</v>
      </c>
      <c r="H2584" s="30">
        <v>2</v>
      </c>
      <c r="I2584" s="30">
        <v>1053.58</v>
      </c>
      <c r="J2584" s="38">
        <v>42749</v>
      </c>
      <c r="K2584" s="30">
        <v>1554</v>
      </c>
      <c r="L2584" s="19">
        <f>DAY(Таблица14[[#This Row],[Д/проводки]])</f>
        <v>14</v>
      </c>
      <c r="M2584" s="19">
        <f>MONTH(Таблица14[[#This Row],[Д/проводки]])</f>
        <v>1</v>
      </c>
      <c r="N2584" s="19">
        <f>YEAR(Таблица14[[#This Row],[Д/проводки]])</f>
        <v>2017</v>
      </c>
    </row>
    <row r="2585" spans="1:14" x14ac:dyDescent="0.25">
      <c r="A2585" s="30">
        <v>938847</v>
      </c>
      <c r="B2585" s="30" t="s">
        <v>631</v>
      </c>
      <c r="C2585" s="16" t="s">
        <v>2987</v>
      </c>
      <c r="D2585" s="16">
        <v>16</v>
      </c>
      <c r="E2585" s="16" t="s">
        <v>2950</v>
      </c>
      <c r="F2585" s="30" t="s">
        <v>810</v>
      </c>
      <c r="G2585" s="30">
        <v>1002</v>
      </c>
      <c r="H2585" s="30">
        <v>4</v>
      </c>
      <c r="I2585" s="30">
        <v>10491.52</v>
      </c>
      <c r="J2585" s="38">
        <v>42749</v>
      </c>
      <c r="K2585" s="30">
        <v>15960</v>
      </c>
      <c r="L2585" s="19">
        <f>DAY(Таблица14[[#This Row],[Д/проводки]])</f>
        <v>14</v>
      </c>
      <c r="M2585" s="19">
        <f>MONTH(Таблица14[[#This Row],[Д/проводки]])</f>
        <v>1</v>
      </c>
      <c r="N2585" s="19">
        <f>YEAR(Таблица14[[#This Row],[Д/проводки]])</f>
        <v>2017</v>
      </c>
    </row>
    <row r="2586" spans="1:14" x14ac:dyDescent="0.25">
      <c r="A2586" s="30">
        <v>941599</v>
      </c>
      <c r="B2586" s="30" t="s">
        <v>68</v>
      </c>
      <c r="C2586" s="16" t="s">
        <v>2953</v>
      </c>
      <c r="D2586" s="16">
        <v>14</v>
      </c>
      <c r="E2586" s="16" t="s">
        <v>2938</v>
      </c>
      <c r="F2586" s="30" t="s">
        <v>810</v>
      </c>
      <c r="G2586" s="30">
        <v>1001</v>
      </c>
      <c r="H2586" s="30">
        <v>4</v>
      </c>
      <c r="I2586" s="30">
        <v>6813.56</v>
      </c>
      <c r="J2586" s="38">
        <v>42752</v>
      </c>
      <c r="K2586" s="30">
        <v>11160</v>
      </c>
      <c r="L2586" s="19">
        <f>DAY(Таблица14[[#This Row],[Д/проводки]])</f>
        <v>17</v>
      </c>
      <c r="M2586" s="19">
        <f>MONTH(Таблица14[[#This Row],[Д/проводки]])</f>
        <v>1</v>
      </c>
      <c r="N2586" s="19">
        <f>YEAR(Таблица14[[#This Row],[Д/проводки]])</f>
        <v>2017</v>
      </c>
    </row>
    <row r="2587" spans="1:14" x14ac:dyDescent="0.25">
      <c r="A2587" s="30">
        <v>941464</v>
      </c>
      <c r="B2587" s="30" t="s">
        <v>923</v>
      </c>
      <c r="C2587" s="16" t="s">
        <v>3133</v>
      </c>
      <c r="D2587" s="16">
        <v>13</v>
      </c>
      <c r="E2587" s="16" t="s">
        <v>3206</v>
      </c>
      <c r="F2587" s="30" t="s">
        <v>811</v>
      </c>
      <c r="G2587" s="30">
        <v>1002</v>
      </c>
      <c r="H2587" s="30">
        <v>4</v>
      </c>
      <c r="I2587" s="30">
        <v>2088.08</v>
      </c>
      <c r="J2587" s="38">
        <v>42752</v>
      </c>
      <c r="K2587" s="30">
        <v>2232</v>
      </c>
      <c r="L2587" s="19">
        <f>DAY(Таблица14[[#This Row],[Д/проводки]])</f>
        <v>17</v>
      </c>
      <c r="M2587" s="19">
        <f>MONTH(Таблица14[[#This Row],[Д/проводки]])</f>
        <v>1</v>
      </c>
      <c r="N2587" s="19">
        <f>YEAR(Таблица14[[#This Row],[Д/проводки]])</f>
        <v>2017</v>
      </c>
    </row>
    <row r="2588" spans="1:14" x14ac:dyDescent="0.25">
      <c r="A2588" s="30">
        <v>445811</v>
      </c>
      <c r="B2588" s="30" t="s">
        <v>921</v>
      </c>
      <c r="C2588" s="16" t="s">
        <v>3133</v>
      </c>
      <c r="D2588" s="16">
        <v>13</v>
      </c>
      <c r="E2588" s="16" t="s">
        <v>3206</v>
      </c>
      <c r="F2588" s="30" t="s">
        <v>811</v>
      </c>
      <c r="G2588" s="30">
        <v>1001</v>
      </c>
      <c r="H2588" s="30">
        <v>2</v>
      </c>
      <c r="I2588" s="30">
        <v>1010.9</v>
      </c>
      <c r="J2588" s="38">
        <v>42753</v>
      </c>
      <c r="K2588" s="30">
        <v>1424</v>
      </c>
      <c r="L2588" s="19">
        <f>DAY(Таблица14[[#This Row],[Д/проводки]])</f>
        <v>18</v>
      </c>
      <c r="M2588" s="19">
        <f>MONTH(Таблица14[[#This Row],[Д/проводки]])</f>
        <v>1</v>
      </c>
      <c r="N2588" s="19">
        <f>YEAR(Таблица14[[#This Row],[Д/проводки]])</f>
        <v>2017</v>
      </c>
    </row>
    <row r="2589" spans="1:14" x14ac:dyDescent="0.25">
      <c r="A2589" s="30">
        <v>941464</v>
      </c>
      <c r="B2589" s="30" t="s">
        <v>923</v>
      </c>
      <c r="C2589" s="16" t="s">
        <v>3133</v>
      </c>
      <c r="D2589" s="16">
        <v>13</v>
      </c>
      <c r="E2589" s="16" t="s">
        <v>3206</v>
      </c>
      <c r="F2589" s="30" t="s">
        <v>811</v>
      </c>
      <c r="G2589" s="30">
        <v>1002</v>
      </c>
      <c r="H2589" s="30">
        <v>1</v>
      </c>
      <c r="I2589" s="30">
        <v>522.02</v>
      </c>
      <c r="J2589" s="38">
        <v>42753</v>
      </c>
      <c r="K2589" s="30">
        <v>558</v>
      </c>
      <c r="L2589" s="19">
        <f>DAY(Таблица14[[#This Row],[Д/проводки]])</f>
        <v>18</v>
      </c>
      <c r="M2589" s="19">
        <f>MONTH(Таблица14[[#This Row],[Д/проводки]])</f>
        <v>1</v>
      </c>
      <c r="N2589" s="19">
        <f>YEAR(Таблица14[[#This Row],[Д/проводки]])</f>
        <v>2017</v>
      </c>
    </row>
    <row r="2590" spans="1:14" x14ac:dyDescent="0.25">
      <c r="A2590" s="30">
        <v>941464</v>
      </c>
      <c r="B2590" s="30" t="s">
        <v>923</v>
      </c>
      <c r="C2590" s="16" t="s">
        <v>3133</v>
      </c>
      <c r="D2590" s="16">
        <v>13</v>
      </c>
      <c r="E2590" s="16" t="s">
        <v>3206</v>
      </c>
      <c r="F2590" s="30" t="s">
        <v>811</v>
      </c>
      <c r="G2590" s="30">
        <v>1002</v>
      </c>
      <c r="H2590" s="30">
        <v>1</v>
      </c>
      <c r="I2590" s="30">
        <v>522.02</v>
      </c>
      <c r="J2590" s="38">
        <v>42754</v>
      </c>
      <c r="K2590" s="30">
        <v>558</v>
      </c>
      <c r="L2590" s="19">
        <f>DAY(Таблица14[[#This Row],[Д/проводки]])</f>
        <v>19</v>
      </c>
      <c r="M2590" s="19">
        <f>MONTH(Таблица14[[#This Row],[Д/проводки]])</f>
        <v>1</v>
      </c>
      <c r="N2590" s="19">
        <f>YEAR(Таблица14[[#This Row],[Д/проводки]])</f>
        <v>2017</v>
      </c>
    </row>
    <row r="2591" spans="1:14" x14ac:dyDescent="0.25">
      <c r="A2591" s="30">
        <v>812148</v>
      </c>
      <c r="B2591" s="30" t="s">
        <v>435</v>
      </c>
      <c r="C2591" s="16" t="s">
        <v>3147</v>
      </c>
      <c r="D2591" s="16">
        <v>15</v>
      </c>
      <c r="E2591" s="16" t="s">
        <v>2971</v>
      </c>
      <c r="F2591" s="30" t="s">
        <v>810</v>
      </c>
      <c r="G2591" s="30">
        <v>1001</v>
      </c>
      <c r="H2591" s="30">
        <v>4</v>
      </c>
      <c r="I2591" s="30">
        <v>9000</v>
      </c>
      <c r="J2591" s="38">
        <v>42756</v>
      </c>
      <c r="K2591" s="30">
        <v>13160</v>
      </c>
      <c r="L2591" s="19">
        <f>DAY(Таблица14[[#This Row],[Д/проводки]])</f>
        <v>21</v>
      </c>
      <c r="M2591" s="19">
        <f>MONTH(Таблица14[[#This Row],[Д/проводки]])</f>
        <v>1</v>
      </c>
      <c r="N2591" s="19">
        <f>YEAR(Таблица14[[#This Row],[Д/проводки]])</f>
        <v>2017</v>
      </c>
    </row>
    <row r="2592" spans="1:14" x14ac:dyDescent="0.25">
      <c r="A2592" s="30">
        <v>445816</v>
      </c>
      <c r="B2592" s="30" t="s">
        <v>934</v>
      </c>
      <c r="C2592" s="16" t="s">
        <v>3129</v>
      </c>
      <c r="D2592" s="16">
        <v>13</v>
      </c>
      <c r="E2592" s="16" t="s">
        <v>3206</v>
      </c>
      <c r="F2592" s="30" t="s">
        <v>811</v>
      </c>
      <c r="G2592" s="30">
        <v>1002</v>
      </c>
      <c r="H2592" s="30">
        <v>2</v>
      </c>
      <c r="I2592" s="30">
        <v>961.56</v>
      </c>
      <c r="J2592" s="38">
        <v>42759</v>
      </c>
      <c r="K2592" s="30">
        <v>1362</v>
      </c>
      <c r="L2592" s="19">
        <f>DAY(Таблица14[[#This Row],[Д/проводки]])</f>
        <v>24</v>
      </c>
      <c r="M2592" s="19">
        <f>MONTH(Таблица14[[#This Row],[Д/проводки]])</f>
        <v>1</v>
      </c>
      <c r="N2592" s="19">
        <f>YEAR(Таблица14[[#This Row],[Д/проводки]])</f>
        <v>2017</v>
      </c>
    </row>
    <row r="2593" spans="1:14" x14ac:dyDescent="0.25">
      <c r="A2593" s="30">
        <v>938847</v>
      </c>
      <c r="B2593" s="30" t="s">
        <v>631</v>
      </c>
      <c r="C2593" s="16" t="s">
        <v>2987</v>
      </c>
      <c r="D2593" s="16">
        <v>16</v>
      </c>
      <c r="E2593" s="16" t="s">
        <v>2950</v>
      </c>
      <c r="F2593" s="30" t="s">
        <v>810</v>
      </c>
      <c r="G2593" s="30">
        <v>1001</v>
      </c>
      <c r="H2593" s="30">
        <v>4</v>
      </c>
      <c r="I2593" s="30">
        <v>10491.52</v>
      </c>
      <c r="J2593" s="38">
        <v>42760</v>
      </c>
      <c r="K2593" s="30">
        <v>15960</v>
      </c>
      <c r="L2593" s="19">
        <f>DAY(Таблица14[[#This Row],[Д/проводки]])</f>
        <v>25</v>
      </c>
      <c r="M2593" s="19">
        <f>MONTH(Таблица14[[#This Row],[Д/проводки]])</f>
        <v>1</v>
      </c>
      <c r="N2593" s="19">
        <f>YEAR(Таблица14[[#This Row],[Д/проводки]])</f>
        <v>2017</v>
      </c>
    </row>
    <row r="2594" spans="1:14" x14ac:dyDescent="0.25">
      <c r="A2594" s="30">
        <v>2065051</v>
      </c>
      <c r="B2594" s="30" t="s">
        <v>1088</v>
      </c>
      <c r="C2594" s="16" t="s">
        <v>2947</v>
      </c>
      <c r="D2594" s="16">
        <v>15</v>
      </c>
      <c r="E2594" s="16" t="s">
        <v>2937</v>
      </c>
      <c r="F2594" s="30" t="s">
        <v>810</v>
      </c>
      <c r="G2594" s="30">
        <v>1002</v>
      </c>
      <c r="H2594" s="30">
        <v>4</v>
      </c>
      <c r="I2594" s="30">
        <v>8694.92</v>
      </c>
      <c r="J2594" s="38">
        <v>42760</v>
      </c>
      <c r="K2594" s="30">
        <v>13160</v>
      </c>
      <c r="L2594" s="19">
        <f>DAY(Таблица14[[#This Row],[Д/проводки]])</f>
        <v>25</v>
      </c>
      <c r="M2594" s="19">
        <f>MONTH(Таблица14[[#This Row],[Д/проводки]])</f>
        <v>1</v>
      </c>
      <c r="N2594" s="19">
        <f>YEAR(Таблица14[[#This Row],[Д/проводки]])</f>
        <v>2017</v>
      </c>
    </row>
    <row r="2595" spans="1:14" x14ac:dyDescent="0.25">
      <c r="A2595" s="30">
        <v>447809</v>
      </c>
      <c r="B2595" s="30" t="s">
        <v>873</v>
      </c>
      <c r="C2595" s="16" t="s">
        <v>872</v>
      </c>
      <c r="D2595" s="16">
        <v>15</v>
      </c>
      <c r="E2595" s="16" t="s">
        <v>2948</v>
      </c>
      <c r="F2595" s="30" t="s">
        <v>811</v>
      </c>
      <c r="G2595" s="30">
        <v>1001</v>
      </c>
      <c r="H2595" s="30">
        <v>4</v>
      </c>
      <c r="I2595" s="30">
        <v>4901.4399999999996</v>
      </c>
      <c r="J2595" s="38">
        <v>42761</v>
      </c>
      <c r="K2595" s="30">
        <v>7228</v>
      </c>
      <c r="L2595" s="19">
        <f>DAY(Таблица14[[#This Row],[Д/проводки]])</f>
        <v>26</v>
      </c>
      <c r="M2595" s="19">
        <f>MONTH(Таблица14[[#This Row],[Д/проводки]])</f>
        <v>1</v>
      </c>
      <c r="N2595" s="19">
        <f>YEAR(Таблица14[[#This Row],[Д/проводки]])</f>
        <v>2017</v>
      </c>
    </row>
    <row r="2596" spans="1:14" x14ac:dyDescent="0.25">
      <c r="A2596" s="30">
        <v>2039150</v>
      </c>
      <c r="B2596" s="30" t="s">
        <v>864</v>
      </c>
      <c r="C2596" s="16" t="s">
        <v>2940</v>
      </c>
      <c r="D2596" s="16">
        <v>15</v>
      </c>
      <c r="E2596" s="16" t="s">
        <v>2937</v>
      </c>
      <c r="F2596" s="30" t="s">
        <v>811</v>
      </c>
      <c r="G2596" s="30">
        <v>1001</v>
      </c>
      <c r="H2596" s="30">
        <v>1</v>
      </c>
      <c r="I2596" s="30">
        <v>1033.56</v>
      </c>
      <c r="J2596" s="38">
        <v>42763</v>
      </c>
      <c r="K2596" s="30">
        <v>1499</v>
      </c>
      <c r="L2596" s="19">
        <f>DAY(Таблица14[[#This Row],[Д/проводки]])</f>
        <v>28</v>
      </c>
      <c r="M2596" s="19">
        <f>MONTH(Таблица14[[#This Row],[Д/проводки]])</f>
        <v>1</v>
      </c>
      <c r="N2596" s="19">
        <f>YEAR(Таблица14[[#This Row],[Д/проводки]])</f>
        <v>2017</v>
      </c>
    </row>
    <row r="2597" spans="1:14" x14ac:dyDescent="0.25">
      <c r="A2597" s="30">
        <v>2039150</v>
      </c>
      <c r="B2597" s="30" t="s">
        <v>864</v>
      </c>
      <c r="C2597" s="16" t="s">
        <v>2940</v>
      </c>
      <c r="D2597" s="16">
        <v>15</v>
      </c>
      <c r="E2597" s="16" t="s">
        <v>2937</v>
      </c>
      <c r="F2597" s="30" t="s">
        <v>811</v>
      </c>
      <c r="G2597" s="30">
        <v>1002</v>
      </c>
      <c r="H2597" s="30">
        <v>1</v>
      </c>
      <c r="I2597" s="30">
        <v>1022.53</v>
      </c>
      <c r="J2597" s="38">
        <v>42763</v>
      </c>
      <c r="K2597" s="30">
        <v>1499</v>
      </c>
      <c r="L2597" s="19">
        <f>DAY(Таблица14[[#This Row],[Д/проводки]])</f>
        <v>28</v>
      </c>
      <c r="M2597" s="19">
        <f>MONTH(Таблица14[[#This Row],[Д/проводки]])</f>
        <v>1</v>
      </c>
      <c r="N2597" s="19">
        <f>YEAR(Таблица14[[#This Row],[Д/проводки]])</f>
        <v>2017</v>
      </c>
    </row>
    <row r="2598" spans="1:14" x14ac:dyDescent="0.25">
      <c r="A2598" s="30">
        <v>445810</v>
      </c>
      <c r="B2598" s="30" t="s">
        <v>929</v>
      </c>
      <c r="C2598" s="16" t="s">
        <v>927</v>
      </c>
      <c r="D2598" s="16">
        <v>14</v>
      </c>
      <c r="E2598" s="16" t="s">
        <v>2941</v>
      </c>
      <c r="F2598" s="30" t="s">
        <v>811</v>
      </c>
      <c r="G2598" s="30">
        <v>1002</v>
      </c>
      <c r="H2598" s="30">
        <v>1</v>
      </c>
      <c r="I2598" s="30">
        <v>637.46</v>
      </c>
      <c r="J2598" s="38">
        <v>42766</v>
      </c>
      <c r="K2598" s="30">
        <v>940</v>
      </c>
      <c r="L2598" s="19">
        <f>DAY(Таблица14[[#This Row],[Д/проводки]])</f>
        <v>31</v>
      </c>
      <c r="M2598" s="19">
        <f>MONTH(Таблица14[[#This Row],[Д/проводки]])</f>
        <v>1</v>
      </c>
      <c r="N2598" s="19">
        <f>YEAR(Таблица14[[#This Row],[Д/проводки]])</f>
        <v>2017</v>
      </c>
    </row>
    <row r="2599" spans="1:14" x14ac:dyDescent="0.25">
      <c r="A2599" s="30">
        <v>665947</v>
      </c>
      <c r="B2599" s="30" t="s">
        <v>1135</v>
      </c>
      <c r="C2599" s="16" t="s">
        <v>2957</v>
      </c>
      <c r="D2599" s="16">
        <v>15</v>
      </c>
      <c r="E2599" s="16" t="s">
        <v>2937</v>
      </c>
      <c r="F2599" s="30" t="s">
        <v>810</v>
      </c>
      <c r="G2599" s="30">
        <v>1002</v>
      </c>
      <c r="H2599" s="30">
        <v>4</v>
      </c>
      <c r="I2599" s="30">
        <v>8593.24</v>
      </c>
      <c r="J2599" s="38">
        <v>42767</v>
      </c>
      <c r="K2599" s="30">
        <v>13160</v>
      </c>
      <c r="L2599" s="19">
        <f>DAY(Таблица14[[#This Row],[Д/проводки]])</f>
        <v>1</v>
      </c>
      <c r="M2599" s="19">
        <f>MONTH(Таблица14[[#This Row],[Д/проводки]])</f>
        <v>2</v>
      </c>
      <c r="N2599" s="19">
        <f>YEAR(Таблица14[[#This Row],[Д/проводки]])</f>
        <v>2017</v>
      </c>
    </row>
    <row r="2600" spans="1:14" x14ac:dyDescent="0.25">
      <c r="A2600" s="30">
        <v>35263</v>
      </c>
      <c r="B2600" s="30" t="s">
        <v>919</v>
      </c>
      <c r="C2600" s="16" t="s">
        <v>918</v>
      </c>
      <c r="D2600" s="16">
        <v>16</v>
      </c>
      <c r="E2600" s="16" t="s">
        <v>2970</v>
      </c>
      <c r="F2600" s="30" t="s">
        <v>811</v>
      </c>
      <c r="G2600" s="30">
        <v>1001</v>
      </c>
      <c r="H2600" s="30">
        <v>1</v>
      </c>
      <c r="I2600" s="30">
        <v>838.13</v>
      </c>
      <c r="J2600" s="38">
        <v>42768</v>
      </c>
      <c r="K2600" s="30">
        <v>1187</v>
      </c>
      <c r="L2600" s="19">
        <f>DAY(Таблица14[[#This Row],[Д/проводки]])</f>
        <v>2</v>
      </c>
      <c r="M2600" s="19">
        <f>MONTH(Таблица14[[#This Row],[Д/проводки]])</f>
        <v>2</v>
      </c>
      <c r="N2600" s="19">
        <f>YEAR(Таблица14[[#This Row],[Д/проводки]])</f>
        <v>2017</v>
      </c>
    </row>
    <row r="2601" spans="1:14" x14ac:dyDescent="0.25">
      <c r="A2601" s="30">
        <v>445811</v>
      </c>
      <c r="B2601" s="30" t="s">
        <v>921</v>
      </c>
      <c r="C2601" s="16" t="s">
        <v>3133</v>
      </c>
      <c r="D2601" s="16">
        <v>13</v>
      </c>
      <c r="E2601" s="16" t="s">
        <v>3206</v>
      </c>
      <c r="F2601" s="30" t="s">
        <v>811</v>
      </c>
      <c r="G2601" s="30">
        <v>1001</v>
      </c>
      <c r="H2601" s="30">
        <v>1</v>
      </c>
      <c r="I2601" s="30">
        <v>505.45</v>
      </c>
      <c r="J2601" s="38">
        <v>42768</v>
      </c>
      <c r="K2601" s="30">
        <v>712</v>
      </c>
      <c r="L2601" s="19">
        <f>DAY(Таблица14[[#This Row],[Д/проводки]])</f>
        <v>2</v>
      </c>
      <c r="M2601" s="19">
        <f>MONTH(Таблица14[[#This Row],[Д/проводки]])</f>
        <v>2</v>
      </c>
      <c r="N2601" s="19">
        <f>YEAR(Таблица14[[#This Row],[Д/проводки]])</f>
        <v>2017</v>
      </c>
    </row>
    <row r="2602" spans="1:14" x14ac:dyDescent="0.25">
      <c r="A2602" s="30">
        <v>408841</v>
      </c>
      <c r="B2602" s="30" t="s">
        <v>351</v>
      </c>
      <c r="C2602" s="16" t="s">
        <v>2943</v>
      </c>
      <c r="D2602" s="16">
        <v>15</v>
      </c>
      <c r="E2602" s="16" t="s">
        <v>2942</v>
      </c>
      <c r="F2602" s="30" t="s">
        <v>810</v>
      </c>
      <c r="G2602" s="30">
        <v>1002</v>
      </c>
      <c r="H2602" s="30">
        <v>4</v>
      </c>
      <c r="I2602" s="30">
        <v>8694.92</v>
      </c>
      <c r="J2602" s="38">
        <v>42768</v>
      </c>
      <c r="K2602" s="30">
        <v>13160</v>
      </c>
      <c r="L2602" s="19">
        <f>DAY(Таблица14[[#This Row],[Д/проводки]])</f>
        <v>2</v>
      </c>
      <c r="M2602" s="19">
        <f>MONTH(Таблица14[[#This Row],[Д/проводки]])</f>
        <v>2</v>
      </c>
      <c r="N2602" s="19">
        <f>YEAR(Таблица14[[#This Row],[Д/проводки]])</f>
        <v>2017</v>
      </c>
    </row>
    <row r="2603" spans="1:14" x14ac:dyDescent="0.25">
      <c r="A2603" s="30">
        <v>2039699</v>
      </c>
      <c r="B2603" s="30" t="s">
        <v>1033</v>
      </c>
      <c r="C2603" s="16" t="s">
        <v>904</v>
      </c>
      <c r="D2603" s="16">
        <v>14</v>
      </c>
      <c r="E2603" s="16" t="s">
        <v>2938</v>
      </c>
      <c r="F2603" s="30" t="s">
        <v>811</v>
      </c>
      <c r="G2603" s="30">
        <v>1001</v>
      </c>
      <c r="H2603" s="30">
        <v>1</v>
      </c>
      <c r="I2603" s="30">
        <v>910.04</v>
      </c>
      <c r="J2603" s="38">
        <v>42769</v>
      </c>
      <c r="K2603" s="30">
        <v>1342</v>
      </c>
      <c r="L2603" s="19">
        <f>DAY(Таблица14[[#This Row],[Д/проводки]])</f>
        <v>3</v>
      </c>
      <c r="M2603" s="19">
        <f>MONTH(Таблица14[[#This Row],[Д/проводки]])</f>
        <v>2</v>
      </c>
      <c r="N2603" s="19">
        <f>YEAR(Таблица14[[#This Row],[Д/проводки]])</f>
        <v>2017</v>
      </c>
    </row>
    <row r="2604" spans="1:14" x14ac:dyDescent="0.25">
      <c r="A2604" s="30">
        <v>12376996</v>
      </c>
      <c r="B2604" s="30" t="s">
        <v>3218</v>
      </c>
      <c r="C2604" s="16" t="s">
        <v>3218</v>
      </c>
      <c r="D2604" s="16" t="s">
        <v>3218</v>
      </c>
      <c r="E2604" s="16" t="s">
        <v>3218</v>
      </c>
      <c r="F2604" s="16" t="s">
        <v>3218</v>
      </c>
      <c r="G2604" s="30">
        <v>1001</v>
      </c>
      <c r="H2604" s="30">
        <v>4</v>
      </c>
      <c r="I2604" s="30">
        <v>20918.400000000001</v>
      </c>
      <c r="J2604" s="38">
        <v>42773</v>
      </c>
      <c r="K2604" s="30">
        <v>28484</v>
      </c>
      <c r="L2604" s="19">
        <f>DAY(Таблица14[[#This Row],[Д/проводки]])</f>
        <v>7</v>
      </c>
      <c r="M2604" s="19">
        <f>MONTH(Таблица14[[#This Row],[Д/проводки]])</f>
        <v>2</v>
      </c>
      <c r="N2604" s="19">
        <f>YEAR(Таблица14[[#This Row],[Д/проводки]])</f>
        <v>2017</v>
      </c>
    </row>
    <row r="2605" spans="1:14" x14ac:dyDescent="0.25">
      <c r="A2605" s="30">
        <v>940253</v>
      </c>
      <c r="B2605" s="30" t="s">
        <v>888</v>
      </c>
      <c r="C2605" s="16" t="s">
        <v>2954</v>
      </c>
      <c r="D2605" s="16">
        <v>15</v>
      </c>
      <c r="E2605" s="16" t="s">
        <v>2937</v>
      </c>
      <c r="F2605" s="30" t="s">
        <v>811</v>
      </c>
      <c r="G2605" s="30">
        <v>1001</v>
      </c>
      <c r="H2605" s="30">
        <v>2</v>
      </c>
      <c r="I2605" s="30">
        <v>2108.56</v>
      </c>
      <c r="J2605" s="38">
        <v>42774</v>
      </c>
      <c r="K2605" s="30">
        <v>3110</v>
      </c>
      <c r="L2605" s="19">
        <f>DAY(Таблица14[[#This Row],[Д/проводки]])</f>
        <v>8</v>
      </c>
      <c r="M2605" s="19">
        <f>MONTH(Таблица14[[#This Row],[Д/проводки]])</f>
        <v>2</v>
      </c>
      <c r="N2605" s="19">
        <f>YEAR(Таблица14[[#This Row],[Д/проводки]])</f>
        <v>2017</v>
      </c>
    </row>
    <row r="2606" spans="1:14" x14ac:dyDescent="0.25">
      <c r="A2606" s="30">
        <v>661768</v>
      </c>
      <c r="B2606" s="30" t="s">
        <v>340</v>
      </c>
      <c r="C2606" s="16" t="s">
        <v>927</v>
      </c>
      <c r="D2606" s="16">
        <v>14</v>
      </c>
      <c r="E2606" s="16" t="s">
        <v>2941</v>
      </c>
      <c r="F2606" s="30" t="s">
        <v>810</v>
      </c>
      <c r="G2606" s="30">
        <v>1001</v>
      </c>
      <c r="H2606" s="30">
        <v>4</v>
      </c>
      <c r="I2606" s="30">
        <v>7406.76</v>
      </c>
      <c r="J2606" s="38">
        <v>42775</v>
      </c>
      <c r="K2606" s="30">
        <v>11160</v>
      </c>
      <c r="L2606" s="19">
        <f>DAY(Таблица14[[#This Row],[Д/проводки]])</f>
        <v>9</v>
      </c>
      <c r="M2606" s="19">
        <f>MONTH(Таблица14[[#This Row],[Д/проводки]])</f>
        <v>2</v>
      </c>
      <c r="N2606" s="19">
        <f>YEAR(Таблица14[[#This Row],[Д/проводки]])</f>
        <v>2017</v>
      </c>
    </row>
    <row r="2607" spans="1:14" x14ac:dyDescent="0.25">
      <c r="A2607" s="30">
        <v>2039699</v>
      </c>
      <c r="B2607" s="30" t="s">
        <v>1033</v>
      </c>
      <c r="C2607" s="16" t="s">
        <v>904</v>
      </c>
      <c r="D2607" s="16">
        <v>14</v>
      </c>
      <c r="E2607" s="16" t="s">
        <v>2938</v>
      </c>
      <c r="F2607" s="30" t="s">
        <v>811</v>
      </c>
      <c r="G2607" s="30">
        <v>1001</v>
      </c>
      <c r="H2607" s="30">
        <v>1</v>
      </c>
      <c r="I2607" s="30">
        <v>910.04</v>
      </c>
      <c r="J2607" s="38">
        <v>42775</v>
      </c>
      <c r="K2607" s="30">
        <v>1342</v>
      </c>
      <c r="L2607" s="19">
        <f>DAY(Таблица14[[#This Row],[Д/проводки]])</f>
        <v>9</v>
      </c>
      <c r="M2607" s="19">
        <f>MONTH(Таблица14[[#This Row],[Д/проводки]])</f>
        <v>2</v>
      </c>
      <c r="N2607" s="19">
        <f>YEAR(Таблица14[[#This Row],[Д/проводки]])</f>
        <v>2017</v>
      </c>
    </row>
    <row r="2608" spans="1:14" x14ac:dyDescent="0.25">
      <c r="A2608" s="30">
        <v>895248</v>
      </c>
      <c r="B2608" s="30" t="s">
        <v>902</v>
      </c>
      <c r="C2608" s="16" t="s">
        <v>899</v>
      </c>
      <c r="D2608" s="16">
        <v>14</v>
      </c>
      <c r="E2608" s="16" t="s">
        <v>2938</v>
      </c>
      <c r="F2608" s="30" t="s">
        <v>811</v>
      </c>
      <c r="G2608" s="30">
        <v>1001</v>
      </c>
      <c r="H2608" s="30">
        <v>1</v>
      </c>
      <c r="I2608" s="30">
        <v>898.48</v>
      </c>
      <c r="J2608" s="38">
        <v>42778</v>
      </c>
      <c r="K2608" s="30">
        <v>1325</v>
      </c>
      <c r="L2608" s="19">
        <f>DAY(Таблица14[[#This Row],[Д/проводки]])</f>
        <v>12</v>
      </c>
      <c r="M2608" s="19">
        <f>MONTH(Таблица14[[#This Row],[Д/проводки]])</f>
        <v>2</v>
      </c>
      <c r="N2608" s="19">
        <f>YEAR(Таблица14[[#This Row],[Д/проводки]])</f>
        <v>2017</v>
      </c>
    </row>
    <row r="2609" spans="1:14" x14ac:dyDescent="0.25">
      <c r="A2609" s="30">
        <v>2039701</v>
      </c>
      <c r="B2609" s="30" t="s">
        <v>1037</v>
      </c>
      <c r="C2609" s="16" t="s">
        <v>3133</v>
      </c>
      <c r="D2609" s="16">
        <v>13</v>
      </c>
      <c r="E2609" s="16" t="s">
        <v>3206</v>
      </c>
      <c r="F2609" s="30" t="s">
        <v>811</v>
      </c>
      <c r="G2609" s="30">
        <v>1002</v>
      </c>
      <c r="H2609" s="30">
        <v>1</v>
      </c>
      <c r="I2609" s="30">
        <v>503.33</v>
      </c>
      <c r="J2609" s="38">
        <v>42779</v>
      </c>
      <c r="K2609" s="30">
        <v>746</v>
      </c>
      <c r="L2609" s="19">
        <f>DAY(Таблица14[[#This Row],[Д/проводки]])</f>
        <v>13</v>
      </c>
      <c r="M2609" s="19">
        <f>MONTH(Таблица14[[#This Row],[Д/проводки]])</f>
        <v>2</v>
      </c>
      <c r="N2609" s="19">
        <f>YEAR(Таблица14[[#This Row],[Д/проводки]])</f>
        <v>2017</v>
      </c>
    </row>
    <row r="2610" spans="1:14" x14ac:dyDescent="0.25">
      <c r="A2610" s="30">
        <v>2039701</v>
      </c>
      <c r="B2610" s="30" t="s">
        <v>1037</v>
      </c>
      <c r="C2610" s="16" t="s">
        <v>3133</v>
      </c>
      <c r="D2610" s="16">
        <v>13</v>
      </c>
      <c r="E2610" s="16" t="s">
        <v>3206</v>
      </c>
      <c r="F2610" s="30" t="s">
        <v>811</v>
      </c>
      <c r="G2610" s="30">
        <v>1002</v>
      </c>
      <c r="H2610" s="30">
        <v>1</v>
      </c>
      <c r="I2610" s="30">
        <v>503.33</v>
      </c>
      <c r="J2610" s="38">
        <v>42780</v>
      </c>
      <c r="K2610" s="30">
        <v>746</v>
      </c>
      <c r="L2610" s="19">
        <f>DAY(Таблица14[[#This Row],[Д/проводки]])</f>
        <v>14</v>
      </c>
      <c r="M2610" s="19">
        <f>MONTH(Таблица14[[#This Row],[Д/проводки]])</f>
        <v>2</v>
      </c>
      <c r="N2610" s="19">
        <f>YEAR(Таблица14[[#This Row],[Д/проводки]])</f>
        <v>2017</v>
      </c>
    </row>
    <row r="2611" spans="1:14" x14ac:dyDescent="0.25">
      <c r="A2611" s="30">
        <v>661481</v>
      </c>
      <c r="B2611" s="30" t="s">
        <v>898</v>
      </c>
      <c r="C2611" s="16" t="s">
        <v>899</v>
      </c>
      <c r="D2611" s="16">
        <v>14</v>
      </c>
      <c r="E2611" s="16" t="s">
        <v>2938</v>
      </c>
      <c r="F2611" s="30" t="s">
        <v>811</v>
      </c>
      <c r="G2611" s="30">
        <v>1001</v>
      </c>
      <c r="H2611" s="30">
        <v>1</v>
      </c>
      <c r="I2611" s="30">
        <v>866.03</v>
      </c>
      <c r="J2611" s="38">
        <v>42786</v>
      </c>
      <c r="K2611" s="30">
        <v>1226</v>
      </c>
      <c r="L2611" s="19">
        <f>DAY(Таблица14[[#This Row],[Д/проводки]])</f>
        <v>20</v>
      </c>
      <c r="M2611" s="19">
        <f>MONTH(Таблица14[[#This Row],[Д/проводки]])</f>
        <v>2</v>
      </c>
      <c r="N2611" s="19">
        <f>YEAR(Таблица14[[#This Row],[Д/проводки]])</f>
        <v>2017</v>
      </c>
    </row>
    <row r="2612" spans="1:14" x14ac:dyDescent="0.25">
      <c r="A2612" s="30">
        <v>661481</v>
      </c>
      <c r="B2612" s="30" t="s">
        <v>898</v>
      </c>
      <c r="C2612" s="16" t="s">
        <v>899</v>
      </c>
      <c r="D2612" s="16">
        <v>14</v>
      </c>
      <c r="E2612" s="16" t="s">
        <v>2938</v>
      </c>
      <c r="F2612" s="30" t="s">
        <v>811</v>
      </c>
      <c r="G2612" s="30">
        <v>1001</v>
      </c>
      <c r="H2612" s="30">
        <v>1</v>
      </c>
      <c r="I2612" s="30">
        <v>866.03</v>
      </c>
      <c r="J2612" s="38">
        <v>42787</v>
      </c>
      <c r="K2612" s="30">
        <v>1226</v>
      </c>
      <c r="L2612" s="19">
        <f>DAY(Таблица14[[#This Row],[Д/проводки]])</f>
        <v>21</v>
      </c>
      <c r="M2612" s="19">
        <f>MONTH(Таблица14[[#This Row],[Д/проводки]])</f>
        <v>2</v>
      </c>
      <c r="N2612" s="19">
        <f>YEAR(Таблица14[[#This Row],[Д/проводки]])</f>
        <v>2017</v>
      </c>
    </row>
    <row r="2613" spans="1:14" x14ac:dyDescent="0.25">
      <c r="A2613" s="30">
        <v>39133</v>
      </c>
      <c r="B2613" s="30" t="s">
        <v>349</v>
      </c>
      <c r="C2613" s="16" t="s">
        <v>927</v>
      </c>
      <c r="D2613" s="16">
        <v>14</v>
      </c>
      <c r="E2613" s="16" t="s">
        <v>2941</v>
      </c>
      <c r="F2613" s="30" t="s">
        <v>810</v>
      </c>
      <c r="G2613" s="30">
        <v>1002</v>
      </c>
      <c r="H2613" s="30">
        <v>4</v>
      </c>
      <c r="I2613" s="30">
        <v>7152.56</v>
      </c>
      <c r="J2613" s="38">
        <v>42789</v>
      </c>
      <c r="K2613" s="30">
        <v>11160</v>
      </c>
      <c r="L2613" s="19">
        <f>DAY(Таблица14[[#This Row],[Д/проводки]])</f>
        <v>23</v>
      </c>
      <c r="M2613" s="19">
        <f>MONTH(Таблица14[[#This Row],[Д/проводки]])</f>
        <v>2</v>
      </c>
      <c r="N2613" s="19">
        <f>YEAR(Таблица14[[#This Row],[Д/проводки]])</f>
        <v>2017</v>
      </c>
    </row>
    <row r="2614" spans="1:14" x14ac:dyDescent="0.25">
      <c r="A2614" s="30">
        <v>2039700</v>
      </c>
      <c r="B2614" s="30" t="s">
        <v>1035</v>
      </c>
      <c r="C2614" s="16" t="s">
        <v>2963</v>
      </c>
      <c r="D2614" s="16">
        <v>15</v>
      </c>
      <c r="E2614" s="16" t="s">
        <v>2937</v>
      </c>
      <c r="F2614" s="30" t="s">
        <v>811</v>
      </c>
      <c r="G2614" s="30">
        <v>1002</v>
      </c>
      <c r="H2614" s="30">
        <v>1</v>
      </c>
      <c r="I2614" s="30">
        <v>1040.92</v>
      </c>
      <c r="J2614" s="38">
        <v>42789</v>
      </c>
      <c r="K2614" s="30">
        <v>1477</v>
      </c>
      <c r="L2614" s="19">
        <f>DAY(Таблица14[[#This Row],[Д/проводки]])</f>
        <v>23</v>
      </c>
      <c r="M2614" s="19">
        <f>MONTH(Таблица14[[#This Row],[Д/проводки]])</f>
        <v>2</v>
      </c>
      <c r="N2614" s="19">
        <f>YEAR(Таблица14[[#This Row],[Д/проводки]])</f>
        <v>2017</v>
      </c>
    </row>
    <row r="2615" spans="1:14" x14ac:dyDescent="0.25">
      <c r="A2615" s="30">
        <v>895248</v>
      </c>
      <c r="B2615" s="30" t="s">
        <v>902</v>
      </c>
      <c r="C2615" s="16" t="s">
        <v>899</v>
      </c>
      <c r="D2615" s="16">
        <v>14</v>
      </c>
      <c r="E2615" s="16" t="s">
        <v>2938</v>
      </c>
      <c r="F2615" s="30" t="s">
        <v>811</v>
      </c>
      <c r="G2615" s="30">
        <v>1001</v>
      </c>
      <c r="H2615" s="30">
        <v>4</v>
      </c>
      <c r="I2615" s="30">
        <v>3593.92</v>
      </c>
      <c r="J2615" s="38">
        <v>42790</v>
      </c>
      <c r="K2615" s="30">
        <v>5300</v>
      </c>
      <c r="L2615" s="19">
        <f>DAY(Таблица14[[#This Row],[Д/проводки]])</f>
        <v>24</v>
      </c>
      <c r="M2615" s="19">
        <f>MONTH(Таблица14[[#This Row],[Д/проводки]])</f>
        <v>2</v>
      </c>
      <c r="N2615" s="19">
        <f>YEAR(Таблица14[[#This Row],[Д/проводки]])</f>
        <v>2017</v>
      </c>
    </row>
    <row r="2616" spans="1:14" x14ac:dyDescent="0.25">
      <c r="A2616" s="30">
        <v>2039702</v>
      </c>
      <c r="B2616" s="30" t="s">
        <v>1039</v>
      </c>
      <c r="C2616" s="16" t="s">
        <v>3129</v>
      </c>
      <c r="D2616" s="16">
        <v>13</v>
      </c>
      <c r="E2616" s="16" t="s">
        <v>3206</v>
      </c>
      <c r="F2616" s="30" t="s">
        <v>811</v>
      </c>
      <c r="G2616" s="30">
        <v>1002</v>
      </c>
      <c r="H2616" s="30">
        <v>4</v>
      </c>
      <c r="I2616" s="30">
        <v>2105.92</v>
      </c>
      <c r="J2616" s="38">
        <v>42791</v>
      </c>
      <c r="K2616" s="30">
        <v>3108</v>
      </c>
      <c r="L2616" s="19">
        <f>DAY(Таблица14[[#This Row],[Д/проводки]])</f>
        <v>25</v>
      </c>
      <c r="M2616" s="19">
        <f>MONTH(Таблица14[[#This Row],[Д/проводки]])</f>
        <v>2</v>
      </c>
      <c r="N2616" s="19">
        <f>YEAR(Таблица14[[#This Row],[Д/проводки]])</f>
        <v>2017</v>
      </c>
    </row>
    <row r="2617" spans="1:14" x14ac:dyDescent="0.25">
      <c r="A2617" s="30">
        <v>941621</v>
      </c>
      <c r="B2617" s="30" t="s">
        <v>173</v>
      </c>
      <c r="C2617" s="16" t="s">
        <v>2954</v>
      </c>
      <c r="D2617" s="16">
        <v>15</v>
      </c>
      <c r="E2617" s="16" t="s">
        <v>2937</v>
      </c>
      <c r="F2617" s="30" t="s">
        <v>810</v>
      </c>
      <c r="G2617" s="30">
        <v>1001</v>
      </c>
      <c r="H2617" s="30">
        <v>4</v>
      </c>
      <c r="I2617" s="30">
        <v>9000</v>
      </c>
      <c r="J2617" s="38">
        <v>42793</v>
      </c>
      <c r="K2617" s="30">
        <v>13160</v>
      </c>
      <c r="L2617" s="19">
        <f>DAY(Таблица14[[#This Row],[Д/проводки]])</f>
        <v>27</v>
      </c>
      <c r="M2617" s="19">
        <f>MONTH(Таблица14[[#This Row],[Д/проводки]])</f>
        <v>2</v>
      </c>
      <c r="N2617" s="19">
        <f>YEAR(Таблица14[[#This Row],[Д/проводки]])</f>
        <v>2017</v>
      </c>
    </row>
    <row r="2618" spans="1:14" x14ac:dyDescent="0.25">
      <c r="A2618" s="30">
        <v>2031428</v>
      </c>
      <c r="B2618" s="30" t="s">
        <v>1007</v>
      </c>
      <c r="C2618" s="16" t="s">
        <v>2996</v>
      </c>
      <c r="D2618" s="16">
        <v>17</v>
      </c>
      <c r="E2618" s="16" t="s">
        <v>2993</v>
      </c>
      <c r="F2618" s="30" t="s">
        <v>810</v>
      </c>
      <c r="G2618" s="30">
        <v>1001</v>
      </c>
      <c r="H2618" s="30">
        <v>4</v>
      </c>
      <c r="I2618" s="30">
        <v>12847.44</v>
      </c>
      <c r="J2618" s="38">
        <v>42794</v>
      </c>
      <c r="K2618" s="30">
        <v>18760</v>
      </c>
      <c r="L2618" s="19">
        <f>DAY(Таблица14[[#This Row],[Д/проводки]])</f>
        <v>28</v>
      </c>
      <c r="M2618" s="19">
        <f>MONTH(Таблица14[[#This Row],[Д/проводки]])</f>
        <v>2</v>
      </c>
      <c r="N2618" s="19">
        <f>YEAR(Таблица14[[#This Row],[Д/проводки]])</f>
        <v>2017</v>
      </c>
    </row>
    <row r="2619" spans="1:14" x14ac:dyDescent="0.25">
      <c r="A2619" s="30">
        <v>2039701</v>
      </c>
      <c r="B2619" s="30" t="s">
        <v>1037</v>
      </c>
      <c r="C2619" s="16" t="s">
        <v>3133</v>
      </c>
      <c r="D2619" s="16">
        <v>13</v>
      </c>
      <c r="E2619" s="16" t="s">
        <v>3206</v>
      </c>
      <c r="F2619" s="30" t="s">
        <v>811</v>
      </c>
      <c r="G2619" s="30">
        <v>1002</v>
      </c>
      <c r="H2619" s="30">
        <v>4</v>
      </c>
      <c r="I2619" s="30">
        <v>2029.28</v>
      </c>
      <c r="J2619" s="38">
        <v>42794</v>
      </c>
      <c r="K2619" s="30">
        <v>3000</v>
      </c>
      <c r="L2619" s="19">
        <f>DAY(Таблица14[[#This Row],[Д/проводки]])</f>
        <v>28</v>
      </c>
      <c r="M2619" s="19">
        <f>MONTH(Таблица14[[#This Row],[Д/проводки]])</f>
        <v>2</v>
      </c>
      <c r="N2619" s="19">
        <f>YEAR(Таблица14[[#This Row],[Д/проводки]])</f>
        <v>2017</v>
      </c>
    </row>
    <row r="2620" spans="1:14" x14ac:dyDescent="0.25">
      <c r="A2620" s="30">
        <v>12385050</v>
      </c>
      <c r="B2620" s="30" t="s">
        <v>3218</v>
      </c>
      <c r="C2620" s="16" t="s">
        <v>3218</v>
      </c>
      <c r="D2620" s="16" t="s">
        <v>3218</v>
      </c>
      <c r="E2620" s="16" t="s">
        <v>3218</v>
      </c>
      <c r="F2620" s="16" t="s">
        <v>3218</v>
      </c>
      <c r="G2620" s="30">
        <v>1002</v>
      </c>
      <c r="H2620" s="30">
        <v>4</v>
      </c>
      <c r="I2620" s="30">
        <v>10067.6</v>
      </c>
      <c r="J2620" s="38">
        <v>42794</v>
      </c>
      <c r="K2620" s="30">
        <v>13392</v>
      </c>
      <c r="L2620" s="19">
        <f>DAY(Таблица14[[#This Row],[Д/проводки]])</f>
        <v>28</v>
      </c>
      <c r="M2620" s="19">
        <f>MONTH(Таблица14[[#This Row],[Д/проводки]])</f>
        <v>2</v>
      </c>
      <c r="N2620" s="19">
        <f>YEAR(Таблица14[[#This Row],[Д/проводки]])</f>
        <v>2017</v>
      </c>
    </row>
    <row r="2621" spans="1:14" x14ac:dyDescent="0.25">
      <c r="A2621" s="30">
        <v>487234</v>
      </c>
      <c r="B2621" s="30" t="s">
        <v>953</v>
      </c>
      <c r="C2621" s="16" t="s">
        <v>2625</v>
      </c>
      <c r="D2621" s="16">
        <v>16</v>
      </c>
      <c r="E2621" s="16" t="s">
        <v>2974</v>
      </c>
      <c r="F2621" s="30" t="s">
        <v>811</v>
      </c>
      <c r="G2621" s="30">
        <v>1002</v>
      </c>
      <c r="H2621" s="30">
        <v>1</v>
      </c>
      <c r="I2621" s="30">
        <v>1337.6</v>
      </c>
      <c r="J2621" s="38">
        <v>42796</v>
      </c>
      <c r="K2621" s="30">
        <v>1417</v>
      </c>
      <c r="L2621" s="19">
        <f>DAY(Таблица14[[#This Row],[Д/проводки]])</f>
        <v>2</v>
      </c>
      <c r="M2621" s="19">
        <f>MONTH(Таблица14[[#This Row],[Д/проводки]])</f>
        <v>3</v>
      </c>
      <c r="N2621" s="19">
        <f>YEAR(Таблица14[[#This Row],[Д/проводки]])</f>
        <v>2017</v>
      </c>
    </row>
    <row r="2622" spans="1:14" x14ac:dyDescent="0.25">
      <c r="A2622" s="30">
        <v>2039702</v>
      </c>
      <c r="B2622" s="30" t="s">
        <v>1039</v>
      </c>
      <c r="C2622" s="16" t="s">
        <v>3129</v>
      </c>
      <c r="D2622" s="16">
        <v>13</v>
      </c>
      <c r="E2622" s="16" t="s">
        <v>3206</v>
      </c>
      <c r="F2622" s="30" t="s">
        <v>811</v>
      </c>
      <c r="G2622" s="30">
        <v>1001</v>
      </c>
      <c r="H2622" s="30">
        <v>4</v>
      </c>
      <c r="I2622" s="30">
        <v>2105.92</v>
      </c>
      <c r="J2622" s="38">
        <v>42797</v>
      </c>
      <c r="K2622" s="30">
        <v>3108</v>
      </c>
      <c r="L2622" s="19">
        <f>DAY(Таблица14[[#This Row],[Д/проводки]])</f>
        <v>3</v>
      </c>
      <c r="M2622" s="19">
        <f>MONTH(Таблица14[[#This Row],[Д/проводки]])</f>
        <v>3</v>
      </c>
      <c r="N2622" s="19">
        <f>YEAR(Таблица14[[#This Row],[Д/проводки]])</f>
        <v>2017</v>
      </c>
    </row>
    <row r="2623" spans="1:14" x14ac:dyDescent="0.25">
      <c r="A2623" s="30">
        <v>40146</v>
      </c>
      <c r="B2623" s="30" t="s">
        <v>180</v>
      </c>
      <c r="C2623" s="16" t="s">
        <v>2954</v>
      </c>
      <c r="D2623" s="16">
        <v>15</v>
      </c>
      <c r="E2623" s="16" t="s">
        <v>2937</v>
      </c>
      <c r="F2623" s="30" t="s">
        <v>810</v>
      </c>
      <c r="G2623" s="30">
        <v>1002</v>
      </c>
      <c r="H2623" s="30">
        <v>4</v>
      </c>
      <c r="I2623" s="30">
        <v>8118.64</v>
      </c>
      <c r="J2623" s="38">
        <v>42797</v>
      </c>
      <c r="K2623" s="30">
        <v>13160</v>
      </c>
      <c r="L2623" s="19">
        <f>DAY(Таблица14[[#This Row],[Д/проводки]])</f>
        <v>3</v>
      </c>
      <c r="M2623" s="19">
        <f>MONTH(Таблица14[[#This Row],[Д/проводки]])</f>
        <v>3</v>
      </c>
      <c r="N2623" s="19">
        <f>YEAR(Таблица14[[#This Row],[Д/проводки]])</f>
        <v>2017</v>
      </c>
    </row>
    <row r="2624" spans="1:14" x14ac:dyDescent="0.25">
      <c r="A2624" s="30">
        <v>40147</v>
      </c>
      <c r="B2624" s="30" t="s">
        <v>181</v>
      </c>
      <c r="C2624" s="16" t="s">
        <v>2954</v>
      </c>
      <c r="D2624" s="16">
        <v>15</v>
      </c>
      <c r="E2624" s="16" t="s">
        <v>2937</v>
      </c>
      <c r="F2624" s="30" t="s">
        <v>810</v>
      </c>
      <c r="G2624" s="30">
        <v>1002</v>
      </c>
      <c r="H2624" s="30">
        <v>4</v>
      </c>
      <c r="I2624" s="30">
        <v>7745.76</v>
      </c>
      <c r="J2624" s="38">
        <v>42798</v>
      </c>
      <c r="K2624" s="30">
        <v>13160</v>
      </c>
      <c r="L2624" s="19">
        <f>DAY(Таблица14[[#This Row],[Д/проводки]])</f>
        <v>4</v>
      </c>
      <c r="M2624" s="19">
        <f>MONTH(Таблица14[[#This Row],[Д/проводки]])</f>
        <v>3</v>
      </c>
      <c r="N2624" s="19">
        <f>YEAR(Таблица14[[#This Row],[Д/проводки]])</f>
        <v>2017</v>
      </c>
    </row>
    <row r="2625" spans="1:14" x14ac:dyDescent="0.25">
      <c r="A2625" s="30">
        <v>40146</v>
      </c>
      <c r="B2625" s="30" t="s">
        <v>180</v>
      </c>
      <c r="C2625" s="16" t="s">
        <v>2954</v>
      </c>
      <c r="D2625" s="16">
        <v>15</v>
      </c>
      <c r="E2625" s="16" t="s">
        <v>2937</v>
      </c>
      <c r="F2625" s="30" t="s">
        <v>810</v>
      </c>
      <c r="G2625" s="30">
        <v>1002</v>
      </c>
      <c r="H2625" s="30">
        <v>4</v>
      </c>
      <c r="I2625" s="30">
        <v>8118.66</v>
      </c>
      <c r="J2625" s="38">
        <v>42799</v>
      </c>
      <c r="K2625" s="30">
        <v>13160</v>
      </c>
      <c r="L2625" s="19">
        <f>DAY(Таблица14[[#This Row],[Д/проводки]])</f>
        <v>5</v>
      </c>
      <c r="M2625" s="19">
        <f>MONTH(Таблица14[[#This Row],[Д/проводки]])</f>
        <v>3</v>
      </c>
      <c r="N2625" s="19">
        <f>YEAR(Таблица14[[#This Row],[Д/проводки]])</f>
        <v>2017</v>
      </c>
    </row>
    <row r="2626" spans="1:14" x14ac:dyDescent="0.25">
      <c r="A2626" s="30">
        <v>938154</v>
      </c>
      <c r="B2626" s="30" t="s">
        <v>878</v>
      </c>
      <c r="C2626" s="16" t="s">
        <v>877</v>
      </c>
      <c r="D2626" s="16">
        <v>16</v>
      </c>
      <c r="E2626" s="16" t="s">
        <v>2950</v>
      </c>
      <c r="F2626" s="30" t="s">
        <v>811</v>
      </c>
      <c r="G2626" s="30">
        <v>1002</v>
      </c>
      <c r="H2626" s="30">
        <v>4</v>
      </c>
      <c r="I2626" s="30">
        <v>4951.04</v>
      </c>
      <c r="J2626" s="38">
        <v>42799</v>
      </c>
      <c r="K2626" s="30">
        <v>7284</v>
      </c>
      <c r="L2626" s="19">
        <f>DAY(Таблица14[[#This Row],[Д/проводки]])</f>
        <v>5</v>
      </c>
      <c r="M2626" s="19">
        <f>MONTH(Таблица14[[#This Row],[Д/проводки]])</f>
        <v>3</v>
      </c>
      <c r="N2626" s="19">
        <f>YEAR(Таблица14[[#This Row],[Д/проводки]])</f>
        <v>2017</v>
      </c>
    </row>
    <row r="2627" spans="1:14" x14ac:dyDescent="0.25">
      <c r="A2627" s="30">
        <v>2039702</v>
      </c>
      <c r="B2627" s="30" t="s">
        <v>1039</v>
      </c>
      <c r="C2627" s="16" t="s">
        <v>3129</v>
      </c>
      <c r="D2627" s="16">
        <v>13</v>
      </c>
      <c r="E2627" s="16" t="s">
        <v>3206</v>
      </c>
      <c r="F2627" s="30" t="s">
        <v>811</v>
      </c>
      <c r="G2627" s="30">
        <v>1002</v>
      </c>
      <c r="H2627" s="30">
        <v>2</v>
      </c>
      <c r="I2627" s="30">
        <v>1052.96</v>
      </c>
      <c r="J2627" s="38">
        <v>42799</v>
      </c>
      <c r="K2627" s="30">
        <v>1554</v>
      </c>
      <c r="L2627" s="19">
        <f>DAY(Таблица14[[#This Row],[Д/проводки]])</f>
        <v>5</v>
      </c>
      <c r="M2627" s="19">
        <f>MONTH(Таблица14[[#This Row],[Д/проводки]])</f>
        <v>3</v>
      </c>
      <c r="N2627" s="19">
        <f>YEAR(Таблица14[[#This Row],[Д/проводки]])</f>
        <v>2017</v>
      </c>
    </row>
    <row r="2628" spans="1:14" x14ac:dyDescent="0.25">
      <c r="A2628" s="30">
        <v>487234</v>
      </c>
      <c r="B2628" s="30" t="s">
        <v>953</v>
      </c>
      <c r="C2628" s="16" t="s">
        <v>2625</v>
      </c>
      <c r="D2628" s="16">
        <v>16</v>
      </c>
      <c r="E2628" s="16" t="s">
        <v>2974</v>
      </c>
      <c r="F2628" s="30" t="s">
        <v>811</v>
      </c>
      <c r="G2628" s="30">
        <v>1001</v>
      </c>
      <c r="H2628" s="30">
        <v>2</v>
      </c>
      <c r="I2628" s="30">
        <v>2675.2</v>
      </c>
      <c r="J2628" s="38">
        <v>42800</v>
      </c>
      <c r="K2628" s="30">
        <v>2834</v>
      </c>
      <c r="L2628" s="19">
        <f>DAY(Таблица14[[#This Row],[Д/проводки]])</f>
        <v>6</v>
      </c>
      <c r="M2628" s="19">
        <f>MONTH(Таблица14[[#This Row],[Д/проводки]])</f>
        <v>3</v>
      </c>
      <c r="N2628" s="19">
        <f>YEAR(Таблица14[[#This Row],[Д/проводки]])</f>
        <v>2017</v>
      </c>
    </row>
    <row r="2629" spans="1:14" x14ac:dyDescent="0.25">
      <c r="A2629" s="30">
        <v>2065051</v>
      </c>
      <c r="B2629" s="30" t="s">
        <v>1088</v>
      </c>
      <c r="C2629" s="16" t="s">
        <v>2947</v>
      </c>
      <c r="D2629" s="16">
        <v>15</v>
      </c>
      <c r="E2629" s="16" t="s">
        <v>2937</v>
      </c>
      <c r="F2629" s="30" t="s">
        <v>810</v>
      </c>
      <c r="G2629" s="30">
        <v>1001</v>
      </c>
      <c r="H2629" s="30">
        <v>4</v>
      </c>
      <c r="I2629" s="30">
        <v>9000</v>
      </c>
      <c r="J2629" s="38">
        <v>42800</v>
      </c>
      <c r="K2629" s="30">
        <v>13160</v>
      </c>
      <c r="L2629" s="19">
        <f>DAY(Таблица14[[#This Row],[Д/проводки]])</f>
        <v>6</v>
      </c>
      <c r="M2629" s="19">
        <f>MONTH(Таблица14[[#This Row],[Д/проводки]])</f>
        <v>3</v>
      </c>
      <c r="N2629" s="19">
        <f>YEAR(Таблица14[[#This Row],[Д/проводки]])</f>
        <v>2017</v>
      </c>
    </row>
    <row r="2630" spans="1:14" x14ac:dyDescent="0.25">
      <c r="A2630" s="30">
        <v>2039699</v>
      </c>
      <c r="B2630" s="30" t="s">
        <v>1033</v>
      </c>
      <c r="C2630" s="16" t="s">
        <v>904</v>
      </c>
      <c r="D2630" s="16">
        <v>14</v>
      </c>
      <c r="E2630" s="16" t="s">
        <v>2938</v>
      </c>
      <c r="F2630" s="30" t="s">
        <v>811</v>
      </c>
      <c r="G2630" s="30">
        <v>1001</v>
      </c>
      <c r="H2630" s="30">
        <v>4</v>
      </c>
      <c r="I2630" s="30">
        <v>3447.56</v>
      </c>
      <c r="J2630" s="38">
        <v>42801</v>
      </c>
      <c r="K2630" s="30">
        <v>5372</v>
      </c>
      <c r="L2630" s="19">
        <f>DAY(Таблица14[[#This Row],[Д/проводки]])</f>
        <v>7</v>
      </c>
      <c r="M2630" s="19">
        <f>MONTH(Таблица14[[#This Row],[Д/проводки]])</f>
        <v>3</v>
      </c>
      <c r="N2630" s="19">
        <f>YEAR(Таблица14[[#This Row],[Д/проводки]])</f>
        <v>2017</v>
      </c>
    </row>
    <row r="2631" spans="1:14" x14ac:dyDescent="0.25">
      <c r="A2631" s="30">
        <v>830813</v>
      </c>
      <c r="B2631" s="30" t="s">
        <v>437</v>
      </c>
      <c r="C2631" s="16" t="s">
        <v>3147</v>
      </c>
      <c r="D2631" s="16">
        <v>15</v>
      </c>
      <c r="E2631" s="16" t="s">
        <v>2971</v>
      </c>
      <c r="F2631" s="30" t="s">
        <v>810</v>
      </c>
      <c r="G2631" s="30">
        <v>1002</v>
      </c>
      <c r="H2631" s="30">
        <v>2</v>
      </c>
      <c r="I2631" s="30">
        <v>4347.46</v>
      </c>
      <c r="J2631" s="38">
        <v>42801</v>
      </c>
      <c r="K2631" s="30">
        <v>6580</v>
      </c>
      <c r="L2631" s="19">
        <f>DAY(Таблица14[[#This Row],[Д/проводки]])</f>
        <v>7</v>
      </c>
      <c r="M2631" s="19">
        <f>MONTH(Таблица14[[#This Row],[Д/проводки]])</f>
        <v>3</v>
      </c>
      <c r="N2631" s="19">
        <f>YEAR(Таблица14[[#This Row],[Д/проводки]])</f>
        <v>2017</v>
      </c>
    </row>
    <row r="2632" spans="1:14" x14ac:dyDescent="0.25">
      <c r="A2632" s="30">
        <v>756286</v>
      </c>
      <c r="B2632" s="30" t="s">
        <v>913</v>
      </c>
      <c r="C2632" s="16" t="s">
        <v>2981</v>
      </c>
      <c r="D2632" s="16">
        <v>16</v>
      </c>
      <c r="E2632" s="16" t="s">
        <v>2964</v>
      </c>
      <c r="F2632" s="30" t="s">
        <v>811</v>
      </c>
      <c r="G2632" s="30">
        <v>1002</v>
      </c>
      <c r="H2632" s="30">
        <v>2</v>
      </c>
      <c r="I2632" s="30">
        <v>2559.66</v>
      </c>
      <c r="J2632" s="38">
        <v>42802</v>
      </c>
      <c r="K2632" s="30">
        <v>3776</v>
      </c>
      <c r="L2632" s="19">
        <f>DAY(Таблица14[[#This Row],[Д/проводки]])</f>
        <v>8</v>
      </c>
      <c r="M2632" s="19">
        <f>MONTH(Таблица14[[#This Row],[Д/проводки]])</f>
        <v>3</v>
      </c>
      <c r="N2632" s="19">
        <f>YEAR(Таблица14[[#This Row],[Д/проводки]])</f>
        <v>2017</v>
      </c>
    </row>
    <row r="2633" spans="1:14" x14ac:dyDescent="0.25">
      <c r="A2633" s="30">
        <v>665975</v>
      </c>
      <c r="B2633" s="30" t="s">
        <v>362</v>
      </c>
      <c r="C2633" s="16" t="s">
        <v>2639</v>
      </c>
      <c r="D2633" s="16">
        <v>15</v>
      </c>
      <c r="E2633" s="16" t="s">
        <v>2946</v>
      </c>
      <c r="F2633" s="30" t="s">
        <v>810</v>
      </c>
      <c r="G2633" s="30">
        <v>1001</v>
      </c>
      <c r="H2633" s="30">
        <v>4</v>
      </c>
      <c r="I2633" s="30">
        <v>8288.1200000000008</v>
      </c>
      <c r="J2633" s="38">
        <v>42803</v>
      </c>
      <c r="K2633" s="30">
        <v>13160</v>
      </c>
      <c r="L2633" s="19">
        <f>DAY(Таблица14[[#This Row],[Д/проводки]])</f>
        <v>9</v>
      </c>
      <c r="M2633" s="19">
        <f>MONTH(Таблица14[[#This Row],[Д/проводки]])</f>
        <v>3</v>
      </c>
      <c r="N2633" s="19">
        <f>YEAR(Таблица14[[#This Row],[Д/проводки]])</f>
        <v>2017</v>
      </c>
    </row>
    <row r="2634" spans="1:14" x14ac:dyDescent="0.25">
      <c r="A2634" s="30">
        <v>948233</v>
      </c>
      <c r="B2634" s="30" t="s">
        <v>247</v>
      </c>
      <c r="C2634" s="16" t="s">
        <v>2965</v>
      </c>
      <c r="D2634" s="16">
        <v>15</v>
      </c>
      <c r="E2634" s="16" t="s">
        <v>2948</v>
      </c>
      <c r="F2634" s="30" t="s">
        <v>810</v>
      </c>
      <c r="G2634" s="30">
        <v>1001</v>
      </c>
      <c r="H2634" s="30">
        <v>4</v>
      </c>
      <c r="I2634" s="30">
        <v>8694.92</v>
      </c>
      <c r="J2634" s="38">
        <v>42803</v>
      </c>
      <c r="K2634" s="30">
        <v>12660</v>
      </c>
      <c r="L2634" s="19">
        <f>DAY(Таблица14[[#This Row],[Д/проводки]])</f>
        <v>9</v>
      </c>
      <c r="M2634" s="19">
        <f>MONTH(Таблица14[[#This Row],[Д/проводки]])</f>
        <v>3</v>
      </c>
      <c r="N2634" s="19">
        <f>YEAR(Таблица14[[#This Row],[Д/проводки]])</f>
        <v>2017</v>
      </c>
    </row>
    <row r="2635" spans="1:14" x14ac:dyDescent="0.25">
      <c r="A2635" s="30">
        <v>2039150</v>
      </c>
      <c r="B2635" s="30" t="s">
        <v>864</v>
      </c>
      <c r="C2635" s="16" t="s">
        <v>2940</v>
      </c>
      <c r="D2635" s="16">
        <v>15</v>
      </c>
      <c r="E2635" s="16" t="s">
        <v>2937</v>
      </c>
      <c r="F2635" s="30" t="s">
        <v>811</v>
      </c>
      <c r="G2635" s="30">
        <v>1001</v>
      </c>
      <c r="H2635" s="30">
        <v>1</v>
      </c>
      <c r="I2635" s="30">
        <v>1024.57</v>
      </c>
      <c r="J2635" s="38">
        <v>42803</v>
      </c>
      <c r="K2635" s="30">
        <v>1493</v>
      </c>
      <c r="L2635" s="19">
        <f>DAY(Таблица14[[#This Row],[Д/проводки]])</f>
        <v>9</v>
      </c>
      <c r="M2635" s="19">
        <f>MONTH(Таблица14[[#This Row],[Д/проводки]])</f>
        <v>3</v>
      </c>
      <c r="N2635" s="19">
        <f>YEAR(Таблица14[[#This Row],[Д/проводки]])</f>
        <v>2017</v>
      </c>
    </row>
    <row r="2636" spans="1:14" x14ac:dyDescent="0.25">
      <c r="A2636" s="30">
        <v>2039702</v>
      </c>
      <c r="B2636" s="30" t="s">
        <v>1039</v>
      </c>
      <c r="C2636" s="16" t="s">
        <v>3129</v>
      </c>
      <c r="D2636" s="16">
        <v>13</v>
      </c>
      <c r="E2636" s="16" t="s">
        <v>3206</v>
      </c>
      <c r="F2636" s="30" t="s">
        <v>811</v>
      </c>
      <c r="G2636" s="30">
        <v>1001</v>
      </c>
      <c r="H2636" s="30">
        <v>2</v>
      </c>
      <c r="I2636" s="30">
        <v>1052.96</v>
      </c>
      <c r="J2636" s="38">
        <v>42803</v>
      </c>
      <c r="K2636" s="30">
        <v>1554</v>
      </c>
      <c r="L2636" s="19">
        <f>DAY(Таблица14[[#This Row],[Д/проводки]])</f>
        <v>9</v>
      </c>
      <c r="M2636" s="19">
        <f>MONTH(Таблица14[[#This Row],[Д/проводки]])</f>
        <v>3</v>
      </c>
      <c r="N2636" s="19">
        <f>YEAR(Таблица14[[#This Row],[Д/проводки]])</f>
        <v>2017</v>
      </c>
    </row>
    <row r="2637" spans="1:14" x14ac:dyDescent="0.25">
      <c r="A2637" s="30">
        <v>663962</v>
      </c>
      <c r="B2637" s="30" t="s">
        <v>454</v>
      </c>
      <c r="C2637" s="16" t="s">
        <v>2625</v>
      </c>
      <c r="D2637" s="16">
        <v>16</v>
      </c>
      <c r="E2637" s="16" t="s">
        <v>2974</v>
      </c>
      <c r="F2637" s="30" t="s">
        <v>810</v>
      </c>
      <c r="G2637" s="30">
        <v>1002</v>
      </c>
      <c r="H2637" s="30">
        <v>4</v>
      </c>
      <c r="I2637" s="30">
        <v>10000</v>
      </c>
      <c r="J2637" s="38">
        <v>42803</v>
      </c>
      <c r="K2637" s="30">
        <v>15960</v>
      </c>
      <c r="L2637" s="19">
        <f>DAY(Таблица14[[#This Row],[Д/проводки]])</f>
        <v>9</v>
      </c>
      <c r="M2637" s="19">
        <f>MONTH(Таблица14[[#This Row],[Д/проводки]])</f>
        <v>3</v>
      </c>
      <c r="N2637" s="19">
        <f>YEAR(Таблица14[[#This Row],[Д/проводки]])</f>
        <v>2017</v>
      </c>
    </row>
    <row r="2638" spans="1:14" x14ac:dyDescent="0.25">
      <c r="A2638" s="30">
        <v>665969</v>
      </c>
      <c r="B2638" s="30" t="s">
        <v>562</v>
      </c>
      <c r="C2638" s="16" t="s">
        <v>2983</v>
      </c>
      <c r="D2638" s="16">
        <v>15</v>
      </c>
      <c r="E2638" s="16" t="s">
        <v>2949</v>
      </c>
      <c r="F2638" s="30" t="s">
        <v>810</v>
      </c>
      <c r="G2638" s="30">
        <v>1002</v>
      </c>
      <c r="H2638" s="30">
        <v>4</v>
      </c>
      <c r="I2638" s="30">
        <v>8576.2800000000007</v>
      </c>
      <c r="J2638" s="38">
        <v>42803</v>
      </c>
      <c r="K2638" s="30">
        <v>13160</v>
      </c>
      <c r="L2638" s="19">
        <f>DAY(Таблица14[[#This Row],[Д/проводки]])</f>
        <v>9</v>
      </c>
      <c r="M2638" s="19">
        <f>MONTH(Таблица14[[#This Row],[Д/проводки]])</f>
        <v>3</v>
      </c>
      <c r="N2638" s="19">
        <f>YEAR(Таблица14[[#This Row],[Д/проводки]])</f>
        <v>2017</v>
      </c>
    </row>
    <row r="2639" spans="1:14" x14ac:dyDescent="0.25">
      <c r="A2639" s="30">
        <v>830813</v>
      </c>
      <c r="B2639" s="30" t="s">
        <v>437</v>
      </c>
      <c r="C2639" s="16" t="s">
        <v>3147</v>
      </c>
      <c r="D2639" s="16">
        <v>15</v>
      </c>
      <c r="E2639" s="16" t="s">
        <v>2971</v>
      </c>
      <c r="F2639" s="30" t="s">
        <v>810</v>
      </c>
      <c r="G2639" s="30">
        <v>1002</v>
      </c>
      <c r="H2639" s="30">
        <v>2</v>
      </c>
      <c r="I2639" s="30">
        <v>4347.46</v>
      </c>
      <c r="J2639" s="38">
        <v>42803</v>
      </c>
      <c r="K2639" s="30">
        <v>6580</v>
      </c>
      <c r="L2639" s="19">
        <f>DAY(Таблица14[[#This Row],[Д/проводки]])</f>
        <v>9</v>
      </c>
      <c r="M2639" s="19">
        <f>MONTH(Таблица14[[#This Row],[Д/проводки]])</f>
        <v>3</v>
      </c>
      <c r="N2639" s="19">
        <f>YEAR(Таблица14[[#This Row],[Д/проводки]])</f>
        <v>2017</v>
      </c>
    </row>
    <row r="2640" spans="1:14" x14ac:dyDescent="0.25">
      <c r="A2640" s="30">
        <v>876259</v>
      </c>
      <c r="B2640" s="30" t="s">
        <v>887</v>
      </c>
      <c r="C2640" s="16" t="s">
        <v>2954</v>
      </c>
      <c r="D2640" s="16">
        <v>15</v>
      </c>
      <c r="E2640" s="16" t="s">
        <v>2937</v>
      </c>
      <c r="F2640" s="30" t="s">
        <v>811</v>
      </c>
      <c r="G2640" s="30">
        <v>1002</v>
      </c>
      <c r="H2640" s="30">
        <v>1</v>
      </c>
      <c r="I2640" s="30">
        <v>1010.89</v>
      </c>
      <c r="J2640" s="38">
        <v>42803</v>
      </c>
      <c r="K2640" s="30">
        <v>1487</v>
      </c>
      <c r="L2640" s="19">
        <f>DAY(Таблица14[[#This Row],[Д/проводки]])</f>
        <v>9</v>
      </c>
      <c r="M2640" s="19">
        <f>MONTH(Таблица14[[#This Row],[Д/проводки]])</f>
        <v>3</v>
      </c>
      <c r="N2640" s="19">
        <f>YEAR(Таблица14[[#This Row],[Д/проводки]])</f>
        <v>2017</v>
      </c>
    </row>
    <row r="2641" spans="1:14" x14ac:dyDescent="0.25">
      <c r="A2641" s="30">
        <v>40147</v>
      </c>
      <c r="B2641" s="30" t="s">
        <v>181</v>
      </c>
      <c r="C2641" s="16" t="s">
        <v>2954</v>
      </c>
      <c r="D2641" s="16">
        <v>15</v>
      </c>
      <c r="E2641" s="16" t="s">
        <v>2937</v>
      </c>
      <c r="F2641" s="30" t="s">
        <v>810</v>
      </c>
      <c r="G2641" s="30">
        <v>1002</v>
      </c>
      <c r="H2641" s="30">
        <v>4</v>
      </c>
      <c r="I2641" s="30">
        <v>7745.76</v>
      </c>
      <c r="J2641" s="38">
        <v>42804</v>
      </c>
      <c r="K2641" s="30">
        <v>13160</v>
      </c>
      <c r="L2641" s="19">
        <f>DAY(Таблица14[[#This Row],[Д/проводки]])</f>
        <v>10</v>
      </c>
      <c r="M2641" s="19">
        <f>MONTH(Таблица14[[#This Row],[Д/проводки]])</f>
        <v>3</v>
      </c>
      <c r="N2641" s="19">
        <f>YEAR(Таблица14[[#This Row],[Д/проводки]])</f>
        <v>2017</v>
      </c>
    </row>
    <row r="2642" spans="1:14" x14ac:dyDescent="0.25">
      <c r="A2642" s="30">
        <v>665687</v>
      </c>
      <c r="B2642" s="30" t="s">
        <v>661</v>
      </c>
      <c r="C2642" s="16" t="s">
        <v>2989</v>
      </c>
      <c r="D2642" s="16">
        <v>16</v>
      </c>
      <c r="E2642" s="16" t="s">
        <v>2950</v>
      </c>
      <c r="F2642" s="30" t="s">
        <v>810</v>
      </c>
      <c r="G2642" s="30">
        <v>1001</v>
      </c>
      <c r="H2642" s="30">
        <v>4</v>
      </c>
      <c r="I2642" s="30">
        <v>10339</v>
      </c>
      <c r="J2642" s="38">
        <v>42805</v>
      </c>
      <c r="K2642" s="30">
        <v>15960</v>
      </c>
      <c r="L2642" s="19">
        <f>DAY(Таблица14[[#This Row],[Д/проводки]])</f>
        <v>11</v>
      </c>
      <c r="M2642" s="19">
        <f>MONTH(Таблица14[[#This Row],[Д/проводки]])</f>
        <v>3</v>
      </c>
      <c r="N2642" s="19">
        <f>YEAR(Таблица14[[#This Row],[Д/проводки]])</f>
        <v>2017</v>
      </c>
    </row>
    <row r="2643" spans="1:14" x14ac:dyDescent="0.25">
      <c r="A2643" s="30">
        <v>2066750</v>
      </c>
      <c r="B2643" s="30" t="s">
        <v>1119</v>
      </c>
      <c r="C2643" s="16" t="s">
        <v>2636</v>
      </c>
      <c r="D2643" s="16">
        <v>15</v>
      </c>
      <c r="E2643" s="16" t="s">
        <v>2949</v>
      </c>
      <c r="F2643" s="30" t="s">
        <v>810</v>
      </c>
      <c r="G2643" s="30">
        <v>1001</v>
      </c>
      <c r="H2643" s="30">
        <v>4</v>
      </c>
      <c r="I2643" s="30">
        <v>8694.92</v>
      </c>
      <c r="J2643" s="38">
        <v>42805</v>
      </c>
      <c r="K2643" s="30">
        <v>13160</v>
      </c>
      <c r="L2643" s="19">
        <f>DAY(Таблица14[[#This Row],[Д/проводки]])</f>
        <v>11</v>
      </c>
      <c r="M2643" s="19">
        <f>MONTH(Таблица14[[#This Row],[Д/проводки]])</f>
        <v>3</v>
      </c>
      <c r="N2643" s="19">
        <f>YEAR(Таблица14[[#This Row],[Д/проводки]])</f>
        <v>2017</v>
      </c>
    </row>
    <row r="2644" spans="1:14" x14ac:dyDescent="0.25">
      <c r="A2644" s="30">
        <v>445810</v>
      </c>
      <c r="B2644" s="30" t="s">
        <v>929</v>
      </c>
      <c r="C2644" s="16" t="s">
        <v>927</v>
      </c>
      <c r="D2644" s="16">
        <v>14</v>
      </c>
      <c r="E2644" s="16" t="s">
        <v>2941</v>
      </c>
      <c r="F2644" s="30" t="s">
        <v>811</v>
      </c>
      <c r="G2644" s="30">
        <v>1002</v>
      </c>
      <c r="H2644" s="30">
        <v>4</v>
      </c>
      <c r="I2644" s="30">
        <v>2549.84</v>
      </c>
      <c r="J2644" s="38">
        <v>42805</v>
      </c>
      <c r="K2644" s="30">
        <v>3760</v>
      </c>
      <c r="L2644" s="19">
        <f>DAY(Таблица14[[#This Row],[Д/проводки]])</f>
        <v>11</v>
      </c>
      <c r="M2644" s="19">
        <f>MONTH(Таблица14[[#This Row],[Д/проводки]])</f>
        <v>3</v>
      </c>
      <c r="N2644" s="19">
        <f>YEAR(Таблица14[[#This Row],[Д/проводки]])</f>
        <v>2017</v>
      </c>
    </row>
    <row r="2645" spans="1:14" x14ac:dyDescent="0.25">
      <c r="A2645" s="30">
        <v>665729</v>
      </c>
      <c r="B2645" s="30" t="s">
        <v>646</v>
      </c>
      <c r="C2645" s="16" t="s">
        <v>2988</v>
      </c>
      <c r="D2645" s="16">
        <v>16</v>
      </c>
      <c r="E2645" s="16" t="s">
        <v>2950</v>
      </c>
      <c r="F2645" s="30" t="s">
        <v>810</v>
      </c>
      <c r="G2645" s="30">
        <v>1002</v>
      </c>
      <c r="H2645" s="30">
        <v>4</v>
      </c>
      <c r="I2645" s="30">
        <v>10000</v>
      </c>
      <c r="J2645" s="38">
        <v>42805</v>
      </c>
      <c r="K2645" s="30">
        <v>15960</v>
      </c>
      <c r="L2645" s="19">
        <f>DAY(Таблица14[[#This Row],[Д/проводки]])</f>
        <v>11</v>
      </c>
      <c r="M2645" s="19">
        <f>MONTH(Таблица14[[#This Row],[Д/проводки]])</f>
        <v>3</v>
      </c>
      <c r="N2645" s="19">
        <f>YEAR(Таблица14[[#This Row],[Д/проводки]])</f>
        <v>2017</v>
      </c>
    </row>
    <row r="2646" spans="1:14" x14ac:dyDescent="0.25">
      <c r="A2646" s="30">
        <v>820366</v>
      </c>
      <c r="B2646" s="30" t="s">
        <v>160</v>
      </c>
      <c r="C2646" s="16" t="s">
        <v>2954</v>
      </c>
      <c r="D2646" s="16">
        <v>15</v>
      </c>
      <c r="E2646" s="16" t="s">
        <v>2937</v>
      </c>
      <c r="F2646" s="30" t="s">
        <v>810</v>
      </c>
      <c r="G2646" s="30">
        <v>1002</v>
      </c>
      <c r="H2646" s="30">
        <v>4</v>
      </c>
      <c r="I2646" s="30">
        <v>8576.2800000000007</v>
      </c>
      <c r="J2646" s="38">
        <v>42805</v>
      </c>
      <c r="K2646" s="30">
        <v>13160</v>
      </c>
      <c r="L2646" s="19">
        <f>DAY(Таблица14[[#This Row],[Д/проводки]])</f>
        <v>11</v>
      </c>
      <c r="M2646" s="19">
        <f>MONTH(Таблица14[[#This Row],[Д/проводки]])</f>
        <v>3</v>
      </c>
      <c r="N2646" s="19">
        <f>YEAR(Таблица14[[#This Row],[Д/проводки]])</f>
        <v>2017</v>
      </c>
    </row>
    <row r="2647" spans="1:14" x14ac:dyDescent="0.25">
      <c r="A2647" s="30">
        <v>940253</v>
      </c>
      <c r="B2647" s="30" t="s">
        <v>888</v>
      </c>
      <c r="C2647" s="16" t="s">
        <v>2954</v>
      </c>
      <c r="D2647" s="16">
        <v>15</v>
      </c>
      <c r="E2647" s="16" t="s">
        <v>2937</v>
      </c>
      <c r="F2647" s="30" t="s">
        <v>811</v>
      </c>
      <c r="G2647" s="30">
        <v>1002</v>
      </c>
      <c r="H2647" s="30">
        <v>4</v>
      </c>
      <c r="I2647" s="30">
        <v>4217.8</v>
      </c>
      <c r="J2647" s="38">
        <v>42805</v>
      </c>
      <c r="K2647" s="30">
        <v>6220</v>
      </c>
      <c r="L2647" s="19">
        <f>DAY(Таблица14[[#This Row],[Д/проводки]])</f>
        <v>11</v>
      </c>
      <c r="M2647" s="19">
        <f>MONTH(Таблица14[[#This Row],[Д/проводки]])</f>
        <v>3</v>
      </c>
      <c r="N2647" s="19">
        <f>YEAR(Таблица14[[#This Row],[Д/проводки]])</f>
        <v>2017</v>
      </c>
    </row>
    <row r="2648" spans="1:14" x14ac:dyDescent="0.25">
      <c r="A2648" s="30">
        <v>445812</v>
      </c>
      <c r="B2648" s="30" t="s">
        <v>933</v>
      </c>
      <c r="C2648" s="16" t="s">
        <v>3129</v>
      </c>
      <c r="D2648" s="16">
        <v>13</v>
      </c>
      <c r="E2648" s="16" t="s">
        <v>3206</v>
      </c>
      <c r="F2648" s="30" t="s">
        <v>811</v>
      </c>
      <c r="G2648" s="30">
        <v>1001</v>
      </c>
      <c r="H2648" s="30">
        <v>1</v>
      </c>
      <c r="I2648" s="30">
        <v>521.9</v>
      </c>
      <c r="J2648" s="38">
        <v>42806</v>
      </c>
      <c r="K2648" s="30">
        <v>770</v>
      </c>
      <c r="L2648" s="19">
        <f>DAY(Таблица14[[#This Row],[Д/проводки]])</f>
        <v>12</v>
      </c>
      <c r="M2648" s="19">
        <f>MONTH(Таблица14[[#This Row],[Д/проводки]])</f>
        <v>3</v>
      </c>
      <c r="N2648" s="19">
        <f>YEAR(Таблица14[[#This Row],[Д/проводки]])</f>
        <v>2017</v>
      </c>
    </row>
    <row r="2649" spans="1:14" x14ac:dyDescent="0.25">
      <c r="A2649" s="30">
        <v>661724</v>
      </c>
      <c r="B2649" s="30" t="s">
        <v>205</v>
      </c>
      <c r="C2649" s="16" t="s">
        <v>2633</v>
      </c>
      <c r="D2649" s="16">
        <v>16</v>
      </c>
      <c r="E2649" s="16" t="s">
        <v>3208</v>
      </c>
      <c r="F2649" s="30" t="s">
        <v>810</v>
      </c>
      <c r="G2649" s="30">
        <v>1001</v>
      </c>
      <c r="H2649" s="30">
        <v>4</v>
      </c>
      <c r="I2649" s="30">
        <v>10457.64</v>
      </c>
      <c r="J2649" s="38">
        <v>42806</v>
      </c>
      <c r="K2649" s="30">
        <v>15960</v>
      </c>
      <c r="L2649" s="19">
        <f>DAY(Таблица14[[#This Row],[Д/проводки]])</f>
        <v>12</v>
      </c>
      <c r="M2649" s="19">
        <f>MONTH(Таблица14[[#This Row],[Д/проводки]])</f>
        <v>3</v>
      </c>
      <c r="N2649" s="19">
        <f>YEAR(Таблица14[[#This Row],[Д/проводки]])</f>
        <v>2017</v>
      </c>
    </row>
    <row r="2650" spans="1:14" x14ac:dyDescent="0.25">
      <c r="A2650" s="30">
        <v>2039702</v>
      </c>
      <c r="B2650" s="30" t="s">
        <v>1039</v>
      </c>
      <c r="C2650" s="16" t="s">
        <v>3129</v>
      </c>
      <c r="D2650" s="16">
        <v>13</v>
      </c>
      <c r="E2650" s="16" t="s">
        <v>3206</v>
      </c>
      <c r="F2650" s="30" t="s">
        <v>811</v>
      </c>
      <c r="G2650" s="30">
        <v>1001</v>
      </c>
      <c r="H2650" s="30">
        <v>4</v>
      </c>
      <c r="I2650" s="30">
        <v>2105.92</v>
      </c>
      <c r="J2650" s="38">
        <v>42806</v>
      </c>
      <c r="K2650" s="30">
        <v>3108</v>
      </c>
      <c r="L2650" s="19">
        <f>DAY(Таблица14[[#This Row],[Д/проводки]])</f>
        <v>12</v>
      </c>
      <c r="M2650" s="19">
        <f>MONTH(Таблица14[[#This Row],[Д/проводки]])</f>
        <v>3</v>
      </c>
      <c r="N2650" s="19">
        <f>YEAR(Таблица14[[#This Row],[Д/проводки]])</f>
        <v>2017</v>
      </c>
    </row>
    <row r="2651" spans="1:14" x14ac:dyDescent="0.25">
      <c r="A2651" s="30">
        <v>2039703</v>
      </c>
      <c r="B2651" s="30" t="s">
        <v>1042</v>
      </c>
      <c r="C2651" s="16" t="s">
        <v>927</v>
      </c>
      <c r="D2651" s="16">
        <v>14</v>
      </c>
      <c r="E2651" s="16" t="s">
        <v>2941</v>
      </c>
      <c r="F2651" s="30" t="s">
        <v>811</v>
      </c>
      <c r="G2651" s="30">
        <v>1001</v>
      </c>
      <c r="H2651" s="30">
        <v>2</v>
      </c>
      <c r="I2651" s="30">
        <v>1255.78</v>
      </c>
      <c r="J2651" s="38">
        <v>42806</v>
      </c>
      <c r="K2651" s="30">
        <v>1840</v>
      </c>
      <c r="L2651" s="19">
        <f>DAY(Таблица14[[#This Row],[Д/проводки]])</f>
        <v>12</v>
      </c>
      <c r="M2651" s="19">
        <f>MONTH(Таблица14[[#This Row],[Д/проводки]])</f>
        <v>3</v>
      </c>
      <c r="N2651" s="19">
        <f>YEAR(Таблица14[[#This Row],[Д/проводки]])</f>
        <v>2017</v>
      </c>
    </row>
    <row r="2652" spans="1:14" x14ac:dyDescent="0.25">
      <c r="A2652" s="30">
        <v>12416477</v>
      </c>
      <c r="B2652" s="30" t="s">
        <v>3218</v>
      </c>
      <c r="C2652" s="16" t="s">
        <v>3218</v>
      </c>
      <c r="D2652" s="16" t="s">
        <v>3218</v>
      </c>
      <c r="E2652" s="16" t="s">
        <v>3218</v>
      </c>
      <c r="F2652" s="16" t="s">
        <v>3218</v>
      </c>
      <c r="G2652" s="30">
        <v>1002</v>
      </c>
      <c r="H2652" s="30">
        <v>4</v>
      </c>
      <c r="I2652" s="30">
        <v>18298</v>
      </c>
      <c r="J2652" s="38">
        <v>42806</v>
      </c>
      <c r="K2652" s="30">
        <v>24260</v>
      </c>
      <c r="L2652" s="19">
        <f>DAY(Таблица14[[#This Row],[Д/проводки]])</f>
        <v>12</v>
      </c>
      <c r="M2652" s="19">
        <f>MONTH(Таблица14[[#This Row],[Д/проводки]])</f>
        <v>3</v>
      </c>
      <c r="N2652" s="19">
        <f>YEAR(Таблица14[[#This Row],[Д/проводки]])</f>
        <v>2017</v>
      </c>
    </row>
    <row r="2653" spans="1:14" x14ac:dyDescent="0.25">
      <c r="A2653" s="30">
        <v>12420769</v>
      </c>
      <c r="B2653" s="30" t="s">
        <v>3218</v>
      </c>
      <c r="C2653" s="16" t="s">
        <v>3218</v>
      </c>
      <c r="D2653" s="16" t="s">
        <v>3218</v>
      </c>
      <c r="E2653" s="16" t="s">
        <v>3218</v>
      </c>
      <c r="F2653" s="16" t="s">
        <v>3218</v>
      </c>
      <c r="G2653" s="30">
        <v>1002</v>
      </c>
      <c r="H2653" s="30">
        <v>4</v>
      </c>
      <c r="I2653" s="30">
        <v>10091.200000000001</v>
      </c>
      <c r="J2653" s="38">
        <v>42806</v>
      </c>
      <c r="K2653" s="30">
        <v>13376</v>
      </c>
      <c r="L2653" s="19">
        <f>DAY(Таблица14[[#This Row],[Д/проводки]])</f>
        <v>12</v>
      </c>
      <c r="M2653" s="19">
        <f>MONTH(Таблица14[[#This Row],[Д/проводки]])</f>
        <v>3</v>
      </c>
      <c r="N2653" s="19">
        <f>YEAR(Таблица14[[#This Row],[Д/проводки]])</f>
        <v>2017</v>
      </c>
    </row>
    <row r="2654" spans="1:14" x14ac:dyDescent="0.25">
      <c r="A2654" s="30">
        <v>2039702</v>
      </c>
      <c r="B2654" s="30" t="s">
        <v>1039</v>
      </c>
      <c r="C2654" s="16" t="s">
        <v>3129</v>
      </c>
      <c r="D2654" s="16">
        <v>13</v>
      </c>
      <c r="E2654" s="16" t="s">
        <v>3206</v>
      </c>
      <c r="F2654" s="30" t="s">
        <v>811</v>
      </c>
      <c r="G2654" s="30">
        <v>1002</v>
      </c>
      <c r="H2654" s="30">
        <v>4</v>
      </c>
      <c r="I2654" s="30">
        <v>2105.92</v>
      </c>
      <c r="J2654" s="38">
        <v>42807</v>
      </c>
      <c r="K2654" s="30">
        <v>3108</v>
      </c>
      <c r="L2654" s="19">
        <f>DAY(Таблица14[[#This Row],[Д/проводки]])</f>
        <v>13</v>
      </c>
      <c r="M2654" s="19">
        <f>MONTH(Таблица14[[#This Row],[Д/проводки]])</f>
        <v>3</v>
      </c>
      <c r="N2654" s="19">
        <f>YEAR(Таблица14[[#This Row],[Д/проводки]])</f>
        <v>2017</v>
      </c>
    </row>
    <row r="2655" spans="1:14" x14ac:dyDescent="0.25">
      <c r="A2655" s="30">
        <v>12415959</v>
      </c>
      <c r="B2655" s="30" t="s">
        <v>3218</v>
      </c>
      <c r="C2655" s="16" t="s">
        <v>3218</v>
      </c>
      <c r="D2655" s="16" t="s">
        <v>3218</v>
      </c>
      <c r="E2655" s="16" t="s">
        <v>3218</v>
      </c>
      <c r="F2655" s="16" t="s">
        <v>3218</v>
      </c>
      <c r="G2655" s="30">
        <v>1002</v>
      </c>
      <c r="H2655" s="30">
        <v>4</v>
      </c>
      <c r="I2655" s="30">
        <v>17084.400000000001</v>
      </c>
      <c r="J2655" s="38">
        <v>42807</v>
      </c>
      <c r="K2655" s="30">
        <v>22048</v>
      </c>
      <c r="L2655" s="19">
        <f>DAY(Таблица14[[#This Row],[Д/проводки]])</f>
        <v>13</v>
      </c>
      <c r="M2655" s="19">
        <f>MONTH(Таблица14[[#This Row],[Д/проводки]])</f>
        <v>3</v>
      </c>
      <c r="N2655" s="19">
        <f>YEAR(Таблица14[[#This Row],[Д/проводки]])</f>
        <v>2017</v>
      </c>
    </row>
    <row r="2656" spans="1:14" x14ac:dyDescent="0.25">
      <c r="A2656" s="30">
        <v>408783</v>
      </c>
      <c r="B2656" s="30" t="s">
        <v>73</v>
      </c>
      <c r="C2656" s="16" t="s">
        <v>904</v>
      </c>
      <c r="D2656" s="16">
        <v>14</v>
      </c>
      <c r="E2656" s="16" t="s">
        <v>2938</v>
      </c>
      <c r="F2656" s="30" t="s">
        <v>810</v>
      </c>
      <c r="G2656" s="30">
        <v>1001</v>
      </c>
      <c r="H2656" s="30">
        <v>4</v>
      </c>
      <c r="I2656" s="30">
        <v>7152.56</v>
      </c>
      <c r="J2656" s="38">
        <v>42808</v>
      </c>
      <c r="K2656" s="30">
        <v>11160</v>
      </c>
      <c r="L2656" s="19">
        <f>DAY(Таблица14[[#This Row],[Д/проводки]])</f>
        <v>14</v>
      </c>
      <c r="M2656" s="19">
        <f>MONTH(Таблица14[[#This Row],[Д/проводки]])</f>
        <v>3</v>
      </c>
      <c r="N2656" s="19">
        <f>YEAR(Таблица14[[#This Row],[Д/проводки]])</f>
        <v>2017</v>
      </c>
    </row>
    <row r="2657" spans="1:14" x14ac:dyDescent="0.25">
      <c r="A2657" s="30">
        <v>895248</v>
      </c>
      <c r="B2657" s="30" t="s">
        <v>902</v>
      </c>
      <c r="C2657" s="16" t="s">
        <v>899</v>
      </c>
      <c r="D2657" s="16">
        <v>14</v>
      </c>
      <c r="E2657" s="16" t="s">
        <v>2938</v>
      </c>
      <c r="F2657" s="30" t="s">
        <v>811</v>
      </c>
      <c r="G2657" s="30">
        <v>1002</v>
      </c>
      <c r="H2657" s="30">
        <v>1</v>
      </c>
      <c r="I2657" s="30">
        <v>898.48</v>
      </c>
      <c r="J2657" s="38">
        <v>42808</v>
      </c>
      <c r="K2657" s="30">
        <v>1325</v>
      </c>
      <c r="L2657" s="19">
        <f>DAY(Таблица14[[#This Row],[Д/проводки]])</f>
        <v>14</v>
      </c>
      <c r="M2657" s="19">
        <f>MONTH(Таблица14[[#This Row],[Д/проводки]])</f>
        <v>3</v>
      </c>
      <c r="N2657" s="19">
        <f>YEAR(Таблица14[[#This Row],[Д/проводки]])</f>
        <v>2017</v>
      </c>
    </row>
    <row r="2658" spans="1:14" x14ac:dyDescent="0.25">
      <c r="A2658" s="30">
        <v>2041416</v>
      </c>
      <c r="B2658" s="30" t="s">
        <v>1068</v>
      </c>
      <c r="C2658" s="16" t="s">
        <v>2940</v>
      </c>
      <c r="D2658" s="16">
        <v>15</v>
      </c>
      <c r="E2658" s="16" t="s">
        <v>2937</v>
      </c>
      <c r="F2658" s="30" t="s">
        <v>810</v>
      </c>
      <c r="G2658" s="30">
        <v>1002</v>
      </c>
      <c r="H2658" s="30">
        <v>4</v>
      </c>
      <c r="I2658" s="30">
        <v>9059.32</v>
      </c>
      <c r="J2658" s="38">
        <v>42808</v>
      </c>
      <c r="K2658" s="30">
        <v>13160</v>
      </c>
      <c r="L2658" s="19">
        <f>DAY(Таблица14[[#This Row],[Д/проводки]])</f>
        <v>14</v>
      </c>
      <c r="M2658" s="19">
        <f>MONTH(Таблица14[[#This Row],[Д/проводки]])</f>
        <v>3</v>
      </c>
      <c r="N2658" s="19">
        <f>YEAR(Таблица14[[#This Row],[Д/проводки]])</f>
        <v>2017</v>
      </c>
    </row>
    <row r="2659" spans="1:14" x14ac:dyDescent="0.25">
      <c r="A2659" s="30">
        <v>40305</v>
      </c>
      <c r="B2659" s="30" t="s">
        <v>92</v>
      </c>
      <c r="C2659" s="16" t="s">
        <v>2963</v>
      </c>
      <c r="D2659" s="16">
        <v>15</v>
      </c>
      <c r="E2659" s="16" t="s">
        <v>2937</v>
      </c>
      <c r="F2659" s="30" t="s">
        <v>810</v>
      </c>
      <c r="G2659" s="30">
        <v>1002</v>
      </c>
      <c r="H2659" s="30">
        <v>4</v>
      </c>
      <c r="I2659" s="30">
        <v>8440.68</v>
      </c>
      <c r="J2659" s="38">
        <v>42809</v>
      </c>
      <c r="K2659" s="30">
        <v>13160</v>
      </c>
      <c r="L2659" s="19">
        <f>DAY(Таблица14[[#This Row],[Д/проводки]])</f>
        <v>15</v>
      </c>
      <c r="M2659" s="19">
        <f>MONTH(Таблица14[[#This Row],[Д/проводки]])</f>
        <v>3</v>
      </c>
      <c r="N2659" s="19">
        <f>YEAR(Таблица14[[#This Row],[Д/проводки]])</f>
        <v>2017</v>
      </c>
    </row>
    <row r="2660" spans="1:14" x14ac:dyDescent="0.25">
      <c r="A2660" s="30">
        <v>2039699</v>
      </c>
      <c r="B2660" s="30" t="s">
        <v>1033</v>
      </c>
      <c r="C2660" s="16" t="s">
        <v>904</v>
      </c>
      <c r="D2660" s="16">
        <v>14</v>
      </c>
      <c r="E2660" s="16" t="s">
        <v>2938</v>
      </c>
      <c r="F2660" s="30" t="s">
        <v>811</v>
      </c>
      <c r="G2660" s="30">
        <v>1002</v>
      </c>
      <c r="H2660" s="30">
        <v>1</v>
      </c>
      <c r="I2660" s="30">
        <v>871.44</v>
      </c>
      <c r="J2660" s="38">
        <v>42809</v>
      </c>
      <c r="K2660" s="30">
        <v>1343</v>
      </c>
      <c r="L2660" s="19">
        <f>DAY(Таблица14[[#This Row],[Д/проводки]])</f>
        <v>15</v>
      </c>
      <c r="M2660" s="19">
        <f>MONTH(Таблица14[[#This Row],[Д/проводки]])</f>
        <v>3</v>
      </c>
      <c r="N2660" s="19">
        <f>YEAR(Таблица14[[#This Row],[Д/проводки]])</f>
        <v>2017</v>
      </c>
    </row>
    <row r="2661" spans="1:14" x14ac:dyDescent="0.25">
      <c r="A2661" s="30">
        <v>2039702</v>
      </c>
      <c r="B2661" s="30" t="s">
        <v>1039</v>
      </c>
      <c r="C2661" s="16" t="s">
        <v>3129</v>
      </c>
      <c r="D2661" s="16">
        <v>13</v>
      </c>
      <c r="E2661" s="16" t="s">
        <v>3206</v>
      </c>
      <c r="F2661" s="30" t="s">
        <v>811</v>
      </c>
      <c r="G2661" s="30">
        <v>1002</v>
      </c>
      <c r="H2661" s="30">
        <v>2</v>
      </c>
      <c r="I2661" s="30">
        <v>1052.96</v>
      </c>
      <c r="J2661" s="38">
        <v>42809</v>
      </c>
      <c r="K2661" s="30">
        <v>1554</v>
      </c>
      <c r="L2661" s="19">
        <f>DAY(Таблица14[[#This Row],[Д/проводки]])</f>
        <v>15</v>
      </c>
      <c r="M2661" s="19">
        <f>MONTH(Таблица14[[#This Row],[Д/проводки]])</f>
        <v>3</v>
      </c>
      <c r="N2661" s="19">
        <f>YEAR(Таблица14[[#This Row],[Д/проводки]])</f>
        <v>2017</v>
      </c>
    </row>
    <row r="2662" spans="1:14" x14ac:dyDescent="0.25">
      <c r="A2662" s="30">
        <v>2031781</v>
      </c>
      <c r="B2662" s="30" t="s">
        <v>1137</v>
      </c>
      <c r="C2662" s="16" t="s">
        <v>2963</v>
      </c>
      <c r="D2662" s="16">
        <v>15</v>
      </c>
      <c r="E2662" s="16" t="s">
        <v>2937</v>
      </c>
      <c r="F2662" s="30" t="s">
        <v>810</v>
      </c>
      <c r="G2662" s="30">
        <v>1001</v>
      </c>
      <c r="H2662" s="30">
        <v>4</v>
      </c>
      <c r="I2662" s="30">
        <v>8847.44</v>
      </c>
      <c r="J2662" s="38">
        <v>42810</v>
      </c>
      <c r="K2662" s="30">
        <v>13160</v>
      </c>
      <c r="L2662" s="19">
        <f>DAY(Таблица14[[#This Row],[Д/проводки]])</f>
        <v>16</v>
      </c>
      <c r="M2662" s="19">
        <f>MONTH(Таблица14[[#This Row],[Д/проводки]])</f>
        <v>3</v>
      </c>
      <c r="N2662" s="19">
        <f>YEAR(Таблица14[[#This Row],[Д/проводки]])</f>
        <v>2017</v>
      </c>
    </row>
    <row r="2663" spans="1:14" x14ac:dyDescent="0.25">
      <c r="A2663" s="30">
        <v>663960</v>
      </c>
      <c r="B2663" s="30" t="s">
        <v>378</v>
      </c>
      <c r="C2663" s="16" t="s">
        <v>918</v>
      </c>
      <c r="D2663" s="16">
        <v>16</v>
      </c>
      <c r="E2663" s="16" t="s">
        <v>2970</v>
      </c>
      <c r="F2663" s="30" t="s">
        <v>810</v>
      </c>
      <c r="G2663" s="30">
        <v>1002</v>
      </c>
      <c r="H2663" s="30">
        <v>4</v>
      </c>
      <c r="I2663" s="30">
        <v>10339</v>
      </c>
      <c r="J2663" s="38">
        <v>42810</v>
      </c>
      <c r="K2663" s="30">
        <v>15960</v>
      </c>
      <c r="L2663" s="19">
        <f>DAY(Таблица14[[#This Row],[Д/проводки]])</f>
        <v>16</v>
      </c>
      <c r="M2663" s="19">
        <f>MONTH(Таблица14[[#This Row],[Д/проводки]])</f>
        <v>3</v>
      </c>
      <c r="N2663" s="19">
        <f>YEAR(Таблица14[[#This Row],[Д/проводки]])</f>
        <v>2017</v>
      </c>
    </row>
    <row r="2664" spans="1:14" x14ac:dyDescent="0.25">
      <c r="A2664" s="30">
        <v>665967</v>
      </c>
      <c r="B2664" s="30" t="s">
        <v>145</v>
      </c>
      <c r="C2664" s="16" t="s">
        <v>2632</v>
      </c>
      <c r="D2664" s="16">
        <v>15</v>
      </c>
      <c r="E2664" s="16" t="s">
        <v>2937</v>
      </c>
      <c r="F2664" s="30" t="s">
        <v>810</v>
      </c>
      <c r="G2664" s="30">
        <v>1002</v>
      </c>
      <c r="H2664" s="30">
        <v>4</v>
      </c>
      <c r="I2664" s="30">
        <v>8576.2800000000007</v>
      </c>
      <c r="J2664" s="38">
        <v>42810</v>
      </c>
      <c r="K2664" s="30">
        <v>13160</v>
      </c>
      <c r="L2664" s="19">
        <f>DAY(Таблица14[[#This Row],[Д/проводки]])</f>
        <v>16</v>
      </c>
      <c r="M2664" s="19">
        <f>MONTH(Таблица14[[#This Row],[Д/проводки]])</f>
        <v>3</v>
      </c>
      <c r="N2664" s="19">
        <f>YEAR(Таблица14[[#This Row],[Д/проводки]])</f>
        <v>2017</v>
      </c>
    </row>
    <row r="2665" spans="1:14" x14ac:dyDescent="0.25">
      <c r="A2665" s="30">
        <v>2039764</v>
      </c>
      <c r="B2665" s="30" t="s">
        <v>1023</v>
      </c>
      <c r="C2665" s="16" t="s">
        <v>2632</v>
      </c>
      <c r="D2665" s="16">
        <v>15</v>
      </c>
      <c r="E2665" s="16" t="s">
        <v>2937</v>
      </c>
      <c r="F2665" s="30" t="s">
        <v>810</v>
      </c>
      <c r="G2665" s="30">
        <v>1002</v>
      </c>
      <c r="H2665" s="30">
        <v>4</v>
      </c>
      <c r="I2665" s="30">
        <v>8576.2800000000007</v>
      </c>
      <c r="J2665" s="38">
        <v>42810</v>
      </c>
      <c r="K2665" s="30">
        <v>13160</v>
      </c>
      <c r="L2665" s="19">
        <f>DAY(Таблица14[[#This Row],[Д/проводки]])</f>
        <v>16</v>
      </c>
      <c r="M2665" s="19">
        <f>MONTH(Таблица14[[#This Row],[Д/проводки]])</f>
        <v>3</v>
      </c>
      <c r="N2665" s="19">
        <f>YEAR(Таблица14[[#This Row],[Д/проводки]])</f>
        <v>2017</v>
      </c>
    </row>
    <row r="2666" spans="1:14" x14ac:dyDescent="0.25">
      <c r="A2666" s="30">
        <v>2069230</v>
      </c>
      <c r="B2666" s="30" t="s">
        <v>1117</v>
      </c>
      <c r="C2666" s="16" t="s">
        <v>2963</v>
      </c>
      <c r="D2666" s="16">
        <v>15</v>
      </c>
      <c r="E2666" s="16" t="s">
        <v>2937</v>
      </c>
      <c r="F2666" s="30" t="s">
        <v>810</v>
      </c>
      <c r="G2666" s="30">
        <v>1002</v>
      </c>
      <c r="H2666" s="30">
        <v>4</v>
      </c>
      <c r="I2666" s="30">
        <v>8288.1200000000008</v>
      </c>
      <c r="J2666" s="38">
        <v>42810</v>
      </c>
      <c r="K2666" s="30">
        <v>13160</v>
      </c>
      <c r="L2666" s="19">
        <f>DAY(Таблица14[[#This Row],[Д/проводки]])</f>
        <v>16</v>
      </c>
      <c r="M2666" s="19">
        <f>MONTH(Таблица14[[#This Row],[Д/проводки]])</f>
        <v>3</v>
      </c>
      <c r="N2666" s="19">
        <f>YEAR(Таблица14[[#This Row],[Д/проводки]])</f>
        <v>2017</v>
      </c>
    </row>
    <row r="2667" spans="1:14" x14ac:dyDescent="0.25">
      <c r="A2667" s="30">
        <v>40301</v>
      </c>
      <c r="B2667" s="30" t="s">
        <v>201</v>
      </c>
      <c r="C2667" s="16" t="s">
        <v>2940</v>
      </c>
      <c r="D2667" s="16">
        <v>15</v>
      </c>
      <c r="E2667" s="16" t="s">
        <v>2937</v>
      </c>
      <c r="F2667" s="30" t="s">
        <v>810</v>
      </c>
      <c r="G2667" s="30">
        <v>1001</v>
      </c>
      <c r="H2667" s="30">
        <v>4</v>
      </c>
      <c r="I2667" s="30">
        <v>8440.68</v>
      </c>
      <c r="J2667" s="38">
        <v>42811</v>
      </c>
      <c r="K2667" s="30">
        <v>13160</v>
      </c>
      <c r="L2667" s="19">
        <f>DAY(Таблица14[[#This Row],[Д/проводки]])</f>
        <v>17</v>
      </c>
      <c r="M2667" s="19">
        <f>MONTH(Таблица14[[#This Row],[Д/проводки]])</f>
        <v>3</v>
      </c>
      <c r="N2667" s="19">
        <f>YEAR(Таблица14[[#This Row],[Д/проводки]])</f>
        <v>2017</v>
      </c>
    </row>
    <row r="2668" spans="1:14" x14ac:dyDescent="0.25">
      <c r="A2668" s="30">
        <v>886827</v>
      </c>
      <c r="B2668" s="30" t="s">
        <v>305</v>
      </c>
      <c r="C2668" s="16" t="s">
        <v>3129</v>
      </c>
      <c r="D2668" s="16">
        <v>13</v>
      </c>
      <c r="E2668" s="16" t="s">
        <v>3206</v>
      </c>
      <c r="F2668" s="30" t="s">
        <v>810</v>
      </c>
      <c r="G2668" s="30">
        <v>1001</v>
      </c>
      <c r="H2668" s="30">
        <v>4</v>
      </c>
      <c r="I2668" s="30">
        <v>4271.28</v>
      </c>
      <c r="J2668" s="38">
        <v>42811</v>
      </c>
      <c r="K2668" s="30">
        <v>7816</v>
      </c>
      <c r="L2668" s="19">
        <f>DAY(Таблица14[[#This Row],[Д/проводки]])</f>
        <v>17</v>
      </c>
      <c r="M2668" s="19">
        <f>MONTH(Таблица14[[#This Row],[Д/проводки]])</f>
        <v>3</v>
      </c>
      <c r="N2668" s="19">
        <f>YEAR(Таблица14[[#This Row],[Д/проводки]])</f>
        <v>2017</v>
      </c>
    </row>
    <row r="2669" spans="1:14" x14ac:dyDescent="0.25">
      <c r="A2669" s="30">
        <v>2039702</v>
      </c>
      <c r="B2669" s="30" t="s">
        <v>1039</v>
      </c>
      <c r="C2669" s="16" t="s">
        <v>3129</v>
      </c>
      <c r="D2669" s="16">
        <v>13</v>
      </c>
      <c r="E2669" s="16" t="s">
        <v>3206</v>
      </c>
      <c r="F2669" s="30" t="s">
        <v>811</v>
      </c>
      <c r="G2669" s="30">
        <v>1001</v>
      </c>
      <c r="H2669" s="30">
        <v>4</v>
      </c>
      <c r="I2669" s="30">
        <v>2105.92</v>
      </c>
      <c r="J2669" s="38">
        <v>42811</v>
      </c>
      <c r="K2669" s="30">
        <v>3108</v>
      </c>
      <c r="L2669" s="19">
        <f>DAY(Таблица14[[#This Row],[Д/проводки]])</f>
        <v>17</v>
      </c>
      <c r="M2669" s="19">
        <f>MONTH(Таблица14[[#This Row],[Д/проводки]])</f>
        <v>3</v>
      </c>
      <c r="N2669" s="19">
        <f>YEAR(Таблица14[[#This Row],[Д/проводки]])</f>
        <v>2017</v>
      </c>
    </row>
    <row r="2670" spans="1:14" x14ac:dyDescent="0.25">
      <c r="A2670" s="30">
        <v>12424070</v>
      </c>
      <c r="B2670" s="30" t="s">
        <v>3218</v>
      </c>
      <c r="C2670" s="16" t="s">
        <v>3218</v>
      </c>
      <c r="D2670" s="16" t="s">
        <v>3218</v>
      </c>
      <c r="E2670" s="16" t="s">
        <v>3218</v>
      </c>
      <c r="F2670" s="16" t="s">
        <v>3218</v>
      </c>
      <c r="G2670" s="30">
        <v>1001</v>
      </c>
      <c r="H2670" s="30">
        <v>4</v>
      </c>
      <c r="I2670" s="30">
        <v>11260.8</v>
      </c>
      <c r="J2670" s="38">
        <v>42811</v>
      </c>
      <c r="K2670" s="30">
        <v>14136</v>
      </c>
      <c r="L2670" s="19">
        <f>DAY(Таблица14[[#This Row],[Д/проводки]])</f>
        <v>17</v>
      </c>
      <c r="M2670" s="19">
        <f>MONTH(Таблица14[[#This Row],[Д/проводки]])</f>
        <v>3</v>
      </c>
      <c r="N2670" s="19">
        <f>YEAR(Таблица14[[#This Row],[Д/проводки]])</f>
        <v>2017</v>
      </c>
    </row>
    <row r="2671" spans="1:14" x14ac:dyDescent="0.25">
      <c r="A2671" s="30">
        <v>40147</v>
      </c>
      <c r="B2671" s="30" t="s">
        <v>181</v>
      </c>
      <c r="C2671" s="16" t="s">
        <v>2954</v>
      </c>
      <c r="D2671" s="16">
        <v>15</v>
      </c>
      <c r="E2671" s="16" t="s">
        <v>2937</v>
      </c>
      <c r="F2671" s="30" t="s">
        <v>810</v>
      </c>
      <c r="G2671" s="30">
        <v>1002</v>
      </c>
      <c r="H2671" s="30">
        <v>4</v>
      </c>
      <c r="I2671" s="30">
        <v>7745.77</v>
      </c>
      <c r="J2671" s="38">
        <v>42811</v>
      </c>
      <c r="K2671" s="30">
        <v>13160</v>
      </c>
      <c r="L2671" s="19">
        <f>DAY(Таблица14[[#This Row],[Д/проводки]])</f>
        <v>17</v>
      </c>
      <c r="M2671" s="19">
        <f>MONTH(Таблица14[[#This Row],[Д/проводки]])</f>
        <v>3</v>
      </c>
      <c r="N2671" s="19">
        <f>YEAR(Таблица14[[#This Row],[Д/проводки]])</f>
        <v>2017</v>
      </c>
    </row>
    <row r="2672" spans="1:14" x14ac:dyDescent="0.25">
      <c r="A2672" s="30">
        <v>2039703</v>
      </c>
      <c r="B2672" s="30" t="s">
        <v>1042</v>
      </c>
      <c r="C2672" s="16" t="s">
        <v>927</v>
      </c>
      <c r="D2672" s="16">
        <v>14</v>
      </c>
      <c r="E2672" s="16" t="s">
        <v>2941</v>
      </c>
      <c r="F2672" s="30" t="s">
        <v>811</v>
      </c>
      <c r="G2672" s="30">
        <v>1001</v>
      </c>
      <c r="H2672" s="30">
        <v>4</v>
      </c>
      <c r="I2672" s="30">
        <v>2501.6</v>
      </c>
      <c r="J2672" s="38">
        <v>42812</v>
      </c>
      <c r="K2672" s="30">
        <v>3680</v>
      </c>
      <c r="L2672" s="19">
        <f>DAY(Таблица14[[#This Row],[Д/проводки]])</f>
        <v>18</v>
      </c>
      <c r="M2672" s="19">
        <f>MONTH(Таблица14[[#This Row],[Д/проводки]])</f>
        <v>3</v>
      </c>
      <c r="N2672" s="19">
        <f>YEAR(Таблица14[[#This Row],[Д/проводки]])</f>
        <v>2017</v>
      </c>
    </row>
    <row r="2673" spans="1:14" x14ac:dyDescent="0.25">
      <c r="A2673" s="30">
        <v>12424734</v>
      </c>
      <c r="B2673" s="30" t="s">
        <v>3218</v>
      </c>
      <c r="C2673" s="16" t="s">
        <v>3218</v>
      </c>
      <c r="D2673" s="16" t="s">
        <v>3218</v>
      </c>
      <c r="E2673" s="16" t="s">
        <v>3218</v>
      </c>
      <c r="F2673" s="16" t="s">
        <v>3218</v>
      </c>
      <c r="G2673" s="30">
        <v>1001</v>
      </c>
      <c r="H2673" s="30">
        <v>2</v>
      </c>
      <c r="I2673" s="30">
        <v>2204</v>
      </c>
      <c r="J2673" s="38">
        <v>42812</v>
      </c>
      <c r="K2673" s="30">
        <v>3380</v>
      </c>
      <c r="L2673" s="19">
        <f>DAY(Таблица14[[#This Row],[Д/проводки]])</f>
        <v>18</v>
      </c>
      <c r="M2673" s="19">
        <f>MONTH(Таблица14[[#This Row],[Д/проводки]])</f>
        <v>3</v>
      </c>
      <c r="N2673" s="19">
        <f>YEAR(Таблица14[[#This Row],[Д/проводки]])</f>
        <v>2017</v>
      </c>
    </row>
    <row r="2674" spans="1:14" x14ac:dyDescent="0.25">
      <c r="A2674" s="30">
        <v>903584</v>
      </c>
      <c r="B2674" s="30" t="s">
        <v>197</v>
      </c>
      <c r="C2674" s="16" t="s">
        <v>2940</v>
      </c>
      <c r="D2674" s="16">
        <v>15</v>
      </c>
      <c r="E2674" s="16" t="s">
        <v>2937</v>
      </c>
      <c r="F2674" s="30" t="s">
        <v>810</v>
      </c>
      <c r="G2674" s="30">
        <v>1002</v>
      </c>
      <c r="H2674" s="30">
        <v>4</v>
      </c>
      <c r="I2674" s="30">
        <v>8693.56</v>
      </c>
      <c r="J2674" s="38">
        <v>42812</v>
      </c>
      <c r="K2674" s="30">
        <v>13160</v>
      </c>
      <c r="L2674" s="19">
        <f>DAY(Таблица14[[#This Row],[Д/проводки]])</f>
        <v>18</v>
      </c>
      <c r="M2674" s="19">
        <f>MONTH(Таблица14[[#This Row],[Д/проводки]])</f>
        <v>3</v>
      </c>
      <c r="N2674" s="19">
        <f>YEAR(Таблица14[[#This Row],[Д/проводки]])</f>
        <v>2017</v>
      </c>
    </row>
    <row r="2675" spans="1:14" x14ac:dyDescent="0.25">
      <c r="A2675" s="30">
        <v>940253</v>
      </c>
      <c r="B2675" s="30" t="s">
        <v>888</v>
      </c>
      <c r="C2675" s="16" t="s">
        <v>2954</v>
      </c>
      <c r="D2675" s="16">
        <v>15</v>
      </c>
      <c r="E2675" s="16" t="s">
        <v>2937</v>
      </c>
      <c r="F2675" s="30" t="s">
        <v>811</v>
      </c>
      <c r="G2675" s="30">
        <v>1002</v>
      </c>
      <c r="H2675" s="30">
        <v>4</v>
      </c>
      <c r="I2675" s="30">
        <v>4217.84</v>
      </c>
      <c r="J2675" s="38">
        <v>42812</v>
      </c>
      <c r="K2675" s="30">
        <v>6220</v>
      </c>
      <c r="L2675" s="19">
        <f>DAY(Таблица14[[#This Row],[Д/проводки]])</f>
        <v>18</v>
      </c>
      <c r="M2675" s="19">
        <f>MONTH(Таблица14[[#This Row],[Д/проводки]])</f>
        <v>3</v>
      </c>
      <c r="N2675" s="19">
        <f>YEAR(Таблица14[[#This Row],[Д/проводки]])</f>
        <v>2017</v>
      </c>
    </row>
    <row r="2676" spans="1:14" x14ac:dyDescent="0.25">
      <c r="A2676" s="30">
        <v>405336</v>
      </c>
      <c r="B2676" s="30" t="s">
        <v>44</v>
      </c>
      <c r="C2676" s="16" t="s">
        <v>2961</v>
      </c>
      <c r="D2676" s="16">
        <v>14</v>
      </c>
      <c r="E2676" s="16" t="s">
        <v>2938</v>
      </c>
      <c r="F2676" s="30" t="s">
        <v>810</v>
      </c>
      <c r="G2676" s="30">
        <v>1001</v>
      </c>
      <c r="H2676" s="30">
        <v>4</v>
      </c>
      <c r="I2676" s="30">
        <v>7279.66</v>
      </c>
      <c r="J2676" s="38">
        <v>42813</v>
      </c>
      <c r="K2676" s="30">
        <v>11160</v>
      </c>
      <c r="L2676" s="19">
        <f>DAY(Таблица14[[#This Row],[Д/проводки]])</f>
        <v>19</v>
      </c>
      <c r="M2676" s="19">
        <f>MONTH(Таблица14[[#This Row],[Д/проводки]])</f>
        <v>3</v>
      </c>
      <c r="N2676" s="19">
        <f>YEAR(Таблица14[[#This Row],[Д/проводки]])</f>
        <v>2017</v>
      </c>
    </row>
    <row r="2677" spans="1:14" x14ac:dyDescent="0.25">
      <c r="A2677" s="30">
        <v>408905</v>
      </c>
      <c r="B2677" s="30" t="s">
        <v>484</v>
      </c>
      <c r="C2677" s="16" t="s">
        <v>2641</v>
      </c>
      <c r="D2677" s="16">
        <v>16</v>
      </c>
      <c r="E2677" s="16" t="s">
        <v>2977</v>
      </c>
      <c r="F2677" s="30" t="s">
        <v>810</v>
      </c>
      <c r="G2677" s="30">
        <v>1001</v>
      </c>
      <c r="H2677" s="30">
        <v>4</v>
      </c>
      <c r="I2677" s="30">
        <v>10847.44</v>
      </c>
      <c r="J2677" s="38">
        <v>42813</v>
      </c>
      <c r="K2677" s="30">
        <v>15960</v>
      </c>
      <c r="L2677" s="19">
        <f>DAY(Таблица14[[#This Row],[Д/проводки]])</f>
        <v>19</v>
      </c>
      <c r="M2677" s="19">
        <f>MONTH(Таблица14[[#This Row],[Д/проводки]])</f>
        <v>3</v>
      </c>
      <c r="N2677" s="19">
        <f>YEAR(Таблица14[[#This Row],[Д/проводки]])</f>
        <v>2017</v>
      </c>
    </row>
    <row r="2678" spans="1:14" x14ac:dyDescent="0.25">
      <c r="A2678" s="30">
        <v>455527</v>
      </c>
      <c r="B2678" s="30" t="s">
        <v>883</v>
      </c>
      <c r="C2678" s="16" t="s">
        <v>2955</v>
      </c>
      <c r="D2678" s="16">
        <v>15</v>
      </c>
      <c r="E2678" s="16" t="s">
        <v>2939</v>
      </c>
      <c r="F2678" s="30" t="s">
        <v>811</v>
      </c>
      <c r="G2678" s="30">
        <v>1001</v>
      </c>
      <c r="H2678" s="30">
        <v>4</v>
      </c>
      <c r="I2678" s="30">
        <v>4891.5600000000004</v>
      </c>
      <c r="J2678" s="38">
        <v>42813</v>
      </c>
      <c r="K2678" s="30">
        <v>7216</v>
      </c>
      <c r="L2678" s="19">
        <f>DAY(Таблица14[[#This Row],[Д/проводки]])</f>
        <v>19</v>
      </c>
      <c r="M2678" s="19">
        <f>MONTH(Таблица14[[#This Row],[Д/проводки]])</f>
        <v>3</v>
      </c>
      <c r="N2678" s="19">
        <f>YEAR(Таблица14[[#This Row],[Д/проводки]])</f>
        <v>2017</v>
      </c>
    </row>
    <row r="2679" spans="1:14" x14ac:dyDescent="0.25">
      <c r="A2679" s="30">
        <v>665694</v>
      </c>
      <c r="B2679" s="30" t="s">
        <v>144</v>
      </c>
      <c r="C2679" s="16" t="s">
        <v>2632</v>
      </c>
      <c r="D2679" s="16">
        <v>15</v>
      </c>
      <c r="E2679" s="16" t="s">
        <v>2937</v>
      </c>
      <c r="F2679" s="30" t="s">
        <v>810</v>
      </c>
      <c r="G2679" s="30">
        <v>1001</v>
      </c>
      <c r="H2679" s="30">
        <v>4</v>
      </c>
      <c r="I2679" s="30">
        <v>9000</v>
      </c>
      <c r="J2679" s="38">
        <v>42813</v>
      </c>
      <c r="K2679" s="30">
        <v>13160</v>
      </c>
      <c r="L2679" s="19">
        <f>DAY(Таблица14[[#This Row],[Д/проводки]])</f>
        <v>19</v>
      </c>
      <c r="M2679" s="19">
        <f>MONTH(Таблица14[[#This Row],[Д/проводки]])</f>
        <v>3</v>
      </c>
      <c r="N2679" s="19">
        <f>YEAR(Таблица14[[#This Row],[Д/проводки]])</f>
        <v>2017</v>
      </c>
    </row>
    <row r="2680" spans="1:14" x14ac:dyDescent="0.25">
      <c r="A2680" s="30">
        <v>940253</v>
      </c>
      <c r="B2680" s="30" t="s">
        <v>888</v>
      </c>
      <c r="C2680" s="16" t="s">
        <v>2954</v>
      </c>
      <c r="D2680" s="16">
        <v>15</v>
      </c>
      <c r="E2680" s="16" t="s">
        <v>2937</v>
      </c>
      <c r="F2680" s="30" t="s">
        <v>811</v>
      </c>
      <c r="G2680" s="30">
        <v>1001</v>
      </c>
      <c r="H2680" s="30">
        <v>4</v>
      </c>
      <c r="I2680" s="30">
        <v>4217.12</v>
      </c>
      <c r="J2680" s="38">
        <v>42813</v>
      </c>
      <c r="K2680" s="30">
        <v>6220</v>
      </c>
      <c r="L2680" s="19">
        <f>DAY(Таблица14[[#This Row],[Д/проводки]])</f>
        <v>19</v>
      </c>
      <c r="M2680" s="19">
        <f>MONTH(Таблица14[[#This Row],[Д/проводки]])</f>
        <v>3</v>
      </c>
      <c r="N2680" s="19">
        <f>YEAR(Таблица14[[#This Row],[Д/проводки]])</f>
        <v>2017</v>
      </c>
    </row>
    <row r="2681" spans="1:14" x14ac:dyDescent="0.25">
      <c r="A2681" s="30">
        <v>943948</v>
      </c>
      <c r="B2681" s="30" t="s">
        <v>243</v>
      </c>
      <c r="C2681" s="16" t="s">
        <v>2966</v>
      </c>
      <c r="D2681" s="16">
        <v>15</v>
      </c>
      <c r="E2681" s="16" t="s">
        <v>2948</v>
      </c>
      <c r="F2681" s="30" t="s">
        <v>810</v>
      </c>
      <c r="G2681" s="30">
        <v>1002</v>
      </c>
      <c r="H2681" s="30">
        <v>4</v>
      </c>
      <c r="I2681" s="30">
        <v>8288.1200000000008</v>
      </c>
      <c r="J2681" s="38">
        <v>42813</v>
      </c>
      <c r="K2681" s="30">
        <v>13160</v>
      </c>
      <c r="L2681" s="19">
        <f>DAY(Таблица14[[#This Row],[Д/проводки]])</f>
        <v>19</v>
      </c>
      <c r="M2681" s="19">
        <f>MONTH(Таблица14[[#This Row],[Д/проводки]])</f>
        <v>3</v>
      </c>
      <c r="N2681" s="19">
        <f>YEAR(Таблица14[[#This Row],[Д/проводки]])</f>
        <v>2017</v>
      </c>
    </row>
    <row r="2682" spans="1:14" x14ac:dyDescent="0.25">
      <c r="A2682" s="30">
        <v>445811</v>
      </c>
      <c r="B2682" s="30" t="s">
        <v>921</v>
      </c>
      <c r="C2682" s="16" t="s">
        <v>3133</v>
      </c>
      <c r="D2682" s="16">
        <v>13</v>
      </c>
      <c r="E2682" s="16" t="s">
        <v>3206</v>
      </c>
      <c r="F2682" s="30" t="s">
        <v>811</v>
      </c>
      <c r="G2682" s="30">
        <v>1001</v>
      </c>
      <c r="H2682" s="30">
        <v>2</v>
      </c>
      <c r="I2682" s="30">
        <v>1010.9</v>
      </c>
      <c r="J2682" s="38">
        <v>42814</v>
      </c>
      <c r="K2682" s="30">
        <v>1424</v>
      </c>
      <c r="L2682" s="19">
        <f>DAY(Таблица14[[#This Row],[Д/проводки]])</f>
        <v>20</v>
      </c>
      <c r="M2682" s="19">
        <f>MONTH(Таблица14[[#This Row],[Д/проводки]])</f>
        <v>3</v>
      </c>
      <c r="N2682" s="19">
        <f>YEAR(Таблица14[[#This Row],[Д/проводки]])</f>
        <v>2017</v>
      </c>
    </row>
    <row r="2683" spans="1:14" x14ac:dyDescent="0.25">
      <c r="A2683" s="30">
        <v>665929</v>
      </c>
      <c r="B2683" s="30" t="s">
        <v>61</v>
      </c>
      <c r="C2683" s="16" t="s">
        <v>2953</v>
      </c>
      <c r="D2683" s="16">
        <v>14</v>
      </c>
      <c r="E2683" s="16" t="s">
        <v>2938</v>
      </c>
      <c r="F2683" s="30" t="s">
        <v>810</v>
      </c>
      <c r="G2683" s="30">
        <v>1001</v>
      </c>
      <c r="H2683" s="30">
        <v>4</v>
      </c>
      <c r="I2683" s="30">
        <v>6813.56</v>
      </c>
      <c r="J2683" s="38">
        <v>42814</v>
      </c>
      <c r="K2683" s="30">
        <v>11160</v>
      </c>
      <c r="L2683" s="19">
        <f>DAY(Таблица14[[#This Row],[Д/проводки]])</f>
        <v>20</v>
      </c>
      <c r="M2683" s="19">
        <f>MONTH(Таблица14[[#This Row],[Д/проводки]])</f>
        <v>3</v>
      </c>
      <c r="N2683" s="19">
        <f>YEAR(Таблица14[[#This Row],[Д/проводки]])</f>
        <v>2017</v>
      </c>
    </row>
    <row r="2684" spans="1:14" x14ac:dyDescent="0.25">
      <c r="A2684" s="30">
        <v>2039702</v>
      </c>
      <c r="B2684" s="30" t="s">
        <v>1039</v>
      </c>
      <c r="C2684" s="16" t="s">
        <v>3129</v>
      </c>
      <c r="D2684" s="16">
        <v>13</v>
      </c>
      <c r="E2684" s="16" t="s">
        <v>3206</v>
      </c>
      <c r="F2684" s="30" t="s">
        <v>811</v>
      </c>
      <c r="G2684" s="30">
        <v>1001</v>
      </c>
      <c r="H2684" s="30">
        <v>4</v>
      </c>
      <c r="I2684" s="30">
        <v>2105.92</v>
      </c>
      <c r="J2684" s="38">
        <v>42814</v>
      </c>
      <c r="K2684" s="30">
        <v>3108</v>
      </c>
      <c r="L2684" s="19">
        <f>DAY(Таблица14[[#This Row],[Д/проводки]])</f>
        <v>20</v>
      </c>
      <c r="M2684" s="19">
        <f>MONTH(Таблица14[[#This Row],[Д/проводки]])</f>
        <v>3</v>
      </c>
      <c r="N2684" s="19">
        <f>YEAR(Таблица14[[#This Row],[Д/проводки]])</f>
        <v>2017</v>
      </c>
    </row>
    <row r="2685" spans="1:14" x14ac:dyDescent="0.25">
      <c r="A2685" s="30">
        <v>12383717</v>
      </c>
      <c r="B2685" s="30" t="s">
        <v>3218</v>
      </c>
      <c r="C2685" s="16" t="s">
        <v>3218</v>
      </c>
      <c r="D2685" s="16" t="s">
        <v>3218</v>
      </c>
      <c r="E2685" s="16" t="s">
        <v>3218</v>
      </c>
      <c r="F2685" s="16" t="s">
        <v>3218</v>
      </c>
      <c r="G2685" s="30">
        <v>1001</v>
      </c>
      <c r="H2685" s="30">
        <v>4</v>
      </c>
      <c r="I2685" s="30">
        <v>10091.200000000001</v>
      </c>
      <c r="J2685" s="38">
        <v>42814</v>
      </c>
      <c r="K2685" s="30">
        <v>12776</v>
      </c>
      <c r="L2685" s="19">
        <f>DAY(Таблица14[[#This Row],[Д/проводки]])</f>
        <v>20</v>
      </c>
      <c r="M2685" s="19">
        <f>MONTH(Таблица14[[#This Row],[Д/проводки]])</f>
        <v>3</v>
      </c>
      <c r="N2685" s="19">
        <f>YEAR(Таблица14[[#This Row],[Д/проводки]])</f>
        <v>2017</v>
      </c>
    </row>
    <row r="2686" spans="1:14" x14ac:dyDescent="0.25">
      <c r="A2686" s="30">
        <v>408909</v>
      </c>
      <c r="B2686" s="30" t="s">
        <v>660</v>
      </c>
      <c r="C2686" s="16" t="s">
        <v>2988</v>
      </c>
      <c r="D2686" s="16">
        <v>16</v>
      </c>
      <c r="E2686" s="16" t="s">
        <v>2950</v>
      </c>
      <c r="F2686" s="30" t="s">
        <v>810</v>
      </c>
      <c r="G2686" s="30">
        <v>1002</v>
      </c>
      <c r="H2686" s="30">
        <v>4</v>
      </c>
      <c r="I2686" s="30">
        <v>10491.52</v>
      </c>
      <c r="J2686" s="38">
        <v>42814</v>
      </c>
      <c r="K2686" s="30">
        <v>15960</v>
      </c>
      <c r="L2686" s="19">
        <f>DAY(Таблица14[[#This Row],[Д/проводки]])</f>
        <v>20</v>
      </c>
      <c r="M2686" s="19">
        <f>MONTH(Таблица14[[#This Row],[Д/проводки]])</f>
        <v>3</v>
      </c>
      <c r="N2686" s="19">
        <f>YEAR(Таблица14[[#This Row],[Д/проводки]])</f>
        <v>2017</v>
      </c>
    </row>
    <row r="2687" spans="1:14" x14ac:dyDescent="0.25">
      <c r="A2687" s="30">
        <v>759258</v>
      </c>
      <c r="B2687" s="30" t="s">
        <v>470</v>
      </c>
      <c r="C2687" s="16" t="s">
        <v>3151</v>
      </c>
      <c r="D2687" s="16">
        <v>16</v>
      </c>
      <c r="E2687" s="16" t="s">
        <v>2974</v>
      </c>
      <c r="F2687" s="30" t="s">
        <v>810</v>
      </c>
      <c r="G2687" s="30">
        <v>1002</v>
      </c>
      <c r="H2687" s="30">
        <v>4</v>
      </c>
      <c r="I2687" s="30">
        <v>10491.53</v>
      </c>
      <c r="J2687" s="38">
        <v>42814</v>
      </c>
      <c r="K2687" s="30">
        <v>15960</v>
      </c>
      <c r="L2687" s="19">
        <f>DAY(Таблица14[[#This Row],[Д/проводки]])</f>
        <v>20</v>
      </c>
      <c r="M2687" s="19">
        <f>MONTH(Таблица14[[#This Row],[Д/проводки]])</f>
        <v>3</v>
      </c>
      <c r="N2687" s="19">
        <f>YEAR(Таблица14[[#This Row],[Д/проводки]])</f>
        <v>2017</v>
      </c>
    </row>
    <row r="2688" spans="1:14" x14ac:dyDescent="0.25">
      <c r="A2688" s="30">
        <v>766888</v>
      </c>
      <c r="B2688" s="30" t="s">
        <v>627</v>
      </c>
      <c r="C2688" s="16" t="s">
        <v>2987</v>
      </c>
      <c r="D2688" s="16">
        <v>16</v>
      </c>
      <c r="E2688" s="16" t="s">
        <v>2950</v>
      </c>
      <c r="F2688" s="30" t="s">
        <v>810</v>
      </c>
      <c r="G2688" s="30">
        <v>1002</v>
      </c>
      <c r="H2688" s="30">
        <v>4</v>
      </c>
      <c r="I2688" s="30">
        <v>10000</v>
      </c>
      <c r="J2688" s="38">
        <v>42814</v>
      </c>
      <c r="K2688" s="30">
        <v>15960</v>
      </c>
      <c r="L2688" s="19">
        <f>DAY(Таблица14[[#This Row],[Д/проводки]])</f>
        <v>20</v>
      </c>
      <c r="M2688" s="19">
        <f>MONTH(Таблица14[[#This Row],[Д/проводки]])</f>
        <v>3</v>
      </c>
      <c r="N2688" s="19">
        <f>YEAR(Таблица14[[#This Row],[Д/проводки]])</f>
        <v>2017</v>
      </c>
    </row>
    <row r="2689" spans="1:14" x14ac:dyDescent="0.25">
      <c r="A2689" s="30">
        <v>2039701</v>
      </c>
      <c r="B2689" s="30" t="s">
        <v>1037</v>
      </c>
      <c r="C2689" s="16" t="s">
        <v>3133</v>
      </c>
      <c r="D2689" s="16">
        <v>13</v>
      </c>
      <c r="E2689" s="16" t="s">
        <v>3206</v>
      </c>
      <c r="F2689" s="30" t="s">
        <v>811</v>
      </c>
      <c r="G2689" s="30">
        <v>1002</v>
      </c>
      <c r="H2689" s="30">
        <v>1</v>
      </c>
      <c r="I2689" s="30">
        <v>507.32</v>
      </c>
      <c r="J2689" s="38">
        <v>42814</v>
      </c>
      <c r="K2689" s="30">
        <v>750</v>
      </c>
      <c r="L2689" s="19">
        <f>DAY(Таблица14[[#This Row],[Д/проводки]])</f>
        <v>20</v>
      </c>
      <c r="M2689" s="19">
        <f>MONTH(Таблица14[[#This Row],[Д/проводки]])</f>
        <v>3</v>
      </c>
      <c r="N2689" s="19">
        <f>YEAR(Таблица14[[#This Row],[Д/проводки]])</f>
        <v>2017</v>
      </c>
    </row>
    <row r="2690" spans="1:14" x14ac:dyDescent="0.25">
      <c r="A2690" s="30">
        <v>12411648</v>
      </c>
      <c r="B2690" s="30" t="s">
        <v>3218</v>
      </c>
      <c r="C2690" s="16" t="s">
        <v>3218</v>
      </c>
      <c r="D2690" s="16" t="s">
        <v>3218</v>
      </c>
      <c r="E2690" s="16" t="s">
        <v>3218</v>
      </c>
      <c r="F2690" s="16" t="s">
        <v>3218</v>
      </c>
      <c r="G2690" s="30">
        <v>1002</v>
      </c>
      <c r="H2690" s="30">
        <v>4</v>
      </c>
      <c r="I2690" s="30">
        <v>10603.2</v>
      </c>
      <c r="J2690" s="38">
        <v>42814</v>
      </c>
      <c r="K2690" s="30">
        <v>13848</v>
      </c>
      <c r="L2690" s="19">
        <f>DAY(Таблица14[[#This Row],[Д/проводки]])</f>
        <v>20</v>
      </c>
      <c r="M2690" s="19">
        <f>MONTH(Таблица14[[#This Row],[Д/проводки]])</f>
        <v>3</v>
      </c>
      <c r="N2690" s="19">
        <f>YEAR(Таблица14[[#This Row],[Д/проводки]])</f>
        <v>2017</v>
      </c>
    </row>
    <row r="2691" spans="1:14" x14ac:dyDescent="0.25">
      <c r="A2691" s="30">
        <v>487232</v>
      </c>
      <c r="B2691" s="30" t="s">
        <v>921</v>
      </c>
      <c r="C2691" s="16" t="s">
        <v>3133</v>
      </c>
      <c r="D2691" s="16">
        <v>13</v>
      </c>
      <c r="E2691" s="16" t="s">
        <v>3206</v>
      </c>
      <c r="F2691" s="30" t="s">
        <v>811</v>
      </c>
      <c r="G2691" s="30">
        <v>1002</v>
      </c>
      <c r="H2691" s="30">
        <v>4</v>
      </c>
      <c r="I2691" s="30">
        <v>2099.04</v>
      </c>
      <c r="J2691" s="38">
        <v>42815</v>
      </c>
      <c r="K2691" s="30">
        <v>3108</v>
      </c>
      <c r="L2691" s="19">
        <f>DAY(Таблица14[[#This Row],[Д/проводки]])</f>
        <v>21</v>
      </c>
      <c r="M2691" s="19">
        <f>MONTH(Таблица14[[#This Row],[Д/проводки]])</f>
        <v>3</v>
      </c>
      <c r="N2691" s="19">
        <f>YEAR(Таблица14[[#This Row],[Д/проводки]])</f>
        <v>2017</v>
      </c>
    </row>
    <row r="2692" spans="1:14" x14ac:dyDescent="0.25">
      <c r="A2692" s="30">
        <v>2039699</v>
      </c>
      <c r="B2692" s="30" t="s">
        <v>1033</v>
      </c>
      <c r="C2692" s="16" t="s">
        <v>904</v>
      </c>
      <c r="D2692" s="16">
        <v>14</v>
      </c>
      <c r="E2692" s="16" t="s">
        <v>2938</v>
      </c>
      <c r="F2692" s="30" t="s">
        <v>811</v>
      </c>
      <c r="G2692" s="30">
        <v>1002</v>
      </c>
      <c r="H2692" s="30">
        <v>4</v>
      </c>
      <c r="I2692" s="30">
        <v>3485.76</v>
      </c>
      <c r="J2692" s="38">
        <v>42817</v>
      </c>
      <c r="K2692" s="30">
        <v>5372</v>
      </c>
      <c r="L2692" s="19">
        <f>DAY(Таблица14[[#This Row],[Д/проводки]])</f>
        <v>23</v>
      </c>
      <c r="M2692" s="19">
        <f>MONTH(Таблица14[[#This Row],[Д/проводки]])</f>
        <v>3</v>
      </c>
      <c r="N2692" s="19">
        <f>YEAR(Таблица14[[#This Row],[Д/проводки]])</f>
        <v>2017</v>
      </c>
    </row>
    <row r="2693" spans="1:14" x14ac:dyDescent="0.25">
      <c r="A2693" s="30">
        <v>2039702</v>
      </c>
      <c r="B2693" s="30" t="s">
        <v>1039</v>
      </c>
      <c r="C2693" s="16" t="s">
        <v>3129</v>
      </c>
      <c r="D2693" s="16">
        <v>13</v>
      </c>
      <c r="E2693" s="16" t="s">
        <v>3206</v>
      </c>
      <c r="F2693" s="30" t="s">
        <v>811</v>
      </c>
      <c r="G2693" s="30">
        <v>1002</v>
      </c>
      <c r="H2693" s="30">
        <v>4</v>
      </c>
      <c r="I2693" s="30">
        <v>2105.92</v>
      </c>
      <c r="J2693" s="38">
        <v>42817</v>
      </c>
      <c r="K2693" s="30">
        <v>3108</v>
      </c>
      <c r="L2693" s="19">
        <f>DAY(Таблица14[[#This Row],[Д/проводки]])</f>
        <v>23</v>
      </c>
      <c r="M2693" s="19">
        <f>MONTH(Таблица14[[#This Row],[Д/проводки]])</f>
        <v>3</v>
      </c>
      <c r="N2693" s="19">
        <f>YEAR(Таблица14[[#This Row],[Д/проводки]])</f>
        <v>2017</v>
      </c>
    </row>
    <row r="2694" spans="1:14" x14ac:dyDescent="0.25">
      <c r="A2694" s="30">
        <v>445811</v>
      </c>
      <c r="B2694" s="30" t="s">
        <v>921</v>
      </c>
      <c r="C2694" s="16" t="s">
        <v>3133</v>
      </c>
      <c r="D2694" s="16">
        <v>13</v>
      </c>
      <c r="E2694" s="16" t="s">
        <v>3206</v>
      </c>
      <c r="F2694" s="30" t="s">
        <v>811</v>
      </c>
      <c r="G2694" s="30">
        <v>1001</v>
      </c>
      <c r="H2694" s="30">
        <v>4</v>
      </c>
      <c r="I2694" s="30">
        <v>2021.8</v>
      </c>
      <c r="J2694" s="38">
        <v>42818</v>
      </c>
      <c r="K2694" s="30">
        <v>2848</v>
      </c>
      <c r="L2694" s="19">
        <f>DAY(Таблица14[[#This Row],[Д/проводки]])</f>
        <v>24</v>
      </c>
      <c r="M2694" s="19">
        <f>MONTH(Таблица14[[#This Row],[Д/проводки]])</f>
        <v>3</v>
      </c>
      <c r="N2694" s="19">
        <f>YEAR(Таблица14[[#This Row],[Д/проводки]])</f>
        <v>2017</v>
      </c>
    </row>
    <row r="2695" spans="1:14" x14ac:dyDescent="0.25">
      <c r="A2695" s="30">
        <v>2039702</v>
      </c>
      <c r="B2695" s="30" t="s">
        <v>1039</v>
      </c>
      <c r="C2695" s="16" t="s">
        <v>3129</v>
      </c>
      <c r="D2695" s="16">
        <v>13</v>
      </c>
      <c r="E2695" s="16" t="s">
        <v>3206</v>
      </c>
      <c r="F2695" s="30" t="s">
        <v>811</v>
      </c>
      <c r="G2695" s="30">
        <v>1002</v>
      </c>
      <c r="H2695" s="30">
        <v>4</v>
      </c>
      <c r="I2695" s="30">
        <v>2105.92</v>
      </c>
      <c r="J2695" s="38">
        <v>42818</v>
      </c>
      <c r="K2695" s="30">
        <v>3108</v>
      </c>
      <c r="L2695" s="19">
        <f>DAY(Таблица14[[#This Row],[Д/проводки]])</f>
        <v>24</v>
      </c>
      <c r="M2695" s="19">
        <f>MONTH(Таблица14[[#This Row],[Д/проводки]])</f>
        <v>3</v>
      </c>
      <c r="N2695" s="19">
        <f>YEAR(Таблица14[[#This Row],[Д/проводки]])</f>
        <v>2017</v>
      </c>
    </row>
    <row r="2696" spans="1:14" x14ac:dyDescent="0.25">
      <c r="A2696" s="30">
        <v>12424724</v>
      </c>
      <c r="B2696" s="30" t="s">
        <v>3218</v>
      </c>
      <c r="C2696" s="16" t="s">
        <v>3218</v>
      </c>
      <c r="D2696" s="16" t="s">
        <v>3218</v>
      </c>
      <c r="E2696" s="16" t="s">
        <v>3218</v>
      </c>
      <c r="F2696" s="16" t="s">
        <v>3218</v>
      </c>
      <c r="G2696" s="30">
        <v>1002</v>
      </c>
      <c r="H2696" s="30">
        <v>4</v>
      </c>
      <c r="I2696" s="30">
        <v>16189.6</v>
      </c>
      <c r="J2696" s="38">
        <v>42818</v>
      </c>
      <c r="K2696" s="30">
        <v>20576</v>
      </c>
      <c r="L2696" s="19">
        <f>DAY(Таблица14[[#This Row],[Д/проводки]])</f>
        <v>24</v>
      </c>
      <c r="M2696" s="19">
        <f>MONTH(Таблица14[[#This Row],[Д/проводки]])</f>
        <v>3</v>
      </c>
      <c r="N2696" s="19">
        <f>YEAR(Таблица14[[#This Row],[Д/проводки]])</f>
        <v>2017</v>
      </c>
    </row>
    <row r="2697" spans="1:14" x14ac:dyDescent="0.25">
      <c r="A2697" s="30">
        <v>447825</v>
      </c>
      <c r="B2697" s="30" t="s">
        <v>915</v>
      </c>
      <c r="C2697" s="16" t="s">
        <v>3016</v>
      </c>
      <c r="D2697" s="16">
        <v>15</v>
      </c>
      <c r="E2697" s="16" t="s">
        <v>2946</v>
      </c>
      <c r="F2697" s="30" t="s">
        <v>811</v>
      </c>
      <c r="G2697" s="30">
        <v>1001</v>
      </c>
      <c r="H2697" s="30">
        <v>2</v>
      </c>
      <c r="I2697" s="30">
        <v>2848.46</v>
      </c>
      <c r="J2697" s="38">
        <v>42819</v>
      </c>
      <c r="K2697" s="30">
        <v>4202</v>
      </c>
      <c r="L2697" s="19">
        <f>DAY(Таблица14[[#This Row],[Д/проводки]])</f>
        <v>25</v>
      </c>
      <c r="M2697" s="19">
        <f>MONTH(Таблица14[[#This Row],[Д/проводки]])</f>
        <v>3</v>
      </c>
      <c r="N2697" s="19">
        <f>YEAR(Таблица14[[#This Row],[Д/проводки]])</f>
        <v>2017</v>
      </c>
    </row>
    <row r="2698" spans="1:14" x14ac:dyDescent="0.25">
      <c r="A2698" s="30">
        <v>2039702</v>
      </c>
      <c r="B2698" s="30" t="s">
        <v>1039</v>
      </c>
      <c r="C2698" s="16" t="s">
        <v>3129</v>
      </c>
      <c r="D2698" s="16">
        <v>13</v>
      </c>
      <c r="E2698" s="16" t="s">
        <v>3206</v>
      </c>
      <c r="F2698" s="30" t="s">
        <v>811</v>
      </c>
      <c r="G2698" s="30">
        <v>1001</v>
      </c>
      <c r="H2698" s="30">
        <v>4</v>
      </c>
      <c r="I2698" s="30">
        <v>2105.92</v>
      </c>
      <c r="J2698" s="38">
        <v>42819</v>
      </c>
      <c r="K2698" s="30">
        <v>3108</v>
      </c>
      <c r="L2698" s="19">
        <f>DAY(Таблица14[[#This Row],[Д/проводки]])</f>
        <v>25</v>
      </c>
      <c r="M2698" s="19">
        <f>MONTH(Таблица14[[#This Row],[Д/проводки]])</f>
        <v>3</v>
      </c>
      <c r="N2698" s="19">
        <f>YEAR(Таблица14[[#This Row],[Д/проводки]])</f>
        <v>2017</v>
      </c>
    </row>
    <row r="2699" spans="1:14" x14ac:dyDescent="0.25">
      <c r="A2699" s="30">
        <v>409009</v>
      </c>
      <c r="B2699" s="30" t="s">
        <v>726</v>
      </c>
      <c r="C2699" s="16" t="s">
        <v>2642</v>
      </c>
      <c r="D2699" s="16">
        <v>16</v>
      </c>
      <c r="E2699" s="16" t="s">
        <v>2950</v>
      </c>
      <c r="F2699" s="30" t="s">
        <v>810</v>
      </c>
      <c r="G2699" s="30">
        <v>1002</v>
      </c>
      <c r="H2699" s="30">
        <v>4</v>
      </c>
      <c r="I2699" s="30">
        <v>10491.52</v>
      </c>
      <c r="J2699" s="38">
        <v>42819</v>
      </c>
      <c r="K2699" s="30">
        <v>15960</v>
      </c>
      <c r="L2699" s="19">
        <f>DAY(Таблица14[[#This Row],[Д/проводки]])</f>
        <v>25</v>
      </c>
      <c r="M2699" s="19">
        <f>MONTH(Таблица14[[#This Row],[Д/проводки]])</f>
        <v>3</v>
      </c>
      <c r="N2699" s="19">
        <f>YEAR(Таблица14[[#This Row],[Д/проводки]])</f>
        <v>2017</v>
      </c>
    </row>
    <row r="2700" spans="1:14" x14ac:dyDescent="0.25">
      <c r="A2700" s="30">
        <v>12424261</v>
      </c>
      <c r="B2700" s="30" t="s">
        <v>3218</v>
      </c>
      <c r="C2700" s="16" t="s">
        <v>3218</v>
      </c>
      <c r="D2700" s="16" t="s">
        <v>3218</v>
      </c>
      <c r="E2700" s="16" t="s">
        <v>3218</v>
      </c>
      <c r="F2700" s="16" t="s">
        <v>3218</v>
      </c>
      <c r="G2700" s="30">
        <v>1002</v>
      </c>
      <c r="H2700" s="30">
        <v>4</v>
      </c>
      <c r="I2700" s="30">
        <v>8766</v>
      </c>
      <c r="J2700" s="38">
        <v>42819</v>
      </c>
      <c r="K2700" s="30">
        <v>11344</v>
      </c>
      <c r="L2700" s="19">
        <f>DAY(Таблица14[[#This Row],[Д/проводки]])</f>
        <v>25</v>
      </c>
      <c r="M2700" s="19">
        <f>MONTH(Таблица14[[#This Row],[Д/проводки]])</f>
        <v>3</v>
      </c>
      <c r="N2700" s="19">
        <f>YEAR(Таблица14[[#This Row],[Д/проводки]])</f>
        <v>2017</v>
      </c>
    </row>
    <row r="2701" spans="1:14" x14ac:dyDescent="0.25">
      <c r="A2701" s="30">
        <v>12432069</v>
      </c>
      <c r="B2701" s="30" t="s">
        <v>3218</v>
      </c>
      <c r="C2701" s="16" t="s">
        <v>3218</v>
      </c>
      <c r="D2701" s="16" t="s">
        <v>3218</v>
      </c>
      <c r="E2701" s="16" t="s">
        <v>3218</v>
      </c>
      <c r="F2701" s="16" t="s">
        <v>3218</v>
      </c>
      <c r="G2701" s="30">
        <v>1002</v>
      </c>
      <c r="H2701" s="30">
        <v>4</v>
      </c>
      <c r="I2701" s="30">
        <v>13135.6</v>
      </c>
      <c r="J2701" s="38">
        <v>42819</v>
      </c>
      <c r="K2701" s="30">
        <v>17416</v>
      </c>
      <c r="L2701" s="19">
        <f>DAY(Таблица14[[#This Row],[Д/проводки]])</f>
        <v>25</v>
      </c>
      <c r="M2701" s="19">
        <f>MONTH(Таблица14[[#This Row],[Д/проводки]])</f>
        <v>3</v>
      </c>
      <c r="N2701" s="19">
        <f>YEAR(Таблица14[[#This Row],[Д/проводки]])</f>
        <v>2017</v>
      </c>
    </row>
    <row r="2702" spans="1:14" x14ac:dyDescent="0.25">
      <c r="A2702" s="30">
        <v>12440231</v>
      </c>
      <c r="B2702" s="30" t="s">
        <v>3218</v>
      </c>
      <c r="C2702" s="16" t="s">
        <v>3218</v>
      </c>
      <c r="D2702" s="16" t="s">
        <v>3218</v>
      </c>
      <c r="E2702" s="16" t="s">
        <v>3218</v>
      </c>
      <c r="F2702" s="16" t="s">
        <v>3218</v>
      </c>
      <c r="G2702" s="30">
        <v>1002</v>
      </c>
      <c r="H2702" s="30">
        <v>4</v>
      </c>
      <c r="I2702" s="30">
        <v>0</v>
      </c>
      <c r="J2702" s="38">
        <v>42819</v>
      </c>
      <c r="K2702" s="30">
        <v>12344</v>
      </c>
      <c r="L2702" s="19">
        <f>DAY(Таблица14[[#This Row],[Д/проводки]])</f>
        <v>25</v>
      </c>
      <c r="M2702" s="19">
        <f>MONTH(Таблица14[[#This Row],[Д/проводки]])</f>
        <v>3</v>
      </c>
      <c r="N2702" s="19">
        <f>YEAR(Таблица14[[#This Row],[Д/проводки]])</f>
        <v>2017</v>
      </c>
    </row>
    <row r="2703" spans="1:14" x14ac:dyDescent="0.25">
      <c r="A2703" s="30">
        <v>661722</v>
      </c>
      <c r="B2703" s="30" t="s">
        <v>202</v>
      </c>
      <c r="C2703" s="16" t="s">
        <v>2633</v>
      </c>
      <c r="D2703" s="16">
        <v>16</v>
      </c>
      <c r="E2703" s="16" t="s">
        <v>3208</v>
      </c>
      <c r="F2703" s="30" t="s">
        <v>810</v>
      </c>
      <c r="G2703" s="30">
        <v>1001</v>
      </c>
      <c r="H2703" s="30">
        <v>4</v>
      </c>
      <c r="I2703" s="30">
        <v>10966.12</v>
      </c>
      <c r="J2703" s="38">
        <v>42820</v>
      </c>
      <c r="K2703" s="30">
        <v>15960</v>
      </c>
      <c r="L2703" s="19">
        <f>DAY(Таблица14[[#This Row],[Д/проводки]])</f>
        <v>26</v>
      </c>
      <c r="M2703" s="19">
        <f>MONTH(Таблица14[[#This Row],[Д/проводки]])</f>
        <v>3</v>
      </c>
      <c r="N2703" s="19">
        <f>YEAR(Таблица14[[#This Row],[Д/проводки]])</f>
        <v>2017</v>
      </c>
    </row>
    <row r="2704" spans="1:14" x14ac:dyDescent="0.25">
      <c r="A2704" s="30">
        <v>2039703</v>
      </c>
      <c r="B2704" s="30" t="s">
        <v>1042</v>
      </c>
      <c r="C2704" s="16" t="s">
        <v>927</v>
      </c>
      <c r="D2704" s="16">
        <v>14</v>
      </c>
      <c r="E2704" s="16" t="s">
        <v>2941</v>
      </c>
      <c r="F2704" s="30" t="s">
        <v>811</v>
      </c>
      <c r="G2704" s="30">
        <v>1001</v>
      </c>
      <c r="H2704" s="30">
        <v>4</v>
      </c>
      <c r="I2704" s="30">
        <v>2501.6</v>
      </c>
      <c r="J2704" s="38">
        <v>42820</v>
      </c>
      <c r="K2704" s="30">
        <v>3680</v>
      </c>
      <c r="L2704" s="19">
        <f>DAY(Таблица14[[#This Row],[Д/проводки]])</f>
        <v>26</v>
      </c>
      <c r="M2704" s="19">
        <f>MONTH(Таблица14[[#This Row],[Д/проводки]])</f>
        <v>3</v>
      </c>
      <c r="N2704" s="19">
        <f>YEAR(Таблица14[[#This Row],[Д/проводки]])</f>
        <v>2017</v>
      </c>
    </row>
    <row r="2705" spans="1:14" x14ac:dyDescent="0.25">
      <c r="A2705" s="30">
        <v>445810</v>
      </c>
      <c r="B2705" s="30" t="s">
        <v>929</v>
      </c>
      <c r="C2705" s="16" t="s">
        <v>927</v>
      </c>
      <c r="D2705" s="16">
        <v>14</v>
      </c>
      <c r="E2705" s="16" t="s">
        <v>2941</v>
      </c>
      <c r="F2705" s="30" t="s">
        <v>811</v>
      </c>
      <c r="G2705" s="30">
        <v>1002</v>
      </c>
      <c r="H2705" s="30">
        <v>4</v>
      </c>
      <c r="I2705" s="30">
        <v>2549.84</v>
      </c>
      <c r="J2705" s="38">
        <v>42820</v>
      </c>
      <c r="K2705" s="30">
        <v>3760</v>
      </c>
      <c r="L2705" s="19">
        <f>DAY(Таблица14[[#This Row],[Д/проводки]])</f>
        <v>26</v>
      </c>
      <c r="M2705" s="19">
        <f>MONTH(Таблица14[[#This Row],[Д/проводки]])</f>
        <v>3</v>
      </c>
      <c r="N2705" s="19">
        <f>YEAR(Таблица14[[#This Row],[Д/проводки]])</f>
        <v>2017</v>
      </c>
    </row>
    <row r="2706" spans="1:14" x14ac:dyDescent="0.25">
      <c r="A2706" s="30">
        <v>661899</v>
      </c>
      <c r="B2706" s="30" t="s">
        <v>314</v>
      </c>
      <c r="C2706" s="16" t="s">
        <v>927</v>
      </c>
      <c r="D2706" s="16">
        <v>14</v>
      </c>
      <c r="E2706" s="16" t="s">
        <v>2941</v>
      </c>
      <c r="F2706" s="30" t="s">
        <v>810</v>
      </c>
      <c r="G2706" s="30">
        <v>1002</v>
      </c>
      <c r="H2706" s="30">
        <v>4</v>
      </c>
      <c r="I2706" s="30">
        <v>6813.56</v>
      </c>
      <c r="J2706" s="38">
        <v>42820</v>
      </c>
      <c r="K2706" s="30">
        <v>11160</v>
      </c>
      <c r="L2706" s="19">
        <f>DAY(Таблица14[[#This Row],[Д/проводки]])</f>
        <v>26</v>
      </c>
      <c r="M2706" s="19">
        <f>MONTH(Таблица14[[#This Row],[Д/проводки]])</f>
        <v>3</v>
      </c>
      <c r="N2706" s="19">
        <f>YEAR(Таблица14[[#This Row],[Д/проводки]])</f>
        <v>2017</v>
      </c>
    </row>
    <row r="2707" spans="1:14" x14ac:dyDescent="0.25">
      <c r="A2707" s="30">
        <v>766888</v>
      </c>
      <c r="B2707" s="30" t="s">
        <v>627</v>
      </c>
      <c r="C2707" s="16" t="s">
        <v>2987</v>
      </c>
      <c r="D2707" s="16">
        <v>16</v>
      </c>
      <c r="E2707" s="16" t="s">
        <v>2950</v>
      </c>
      <c r="F2707" s="30" t="s">
        <v>810</v>
      </c>
      <c r="G2707" s="30">
        <v>1002</v>
      </c>
      <c r="H2707" s="30">
        <v>4</v>
      </c>
      <c r="I2707" s="30">
        <v>10000</v>
      </c>
      <c r="J2707" s="38">
        <v>42820</v>
      </c>
      <c r="K2707" s="30">
        <v>15960</v>
      </c>
      <c r="L2707" s="19">
        <f>DAY(Таблица14[[#This Row],[Д/проводки]])</f>
        <v>26</v>
      </c>
      <c r="M2707" s="19">
        <f>MONTH(Таблица14[[#This Row],[Д/проводки]])</f>
        <v>3</v>
      </c>
      <c r="N2707" s="19">
        <f>YEAR(Таблица14[[#This Row],[Д/проводки]])</f>
        <v>2017</v>
      </c>
    </row>
    <row r="2708" spans="1:14" x14ac:dyDescent="0.25">
      <c r="A2708" s="30">
        <v>12424732</v>
      </c>
      <c r="B2708" s="30" t="s">
        <v>3218</v>
      </c>
      <c r="C2708" s="16" t="s">
        <v>3218</v>
      </c>
      <c r="D2708" s="16" t="s">
        <v>3218</v>
      </c>
      <c r="E2708" s="16" t="s">
        <v>3218</v>
      </c>
      <c r="F2708" s="16" t="s">
        <v>3218</v>
      </c>
      <c r="G2708" s="30">
        <v>1002</v>
      </c>
      <c r="H2708" s="30">
        <v>4</v>
      </c>
      <c r="I2708" s="30">
        <v>9833.6</v>
      </c>
      <c r="J2708" s="38">
        <v>42820</v>
      </c>
      <c r="K2708" s="30">
        <v>12344</v>
      </c>
      <c r="L2708" s="19">
        <f>DAY(Таблица14[[#This Row],[Д/проводки]])</f>
        <v>26</v>
      </c>
      <c r="M2708" s="19">
        <f>MONTH(Таблица14[[#This Row],[Д/проводки]])</f>
        <v>3</v>
      </c>
      <c r="N2708" s="19">
        <f>YEAR(Таблица14[[#This Row],[Д/проводки]])</f>
        <v>2017</v>
      </c>
    </row>
    <row r="2709" spans="1:14" x14ac:dyDescent="0.25">
      <c r="A2709" s="30">
        <v>2039702</v>
      </c>
      <c r="B2709" s="30" t="s">
        <v>1039</v>
      </c>
      <c r="C2709" s="16" t="s">
        <v>3129</v>
      </c>
      <c r="D2709" s="16">
        <v>13</v>
      </c>
      <c r="E2709" s="16" t="s">
        <v>3206</v>
      </c>
      <c r="F2709" s="30" t="s">
        <v>811</v>
      </c>
      <c r="G2709" s="30">
        <v>1001</v>
      </c>
      <c r="H2709" s="30">
        <v>4</v>
      </c>
      <c r="I2709" s="30">
        <v>2105.92</v>
      </c>
      <c r="J2709" s="38">
        <v>42821</v>
      </c>
      <c r="K2709" s="30">
        <v>3108</v>
      </c>
      <c r="L2709" s="19">
        <f>DAY(Таблица14[[#This Row],[Д/проводки]])</f>
        <v>27</v>
      </c>
      <c r="M2709" s="19">
        <f>MONTH(Таблица14[[#This Row],[Д/проводки]])</f>
        <v>3</v>
      </c>
      <c r="N2709" s="19">
        <f>YEAR(Таблица14[[#This Row],[Д/проводки]])</f>
        <v>2017</v>
      </c>
    </row>
    <row r="2710" spans="1:14" x14ac:dyDescent="0.25">
      <c r="A2710" s="30">
        <v>2031426</v>
      </c>
      <c r="B2710" s="30" t="s">
        <v>1018</v>
      </c>
      <c r="C2710" s="16" t="s">
        <v>2694</v>
      </c>
      <c r="D2710" s="16">
        <v>17</v>
      </c>
      <c r="E2710" s="16" t="s">
        <v>2993</v>
      </c>
      <c r="F2710" s="30" t="s">
        <v>810</v>
      </c>
      <c r="G2710" s="30">
        <v>1002</v>
      </c>
      <c r="H2710" s="30">
        <v>4</v>
      </c>
      <c r="I2710" s="30">
        <v>12423.72</v>
      </c>
      <c r="J2710" s="38">
        <v>42821</v>
      </c>
      <c r="K2710" s="30">
        <v>17760</v>
      </c>
      <c r="L2710" s="19">
        <f>DAY(Таблица14[[#This Row],[Д/проводки]])</f>
        <v>27</v>
      </c>
      <c r="M2710" s="19">
        <f>MONTH(Таблица14[[#This Row],[Д/проводки]])</f>
        <v>3</v>
      </c>
      <c r="N2710" s="19">
        <f>YEAR(Таблица14[[#This Row],[Д/проводки]])</f>
        <v>2017</v>
      </c>
    </row>
    <row r="2711" spans="1:14" x14ac:dyDescent="0.25">
      <c r="A2711" s="30">
        <v>2039150</v>
      </c>
      <c r="B2711" s="30" t="s">
        <v>864</v>
      </c>
      <c r="C2711" s="16" t="s">
        <v>2940</v>
      </c>
      <c r="D2711" s="16">
        <v>15</v>
      </c>
      <c r="E2711" s="16" t="s">
        <v>2937</v>
      </c>
      <c r="F2711" s="30" t="s">
        <v>811</v>
      </c>
      <c r="G2711" s="30">
        <v>1002</v>
      </c>
      <c r="H2711" s="30">
        <v>1</v>
      </c>
      <c r="I2711" s="30">
        <v>1018.78</v>
      </c>
      <c r="J2711" s="38">
        <v>42821</v>
      </c>
      <c r="K2711" s="30">
        <v>1493</v>
      </c>
      <c r="L2711" s="19">
        <f>DAY(Таблица14[[#This Row],[Д/проводки]])</f>
        <v>27</v>
      </c>
      <c r="M2711" s="19">
        <f>MONTH(Таблица14[[#This Row],[Д/проводки]])</f>
        <v>3</v>
      </c>
      <c r="N2711" s="19">
        <f>YEAR(Таблица14[[#This Row],[Д/проводки]])</f>
        <v>2017</v>
      </c>
    </row>
    <row r="2712" spans="1:14" x14ac:dyDescent="0.25">
      <c r="A2712" s="30">
        <v>12424805</v>
      </c>
      <c r="B2712" s="30" t="s">
        <v>3218</v>
      </c>
      <c r="C2712" s="16" t="s">
        <v>3218</v>
      </c>
      <c r="D2712" s="16" t="s">
        <v>3218</v>
      </c>
      <c r="E2712" s="16" t="s">
        <v>3218</v>
      </c>
      <c r="F2712" s="16" t="s">
        <v>3218</v>
      </c>
      <c r="G2712" s="30">
        <v>1002</v>
      </c>
      <c r="H2712" s="30">
        <v>4</v>
      </c>
      <c r="I2712" s="30">
        <v>10579.6</v>
      </c>
      <c r="J2712" s="38">
        <v>42821</v>
      </c>
      <c r="K2712" s="30">
        <v>12484</v>
      </c>
      <c r="L2712" s="19">
        <f>DAY(Таблица14[[#This Row],[Д/проводки]])</f>
        <v>27</v>
      </c>
      <c r="M2712" s="19">
        <f>MONTH(Таблица14[[#This Row],[Д/проводки]])</f>
        <v>3</v>
      </c>
      <c r="N2712" s="19">
        <f>YEAR(Таблица14[[#This Row],[Д/проводки]])</f>
        <v>2017</v>
      </c>
    </row>
    <row r="2713" spans="1:14" x14ac:dyDescent="0.25">
      <c r="A2713" s="30">
        <v>2039703</v>
      </c>
      <c r="B2713" s="30" t="s">
        <v>1042</v>
      </c>
      <c r="C2713" s="16" t="s">
        <v>927</v>
      </c>
      <c r="D2713" s="16">
        <v>14</v>
      </c>
      <c r="E2713" s="16" t="s">
        <v>2941</v>
      </c>
      <c r="F2713" s="30" t="s">
        <v>811</v>
      </c>
      <c r="G2713" s="30">
        <v>1001</v>
      </c>
      <c r="H2713" s="30">
        <v>2</v>
      </c>
      <c r="I2713" s="30">
        <v>1250.8</v>
      </c>
      <c r="J2713" s="38">
        <v>42822</v>
      </c>
      <c r="K2713" s="30">
        <v>1840</v>
      </c>
      <c r="L2713" s="19">
        <f>DAY(Таблица14[[#This Row],[Д/проводки]])</f>
        <v>28</v>
      </c>
      <c r="M2713" s="19">
        <f>MONTH(Таблица14[[#This Row],[Д/проводки]])</f>
        <v>3</v>
      </c>
      <c r="N2713" s="19">
        <f>YEAR(Таблица14[[#This Row],[Д/проводки]])</f>
        <v>2017</v>
      </c>
    </row>
    <row r="2714" spans="1:14" x14ac:dyDescent="0.25">
      <c r="A2714" s="30">
        <v>40302</v>
      </c>
      <c r="B2714" s="30" t="s">
        <v>137</v>
      </c>
      <c r="C2714" s="16" t="s">
        <v>2947</v>
      </c>
      <c r="D2714" s="16">
        <v>15</v>
      </c>
      <c r="E2714" s="16" t="s">
        <v>2937</v>
      </c>
      <c r="F2714" s="30" t="s">
        <v>810</v>
      </c>
      <c r="G2714" s="30">
        <v>1002</v>
      </c>
      <c r="H2714" s="30">
        <v>4</v>
      </c>
      <c r="I2714" s="30">
        <v>8559.32</v>
      </c>
      <c r="J2714" s="38">
        <v>42822</v>
      </c>
      <c r="K2714" s="30">
        <v>13160</v>
      </c>
      <c r="L2714" s="19">
        <f>DAY(Таблица14[[#This Row],[Д/проводки]])</f>
        <v>28</v>
      </c>
      <c r="M2714" s="19">
        <f>MONTH(Таблица14[[#This Row],[Д/проводки]])</f>
        <v>3</v>
      </c>
      <c r="N2714" s="19">
        <f>YEAR(Таблица14[[#This Row],[Д/проводки]])</f>
        <v>2017</v>
      </c>
    </row>
    <row r="2715" spans="1:14" x14ac:dyDescent="0.25">
      <c r="A2715" s="30">
        <v>2039150</v>
      </c>
      <c r="B2715" s="30" t="s">
        <v>864</v>
      </c>
      <c r="C2715" s="16" t="s">
        <v>2940</v>
      </c>
      <c r="D2715" s="16">
        <v>15</v>
      </c>
      <c r="E2715" s="16" t="s">
        <v>2937</v>
      </c>
      <c r="F2715" s="30" t="s">
        <v>811</v>
      </c>
      <c r="G2715" s="30">
        <v>1002</v>
      </c>
      <c r="H2715" s="30">
        <v>4</v>
      </c>
      <c r="I2715" s="30">
        <v>4075.12</v>
      </c>
      <c r="J2715" s="38">
        <v>42822</v>
      </c>
      <c r="K2715" s="30">
        <v>5972</v>
      </c>
      <c r="L2715" s="19">
        <f>DAY(Таблица14[[#This Row],[Д/проводки]])</f>
        <v>28</v>
      </c>
      <c r="M2715" s="19">
        <f>MONTH(Таблица14[[#This Row],[Д/проводки]])</f>
        <v>3</v>
      </c>
      <c r="N2715" s="19">
        <f>YEAR(Таблица14[[#This Row],[Д/проводки]])</f>
        <v>2017</v>
      </c>
    </row>
    <row r="2716" spans="1:14" x14ac:dyDescent="0.25">
      <c r="A2716" s="30">
        <v>2039700</v>
      </c>
      <c r="B2716" s="30" t="s">
        <v>1035</v>
      </c>
      <c r="C2716" s="16" t="s">
        <v>2963</v>
      </c>
      <c r="D2716" s="16">
        <v>15</v>
      </c>
      <c r="E2716" s="16" t="s">
        <v>2937</v>
      </c>
      <c r="F2716" s="30" t="s">
        <v>811</v>
      </c>
      <c r="G2716" s="30">
        <v>1002</v>
      </c>
      <c r="H2716" s="30">
        <v>4</v>
      </c>
      <c r="I2716" s="30">
        <v>4163.68</v>
      </c>
      <c r="J2716" s="38">
        <v>42822</v>
      </c>
      <c r="K2716" s="30">
        <v>5908</v>
      </c>
      <c r="L2716" s="19">
        <f>DAY(Таблица14[[#This Row],[Д/проводки]])</f>
        <v>28</v>
      </c>
      <c r="M2716" s="19">
        <f>MONTH(Таблица14[[#This Row],[Д/проводки]])</f>
        <v>3</v>
      </c>
      <c r="N2716" s="19">
        <f>YEAR(Таблица14[[#This Row],[Д/проводки]])</f>
        <v>2017</v>
      </c>
    </row>
    <row r="2717" spans="1:14" x14ac:dyDescent="0.25">
      <c r="A2717" s="30">
        <v>654799</v>
      </c>
      <c r="B2717" s="30" t="s">
        <v>376</v>
      </c>
      <c r="C2717" s="16" t="s">
        <v>3169</v>
      </c>
      <c r="D2717" s="16">
        <v>16</v>
      </c>
      <c r="E2717" s="16" t="s">
        <v>2970</v>
      </c>
      <c r="F2717" s="30" t="s">
        <v>810</v>
      </c>
      <c r="G2717" s="30">
        <v>1002</v>
      </c>
      <c r="H2717" s="30">
        <v>4</v>
      </c>
      <c r="I2717" s="30">
        <v>12237.28</v>
      </c>
      <c r="J2717" s="38">
        <v>42823</v>
      </c>
      <c r="K2717" s="30">
        <v>19760</v>
      </c>
      <c r="L2717" s="19">
        <f>DAY(Таблица14[[#This Row],[Д/проводки]])</f>
        <v>29</v>
      </c>
      <c r="M2717" s="19">
        <f>MONTH(Таблица14[[#This Row],[Д/проводки]])</f>
        <v>3</v>
      </c>
      <c r="N2717" s="19">
        <f>YEAR(Таблица14[[#This Row],[Д/проводки]])</f>
        <v>2017</v>
      </c>
    </row>
    <row r="2718" spans="1:14" x14ac:dyDescent="0.25">
      <c r="A2718" s="30">
        <v>2039702</v>
      </c>
      <c r="B2718" s="30" t="s">
        <v>1039</v>
      </c>
      <c r="C2718" s="16" t="s">
        <v>3129</v>
      </c>
      <c r="D2718" s="16">
        <v>13</v>
      </c>
      <c r="E2718" s="16" t="s">
        <v>3206</v>
      </c>
      <c r="F2718" s="30" t="s">
        <v>811</v>
      </c>
      <c r="G2718" s="30">
        <v>1002</v>
      </c>
      <c r="H2718" s="30">
        <v>10</v>
      </c>
      <c r="I2718" s="30">
        <v>5163</v>
      </c>
      <c r="J2718" s="38">
        <v>42823</v>
      </c>
      <c r="K2718" s="30">
        <v>7770</v>
      </c>
      <c r="L2718" s="19">
        <f>DAY(Таблица14[[#This Row],[Д/проводки]])</f>
        <v>29</v>
      </c>
      <c r="M2718" s="19">
        <f>MONTH(Таблица14[[#This Row],[Д/проводки]])</f>
        <v>3</v>
      </c>
      <c r="N2718" s="19">
        <f>YEAR(Таблица14[[#This Row],[Д/проводки]])</f>
        <v>2017</v>
      </c>
    </row>
    <row r="2719" spans="1:14" x14ac:dyDescent="0.25">
      <c r="A2719" s="30">
        <v>12432658</v>
      </c>
      <c r="B2719" s="30" t="s">
        <v>3218</v>
      </c>
      <c r="C2719" s="16" t="s">
        <v>3218</v>
      </c>
      <c r="D2719" s="16" t="s">
        <v>3218</v>
      </c>
      <c r="E2719" s="16" t="s">
        <v>3218</v>
      </c>
      <c r="F2719" s="16" t="s">
        <v>3218</v>
      </c>
      <c r="G2719" s="30">
        <v>1002</v>
      </c>
      <c r="H2719" s="30">
        <v>4</v>
      </c>
      <c r="I2719" s="30">
        <v>10176.799999999999</v>
      </c>
      <c r="J2719" s="38">
        <v>42823</v>
      </c>
      <c r="K2719" s="30">
        <v>13544</v>
      </c>
      <c r="L2719" s="19">
        <f>DAY(Таблица14[[#This Row],[Д/проводки]])</f>
        <v>29</v>
      </c>
      <c r="M2719" s="19">
        <f>MONTH(Таблица14[[#This Row],[Д/проводки]])</f>
        <v>3</v>
      </c>
      <c r="N2719" s="19">
        <f>YEAR(Таблица14[[#This Row],[Д/проводки]])</f>
        <v>2017</v>
      </c>
    </row>
    <row r="2720" spans="1:14" x14ac:dyDescent="0.25">
      <c r="A2720" s="30">
        <v>903584</v>
      </c>
      <c r="B2720" s="30" t="s">
        <v>197</v>
      </c>
      <c r="C2720" s="16" t="s">
        <v>2940</v>
      </c>
      <c r="D2720" s="16">
        <v>15</v>
      </c>
      <c r="E2720" s="16" t="s">
        <v>2937</v>
      </c>
      <c r="F2720" s="30" t="s">
        <v>810</v>
      </c>
      <c r="G2720" s="30">
        <v>1001</v>
      </c>
      <c r="H2720" s="30">
        <v>4</v>
      </c>
      <c r="I2720" s="30">
        <v>8694.8799999999992</v>
      </c>
      <c r="J2720" s="38">
        <v>42825</v>
      </c>
      <c r="K2720" s="30">
        <v>13160</v>
      </c>
      <c r="L2720" s="19">
        <f>DAY(Таблица14[[#This Row],[Д/проводки]])</f>
        <v>31</v>
      </c>
      <c r="M2720" s="19">
        <f>MONTH(Таблица14[[#This Row],[Д/проводки]])</f>
        <v>3</v>
      </c>
      <c r="N2720" s="19">
        <f>YEAR(Таблица14[[#This Row],[Д/проводки]])</f>
        <v>2017</v>
      </c>
    </row>
    <row r="2721" spans="1:14" x14ac:dyDescent="0.25">
      <c r="A2721" s="30">
        <v>948230</v>
      </c>
      <c r="B2721" s="30" t="s">
        <v>442</v>
      </c>
      <c r="C2721" s="16" t="s">
        <v>2972</v>
      </c>
      <c r="D2721" s="16">
        <v>15</v>
      </c>
      <c r="E2721" s="16" t="s">
        <v>2971</v>
      </c>
      <c r="F2721" s="30" t="s">
        <v>810</v>
      </c>
      <c r="G2721" s="30">
        <v>1001</v>
      </c>
      <c r="H2721" s="30">
        <v>4</v>
      </c>
      <c r="I2721" s="30">
        <v>9000</v>
      </c>
      <c r="J2721" s="38">
        <v>42825</v>
      </c>
      <c r="K2721" s="30">
        <v>13160</v>
      </c>
      <c r="L2721" s="19">
        <f>DAY(Таблица14[[#This Row],[Д/проводки]])</f>
        <v>31</v>
      </c>
      <c r="M2721" s="19">
        <f>MONTH(Таблица14[[#This Row],[Д/проводки]])</f>
        <v>3</v>
      </c>
      <c r="N2721" s="19">
        <f>YEAR(Таблица14[[#This Row],[Д/проводки]])</f>
        <v>2017</v>
      </c>
    </row>
    <row r="2722" spans="1:14" x14ac:dyDescent="0.25">
      <c r="A2722" s="30">
        <v>876259</v>
      </c>
      <c r="B2722" s="30" t="s">
        <v>887</v>
      </c>
      <c r="C2722" s="16" t="s">
        <v>2954</v>
      </c>
      <c r="D2722" s="16">
        <v>15</v>
      </c>
      <c r="E2722" s="16" t="s">
        <v>2937</v>
      </c>
      <c r="F2722" s="30" t="s">
        <v>811</v>
      </c>
      <c r="G2722" s="30">
        <v>1002</v>
      </c>
      <c r="H2722" s="30">
        <v>4</v>
      </c>
      <c r="I2722" s="30">
        <v>4043.56</v>
      </c>
      <c r="J2722" s="38">
        <v>42825</v>
      </c>
      <c r="K2722" s="30">
        <v>5948</v>
      </c>
      <c r="L2722" s="19">
        <f>DAY(Таблица14[[#This Row],[Д/проводки]])</f>
        <v>31</v>
      </c>
      <c r="M2722" s="19">
        <f>MONTH(Таблица14[[#This Row],[Д/проводки]])</f>
        <v>3</v>
      </c>
      <c r="N2722" s="19">
        <f>YEAR(Таблица14[[#This Row],[Д/проводки]])</f>
        <v>2017</v>
      </c>
    </row>
    <row r="2723" spans="1:14" x14ac:dyDescent="0.25">
      <c r="A2723" s="30">
        <v>12428324</v>
      </c>
      <c r="B2723" s="30" t="s">
        <v>3218</v>
      </c>
      <c r="C2723" s="16" t="s">
        <v>3218</v>
      </c>
      <c r="D2723" s="16" t="s">
        <v>3218</v>
      </c>
      <c r="E2723" s="16" t="s">
        <v>3218</v>
      </c>
      <c r="F2723" s="16" t="s">
        <v>3218</v>
      </c>
      <c r="G2723" s="30">
        <v>1002</v>
      </c>
      <c r="H2723" s="30">
        <v>4</v>
      </c>
      <c r="I2723" s="30">
        <v>15864.4</v>
      </c>
      <c r="J2723" s="38">
        <v>42825</v>
      </c>
      <c r="K2723" s="30">
        <v>21600</v>
      </c>
      <c r="L2723" s="19">
        <f>DAY(Таблица14[[#This Row],[Д/проводки]])</f>
        <v>31</v>
      </c>
      <c r="M2723" s="19">
        <f>MONTH(Таблица14[[#This Row],[Д/проводки]])</f>
        <v>3</v>
      </c>
      <c r="N2723" s="19">
        <f>YEAR(Таблица14[[#This Row],[Д/проводки]])</f>
        <v>2017</v>
      </c>
    </row>
    <row r="2724" spans="1:14" x14ac:dyDescent="0.25">
      <c r="A2724" s="30">
        <v>408795</v>
      </c>
      <c r="B2724" s="30" t="s">
        <v>56</v>
      </c>
      <c r="C2724" s="16" t="s">
        <v>2953</v>
      </c>
      <c r="D2724" s="16">
        <v>14</v>
      </c>
      <c r="E2724" s="16" t="s">
        <v>2938</v>
      </c>
      <c r="F2724" s="30" t="s">
        <v>810</v>
      </c>
      <c r="G2724" s="30">
        <v>1001</v>
      </c>
      <c r="H2724" s="30">
        <v>4</v>
      </c>
      <c r="I2724" s="30">
        <v>7152.56</v>
      </c>
      <c r="J2724" s="38">
        <v>42826</v>
      </c>
      <c r="K2724" s="30">
        <v>11160</v>
      </c>
      <c r="L2724" s="19">
        <f>DAY(Таблица14[[#This Row],[Д/проводки]])</f>
        <v>1</v>
      </c>
      <c r="M2724" s="19">
        <f>MONTH(Таблица14[[#This Row],[Д/проводки]])</f>
        <v>4</v>
      </c>
      <c r="N2724" s="19">
        <f>YEAR(Таблица14[[#This Row],[Д/проводки]])</f>
        <v>2017</v>
      </c>
    </row>
    <row r="2725" spans="1:14" x14ac:dyDescent="0.25">
      <c r="A2725" s="30">
        <v>408915</v>
      </c>
      <c r="B2725" s="30" t="s">
        <v>583</v>
      </c>
      <c r="C2725" s="16" t="s">
        <v>962</v>
      </c>
      <c r="D2725" s="16">
        <v>16</v>
      </c>
      <c r="E2725" s="16" t="s">
        <v>2950</v>
      </c>
      <c r="F2725" s="30" t="s">
        <v>810</v>
      </c>
      <c r="G2725" s="30">
        <v>1001</v>
      </c>
      <c r="H2725" s="30">
        <v>4</v>
      </c>
      <c r="I2725" s="30">
        <v>10847.44</v>
      </c>
      <c r="J2725" s="38">
        <v>42826</v>
      </c>
      <c r="K2725" s="30">
        <v>15960</v>
      </c>
      <c r="L2725" s="19">
        <f>DAY(Таблица14[[#This Row],[Д/проводки]])</f>
        <v>1</v>
      </c>
      <c r="M2725" s="19">
        <f>MONTH(Таблица14[[#This Row],[Д/проводки]])</f>
        <v>4</v>
      </c>
      <c r="N2725" s="19">
        <f>YEAR(Таблица14[[#This Row],[Д/проводки]])</f>
        <v>2017</v>
      </c>
    </row>
    <row r="2726" spans="1:14" x14ac:dyDescent="0.25">
      <c r="A2726" s="30">
        <v>2039702</v>
      </c>
      <c r="B2726" s="30" t="s">
        <v>1039</v>
      </c>
      <c r="C2726" s="16" t="s">
        <v>3129</v>
      </c>
      <c r="D2726" s="16">
        <v>13</v>
      </c>
      <c r="E2726" s="16" t="s">
        <v>3206</v>
      </c>
      <c r="F2726" s="30" t="s">
        <v>811</v>
      </c>
      <c r="G2726" s="30">
        <v>1001</v>
      </c>
      <c r="H2726" s="30">
        <v>4</v>
      </c>
      <c r="I2726" s="30">
        <v>2105.92</v>
      </c>
      <c r="J2726" s="38">
        <v>42826</v>
      </c>
      <c r="K2726" s="30">
        <v>3108</v>
      </c>
      <c r="L2726" s="19">
        <f>DAY(Таблица14[[#This Row],[Д/проводки]])</f>
        <v>1</v>
      </c>
      <c r="M2726" s="19">
        <f>MONTH(Таблица14[[#This Row],[Д/проводки]])</f>
        <v>4</v>
      </c>
      <c r="N2726" s="19">
        <f>YEAR(Таблица14[[#This Row],[Д/проводки]])</f>
        <v>2017</v>
      </c>
    </row>
    <row r="2727" spans="1:14" x14ac:dyDescent="0.25">
      <c r="A2727" s="30">
        <v>12432835</v>
      </c>
      <c r="B2727" s="30" t="s">
        <v>3218</v>
      </c>
      <c r="C2727" s="16" t="s">
        <v>3218</v>
      </c>
      <c r="D2727" s="16" t="s">
        <v>3218</v>
      </c>
      <c r="E2727" s="16" t="s">
        <v>3218</v>
      </c>
      <c r="F2727" s="16" t="s">
        <v>3218</v>
      </c>
      <c r="G2727" s="30">
        <v>1001</v>
      </c>
      <c r="H2727" s="30">
        <v>4</v>
      </c>
      <c r="I2727" s="30">
        <v>7626.8</v>
      </c>
      <c r="J2727" s="38">
        <v>42826</v>
      </c>
      <c r="K2727" s="30">
        <v>10440</v>
      </c>
      <c r="L2727" s="19">
        <f>DAY(Таблица14[[#This Row],[Д/проводки]])</f>
        <v>1</v>
      </c>
      <c r="M2727" s="19">
        <f>MONTH(Таблица14[[#This Row],[Д/проводки]])</f>
        <v>4</v>
      </c>
      <c r="N2727" s="19">
        <f>YEAR(Таблица14[[#This Row],[Д/проводки]])</f>
        <v>2017</v>
      </c>
    </row>
    <row r="2728" spans="1:14" x14ac:dyDescent="0.25">
      <c r="A2728" s="30">
        <v>405336</v>
      </c>
      <c r="B2728" s="30" t="s">
        <v>44</v>
      </c>
      <c r="C2728" s="16" t="s">
        <v>2961</v>
      </c>
      <c r="D2728" s="16">
        <v>14</v>
      </c>
      <c r="E2728" s="16" t="s">
        <v>2938</v>
      </c>
      <c r="F2728" s="30" t="s">
        <v>810</v>
      </c>
      <c r="G2728" s="30">
        <v>1002</v>
      </c>
      <c r="H2728" s="30">
        <v>4</v>
      </c>
      <c r="I2728" s="30">
        <v>7525.44</v>
      </c>
      <c r="J2728" s="38">
        <v>42826</v>
      </c>
      <c r="K2728" s="30">
        <v>11160</v>
      </c>
      <c r="L2728" s="19">
        <f>DAY(Таблица14[[#This Row],[Д/проводки]])</f>
        <v>1</v>
      </c>
      <c r="M2728" s="19">
        <f>MONTH(Таблица14[[#This Row],[Д/проводки]])</f>
        <v>4</v>
      </c>
      <c r="N2728" s="19">
        <f>YEAR(Таблица14[[#This Row],[Д/проводки]])</f>
        <v>2017</v>
      </c>
    </row>
    <row r="2729" spans="1:14" x14ac:dyDescent="0.25">
      <c r="A2729" s="30">
        <v>408929</v>
      </c>
      <c r="B2729" s="30" t="s">
        <v>722</v>
      </c>
      <c r="C2729" s="16" t="s">
        <v>2951</v>
      </c>
      <c r="D2729" s="16">
        <v>16</v>
      </c>
      <c r="E2729" s="16" t="s">
        <v>2950</v>
      </c>
      <c r="F2729" s="30" t="s">
        <v>810</v>
      </c>
      <c r="G2729" s="30">
        <v>1002</v>
      </c>
      <c r="H2729" s="30">
        <v>4</v>
      </c>
      <c r="I2729" s="30">
        <v>10491.52</v>
      </c>
      <c r="J2729" s="38">
        <v>42826</v>
      </c>
      <c r="K2729" s="30">
        <v>15960</v>
      </c>
      <c r="L2729" s="19">
        <f>DAY(Таблица14[[#This Row],[Д/проводки]])</f>
        <v>1</v>
      </c>
      <c r="M2729" s="19">
        <f>MONTH(Таблица14[[#This Row],[Д/проводки]])</f>
        <v>4</v>
      </c>
      <c r="N2729" s="19">
        <f>YEAR(Таблица14[[#This Row],[Д/проводки]])</f>
        <v>2017</v>
      </c>
    </row>
    <row r="2730" spans="1:14" x14ac:dyDescent="0.25">
      <c r="A2730" s="30">
        <v>12440607</v>
      </c>
      <c r="B2730" s="30" t="s">
        <v>3218</v>
      </c>
      <c r="C2730" s="16" t="s">
        <v>3218</v>
      </c>
      <c r="D2730" s="16" t="s">
        <v>3218</v>
      </c>
      <c r="E2730" s="16" t="s">
        <v>3218</v>
      </c>
      <c r="F2730" s="16" t="s">
        <v>3218</v>
      </c>
      <c r="G2730" s="30">
        <v>1002</v>
      </c>
      <c r="H2730" s="30">
        <v>4</v>
      </c>
      <c r="I2730" s="30">
        <v>10091.200000000001</v>
      </c>
      <c r="J2730" s="38">
        <v>42826</v>
      </c>
      <c r="K2730" s="30">
        <v>13376</v>
      </c>
      <c r="L2730" s="19">
        <f>DAY(Таблица14[[#This Row],[Д/проводки]])</f>
        <v>1</v>
      </c>
      <c r="M2730" s="19">
        <f>MONTH(Таблица14[[#This Row],[Д/проводки]])</f>
        <v>4</v>
      </c>
      <c r="N2730" s="19">
        <f>YEAR(Таблица14[[#This Row],[Д/проводки]])</f>
        <v>2017</v>
      </c>
    </row>
    <row r="2731" spans="1:14" x14ac:dyDescent="0.25">
      <c r="A2731" s="30">
        <v>2039703</v>
      </c>
      <c r="B2731" s="30" t="s">
        <v>1042</v>
      </c>
      <c r="C2731" s="16" t="s">
        <v>927</v>
      </c>
      <c r="D2731" s="16">
        <v>14</v>
      </c>
      <c r="E2731" s="16" t="s">
        <v>2941</v>
      </c>
      <c r="F2731" s="30" t="s">
        <v>811</v>
      </c>
      <c r="G2731" s="30">
        <v>1001</v>
      </c>
      <c r="H2731" s="30">
        <v>2</v>
      </c>
      <c r="I2731" s="30">
        <v>1250.8</v>
      </c>
      <c r="J2731" s="38">
        <v>42827</v>
      </c>
      <c r="K2731" s="30">
        <v>1840</v>
      </c>
      <c r="L2731" s="19">
        <f>DAY(Таблица14[[#This Row],[Д/проводки]])</f>
        <v>2</v>
      </c>
      <c r="M2731" s="19">
        <f>MONTH(Таблица14[[#This Row],[Д/проводки]])</f>
        <v>4</v>
      </c>
      <c r="N2731" s="19">
        <f>YEAR(Таблица14[[#This Row],[Д/проводки]])</f>
        <v>2017</v>
      </c>
    </row>
    <row r="2732" spans="1:14" x14ac:dyDescent="0.25">
      <c r="A2732" s="30">
        <v>405690</v>
      </c>
      <c r="B2732" s="30" t="s">
        <v>555</v>
      </c>
      <c r="C2732" s="16" t="s">
        <v>2982</v>
      </c>
      <c r="D2732" s="16">
        <v>15</v>
      </c>
      <c r="E2732" s="16" t="s">
        <v>2949</v>
      </c>
      <c r="F2732" s="30" t="s">
        <v>810</v>
      </c>
      <c r="G2732" s="30">
        <v>1002</v>
      </c>
      <c r="H2732" s="30">
        <v>4</v>
      </c>
      <c r="I2732" s="30">
        <v>9000</v>
      </c>
      <c r="J2732" s="38">
        <v>42827</v>
      </c>
      <c r="K2732" s="30">
        <v>13160</v>
      </c>
      <c r="L2732" s="19">
        <f>DAY(Таблица14[[#This Row],[Д/проводки]])</f>
        <v>2</v>
      </c>
      <c r="M2732" s="19">
        <f>MONTH(Таблица14[[#This Row],[Д/проводки]])</f>
        <v>4</v>
      </c>
      <c r="N2732" s="19">
        <f>YEAR(Таблица14[[#This Row],[Д/проводки]])</f>
        <v>2017</v>
      </c>
    </row>
    <row r="2733" spans="1:14" x14ac:dyDescent="0.25">
      <c r="A2733" s="30">
        <v>661724</v>
      </c>
      <c r="B2733" s="30" t="s">
        <v>205</v>
      </c>
      <c r="C2733" s="16" t="s">
        <v>2633</v>
      </c>
      <c r="D2733" s="16">
        <v>16</v>
      </c>
      <c r="E2733" s="16" t="s">
        <v>3208</v>
      </c>
      <c r="F2733" s="30" t="s">
        <v>810</v>
      </c>
      <c r="G2733" s="30">
        <v>1002</v>
      </c>
      <c r="H2733" s="30">
        <v>4</v>
      </c>
      <c r="I2733" s="30">
        <v>10339</v>
      </c>
      <c r="J2733" s="38">
        <v>42827</v>
      </c>
      <c r="K2733" s="30">
        <v>15960</v>
      </c>
      <c r="L2733" s="19">
        <f>DAY(Таблица14[[#This Row],[Д/проводки]])</f>
        <v>2</v>
      </c>
      <c r="M2733" s="19">
        <f>MONTH(Таблица14[[#This Row],[Д/проводки]])</f>
        <v>4</v>
      </c>
      <c r="N2733" s="19">
        <f>YEAR(Таблица14[[#This Row],[Д/проводки]])</f>
        <v>2017</v>
      </c>
    </row>
    <row r="2734" spans="1:14" x14ac:dyDescent="0.25">
      <c r="A2734" s="30">
        <v>948230</v>
      </c>
      <c r="B2734" s="30" t="s">
        <v>442</v>
      </c>
      <c r="C2734" s="16" t="s">
        <v>2972</v>
      </c>
      <c r="D2734" s="16">
        <v>15</v>
      </c>
      <c r="E2734" s="16" t="s">
        <v>2971</v>
      </c>
      <c r="F2734" s="30" t="s">
        <v>810</v>
      </c>
      <c r="G2734" s="30">
        <v>1002</v>
      </c>
      <c r="H2734" s="30">
        <v>4</v>
      </c>
      <c r="I2734" s="30">
        <v>8694.92</v>
      </c>
      <c r="J2734" s="38">
        <v>42827</v>
      </c>
      <c r="K2734" s="30">
        <v>13160</v>
      </c>
      <c r="L2734" s="19">
        <f>DAY(Таблица14[[#This Row],[Д/проводки]])</f>
        <v>2</v>
      </c>
      <c r="M2734" s="19">
        <f>MONTH(Таблица14[[#This Row],[Д/проводки]])</f>
        <v>4</v>
      </c>
      <c r="N2734" s="19">
        <f>YEAR(Таблица14[[#This Row],[Д/проводки]])</f>
        <v>2017</v>
      </c>
    </row>
    <row r="2735" spans="1:14" x14ac:dyDescent="0.25">
      <c r="A2735" s="30">
        <v>12435989</v>
      </c>
      <c r="B2735" s="30" t="s">
        <v>3218</v>
      </c>
      <c r="C2735" s="16" t="s">
        <v>3218</v>
      </c>
      <c r="D2735" s="16" t="s">
        <v>3218</v>
      </c>
      <c r="E2735" s="16" t="s">
        <v>3218</v>
      </c>
      <c r="F2735" s="16" t="s">
        <v>3218</v>
      </c>
      <c r="G2735" s="30">
        <v>1002</v>
      </c>
      <c r="H2735" s="30">
        <v>4</v>
      </c>
      <c r="I2735" s="30">
        <v>10169.200000000001</v>
      </c>
      <c r="J2735" s="38">
        <v>42827</v>
      </c>
      <c r="K2735" s="30">
        <v>13920</v>
      </c>
      <c r="L2735" s="19">
        <f>DAY(Таблица14[[#This Row],[Д/проводки]])</f>
        <v>2</v>
      </c>
      <c r="M2735" s="19">
        <f>MONTH(Таблица14[[#This Row],[Д/проводки]])</f>
        <v>4</v>
      </c>
      <c r="N2735" s="19">
        <f>YEAR(Таблица14[[#This Row],[Д/проводки]])</f>
        <v>2017</v>
      </c>
    </row>
    <row r="2736" spans="1:14" x14ac:dyDescent="0.25">
      <c r="A2736" s="30">
        <v>2066750</v>
      </c>
      <c r="B2736" s="30" t="s">
        <v>1119</v>
      </c>
      <c r="C2736" s="16" t="s">
        <v>2636</v>
      </c>
      <c r="D2736" s="16">
        <v>15</v>
      </c>
      <c r="E2736" s="16" t="s">
        <v>2949</v>
      </c>
      <c r="F2736" s="30" t="s">
        <v>810</v>
      </c>
      <c r="G2736" s="30">
        <v>1001</v>
      </c>
      <c r="H2736" s="30">
        <v>4</v>
      </c>
      <c r="I2736" s="30">
        <v>8694.92</v>
      </c>
      <c r="J2736" s="38">
        <v>42828</v>
      </c>
      <c r="K2736" s="30">
        <v>13160</v>
      </c>
      <c r="L2736" s="19">
        <f>DAY(Таблица14[[#This Row],[Д/проводки]])</f>
        <v>3</v>
      </c>
      <c r="M2736" s="19">
        <f>MONTH(Таблица14[[#This Row],[Д/проводки]])</f>
        <v>4</v>
      </c>
      <c r="N2736" s="19">
        <f>YEAR(Таблица14[[#This Row],[Д/проводки]])</f>
        <v>2017</v>
      </c>
    </row>
    <row r="2737" spans="1:14" x14ac:dyDescent="0.25">
      <c r="A2737" s="30">
        <v>2039703</v>
      </c>
      <c r="B2737" s="30" t="s">
        <v>1042</v>
      </c>
      <c r="C2737" s="16" t="s">
        <v>927</v>
      </c>
      <c r="D2737" s="16">
        <v>14</v>
      </c>
      <c r="E2737" s="16" t="s">
        <v>2941</v>
      </c>
      <c r="F2737" s="30" t="s">
        <v>811</v>
      </c>
      <c r="G2737" s="30">
        <v>1002</v>
      </c>
      <c r="H2737" s="30">
        <v>4</v>
      </c>
      <c r="I2737" s="30">
        <v>2514.2399999999998</v>
      </c>
      <c r="J2737" s="38">
        <v>42828</v>
      </c>
      <c r="K2737" s="30">
        <v>3680</v>
      </c>
      <c r="L2737" s="19">
        <f>DAY(Таблица14[[#This Row],[Д/проводки]])</f>
        <v>3</v>
      </c>
      <c r="M2737" s="19">
        <f>MONTH(Таблица14[[#This Row],[Д/проводки]])</f>
        <v>4</v>
      </c>
      <c r="N2737" s="19">
        <f>YEAR(Таблица14[[#This Row],[Д/проводки]])</f>
        <v>2017</v>
      </c>
    </row>
    <row r="2738" spans="1:14" x14ac:dyDescent="0.25">
      <c r="A2738" s="30">
        <v>408915</v>
      </c>
      <c r="B2738" s="30" t="s">
        <v>583</v>
      </c>
      <c r="C2738" s="16" t="s">
        <v>962</v>
      </c>
      <c r="D2738" s="16">
        <v>16</v>
      </c>
      <c r="E2738" s="16" t="s">
        <v>2950</v>
      </c>
      <c r="F2738" s="30" t="s">
        <v>810</v>
      </c>
      <c r="G2738" s="30">
        <v>1002</v>
      </c>
      <c r="H2738" s="30">
        <v>4</v>
      </c>
      <c r="I2738" s="30">
        <v>10491.52</v>
      </c>
      <c r="J2738" s="38">
        <v>42829</v>
      </c>
      <c r="K2738" s="30">
        <v>15960</v>
      </c>
      <c r="L2738" s="19">
        <f>DAY(Таблица14[[#This Row],[Д/проводки]])</f>
        <v>4</v>
      </c>
      <c r="M2738" s="19">
        <f>MONTH(Таблица14[[#This Row],[Д/проводки]])</f>
        <v>4</v>
      </c>
      <c r="N2738" s="19">
        <f>YEAR(Таблица14[[#This Row],[Д/проводки]])</f>
        <v>2017</v>
      </c>
    </row>
    <row r="2739" spans="1:14" x14ac:dyDescent="0.25">
      <c r="A2739" s="30">
        <v>2065049</v>
      </c>
      <c r="B2739" s="30" t="s">
        <v>1084</v>
      </c>
      <c r="C2739" s="16" t="s">
        <v>2956</v>
      </c>
      <c r="D2739" s="16">
        <v>15</v>
      </c>
      <c r="E2739" s="16" t="s">
        <v>2948</v>
      </c>
      <c r="F2739" s="30" t="s">
        <v>810</v>
      </c>
      <c r="G2739" s="30">
        <v>1002</v>
      </c>
      <c r="H2739" s="30">
        <v>4</v>
      </c>
      <c r="I2739" s="30">
        <v>8694.92</v>
      </c>
      <c r="J2739" s="38">
        <v>42829</v>
      </c>
      <c r="K2739" s="30">
        <v>13160</v>
      </c>
      <c r="L2739" s="19">
        <f>DAY(Таблица14[[#This Row],[Д/проводки]])</f>
        <v>4</v>
      </c>
      <c r="M2739" s="19">
        <f>MONTH(Таблица14[[#This Row],[Д/проводки]])</f>
        <v>4</v>
      </c>
      <c r="N2739" s="19">
        <f>YEAR(Таблица14[[#This Row],[Д/проводки]])</f>
        <v>2017</v>
      </c>
    </row>
    <row r="2740" spans="1:14" x14ac:dyDescent="0.25">
      <c r="A2740" s="30">
        <v>405676</v>
      </c>
      <c r="B2740" s="30" t="s">
        <v>249</v>
      </c>
      <c r="C2740" s="16" t="s">
        <v>2967</v>
      </c>
      <c r="D2740" s="16">
        <v>15</v>
      </c>
      <c r="E2740" s="16" t="s">
        <v>2948</v>
      </c>
      <c r="F2740" s="30" t="s">
        <v>810</v>
      </c>
      <c r="G2740" s="30">
        <v>1001</v>
      </c>
      <c r="H2740" s="30">
        <v>4</v>
      </c>
      <c r="I2740" s="30">
        <v>8694.92</v>
      </c>
      <c r="J2740" s="38">
        <v>42830</v>
      </c>
      <c r="K2740" s="30">
        <v>13160</v>
      </c>
      <c r="L2740" s="19">
        <f>DAY(Таблица14[[#This Row],[Д/проводки]])</f>
        <v>5</v>
      </c>
      <c r="M2740" s="19">
        <f>MONTH(Таблица14[[#This Row],[Д/проводки]])</f>
        <v>4</v>
      </c>
      <c r="N2740" s="19">
        <f>YEAR(Таблица14[[#This Row],[Д/проводки]])</f>
        <v>2017</v>
      </c>
    </row>
    <row r="2741" spans="1:14" x14ac:dyDescent="0.25">
      <c r="A2741" s="30">
        <v>661740</v>
      </c>
      <c r="B2741" s="30" t="s">
        <v>154</v>
      </c>
      <c r="C2741" s="16" t="s">
        <v>2632</v>
      </c>
      <c r="D2741" s="16">
        <v>15</v>
      </c>
      <c r="E2741" s="16" t="s">
        <v>2937</v>
      </c>
      <c r="F2741" s="30" t="s">
        <v>810</v>
      </c>
      <c r="G2741" s="30">
        <v>1001</v>
      </c>
      <c r="H2741" s="30">
        <v>4</v>
      </c>
      <c r="I2741" s="30">
        <v>8576.2800000000007</v>
      </c>
      <c r="J2741" s="38">
        <v>42830</v>
      </c>
      <c r="K2741" s="30">
        <v>13160</v>
      </c>
      <c r="L2741" s="19">
        <f>DAY(Таблица14[[#This Row],[Д/проводки]])</f>
        <v>5</v>
      </c>
      <c r="M2741" s="19">
        <f>MONTH(Таблица14[[#This Row],[Д/проводки]])</f>
        <v>4</v>
      </c>
      <c r="N2741" s="19">
        <f>YEAR(Таблица14[[#This Row],[Д/проводки]])</f>
        <v>2017</v>
      </c>
    </row>
    <row r="2742" spans="1:14" x14ac:dyDescent="0.25">
      <c r="A2742" s="30">
        <v>895248</v>
      </c>
      <c r="B2742" s="30" t="s">
        <v>902</v>
      </c>
      <c r="C2742" s="16" t="s">
        <v>899</v>
      </c>
      <c r="D2742" s="16">
        <v>14</v>
      </c>
      <c r="E2742" s="16" t="s">
        <v>2938</v>
      </c>
      <c r="F2742" s="30" t="s">
        <v>811</v>
      </c>
      <c r="G2742" s="30">
        <v>1001</v>
      </c>
      <c r="H2742" s="30">
        <v>4</v>
      </c>
      <c r="I2742" s="30">
        <v>3593.92</v>
      </c>
      <c r="J2742" s="38">
        <v>42830</v>
      </c>
      <c r="K2742" s="30">
        <v>5300</v>
      </c>
      <c r="L2742" s="19">
        <f>DAY(Таблица14[[#This Row],[Д/проводки]])</f>
        <v>5</v>
      </c>
      <c r="M2742" s="19">
        <f>MONTH(Таблица14[[#This Row],[Д/проводки]])</f>
        <v>4</v>
      </c>
      <c r="N2742" s="19">
        <f>YEAR(Таблица14[[#This Row],[Д/проводки]])</f>
        <v>2017</v>
      </c>
    </row>
    <row r="2743" spans="1:14" x14ac:dyDescent="0.25">
      <c r="A2743" s="30">
        <v>828791</v>
      </c>
      <c r="B2743" s="30" t="s">
        <v>162</v>
      </c>
      <c r="C2743" s="16" t="s">
        <v>2954</v>
      </c>
      <c r="D2743" s="16">
        <v>15</v>
      </c>
      <c r="E2743" s="16" t="s">
        <v>2937</v>
      </c>
      <c r="F2743" s="30" t="s">
        <v>810</v>
      </c>
      <c r="G2743" s="30">
        <v>1002</v>
      </c>
      <c r="H2743" s="30">
        <v>4</v>
      </c>
      <c r="I2743" s="30">
        <v>9000</v>
      </c>
      <c r="J2743" s="38">
        <v>42830</v>
      </c>
      <c r="K2743" s="30">
        <v>13160</v>
      </c>
      <c r="L2743" s="19">
        <f>DAY(Таблица14[[#This Row],[Д/проводки]])</f>
        <v>5</v>
      </c>
      <c r="M2743" s="19">
        <f>MONTH(Таблица14[[#This Row],[Д/проводки]])</f>
        <v>4</v>
      </c>
      <c r="N2743" s="19">
        <f>YEAR(Таблица14[[#This Row],[Д/проводки]])</f>
        <v>2017</v>
      </c>
    </row>
    <row r="2744" spans="1:14" x14ac:dyDescent="0.25">
      <c r="A2744" s="30">
        <v>12447792</v>
      </c>
      <c r="B2744" s="30" t="s">
        <v>3218</v>
      </c>
      <c r="C2744" s="16" t="s">
        <v>3218</v>
      </c>
      <c r="D2744" s="16" t="s">
        <v>3218</v>
      </c>
      <c r="E2744" s="16" t="s">
        <v>3218</v>
      </c>
      <c r="F2744" s="16" t="s">
        <v>3218</v>
      </c>
      <c r="G2744" s="30">
        <v>1002</v>
      </c>
      <c r="H2744" s="30">
        <v>4</v>
      </c>
      <c r="I2744" s="30">
        <v>12945.6</v>
      </c>
      <c r="J2744" s="38">
        <v>42830</v>
      </c>
      <c r="K2744" s="30">
        <v>17768</v>
      </c>
      <c r="L2744" s="19">
        <f>DAY(Таблица14[[#This Row],[Д/проводки]])</f>
        <v>5</v>
      </c>
      <c r="M2744" s="19">
        <f>MONTH(Таблица14[[#This Row],[Д/проводки]])</f>
        <v>4</v>
      </c>
      <c r="N2744" s="19">
        <f>YEAR(Таблица14[[#This Row],[Д/проводки]])</f>
        <v>2017</v>
      </c>
    </row>
    <row r="2745" spans="1:14" x14ac:dyDescent="0.25">
      <c r="A2745" s="30">
        <v>408905</v>
      </c>
      <c r="B2745" s="30" t="s">
        <v>484</v>
      </c>
      <c r="C2745" s="16" t="s">
        <v>2641</v>
      </c>
      <c r="D2745" s="16">
        <v>16</v>
      </c>
      <c r="E2745" s="16" t="s">
        <v>2977</v>
      </c>
      <c r="F2745" s="30" t="s">
        <v>810</v>
      </c>
      <c r="G2745" s="30">
        <v>1001</v>
      </c>
      <c r="H2745" s="30">
        <v>4</v>
      </c>
      <c r="I2745" s="30">
        <v>10491.52</v>
      </c>
      <c r="J2745" s="38">
        <v>42831</v>
      </c>
      <c r="K2745" s="30">
        <v>15960</v>
      </c>
      <c r="L2745" s="19">
        <f>DAY(Таблица14[[#This Row],[Д/проводки]])</f>
        <v>6</v>
      </c>
      <c r="M2745" s="19">
        <f>MONTH(Таблица14[[#This Row],[Д/проводки]])</f>
        <v>4</v>
      </c>
      <c r="N2745" s="19">
        <f>YEAR(Таблица14[[#This Row],[Д/проводки]])</f>
        <v>2017</v>
      </c>
    </row>
    <row r="2746" spans="1:14" x14ac:dyDescent="0.25">
      <c r="A2746" s="30">
        <v>487234</v>
      </c>
      <c r="B2746" s="30" t="s">
        <v>953</v>
      </c>
      <c r="C2746" s="16" t="s">
        <v>2625</v>
      </c>
      <c r="D2746" s="16">
        <v>16</v>
      </c>
      <c r="E2746" s="16" t="s">
        <v>2974</v>
      </c>
      <c r="F2746" s="30" t="s">
        <v>811</v>
      </c>
      <c r="G2746" s="30">
        <v>1001</v>
      </c>
      <c r="H2746" s="30">
        <v>4</v>
      </c>
      <c r="I2746" s="30">
        <v>5350.4</v>
      </c>
      <c r="J2746" s="38">
        <v>42831</v>
      </c>
      <c r="K2746" s="30">
        <v>5668</v>
      </c>
      <c r="L2746" s="19">
        <f>DAY(Таблица14[[#This Row],[Д/проводки]])</f>
        <v>6</v>
      </c>
      <c r="M2746" s="19">
        <f>MONTH(Таблица14[[#This Row],[Д/проводки]])</f>
        <v>4</v>
      </c>
      <c r="N2746" s="19">
        <f>YEAR(Таблица14[[#This Row],[Д/проводки]])</f>
        <v>2017</v>
      </c>
    </row>
    <row r="2747" spans="1:14" x14ac:dyDescent="0.25">
      <c r="A2747" s="30">
        <v>661644</v>
      </c>
      <c r="B2747" s="30" t="s">
        <v>682</v>
      </c>
      <c r="C2747" s="16" t="s">
        <v>877</v>
      </c>
      <c r="D2747" s="16">
        <v>16</v>
      </c>
      <c r="E2747" s="16" t="s">
        <v>2950</v>
      </c>
      <c r="F2747" s="30" t="s">
        <v>810</v>
      </c>
      <c r="G2747" s="30">
        <v>1001</v>
      </c>
      <c r="H2747" s="30">
        <v>4</v>
      </c>
      <c r="I2747" s="30">
        <v>10339</v>
      </c>
      <c r="J2747" s="38">
        <v>42831</v>
      </c>
      <c r="K2747" s="30">
        <v>15960</v>
      </c>
      <c r="L2747" s="19">
        <f>DAY(Таблица14[[#This Row],[Д/проводки]])</f>
        <v>6</v>
      </c>
      <c r="M2747" s="19">
        <f>MONTH(Таблица14[[#This Row],[Д/проводки]])</f>
        <v>4</v>
      </c>
      <c r="N2747" s="19">
        <f>YEAR(Таблица14[[#This Row],[Д/проводки]])</f>
        <v>2017</v>
      </c>
    </row>
    <row r="2748" spans="1:14" x14ac:dyDescent="0.25">
      <c r="A2748" s="30">
        <v>938271</v>
      </c>
      <c r="B2748" s="30" t="s">
        <v>370</v>
      </c>
      <c r="C2748" s="16" t="s">
        <v>2639</v>
      </c>
      <c r="D2748" s="16">
        <v>15</v>
      </c>
      <c r="E2748" s="16" t="s">
        <v>2946</v>
      </c>
      <c r="F2748" s="30" t="s">
        <v>810</v>
      </c>
      <c r="G2748" s="30">
        <v>1001</v>
      </c>
      <c r="H2748" s="30">
        <v>4</v>
      </c>
      <c r="I2748" s="30">
        <v>8288.1200000000008</v>
      </c>
      <c r="J2748" s="38">
        <v>42831</v>
      </c>
      <c r="K2748" s="30">
        <v>13160</v>
      </c>
      <c r="L2748" s="19">
        <f>DAY(Таблица14[[#This Row],[Д/проводки]])</f>
        <v>6</v>
      </c>
      <c r="M2748" s="19">
        <f>MONTH(Таблица14[[#This Row],[Д/проводки]])</f>
        <v>4</v>
      </c>
      <c r="N2748" s="19">
        <f>YEAR(Таблица14[[#This Row],[Д/проводки]])</f>
        <v>2017</v>
      </c>
    </row>
    <row r="2749" spans="1:14" x14ac:dyDescent="0.25">
      <c r="A2749" s="30">
        <v>2039702</v>
      </c>
      <c r="B2749" s="30" t="s">
        <v>1039</v>
      </c>
      <c r="C2749" s="16" t="s">
        <v>3129</v>
      </c>
      <c r="D2749" s="16">
        <v>13</v>
      </c>
      <c r="E2749" s="16" t="s">
        <v>3206</v>
      </c>
      <c r="F2749" s="30" t="s">
        <v>811</v>
      </c>
      <c r="G2749" s="30">
        <v>1001</v>
      </c>
      <c r="H2749" s="30">
        <v>6</v>
      </c>
      <c r="I2749" s="30">
        <v>3158.88</v>
      </c>
      <c r="J2749" s="38">
        <v>42831</v>
      </c>
      <c r="K2749" s="30">
        <v>4662</v>
      </c>
      <c r="L2749" s="19">
        <f>DAY(Таблица14[[#This Row],[Д/проводки]])</f>
        <v>6</v>
      </c>
      <c r="M2749" s="19">
        <f>MONTH(Таблица14[[#This Row],[Д/проводки]])</f>
        <v>4</v>
      </c>
      <c r="N2749" s="19">
        <f>YEAR(Таблица14[[#This Row],[Д/проводки]])</f>
        <v>2017</v>
      </c>
    </row>
    <row r="2750" spans="1:14" x14ac:dyDescent="0.25">
      <c r="A2750" s="30">
        <v>2039703</v>
      </c>
      <c r="B2750" s="30" t="s">
        <v>1042</v>
      </c>
      <c r="C2750" s="16" t="s">
        <v>927</v>
      </c>
      <c r="D2750" s="16">
        <v>14</v>
      </c>
      <c r="E2750" s="16" t="s">
        <v>2941</v>
      </c>
      <c r="F2750" s="30" t="s">
        <v>811</v>
      </c>
      <c r="G2750" s="30">
        <v>1001</v>
      </c>
      <c r="H2750" s="30">
        <v>4</v>
      </c>
      <c r="I2750" s="30">
        <v>2501.6</v>
      </c>
      <c r="J2750" s="38">
        <v>42831</v>
      </c>
      <c r="K2750" s="30">
        <v>3680</v>
      </c>
      <c r="L2750" s="19">
        <f>DAY(Таблица14[[#This Row],[Д/проводки]])</f>
        <v>6</v>
      </c>
      <c r="M2750" s="19">
        <f>MONTH(Таблица14[[#This Row],[Д/проводки]])</f>
        <v>4</v>
      </c>
      <c r="N2750" s="19">
        <f>YEAR(Таблица14[[#This Row],[Д/проводки]])</f>
        <v>2017</v>
      </c>
    </row>
    <row r="2751" spans="1:14" x14ac:dyDescent="0.25">
      <c r="A2751" s="30">
        <v>876259</v>
      </c>
      <c r="B2751" s="30" t="s">
        <v>887</v>
      </c>
      <c r="C2751" s="16" t="s">
        <v>2954</v>
      </c>
      <c r="D2751" s="16">
        <v>15</v>
      </c>
      <c r="E2751" s="16" t="s">
        <v>2937</v>
      </c>
      <c r="F2751" s="30" t="s">
        <v>811</v>
      </c>
      <c r="G2751" s="30">
        <v>1002</v>
      </c>
      <c r="H2751" s="30">
        <v>3</v>
      </c>
      <c r="I2751" s="30">
        <v>3032.67</v>
      </c>
      <c r="J2751" s="38">
        <v>42831</v>
      </c>
      <c r="K2751" s="30">
        <v>4461</v>
      </c>
      <c r="L2751" s="19">
        <f>DAY(Таблица14[[#This Row],[Д/проводки]])</f>
        <v>6</v>
      </c>
      <c r="M2751" s="19">
        <f>MONTH(Таблица14[[#This Row],[Д/проводки]])</f>
        <v>4</v>
      </c>
      <c r="N2751" s="19">
        <f>YEAR(Таблица14[[#This Row],[Д/проводки]])</f>
        <v>2017</v>
      </c>
    </row>
    <row r="2752" spans="1:14" x14ac:dyDescent="0.25">
      <c r="A2752" s="30">
        <v>2039699</v>
      </c>
      <c r="B2752" s="30" t="s">
        <v>1033</v>
      </c>
      <c r="C2752" s="16" t="s">
        <v>904</v>
      </c>
      <c r="D2752" s="16">
        <v>14</v>
      </c>
      <c r="E2752" s="16" t="s">
        <v>2938</v>
      </c>
      <c r="F2752" s="30" t="s">
        <v>811</v>
      </c>
      <c r="G2752" s="30">
        <v>1002</v>
      </c>
      <c r="H2752" s="30">
        <v>4</v>
      </c>
      <c r="I2752" s="30">
        <v>3559</v>
      </c>
      <c r="J2752" s="38">
        <v>42831</v>
      </c>
      <c r="K2752" s="30">
        <v>5372</v>
      </c>
      <c r="L2752" s="19">
        <f>DAY(Таблица14[[#This Row],[Д/проводки]])</f>
        <v>6</v>
      </c>
      <c r="M2752" s="19">
        <f>MONTH(Таблица14[[#This Row],[Д/проводки]])</f>
        <v>4</v>
      </c>
      <c r="N2752" s="19">
        <f>YEAR(Таблица14[[#This Row],[Д/проводки]])</f>
        <v>2017</v>
      </c>
    </row>
    <row r="2753" spans="1:14" x14ac:dyDescent="0.25">
      <c r="A2753" s="30">
        <v>2039700</v>
      </c>
      <c r="B2753" s="30" t="s">
        <v>1035</v>
      </c>
      <c r="C2753" s="16" t="s">
        <v>2963</v>
      </c>
      <c r="D2753" s="16">
        <v>15</v>
      </c>
      <c r="E2753" s="16" t="s">
        <v>2937</v>
      </c>
      <c r="F2753" s="30" t="s">
        <v>811</v>
      </c>
      <c r="G2753" s="30">
        <v>1002</v>
      </c>
      <c r="H2753" s="30">
        <v>4</v>
      </c>
      <c r="I2753" s="30">
        <v>4163.68</v>
      </c>
      <c r="J2753" s="38">
        <v>42831</v>
      </c>
      <c r="K2753" s="30">
        <v>5908</v>
      </c>
      <c r="L2753" s="19">
        <f>DAY(Таблица14[[#This Row],[Д/проводки]])</f>
        <v>6</v>
      </c>
      <c r="M2753" s="19">
        <f>MONTH(Таблица14[[#This Row],[Д/проводки]])</f>
        <v>4</v>
      </c>
      <c r="N2753" s="19">
        <f>YEAR(Таблица14[[#This Row],[Д/проводки]])</f>
        <v>2017</v>
      </c>
    </row>
    <row r="2754" spans="1:14" x14ac:dyDescent="0.25">
      <c r="A2754" s="30">
        <v>2039701</v>
      </c>
      <c r="B2754" s="30" t="s">
        <v>1037</v>
      </c>
      <c r="C2754" s="16" t="s">
        <v>3133</v>
      </c>
      <c r="D2754" s="16">
        <v>13</v>
      </c>
      <c r="E2754" s="16" t="s">
        <v>3206</v>
      </c>
      <c r="F2754" s="30" t="s">
        <v>811</v>
      </c>
      <c r="G2754" s="30">
        <v>1002</v>
      </c>
      <c r="H2754" s="30">
        <v>4</v>
      </c>
      <c r="I2754" s="30">
        <v>2029.28</v>
      </c>
      <c r="J2754" s="38">
        <v>42831</v>
      </c>
      <c r="K2754" s="30">
        <v>3000</v>
      </c>
      <c r="L2754" s="19">
        <f>DAY(Таблица14[[#This Row],[Д/проводки]])</f>
        <v>6</v>
      </c>
      <c r="M2754" s="19">
        <f>MONTH(Таблица14[[#This Row],[Д/проводки]])</f>
        <v>4</v>
      </c>
      <c r="N2754" s="19">
        <f>YEAR(Таблица14[[#This Row],[Д/проводки]])</f>
        <v>2017</v>
      </c>
    </row>
    <row r="2755" spans="1:14" x14ac:dyDescent="0.25">
      <c r="A2755" s="30">
        <v>2065052</v>
      </c>
      <c r="B2755" s="30" t="s">
        <v>1090</v>
      </c>
      <c r="C2755" s="16" t="s">
        <v>2645</v>
      </c>
      <c r="D2755" s="16">
        <v>15</v>
      </c>
      <c r="E2755" s="16" t="s">
        <v>2937</v>
      </c>
      <c r="F2755" s="30" t="s">
        <v>810</v>
      </c>
      <c r="G2755" s="30">
        <v>1002</v>
      </c>
      <c r="H2755" s="30">
        <v>4</v>
      </c>
      <c r="I2755" s="30">
        <v>9000</v>
      </c>
      <c r="J2755" s="38">
        <v>42831</v>
      </c>
      <c r="K2755" s="30">
        <v>13160</v>
      </c>
      <c r="L2755" s="19">
        <f>DAY(Таблица14[[#This Row],[Д/проводки]])</f>
        <v>6</v>
      </c>
      <c r="M2755" s="19">
        <f>MONTH(Таблица14[[#This Row],[Д/проводки]])</f>
        <v>4</v>
      </c>
      <c r="N2755" s="19">
        <f>YEAR(Таблица14[[#This Row],[Д/проводки]])</f>
        <v>2017</v>
      </c>
    </row>
    <row r="2756" spans="1:14" x14ac:dyDescent="0.25">
      <c r="A2756" s="30">
        <v>12443153</v>
      </c>
      <c r="B2756" s="30" t="s">
        <v>3218</v>
      </c>
      <c r="C2756" s="16" t="s">
        <v>3218</v>
      </c>
      <c r="D2756" s="16" t="s">
        <v>3218</v>
      </c>
      <c r="E2756" s="16" t="s">
        <v>3218</v>
      </c>
      <c r="F2756" s="16" t="s">
        <v>3218</v>
      </c>
      <c r="G2756" s="30">
        <v>1002</v>
      </c>
      <c r="H2756" s="30">
        <v>4</v>
      </c>
      <c r="I2756" s="30">
        <v>10091.200000000001</v>
      </c>
      <c r="J2756" s="38">
        <v>42831</v>
      </c>
      <c r="K2756" s="30">
        <v>13376</v>
      </c>
      <c r="L2756" s="19">
        <f>DAY(Таблица14[[#This Row],[Д/проводки]])</f>
        <v>6</v>
      </c>
      <c r="M2756" s="19">
        <f>MONTH(Таблица14[[#This Row],[Д/проводки]])</f>
        <v>4</v>
      </c>
      <c r="N2756" s="19">
        <f>YEAR(Таблица14[[#This Row],[Д/проводки]])</f>
        <v>2017</v>
      </c>
    </row>
    <row r="2757" spans="1:14" x14ac:dyDescent="0.25">
      <c r="A2757" s="30">
        <v>40147</v>
      </c>
      <c r="B2757" s="30" t="s">
        <v>181</v>
      </c>
      <c r="C2757" s="16" t="s">
        <v>2954</v>
      </c>
      <c r="D2757" s="16">
        <v>15</v>
      </c>
      <c r="E2757" s="16" t="s">
        <v>2937</v>
      </c>
      <c r="F2757" s="30" t="s">
        <v>810</v>
      </c>
      <c r="G2757" s="30">
        <v>1001</v>
      </c>
      <c r="H2757" s="30">
        <v>4</v>
      </c>
      <c r="I2757" s="30">
        <v>7745.76</v>
      </c>
      <c r="J2757" s="38">
        <v>42832</v>
      </c>
      <c r="K2757" s="30">
        <v>11160</v>
      </c>
      <c r="L2757" s="19">
        <f>DAY(Таблица14[[#This Row],[Д/проводки]])</f>
        <v>7</v>
      </c>
      <c r="M2757" s="19">
        <f>MONTH(Таблица14[[#This Row],[Д/проводки]])</f>
        <v>4</v>
      </c>
      <c r="N2757" s="19">
        <f>YEAR(Таблица14[[#This Row],[Д/проводки]])</f>
        <v>2017</v>
      </c>
    </row>
    <row r="2758" spans="1:14" x14ac:dyDescent="0.25">
      <c r="A2758" s="30">
        <v>895248</v>
      </c>
      <c r="B2758" s="30" t="s">
        <v>902</v>
      </c>
      <c r="C2758" s="16" t="s">
        <v>899</v>
      </c>
      <c r="D2758" s="16">
        <v>14</v>
      </c>
      <c r="E2758" s="16" t="s">
        <v>2938</v>
      </c>
      <c r="F2758" s="30" t="s">
        <v>811</v>
      </c>
      <c r="G2758" s="30">
        <v>1001</v>
      </c>
      <c r="H2758" s="30">
        <v>4</v>
      </c>
      <c r="I2758" s="30">
        <v>3593.92</v>
      </c>
      <c r="J2758" s="38">
        <v>42832</v>
      </c>
      <c r="K2758" s="30">
        <v>5300</v>
      </c>
      <c r="L2758" s="19">
        <f>DAY(Таблица14[[#This Row],[Д/проводки]])</f>
        <v>7</v>
      </c>
      <c r="M2758" s="19">
        <f>MONTH(Таблица14[[#This Row],[Д/проводки]])</f>
        <v>4</v>
      </c>
      <c r="N2758" s="19">
        <f>YEAR(Таблица14[[#This Row],[Д/проводки]])</f>
        <v>2017</v>
      </c>
    </row>
    <row r="2759" spans="1:14" x14ac:dyDescent="0.25">
      <c r="A2759" s="30">
        <v>938847</v>
      </c>
      <c r="B2759" s="30" t="s">
        <v>631</v>
      </c>
      <c r="C2759" s="16" t="s">
        <v>2987</v>
      </c>
      <c r="D2759" s="16">
        <v>16</v>
      </c>
      <c r="E2759" s="16" t="s">
        <v>2950</v>
      </c>
      <c r="F2759" s="30" t="s">
        <v>810</v>
      </c>
      <c r="G2759" s="30">
        <v>1001</v>
      </c>
      <c r="H2759" s="30">
        <v>4</v>
      </c>
      <c r="I2759" s="30">
        <v>10491.52</v>
      </c>
      <c r="J2759" s="38">
        <v>42832</v>
      </c>
      <c r="K2759" s="30">
        <v>15960</v>
      </c>
      <c r="L2759" s="19">
        <f>DAY(Таблица14[[#This Row],[Д/проводки]])</f>
        <v>7</v>
      </c>
      <c r="M2759" s="19">
        <f>MONTH(Таблица14[[#This Row],[Д/проводки]])</f>
        <v>4</v>
      </c>
      <c r="N2759" s="19">
        <f>YEAR(Таблица14[[#This Row],[Д/проводки]])</f>
        <v>2017</v>
      </c>
    </row>
    <row r="2760" spans="1:14" x14ac:dyDescent="0.25">
      <c r="A2760" s="30">
        <v>2039703</v>
      </c>
      <c r="B2760" s="30" t="s">
        <v>1042</v>
      </c>
      <c r="C2760" s="16" t="s">
        <v>927</v>
      </c>
      <c r="D2760" s="16">
        <v>14</v>
      </c>
      <c r="E2760" s="16" t="s">
        <v>2941</v>
      </c>
      <c r="F2760" s="30" t="s">
        <v>811</v>
      </c>
      <c r="G2760" s="30">
        <v>1001</v>
      </c>
      <c r="H2760" s="30">
        <v>4</v>
      </c>
      <c r="I2760" s="30">
        <v>2501.6</v>
      </c>
      <c r="J2760" s="38">
        <v>42832</v>
      </c>
      <c r="K2760" s="30">
        <v>3732</v>
      </c>
      <c r="L2760" s="19">
        <f>DAY(Таблица14[[#This Row],[Д/проводки]])</f>
        <v>7</v>
      </c>
      <c r="M2760" s="19">
        <f>MONTH(Таблица14[[#This Row],[Д/проводки]])</f>
        <v>4</v>
      </c>
      <c r="N2760" s="19">
        <f>YEAR(Таблица14[[#This Row],[Д/проводки]])</f>
        <v>2017</v>
      </c>
    </row>
    <row r="2761" spans="1:14" x14ac:dyDescent="0.25">
      <c r="A2761" s="30">
        <v>408886</v>
      </c>
      <c r="B2761" s="30" t="s">
        <v>235</v>
      </c>
      <c r="C2761" s="16" t="s">
        <v>2966</v>
      </c>
      <c r="D2761" s="16">
        <v>15</v>
      </c>
      <c r="E2761" s="16" t="s">
        <v>2948</v>
      </c>
      <c r="F2761" s="30" t="s">
        <v>810</v>
      </c>
      <c r="G2761" s="30">
        <v>1002</v>
      </c>
      <c r="H2761" s="30">
        <v>4</v>
      </c>
      <c r="I2761" s="30">
        <v>9000</v>
      </c>
      <c r="J2761" s="38">
        <v>42832</v>
      </c>
      <c r="K2761" s="30">
        <v>13160</v>
      </c>
      <c r="L2761" s="19">
        <f>DAY(Таблица14[[#This Row],[Д/проводки]])</f>
        <v>7</v>
      </c>
      <c r="M2761" s="19">
        <f>MONTH(Таблица14[[#This Row],[Д/проводки]])</f>
        <v>4</v>
      </c>
      <c r="N2761" s="19">
        <f>YEAR(Таблица14[[#This Row],[Д/проводки]])</f>
        <v>2017</v>
      </c>
    </row>
    <row r="2762" spans="1:14" x14ac:dyDescent="0.25">
      <c r="A2762" s="30">
        <v>661899</v>
      </c>
      <c r="B2762" s="30" t="s">
        <v>314</v>
      </c>
      <c r="C2762" s="16" t="s">
        <v>927</v>
      </c>
      <c r="D2762" s="16">
        <v>14</v>
      </c>
      <c r="E2762" s="16" t="s">
        <v>2941</v>
      </c>
      <c r="F2762" s="30" t="s">
        <v>810</v>
      </c>
      <c r="G2762" s="30">
        <v>1002</v>
      </c>
      <c r="H2762" s="30">
        <v>4</v>
      </c>
      <c r="I2762" s="30">
        <v>6813.56</v>
      </c>
      <c r="J2762" s="38">
        <v>42832</v>
      </c>
      <c r="K2762" s="30">
        <v>11160</v>
      </c>
      <c r="L2762" s="19">
        <f>DAY(Таблица14[[#This Row],[Д/проводки]])</f>
        <v>7</v>
      </c>
      <c r="M2762" s="19">
        <f>MONTH(Таблица14[[#This Row],[Д/проводки]])</f>
        <v>4</v>
      </c>
      <c r="N2762" s="19">
        <f>YEAR(Таблица14[[#This Row],[Д/проводки]])</f>
        <v>2017</v>
      </c>
    </row>
    <row r="2763" spans="1:14" x14ac:dyDescent="0.25">
      <c r="A2763" s="30">
        <v>2039701</v>
      </c>
      <c r="B2763" s="30" t="s">
        <v>1037</v>
      </c>
      <c r="C2763" s="16" t="s">
        <v>3133</v>
      </c>
      <c r="D2763" s="16">
        <v>13</v>
      </c>
      <c r="E2763" s="16" t="s">
        <v>3206</v>
      </c>
      <c r="F2763" s="30" t="s">
        <v>811</v>
      </c>
      <c r="G2763" s="30">
        <v>1002</v>
      </c>
      <c r="H2763" s="30">
        <v>2</v>
      </c>
      <c r="I2763" s="30">
        <v>1014.64</v>
      </c>
      <c r="J2763" s="38">
        <v>42832</v>
      </c>
      <c r="K2763" s="30">
        <v>1500</v>
      </c>
      <c r="L2763" s="19">
        <f>DAY(Таблица14[[#This Row],[Д/проводки]])</f>
        <v>7</v>
      </c>
      <c r="M2763" s="19">
        <f>MONTH(Таблица14[[#This Row],[Д/проводки]])</f>
        <v>4</v>
      </c>
      <c r="N2763" s="19">
        <f>YEAR(Таблица14[[#This Row],[Д/проводки]])</f>
        <v>2017</v>
      </c>
    </row>
    <row r="2764" spans="1:14" x14ac:dyDescent="0.25">
      <c r="A2764" s="30">
        <v>12435970</v>
      </c>
      <c r="B2764" s="30" t="s">
        <v>3218</v>
      </c>
      <c r="C2764" s="16" t="s">
        <v>3218</v>
      </c>
      <c r="D2764" s="16" t="s">
        <v>3218</v>
      </c>
      <c r="E2764" s="16" t="s">
        <v>3218</v>
      </c>
      <c r="F2764" s="16" t="s">
        <v>3218</v>
      </c>
      <c r="G2764" s="30">
        <v>1002</v>
      </c>
      <c r="H2764" s="30">
        <v>4</v>
      </c>
      <c r="I2764" s="30">
        <v>13254</v>
      </c>
      <c r="J2764" s="38">
        <v>42832</v>
      </c>
      <c r="K2764" s="30">
        <v>17632</v>
      </c>
      <c r="L2764" s="19">
        <f>DAY(Таблица14[[#This Row],[Д/проводки]])</f>
        <v>7</v>
      </c>
      <c r="M2764" s="19">
        <f>MONTH(Таблица14[[#This Row],[Д/проводки]])</f>
        <v>4</v>
      </c>
      <c r="N2764" s="19">
        <f>YEAR(Таблица14[[#This Row],[Д/проводки]])</f>
        <v>2017</v>
      </c>
    </row>
    <row r="2765" spans="1:14" x14ac:dyDescent="0.25">
      <c r="A2765" s="30">
        <v>12446796</v>
      </c>
      <c r="B2765" s="30" t="s">
        <v>3218</v>
      </c>
      <c r="C2765" s="16" t="s">
        <v>3218</v>
      </c>
      <c r="D2765" s="16" t="s">
        <v>3218</v>
      </c>
      <c r="E2765" s="16" t="s">
        <v>3218</v>
      </c>
      <c r="F2765" s="16" t="s">
        <v>3218</v>
      </c>
      <c r="G2765" s="30">
        <v>1002</v>
      </c>
      <c r="H2765" s="30">
        <v>4</v>
      </c>
      <c r="I2765" s="30">
        <v>8230.4</v>
      </c>
      <c r="J2765" s="38">
        <v>42832</v>
      </c>
      <c r="K2765" s="30">
        <v>10332</v>
      </c>
      <c r="L2765" s="19">
        <f>DAY(Таблица14[[#This Row],[Д/проводки]])</f>
        <v>7</v>
      </c>
      <c r="M2765" s="19">
        <f>MONTH(Таблица14[[#This Row],[Д/проводки]])</f>
        <v>4</v>
      </c>
      <c r="N2765" s="19">
        <f>YEAR(Таблица14[[#This Row],[Д/проводки]])</f>
        <v>2017</v>
      </c>
    </row>
    <row r="2766" spans="1:14" x14ac:dyDescent="0.25">
      <c r="A2766" s="30">
        <v>40147</v>
      </c>
      <c r="B2766" s="30" t="s">
        <v>181</v>
      </c>
      <c r="C2766" s="16" t="s">
        <v>2954</v>
      </c>
      <c r="D2766" s="16">
        <v>15</v>
      </c>
      <c r="E2766" s="16" t="s">
        <v>2937</v>
      </c>
      <c r="F2766" s="30" t="s">
        <v>810</v>
      </c>
      <c r="G2766" s="30">
        <v>1001</v>
      </c>
      <c r="H2766" s="30">
        <v>4</v>
      </c>
      <c r="I2766" s="30">
        <v>7745.76</v>
      </c>
      <c r="J2766" s="38">
        <v>42833</v>
      </c>
      <c r="K2766" s="30">
        <v>11160</v>
      </c>
      <c r="L2766" s="19">
        <f>DAY(Таблица14[[#This Row],[Д/проводки]])</f>
        <v>8</v>
      </c>
      <c r="M2766" s="19">
        <f>MONTH(Таблица14[[#This Row],[Д/проводки]])</f>
        <v>4</v>
      </c>
      <c r="N2766" s="19">
        <f>YEAR(Таблица14[[#This Row],[Д/проводки]])</f>
        <v>2017</v>
      </c>
    </row>
    <row r="2767" spans="1:14" x14ac:dyDescent="0.25">
      <c r="A2767" s="30">
        <v>761819</v>
      </c>
      <c r="B2767" s="30" t="s">
        <v>800</v>
      </c>
      <c r="C2767" s="16" t="s">
        <v>3012</v>
      </c>
      <c r="D2767" s="16">
        <v>17</v>
      </c>
      <c r="E2767" s="16" t="s">
        <v>3011</v>
      </c>
      <c r="F2767" s="30" t="s">
        <v>810</v>
      </c>
      <c r="G2767" s="30">
        <v>1001</v>
      </c>
      <c r="H2767" s="30">
        <v>4</v>
      </c>
      <c r="I2767" s="30">
        <v>11949.16</v>
      </c>
      <c r="J2767" s="38">
        <v>42833</v>
      </c>
      <c r="K2767" s="30">
        <v>18760</v>
      </c>
      <c r="L2767" s="19">
        <f>DAY(Таблица14[[#This Row],[Д/проводки]])</f>
        <v>8</v>
      </c>
      <c r="M2767" s="19">
        <f>MONTH(Таблица14[[#This Row],[Д/проводки]])</f>
        <v>4</v>
      </c>
      <c r="N2767" s="19">
        <f>YEAR(Таблица14[[#This Row],[Д/проводки]])</f>
        <v>2017</v>
      </c>
    </row>
    <row r="2768" spans="1:14" x14ac:dyDescent="0.25">
      <c r="A2768" s="30">
        <v>763966</v>
      </c>
      <c r="B2768" s="30" t="s">
        <v>123</v>
      </c>
      <c r="C2768" s="16" t="s">
        <v>2947</v>
      </c>
      <c r="D2768" s="16">
        <v>15</v>
      </c>
      <c r="E2768" s="16" t="s">
        <v>2937</v>
      </c>
      <c r="F2768" s="30" t="s">
        <v>810</v>
      </c>
      <c r="G2768" s="30">
        <v>1001</v>
      </c>
      <c r="H2768" s="30">
        <v>4</v>
      </c>
      <c r="I2768" s="30">
        <v>8576.2800000000007</v>
      </c>
      <c r="J2768" s="38">
        <v>42833</v>
      </c>
      <c r="K2768" s="30">
        <v>13160</v>
      </c>
      <c r="L2768" s="19">
        <f>DAY(Таблица14[[#This Row],[Д/проводки]])</f>
        <v>8</v>
      </c>
      <c r="M2768" s="19">
        <f>MONTH(Таблица14[[#This Row],[Д/проводки]])</f>
        <v>4</v>
      </c>
      <c r="N2768" s="19">
        <f>YEAR(Таблица14[[#This Row],[Д/проводки]])</f>
        <v>2017</v>
      </c>
    </row>
    <row r="2769" spans="1:14" x14ac:dyDescent="0.25">
      <c r="A2769" s="30">
        <v>940253</v>
      </c>
      <c r="B2769" s="30" t="s">
        <v>888</v>
      </c>
      <c r="C2769" s="16" t="s">
        <v>2954</v>
      </c>
      <c r="D2769" s="16">
        <v>15</v>
      </c>
      <c r="E2769" s="16" t="s">
        <v>2937</v>
      </c>
      <c r="F2769" s="30" t="s">
        <v>811</v>
      </c>
      <c r="G2769" s="30">
        <v>1001</v>
      </c>
      <c r="H2769" s="30">
        <v>4</v>
      </c>
      <c r="I2769" s="30">
        <v>4217.12</v>
      </c>
      <c r="J2769" s="38">
        <v>42833</v>
      </c>
      <c r="K2769" s="30">
        <v>6220</v>
      </c>
      <c r="L2769" s="19">
        <f>DAY(Таблица14[[#This Row],[Д/проводки]])</f>
        <v>8</v>
      </c>
      <c r="M2769" s="19">
        <f>MONTH(Таблица14[[#This Row],[Д/проводки]])</f>
        <v>4</v>
      </c>
      <c r="N2769" s="19">
        <f>YEAR(Таблица14[[#This Row],[Д/проводки]])</f>
        <v>2017</v>
      </c>
    </row>
    <row r="2770" spans="1:14" x14ac:dyDescent="0.25">
      <c r="A2770" s="30">
        <v>405332</v>
      </c>
      <c r="B2770" s="30" t="s">
        <v>27</v>
      </c>
      <c r="C2770" s="16" t="s">
        <v>899</v>
      </c>
      <c r="D2770" s="16">
        <v>14</v>
      </c>
      <c r="E2770" s="16" t="s">
        <v>2938</v>
      </c>
      <c r="F2770" s="30" t="s">
        <v>810</v>
      </c>
      <c r="G2770" s="30">
        <v>1002</v>
      </c>
      <c r="H2770" s="30">
        <v>4</v>
      </c>
      <c r="I2770" s="30">
        <v>7152.54</v>
      </c>
      <c r="J2770" s="38">
        <v>42833</v>
      </c>
      <c r="K2770" s="30">
        <v>11160</v>
      </c>
      <c r="L2770" s="19">
        <f>DAY(Таблица14[[#This Row],[Д/проводки]])</f>
        <v>8</v>
      </c>
      <c r="M2770" s="19">
        <f>MONTH(Таблица14[[#This Row],[Д/проводки]])</f>
        <v>4</v>
      </c>
      <c r="N2770" s="19">
        <f>YEAR(Таблица14[[#This Row],[Д/проводки]])</f>
        <v>2017</v>
      </c>
    </row>
    <row r="2771" spans="1:14" x14ac:dyDescent="0.25">
      <c r="A2771" s="30">
        <v>408797</v>
      </c>
      <c r="B2771" s="30" t="s">
        <v>63</v>
      </c>
      <c r="C2771" s="16" t="s">
        <v>2953</v>
      </c>
      <c r="D2771" s="16">
        <v>14</v>
      </c>
      <c r="E2771" s="16" t="s">
        <v>2938</v>
      </c>
      <c r="F2771" s="30" t="s">
        <v>810</v>
      </c>
      <c r="G2771" s="30">
        <v>1002</v>
      </c>
      <c r="H2771" s="30">
        <v>4</v>
      </c>
      <c r="I2771" s="30">
        <v>7152.56</v>
      </c>
      <c r="J2771" s="38">
        <v>42833</v>
      </c>
      <c r="K2771" s="30">
        <v>11160</v>
      </c>
      <c r="L2771" s="19">
        <f>DAY(Таблица14[[#This Row],[Д/проводки]])</f>
        <v>8</v>
      </c>
      <c r="M2771" s="19">
        <f>MONTH(Таблица14[[#This Row],[Д/проводки]])</f>
        <v>4</v>
      </c>
      <c r="N2771" s="19">
        <f>YEAR(Таблица14[[#This Row],[Д/проводки]])</f>
        <v>2017</v>
      </c>
    </row>
    <row r="2772" spans="1:14" x14ac:dyDescent="0.25">
      <c r="A2772" s="30">
        <v>455514</v>
      </c>
      <c r="B2772" s="30" t="s">
        <v>912</v>
      </c>
      <c r="C2772" s="16" t="s">
        <v>2979</v>
      </c>
      <c r="D2772" s="16">
        <v>15</v>
      </c>
      <c r="E2772" s="16" t="s">
        <v>2978</v>
      </c>
      <c r="F2772" s="30" t="s">
        <v>811</v>
      </c>
      <c r="G2772" s="30">
        <v>1002</v>
      </c>
      <c r="H2772" s="30">
        <v>1</v>
      </c>
      <c r="I2772" s="30">
        <v>1024.06</v>
      </c>
      <c r="J2772" s="38">
        <v>42833</v>
      </c>
      <c r="K2772" s="30">
        <v>1510</v>
      </c>
      <c r="L2772" s="19">
        <f>DAY(Таблица14[[#This Row],[Д/проводки]])</f>
        <v>8</v>
      </c>
      <c r="M2772" s="19">
        <f>MONTH(Таблица14[[#This Row],[Д/проводки]])</f>
        <v>4</v>
      </c>
      <c r="N2772" s="19">
        <f>YEAR(Таблица14[[#This Row],[Д/проводки]])</f>
        <v>2017</v>
      </c>
    </row>
    <row r="2773" spans="1:14" x14ac:dyDescent="0.25">
      <c r="A2773" s="30">
        <v>665940</v>
      </c>
      <c r="B2773" s="30" t="s">
        <v>1152</v>
      </c>
      <c r="C2773" s="16" t="s">
        <v>2973</v>
      </c>
      <c r="D2773" s="16">
        <v>15</v>
      </c>
      <c r="E2773" s="16" t="s">
        <v>2971</v>
      </c>
      <c r="F2773" s="30" t="s">
        <v>810</v>
      </c>
      <c r="G2773" s="30">
        <v>1002</v>
      </c>
      <c r="H2773" s="30">
        <v>4</v>
      </c>
      <c r="I2773" s="30">
        <v>8576.2800000000007</v>
      </c>
      <c r="J2773" s="38">
        <v>42833</v>
      </c>
      <c r="K2773" s="30">
        <v>13160</v>
      </c>
      <c r="L2773" s="19">
        <f>DAY(Таблица14[[#This Row],[Д/проводки]])</f>
        <v>8</v>
      </c>
      <c r="M2773" s="19">
        <f>MONTH(Таблица14[[#This Row],[Д/проводки]])</f>
        <v>4</v>
      </c>
      <c r="N2773" s="19">
        <f>YEAR(Таблица14[[#This Row],[Д/проводки]])</f>
        <v>2017</v>
      </c>
    </row>
    <row r="2774" spans="1:14" x14ac:dyDescent="0.25">
      <c r="A2774" s="30">
        <v>759256</v>
      </c>
      <c r="B2774" s="30" t="s">
        <v>102</v>
      </c>
      <c r="C2774" s="16" t="s">
        <v>2962</v>
      </c>
      <c r="D2774" s="16">
        <v>15</v>
      </c>
      <c r="E2774" s="16" t="s">
        <v>2937</v>
      </c>
      <c r="F2774" s="30" t="s">
        <v>810</v>
      </c>
      <c r="G2774" s="30">
        <v>1002</v>
      </c>
      <c r="H2774" s="30">
        <v>4</v>
      </c>
      <c r="I2774" s="30">
        <v>8288.1200000000008</v>
      </c>
      <c r="J2774" s="38">
        <v>42833</v>
      </c>
      <c r="K2774" s="30">
        <v>13160</v>
      </c>
      <c r="L2774" s="19">
        <f>DAY(Таблица14[[#This Row],[Д/проводки]])</f>
        <v>8</v>
      </c>
      <c r="M2774" s="19">
        <f>MONTH(Таблица14[[#This Row],[Д/проводки]])</f>
        <v>4</v>
      </c>
      <c r="N2774" s="19">
        <f>YEAR(Таблица14[[#This Row],[Д/проводки]])</f>
        <v>2017</v>
      </c>
    </row>
    <row r="2775" spans="1:14" x14ac:dyDescent="0.25">
      <c r="A2775" s="30">
        <v>941464</v>
      </c>
      <c r="B2775" s="30" t="s">
        <v>923</v>
      </c>
      <c r="C2775" s="16" t="s">
        <v>3133</v>
      </c>
      <c r="D2775" s="16">
        <v>13</v>
      </c>
      <c r="E2775" s="16" t="s">
        <v>3206</v>
      </c>
      <c r="F2775" s="30" t="s">
        <v>811</v>
      </c>
      <c r="G2775" s="30">
        <v>1002</v>
      </c>
      <c r="H2775" s="30">
        <v>4</v>
      </c>
      <c r="I2775" s="30">
        <v>2088.08</v>
      </c>
      <c r="J2775" s="38">
        <v>42833</v>
      </c>
      <c r="K2775" s="30">
        <v>2232</v>
      </c>
      <c r="L2775" s="19">
        <f>DAY(Таблица14[[#This Row],[Д/проводки]])</f>
        <v>8</v>
      </c>
      <c r="M2775" s="19">
        <f>MONTH(Таблица14[[#This Row],[Д/проводки]])</f>
        <v>4</v>
      </c>
      <c r="N2775" s="19">
        <f>YEAR(Таблица14[[#This Row],[Д/проводки]])</f>
        <v>2017</v>
      </c>
    </row>
    <row r="2776" spans="1:14" x14ac:dyDescent="0.25">
      <c r="A2776" s="30">
        <v>12418808</v>
      </c>
      <c r="B2776" s="30" t="s">
        <v>3218</v>
      </c>
      <c r="C2776" s="16" t="s">
        <v>3218</v>
      </c>
      <c r="D2776" s="16" t="s">
        <v>3218</v>
      </c>
      <c r="E2776" s="16" t="s">
        <v>3218</v>
      </c>
      <c r="F2776" s="16" t="s">
        <v>3218</v>
      </c>
      <c r="G2776" s="30">
        <v>1002</v>
      </c>
      <c r="H2776" s="30">
        <v>4</v>
      </c>
      <c r="I2776" s="30">
        <v>15128.8</v>
      </c>
      <c r="J2776" s="38">
        <v>42833</v>
      </c>
      <c r="K2776" s="30">
        <v>20056</v>
      </c>
      <c r="L2776" s="19">
        <f>DAY(Таблица14[[#This Row],[Д/проводки]])</f>
        <v>8</v>
      </c>
      <c r="M2776" s="19">
        <f>MONTH(Таблица14[[#This Row],[Д/проводки]])</f>
        <v>4</v>
      </c>
      <c r="N2776" s="19">
        <f>YEAR(Таблица14[[#This Row],[Д/проводки]])</f>
        <v>2017</v>
      </c>
    </row>
    <row r="2777" spans="1:14" x14ac:dyDescent="0.25">
      <c r="A2777" s="30">
        <v>405336</v>
      </c>
      <c r="B2777" s="30" t="s">
        <v>44</v>
      </c>
      <c r="C2777" s="16" t="s">
        <v>2961</v>
      </c>
      <c r="D2777" s="16">
        <v>14</v>
      </c>
      <c r="E2777" s="16" t="s">
        <v>2938</v>
      </c>
      <c r="F2777" s="30" t="s">
        <v>810</v>
      </c>
      <c r="G2777" s="30">
        <v>1001</v>
      </c>
      <c r="H2777" s="30">
        <v>4</v>
      </c>
      <c r="I2777" s="30">
        <v>7152.56</v>
      </c>
      <c r="J2777" s="38">
        <v>42834</v>
      </c>
      <c r="K2777" s="30">
        <v>11160</v>
      </c>
      <c r="L2777" s="19">
        <f>DAY(Таблица14[[#This Row],[Д/проводки]])</f>
        <v>9</v>
      </c>
      <c r="M2777" s="19">
        <f>MONTH(Таблица14[[#This Row],[Д/проводки]])</f>
        <v>4</v>
      </c>
      <c r="N2777" s="19">
        <f>YEAR(Таблица14[[#This Row],[Д/проводки]])</f>
        <v>2017</v>
      </c>
    </row>
    <row r="2778" spans="1:14" x14ac:dyDescent="0.25">
      <c r="A2778" s="30">
        <v>2039702</v>
      </c>
      <c r="B2778" s="30" t="s">
        <v>1039</v>
      </c>
      <c r="C2778" s="16" t="s">
        <v>3129</v>
      </c>
      <c r="D2778" s="16">
        <v>13</v>
      </c>
      <c r="E2778" s="16" t="s">
        <v>3206</v>
      </c>
      <c r="F2778" s="30" t="s">
        <v>811</v>
      </c>
      <c r="G2778" s="30">
        <v>1001</v>
      </c>
      <c r="H2778" s="30">
        <v>5</v>
      </c>
      <c r="I2778" s="30">
        <v>2632.4</v>
      </c>
      <c r="J2778" s="38">
        <v>42834</v>
      </c>
      <c r="K2778" s="30">
        <v>3885</v>
      </c>
      <c r="L2778" s="19">
        <f>DAY(Таблица14[[#This Row],[Д/проводки]])</f>
        <v>9</v>
      </c>
      <c r="M2778" s="19">
        <f>MONTH(Таблица14[[#This Row],[Д/проводки]])</f>
        <v>4</v>
      </c>
      <c r="N2778" s="19">
        <f>YEAR(Таблица14[[#This Row],[Д/проводки]])</f>
        <v>2017</v>
      </c>
    </row>
    <row r="2779" spans="1:14" x14ac:dyDescent="0.25">
      <c r="A2779" s="30">
        <v>39133</v>
      </c>
      <c r="B2779" s="30" t="s">
        <v>349</v>
      </c>
      <c r="C2779" s="16" t="s">
        <v>927</v>
      </c>
      <c r="D2779" s="16">
        <v>14</v>
      </c>
      <c r="E2779" s="16" t="s">
        <v>2941</v>
      </c>
      <c r="F2779" s="30" t="s">
        <v>810</v>
      </c>
      <c r="G2779" s="30">
        <v>1002</v>
      </c>
      <c r="H2779" s="30">
        <v>4</v>
      </c>
      <c r="I2779" s="30">
        <v>7152.56</v>
      </c>
      <c r="J2779" s="38">
        <v>42834</v>
      </c>
      <c r="K2779" s="30">
        <v>11160</v>
      </c>
      <c r="L2779" s="19">
        <f>DAY(Таблица14[[#This Row],[Д/проводки]])</f>
        <v>9</v>
      </c>
      <c r="M2779" s="19">
        <f>MONTH(Таблица14[[#This Row],[Д/проводки]])</f>
        <v>4</v>
      </c>
      <c r="N2779" s="19">
        <f>YEAR(Таблица14[[#This Row],[Д/проводки]])</f>
        <v>2017</v>
      </c>
    </row>
    <row r="2780" spans="1:14" x14ac:dyDescent="0.25">
      <c r="A2780" s="30">
        <v>661575</v>
      </c>
      <c r="B2780" s="30" t="s">
        <v>605</v>
      </c>
      <c r="C2780" s="16" t="s">
        <v>2985</v>
      </c>
      <c r="D2780" s="16">
        <v>16</v>
      </c>
      <c r="E2780" s="16" t="s">
        <v>2950</v>
      </c>
      <c r="F2780" s="30" t="s">
        <v>810</v>
      </c>
      <c r="G2780" s="30">
        <v>1002</v>
      </c>
      <c r="H2780" s="30">
        <v>4</v>
      </c>
      <c r="I2780" s="30">
        <v>10000</v>
      </c>
      <c r="J2780" s="38">
        <v>42834</v>
      </c>
      <c r="K2780" s="30">
        <v>15960</v>
      </c>
      <c r="L2780" s="19">
        <f>DAY(Таблица14[[#This Row],[Д/проводки]])</f>
        <v>9</v>
      </c>
      <c r="M2780" s="19">
        <f>MONTH(Таблица14[[#This Row],[Д/проводки]])</f>
        <v>4</v>
      </c>
      <c r="N2780" s="19">
        <f>YEAR(Таблица14[[#This Row],[Д/проводки]])</f>
        <v>2017</v>
      </c>
    </row>
    <row r="2781" spans="1:14" x14ac:dyDescent="0.25">
      <c r="A2781" s="30">
        <v>941621</v>
      </c>
      <c r="B2781" s="30" t="s">
        <v>173</v>
      </c>
      <c r="C2781" s="16" t="s">
        <v>2954</v>
      </c>
      <c r="D2781" s="16">
        <v>15</v>
      </c>
      <c r="E2781" s="16" t="s">
        <v>2937</v>
      </c>
      <c r="F2781" s="30" t="s">
        <v>810</v>
      </c>
      <c r="G2781" s="30">
        <v>1002</v>
      </c>
      <c r="H2781" s="30">
        <v>4</v>
      </c>
      <c r="I2781" s="30">
        <v>8694.8799999999992</v>
      </c>
      <c r="J2781" s="38">
        <v>42834</v>
      </c>
      <c r="K2781" s="30">
        <v>13160</v>
      </c>
      <c r="L2781" s="19">
        <f>DAY(Таблица14[[#This Row],[Д/проводки]])</f>
        <v>9</v>
      </c>
      <c r="M2781" s="19">
        <f>MONTH(Таблица14[[#This Row],[Д/проводки]])</f>
        <v>4</v>
      </c>
      <c r="N2781" s="19">
        <f>YEAR(Таблица14[[#This Row],[Д/проводки]])</f>
        <v>2017</v>
      </c>
    </row>
    <row r="2782" spans="1:14" x14ac:dyDescent="0.25">
      <c r="A2782" s="30">
        <v>2031424</v>
      </c>
      <c r="B2782" s="30" t="s">
        <v>1016</v>
      </c>
      <c r="C2782" s="16" t="s">
        <v>2997</v>
      </c>
      <c r="D2782" s="16">
        <v>17</v>
      </c>
      <c r="E2782" s="16" t="s">
        <v>2993</v>
      </c>
      <c r="F2782" s="30" t="s">
        <v>810</v>
      </c>
      <c r="G2782" s="30">
        <v>1002</v>
      </c>
      <c r="H2782" s="30">
        <v>4</v>
      </c>
      <c r="I2782" s="30">
        <v>11830.52</v>
      </c>
      <c r="J2782" s="38">
        <v>42834</v>
      </c>
      <c r="K2782" s="30">
        <v>18760</v>
      </c>
      <c r="L2782" s="19">
        <f>DAY(Таблица14[[#This Row],[Д/проводки]])</f>
        <v>9</v>
      </c>
      <c r="M2782" s="19">
        <f>MONTH(Таблица14[[#This Row],[Д/проводки]])</f>
        <v>4</v>
      </c>
      <c r="N2782" s="19">
        <f>YEAR(Таблица14[[#This Row],[Д/проводки]])</f>
        <v>2017</v>
      </c>
    </row>
    <row r="2783" spans="1:14" x14ac:dyDescent="0.25">
      <c r="A2783" s="30">
        <v>2039701</v>
      </c>
      <c r="B2783" s="30" t="s">
        <v>1037</v>
      </c>
      <c r="C2783" s="16" t="s">
        <v>3133</v>
      </c>
      <c r="D2783" s="16">
        <v>13</v>
      </c>
      <c r="E2783" s="16" t="s">
        <v>3206</v>
      </c>
      <c r="F2783" s="30" t="s">
        <v>811</v>
      </c>
      <c r="G2783" s="30">
        <v>1002</v>
      </c>
      <c r="H2783" s="30">
        <v>10</v>
      </c>
      <c r="I2783" s="30">
        <v>5073.2</v>
      </c>
      <c r="J2783" s="38">
        <v>42834</v>
      </c>
      <c r="K2783" s="30">
        <v>7500</v>
      </c>
      <c r="L2783" s="19">
        <f>DAY(Таблица14[[#This Row],[Д/проводки]])</f>
        <v>9</v>
      </c>
      <c r="M2783" s="19">
        <f>MONTH(Таблица14[[#This Row],[Д/проводки]])</f>
        <v>4</v>
      </c>
      <c r="N2783" s="19">
        <f>YEAR(Таблица14[[#This Row],[Д/проводки]])</f>
        <v>2017</v>
      </c>
    </row>
    <row r="2784" spans="1:14" x14ac:dyDescent="0.25">
      <c r="A2784" s="30">
        <v>12448106</v>
      </c>
      <c r="B2784" s="30" t="s">
        <v>3218</v>
      </c>
      <c r="C2784" s="16" t="s">
        <v>3218</v>
      </c>
      <c r="D2784" s="16" t="s">
        <v>3218</v>
      </c>
      <c r="E2784" s="16" t="s">
        <v>3218</v>
      </c>
      <c r="F2784" s="16" t="s">
        <v>3218</v>
      </c>
      <c r="G2784" s="30">
        <v>1002</v>
      </c>
      <c r="H2784" s="30">
        <v>4</v>
      </c>
      <c r="I2784" s="30">
        <v>12688</v>
      </c>
      <c r="J2784" s="38">
        <v>42834</v>
      </c>
      <c r="K2784" s="30">
        <v>16824</v>
      </c>
      <c r="L2784" s="19">
        <f>DAY(Таблица14[[#This Row],[Д/проводки]])</f>
        <v>9</v>
      </c>
      <c r="M2784" s="19">
        <f>MONTH(Таблица14[[#This Row],[Д/проводки]])</f>
        <v>4</v>
      </c>
      <c r="N2784" s="19">
        <f>YEAR(Таблица14[[#This Row],[Д/проводки]])</f>
        <v>2017</v>
      </c>
    </row>
    <row r="2785" spans="1:14" x14ac:dyDescent="0.25">
      <c r="A2785" s="30">
        <v>2039700</v>
      </c>
      <c r="B2785" s="30" t="s">
        <v>1035</v>
      </c>
      <c r="C2785" s="16" t="s">
        <v>2963</v>
      </c>
      <c r="D2785" s="16">
        <v>15</v>
      </c>
      <c r="E2785" s="16" t="s">
        <v>2937</v>
      </c>
      <c r="F2785" s="30" t="s">
        <v>811</v>
      </c>
      <c r="G2785" s="30">
        <v>1001</v>
      </c>
      <c r="H2785" s="30">
        <v>4</v>
      </c>
      <c r="I2785" s="30">
        <v>4179.8</v>
      </c>
      <c r="J2785" s="38">
        <v>42835</v>
      </c>
      <c r="K2785" s="30">
        <v>5908</v>
      </c>
      <c r="L2785" s="19">
        <f>DAY(Таблица14[[#This Row],[Д/проводки]])</f>
        <v>10</v>
      </c>
      <c r="M2785" s="19">
        <f>MONTH(Таблица14[[#This Row],[Д/проводки]])</f>
        <v>4</v>
      </c>
      <c r="N2785" s="19">
        <f>YEAR(Таблица14[[#This Row],[Д/проводки]])</f>
        <v>2017</v>
      </c>
    </row>
    <row r="2786" spans="1:14" x14ac:dyDescent="0.25">
      <c r="A2786" s="30">
        <v>12457587</v>
      </c>
      <c r="B2786" s="30" t="s">
        <v>3218</v>
      </c>
      <c r="C2786" s="16" t="s">
        <v>3218</v>
      </c>
      <c r="D2786" s="16" t="s">
        <v>3218</v>
      </c>
      <c r="E2786" s="16" t="s">
        <v>3218</v>
      </c>
      <c r="F2786" s="16" t="s">
        <v>3218</v>
      </c>
      <c r="G2786" s="30">
        <v>1001</v>
      </c>
      <c r="H2786" s="30">
        <v>4</v>
      </c>
      <c r="I2786" s="30">
        <v>0</v>
      </c>
      <c r="J2786" s="38">
        <v>42835</v>
      </c>
      <c r="K2786" s="30">
        <v>15960</v>
      </c>
      <c r="L2786" s="19">
        <f>DAY(Таблица14[[#This Row],[Д/проводки]])</f>
        <v>10</v>
      </c>
      <c r="M2786" s="19">
        <f>MONTH(Таблица14[[#This Row],[Д/проводки]])</f>
        <v>4</v>
      </c>
      <c r="N2786" s="19">
        <f>YEAR(Таблица14[[#This Row],[Д/проводки]])</f>
        <v>2017</v>
      </c>
    </row>
    <row r="2787" spans="1:14" x14ac:dyDescent="0.25">
      <c r="A2787" s="30">
        <v>408749</v>
      </c>
      <c r="B2787" s="30" t="s">
        <v>322</v>
      </c>
      <c r="C2787" s="16" t="s">
        <v>927</v>
      </c>
      <c r="D2787" s="16">
        <v>14</v>
      </c>
      <c r="E2787" s="16" t="s">
        <v>2941</v>
      </c>
      <c r="F2787" s="30" t="s">
        <v>810</v>
      </c>
      <c r="G2787" s="30">
        <v>1002</v>
      </c>
      <c r="H2787" s="30">
        <v>4</v>
      </c>
      <c r="I2787" s="30">
        <v>6813.56</v>
      </c>
      <c r="J2787" s="38">
        <v>42835</v>
      </c>
      <c r="K2787" s="30">
        <v>10992.26</v>
      </c>
      <c r="L2787" s="19">
        <f>DAY(Таблица14[[#This Row],[Д/проводки]])</f>
        <v>10</v>
      </c>
      <c r="M2787" s="19">
        <f>MONTH(Таблица14[[#This Row],[Д/проводки]])</f>
        <v>4</v>
      </c>
      <c r="N2787" s="19">
        <f>YEAR(Таблица14[[#This Row],[Д/проводки]])</f>
        <v>2017</v>
      </c>
    </row>
    <row r="2788" spans="1:14" x14ac:dyDescent="0.25">
      <c r="A2788" s="30">
        <v>759256</v>
      </c>
      <c r="B2788" s="30" t="s">
        <v>102</v>
      </c>
      <c r="C2788" s="16" t="s">
        <v>2962</v>
      </c>
      <c r="D2788" s="16">
        <v>15</v>
      </c>
      <c r="E2788" s="16" t="s">
        <v>2937</v>
      </c>
      <c r="F2788" s="30" t="s">
        <v>810</v>
      </c>
      <c r="G2788" s="30">
        <v>1002</v>
      </c>
      <c r="H2788" s="30">
        <v>4</v>
      </c>
      <c r="I2788" s="30">
        <v>8288.1200000000008</v>
      </c>
      <c r="J2788" s="38">
        <v>42835</v>
      </c>
      <c r="K2788" s="30">
        <v>13160</v>
      </c>
      <c r="L2788" s="19">
        <f>DAY(Таблица14[[#This Row],[Д/проводки]])</f>
        <v>10</v>
      </c>
      <c r="M2788" s="19">
        <f>MONTH(Таблица14[[#This Row],[Д/проводки]])</f>
        <v>4</v>
      </c>
      <c r="N2788" s="19">
        <f>YEAR(Таблица14[[#This Row],[Д/проводки]])</f>
        <v>2017</v>
      </c>
    </row>
    <row r="2789" spans="1:14" x14ac:dyDescent="0.25">
      <c r="A2789" s="30">
        <v>763969</v>
      </c>
      <c r="B2789" s="30" t="s">
        <v>687</v>
      </c>
      <c r="C2789" s="16" t="s">
        <v>877</v>
      </c>
      <c r="D2789" s="16">
        <v>16</v>
      </c>
      <c r="E2789" s="16" t="s">
        <v>2950</v>
      </c>
      <c r="F2789" s="30" t="s">
        <v>810</v>
      </c>
      <c r="G2789" s="30">
        <v>1002</v>
      </c>
      <c r="H2789" s="30">
        <v>4</v>
      </c>
      <c r="I2789" s="30">
        <v>10491.53</v>
      </c>
      <c r="J2789" s="38">
        <v>42835</v>
      </c>
      <c r="K2789" s="30">
        <v>15960</v>
      </c>
      <c r="L2789" s="19">
        <f>DAY(Таблица14[[#This Row],[Д/проводки]])</f>
        <v>10</v>
      </c>
      <c r="M2789" s="19">
        <f>MONTH(Таблица14[[#This Row],[Д/проводки]])</f>
        <v>4</v>
      </c>
      <c r="N2789" s="19">
        <f>YEAR(Таблица14[[#This Row],[Д/проводки]])</f>
        <v>2017</v>
      </c>
    </row>
    <row r="2790" spans="1:14" x14ac:dyDescent="0.25">
      <c r="A2790" s="30">
        <v>40147</v>
      </c>
      <c r="B2790" s="30" t="s">
        <v>181</v>
      </c>
      <c r="C2790" s="16" t="s">
        <v>2954</v>
      </c>
      <c r="D2790" s="16">
        <v>15</v>
      </c>
      <c r="E2790" s="16" t="s">
        <v>2937</v>
      </c>
      <c r="F2790" s="30" t="s">
        <v>810</v>
      </c>
      <c r="G2790" s="30">
        <v>1001</v>
      </c>
      <c r="H2790" s="30">
        <v>4</v>
      </c>
      <c r="I2790" s="30">
        <v>7745.76</v>
      </c>
      <c r="J2790" s="38">
        <v>42836</v>
      </c>
      <c r="K2790" s="30">
        <v>11160</v>
      </c>
      <c r="L2790" s="19">
        <f>DAY(Таблица14[[#This Row],[Д/проводки]])</f>
        <v>11</v>
      </c>
      <c r="M2790" s="19">
        <f>MONTH(Таблица14[[#This Row],[Д/проводки]])</f>
        <v>4</v>
      </c>
      <c r="N2790" s="19">
        <f>YEAR(Таблица14[[#This Row],[Д/проводки]])</f>
        <v>2017</v>
      </c>
    </row>
    <row r="2791" spans="1:14" x14ac:dyDescent="0.25">
      <c r="A2791" s="30">
        <v>2039702</v>
      </c>
      <c r="B2791" s="30" t="s">
        <v>1039</v>
      </c>
      <c r="C2791" s="16" t="s">
        <v>3129</v>
      </c>
      <c r="D2791" s="16">
        <v>13</v>
      </c>
      <c r="E2791" s="16" t="s">
        <v>3206</v>
      </c>
      <c r="F2791" s="30" t="s">
        <v>811</v>
      </c>
      <c r="G2791" s="30">
        <v>1001</v>
      </c>
      <c r="H2791" s="30">
        <v>2</v>
      </c>
      <c r="I2791" s="30">
        <v>1052.96</v>
      </c>
      <c r="J2791" s="38">
        <v>42836</v>
      </c>
      <c r="K2791" s="30">
        <v>1554</v>
      </c>
      <c r="L2791" s="19">
        <f>DAY(Таблица14[[#This Row],[Д/проводки]])</f>
        <v>11</v>
      </c>
      <c r="M2791" s="19">
        <f>MONTH(Таблица14[[#This Row],[Д/проводки]])</f>
        <v>4</v>
      </c>
      <c r="N2791" s="19">
        <f>YEAR(Таблица14[[#This Row],[Д/проводки]])</f>
        <v>2017</v>
      </c>
    </row>
    <row r="2792" spans="1:14" x14ac:dyDescent="0.25">
      <c r="A2792" s="30">
        <v>2039703</v>
      </c>
      <c r="B2792" s="30" t="s">
        <v>1042</v>
      </c>
      <c r="C2792" s="16" t="s">
        <v>927</v>
      </c>
      <c r="D2792" s="16">
        <v>14</v>
      </c>
      <c r="E2792" s="16" t="s">
        <v>2941</v>
      </c>
      <c r="F2792" s="30" t="s">
        <v>811</v>
      </c>
      <c r="G2792" s="30">
        <v>1001</v>
      </c>
      <c r="H2792" s="30">
        <v>4</v>
      </c>
      <c r="I2792" s="30">
        <v>2501.6</v>
      </c>
      <c r="J2792" s="38">
        <v>42836</v>
      </c>
      <c r="K2792" s="30">
        <v>3680</v>
      </c>
      <c r="L2792" s="19">
        <f>DAY(Таблица14[[#This Row],[Д/проводки]])</f>
        <v>11</v>
      </c>
      <c r="M2792" s="19">
        <f>MONTH(Таблица14[[#This Row],[Д/проводки]])</f>
        <v>4</v>
      </c>
      <c r="N2792" s="19">
        <f>YEAR(Таблица14[[#This Row],[Д/проводки]])</f>
        <v>2017</v>
      </c>
    </row>
    <row r="2793" spans="1:14" x14ac:dyDescent="0.25">
      <c r="A2793" s="30">
        <v>12458348</v>
      </c>
      <c r="B2793" s="30" t="s">
        <v>3218</v>
      </c>
      <c r="C2793" s="16" t="s">
        <v>3218</v>
      </c>
      <c r="D2793" s="16" t="s">
        <v>3218</v>
      </c>
      <c r="E2793" s="16" t="s">
        <v>3218</v>
      </c>
      <c r="F2793" s="16" t="s">
        <v>3218</v>
      </c>
      <c r="G2793" s="30">
        <v>1001</v>
      </c>
      <c r="H2793" s="30">
        <v>4</v>
      </c>
      <c r="I2793" s="30">
        <v>0</v>
      </c>
      <c r="J2793" s="38">
        <v>42836</v>
      </c>
      <c r="K2793" s="30">
        <v>13160</v>
      </c>
      <c r="L2793" s="19">
        <f>DAY(Таблица14[[#This Row],[Д/проводки]])</f>
        <v>11</v>
      </c>
      <c r="M2793" s="19">
        <f>MONTH(Таблица14[[#This Row],[Д/проводки]])</f>
        <v>4</v>
      </c>
      <c r="N2793" s="19">
        <f>YEAR(Таблица14[[#This Row],[Д/проводки]])</f>
        <v>2017</v>
      </c>
    </row>
    <row r="2794" spans="1:14" x14ac:dyDescent="0.25">
      <c r="A2794" s="30">
        <v>12448255</v>
      </c>
      <c r="B2794" s="30" t="s">
        <v>3218</v>
      </c>
      <c r="C2794" s="16" t="s">
        <v>3218</v>
      </c>
      <c r="D2794" s="16" t="s">
        <v>3218</v>
      </c>
      <c r="E2794" s="16" t="s">
        <v>3218</v>
      </c>
      <c r="F2794" s="16" t="s">
        <v>3218</v>
      </c>
      <c r="G2794" s="30">
        <v>1002</v>
      </c>
      <c r="H2794" s="30">
        <v>4</v>
      </c>
      <c r="I2794" s="30">
        <v>9833.6</v>
      </c>
      <c r="J2794" s="38">
        <v>42836</v>
      </c>
      <c r="K2794" s="30">
        <v>12344</v>
      </c>
      <c r="L2794" s="19">
        <f>DAY(Таблица14[[#This Row],[Д/проводки]])</f>
        <v>11</v>
      </c>
      <c r="M2794" s="19">
        <f>MONTH(Таблица14[[#This Row],[Д/проводки]])</f>
        <v>4</v>
      </c>
      <c r="N2794" s="19">
        <f>YEAR(Таблица14[[#This Row],[Д/проводки]])</f>
        <v>2017</v>
      </c>
    </row>
    <row r="2795" spans="1:14" x14ac:dyDescent="0.25">
      <c r="A2795" s="30">
        <v>661902</v>
      </c>
      <c r="B2795" s="30" t="s">
        <v>184</v>
      </c>
      <c r="C2795" s="16" t="s">
        <v>2957</v>
      </c>
      <c r="D2795" s="16">
        <v>15</v>
      </c>
      <c r="E2795" s="16" t="s">
        <v>2937</v>
      </c>
      <c r="F2795" s="30" t="s">
        <v>810</v>
      </c>
      <c r="G2795" s="30">
        <v>1001</v>
      </c>
      <c r="H2795" s="30">
        <v>4</v>
      </c>
      <c r="I2795" s="30">
        <v>8519.76</v>
      </c>
      <c r="J2795" s="38">
        <v>42837</v>
      </c>
      <c r="K2795" s="30">
        <v>13160</v>
      </c>
      <c r="L2795" s="19">
        <f>DAY(Таблица14[[#This Row],[Д/проводки]])</f>
        <v>12</v>
      </c>
      <c r="M2795" s="19">
        <f>MONTH(Таблица14[[#This Row],[Д/проводки]])</f>
        <v>4</v>
      </c>
      <c r="N2795" s="19">
        <f>YEAR(Таблица14[[#This Row],[Д/проводки]])</f>
        <v>2017</v>
      </c>
    </row>
    <row r="2796" spans="1:14" x14ac:dyDescent="0.25">
      <c r="A2796" s="30">
        <v>754175</v>
      </c>
      <c r="B2796" s="30" t="s">
        <v>2721</v>
      </c>
      <c r="C2796" s="16" t="s">
        <v>3202</v>
      </c>
      <c r="D2796" s="16">
        <v>14</v>
      </c>
      <c r="E2796" s="16" t="s">
        <v>3217</v>
      </c>
      <c r="F2796" s="30" t="s">
        <v>811</v>
      </c>
      <c r="G2796" s="30">
        <v>1001</v>
      </c>
      <c r="H2796" s="30">
        <v>4</v>
      </c>
      <c r="I2796" s="30">
        <v>3441.04</v>
      </c>
      <c r="J2796" s="38">
        <v>42837</v>
      </c>
      <c r="K2796" s="30">
        <v>5076</v>
      </c>
      <c r="L2796" s="19">
        <f>DAY(Таблица14[[#This Row],[Д/проводки]])</f>
        <v>12</v>
      </c>
      <c r="M2796" s="19">
        <f>MONTH(Таблица14[[#This Row],[Д/проводки]])</f>
        <v>4</v>
      </c>
      <c r="N2796" s="19">
        <f>YEAR(Таблица14[[#This Row],[Д/проводки]])</f>
        <v>2017</v>
      </c>
    </row>
    <row r="2797" spans="1:14" x14ac:dyDescent="0.25">
      <c r="A2797" s="30">
        <v>2039702</v>
      </c>
      <c r="B2797" s="30" t="s">
        <v>1039</v>
      </c>
      <c r="C2797" s="16" t="s">
        <v>3129</v>
      </c>
      <c r="D2797" s="16">
        <v>13</v>
      </c>
      <c r="E2797" s="16" t="s">
        <v>3206</v>
      </c>
      <c r="F2797" s="30" t="s">
        <v>811</v>
      </c>
      <c r="G2797" s="30">
        <v>1001</v>
      </c>
      <c r="H2797" s="30">
        <v>4</v>
      </c>
      <c r="I2797" s="30">
        <v>2105.92</v>
      </c>
      <c r="J2797" s="38">
        <v>42837</v>
      </c>
      <c r="K2797" s="30">
        <v>3108</v>
      </c>
      <c r="L2797" s="19">
        <f>DAY(Таблица14[[#This Row],[Д/проводки]])</f>
        <v>12</v>
      </c>
      <c r="M2797" s="19">
        <f>MONTH(Таблица14[[#This Row],[Д/проводки]])</f>
        <v>4</v>
      </c>
      <c r="N2797" s="19">
        <f>YEAR(Таблица14[[#This Row],[Д/проводки]])</f>
        <v>2017</v>
      </c>
    </row>
    <row r="2798" spans="1:14" x14ac:dyDescent="0.25">
      <c r="A2798" s="30">
        <v>489999</v>
      </c>
      <c r="B2798" s="30" t="s">
        <v>451</v>
      </c>
      <c r="C2798" s="16" t="s">
        <v>2625</v>
      </c>
      <c r="D2798" s="16">
        <v>16</v>
      </c>
      <c r="E2798" s="16" t="s">
        <v>2974</v>
      </c>
      <c r="F2798" s="30" t="s">
        <v>810</v>
      </c>
      <c r="G2798" s="30">
        <v>1002</v>
      </c>
      <c r="H2798" s="30">
        <v>4</v>
      </c>
      <c r="I2798" s="30">
        <v>10491.52</v>
      </c>
      <c r="J2798" s="38">
        <v>42837</v>
      </c>
      <c r="K2798" s="30">
        <v>15960</v>
      </c>
      <c r="L2798" s="19">
        <f>DAY(Таблица14[[#This Row],[Д/проводки]])</f>
        <v>12</v>
      </c>
      <c r="M2798" s="19">
        <f>MONTH(Таблица14[[#This Row],[Д/проводки]])</f>
        <v>4</v>
      </c>
      <c r="N2798" s="19">
        <f>YEAR(Таблица14[[#This Row],[Д/проводки]])</f>
        <v>2017</v>
      </c>
    </row>
    <row r="2799" spans="1:14" x14ac:dyDescent="0.25">
      <c r="A2799" s="30">
        <v>903584</v>
      </c>
      <c r="B2799" s="30" t="s">
        <v>197</v>
      </c>
      <c r="C2799" s="16" t="s">
        <v>2940</v>
      </c>
      <c r="D2799" s="16">
        <v>15</v>
      </c>
      <c r="E2799" s="16" t="s">
        <v>2937</v>
      </c>
      <c r="F2799" s="30" t="s">
        <v>810</v>
      </c>
      <c r="G2799" s="30">
        <v>1002</v>
      </c>
      <c r="H2799" s="30">
        <v>4</v>
      </c>
      <c r="I2799" s="30">
        <v>8693.56</v>
      </c>
      <c r="J2799" s="38">
        <v>42837</v>
      </c>
      <c r="K2799" s="30">
        <v>13160</v>
      </c>
      <c r="L2799" s="19">
        <f>DAY(Таблица14[[#This Row],[Д/проводки]])</f>
        <v>12</v>
      </c>
      <c r="M2799" s="19">
        <f>MONTH(Таблица14[[#This Row],[Д/проводки]])</f>
        <v>4</v>
      </c>
      <c r="N2799" s="19">
        <f>YEAR(Таблица14[[#This Row],[Д/проводки]])</f>
        <v>2017</v>
      </c>
    </row>
    <row r="2800" spans="1:14" x14ac:dyDescent="0.25">
      <c r="A2800" s="30">
        <v>40301</v>
      </c>
      <c r="B2800" s="30" t="s">
        <v>201</v>
      </c>
      <c r="C2800" s="16" t="s">
        <v>2940</v>
      </c>
      <c r="D2800" s="16">
        <v>15</v>
      </c>
      <c r="E2800" s="16" t="s">
        <v>2937</v>
      </c>
      <c r="F2800" s="30" t="s">
        <v>810</v>
      </c>
      <c r="G2800" s="30">
        <v>1001</v>
      </c>
      <c r="H2800" s="30">
        <v>4</v>
      </c>
      <c r="I2800" s="30">
        <v>8440.68</v>
      </c>
      <c r="J2800" s="38">
        <v>42838</v>
      </c>
      <c r="K2800" s="30">
        <v>13160</v>
      </c>
      <c r="L2800" s="19">
        <f>DAY(Таблица14[[#This Row],[Д/проводки]])</f>
        <v>13</v>
      </c>
      <c r="M2800" s="19">
        <f>MONTH(Таблица14[[#This Row],[Д/проводки]])</f>
        <v>4</v>
      </c>
      <c r="N2800" s="19">
        <f>YEAR(Таблица14[[#This Row],[Д/проводки]])</f>
        <v>2017</v>
      </c>
    </row>
    <row r="2801" spans="1:14" x14ac:dyDescent="0.25">
      <c r="A2801" s="30">
        <v>685043</v>
      </c>
      <c r="B2801" s="30" t="s">
        <v>950</v>
      </c>
      <c r="C2801" s="16" t="s">
        <v>2956</v>
      </c>
      <c r="D2801" s="16">
        <v>15</v>
      </c>
      <c r="E2801" s="16" t="s">
        <v>2948</v>
      </c>
      <c r="F2801" s="30" t="s">
        <v>811</v>
      </c>
      <c r="G2801" s="30">
        <v>1001</v>
      </c>
      <c r="H2801" s="30">
        <v>1</v>
      </c>
      <c r="I2801" s="30">
        <v>708.72</v>
      </c>
      <c r="J2801" s="38">
        <v>42838</v>
      </c>
      <c r="K2801" s="30">
        <v>1086</v>
      </c>
      <c r="L2801" s="19">
        <f>DAY(Таблица14[[#This Row],[Д/проводки]])</f>
        <v>13</v>
      </c>
      <c r="M2801" s="19">
        <f>MONTH(Таблица14[[#This Row],[Д/проводки]])</f>
        <v>4</v>
      </c>
      <c r="N2801" s="19">
        <f>YEAR(Таблица14[[#This Row],[Д/проводки]])</f>
        <v>2017</v>
      </c>
    </row>
    <row r="2802" spans="1:14" x14ac:dyDescent="0.25">
      <c r="A2802" s="30">
        <v>2039699</v>
      </c>
      <c r="B2802" s="30" t="s">
        <v>1033</v>
      </c>
      <c r="C2802" s="16" t="s">
        <v>904</v>
      </c>
      <c r="D2802" s="16">
        <v>14</v>
      </c>
      <c r="E2802" s="16" t="s">
        <v>2938</v>
      </c>
      <c r="F2802" s="30" t="s">
        <v>811</v>
      </c>
      <c r="G2802" s="30">
        <v>1001</v>
      </c>
      <c r="H2802" s="30">
        <v>1</v>
      </c>
      <c r="I2802" s="30">
        <v>861.89</v>
      </c>
      <c r="J2802" s="38">
        <v>42838</v>
      </c>
      <c r="K2802" s="30">
        <v>1343</v>
      </c>
      <c r="L2802" s="19">
        <f>DAY(Таблица14[[#This Row],[Д/проводки]])</f>
        <v>13</v>
      </c>
      <c r="M2802" s="19">
        <f>MONTH(Таблица14[[#This Row],[Д/проводки]])</f>
        <v>4</v>
      </c>
      <c r="N2802" s="19">
        <f>YEAR(Таблица14[[#This Row],[Д/проводки]])</f>
        <v>2017</v>
      </c>
    </row>
    <row r="2803" spans="1:14" x14ac:dyDescent="0.25">
      <c r="A2803" s="30">
        <v>2039702</v>
      </c>
      <c r="B2803" s="30" t="s">
        <v>1039</v>
      </c>
      <c r="C2803" s="16" t="s">
        <v>3129</v>
      </c>
      <c r="D2803" s="16">
        <v>13</v>
      </c>
      <c r="E2803" s="16" t="s">
        <v>3206</v>
      </c>
      <c r="F2803" s="30" t="s">
        <v>811</v>
      </c>
      <c r="G2803" s="30">
        <v>1001</v>
      </c>
      <c r="H2803" s="30">
        <v>4</v>
      </c>
      <c r="I2803" s="30">
        <v>2105.92</v>
      </c>
      <c r="J2803" s="38">
        <v>42838</v>
      </c>
      <c r="K2803" s="30">
        <v>3108</v>
      </c>
      <c r="L2803" s="19">
        <f>DAY(Таблица14[[#This Row],[Д/проводки]])</f>
        <v>13</v>
      </c>
      <c r="M2803" s="19">
        <f>MONTH(Таблица14[[#This Row],[Д/проводки]])</f>
        <v>4</v>
      </c>
      <c r="N2803" s="19">
        <f>YEAR(Таблица14[[#This Row],[Д/проводки]])</f>
        <v>2017</v>
      </c>
    </row>
    <row r="2804" spans="1:14" x14ac:dyDescent="0.25">
      <c r="A2804" s="30">
        <v>2039703</v>
      </c>
      <c r="B2804" s="30" t="s">
        <v>1042</v>
      </c>
      <c r="C2804" s="16" t="s">
        <v>927</v>
      </c>
      <c r="D2804" s="16">
        <v>14</v>
      </c>
      <c r="E2804" s="16" t="s">
        <v>2941</v>
      </c>
      <c r="F2804" s="30" t="s">
        <v>811</v>
      </c>
      <c r="G2804" s="30">
        <v>1001</v>
      </c>
      <c r="H2804" s="30">
        <v>2</v>
      </c>
      <c r="I2804" s="30">
        <v>1250.8</v>
      </c>
      <c r="J2804" s="38">
        <v>42838</v>
      </c>
      <c r="K2804" s="30">
        <v>1840</v>
      </c>
      <c r="L2804" s="19">
        <f>DAY(Таблица14[[#This Row],[Д/проводки]])</f>
        <v>13</v>
      </c>
      <c r="M2804" s="19">
        <f>MONTH(Таблица14[[#This Row],[Д/проводки]])</f>
        <v>4</v>
      </c>
      <c r="N2804" s="19">
        <f>YEAR(Таблица14[[#This Row],[Д/проводки]])</f>
        <v>2017</v>
      </c>
    </row>
    <row r="2805" spans="1:14" x14ac:dyDescent="0.25">
      <c r="A2805" s="30">
        <v>665754</v>
      </c>
      <c r="B2805" s="30" t="s">
        <v>2343</v>
      </c>
      <c r="C2805" s="16" t="s">
        <v>2981</v>
      </c>
      <c r="D2805" s="16">
        <v>16</v>
      </c>
      <c r="E2805" s="16" t="s">
        <v>2964</v>
      </c>
      <c r="F2805" s="30" t="s">
        <v>810</v>
      </c>
      <c r="G2805" s="30">
        <v>1002</v>
      </c>
      <c r="H2805" s="30">
        <v>4</v>
      </c>
      <c r="I2805" s="30">
        <v>8016.96</v>
      </c>
      <c r="J2805" s="38">
        <v>42838</v>
      </c>
      <c r="K2805" s="30">
        <v>15960</v>
      </c>
      <c r="L2805" s="19">
        <f>DAY(Таблица14[[#This Row],[Д/проводки]])</f>
        <v>13</v>
      </c>
      <c r="M2805" s="19">
        <f>MONTH(Таблица14[[#This Row],[Д/проводки]])</f>
        <v>4</v>
      </c>
      <c r="N2805" s="19">
        <f>YEAR(Таблица14[[#This Row],[Д/проводки]])</f>
        <v>2017</v>
      </c>
    </row>
    <row r="2806" spans="1:14" x14ac:dyDescent="0.25">
      <c r="A2806" s="30">
        <v>665929</v>
      </c>
      <c r="B2806" s="30" t="s">
        <v>61</v>
      </c>
      <c r="C2806" s="16" t="s">
        <v>2953</v>
      </c>
      <c r="D2806" s="16">
        <v>14</v>
      </c>
      <c r="E2806" s="16" t="s">
        <v>2938</v>
      </c>
      <c r="F2806" s="30" t="s">
        <v>810</v>
      </c>
      <c r="G2806" s="30">
        <v>1002</v>
      </c>
      <c r="H2806" s="30">
        <v>4</v>
      </c>
      <c r="I2806" s="30">
        <v>6813.56</v>
      </c>
      <c r="J2806" s="38">
        <v>42838</v>
      </c>
      <c r="K2806" s="30">
        <v>11160</v>
      </c>
      <c r="L2806" s="19">
        <f>DAY(Таблица14[[#This Row],[Д/проводки]])</f>
        <v>13</v>
      </c>
      <c r="M2806" s="19">
        <f>MONTH(Таблица14[[#This Row],[Д/проводки]])</f>
        <v>4</v>
      </c>
      <c r="N2806" s="19">
        <f>YEAR(Таблица14[[#This Row],[Д/проводки]])</f>
        <v>2017</v>
      </c>
    </row>
    <row r="2807" spans="1:14" x14ac:dyDescent="0.25">
      <c r="A2807" s="30">
        <v>754175</v>
      </c>
      <c r="B2807" s="30" t="s">
        <v>2721</v>
      </c>
      <c r="C2807" s="16" t="s">
        <v>3202</v>
      </c>
      <c r="D2807" s="16">
        <v>14</v>
      </c>
      <c r="E2807" s="16" t="s">
        <v>3217</v>
      </c>
      <c r="F2807" s="30" t="s">
        <v>811</v>
      </c>
      <c r="G2807" s="30">
        <v>1002</v>
      </c>
      <c r="H2807" s="30">
        <v>4</v>
      </c>
      <c r="I2807" s="30">
        <v>3441.04</v>
      </c>
      <c r="J2807" s="38">
        <v>42838</v>
      </c>
      <c r="K2807" s="30">
        <v>5076</v>
      </c>
      <c r="L2807" s="19">
        <f>DAY(Таблица14[[#This Row],[Д/проводки]])</f>
        <v>13</v>
      </c>
      <c r="M2807" s="19">
        <f>MONTH(Таблица14[[#This Row],[Д/проводки]])</f>
        <v>4</v>
      </c>
      <c r="N2807" s="19">
        <f>YEAR(Таблица14[[#This Row],[Д/проводки]])</f>
        <v>2017</v>
      </c>
    </row>
    <row r="2808" spans="1:14" x14ac:dyDescent="0.25">
      <c r="A2808" s="30">
        <v>405706</v>
      </c>
      <c r="B2808" s="30" t="s">
        <v>514</v>
      </c>
      <c r="C2808" s="16" t="s">
        <v>2980</v>
      </c>
      <c r="D2808" s="16">
        <v>16</v>
      </c>
      <c r="E2808" s="16" t="s">
        <v>2964</v>
      </c>
      <c r="F2808" s="30" t="s">
        <v>810</v>
      </c>
      <c r="G2808" s="30">
        <v>1001</v>
      </c>
      <c r="H2808" s="30">
        <v>4</v>
      </c>
      <c r="I2808" s="30">
        <v>10491.52</v>
      </c>
      <c r="J2808" s="38">
        <v>42839</v>
      </c>
      <c r="K2808" s="30">
        <v>15960</v>
      </c>
      <c r="L2808" s="19">
        <f>DAY(Таблица14[[#This Row],[Д/проводки]])</f>
        <v>14</v>
      </c>
      <c r="M2808" s="19">
        <f>MONTH(Таблица14[[#This Row],[Д/проводки]])</f>
        <v>4</v>
      </c>
      <c r="N2808" s="19">
        <f>YEAR(Таблица14[[#This Row],[Д/проводки]])</f>
        <v>2017</v>
      </c>
    </row>
    <row r="2809" spans="1:14" x14ac:dyDescent="0.25">
      <c r="A2809" s="30">
        <v>487232</v>
      </c>
      <c r="B2809" s="30" t="s">
        <v>921</v>
      </c>
      <c r="C2809" s="16" t="s">
        <v>3133</v>
      </c>
      <c r="D2809" s="16">
        <v>13</v>
      </c>
      <c r="E2809" s="16" t="s">
        <v>3206</v>
      </c>
      <c r="F2809" s="30" t="s">
        <v>811</v>
      </c>
      <c r="G2809" s="30">
        <v>1001</v>
      </c>
      <c r="H2809" s="30">
        <v>2</v>
      </c>
      <c r="I2809" s="30">
        <v>1053.58</v>
      </c>
      <c r="J2809" s="38">
        <v>42839</v>
      </c>
      <c r="K2809" s="30">
        <v>1554</v>
      </c>
      <c r="L2809" s="19">
        <f>DAY(Таблица14[[#This Row],[Д/проводки]])</f>
        <v>14</v>
      </c>
      <c r="M2809" s="19">
        <f>MONTH(Таблица14[[#This Row],[Д/проводки]])</f>
        <v>4</v>
      </c>
      <c r="N2809" s="19">
        <f>YEAR(Таблица14[[#This Row],[Д/проводки]])</f>
        <v>2017</v>
      </c>
    </row>
    <row r="2810" spans="1:14" x14ac:dyDescent="0.25">
      <c r="A2810" s="30">
        <v>661900</v>
      </c>
      <c r="B2810" s="30" t="s">
        <v>327</v>
      </c>
      <c r="C2810" s="16" t="s">
        <v>927</v>
      </c>
      <c r="D2810" s="16">
        <v>14</v>
      </c>
      <c r="E2810" s="16" t="s">
        <v>2941</v>
      </c>
      <c r="F2810" s="30" t="s">
        <v>810</v>
      </c>
      <c r="G2810" s="30">
        <v>1001</v>
      </c>
      <c r="H2810" s="30">
        <v>4</v>
      </c>
      <c r="I2810" s="30">
        <v>6813.56</v>
      </c>
      <c r="J2810" s="38">
        <v>42839</v>
      </c>
      <c r="K2810" s="30">
        <v>11160</v>
      </c>
      <c r="L2810" s="19">
        <f>DAY(Таблица14[[#This Row],[Д/проводки]])</f>
        <v>14</v>
      </c>
      <c r="M2810" s="19">
        <f>MONTH(Таблица14[[#This Row],[Д/проводки]])</f>
        <v>4</v>
      </c>
      <c r="N2810" s="19">
        <f>YEAR(Таблица14[[#This Row],[Д/проводки]])</f>
        <v>2017</v>
      </c>
    </row>
    <row r="2811" spans="1:14" x14ac:dyDescent="0.25">
      <c r="A2811" s="30">
        <v>2039702</v>
      </c>
      <c r="B2811" s="30" t="s">
        <v>1039</v>
      </c>
      <c r="C2811" s="16" t="s">
        <v>3129</v>
      </c>
      <c r="D2811" s="16">
        <v>13</v>
      </c>
      <c r="E2811" s="16" t="s">
        <v>3206</v>
      </c>
      <c r="F2811" s="30" t="s">
        <v>811</v>
      </c>
      <c r="G2811" s="30">
        <v>1001</v>
      </c>
      <c r="H2811" s="30">
        <v>2</v>
      </c>
      <c r="I2811" s="30">
        <v>1052.96</v>
      </c>
      <c r="J2811" s="38">
        <v>42839</v>
      </c>
      <c r="K2811" s="30">
        <v>1554</v>
      </c>
      <c r="L2811" s="19">
        <f>DAY(Таблица14[[#This Row],[Д/проводки]])</f>
        <v>14</v>
      </c>
      <c r="M2811" s="19">
        <f>MONTH(Таблица14[[#This Row],[Д/проводки]])</f>
        <v>4</v>
      </c>
      <c r="N2811" s="19">
        <f>YEAR(Таблица14[[#This Row],[Д/проводки]])</f>
        <v>2017</v>
      </c>
    </row>
    <row r="2812" spans="1:14" x14ac:dyDescent="0.25">
      <c r="A2812" s="30">
        <v>759254</v>
      </c>
      <c r="B2812" s="30" t="s">
        <v>256</v>
      </c>
      <c r="C2812" s="16" t="s">
        <v>872</v>
      </c>
      <c r="D2812" s="16">
        <v>15</v>
      </c>
      <c r="E2812" s="16" t="s">
        <v>2948</v>
      </c>
      <c r="F2812" s="30" t="s">
        <v>810</v>
      </c>
      <c r="G2812" s="30">
        <v>1002</v>
      </c>
      <c r="H2812" s="30">
        <v>4</v>
      </c>
      <c r="I2812" s="30">
        <v>8576.2800000000007</v>
      </c>
      <c r="J2812" s="38">
        <v>42839</v>
      </c>
      <c r="K2812" s="30">
        <v>13160</v>
      </c>
      <c r="L2812" s="19">
        <f>DAY(Таблица14[[#This Row],[Д/проводки]])</f>
        <v>14</v>
      </c>
      <c r="M2812" s="19">
        <f>MONTH(Таблица14[[#This Row],[Д/проводки]])</f>
        <v>4</v>
      </c>
      <c r="N2812" s="19">
        <f>YEAR(Таблица14[[#This Row],[Д/проводки]])</f>
        <v>2017</v>
      </c>
    </row>
    <row r="2813" spans="1:14" x14ac:dyDescent="0.25">
      <c r="A2813" s="30">
        <v>941464</v>
      </c>
      <c r="B2813" s="30" t="s">
        <v>923</v>
      </c>
      <c r="C2813" s="16" t="s">
        <v>3133</v>
      </c>
      <c r="D2813" s="16">
        <v>13</v>
      </c>
      <c r="E2813" s="16" t="s">
        <v>3206</v>
      </c>
      <c r="F2813" s="30" t="s">
        <v>811</v>
      </c>
      <c r="G2813" s="30">
        <v>1002</v>
      </c>
      <c r="H2813" s="30">
        <v>4</v>
      </c>
      <c r="I2813" s="30">
        <v>2088.08</v>
      </c>
      <c r="J2813" s="38">
        <v>42839</v>
      </c>
      <c r="K2813" s="30">
        <v>2232</v>
      </c>
      <c r="L2813" s="19">
        <f>DAY(Таблица14[[#This Row],[Д/проводки]])</f>
        <v>14</v>
      </c>
      <c r="M2813" s="19">
        <f>MONTH(Таблица14[[#This Row],[Д/проводки]])</f>
        <v>4</v>
      </c>
      <c r="N2813" s="19">
        <f>YEAR(Таблица14[[#This Row],[Д/проводки]])</f>
        <v>2017</v>
      </c>
    </row>
    <row r="2814" spans="1:14" x14ac:dyDescent="0.25">
      <c r="A2814" s="30">
        <v>2039698</v>
      </c>
      <c r="B2814" s="30" t="s">
        <v>1031</v>
      </c>
      <c r="C2814" s="16" t="s">
        <v>2981</v>
      </c>
      <c r="D2814" s="16">
        <v>16</v>
      </c>
      <c r="E2814" s="16" t="s">
        <v>2964</v>
      </c>
      <c r="F2814" s="30" t="s">
        <v>811</v>
      </c>
      <c r="G2814" s="30">
        <v>1002</v>
      </c>
      <c r="H2814" s="30">
        <v>4</v>
      </c>
      <c r="I2814" s="30">
        <v>5119.32</v>
      </c>
      <c r="J2814" s="38">
        <v>42839</v>
      </c>
      <c r="K2814" s="30">
        <v>7548</v>
      </c>
      <c r="L2814" s="19">
        <f>DAY(Таблица14[[#This Row],[Д/проводки]])</f>
        <v>14</v>
      </c>
      <c r="M2814" s="19">
        <f>MONTH(Таблица14[[#This Row],[Д/проводки]])</f>
        <v>4</v>
      </c>
      <c r="N2814" s="19">
        <f>YEAR(Таблица14[[#This Row],[Д/проводки]])</f>
        <v>2017</v>
      </c>
    </row>
    <row r="2815" spans="1:14" x14ac:dyDescent="0.25">
      <c r="A2815" s="30">
        <v>405678</v>
      </c>
      <c r="B2815" s="30" t="s">
        <v>108</v>
      </c>
      <c r="C2815" s="16" t="s">
        <v>2645</v>
      </c>
      <c r="D2815" s="16">
        <v>15</v>
      </c>
      <c r="E2815" s="16" t="s">
        <v>2937</v>
      </c>
      <c r="F2815" s="30" t="s">
        <v>810</v>
      </c>
      <c r="G2815" s="30">
        <v>1001</v>
      </c>
      <c r="H2815" s="30">
        <v>4</v>
      </c>
      <c r="I2815" s="30">
        <v>8694.8799999999992</v>
      </c>
      <c r="J2815" s="38">
        <v>42840</v>
      </c>
      <c r="K2815" s="30">
        <v>13160</v>
      </c>
      <c r="L2815" s="19">
        <f>DAY(Таблица14[[#This Row],[Д/проводки]])</f>
        <v>15</v>
      </c>
      <c r="M2815" s="19">
        <f>MONTH(Таблица14[[#This Row],[Д/проводки]])</f>
        <v>4</v>
      </c>
      <c r="N2815" s="19">
        <f>YEAR(Таблица14[[#This Row],[Д/проводки]])</f>
        <v>2017</v>
      </c>
    </row>
    <row r="2816" spans="1:14" x14ac:dyDescent="0.25">
      <c r="A2816" s="30">
        <v>408748</v>
      </c>
      <c r="B2816" s="30" t="s">
        <v>319</v>
      </c>
      <c r="C2816" s="16" t="s">
        <v>927</v>
      </c>
      <c r="D2816" s="16">
        <v>14</v>
      </c>
      <c r="E2816" s="16" t="s">
        <v>2941</v>
      </c>
      <c r="F2816" s="30" t="s">
        <v>810</v>
      </c>
      <c r="G2816" s="30">
        <v>1001</v>
      </c>
      <c r="H2816" s="30">
        <v>4</v>
      </c>
      <c r="I2816" s="30">
        <v>7152.56</v>
      </c>
      <c r="J2816" s="38">
        <v>42840</v>
      </c>
      <c r="K2816" s="30">
        <v>11160</v>
      </c>
      <c r="L2816" s="19">
        <f>DAY(Таблица14[[#This Row],[Д/проводки]])</f>
        <v>15</v>
      </c>
      <c r="M2816" s="19">
        <f>MONTH(Таблица14[[#This Row],[Д/проводки]])</f>
        <v>4</v>
      </c>
      <c r="N2816" s="19">
        <f>YEAR(Таблица14[[#This Row],[Д/проводки]])</f>
        <v>2017</v>
      </c>
    </row>
    <row r="2817" spans="1:14" x14ac:dyDescent="0.25">
      <c r="A2817" s="30">
        <v>661575</v>
      </c>
      <c r="B2817" s="30" t="s">
        <v>605</v>
      </c>
      <c r="C2817" s="16" t="s">
        <v>2985</v>
      </c>
      <c r="D2817" s="16">
        <v>16</v>
      </c>
      <c r="E2817" s="16" t="s">
        <v>2950</v>
      </c>
      <c r="F2817" s="30" t="s">
        <v>810</v>
      </c>
      <c r="G2817" s="30">
        <v>1001</v>
      </c>
      <c r="H2817" s="30">
        <v>4</v>
      </c>
      <c r="I2817" s="30">
        <v>10339</v>
      </c>
      <c r="J2817" s="38">
        <v>42840</v>
      </c>
      <c r="K2817" s="30">
        <v>15960</v>
      </c>
      <c r="L2817" s="19">
        <f>DAY(Таблица14[[#This Row],[Д/проводки]])</f>
        <v>15</v>
      </c>
      <c r="M2817" s="19">
        <f>MONTH(Таблица14[[#This Row],[Д/проводки]])</f>
        <v>4</v>
      </c>
      <c r="N2817" s="19">
        <f>YEAR(Таблица14[[#This Row],[Д/проводки]])</f>
        <v>2017</v>
      </c>
    </row>
    <row r="2818" spans="1:14" x14ac:dyDescent="0.25">
      <c r="A2818" s="30">
        <v>661902</v>
      </c>
      <c r="B2818" s="30" t="s">
        <v>184</v>
      </c>
      <c r="C2818" s="16" t="s">
        <v>2957</v>
      </c>
      <c r="D2818" s="16">
        <v>15</v>
      </c>
      <c r="E2818" s="16" t="s">
        <v>2937</v>
      </c>
      <c r="F2818" s="30" t="s">
        <v>810</v>
      </c>
      <c r="G2818" s="30">
        <v>1001</v>
      </c>
      <c r="H2818" s="30">
        <v>4</v>
      </c>
      <c r="I2818" s="30">
        <v>8519.7999999999993</v>
      </c>
      <c r="J2818" s="38">
        <v>42840</v>
      </c>
      <c r="K2818" s="30">
        <v>13160</v>
      </c>
      <c r="L2818" s="19">
        <f>DAY(Таблица14[[#This Row],[Д/проводки]])</f>
        <v>15</v>
      </c>
      <c r="M2818" s="19">
        <f>MONTH(Таблица14[[#This Row],[Д/проводки]])</f>
        <v>4</v>
      </c>
      <c r="N2818" s="19">
        <f>YEAR(Таблица14[[#This Row],[Д/проводки]])</f>
        <v>2017</v>
      </c>
    </row>
    <row r="2819" spans="1:14" x14ac:dyDescent="0.25">
      <c r="A2819" s="30">
        <v>2039699</v>
      </c>
      <c r="B2819" s="30" t="s">
        <v>1033</v>
      </c>
      <c r="C2819" s="16" t="s">
        <v>904</v>
      </c>
      <c r="D2819" s="16">
        <v>14</v>
      </c>
      <c r="E2819" s="16" t="s">
        <v>2938</v>
      </c>
      <c r="F2819" s="30" t="s">
        <v>811</v>
      </c>
      <c r="G2819" s="30">
        <v>1001</v>
      </c>
      <c r="H2819" s="30">
        <v>4</v>
      </c>
      <c r="I2819" s="30">
        <v>3447.56</v>
      </c>
      <c r="J2819" s="38">
        <v>42840</v>
      </c>
      <c r="K2819" s="30">
        <v>5372</v>
      </c>
      <c r="L2819" s="19">
        <f>DAY(Таблица14[[#This Row],[Д/проводки]])</f>
        <v>15</v>
      </c>
      <c r="M2819" s="19">
        <f>MONTH(Таблица14[[#This Row],[Д/проводки]])</f>
        <v>4</v>
      </c>
      <c r="N2819" s="19">
        <f>YEAR(Таблица14[[#This Row],[Д/проводки]])</f>
        <v>2017</v>
      </c>
    </row>
    <row r="2820" spans="1:14" x14ac:dyDescent="0.25">
      <c r="A2820" s="30">
        <v>2039702</v>
      </c>
      <c r="B2820" s="30" t="s">
        <v>1039</v>
      </c>
      <c r="C2820" s="16" t="s">
        <v>3129</v>
      </c>
      <c r="D2820" s="16">
        <v>13</v>
      </c>
      <c r="E2820" s="16" t="s">
        <v>3206</v>
      </c>
      <c r="F2820" s="30" t="s">
        <v>811</v>
      </c>
      <c r="G2820" s="30">
        <v>1001</v>
      </c>
      <c r="H2820" s="30">
        <v>6</v>
      </c>
      <c r="I2820" s="30">
        <v>3158.88</v>
      </c>
      <c r="J2820" s="38">
        <v>42840</v>
      </c>
      <c r="K2820" s="30">
        <v>4662</v>
      </c>
      <c r="L2820" s="19">
        <f>DAY(Таблица14[[#This Row],[Д/проводки]])</f>
        <v>15</v>
      </c>
      <c r="M2820" s="19">
        <f>MONTH(Таблица14[[#This Row],[Д/проводки]])</f>
        <v>4</v>
      </c>
      <c r="N2820" s="19">
        <f>YEAR(Таблица14[[#This Row],[Д/проводки]])</f>
        <v>2017</v>
      </c>
    </row>
    <row r="2821" spans="1:14" x14ac:dyDescent="0.25">
      <c r="A2821" s="30">
        <v>12459003</v>
      </c>
      <c r="B2821" s="30" t="s">
        <v>3218</v>
      </c>
      <c r="C2821" s="16" t="s">
        <v>3218</v>
      </c>
      <c r="D2821" s="16" t="s">
        <v>3218</v>
      </c>
      <c r="E2821" s="16" t="s">
        <v>3218</v>
      </c>
      <c r="F2821" s="16" t="s">
        <v>3218</v>
      </c>
      <c r="G2821" s="30">
        <v>1001</v>
      </c>
      <c r="H2821" s="30">
        <v>4</v>
      </c>
      <c r="I2821" s="30">
        <v>16992</v>
      </c>
      <c r="J2821" s="38">
        <v>42840</v>
      </c>
      <c r="K2821" s="30">
        <v>26068</v>
      </c>
      <c r="L2821" s="19">
        <f>DAY(Таблица14[[#This Row],[Д/проводки]])</f>
        <v>15</v>
      </c>
      <c r="M2821" s="19">
        <f>MONTH(Таблица14[[#This Row],[Д/проводки]])</f>
        <v>4</v>
      </c>
      <c r="N2821" s="19">
        <f>YEAR(Таблица14[[#This Row],[Д/проводки]])</f>
        <v>2017</v>
      </c>
    </row>
    <row r="2822" spans="1:14" x14ac:dyDescent="0.25">
      <c r="A2822" s="30">
        <v>408929</v>
      </c>
      <c r="B2822" s="30" t="s">
        <v>722</v>
      </c>
      <c r="C2822" s="16" t="s">
        <v>2951</v>
      </c>
      <c r="D2822" s="16">
        <v>16</v>
      </c>
      <c r="E2822" s="16" t="s">
        <v>2950</v>
      </c>
      <c r="F2822" s="30" t="s">
        <v>810</v>
      </c>
      <c r="G2822" s="30">
        <v>1001</v>
      </c>
      <c r="H2822" s="30">
        <v>4</v>
      </c>
      <c r="I2822" s="30">
        <v>10491.52</v>
      </c>
      <c r="J2822" s="38">
        <v>42841</v>
      </c>
      <c r="K2822" s="30">
        <v>15960</v>
      </c>
      <c r="L2822" s="19">
        <f>DAY(Таблица14[[#This Row],[Д/проводки]])</f>
        <v>16</v>
      </c>
      <c r="M2822" s="19">
        <f>MONTH(Таблица14[[#This Row],[Д/проводки]])</f>
        <v>4</v>
      </c>
      <c r="N2822" s="19">
        <f>YEAR(Таблица14[[#This Row],[Д/проводки]])</f>
        <v>2017</v>
      </c>
    </row>
    <row r="2823" spans="1:14" x14ac:dyDescent="0.25">
      <c r="A2823" s="30">
        <v>858294</v>
      </c>
      <c r="B2823" s="30" t="s">
        <v>910</v>
      </c>
      <c r="C2823" s="16" t="s">
        <v>2979</v>
      </c>
      <c r="D2823" s="16">
        <v>15</v>
      </c>
      <c r="E2823" s="16" t="s">
        <v>2978</v>
      </c>
      <c r="F2823" s="30" t="s">
        <v>811</v>
      </c>
      <c r="G2823" s="30">
        <v>1001</v>
      </c>
      <c r="H2823" s="30">
        <v>4</v>
      </c>
      <c r="I2823" s="30">
        <v>3881.12</v>
      </c>
      <c r="J2823" s="38">
        <v>42841</v>
      </c>
      <c r="K2823" s="30">
        <v>5532</v>
      </c>
      <c r="L2823" s="19">
        <f>DAY(Таблица14[[#This Row],[Д/проводки]])</f>
        <v>16</v>
      </c>
      <c r="M2823" s="19">
        <f>MONTH(Таблица14[[#This Row],[Д/проводки]])</f>
        <v>4</v>
      </c>
      <c r="N2823" s="19">
        <f>YEAR(Таблица14[[#This Row],[Д/проводки]])</f>
        <v>2017</v>
      </c>
    </row>
    <row r="2824" spans="1:14" x14ac:dyDescent="0.25">
      <c r="A2824" s="30">
        <v>2034892</v>
      </c>
      <c r="B2824" s="30" t="s">
        <v>1020</v>
      </c>
      <c r="C2824" s="16" t="s">
        <v>3002</v>
      </c>
      <c r="D2824" s="16">
        <v>17</v>
      </c>
      <c r="E2824" s="16" t="s">
        <v>3001</v>
      </c>
      <c r="F2824" s="30" t="s">
        <v>810</v>
      </c>
      <c r="G2824" s="30">
        <v>1001</v>
      </c>
      <c r="H2824" s="30">
        <v>4</v>
      </c>
      <c r="I2824" s="30">
        <v>12847.44</v>
      </c>
      <c r="J2824" s="38">
        <v>42841</v>
      </c>
      <c r="K2824" s="30">
        <v>18760</v>
      </c>
      <c r="L2824" s="19">
        <f>DAY(Таблица14[[#This Row],[Д/проводки]])</f>
        <v>16</v>
      </c>
      <c r="M2824" s="19">
        <f>MONTH(Таблица14[[#This Row],[Д/проводки]])</f>
        <v>4</v>
      </c>
      <c r="N2824" s="19">
        <f>YEAR(Таблица14[[#This Row],[Д/проводки]])</f>
        <v>2017</v>
      </c>
    </row>
    <row r="2825" spans="1:14" x14ac:dyDescent="0.25">
      <c r="A2825" s="30">
        <v>39133</v>
      </c>
      <c r="B2825" s="30" t="s">
        <v>349</v>
      </c>
      <c r="C2825" s="16" t="s">
        <v>927</v>
      </c>
      <c r="D2825" s="16">
        <v>14</v>
      </c>
      <c r="E2825" s="16" t="s">
        <v>2941</v>
      </c>
      <c r="F2825" s="30" t="s">
        <v>810</v>
      </c>
      <c r="G2825" s="30">
        <v>1002</v>
      </c>
      <c r="H2825" s="30">
        <v>4</v>
      </c>
      <c r="I2825" s="30">
        <v>7152.56</v>
      </c>
      <c r="J2825" s="38">
        <v>42841</v>
      </c>
      <c r="K2825" s="30">
        <v>11160</v>
      </c>
      <c r="L2825" s="19">
        <f>DAY(Таблица14[[#This Row],[Д/проводки]])</f>
        <v>16</v>
      </c>
      <c r="M2825" s="19">
        <f>MONTH(Таблица14[[#This Row],[Д/проводки]])</f>
        <v>4</v>
      </c>
      <c r="N2825" s="19">
        <f>YEAR(Таблица14[[#This Row],[Д/проводки]])</f>
        <v>2017</v>
      </c>
    </row>
    <row r="2826" spans="1:14" x14ac:dyDescent="0.25">
      <c r="A2826" s="30">
        <v>405682</v>
      </c>
      <c r="B2826" s="30" t="s">
        <v>492</v>
      </c>
      <c r="C2826" s="16" t="s">
        <v>2635</v>
      </c>
      <c r="D2826" s="16">
        <v>15</v>
      </c>
      <c r="E2826" s="16" t="s">
        <v>2978</v>
      </c>
      <c r="F2826" s="30" t="s">
        <v>810</v>
      </c>
      <c r="G2826" s="30">
        <v>1002</v>
      </c>
      <c r="H2826" s="30">
        <v>4</v>
      </c>
      <c r="I2826" s="30">
        <v>9000</v>
      </c>
      <c r="J2826" s="38">
        <v>42841</v>
      </c>
      <c r="K2826" s="30">
        <v>13160</v>
      </c>
      <c r="L2826" s="19">
        <f>DAY(Таблица14[[#This Row],[Д/проводки]])</f>
        <v>16</v>
      </c>
      <c r="M2826" s="19">
        <f>MONTH(Таблица14[[#This Row],[Д/проводки]])</f>
        <v>4</v>
      </c>
      <c r="N2826" s="19">
        <f>YEAR(Таблица14[[#This Row],[Д/проводки]])</f>
        <v>2017</v>
      </c>
    </row>
    <row r="2827" spans="1:14" x14ac:dyDescent="0.25">
      <c r="A2827" s="30">
        <v>408783</v>
      </c>
      <c r="B2827" s="30" t="s">
        <v>73</v>
      </c>
      <c r="C2827" s="16" t="s">
        <v>904</v>
      </c>
      <c r="D2827" s="16">
        <v>14</v>
      </c>
      <c r="E2827" s="16" t="s">
        <v>2938</v>
      </c>
      <c r="F2827" s="30" t="s">
        <v>810</v>
      </c>
      <c r="G2827" s="30">
        <v>1002</v>
      </c>
      <c r="H2827" s="30">
        <v>4</v>
      </c>
      <c r="I2827" s="30">
        <v>7152.56</v>
      </c>
      <c r="J2827" s="38">
        <v>42841</v>
      </c>
      <c r="K2827" s="30">
        <v>11160</v>
      </c>
      <c r="L2827" s="19">
        <f>DAY(Таблица14[[#This Row],[Д/проводки]])</f>
        <v>16</v>
      </c>
      <c r="M2827" s="19">
        <f>MONTH(Таблица14[[#This Row],[Д/проводки]])</f>
        <v>4</v>
      </c>
      <c r="N2827" s="19">
        <f>YEAR(Таблица14[[#This Row],[Д/проводки]])</f>
        <v>2017</v>
      </c>
    </row>
    <row r="2828" spans="1:14" x14ac:dyDescent="0.25">
      <c r="A2828" s="30">
        <v>665693</v>
      </c>
      <c r="B2828" s="30" t="s">
        <v>71</v>
      </c>
      <c r="C2828" s="16" t="s">
        <v>904</v>
      </c>
      <c r="D2828" s="16">
        <v>14</v>
      </c>
      <c r="E2828" s="16" t="s">
        <v>2938</v>
      </c>
      <c r="F2828" s="30" t="s">
        <v>810</v>
      </c>
      <c r="G2828" s="30">
        <v>1002</v>
      </c>
      <c r="H2828" s="30">
        <v>4</v>
      </c>
      <c r="I2828" s="30">
        <v>6813.56</v>
      </c>
      <c r="J2828" s="38">
        <v>42841</v>
      </c>
      <c r="K2828" s="30">
        <v>11160</v>
      </c>
      <c r="L2828" s="19">
        <f>DAY(Таблица14[[#This Row],[Д/проводки]])</f>
        <v>16</v>
      </c>
      <c r="M2828" s="19">
        <f>MONTH(Таблица14[[#This Row],[Д/проводки]])</f>
        <v>4</v>
      </c>
      <c r="N2828" s="19">
        <f>YEAR(Таблица14[[#This Row],[Д/проводки]])</f>
        <v>2017</v>
      </c>
    </row>
    <row r="2829" spans="1:14" x14ac:dyDescent="0.25">
      <c r="A2829" s="30">
        <v>2039701</v>
      </c>
      <c r="B2829" s="30" t="s">
        <v>1037</v>
      </c>
      <c r="C2829" s="16" t="s">
        <v>3133</v>
      </c>
      <c r="D2829" s="16">
        <v>13</v>
      </c>
      <c r="E2829" s="16" t="s">
        <v>3206</v>
      </c>
      <c r="F2829" s="30" t="s">
        <v>811</v>
      </c>
      <c r="G2829" s="30">
        <v>1002</v>
      </c>
      <c r="H2829" s="30">
        <v>4</v>
      </c>
      <c r="I2829" s="30">
        <v>2029.28</v>
      </c>
      <c r="J2829" s="38">
        <v>42841</v>
      </c>
      <c r="K2829" s="30">
        <v>3000</v>
      </c>
      <c r="L2829" s="19">
        <f>DAY(Таблица14[[#This Row],[Д/проводки]])</f>
        <v>16</v>
      </c>
      <c r="M2829" s="19">
        <f>MONTH(Таблица14[[#This Row],[Д/проводки]])</f>
        <v>4</v>
      </c>
      <c r="N2829" s="19">
        <f>YEAR(Таблица14[[#This Row],[Д/проводки]])</f>
        <v>2017</v>
      </c>
    </row>
    <row r="2830" spans="1:14" x14ac:dyDescent="0.25">
      <c r="A2830" s="30">
        <v>408910</v>
      </c>
      <c r="B2830" s="30" t="s">
        <v>638</v>
      </c>
      <c r="C2830" s="16" t="s">
        <v>2988</v>
      </c>
      <c r="D2830" s="16">
        <v>16</v>
      </c>
      <c r="E2830" s="16" t="s">
        <v>2950</v>
      </c>
      <c r="F2830" s="30" t="s">
        <v>810</v>
      </c>
      <c r="G2830" s="30">
        <v>1001</v>
      </c>
      <c r="H2830" s="30">
        <v>4</v>
      </c>
      <c r="I2830" s="30">
        <v>10491.52</v>
      </c>
      <c r="J2830" s="38">
        <v>42842</v>
      </c>
      <c r="K2830" s="30">
        <v>15960</v>
      </c>
      <c r="L2830" s="19">
        <f>DAY(Таблица14[[#This Row],[Д/проводки]])</f>
        <v>17</v>
      </c>
      <c r="M2830" s="19">
        <f>MONTH(Таблица14[[#This Row],[Д/проводки]])</f>
        <v>4</v>
      </c>
      <c r="N2830" s="19">
        <f>YEAR(Таблица14[[#This Row],[Д/проводки]])</f>
        <v>2017</v>
      </c>
    </row>
    <row r="2831" spans="1:14" x14ac:dyDescent="0.25">
      <c r="A2831" s="30">
        <v>661899</v>
      </c>
      <c r="B2831" s="30" t="s">
        <v>314</v>
      </c>
      <c r="C2831" s="16" t="s">
        <v>927</v>
      </c>
      <c r="D2831" s="16">
        <v>14</v>
      </c>
      <c r="E2831" s="16" t="s">
        <v>2941</v>
      </c>
      <c r="F2831" s="30" t="s">
        <v>810</v>
      </c>
      <c r="G2831" s="30">
        <v>1002</v>
      </c>
      <c r="H2831" s="30">
        <v>4</v>
      </c>
      <c r="I2831" s="30">
        <v>6813.56</v>
      </c>
      <c r="J2831" s="38">
        <v>42842</v>
      </c>
      <c r="K2831" s="30">
        <v>11160</v>
      </c>
      <c r="L2831" s="19">
        <f>DAY(Таблица14[[#This Row],[Д/проводки]])</f>
        <v>17</v>
      </c>
      <c r="M2831" s="19">
        <f>MONTH(Таблица14[[#This Row],[Д/проводки]])</f>
        <v>4</v>
      </c>
      <c r="N2831" s="19">
        <f>YEAR(Таблица14[[#This Row],[Д/проводки]])</f>
        <v>2017</v>
      </c>
    </row>
    <row r="2832" spans="1:14" x14ac:dyDescent="0.25">
      <c r="A2832" s="30">
        <v>876259</v>
      </c>
      <c r="B2832" s="30" t="s">
        <v>887</v>
      </c>
      <c r="C2832" s="16" t="s">
        <v>2954</v>
      </c>
      <c r="D2832" s="16">
        <v>15</v>
      </c>
      <c r="E2832" s="16" t="s">
        <v>2937</v>
      </c>
      <c r="F2832" s="30" t="s">
        <v>811</v>
      </c>
      <c r="G2832" s="30">
        <v>1002</v>
      </c>
      <c r="H2832" s="30">
        <v>2</v>
      </c>
      <c r="I2832" s="30">
        <v>2021.78</v>
      </c>
      <c r="J2832" s="38">
        <v>42842</v>
      </c>
      <c r="K2832" s="30">
        <v>2974</v>
      </c>
      <c r="L2832" s="19">
        <f>DAY(Таблица14[[#This Row],[Д/проводки]])</f>
        <v>17</v>
      </c>
      <c r="M2832" s="19">
        <f>MONTH(Таблица14[[#This Row],[Д/проводки]])</f>
        <v>4</v>
      </c>
      <c r="N2832" s="19">
        <f>YEAR(Таблица14[[#This Row],[Д/проводки]])</f>
        <v>2017</v>
      </c>
    </row>
    <row r="2833" spans="1:14" x14ac:dyDescent="0.25">
      <c r="A2833" s="30">
        <v>665966</v>
      </c>
      <c r="B2833" s="30" t="s">
        <v>2502</v>
      </c>
      <c r="C2833" s="16" t="s">
        <v>2645</v>
      </c>
      <c r="D2833" s="16">
        <v>15</v>
      </c>
      <c r="E2833" s="16" t="s">
        <v>2937</v>
      </c>
      <c r="F2833" s="30" t="s">
        <v>810</v>
      </c>
      <c r="G2833" s="30">
        <v>1002</v>
      </c>
      <c r="H2833" s="30">
        <v>4</v>
      </c>
      <c r="I2833" s="30">
        <v>8288.1200000000008</v>
      </c>
      <c r="J2833" s="38">
        <v>42843</v>
      </c>
      <c r="K2833" s="30">
        <v>13160</v>
      </c>
      <c r="L2833" s="19">
        <f>DAY(Таблица14[[#This Row],[Д/проводки]])</f>
        <v>18</v>
      </c>
      <c r="M2833" s="19">
        <f>MONTH(Таблица14[[#This Row],[Д/проводки]])</f>
        <v>4</v>
      </c>
      <c r="N2833" s="19">
        <f>YEAR(Таблица14[[#This Row],[Д/проводки]])</f>
        <v>2017</v>
      </c>
    </row>
    <row r="2834" spans="1:14" x14ac:dyDescent="0.25">
      <c r="A2834" s="30">
        <v>12454158</v>
      </c>
      <c r="B2834" s="30" t="s">
        <v>3218</v>
      </c>
      <c r="C2834" s="16" t="s">
        <v>3218</v>
      </c>
      <c r="D2834" s="16" t="s">
        <v>3218</v>
      </c>
      <c r="E2834" s="16" t="s">
        <v>3218</v>
      </c>
      <c r="F2834" s="16" t="s">
        <v>3218</v>
      </c>
      <c r="G2834" s="30">
        <v>1002</v>
      </c>
      <c r="H2834" s="30">
        <v>4</v>
      </c>
      <c r="I2834" s="30">
        <v>10091.200000000001</v>
      </c>
      <c r="J2834" s="38">
        <v>42843</v>
      </c>
      <c r="K2834" s="30">
        <v>13376</v>
      </c>
      <c r="L2834" s="19">
        <f>DAY(Таблица14[[#This Row],[Д/проводки]])</f>
        <v>18</v>
      </c>
      <c r="M2834" s="19">
        <f>MONTH(Таблица14[[#This Row],[Д/проводки]])</f>
        <v>4</v>
      </c>
      <c r="N2834" s="19">
        <f>YEAR(Таблица14[[#This Row],[Д/проводки]])</f>
        <v>2017</v>
      </c>
    </row>
    <row r="2835" spans="1:14" x14ac:dyDescent="0.25">
      <c r="A2835" s="30">
        <v>40303</v>
      </c>
      <c r="B2835" s="30" t="s">
        <v>139</v>
      </c>
      <c r="C2835" s="16" t="s">
        <v>2947</v>
      </c>
      <c r="D2835" s="16">
        <v>15</v>
      </c>
      <c r="E2835" s="16" t="s">
        <v>2937</v>
      </c>
      <c r="F2835" s="30" t="s">
        <v>810</v>
      </c>
      <c r="G2835" s="30">
        <v>1001</v>
      </c>
      <c r="H2835" s="30">
        <v>4</v>
      </c>
      <c r="I2835" s="30">
        <v>8440.68</v>
      </c>
      <c r="J2835" s="38">
        <v>42844</v>
      </c>
      <c r="K2835" s="30">
        <v>13160</v>
      </c>
      <c r="L2835" s="19">
        <f>DAY(Таблица14[[#This Row],[Д/проводки]])</f>
        <v>19</v>
      </c>
      <c r="M2835" s="19">
        <f>MONTH(Таблица14[[#This Row],[Д/проводки]])</f>
        <v>4</v>
      </c>
      <c r="N2835" s="19">
        <f>YEAR(Таблица14[[#This Row],[Д/проводки]])</f>
        <v>2017</v>
      </c>
    </row>
    <row r="2836" spans="1:14" x14ac:dyDescent="0.25">
      <c r="A2836" s="30">
        <v>2039700</v>
      </c>
      <c r="B2836" s="30" t="s">
        <v>1035</v>
      </c>
      <c r="C2836" s="16" t="s">
        <v>2963</v>
      </c>
      <c r="D2836" s="16">
        <v>15</v>
      </c>
      <c r="E2836" s="16" t="s">
        <v>2937</v>
      </c>
      <c r="F2836" s="30" t="s">
        <v>811</v>
      </c>
      <c r="G2836" s="30">
        <v>1001</v>
      </c>
      <c r="H2836" s="30">
        <v>4</v>
      </c>
      <c r="I2836" s="30">
        <v>4179.8</v>
      </c>
      <c r="J2836" s="38">
        <v>42844</v>
      </c>
      <c r="K2836" s="30">
        <v>5908</v>
      </c>
      <c r="L2836" s="19">
        <f>DAY(Таблица14[[#This Row],[Д/проводки]])</f>
        <v>19</v>
      </c>
      <c r="M2836" s="19">
        <f>MONTH(Таблица14[[#This Row],[Д/проводки]])</f>
        <v>4</v>
      </c>
      <c r="N2836" s="19">
        <f>YEAR(Таблица14[[#This Row],[Д/проводки]])</f>
        <v>2017</v>
      </c>
    </row>
    <row r="2837" spans="1:14" x14ac:dyDescent="0.25">
      <c r="A2837" s="30">
        <v>2039703</v>
      </c>
      <c r="B2837" s="30" t="s">
        <v>1042</v>
      </c>
      <c r="C2837" s="16" t="s">
        <v>927</v>
      </c>
      <c r="D2837" s="16">
        <v>14</v>
      </c>
      <c r="E2837" s="16" t="s">
        <v>2941</v>
      </c>
      <c r="F2837" s="30" t="s">
        <v>811</v>
      </c>
      <c r="G2837" s="30">
        <v>1001</v>
      </c>
      <c r="H2837" s="30">
        <v>2</v>
      </c>
      <c r="I2837" s="30">
        <v>1250.8</v>
      </c>
      <c r="J2837" s="38">
        <v>42844</v>
      </c>
      <c r="K2837" s="30">
        <v>1840</v>
      </c>
      <c r="L2837" s="19">
        <f>DAY(Таблица14[[#This Row],[Д/проводки]])</f>
        <v>19</v>
      </c>
      <c r="M2837" s="19">
        <f>MONTH(Таблица14[[#This Row],[Д/проводки]])</f>
        <v>4</v>
      </c>
      <c r="N2837" s="19">
        <f>YEAR(Таблица14[[#This Row],[Д/проводки]])</f>
        <v>2017</v>
      </c>
    </row>
    <row r="2838" spans="1:14" x14ac:dyDescent="0.25">
      <c r="A2838" s="30">
        <v>12448306</v>
      </c>
      <c r="B2838" s="30" t="s">
        <v>3218</v>
      </c>
      <c r="C2838" s="16" t="s">
        <v>3218</v>
      </c>
      <c r="D2838" s="16" t="s">
        <v>3218</v>
      </c>
      <c r="E2838" s="16" t="s">
        <v>3218</v>
      </c>
      <c r="F2838" s="16" t="s">
        <v>3218</v>
      </c>
      <c r="G2838" s="30">
        <v>1001</v>
      </c>
      <c r="H2838" s="30">
        <v>4</v>
      </c>
      <c r="I2838" s="30">
        <v>10067.6</v>
      </c>
      <c r="J2838" s="38">
        <v>42844</v>
      </c>
      <c r="K2838" s="30">
        <v>13392</v>
      </c>
      <c r="L2838" s="19">
        <f>DAY(Таблица14[[#This Row],[Д/проводки]])</f>
        <v>19</v>
      </c>
      <c r="M2838" s="19">
        <f>MONTH(Таблица14[[#This Row],[Д/проводки]])</f>
        <v>4</v>
      </c>
      <c r="N2838" s="19">
        <f>YEAR(Таблица14[[#This Row],[Д/проводки]])</f>
        <v>2017</v>
      </c>
    </row>
    <row r="2839" spans="1:14" x14ac:dyDescent="0.25">
      <c r="A2839" s="30">
        <v>2039699</v>
      </c>
      <c r="B2839" s="30" t="s">
        <v>1033</v>
      </c>
      <c r="C2839" s="16" t="s">
        <v>904</v>
      </c>
      <c r="D2839" s="16">
        <v>14</v>
      </c>
      <c r="E2839" s="16" t="s">
        <v>2938</v>
      </c>
      <c r="F2839" s="30" t="s">
        <v>811</v>
      </c>
      <c r="G2839" s="30">
        <v>1002</v>
      </c>
      <c r="H2839" s="30">
        <v>4</v>
      </c>
      <c r="I2839" s="30">
        <v>3559.01</v>
      </c>
      <c r="J2839" s="38">
        <v>42844</v>
      </c>
      <c r="K2839" s="30">
        <v>5372</v>
      </c>
      <c r="L2839" s="19">
        <f>DAY(Таблица14[[#This Row],[Д/проводки]])</f>
        <v>19</v>
      </c>
      <c r="M2839" s="19">
        <f>MONTH(Таблица14[[#This Row],[Д/проводки]])</f>
        <v>4</v>
      </c>
      <c r="N2839" s="19">
        <f>YEAR(Таблица14[[#This Row],[Д/проводки]])</f>
        <v>2017</v>
      </c>
    </row>
    <row r="2840" spans="1:14" x14ac:dyDescent="0.25">
      <c r="A2840" s="30">
        <v>12451592</v>
      </c>
      <c r="B2840" s="30" t="s">
        <v>3218</v>
      </c>
      <c r="C2840" s="16" t="s">
        <v>3218</v>
      </c>
      <c r="D2840" s="16" t="s">
        <v>3218</v>
      </c>
      <c r="E2840" s="16" t="s">
        <v>3218</v>
      </c>
      <c r="F2840" s="16" t="s">
        <v>3218</v>
      </c>
      <c r="G2840" s="30">
        <v>1002</v>
      </c>
      <c r="H2840" s="30">
        <v>4</v>
      </c>
      <c r="I2840" s="30">
        <v>14644</v>
      </c>
      <c r="J2840" s="38">
        <v>42844</v>
      </c>
      <c r="K2840" s="30">
        <v>18900</v>
      </c>
      <c r="L2840" s="19">
        <f>DAY(Таблица14[[#This Row],[Д/проводки]])</f>
        <v>19</v>
      </c>
      <c r="M2840" s="19">
        <f>MONTH(Таблица14[[#This Row],[Д/проводки]])</f>
        <v>4</v>
      </c>
      <c r="N2840" s="19">
        <f>YEAR(Таблица14[[#This Row],[Д/проводки]])</f>
        <v>2017</v>
      </c>
    </row>
    <row r="2841" spans="1:14" x14ac:dyDescent="0.25">
      <c r="A2841" s="30">
        <v>12456167</v>
      </c>
      <c r="B2841" s="30" t="s">
        <v>3218</v>
      </c>
      <c r="C2841" s="16" t="s">
        <v>3218</v>
      </c>
      <c r="D2841" s="16" t="s">
        <v>3218</v>
      </c>
      <c r="E2841" s="16" t="s">
        <v>3218</v>
      </c>
      <c r="F2841" s="16" t="s">
        <v>3218</v>
      </c>
      <c r="G2841" s="30">
        <v>1002</v>
      </c>
      <c r="H2841" s="30">
        <v>4</v>
      </c>
      <c r="I2841" s="30">
        <v>8494.7999999999993</v>
      </c>
      <c r="J2841" s="38">
        <v>42844</v>
      </c>
      <c r="K2841" s="30">
        <v>10664</v>
      </c>
      <c r="L2841" s="19">
        <f>DAY(Таблица14[[#This Row],[Д/проводки]])</f>
        <v>19</v>
      </c>
      <c r="M2841" s="19">
        <f>MONTH(Таблица14[[#This Row],[Д/проводки]])</f>
        <v>4</v>
      </c>
      <c r="N2841" s="19">
        <f>YEAR(Таблица14[[#This Row],[Д/проводки]])</f>
        <v>2017</v>
      </c>
    </row>
    <row r="2842" spans="1:14" x14ac:dyDescent="0.25">
      <c r="A2842" s="30">
        <v>12457543</v>
      </c>
      <c r="B2842" s="30" t="s">
        <v>3218</v>
      </c>
      <c r="C2842" s="16" t="s">
        <v>3218</v>
      </c>
      <c r="D2842" s="16" t="s">
        <v>3218</v>
      </c>
      <c r="E2842" s="16" t="s">
        <v>3218</v>
      </c>
      <c r="F2842" s="16" t="s">
        <v>3218</v>
      </c>
      <c r="G2842" s="30">
        <v>1002</v>
      </c>
      <c r="H2842" s="30">
        <v>4</v>
      </c>
      <c r="I2842" s="30">
        <v>19037.2</v>
      </c>
      <c r="J2842" s="38">
        <v>42844</v>
      </c>
      <c r="K2842" s="30">
        <v>24568</v>
      </c>
      <c r="L2842" s="19">
        <f>DAY(Таблица14[[#This Row],[Д/проводки]])</f>
        <v>19</v>
      </c>
      <c r="M2842" s="19">
        <f>MONTH(Таблица14[[#This Row],[Д/проводки]])</f>
        <v>4</v>
      </c>
      <c r="N2842" s="19">
        <f>YEAR(Таблица14[[#This Row],[Д/проводки]])</f>
        <v>2017</v>
      </c>
    </row>
    <row r="2843" spans="1:14" x14ac:dyDescent="0.25">
      <c r="A2843" s="30">
        <v>445811</v>
      </c>
      <c r="B2843" s="30" t="s">
        <v>921</v>
      </c>
      <c r="C2843" s="16" t="s">
        <v>3133</v>
      </c>
      <c r="D2843" s="16">
        <v>13</v>
      </c>
      <c r="E2843" s="16" t="s">
        <v>3206</v>
      </c>
      <c r="F2843" s="30" t="s">
        <v>811</v>
      </c>
      <c r="G2843" s="30">
        <v>1001</v>
      </c>
      <c r="H2843" s="30">
        <v>4</v>
      </c>
      <c r="I2843" s="30">
        <v>2021.8</v>
      </c>
      <c r="J2843" s="38">
        <v>42845</v>
      </c>
      <c r="K2843" s="30">
        <v>2848</v>
      </c>
      <c r="L2843" s="19">
        <f>DAY(Таблица14[[#This Row],[Д/проводки]])</f>
        <v>20</v>
      </c>
      <c r="M2843" s="19">
        <f>MONTH(Таблица14[[#This Row],[Д/проводки]])</f>
        <v>4</v>
      </c>
      <c r="N2843" s="19">
        <f>YEAR(Таблица14[[#This Row],[Д/проводки]])</f>
        <v>2017</v>
      </c>
    </row>
    <row r="2844" spans="1:14" x14ac:dyDescent="0.25">
      <c r="A2844" s="30">
        <v>665960</v>
      </c>
      <c r="B2844" s="30" t="s">
        <v>245</v>
      </c>
      <c r="C2844" s="16" t="s">
        <v>2966</v>
      </c>
      <c r="D2844" s="16">
        <v>15</v>
      </c>
      <c r="E2844" s="16" t="s">
        <v>2948</v>
      </c>
      <c r="F2844" s="30" t="s">
        <v>810</v>
      </c>
      <c r="G2844" s="30">
        <v>1001</v>
      </c>
      <c r="H2844" s="30">
        <v>4</v>
      </c>
      <c r="I2844" s="30">
        <v>8576.2800000000007</v>
      </c>
      <c r="J2844" s="38">
        <v>42845</v>
      </c>
      <c r="K2844" s="30">
        <v>13160</v>
      </c>
      <c r="L2844" s="19">
        <f>DAY(Таблица14[[#This Row],[Д/проводки]])</f>
        <v>20</v>
      </c>
      <c r="M2844" s="19">
        <f>MONTH(Таблица14[[#This Row],[Д/проводки]])</f>
        <v>4</v>
      </c>
      <c r="N2844" s="19">
        <f>YEAR(Таблица14[[#This Row],[Д/проводки]])</f>
        <v>2017</v>
      </c>
    </row>
    <row r="2845" spans="1:14" x14ac:dyDescent="0.25">
      <c r="A2845" s="30">
        <v>2039702</v>
      </c>
      <c r="B2845" s="30" t="s">
        <v>1039</v>
      </c>
      <c r="C2845" s="16" t="s">
        <v>3129</v>
      </c>
      <c r="D2845" s="16">
        <v>13</v>
      </c>
      <c r="E2845" s="16" t="s">
        <v>3206</v>
      </c>
      <c r="F2845" s="30" t="s">
        <v>811</v>
      </c>
      <c r="G2845" s="30">
        <v>1001</v>
      </c>
      <c r="H2845" s="30">
        <v>6</v>
      </c>
      <c r="I2845" s="30">
        <v>3158.88</v>
      </c>
      <c r="J2845" s="38">
        <v>42845</v>
      </c>
      <c r="K2845" s="30">
        <v>4662</v>
      </c>
      <c r="L2845" s="19">
        <f>DAY(Таблица14[[#This Row],[Д/проводки]])</f>
        <v>20</v>
      </c>
      <c r="M2845" s="19">
        <f>MONTH(Таблица14[[#This Row],[Д/проводки]])</f>
        <v>4</v>
      </c>
      <c r="N2845" s="19">
        <f>YEAR(Таблица14[[#This Row],[Д/проводки]])</f>
        <v>2017</v>
      </c>
    </row>
    <row r="2846" spans="1:14" x14ac:dyDescent="0.25">
      <c r="A2846" s="30">
        <v>2039704</v>
      </c>
      <c r="B2846" s="30" t="s">
        <v>1041</v>
      </c>
      <c r="C2846" s="16" t="s">
        <v>899</v>
      </c>
      <c r="D2846" s="16">
        <v>14</v>
      </c>
      <c r="E2846" s="16" t="s">
        <v>2938</v>
      </c>
      <c r="F2846" s="30" t="s">
        <v>811</v>
      </c>
      <c r="G2846" s="30">
        <v>1001</v>
      </c>
      <c r="H2846" s="30">
        <v>4</v>
      </c>
      <c r="I2846" s="30">
        <v>3438.96</v>
      </c>
      <c r="J2846" s="38">
        <v>42845</v>
      </c>
      <c r="K2846" s="30">
        <v>4988</v>
      </c>
      <c r="L2846" s="19">
        <f>DAY(Таблица14[[#This Row],[Д/проводки]])</f>
        <v>20</v>
      </c>
      <c r="M2846" s="19">
        <f>MONTH(Таблица14[[#This Row],[Д/проводки]])</f>
        <v>4</v>
      </c>
      <c r="N2846" s="19">
        <f>YEAR(Таблица14[[#This Row],[Д/проводки]])</f>
        <v>2017</v>
      </c>
    </row>
    <row r="2847" spans="1:14" x14ac:dyDescent="0.25">
      <c r="A2847" s="30">
        <v>2039700</v>
      </c>
      <c r="B2847" s="30" t="s">
        <v>1035</v>
      </c>
      <c r="C2847" s="16" t="s">
        <v>2963</v>
      </c>
      <c r="D2847" s="16">
        <v>15</v>
      </c>
      <c r="E2847" s="16" t="s">
        <v>2937</v>
      </c>
      <c r="F2847" s="30" t="s">
        <v>811</v>
      </c>
      <c r="G2847" s="30">
        <v>1002</v>
      </c>
      <c r="H2847" s="30">
        <v>4</v>
      </c>
      <c r="I2847" s="30">
        <v>4163.68</v>
      </c>
      <c r="J2847" s="38">
        <v>42845</v>
      </c>
      <c r="K2847" s="30">
        <v>5908</v>
      </c>
      <c r="L2847" s="19">
        <f>DAY(Таблица14[[#This Row],[Д/проводки]])</f>
        <v>20</v>
      </c>
      <c r="M2847" s="19">
        <f>MONTH(Таблица14[[#This Row],[Д/проводки]])</f>
        <v>4</v>
      </c>
      <c r="N2847" s="19">
        <f>YEAR(Таблица14[[#This Row],[Д/проводки]])</f>
        <v>2017</v>
      </c>
    </row>
    <row r="2848" spans="1:14" x14ac:dyDescent="0.25">
      <c r="A2848" s="30">
        <v>487232</v>
      </c>
      <c r="B2848" s="30" t="s">
        <v>921</v>
      </c>
      <c r="C2848" s="16" t="s">
        <v>3133</v>
      </c>
      <c r="D2848" s="16">
        <v>13</v>
      </c>
      <c r="E2848" s="16" t="s">
        <v>3206</v>
      </c>
      <c r="F2848" s="30" t="s">
        <v>811</v>
      </c>
      <c r="G2848" s="30">
        <v>1001</v>
      </c>
      <c r="H2848" s="30">
        <v>2</v>
      </c>
      <c r="I2848" s="30">
        <v>1053.58</v>
      </c>
      <c r="J2848" s="38">
        <v>42846</v>
      </c>
      <c r="K2848" s="30">
        <v>1554</v>
      </c>
      <c r="L2848" s="19">
        <f>DAY(Таблица14[[#This Row],[Д/проводки]])</f>
        <v>21</v>
      </c>
      <c r="M2848" s="19">
        <f>MONTH(Таблица14[[#This Row],[Д/проводки]])</f>
        <v>4</v>
      </c>
      <c r="N2848" s="19">
        <f>YEAR(Таблица14[[#This Row],[Д/проводки]])</f>
        <v>2017</v>
      </c>
    </row>
    <row r="2849" spans="1:14" x14ac:dyDescent="0.25">
      <c r="A2849" s="30">
        <v>12455844</v>
      </c>
      <c r="B2849" s="30" t="s">
        <v>3218</v>
      </c>
      <c r="C2849" s="16" t="s">
        <v>3218</v>
      </c>
      <c r="D2849" s="16" t="s">
        <v>3218</v>
      </c>
      <c r="E2849" s="16" t="s">
        <v>3218</v>
      </c>
      <c r="F2849" s="16" t="s">
        <v>3218</v>
      </c>
      <c r="G2849" s="30">
        <v>1001</v>
      </c>
      <c r="H2849" s="30">
        <v>4</v>
      </c>
      <c r="I2849" s="30">
        <v>6244.8</v>
      </c>
      <c r="J2849" s="38">
        <v>42846</v>
      </c>
      <c r="K2849" s="30">
        <v>8080</v>
      </c>
      <c r="L2849" s="19">
        <f>DAY(Таблица14[[#This Row],[Д/проводки]])</f>
        <v>21</v>
      </c>
      <c r="M2849" s="19">
        <f>MONTH(Таблица14[[#This Row],[Д/проводки]])</f>
        <v>4</v>
      </c>
      <c r="N2849" s="19">
        <f>YEAR(Таблица14[[#This Row],[Д/проводки]])</f>
        <v>2017</v>
      </c>
    </row>
    <row r="2850" spans="1:14" x14ac:dyDescent="0.25">
      <c r="A2850" s="30">
        <v>487232</v>
      </c>
      <c r="B2850" s="30" t="s">
        <v>921</v>
      </c>
      <c r="C2850" s="16" t="s">
        <v>3133</v>
      </c>
      <c r="D2850" s="16">
        <v>13</v>
      </c>
      <c r="E2850" s="16" t="s">
        <v>3206</v>
      </c>
      <c r="F2850" s="30" t="s">
        <v>811</v>
      </c>
      <c r="G2850" s="30">
        <v>1002</v>
      </c>
      <c r="H2850" s="30">
        <v>4</v>
      </c>
      <c r="I2850" s="30">
        <v>2099.08</v>
      </c>
      <c r="J2850" s="38">
        <v>42846</v>
      </c>
      <c r="K2850" s="30">
        <v>3108</v>
      </c>
      <c r="L2850" s="19">
        <f>DAY(Таблица14[[#This Row],[Д/проводки]])</f>
        <v>21</v>
      </c>
      <c r="M2850" s="19">
        <f>MONTH(Таблица14[[#This Row],[Д/проводки]])</f>
        <v>4</v>
      </c>
      <c r="N2850" s="19">
        <f>YEAR(Таблица14[[#This Row],[Д/проводки]])</f>
        <v>2017</v>
      </c>
    </row>
    <row r="2851" spans="1:14" x14ac:dyDescent="0.25">
      <c r="A2851" s="30">
        <v>12456142</v>
      </c>
      <c r="B2851" s="30" t="s">
        <v>3218</v>
      </c>
      <c r="C2851" s="16" t="s">
        <v>3218</v>
      </c>
      <c r="D2851" s="16" t="s">
        <v>3218</v>
      </c>
      <c r="E2851" s="16" t="s">
        <v>3218</v>
      </c>
      <c r="F2851" s="16" t="s">
        <v>3218</v>
      </c>
      <c r="G2851" s="30">
        <v>1002</v>
      </c>
      <c r="H2851" s="30">
        <v>4</v>
      </c>
      <c r="I2851" s="30">
        <v>3492.88</v>
      </c>
      <c r="J2851" s="38">
        <v>42846</v>
      </c>
      <c r="K2851" s="30">
        <v>5200</v>
      </c>
      <c r="L2851" s="19">
        <f>DAY(Таблица14[[#This Row],[Д/проводки]])</f>
        <v>21</v>
      </c>
      <c r="M2851" s="19">
        <f>MONTH(Таблица14[[#This Row],[Д/проводки]])</f>
        <v>4</v>
      </c>
      <c r="N2851" s="19">
        <f>YEAR(Таблица14[[#This Row],[Д/проводки]])</f>
        <v>2017</v>
      </c>
    </row>
    <row r="2852" spans="1:14" x14ac:dyDescent="0.25">
      <c r="A2852" s="30">
        <v>40147</v>
      </c>
      <c r="B2852" s="30" t="s">
        <v>181</v>
      </c>
      <c r="C2852" s="16" t="s">
        <v>2954</v>
      </c>
      <c r="D2852" s="16">
        <v>15</v>
      </c>
      <c r="E2852" s="16" t="s">
        <v>2937</v>
      </c>
      <c r="F2852" s="30" t="s">
        <v>810</v>
      </c>
      <c r="G2852" s="30">
        <v>1001</v>
      </c>
      <c r="H2852" s="30">
        <v>4</v>
      </c>
      <c r="I2852" s="30">
        <v>8073.44</v>
      </c>
      <c r="J2852" s="38">
        <v>42847</v>
      </c>
      <c r="K2852" s="30">
        <v>13160</v>
      </c>
      <c r="L2852" s="19">
        <f>DAY(Таблица14[[#This Row],[Д/проводки]])</f>
        <v>22</v>
      </c>
      <c r="M2852" s="19">
        <f>MONTH(Таблица14[[#This Row],[Д/проводки]])</f>
        <v>4</v>
      </c>
      <c r="N2852" s="19">
        <f>YEAR(Таблица14[[#This Row],[Д/проводки]])</f>
        <v>2017</v>
      </c>
    </row>
    <row r="2853" spans="1:14" x14ac:dyDescent="0.25">
      <c r="A2853" s="30">
        <v>828789</v>
      </c>
      <c r="B2853" s="30" t="s">
        <v>690</v>
      </c>
      <c r="C2853" s="16" t="s">
        <v>877</v>
      </c>
      <c r="D2853" s="16">
        <v>16</v>
      </c>
      <c r="E2853" s="16" t="s">
        <v>2950</v>
      </c>
      <c r="F2853" s="30" t="s">
        <v>810</v>
      </c>
      <c r="G2853" s="30">
        <v>1001</v>
      </c>
      <c r="H2853" s="30">
        <v>4</v>
      </c>
      <c r="I2853" s="30">
        <v>10491.36</v>
      </c>
      <c r="J2853" s="38">
        <v>42847</v>
      </c>
      <c r="K2853" s="30">
        <v>15960</v>
      </c>
      <c r="L2853" s="19">
        <f>DAY(Таблица14[[#This Row],[Д/проводки]])</f>
        <v>22</v>
      </c>
      <c r="M2853" s="19">
        <f>MONTH(Таблица14[[#This Row],[Д/проводки]])</f>
        <v>4</v>
      </c>
      <c r="N2853" s="19">
        <f>YEAR(Таблица14[[#This Row],[Д/проводки]])</f>
        <v>2017</v>
      </c>
    </row>
    <row r="2854" spans="1:14" x14ac:dyDescent="0.25">
      <c r="A2854" s="30">
        <v>895247</v>
      </c>
      <c r="B2854" s="30" t="s">
        <v>917</v>
      </c>
      <c r="C2854" s="16" t="s">
        <v>918</v>
      </c>
      <c r="D2854" s="16">
        <v>16</v>
      </c>
      <c r="E2854" s="16" t="s">
        <v>2970</v>
      </c>
      <c r="F2854" s="30" t="s">
        <v>811</v>
      </c>
      <c r="G2854" s="30">
        <v>1001</v>
      </c>
      <c r="H2854" s="30">
        <v>4</v>
      </c>
      <c r="I2854" s="30">
        <v>5732.08</v>
      </c>
      <c r="J2854" s="38">
        <v>42847</v>
      </c>
      <c r="K2854" s="30">
        <v>8112</v>
      </c>
      <c r="L2854" s="19">
        <f>DAY(Таблица14[[#This Row],[Д/проводки]])</f>
        <v>22</v>
      </c>
      <c r="M2854" s="19">
        <f>MONTH(Таблица14[[#This Row],[Д/проводки]])</f>
        <v>4</v>
      </c>
      <c r="N2854" s="19">
        <f>YEAR(Таблица14[[#This Row],[Д/проводки]])</f>
        <v>2017</v>
      </c>
    </row>
    <row r="2855" spans="1:14" x14ac:dyDescent="0.25">
      <c r="A2855" s="30">
        <v>940253</v>
      </c>
      <c r="B2855" s="30" t="s">
        <v>888</v>
      </c>
      <c r="C2855" s="16" t="s">
        <v>2954</v>
      </c>
      <c r="D2855" s="16">
        <v>15</v>
      </c>
      <c r="E2855" s="16" t="s">
        <v>2937</v>
      </c>
      <c r="F2855" s="30" t="s">
        <v>811</v>
      </c>
      <c r="G2855" s="30">
        <v>1001</v>
      </c>
      <c r="H2855" s="30">
        <v>4</v>
      </c>
      <c r="I2855" s="30">
        <v>4217.12</v>
      </c>
      <c r="J2855" s="38">
        <v>42847</v>
      </c>
      <c r="K2855" s="30">
        <v>6220</v>
      </c>
      <c r="L2855" s="19">
        <f>DAY(Таблица14[[#This Row],[Д/проводки]])</f>
        <v>22</v>
      </c>
      <c r="M2855" s="19">
        <f>MONTH(Таблица14[[#This Row],[Д/проводки]])</f>
        <v>4</v>
      </c>
      <c r="N2855" s="19">
        <f>YEAR(Таблица14[[#This Row],[Д/проводки]])</f>
        <v>2017</v>
      </c>
    </row>
    <row r="2856" spans="1:14" x14ac:dyDescent="0.25">
      <c r="A2856" s="30">
        <v>938847</v>
      </c>
      <c r="B2856" s="30" t="s">
        <v>631</v>
      </c>
      <c r="C2856" s="16" t="s">
        <v>2987</v>
      </c>
      <c r="D2856" s="16">
        <v>16</v>
      </c>
      <c r="E2856" s="16" t="s">
        <v>2950</v>
      </c>
      <c r="F2856" s="30" t="s">
        <v>810</v>
      </c>
      <c r="G2856" s="30">
        <v>1002</v>
      </c>
      <c r="H2856" s="30">
        <v>4</v>
      </c>
      <c r="I2856" s="30">
        <v>10488.4</v>
      </c>
      <c r="J2856" s="38">
        <v>42847</v>
      </c>
      <c r="K2856" s="30">
        <v>15960</v>
      </c>
      <c r="L2856" s="19">
        <f>DAY(Таблица14[[#This Row],[Д/проводки]])</f>
        <v>22</v>
      </c>
      <c r="M2856" s="19">
        <f>MONTH(Таблица14[[#This Row],[Д/проводки]])</f>
        <v>4</v>
      </c>
      <c r="N2856" s="19">
        <f>YEAR(Таблица14[[#This Row],[Д/проводки]])</f>
        <v>2017</v>
      </c>
    </row>
    <row r="2857" spans="1:14" x14ac:dyDescent="0.25">
      <c r="A2857" s="30">
        <v>2039702</v>
      </c>
      <c r="B2857" s="30" t="s">
        <v>1039</v>
      </c>
      <c r="C2857" s="16" t="s">
        <v>3129</v>
      </c>
      <c r="D2857" s="16">
        <v>13</v>
      </c>
      <c r="E2857" s="16" t="s">
        <v>3206</v>
      </c>
      <c r="F2857" s="30" t="s">
        <v>811</v>
      </c>
      <c r="G2857" s="30">
        <v>1002</v>
      </c>
      <c r="H2857" s="30">
        <v>4</v>
      </c>
      <c r="I2857" s="30">
        <v>2065.16</v>
      </c>
      <c r="J2857" s="38">
        <v>42847</v>
      </c>
      <c r="K2857" s="30">
        <v>3108</v>
      </c>
      <c r="L2857" s="19">
        <f>DAY(Таблица14[[#This Row],[Д/проводки]])</f>
        <v>22</v>
      </c>
      <c r="M2857" s="19">
        <f>MONTH(Таблица14[[#This Row],[Д/проводки]])</f>
        <v>4</v>
      </c>
      <c r="N2857" s="19">
        <f>YEAR(Таблица14[[#This Row],[Д/проводки]])</f>
        <v>2017</v>
      </c>
    </row>
    <row r="2858" spans="1:14" x14ac:dyDescent="0.25">
      <c r="A2858" s="30">
        <v>759260</v>
      </c>
      <c r="B2858" s="30" t="s">
        <v>460</v>
      </c>
      <c r="C2858" s="16" t="s">
        <v>2648</v>
      </c>
      <c r="D2858" s="16">
        <v>16</v>
      </c>
      <c r="E2858" s="16" t="s">
        <v>2974</v>
      </c>
      <c r="F2858" s="30" t="s">
        <v>810</v>
      </c>
      <c r="G2858" s="30">
        <v>1001</v>
      </c>
      <c r="H2858" s="30">
        <v>4</v>
      </c>
      <c r="I2858" s="30">
        <v>10491.52</v>
      </c>
      <c r="J2858" s="38">
        <v>42848</v>
      </c>
      <c r="K2858" s="30">
        <v>15960</v>
      </c>
      <c r="L2858" s="19">
        <f>DAY(Таблица14[[#This Row],[Д/проводки]])</f>
        <v>23</v>
      </c>
      <c r="M2858" s="19">
        <f>MONTH(Таблица14[[#This Row],[Д/проводки]])</f>
        <v>4</v>
      </c>
      <c r="N2858" s="19">
        <f>YEAR(Таблица14[[#This Row],[Д/проводки]])</f>
        <v>2017</v>
      </c>
    </row>
    <row r="2859" spans="1:14" x14ac:dyDescent="0.25">
      <c r="A2859" s="30">
        <v>2039703</v>
      </c>
      <c r="B2859" s="30" t="s">
        <v>1042</v>
      </c>
      <c r="C2859" s="16" t="s">
        <v>927</v>
      </c>
      <c r="D2859" s="16">
        <v>14</v>
      </c>
      <c r="E2859" s="16" t="s">
        <v>2941</v>
      </c>
      <c r="F2859" s="30" t="s">
        <v>811</v>
      </c>
      <c r="G2859" s="30">
        <v>1001</v>
      </c>
      <c r="H2859" s="30">
        <v>4</v>
      </c>
      <c r="I2859" s="30">
        <v>2501.6</v>
      </c>
      <c r="J2859" s="38">
        <v>42848</v>
      </c>
      <c r="K2859" s="30">
        <v>3680</v>
      </c>
      <c r="L2859" s="19">
        <f>DAY(Таблица14[[#This Row],[Д/проводки]])</f>
        <v>23</v>
      </c>
      <c r="M2859" s="19">
        <f>MONTH(Таблица14[[#This Row],[Д/проводки]])</f>
        <v>4</v>
      </c>
      <c r="N2859" s="19">
        <f>YEAR(Таблица14[[#This Row],[Д/проводки]])</f>
        <v>2017</v>
      </c>
    </row>
    <row r="2860" spans="1:14" x14ac:dyDescent="0.25">
      <c r="A2860" s="30">
        <v>405676</v>
      </c>
      <c r="B2860" s="30" t="s">
        <v>249</v>
      </c>
      <c r="C2860" s="16" t="s">
        <v>2967</v>
      </c>
      <c r="D2860" s="16">
        <v>15</v>
      </c>
      <c r="E2860" s="16" t="s">
        <v>2948</v>
      </c>
      <c r="F2860" s="30" t="s">
        <v>810</v>
      </c>
      <c r="G2860" s="30">
        <v>1001</v>
      </c>
      <c r="H2860" s="30">
        <v>4</v>
      </c>
      <c r="I2860" s="30">
        <v>8694.92</v>
      </c>
      <c r="J2860" s="38">
        <v>42849</v>
      </c>
      <c r="K2860" s="30">
        <v>13160</v>
      </c>
      <c r="L2860" s="19">
        <f>DAY(Таблица14[[#This Row],[Д/проводки]])</f>
        <v>24</v>
      </c>
      <c r="M2860" s="19">
        <f>MONTH(Таблица14[[#This Row],[Д/проводки]])</f>
        <v>4</v>
      </c>
      <c r="N2860" s="19">
        <f>YEAR(Таблица14[[#This Row],[Д/проводки]])</f>
        <v>2017</v>
      </c>
    </row>
    <row r="2861" spans="1:14" x14ac:dyDescent="0.25">
      <c r="A2861" s="30">
        <v>938271</v>
      </c>
      <c r="B2861" s="30" t="s">
        <v>370</v>
      </c>
      <c r="C2861" s="16" t="s">
        <v>2639</v>
      </c>
      <c r="D2861" s="16">
        <v>15</v>
      </c>
      <c r="E2861" s="16" t="s">
        <v>2946</v>
      </c>
      <c r="F2861" s="30" t="s">
        <v>810</v>
      </c>
      <c r="G2861" s="30">
        <v>1001</v>
      </c>
      <c r="H2861" s="30">
        <v>4</v>
      </c>
      <c r="I2861" s="30">
        <v>8288.1200000000008</v>
      </c>
      <c r="J2861" s="38">
        <v>42849</v>
      </c>
      <c r="K2861" s="30">
        <v>13160</v>
      </c>
      <c r="L2861" s="19">
        <f>DAY(Таблица14[[#This Row],[Д/проводки]])</f>
        <v>24</v>
      </c>
      <c r="M2861" s="19">
        <f>MONTH(Таблица14[[#This Row],[Д/проводки]])</f>
        <v>4</v>
      </c>
      <c r="N2861" s="19">
        <f>YEAR(Таблица14[[#This Row],[Д/проводки]])</f>
        <v>2017</v>
      </c>
    </row>
    <row r="2862" spans="1:14" x14ac:dyDescent="0.25">
      <c r="A2862" s="30">
        <v>2039700</v>
      </c>
      <c r="B2862" s="30" t="s">
        <v>1035</v>
      </c>
      <c r="C2862" s="16" t="s">
        <v>2963</v>
      </c>
      <c r="D2862" s="16">
        <v>15</v>
      </c>
      <c r="E2862" s="16" t="s">
        <v>2937</v>
      </c>
      <c r="F2862" s="30" t="s">
        <v>811</v>
      </c>
      <c r="G2862" s="30">
        <v>1001</v>
      </c>
      <c r="H2862" s="30">
        <v>4</v>
      </c>
      <c r="I2862" s="30">
        <v>4179.8</v>
      </c>
      <c r="J2862" s="38">
        <v>42849</v>
      </c>
      <c r="K2862" s="30">
        <v>5908</v>
      </c>
      <c r="L2862" s="19">
        <f>DAY(Таблица14[[#This Row],[Д/проводки]])</f>
        <v>24</v>
      </c>
      <c r="M2862" s="19">
        <f>MONTH(Таблица14[[#This Row],[Д/проводки]])</f>
        <v>4</v>
      </c>
      <c r="N2862" s="19">
        <f>YEAR(Таблица14[[#This Row],[Д/проводки]])</f>
        <v>2017</v>
      </c>
    </row>
    <row r="2863" spans="1:14" x14ac:dyDescent="0.25">
      <c r="A2863" s="30">
        <v>830847</v>
      </c>
      <c r="B2863" s="30" t="s">
        <v>164</v>
      </c>
      <c r="C2863" s="16" t="s">
        <v>2954</v>
      </c>
      <c r="D2863" s="16">
        <v>15</v>
      </c>
      <c r="E2863" s="16" t="s">
        <v>2937</v>
      </c>
      <c r="F2863" s="30" t="s">
        <v>810</v>
      </c>
      <c r="G2863" s="30">
        <v>1002</v>
      </c>
      <c r="H2863" s="30">
        <v>4</v>
      </c>
      <c r="I2863" s="30">
        <v>8694.8799999999992</v>
      </c>
      <c r="J2863" s="38">
        <v>42849</v>
      </c>
      <c r="K2863" s="30">
        <v>13160</v>
      </c>
      <c r="L2863" s="19">
        <f>DAY(Таблица14[[#This Row],[Д/проводки]])</f>
        <v>24</v>
      </c>
      <c r="M2863" s="19">
        <f>MONTH(Таблица14[[#This Row],[Д/проводки]])</f>
        <v>4</v>
      </c>
      <c r="N2863" s="19">
        <f>YEAR(Таблица14[[#This Row],[Д/проводки]])</f>
        <v>2017</v>
      </c>
    </row>
    <row r="2864" spans="1:14" x14ac:dyDescent="0.25">
      <c r="A2864" s="30">
        <v>2039702</v>
      </c>
      <c r="B2864" s="30" t="s">
        <v>1039</v>
      </c>
      <c r="C2864" s="16" t="s">
        <v>3129</v>
      </c>
      <c r="D2864" s="16">
        <v>13</v>
      </c>
      <c r="E2864" s="16" t="s">
        <v>3206</v>
      </c>
      <c r="F2864" s="30" t="s">
        <v>811</v>
      </c>
      <c r="G2864" s="30">
        <v>1002</v>
      </c>
      <c r="H2864" s="30">
        <v>4</v>
      </c>
      <c r="I2864" s="30">
        <v>2065.16</v>
      </c>
      <c r="J2864" s="38">
        <v>42849</v>
      </c>
      <c r="K2864" s="30">
        <v>3108</v>
      </c>
      <c r="L2864" s="19">
        <f>DAY(Таблица14[[#This Row],[Д/проводки]])</f>
        <v>24</v>
      </c>
      <c r="M2864" s="19">
        <f>MONTH(Таблица14[[#This Row],[Д/проводки]])</f>
        <v>4</v>
      </c>
      <c r="N2864" s="19">
        <f>YEAR(Таблица14[[#This Row],[Д/проводки]])</f>
        <v>2017</v>
      </c>
    </row>
    <row r="2865" spans="1:14" x14ac:dyDescent="0.25">
      <c r="A2865" s="30">
        <v>2039703</v>
      </c>
      <c r="B2865" s="30" t="s">
        <v>1042</v>
      </c>
      <c r="C2865" s="16" t="s">
        <v>927</v>
      </c>
      <c r="D2865" s="16">
        <v>14</v>
      </c>
      <c r="E2865" s="16" t="s">
        <v>2941</v>
      </c>
      <c r="F2865" s="30" t="s">
        <v>811</v>
      </c>
      <c r="G2865" s="30">
        <v>1002</v>
      </c>
      <c r="H2865" s="30">
        <v>4</v>
      </c>
      <c r="I2865" s="30">
        <v>2514.2399999999998</v>
      </c>
      <c r="J2865" s="38">
        <v>42849</v>
      </c>
      <c r="K2865" s="30">
        <v>3680</v>
      </c>
      <c r="L2865" s="19">
        <f>DAY(Таблица14[[#This Row],[Д/проводки]])</f>
        <v>24</v>
      </c>
      <c r="M2865" s="19">
        <f>MONTH(Таблица14[[#This Row],[Д/проводки]])</f>
        <v>4</v>
      </c>
      <c r="N2865" s="19">
        <f>YEAR(Таблица14[[#This Row],[Д/проводки]])</f>
        <v>2017</v>
      </c>
    </row>
    <row r="2866" spans="1:14" x14ac:dyDescent="0.25">
      <c r="A2866" s="30">
        <v>2039704</v>
      </c>
      <c r="B2866" s="30" t="s">
        <v>1041</v>
      </c>
      <c r="C2866" s="16" t="s">
        <v>899</v>
      </c>
      <c r="D2866" s="16">
        <v>14</v>
      </c>
      <c r="E2866" s="16" t="s">
        <v>2938</v>
      </c>
      <c r="F2866" s="30" t="s">
        <v>811</v>
      </c>
      <c r="G2866" s="30">
        <v>1002</v>
      </c>
      <c r="H2866" s="30">
        <v>2</v>
      </c>
      <c r="I2866" s="30">
        <v>1741.86</v>
      </c>
      <c r="J2866" s="38">
        <v>42849</v>
      </c>
      <c r="K2866" s="30">
        <v>2494</v>
      </c>
      <c r="L2866" s="19">
        <f>DAY(Таблица14[[#This Row],[Д/проводки]])</f>
        <v>24</v>
      </c>
      <c r="M2866" s="19">
        <f>MONTH(Таблица14[[#This Row],[Д/проводки]])</f>
        <v>4</v>
      </c>
      <c r="N2866" s="19">
        <f>YEAR(Таблица14[[#This Row],[Д/проводки]])</f>
        <v>2017</v>
      </c>
    </row>
    <row r="2867" spans="1:14" x14ac:dyDescent="0.25">
      <c r="A2867" s="30">
        <v>445811</v>
      </c>
      <c r="B2867" s="30" t="s">
        <v>921</v>
      </c>
      <c r="C2867" s="16" t="s">
        <v>3133</v>
      </c>
      <c r="D2867" s="16">
        <v>13</v>
      </c>
      <c r="E2867" s="16" t="s">
        <v>3206</v>
      </c>
      <c r="F2867" s="30" t="s">
        <v>811</v>
      </c>
      <c r="G2867" s="30">
        <v>1001</v>
      </c>
      <c r="H2867" s="30">
        <v>2</v>
      </c>
      <c r="I2867" s="30">
        <v>1010.9</v>
      </c>
      <c r="J2867" s="38">
        <v>42850</v>
      </c>
      <c r="K2867" s="30">
        <v>1424</v>
      </c>
      <c r="L2867" s="19">
        <f>DAY(Таблица14[[#This Row],[Д/проводки]])</f>
        <v>25</v>
      </c>
      <c r="M2867" s="19">
        <f>MONTH(Таблица14[[#This Row],[Д/проводки]])</f>
        <v>4</v>
      </c>
      <c r="N2867" s="19">
        <f>YEAR(Таблица14[[#This Row],[Д/проводки]])</f>
        <v>2017</v>
      </c>
    </row>
    <row r="2868" spans="1:14" x14ac:dyDescent="0.25">
      <c r="A2868" s="30">
        <v>447847</v>
      </c>
      <c r="B2868" s="30" t="s">
        <v>891</v>
      </c>
      <c r="C2868" s="16" t="s">
        <v>2991</v>
      </c>
      <c r="D2868" s="16">
        <v>16</v>
      </c>
      <c r="E2868" s="16" t="s">
        <v>2950</v>
      </c>
      <c r="F2868" s="30" t="s">
        <v>811</v>
      </c>
      <c r="G2868" s="30">
        <v>1001</v>
      </c>
      <c r="H2868" s="30">
        <v>1</v>
      </c>
      <c r="I2868" s="30">
        <v>1146.45</v>
      </c>
      <c r="J2868" s="38">
        <v>42850</v>
      </c>
      <c r="K2868" s="30">
        <v>1624</v>
      </c>
      <c r="L2868" s="19">
        <f>DAY(Таблица14[[#This Row],[Д/проводки]])</f>
        <v>25</v>
      </c>
      <c r="M2868" s="19">
        <f>MONTH(Таблица14[[#This Row],[Д/проводки]])</f>
        <v>4</v>
      </c>
      <c r="N2868" s="19">
        <f>YEAR(Таблица14[[#This Row],[Д/проводки]])</f>
        <v>2017</v>
      </c>
    </row>
    <row r="2869" spans="1:14" x14ac:dyDescent="0.25">
      <c r="A2869" s="30">
        <v>40301</v>
      </c>
      <c r="B2869" s="30" t="s">
        <v>201</v>
      </c>
      <c r="C2869" s="16" t="s">
        <v>2940</v>
      </c>
      <c r="D2869" s="16">
        <v>15</v>
      </c>
      <c r="E2869" s="16" t="s">
        <v>2937</v>
      </c>
      <c r="F2869" s="30" t="s">
        <v>810</v>
      </c>
      <c r="G2869" s="30">
        <v>1002</v>
      </c>
      <c r="H2869" s="30">
        <v>4</v>
      </c>
      <c r="I2869" s="30">
        <v>8237.2800000000007</v>
      </c>
      <c r="J2869" s="38">
        <v>42850</v>
      </c>
      <c r="K2869" s="30">
        <v>13160</v>
      </c>
      <c r="L2869" s="19">
        <f>DAY(Таблица14[[#This Row],[Д/проводки]])</f>
        <v>25</v>
      </c>
      <c r="M2869" s="19">
        <f>MONTH(Таблица14[[#This Row],[Д/проводки]])</f>
        <v>4</v>
      </c>
      <c r="N2869" s="19">
        <f>YEAR(Таблица14[[#This Row],[Д/проводки]])</f>
        <v>2017</v>
      </c>
    </row>
    <row r="2870" spans="1:14" x14ac:dyDescent="0.25">
      <c r="A2870" s="30">
        <v>2039702</v>
      </c>
      <c r="B2870" s="30" t="s">
        <v>1039</v>
      </c>
      <c r="C2870" s="16" t="s">
        <v>3129</v>
      </c>
      <c r="D2870" s="16">
        <v>13</v>
      </c>
      <c r="E2870" s="16" t="s">
        <v>3206</v>
      </c>
      <c r="F2870" s="30" t="s">
        <v>811</v>
      </c>
      <c r="G2870" s="30">
        <v>1002</v>
      </c>
      <c r="H2870" s="30">
        <v>4</v>
      </c>
      <c r="I2870" s="30">
        <v>2065.16</v>
      </c>
      <c r="J2870" s="38">
        <v>42850</v>
      </c>
      <c r="K2870" s="30">
        <v>3108</v>
      </c>
      <c r="L2870" s="19">
        <f>DAY(Таблица14[[#This Row],[Д/проводки]])</f>
        <v>25</v>
      </c>
      <c r="M2870" s="19">
        <f>MONTH(Таблица14[[#This Row],[Д/проводки]])</f>
        <v>4</v>
      </c>
      <c r="N2870" s="19">
        <f>YEAR(Таблица14[[#This Row],[Д/проводки]])</f>
        <v>2017</v>
      </c>
    </row>
    <row r="2871" spans="1:14" x14ac:dyDescent="0.25">
      <c r="A2871" s="30">
        <v>2039702</v>
      </c>
      <c r="B2871" s="30" t="s">
        <v>1039</v>
      </c>
      <c r="C2871" s="16" t="s">
        <v>3129</v>
      </c>
      <c r="D2871" s="16">
        <v>13</v>
      </c>
      <c r="E2871" s="16" t="s">
        <v>3206</v>
      </c>
      <c r="F2871" s="30" t="s">
        <v>811</v>
      </c>
      <c r="G2871" s="30">
        <v>1001</v>
      </c>
      <c r="H2871" s="30">
        <v>6</v>
      </c>
      <c r="I2871" s="30">
        <v>3158.88</v>
      </c>
      <c r="J2871" s="38">
        <v>42851</v>
      </c>
      <c r="K2871" s="30">
        <v>4662</v>
      </c>
      <c r="L2871" s="19">
        <f>DAY(Таблица14[[#This Row],[Д/проводки]])</f>
        <v>26</v>
      </c>
      <c r="M2871" s="19">
        <f>MONTH(Таблица14[[#This Row],[Д/проводки]])</f>
        <v>4</v>
      </c>
      <c r="N2871" s="19">
        <f>YEAR(Таблица14[[#This Row],[Д/проводки]])</f>
        <v>2017</v>
      </c>
    </row>
    <row r="2872" spans="1:14" x14ac:dyDescent="0.25">
      <c r="A2872" s="30">
        <v>895247</v>
      </c>
      <c r="B2872" s="30" t="s">
        <v>917</v>
      </c>
      <c r="C2872" s="16" t="s">
        <v>918</v>
      </c>
      <c r="D2872" s="16">
        <v>16</v>
      </c>
      <c r="E2872" s="16" t="s">
        <v>2970</v>
      </c>
      <c r="F2872" s="30" t="s">
        <v>811</v>
      </c>
      <c r="G2872" s="30">
        <v>1002</v>
      </c>
      <c r="H2872" s="30">
        <v>1</v>
      </c>
      <c r="I2872" s="30">
        <v>1430.98</v>
      </c>
      <c r="J2872" s="38">
        <v>42851</v>
      </c>
      <c r="K2872" s="30">
        <v>2028</v>
      </c>
      <c r="L2872" s="19">
        <f>DAY(Таблица14[[#This Row],[Д/проводки]])</f>
        <v>26</v>
      </c>
      <c r="M2872" s="19">
        <f>MONTH(Таблица14[[#This Row],[Д/проводки]])</f>
        <v>4</v>
      </c>
      <c r="N2872" s="19">
        <f>YEAR(Таблица14[[#This Row],[Д/проводки]])</f>
        <v>2017</v>
      </c>
    </row>
    <row r="2873" spans="1:14" x14ac:dyDescent="0.25">
      <c r="A2873" s="30">
        <v>2039701</v>
      </c>
      <c r="B2873" s="30" t="s">
        <v>1037</v>
      </c>
      <c r="C2873" s="16" t="s">
        <v>3133</v>
      </c>
      <c r="D2873" s="16">
        <v>13</v>
      </c>
      <c r="E2873" s="16" t="s">
        <v>3206</v>
      </c>
      <c r="F2873" s="30" t="s">
        <v>811</v>
      </c>
      <c r="G2873" s="30">
        <v>1002</v>
      </c>
      <c r="H2873" s="30">
        <v>5</v>
      </c>
      <c r="I2873" s="30">
        <v>2536.6</v>
      </c>
      <c r="J2873" s="38">
        <v>42851</v>
      </c>
      <c r="K2873" s="30">
        <v>3750</v>
      </c>
      <c r="L2873" s="19">
        <f>DAY(Таблица14[[#This Row],[Д/проводки]])</f>
        <v>26</v>
      </c>
      <c r="M2873" s="19">
        <f>MONTH(Таблица14[[#This Row],[Д/проводки]])</f>
        <v>4</v>
      </c>
      <c r="N2873" s="19">
        <f>YEAR(Таблица14[[#This Row],[Д/проводки]])</f>
        <v>2017</v>
      </c>
    </row>
    <row r="2874" spans="1:14" x14ac:dyDescent="0.25">
      <c r="A2874" s="30">
        <v>12469924</v>
      </c>
      <c r="B2874" s="30" t="s">
        <v>3218</v>
      </c>
      <c r="C2874" s="16" t="s">
        <v>3218</v>
      </c>
      <c r="D2874" s="16" t="s">
        <v>3218</v>
      </c>
      <c r="E2874" s="16" t="s">
        <v>3218</v>
      </c>
      <c r="F2874" s="16" t="s">
        <v>3218</v>
      </c>
      <c r="G2874" s="30">
        <v>1002</v>
      </c>
      <c r="H2874" s="30">
        <v>4</v>
      </c>
      <c r="I2874" s="30">
        <v>11715.2</v>
      </c>
      <c r="J2874" s="38">
        <v>42851</v>
      </c>
      <c r="K2874" s="30">
        <v>15120</v>
      </c>
      <c r="L2874" s="19">
        <f>DAY(Таблица14[[#This Row],[Д/проводки]])</f>
        <v>26</v>
      </c>
      <c r="M2874" s="19">
        <f>MONTH(Таблица14[[#This Row],[Д/проводки]])</f>
        <v>4</v>
      </c>
      <c r="N2874" s="19">
        <f>YEAR(Таблица14[[#This Row],[Д/проводки]])</f>
        <v>2017</v>
      </c>
    </row>
    <row r="2875" spans="1:14" x14ac:dyDescent="0.25">
      <c r="A2875" s="30">
        <v>2039699</v>
      </c>
      <c r="B2875" s="30" t="s">
        <v>1033</v>
      </c>
      <c r="C2875" s="16" t="s">
        <v>904</v>
      </c>
      <c r="D2875" s="16">
        <v>14</v>
      </c>
      <c r="E2875" s="16" t="s">
        <v>2938</v>
      </c>
      <c r="F2875" s="30" t="s">
        <v>811</v>
      </c>
      <c r="G2875" s="30">
        <v>1001</v>
      </c>
      <c r="H2875" s="30">
        <v>2</v>
      </c>
      <c r="I2875" s="30">
        <v>1723.78</v>
      </c>
      <c r="J2875" s="38">
        <v>42852</v>
      </c>
      <c r="K2875" s="30">
        <v>2686</v>
      </c>
      <c r="L2875" s="19">
        <f>DAY(Таблица14[[#This Row],[Д/проводки]])</f>
        <v>27</v>
      </c>
      <c r="M2875" s="19">
        <f>MONTH(Таблица14[[#This Row],[Д/проводки]])</f>
        <v>4</v>
      </c>
      <c r="N2875" s="19">
        <f>YEAR(Таблица14[[#This Row],[Д/проводки]])</f>
        <v>2017</v>
      </c>
    </row>
    <row r="2876" spans="1:14" x14ac:dyDescent="0.25">
      <c r="A2876" s="30">
        <v>12474715</v>
      </c>
      <c r="B2876" s="30" t="s">
        <v>3218</v>
      </c>
      <c r="C2876" s="16" t="s">
        <v>3218</v>
      </c>
      <c r="D2876" s="16" t="s">
        <v>3218</v>
      </c>
      <c r="E2876" s="16" t="s">
        <v>3218</v>
      </c>
      <c r="F2876" s="16" t="s">
        <v>3218</v>
      </c>
      <c r="G2876" s="30">
        <v>1001</v>
      </c>
      <c r="H2876" s="30">
        <v>4</v>
      </c>
      <c r="I2876" s="30">
        <v>0</v>
      </c>
      <c r="J2876" s="38">
        <v>42852</v>
      </c>
      <c r="K2876" s="30">
        <v>13976</v>
      </c>
      <c r="L2876" s="19">
        <f>DAY(Таблица14[[#This Row],[Д/проводки]])</f>
        <v>27</v>
      </c>
      <c r="M2876" s="19">
        <f>MONTH(Таблица14[[#This Row],[Д/проводки]])</f>
        <v>4</v>
      </c>
      <c r="N2876" s="19">
        <f>YEAR(Таблица14[[#This Row],[Д/проводки]])</f>
        <v>2017</v>
      </c>
    </row>
    <row r="2877" spans="1:14" x14ac:dyDescent="0.25">
      <c r="A2877" s="30">
        <v>754175</v>
      </c>
      <c r="B2877" s="30" t="s">
        <v>2721</v>
      </c>
      <c r="C2877" s="16" t="s">
        <v>3202</v>
      </c>
      <c r="D2877" s="16">
        <v>14</v>
      </c>
      <c r="E2877" s="16" t="s">
        <v>3217</v>
      </c>
      <c r="F2877" s="30" t="s">
        <v>811</v>
      </c>
      <c r="G2877" s="30">
        <v>1001</v>
      </c>
      <c r="H2877" s="30">
        <v>1</v>
      </c>
      <c r="I2877" s="30">
        <v>860.26</v>
      </c>
      <c r="J2877" s="38">
        <v>42853</v>
      </c>
      <c r="K2877" s="30">
        <v>1269</v>
      </c>
      <c r="L2877" s="19">
        <f>DAY(Таблица14[[#This Row],[Д/проводки]])</f>
        <v>28</v>
      </c>
      <c r="M2877" s="19">
        <f>MONTH(Таблица14[[#This Row],[Д/проводки]])</f>
        <v>4</v>
      </c>
      <c r="N2877" s="19">
        <f>YEAR(Таблица14[[#This Row],[Д/проводки]])</f>
        <v>2017</v>
      </c>
    </row>
    <row r="2878" spans="1:14" x14ac:dyDescent="0.25">
      <c r="A2878" s="30">
        <v>12465283</v>
      </c>
      <c r="B2878" s="30" t="s">
        <v>3218</v>
      </c>
      <c r="C2878" s="16" t="s">
        <v>3218</v>
      </c>
      <c r="D2878" s="16" t="s">
        <v>3218</v>
      </c>
      <c r="E2878" s="16" t="s">
        <v>3218</v>
      </c>
      <c r="F2878" s="16" t="s">
        <v>3218</v>
      </c>
      <c r="G2878" s="30">
        <v>1001</v>
      </c>
      <c r="H2878" s="30">
        <v>4</v>
      </c>
      <c r="I2878" s="30">
        <v>13050.8</v>
      </c>
      <c r="J2878" s="38">
        <v>42853</v>
      </c>
      <c r="K2878" s="30">
        <v>17200</v>
      </c>
      <c r="L2878" s="19">
        <f>DAY(Таблица14[[#This Row],[Д/проводки]])</f>
        <v>28</v>
      </c>
      <c r="M2878" s="19">
        <f>MONTH(Таблица14[[#This Row],[Д/проводки]])</f>
        <v>4</v>
      </c>
      <c r="N2878" s="19">
        <f>YEAR(Таблица14[[#This Row],[Д/проводки]])</f>
        <v>2017</v>
      </c>
    </row>
    <row r="2879" spans="1:14" x14ac:dyDescent="0.25">
      <c r="A2879" s="30">
        <v>661643</v>
      </c>
      <c r="B2879" s="30" t="s">
        <v>447</v>
      </c>
      <c r="C2879" s="16" t="s">
        <v>2625</v>
      </c>
      <c r="D2879" s="16">
        <v>16</v>
      </c>
      <c r="E2879" s="16" t="s">
        <v>2974</v>
      </c>
      <c r="F2879" s="30" t="s">
        <v>810</v>
      </c>
      <c r="G2879" s="30">
        <v>1002</v>
      </c>
      <c r="H2879" s="30">
        <v>1</v>
      </c>
      <c r="I2879" s="30">
        <v>2542.38</v>
      </c>
      <c r="J2879" s="38">
        <v>42853</v>
      </c>
      <c r="K2879" s="30">
        <v>3990</v>
      </c>
      <c r="L2879" s="19">
        <f>DAY(Таблица14[[#This Row],[Д/проводки]])</f>
        <v>28</v>
      </c>
      <c r="M2879" s="19">
        <f>MONTH(Таблица14[[#This Row],[Д/проводки]])</f>
        <v>4</v>
      </c>
      <c r="N2879" s="19">
        <f>YEAR(Таблица14[[#This Row],[Д/проводки]])</f>
        <v>2017</v>
      </c>
    </row>
    <row r="2880" spans="1:14" x14ac:dyDescent="0.25">
      <c r="A2880" s="30">
        <v>2039701</v>
      </c>
      <c r="B2880" s="30" t="s">
        <v>1037</v>
      </c>
      <c r="C2880" s="16" t="s">
        <v>3133</v>
      </c>
      <c r="D2880" s="16">
        <v>13</v>
      </c>
      <c r="E2880" s="16" t="s">
        <v>3206</v>
      </c>
      <c r="F2880" s="30" t="s">
        <v>811</v>
      </c>
      <c r="G2880" s="30">
        <v>1002</v>
      </c>
      <c r="H2880" s="30">
        <v>4</v>
      </c>
      <c r="I2880" s="30">
        <v>2029.28</v>
      </c>
      <c r="J2880" s="38">
        <v>42853</v>
      </c>
      <c r="K2880" s="30">
        <v>3000</v>
      </c>
      <c r="L2880" s="19">
        <f>DAY(Таблица14[[#This Row],[Д/проводки]])</f>
        <v>28</v>
      </c>
      <c r="M2880" s="19">
        <f>MONTH(Таблица14[[#This Row],[Д/проводки]])</f>
        <v>4</v>
      </c>
      <c r="N2880" s="19">
        <f>YEAR(Таблица14[[#This Row],[Д/проводки]])</f>
        <v>2017</v>
      </c>
    </row>
    <row r="2881" spans="1:14" x14ac:dyDescent="0.25">
      <c r="A2881" s="30">
        <v>2039702</v>
      </c>
      <c r="B2881" s="30" t="s">
        <v>1039</v>
      </c>
      <c r="C2881" s="16" t="s">
        <v>3129</v>
      </c>
      <c r="D2881" s="16">
        <v>13</v>
      </c>
      <c r="E2881" s="16" t="s">
        <v>3206</v>
      </c>
      <c r="F2881" s="30" t="s">
        <v>811</v>
      </c>
      <c r="G2881" s="30">
        <v>1002</v>
      </c>
      <c r="H2881" s="30">
        <v>2</v>
      </c>
      <c r="I2881" s="30">
        <v>1032.5999999999999</v>
      </c>
      <c r="J2881" s="38">
        <v>42853</v>
      </c>
      <c r="K2881" s="30">
        <v>1554</v>
      </c>
      <c r="L2881" s="19">
        <f>DAY(Таблица14[[#This Row],[Д/проводки]])</f>
        <v>28</v>
      </c>
      <c r="M2881" s="19">
        <f>MONTH(Таблица14[[#This Row],[Д/проводки]])</f>
        <v>4</v>
      </c>
      <c r="N2881" s="19">
        <f>YEAR(Таблица14[[#This Row],[Д/проводки]])</f>
        <v>2017</v>
      </c>
    </row>
    <row r="2882" spans="1:14" x14ac:dyDescent="0.25">
      <c r="A2882" s="30">
        <v>2039704</v>
      </c>
      <c r="B2882" s="30" t="s">
        <v>1041</v>
      </c>
      <c r="C2882" s="16" t="s">
        <v>899</v>
      </c>
      <c r="D2882" s="16">
        <v>14</v>
      </c>
      <c r="E2882" s="16" t="s">
        <v>2938</v>
      </c>
      <c r="F2882" s="30" t="s">
        <v>811</v>
      </c>
      <c r="G2882" s="30">
        <v>1002</v>
      </c>
      <c r="H2882" s="30">
        <v>1</v>
      </c>
      <c r="I2882" s="30">
        <v>870.93</v>
      </c>
      <c r="J2882" s="38">
        <v>42853</v>
      </c>
      <c r="K2882" s="30">
        <v>1247</v>
      </c>
      <c r="L2882" s="19">
        <f>DAY(Таблица14[[#This Row],[Д/проводки]])</f>
        <v>28</v>
      </c>
      <c r="M2882" s="19">
        <f>MONTH(Таблица14[[#This Row],[Д/проводки]])</f>
        <v>4</v>
      </c>
      <c r="N2882" s="19">
        <f>YEAR(Таблица14[[#This Row],[Д/проводки]])</f>
        <v>2017</v>
      </c>
    </row>
    <row r="2883" spans="1:14" x14ac:dyDescent="0.25">
      <c r="A2883" s="30">
        <v>938154</v>
      </c>
      <c r="B2883" s="30" t="s">
        <v>878</v>
      </c>
      <c r="C2883" s="16" t="s">
        <v>877</v>
      </c>
      <c r="D2883" s="16">
        <v>16</v>
      </c>
      <c r="E2883" s="16" t="s">
        <v>2950</v>
      </c>
      <c r="F2883" s="30" t="s">
        <v>811</v>
      </c>
      <c r="G2883" s="30">
        <v>1001</v>
      </c>
      <c r="H2883" s="30">
        <v>4</v>
      </c>
      <c r="I2883" s="30">
        <v>4975.3999999999996</v>
      </c>
      <c r="J2883" s="38">
        <v>42854</v>
      </c>
      <c r="K2883" s="30">
        <v>7284</v>
      </c>
      <c r="L2883" s="19">
        <f>DAY(Таблица14[[#This Row],[Д/проводки]])</f>
        <v>29</v>
      </c>
      <c r="M2883" s="19">
        <f>MONTH(Таблица14[[#This Row],[Д/проводки]])</f>
        <v>4</v>
      </c>
      <c r="N2883" s="19">
        <f>YEAR(Таблица14[[#This Row],[Д/проводки]])</f>
        <v>2017</v>
      </c>
    </row>
    <row r="2884" spans="1:14" x14ac:dyDescent="0.25">
      <c r="A2884" s="30">
        <v>941620</v>
      </c>
      <c r="B2884" s="30" t="s">
        <v>368</v>
      </c>
      <c r="C2884" s="16" t="s">
        <v>2639</v>
      </c>
      <c r="D2884" s="16">
        <v>15</v>
      </c>
      <c r="E2884" s="16" t="s">
        <v>2946</v>
      </c>
      <c r="F2884" s="30" t="s">
        <v>810</v>
      </c>
      <c r="G2884" s="30">
        <v>1001</v>
      </c>
      <c r="H2884" s="30">
        <v>4</v>
      </c>
      <c r="I2884" s="30">
        <v>8694.92</v>
      </c>
      <c r="J2884" s="38">
        <v>42854</v>
      </c>
      <c r="K2884" s="30">
        <v>13160</v>
      </c>
      <c r="L2884" s="19">
        <f>DAY(Таблица14[[#This Row],[Д/проводки]])</f>
        <v>29</v>
      </c>
      <c r="M2884" s="19">
        <f>MONTH(Таблица14[[#This Row],[Д/проводки]])</f>
        <v>4</v>
      </c>
      <c r="N2884" s="19">
        <f>YEAR(Таблица14[[#This Row],[Д/проводки]])</f>
        <v>2017</v>
      </c>
    </row>
    <row r="2885" spans="1:14" x14ac:dyDescent="0.25">
      <c r="A2885" s="30">
        <v>2039703</v>
      </c>
      <c r="B2885" s="30" t="s">
        <v>1042</v>
      </c>
      <c r="C2885" s="16" t="s">
        <v>927</v>
      </c>
      <c r="D2885" s="16">
        <v>14</v>
      </c>
      <c r="E2885" s="16" t="s">
        <v>2941</v>
      </c>
      <c r="F2885" s="30" t="s">
        <v>811</v>
      </c>
      <c r="G2885" s="30">
        <v>1001</v>
      </c>
      <c r="H2885" s="30">
        <v>5</v>
      </c>
      <c r="I2885" s="30">
        <v>3127</v>
      </c>
      <c r="J2885" s="38">
        <v>42854</v>
      </c>
      <c r="K2885" s="30">
        <v>4600</v>
      </c>
      <c r="L2885" s="19">
        <f>DAY(Таблица14[[#This Row],[Д/проводки]])</f>
        <v>29</v>
      </c>
      <c r="M2885" s="19">
        <f>MONTH(Таблица14[[#This Row],[Д/проводки]])</f>
        <v>4</v>
      </c>
      <c r="N2885" s="19">
        <f>YEAR(Таблица14[[#This Row],[Д/проводки]])</f>
        <v>2017</v>
      </c>
    </row>
    <row r="2886" spans="1:14" x14ac:dyDescent="0.25">
      <c r="A2886" s="30">
        <v>665907</v>
      </c>
      <c r="B2886" s="30" t="s">
        <v>68</v>
      </c>
      <c r="C2886" s="16" t="s">
        <v>2953</v>
      </c>
      <c r="D2886" s="16">
        <v>14</v>
      </c>
      <c r="E2886" s="16" t="s">
        <v>2938</v>
      </c>
      <c r="F2886" s="30" t="s">
        <v>810</v>
      </c>
      <c r="G2886" s="30">
        <v>1002</v>
      </c>
      <c r="H2886" s="30">
        <v>4</v>
      </c>
      <c r="I2886" s="30">
        <v>6813.56</v>
      </c>
      <c r="J2886" s="38">
        <v>42854</v>
      </c>
      <c r="K2886" s="30">
        <v>11160</v>
      </c>
      <c r="L2886" s="19">
        <f>DAY(Таблица14[[#This Row],[Д/проводки]])</f>
        <v>29</v>
      </c>
      <c r="M2886" s="19">
        <f>MONTH(Таблица14[[#This Row],[Д/проводки]])</f>
        <v>4</v>
      </c>
      <c r="N2886" s="19">
        <f>YEAR(Таблица14[[#This Row],[Д/проводки]])</f>
        <v>2017</v>
      </c>
    </row>
    <row r="2887" spans="1:14" x14ac:dyDescent="0.25">
      <c r="A2887" s="30">
        <v>903584</v>
      </c>
      <c r="B2887" s="30" t="s">
        <v>197</v>
      </c>
      <c r="C2887" s="16" t="s">
        <v>2940</v>
      </c>
      <c r="D2887" s="16">
        <v>15</v>
      </c>
      <c r="E2887" s="16" t="s">
        <v>2937</v>
      </c>
      <c r="F2887" s="30" t="s">
        <v>810</v>
      </c>
      <c r="G2887" s="30">
        <v>1002</v>
      </c>
      <c r="H2887" s="30">
        <v>4</v>
      </c>
      <c r="I2887" s="30">
        <v>8693.56</v>
      </c>
      <c r="J2887" s="38">
        <v>42854</v>
      </c>
      <c r="K2887" s="30">
        <v>13160</v>
      </c>
      <c r="L2887" s="19">
        <f>DAY(Таблица14[[#This Row],[Д/проводки]])</f>
        <v>29</v>
      </c>
      <c r="M2887" s="19">
        <f>MONTH(Таблица14[[#This Row],[Д/проводки]])</f>
        <v>4</v>
      </c>
      <c r="N2887" s="19">
        <f>YEAR(Таблица14[[#This Row],[Д/проводки]])</f>
        <v>2017</v>
      </c>
    </row>
    <row r="2888" spans="1:14" x14ac:dyDescent="0.25">
      <c r="A2888" s="30">
        <v>2132774</v>
      </c>
      <c r="B2888" s="30" t="s">
        <v>2592</v>
      </c>
      <c r="C2888" s="16" t="s">
        <v>2951</v>
      </c>
      <c r="D2888" s="16">
        <v>16</v>
      </c>
      <c r="E2888" s="16" t="s">
        <v>2950</v>
      </c>
      <c r="F2888" s="30" t="s">
        <v>810</v>
      </c>
      <c r="G2888" s="30">
        <v>1002</v>
      </c>
      <c r="H2888" s="30">
        <v>4</v>
      </c>
      <c r="I2888" s="30">
        <v>10000</v>
      </c>
      <c r="J2888" s="38">
        <v>42854</v>
      </c>
      <c r="K2888" s="30">
        <v>15960</v>
      </c>
      <c r="L2888" s="19">
        <f>DAY(Таблица14[[#This Row],[Д/проводки]])</f>
        <v>29</v>
      </c>
      <c r="M2888" s="19">
        <f>MONTH(Таблица14[[#This Row],[Д/проводки]])</f>
        <v>4</v>
      </c>
      <c r="N2888" s="19">
        <f>YEAR(Таблица14[[#This Row],[Д/проводки]])</f>
        <v>2017</v>
      </c>
    </row>
    <row r="2889" spans="1:14" x14ac:dyDescent="0.25">
      <c r="A2889" s="30">
        <v>36225</v>
      </c>
      <c r="B2889" s="30" t="s">
        <v>945</v>
      </c>
      <c r="C2889" s="16" t="s">
        <v>2940</v>
      </c>
      <c r="D2889" s="16">
        <v>15</v>
      </c>
      <c r="E2889" s="16" t="s">
        <v>2937</v>
      </c>
      <c r="F2889" s="30" t="s">
        <v>811</v>
      </c>
      <c r="G2889" s="30">
        <v>1001</v>
      </c>
      <c r="H2889" s="30">
        <v>2</v>
      </c>
      <c r="I2889" s="30">
        <v>1960.96</v>
      </c>
      <c r="J2889" s="38">
        <v>42855</v>
      </c>
      <c r="K2889" s="30">
        <v>2958</v>
      </c>
      <c r="L2889" s="19">
        <f>DAY(Таблица14[[#This Row],[Д/проводки]])</f>
        <v>30</v>
      </c>
      <c r="M2889" s="19">
        <f>MONTH(Таблица14[[#This Row],[Д/проводки]])</f>
        <v>4</v>
      </c>
      <c r="N2889" s="19">
        <f>YEAR(Таблица14[[#This Row],[Д/проводки]])</f>
        <v>2017</v>
      </c>
    </row>
    <row r="2890" spans="1:14" x14ac:dyDescent="0.25">
      <c r="A2890" s="30">
        <v>405676</v>
      </c>
      <c r="B2890" s="30" t="s">
        <v>249</v>
      </c>
      <c r="C2890" s="16" t="s">
        <v>2967</v>
      </c>
      <c r="D2890" s="16">
        <v>15</v>
      </c>
      <c r="E2890" s="16" t="s">
        <v>2948</v>
      </c>
      <c r="F2890" s="30" t="s">
        <v>810</v>
      </c>
      <c r="G2890" s="30">
        <v>1001</v>
      </c>
      <c r="H2890" s="30">
        <v>4</v>
      </c>
      <c r="I2890" s="30">
        <v>8694.92</v>
      </c>
      <c r="J2890" s="38">
        <v>42855</v>
      </c>
      <c r="K2890" s="30">
        <v>13160</v>
      </c>
      <c r="L2890" s="19">
        <f>DAY(Таблица14[[#This Row],[Д/проводки]])</f>
        <v>30</v>
      </c>
      <c r="M2890" s="19">
        <f>MONTH(Таблица14[[#This Row],[Д/проводки]])</f>
        <v>4</v>
      </c>
      <c r="N2890" s="19">
        <f>YEAR(Таблица14[[#This Row],[Д/проводки]])</f>
        <v>2017</v>
      </c>
    </row>
    <row r="2891" spans="1:14" x14ac:dyDescent="0.25">
      <c r="A2891" s="30">
        <v>2039702</v>
      </c>
      <c r="B2891" s="30" t="s">
        <v>1039</v>
      </c>
      <c r="C2891" s="16" t="s">
        <v>3129</v>
      </c>
      <c r="D2891" s="16">
        <v>13</v>
      </c>
      <c r="E2891" s="16" t="s">
        <v>3206</v>
      </c>
      <c r="F2891" s="30" t="s">
        <v>811</v>
      </c>
      <c r="G2891" s="30">
        <v>1001</v>
      </c>
      <c r="H2891" s="30">
        <v>1</v>
      </c>
      <c r="I2891" s="30">
        <v>526.48</v>
      </c>
      <c r="J2891" s="38">
        <v>42855</v>
      </c>
      <c r="K2891" s="30">
        <v>777</v>
      </c>
      <c r="L2891" s="19">
        <f>DAY(Таблица14[[#This Row],[Д/проводки]])</f>
        <v>30</v>
      </c>
      <c r="M2891" s="19">
        <f>MONTH(Таблица14[[#This Row],[Д/проводки]])</f>
        <v>4</v>
      </c>
      <c r="N2891" s="19">
        <f>YEAR(Таблица14[[#This Row],[Д/проводки]])</f>
        <v>2017</v>
      </c>
    </row>
    <row r="2892" spans="1:14" x14ac:dyDescent="0.25">
      <c r="A2892" s="30">
        <v>2039703</v>
      </c>
      <c r="B2892" s="30" t="s">
        <v>1042</v>
      </c>
      <c r="C2892" s="16" t="s">
        <v>927</v>
      </c>
      <c r="D2892" s="16">
        <v>14</v>
      </c>
      <c r="E2892" s="16" t="s">
        <v>2941</v>
      </c>
      <c r="F2892" s="30" t="s">
        <v>811</v>
      </c>
      <c r="G2892" s="30">
        <v>1001</v>
      </c>
      <c r="H2892" s="30">
        <v>4</v>
      </c>
      <c r="I2892" s="30">
        <v>2501.64</v>
      </c>
      <c r="J2892" s="38">
        <v>42855</v>
      </c>
      <c r="K2892" s="30">
        <v>3680</v>
      </c>
      <c r="L2892" s="19">
        <f>DAY(Таблица14[[#This Row],[Д/проводки]])</f>
        <v>30</v>
      </c>
      <c r="M2892" s="19">
        <f>MONTH(Таблица14[[#This Row],[Д/проводки]])</f>
        <v>4</v>
      </c>
      <c r="N2892" s="19">
        <f>YEAR(Таблица14[[#This Row],[Д/проводки]])</f>
        <v>2017</v>
      </c>
    </row>
    <row r="2893" spans="1:14" x14ac:dyDescent="0.25">
      <c r="A2893" s="30">
        <v>2039704</v>
      </c>
      <c r="B2893" s="30" t="s">
        <v>1041</v>
      </c>
      <c r="C2893" s="16" t="s">
        <v>899</v>
      </c>
      <c r="D2893" s="16">
        <v>14</v>
      </c>
      <c r="E2893" s="16" t="s">
        <v>2938</v>
      </c>
      <c r="F2893" s="30" t="s">
        <v>811</v>
      </c>
      <c r="G2893" s="30">
        <v>1001</v>
      </c>
      <c r="H2893" s="30">
        <v>8</v>
      </c>
      <c r="I2893" s="30">
        <v>6877.92</v>
      </c>
      <c r="J2893" s="38">
        <v>42855</v>
      </c>
      <c r="K2893" s="30">
        <v>9976</v>
      </c>
      <c r="L2893" s="19">
        <f>DAY(Таблица14[[#This Row],[Д/проводки]])</f>
        <v>30</v>
      </c>
      <c r="M2893" s="19">
        <f>MONTH(Таблица14[[#This Row],[Д/проводки]])</f>
        <v>4</v>
      </c>
      <c r="N2893" s="19">
        <f>YEAR(Таблица14[[#This Row],[Д/проводки]])</f>
        <v>2017</v>
      </c>
    </row>
    <row r="2894" spans="1:14" x14ac:dyDescent="0.25">
      <c r="A2894" s="30">
        <v>2034890</v>
      </c>
      <c r="B2894" s="30" t="s">
        <v>1015</v>
      </c>
      <c r="C2894" s="16" t="s">
        <v>2694</v>
      </c>
      <c r="D2894" s="16">
        <v>17</v>
      </c>
      <c r="E2894" s="16" t="s">
        <v>2993</v>
      </c>
      <c r="F2894" s="30" t="s">
        <v>810</v>
      </c>
      <c r="G2894" s="30">
        <v>1002</v>
      </c>
      <c r="H2894" s="30">
        <v>4</v>
      </c>
      <c r="I2894" s="30">
        <v>11830.52</v>
      </c>
      <c r="J2894" s="38">
        <v>42855</v>
      </c>
      <c r="K2894" s="30">
        <v>18760</v>
      </c>
      <c r="L2894" s="19">
        <f>DAY(Таблица14[[#This Row],[Д/проводки]])</f>
        <v>30</v>
      </c>
      <c r="M2894" s="19">
        <f>MONTH(Таблица14[[#This Row],[Д/проводки]])</f>
        <v>4</v>
      </c>
      <c r="N2894" s="19">
        <f>YEAR(Таблица14[[#This Row],[Д/проводки]])</f>
        <v>2017</v>
      </c>
    </row>
    <row r="2895" spans="1:14" x14ac:dyDescent="0.25">
      <c r="A2895" s="30">
        <v>2039703</v>
      </c>
      <c r="B2895" s="30" t="s">
        <v>1042</v>
      </c>
      <c r="C2895" s="16" t="s">
        <v>927</v>
      </c>
      <c r="D2895" s="16">
        <v>14</v>
      </c>
      <c r="E2895" s="16" t="s">
        <v>2941</v>
      </c>
      <c r="F2895" s="30" t="s">
        <v>811</v>
      </c>
      <c r="G2895" s="30">
        <v>1002</v>
      </c>
      <c r="H2895" s="30">
        <v>4</v>
      </c>
      <c r="I2895" s="30">
        <v>2514.2399999999998</v>
      </c>
      <c r="J2895" s="38">
        <v>42855</v>
      </c>
      <c r="K2895" s="30">
        <v>3680</v>
      </c>
      <c r="L2895" s="19">
        <f>DAY(Таблица14[[#This Row],[Д/проводки]])</f>
        <v>30</v>
      </c>
      <c r="M2895" s="19">
        <f>MONTH(Таблица14[[#This Row],[Д/проводки]])</f>
        <v>4</v>
      </c>
      <c r="N2895" s="19">
        <f>YEAR(Таблица14[[#This Row],[Д/проводки]])</f>
        <v>2017</v>
      </c>
    </row>
    <row r="2896" spans="1:14" x14ac:dyDescent="0.25">
      <c r="A2896" s="30">
        <v>12470434</v>
      </c>
      <c r="B2896" s="30" t="s">
        <v>3218</v>
      </c>
      <c r="C2896" s="16" t="s">
        <v>3218</v>
      </c>
      <c r="D2896" s="16" t="s">
        <v>3218</v>
      </c>
      <c r="E2896" s="16" t="s">
        <v>3218</v>
      </c>
      <c r="F2896" s="16" t="s">
        <v>3218</v>
      </c>
      <c r="G2896" s="30">
        <v>1002</v>
      </c>
      <c r="H2896" s="30">
        <v>4</v>
      </c>
      <c r="I2896" s="30">
        <v>8935.6</v>
      </c>
      <c r="J2896" s="38">
        <v>42855</v>
      </c>
      <c r="K2896" s="30">
        <v>11848</v>
      </c>
      <c r="L2896" s="19">
        <f>DAY(Таблица14[[#This Row],[Д/проводки]])</f>
        <v>30</v>
      </c>
      <c r="M2896" s="19">
        <f>MONTH(Таблица14[[#This Row],[Д/проводки]])</f>
        <v>4</v>
      </c>
      <c r="N2896" s="19">
        <f>YEAR(Таблица14[[#This Row],[Д/проводки]])</f>
        <v>2017</v>
      </c>
    </row>
    <row r="2897" spans="1:14" x14ac:dyDescent="0.25">
      <c r="A2897" s="30">
        <v>2039703</v>
      </c>
      <c r="B2897" s="30" t="s">
        <v>1042</v>
      </c>
      <c r="C2897" s="16" t="s">
        <v>927</v>
      </c>
      <c r="D2897" s="16">
        <v>14</v>
      </c>
      <c r="E2897" s="16" t="s">
        <v>2941</v>
      </c>
      <c r="F2897" s="30" t="s">
        <v>811</v>
      </c>
      <c r="G2897" s="30">
        <v>1001</v>
      </c>
      <c r="H2897" s="30">
        <v>4</v>
      </c>
      <c r="I2897" s="30">
        <v>2501.6</v>
      </c>
      <c r="J2897" s="38">
        <v>42856</v>
      </c>
      <c r="K2897" s="30">
        <v>3680</v>
      </c>
      <c r="L2897" s="19">
        <f>DAY(Таблица14[[#This Row],[Д/проводки]])</f>
        <v>1</v>
      </c>
      <c r="M2897" s="19">
        <f>MONTH(Таблица14[[#This Row],[Д/проводки]])</f>
        <v>5</v>
      </c>
      <c r="N2897" s="19">
        <f>YEAR(Таблица14[[#This Row],[Д/проводки]])</f>
        <v>2017</v>
      </c>
    </row>
    <row r="2898" spans="1:14" x14ac:dyDescent="0.25">
      <c r="A2898" s="30">
        <v>759255</v>
      </c>
      <c r="B2898" s="30" t="s">
        <v>156</v>
      </c>
      <c r="C2898" s="16" t="s">
        <v>2954</v>
      </c>
      <c r="D2898" s="16">
        <v>15</v>
      </c>
      <c r="E2898" s="16" t="s">
        <v>2937</v>
      </c>
      <c r="F2898" s="30" t="s">
        <v>810</v>
      </c>
      <c r="G2898" s="30">
        <v>1002</v>
      </c>
      <c r="H2898" s="30">
        <v>4</v>
      </c>
      <c r="I2898" s="30">
        <v>8694.8799999999992</v>
      </c>
      <c r="J2898" s="38">
        <v>42856</v>
      </c>
      <c r="K2898" s="30">
        <v>13160</v>
      </c>
      <c r="L2898" s="19">
        <f>DAY(Таблица14[[#This Row],[Д/проводки]])</f>
        <v>1</v>
      </c>
      <c r="M2898" s="19">
        <f>MONTH(Таблица14[[#This Row],[Д/проводки]])</f>
        <v>5</v>
      </c>
      <c r="N2898" s="19">
        <f>YEAR(Таблица14[[#This Row],[Д/проводки]])</f>
        <v>2017</v>
      </c>
    </row>
    <row r="2899" spans="1:14" x14ac:dyDescent="0.25">
      <c r="A2899" s="30">
        <v>938847</v>
      </c>
      <c r="B2899" s="30" t="s">
        <v>631</v>
      </c>
      <c r="C2899" s="16" t="s">
        <v>2987</v>
      </c>
      <c r="D2899" s="16">
        <v>16</v>
      </c>
      <c r="E2899" s="16" t="s">
        <v>2950</v>
      </c>
      <c r="F2899" s="30" t="s">
        <v>810</v>
      </c>
      <c r="G2899" s="30">
        <v>1002</v>
      </c>
      <c r="H2899" s="30">
        <v>4</v>
      </c>
      <c r="I2899" s="30">
        <v>10491.52</v>
      </c>
      <c r="J2899" s="38">
        <v>42856</v>
      </c>
      <c r="K2899" s="30">
        <v>15960</v>
      </c>
      <c r="L2899" s="19">
        <f>DAY(Таблица14[[#This Row],[Д/проводки]])</f>
        <v>1</v>
      </c>
      <c r="M2899" s="19">
        <f>MONTH(Таблица14[[#This Row],[Д/проводки]])</f>
        <v>5</v>
      </c>
      <c r="N2899" s="19">
        <f>YEAR(Таблица14[[#This Row],[Д/проводки]])</f>
        <v>2017</v>
      </c>
    </row>
    <row r="2900" spans="1:14" x14ac:dyDescent="0.25">
      <c r="A2900" s="30">
        <v>858203</v>
      </c>
      <c r="B2900" s="30" t="s">
        <v>896</v>
      </c>
      <c r="C2900" s="16" t="s">
        <v>2988</v>
      </c>
      <c r="D2900" s="16">
        <v>16</v>
      </c>
      <c r="E2900" s="16" t="s">
        <v>2950</v>
      </c>
      <c r="F2900" s="30" t="s">
        <v>811</v>
      </c>
      <c r="G2900" s="30">
        <v>1001</v>
      </c>
      <c r="H2900" s="30">
        <v>1</v>
      </c>
      <c r="I2900" s="30">
        <v>1082.1500000000001</v>
      </c>
      <c r="J2900" s="38">
        <v>42857</v>
      </c>
      <c r="K2900" s="30">
        <v>1498</v>
      </c>
      <c r="L2900" s="19">
        <f>DAY(Таблица14[[#This Row],[Д/проводки]])</f>
        <v>2</v>
      </c>
      <c r="M2900" s="19">
        <f>MONTH(Таблица14[[#This Row],[Д/проводки]])</f>
        <v>5</v>
      </c>
      <c r="N2900" s="19">
        <f>YEAR(Таблица14[[#This Row],[Д/проводки]])</f>
        <v>2017</v>
      </c>
    </row>
    <row r="2901" spans="1:14" x14ac:dyDescent="0.25">
      <c r="A2901" s="30">
        <v>2034325</v>
      </c>
      <c r="B2901" s="30" t="s">
        <v>1010</v>
      </c>
      <c r="C2901" s="16" t="s">
        <v>2997</v>
      </c>
      <c r="D2901" s="16">
        <v>17</v>
      </c>
      <c r="E2901" s="16" t="s">
        <v>2993</v>
      </c>
      <c r="F2901" s="30" t="s">
        <v>810</v>
      </c>
      <c r="G2901" s="30">
        <v>1001</v>
      </c>
      <c r="H2901" s="30">
        <v>4</v>
      </c>
      <c r="I2901" s="30">
        <v>12564.96</v>
      </c>
      <c r="J2901" s="38">
        <v>42857</v>
      </c>
      <c r="K2901" s="30">
        <v>18760</v>
      </c>
      <c r="L2901" s="19">
        <f>DAY(Таблица14[[#This Row],[Д/проводки]])</f>
        <v>2</v>
      </c>
      <c r="M2901" s="19">
        <f>MONTH(Таблица14[[#This Row],[Д/проводки]])</f>
        <v>5</v>
      </c>
      <c r="N2901" s="19">
        <f>YEAR(Таблица14[[#This Row],[Д/проводки]])</f>
        <v>2017</v>
      </c>
    </row>
    <row r="2902" spans="1:14" x14ac:dyDescent="0.25">
      <c r="A2902" s="30">
        <v>2039702</v>
      </c>
      <c r="B2902" s="30" t="s">
        <v>1039</v>
      </c>
      <c r="C2902" s="16" t="s">
        <v>3129</v>
      </c>
      <c r="D2902" s="16">
        <v>13</v>
      </c>
      <c r="E2902" s="16" t="s">
        <v>3206</v>
      </c>
      <c r="F2902" s="30" t="s">
        <v>811</v>
      </c>
      <c r="G2902" s="30">
        <v>1001</v>
      </c>
      <c r="H2902" s="30">
        <v>8</v>
      </c>
      <c r="I2902" s="30">
        <v>4211.84</v>
      </c>
      <c r="J2902" s="38">
        <v>42857</v>
      </c>
      <c r="K2902" s="30">
        <v>6216</v>
      </c>
      <c r="L2902" s="19">
        <f>DAY(Таблица14[[#This Row],[Д/проводки]])</f>
        <v>2</v>
      </c>
      <c r="M2902" s="19">
        <f>MONTH(Таблица14[[#This Row],[Д/проводки]])</f>
        <v>5</v>
      </c>
      <c r="N2902" s="19">
        <f>YEAR(Таблица14[[#This Row],[Д/проводки]])</f>
        <v>2017</v>
      </c>
    </row>
    <row r="2903" spans="1:14" x14ac:dyDescent="0.25">
      <c r="A2903" s="30">
        <v>405676</v>
      </c>
      <c r="B2903" s="30" t="s">
        <v>249</v>
      </c>
      <c r="C2903" s="16" t="s">
        <v>2967</v>
      </c>
      <c r="D2903" s="16">
        <v>15</v>
      </c>
      <c r="E2903" s="16" t="s">
        <v>2948</v>
      </c>
      <c r="F2903" s="30" t="s">
        <v>810</v>
      </c>
      <c r="G2903" s="30">
        <v>1002</v>
      </c>
      <c r="H2903" s="30">
        <v>4</v>
      </c>
      <c r="I2903" s="30">
        <v>8694.92</v>
      </c>
      <c r="J2903" s="38">
        <v>42857</v>
      </c>
      <c r="K2903" s="30">
        <v>13160</v>
      </c>
      <c r="L2903" s="19">
        <f>DAY(Таблица14[[#This Row],[Д/проводки]])</f>
        <v>2</v>
      </c>
      <c r="M2903" s="19">
        <f>MONTH(Таблица14[[#This Row],[Д/проводки]])</f>
        <v>5</v>
      </c>
      <c r="N2903" s="19">
        <f>YEAR(Таблица14[[#This Row],[Д/проводки]])</f>
        <v>2017</v>
      </c>
    </row>
    <row r="2904" spans="1:14" x14ac:dyDescent="0.25">
      <c r="A2904" s="30">
        <v>2039703</v>
      </c>
      <c r="B2904" s="30" t="s">
        <v>1042</v>
      </c>
      <c r="C2904" s="16" t="s">
        <v>927</v>
      </c>
      <c r="D2904" s="16">
        <v>14</v>
      </c>
      <c r="E2904" s="16" t="s">
        <v>2941</v>
      </c>
      <c r="F2904" s="30" t="s">
        <v>811</v>
      </c>
      <c r="G2904" s="30">
        <v>1002</v>
      </c>
      <c r="H2904" s="30">
        <v>4</v>
      </c>
      <c r="I2904" s="30">
        <v>2514.2399999999998</v>
      </c>
      <c r="J2904" s="38">
        <v>42857</v>
      </c>
      <c r="K2904" s="30">
        <v>3680</v>
      </c>
      <c r="L2904" s="19">
        <f>DAY(Таблица14[[#This Row],[Д/проводки]])</f>
        <v>2</v>
      </c>
      <c r="M2904" s="19">
        <f>MONTH(Таблица14[[#This Row],[Д/проводки]])</f>
        <v>5</v>
      </c>
      <c r="N2904" s="19">
        <f>YEAR(Таблица14[[#This Row],[Д/проводки]])</f>
        <v>2017</v>
      </c>
    </row>
    <row r="2905" spans="1:14" x14ac:dyDescent="0.25">
      <c r="A2905" s="30">
        <v>2065049</v>
      </c>
      <c r="B2905" s="30" t="s">
        <v>1084</v>
      </c>
      <c r="C2905" s="16" t="s">
        <v>2956</v>
      </c>
      <c r="D2905" s="16">
        <v>15</v>
      </c>
      <c r="E2905" s="16" t="s">
        <v>2948</v>
      </c>
      <c r="F2905" s="30" t="s">
        <v>810</v>
      </c>
      <c r="G2905" s="30">
        <v>1002</v>
      </c>
      <c r="H2905" s="30">
        <v>2</v>
      </c>
      <c r="I2905" s="30">
        <v>4347.46</v>
      </c>
      <c r="J2905" s="38">
        <v>42857</v>
      </c>
      <c r="K2905" s="30">
        <v>6580</v>
      </c>
      <c r="L2905" s="19">
        <f>DAY(Таблица14[[#This Row],[Д/проводки]])</f>
        <v>2</v>
      </c>
      <c r="M2905" s="19">
        <f>MONTH(Таблица14[[#This Row],[Д/проводки]])</f>
        <v>5</v>
      </c>
      <c r="N2905" s="19">
        <f>YEAR(Таблица14[[#This Row],[Д/проводки]])</f>
        <v>2017</v>
      </c>
    </row>
    <row r="2906" spans="1:14" x14ac:dyDescent="0.25">
      <c r="A2906" s="30">
        <v>2039150</v>
      </c>
      <c r="B2906" s="30" t="s">
        <v>864</v>
      </c>
      <c r="C2906" s="16" t="s">
        <v>2940</v>
      </c>
      <c r="D2906" s="16">
        <v>15</v>
      </c>
      <c r="E2906" s="16" t="s">
        <v>2937</v>
      </c>
      <c r="F2906" s="30" t="s">
        <v>811</v>
      </c>
      <c r="G2906" s="30">
        <v>1001</v>
      </c>
      <c r="H2906" s="30">
        <v>4</v>
      </c>
      <c r="I2906" s="30">
        <v>4098.28</v>
      </c>
      <c r="J2906" s="38">
        <v>42858</v>
      </c>
      <c r="K2906" s="30">
        <v>5972</v>
      </c>
      <c r="L2906" s="19">
        <f>DAY(Таблица14[[#This Row],[Д/проводки]])</f>
        <v>3</v>
      </c>
      <c r="M2906" s="19">
        <f>MONTH(Таблица14[[#This Row],[Д/проводки]])</f>
        <v>5</v>
      </c>
      <c r="N2906" s="19">
        <f>YEAR(Таблица14[[#This Row],[Д/проводки]])</f>
        <v>2017</v>
      </c>
    </row>
    <row r="2907" spans="1:14" x14ac:dyDescent="0.25">
      <c r="A2907" s="30">
        <v>2039703</v>
      </c>
      <c r="B2907" s="30" t="s">
        <v>1042</v>
      </c>
      <c r="C2907" s="16" t="s">
        <v>927</v>
      </c>
      <c r="D2907" s="16">
        <v>14</v>
      </c>
      <c r="E2907" s="16" t="s">
        <v>2941</v>
      </c>
      <c r="F2907" s="30" t="s">
        <v>811</v>
      </c>
      <c r="G2907" s="30">
        <v>1001</v>
      </c>
      <c r="H2907" s="30">
        <v>8</v>
      </c>
      <c r="I2907" s="30">
        <v>5003.28</v>
      </c>
      <c r="J2907" s="38">
        <v>42858</v>
      </c>
      <c r="K2907" s="30">
        <v>7360</v>
      </c>
      <c r="L2907" s="19">
        <f>DAY(Таблица14[[#This Row],[Д/проводки]])</f>
        <v>3</v>
      </c>
      <c r="M2907" s="19">
        <f>MONTH(Таблица14[[#This Row],[Д/проводки]])</f>
        <v>5</v>
      </c>
      <c r="N2907" s="19">
        <f>YEAR(Таблица14[[#This Row],[Д/проводки]])</f>
        <v>2017</v>
      </c>
    </row>
    <row r="2908" spans="1:14" x14ac:dyDescent="0.25">
      <c r="A2908" s="30">
        <v>409028</v>
      </c>
      <c r="B2908" s="30" t="s">
        <v>711</v>
      </c>
      <c r="C2908" s="16" t="s">
        <v>2951</v>
      </c>
      <c r="D2908" s="16">
        <v>16</v>
      </c>
      <c r="E2908" s="16" t="s">
        <v>2950</v>
      </c>
      <c r="F2908" s="30" t="s">
        <v>810</v>
      </c>
      <c r="G2908" s="30">
        <v>1002</v>
      </c>
      <c r="H2908" s="30">
        <v>4</v>
      </c>
      <c r="I2908" s="30">
        <v>10491.53</v>
      </c>
      <c r="J2908" s="38">
        <v>42858</v>
      </c>
      <c r="K2908" s="30">
        <v>15960</v>
      </c>
      <c r="L2908" s="19">
        <f>DAY(Таблица14[[#This Row],[Д/проводки]])</f>
        <v>3</v>
      </c>
      <c r="M2908" s="19">
        <f>MONTH(Таблица14[[#This Row],[Д/проводки]])</f>
        <v>5</v>
      </c>
      <c r="N2908" s="19">
        <f>YEAR(Таблица14[[#This Row],[Д/проводки]])</f>
        <v>2017</v>
      </c>
    </row>
    <row r="2909" spans="1:14" x14ac:dyDescent="0.25">
      <c r="A2909" s="30">
        <v>2039701</v>
      </c>
      <c r="B2909" s="30" t="s">
        <v>1037</v>
      </c>
      <c r="C2909" s="16" t="s">
        <v>3133</v>
      </c>
      <c r="D2909" s="16">
        <v>13</v>
      </c>
      <c r="E2909" s="16" t="s">
        <v>3206</v>
      </c>
      <c r="F2909" s="30" t="s">
        <v>811</v>
      </c>
      <c r="G2909" s="30">
        <v>1002</v>
      </c>
      <c r="H2909" s="30">
        <v>2</v>
      </c>
      <c r="I2909" s="30">
        <v>1014.64</v>
      </c>
      <c r="J2909" s="38">
        <v>42858</v>
      </c>
      <c r="K2909" s="30">
        <v>1500</v>
      </c>
      <c r="L2909" s="19">
        <f>DAY(Таблица14[[#This Row],[Д/проводки]])</f>
        <v>3</v>
      </c>
      <c r="M2909" s="19">
        <f>MONTH(Таблица14[[#This Row],[Д/проводки]])</f>
        <v>5</v>
      </c>
      <c r="N2909" s="19">
        <f>YEAR(Таблица14[[#This Row],[Д/проводки]])</f>
        <v>2017</v>
      </c>
    </row>
    <row r="2910" spans="1:14" x14ac:dyDescent="0.25">
      <c r="A2910" s="30">
        <v>487232</v>
      </c>
      <c r="B2910" s="30" t="s">
        <v>921</v>
      </c>
      <c r="C2910" s="16" t="s">
        <v>3133</v>
      </c>
      <c r="D2910" s="16">
        <v>13</v>
      </c>
      <c r="E2910" s="16" t="s">
        <v>3206</v>
      </c>
      <c r="F2910" s="30" t="s">
        <v>811</v>
      </c>
      <c r="G2910" s="30">
        <v>1001</v>
      </c>
      <c r="H2910" s="30">
        <v>4</v>
      </c>
      <c r="I2910" s="30">
        <v>2107.16</v>
      </c>
      <c r="J2910" s="38">
        <v>42859</v>
      </c>
      <c r="K2910" s="30">
        <v>3108</v>
      </c>
      <c r="L2910" s="19">
        <f>DAY(Таблица14[[#This Row],[Д/проводки]])</f>
        <v>4</v>
      </c>
      <c r="M2910" s="19">
        <f>MONTH(Таблица14[[#This Row],[Д/проводки]])</f>
        <v>5</v>
      </c>
      <c r="N2910" s="19">
        <f>YEAR(Таблица14[[#This Row],[Д/проводки]])</f>
        <v>2017</v>
      </c>
    </row>
    <row r="2911" spans="1:14" x14ac:dyDescent="0.25">
      <c r="A2911" s="30">
        <v>2039702</v>
      </c>
      <c r="B2911" s="30" t="s">
        <v>1039</v>
      </c>
      <c r="C2911" s="16" t="s">
        <v>3129</v>
      </c>
      <c r="D2911" s="16">
        <v>13</v>
      </c>
      <c r="E2911" s="16" t="s">
        <v>3206</v>
      </c>
      <c r="F2911" s="30" t="s">
        <v>811</v>
      </c>
      <c r="G2911" s="30">
        <v>1001</v>
      </c>
      <c r="H2911" s="30">
        <v>4</v>
      </c>
      <c r="I2911" s="30">
        <v>2105.92</v>
      </c>
      <c r="J2911" s="38">
        <v>42859</v>
      </c>
      <c r="K2911" s="30">
        <v>3108</v>
      </c>
      <c r="L2911" s="19">
        <f>DAY(Таблица14[[#This Row],[Д/проводки]])</f>
        <v>4</v>
      </c>
      <c r="M2911" s="19">
        <f>MONTH(Таблица14[[#This Row],[Д/проводки]])</f>
        <v>5</v>
      </c>
      <c r="N2911" s="19">
        <f>YEAR(Таблица14[[#This Row],[Д/проводки]])</f>
        <v>2017</v>
      </c>
    </row>
    <row r="2912" spans="1:14" x14ac:dyDescent="0.25">
      <c r="A2912" s="30">
        <v>12476552</v>
      </c>
      <c r="B2912" s="30" t="s">
        <v>3218</v>
      </c>
      <c r="C2912" s="16" t="s">
        <v>3218</v>
      </c>
      <c r="D2912" s="16" t="s">
        <v>3218</v>
      </c>
      <c r="E2912" s="16" t="s">
        <v>3218</v>
      </c>
      <c r="F2912" s="16" t="s">
        <v>3218</v>
      </c>
      <c r="G2912" s="30">
        <v>1001</v>
      </c>
      <c r="H2912" s="30">
        <v>4</v>
      </c>
      <c r="I2912" s="30">
        <v>0</v>
      </c>
      <c r="J2912" s="38">
        <v>42859</v>
      </c>
      <c r="K2912" s="30">
        <v>16740</v>
      </c>
      <c r="L2912" s="19">
        <f>DAY(Таблица14[[#This Row],[Д/проводки]])</f>
        <v>4</v>
      </c>
      <c r="M2912" s="19">
        <f>MONTH(Таблица14[[#This Row],[Д/проводки]])</f>
        <v>5</v>
      </c>
      <c r="N2912" s="19">
        <f>YEAR(Таблица14[[#This Row],[Д/проводки]])</f>
        <v>2017</v>
      </c>
    </row>
    <row r="2913" spans="1:14" x14ac:dyDescent="0.25">
      <c r="A2913" s="30">
        <v>405335</v>
      </c>
      <c r="B2913" s="30" t="s">
        <v>79</v>
      </c>
      <c r="C2913" s="16" t="s">
        <v>904</v>
      </c>
      <c r="D2913" s="16">
        <v>14</v>
      </c>
      <c r="E2913" s="16" t="s">
        <v>2938</v>
      </c>
      <c r="F2913" s="30" t="s">
        <v>810</v>
      </c>
      <c r="G2913" s="30">
        <v>1002</v>
      </c>
      <c r="H2913" s="30">
        <v>4</v>
      </c>
      <c r="I2913" s="30">
        <v>7152.56</v>
      </c>
      <c r="J2913" s="38">
        <v>42859</v>
      </c>
      <c r="K2913" s="30">
        <v>11160</v>
      </c>
      <c r="L2913" s="19">
        <f>DAY(Таблица14[[#This Row],[Д/проводки]])</f>
        <v>4</v>
      </c>
      <c r="M2913" s="19">
        <f>MONTH(Таблица14[[#This Row],[Д/проводки]])</f>
        <v>5</v>
      </c>
      <c r="N2913" s="19">
        <f>YEAR(Таблица14[[#This Row],[Д/проводки]])</f>
        <v>2017</v>
      </c>
    </row>
    <row r="2914" spans="1:14" x14ac:dyDescent="0.25">
      <c r="A2914" s="30">
        <v>665956</v>
      </c>
      <c r="B2914" s="30" t="s">
        <v>100</v>
      </c>
      <c r="C2914" s="16" t="s">
        <v>3181</v>
      </c>
      <c r="D2914" s="16">
        <v>15</v>
      </c>
      <c r="E2914" s="16" t="s">
        <v>2937</v>
      </c>
      <c r="F2914" s="30" t="s">
        <v>810</v>
      </c>
      <c r="G2914" s="30">
        <v>1001</v>
      </c>
      <c r="H2914" s="30">
        <v>4</v>
      </c>
      <c r="I2914" s="30">
        <v>8288.1200000000008</v>
      </c>
      <c r="J2914" s="38">
        <v>42860</v>
      </c>
      <c r="K2914" s="30">
        <v>13160</v>
      </c>
      <c r="L2914" s="19">
        <f>DAY(Таблица14[[#This Row],[Д/проводки]])</f>
        <v>5</v>
      </c>
      <c r="M2914" s="19">
        <f>MONTH(Таблица14[[#This Row],[Д/проводки]])</f>
        <v>5</v>
      </c>
      <c r="N2914" s="19">
        <f>YEAR(Таблица14[[#This Row],[Д/проводки]])</f>
        <v>2017</v>
      </c>
    </row>
    <row r="2915" spans="1:14" x14ac:dyDescent="0.25">
      <c r="A2915" s="30">
        <v>2039702</v>
      </c>
      <c r="B2915" s="30" t="s">
        <v>1039</v>
      </c>
      <c r="C2915" s="16" t="s">
        <v>3129</v>
      </c>
      <c r="D2915" s="16">
        <v>13</v>
      </c>
      <c r="E2915" s="16" t="s">
        <v>3206</v>
      </c>
      <c r="F2915" s="30" t="s">
        <v>811</v>
      </c>
      <c r="G2915" s="30">
        <v>1001</v>
      </c>
      <c r="H2915" s="30">
        <v>4</v>
      </c>
      <c r="I2915" s="30">
        <v>2105.92</v>
      </c>
      <c r="J2915" s="38">
        <v>42860</v>
      </c>
      <c r="K2915" s="30">
        <v>3108</v>
      </c>
      <c r="L2915" s="19">
        <f>DAY(Таблица14[[#This Row],[Д/проводки]])</f>
        <v>5</v>
      </c>
      <c r="M2915" s="19">
        <f>MONTH(Таблица14[[#This Row],[Д/проводки]])</f>
        <v>5</v>
      </c>
      <c r="N2915" s="19">
        <f>YEAR(Таблица14[[#This Row],[Д/проводки]])</f>
        <v>2017</v>
      </c>
    </row>
    <row r="2916" spans="1:14" x14ac:dyDescent="0.25">
      <c r="A2916" s="30">
        <v>12464880</v>
      </c>
      <c r="B2916" s="30" t="s">
        <v>3218</v>
      </c>
      <c r="C2916" s="16" t="s">
        <v>3218</v>
      </c>
      <c r="D2916" s="16" t="s">
        <v>3218</v>
      </c>
      <c r="E2916" s="16" t="s">
        <v>3218</v>
      </c>
      <c r="F2916" s="16" t="s">
        <v>3218</v>
      </c>
      <c r="G2916" s="30">
        <v>1001</v>
      </c>
      <c r="H2916" s="30">
        <v>4</v>
      </c>
      <c r="I2916" s="30">
        <v>11864.4</v>
      </c>
      <c r="J2916" s="38">
        <v>42860</v>
      </c>
      <c r="K2916" s="30">
        <v>16240</v>
      </c>
      <c r="L2916" s="19">
        <f>DAY(Таблица14[[#This Row],[Д/проводки]])</f>
        <v>5</v>
      </c>
      <c r="M2916" s="19">
        <f>MONTH(Таблица14[[#This Row],[Д/проводки]])</f>
        <v>5</v>
      </c>
      <c r="N2916" s="19">
        <f>YEAR(Таблица14[[#This Row],[Д/проводки]])</f>
        <v>2017</v>
      </c>
    </row>
    <row r="2917" spans="1:14" x14ac:dyDescent="0.25">
      <c r="A2917" s="30">
        <v>661768</v>
      </c>
      <c r="B2917" s="30" t="s">
        <v>340</v>
      </c>
      <c r="C2917" s="16" t="s">
        <v>927</v>
      </c>
      <c r="D2917" s="16">
        <v>14</v>
      </c>
      <c r="E2917" s="16" t="s">
        <v>2941</v>
      </c>
      <c r="F2917" s="30" t="s">
        <v>810</v>
      </c>
      <c r="G2917" s="30">
        <v>1002</v>
      </c>
      <c r="H2917" s="30">
        <v>4</v>
      </c>
      <c r="I2917" s="30">
        <v>7152.56</v>
      </c>
      <c r="J2917" s="38">
        <v>42860</v>
      </c>
      <c r="K2917" s="30">
        <v>11160</v>
      </c>
      <c r="L2917" s="19">
        <f>DAY(Таблица14[[#This Row],[Д/проводки]])</f>
        <v>5</v>
      </c>
      <c r="M2917" s="19">
        <f>MONTH(Таблица14[[#This Row],[Д/проводки]])</f>
        <v>5</v>
      </c>
      <c r="N2917" s="19">
        <f>YEAR(Таблица14[[#This Row],[Д/проводки]])</f>
        <v>2017</v>
      </c>
    </row>
    <row r="2918" spans="1:14" x14ac:dyDescent="0.25">
      <c r="A2918" s="30">
        <v>2039701</v>
      </c>
      <c r="B2918" s="30" t="s">
        <v>1037</v>
      </c>
      <c r="C2918" s="16" t="s">
        <v>3133</v>
      </c>
      <c r="D2918" s="16">
        <v>13</v>
      </c>
      <c r="E2918" s="16" t="s">
        <v>3206</v>
      </c>
      <c r="F2918" s="30" t="s">
        <v>811</v>
      </c>
      <c r="G2918" s="30">
        <v>1002</v>
      </c>
      <c r="H2918" s="30">
        <v>4</v>
      </c>
      <c r="I2918" s="30">
        <v>2029.28</v>
      </c>
      <c r="J2918" s="38">
        <v>42860</v>
      </c>
      <c r="K2918" s="30">
        <v>3000</v>
      </c>
      <c r="L2918" s="19">
        <f>DAY(Таблица14[[#This Row],[Д/проводки]])</f>
        <v>5</v>
      </c>
      <c r="M2918" s="19">
        <f>MONTH(Таблица14[[#This Row],[Д/проводки]])</f>
        <v>5</v>
      </c>
      <c r="N2918" s="19">
        <f>YEAR(Таблица14[[#This Row],[Д/проводки]])</f>
        <v>2017</v>
      </c>
    </row>
    <row r="2919" spans="1:14" x14ac:dyDescent="0.25">
      <c r="A2919" s="30">
        <v>665929</v>
      </c>
      <c r="B2919" s="30" t="s">
        <v>61</v>
      </c>
      <c r="C2919" s="16" t="s">
        <v>2953</v>
      </c>
      <c r="D2919" s="16">
        <v>14</v>
      </c>
      <c r="E2919" s="16" t="s">
        <v>2938</v>
      </c>
      <c r="F2919" s="30" t="s">
        <v>810</v>
      </c>
      <c r="G2919" s="30">
        <v>1001</v>
      </c>
      <c r="H2919" s="30">
        <v>4</v>
      </c>
      <c r="I2919" s="30">
        <v>6813.52</v>
      </c>
      <c r="J2919" s="38">
        <v>42861</v>
      </c>
      <c r="K2919" s="30">
        <v>11160</v>
      </c>
      <c r="L2919" s="19">
        <f>DAY(Таблица14[[#This Row],[Д/проводки]])</f>
        <v>6</v>
      </c>
      <c r="M2919" s="19">
        <f>MONTH(Таблица14[[#This Row],[Д/проводки]])</f>
        <v>5</v>
      </c>
      <c r="N2919" s="19">
        <f>YEAR(Таблица14[[#This Row],[Д/проводки]])</f>
        <v>2017</v>
      </c>
    </row>
    <row r="2920" spans="1:14" x14ac:dyDescent="0.25">
      <c r="A2920" s="30">
        <v>828791</v>
      </c>
      <c r="B2920" s="30" t="s">
        <v>162</v>
      </c>
      <c r="C2920" s="16" t="s">
        <v>2954</v>
      </c>
      <c r="D2920" s="16">
        <v>15</v>
      </c>
      <c r="E2920" s="16" t="s">
        <v>2937</v>
      </c>
      <c r="F2920" s="30" t="s">
        <v>810</v>
      </c>
      <c r="G2920" s="30">
        <v>1002</v>
      </c>
      <c r="H2920" s="30">
        <v>4</v>
      </c>
      <c r="I2920" s="30">
        <v>8694.92</v>
      </c>
      <c r="J2920" s="38">
        <v>42861</v>
      </c>
      <c r="K2920" s="30">
        <v>13160</v>
      </c>
      <c r="L2920" s="19">
        <f>DAY(Таблица14[[#This Row],[Д/проводки]])</f>
        <v>6</v>
      </c>
      <c r="M2920" s="19">
        <f>MONTH(Таблица14[[#This Row],[Д/проводки]])</f>
        <v>5</v>
      </c>
      <c r="N2920" s="19">
        <f>YEAR(Таблица14[[#This Row],[Д/проводки]])</f>
        <v>2017</v>
      </c>
    </row>
    <row r="2921" spans="1:14" x14ac:dyDescent="0.25">
      <c r="A2921" s="30">
        <v>2039703</v>
      </c>
      <c r="B2921" s="30" t="s">
        <v>1042</v>
      </c>
      <c r="C2921" s="16" t="s">
        <v>927</v>
      </c>
      <c r="D2921" s="16">
        <v>14</v>
      </c>
      <c r="E2921" s="16" t="s">
        <v>2941</v>
      </c>
      <c r="F2921" s="30" t="s">
        <v>811</v>
      </c>
      <c r="G2921" s="30">
        <v>1001</v>
      </c>
      <c r="H2921" s="30">
        <v>4</v>
      </c>
      <c r="I2921" s="30">
        <v>2501.6</v>
      </c>
      <c r="J2921" s="38">
        <v>42862</v>
      </c>
      <c r="K2921" s="30">
        <v>3680</v>
      </c>
      <c r="L2921" s="19">
        <f>DAY(Таблица14[[#This Row],[Д/проводки]])</f>
        <v>7</v>
      </c>
      <c r="M2921" s="19">
        <f>MONTH(Таблица14[[#This Row],[Д/проводки]])</f>
        <v>5</v>
      </c>
      <c r="N2921" s="19">
        <f>YEAR(Таблица14[[#This Row],[Д/проводки]])</f>
        <v>2017</v>
      </c>
    </row>
    <row r="2922" spans="1:14" x14ac:dyDescent="0.25">
      <c r="A2922" s="30">
        <v>2039702</v>
      </c>
      <c r="B2922" s="30" t="s">
        <v>1039</v>
      </c>
      <c r="C2922" s="16" t="s">
        <v>3129</v>
      </c>
      <c r="D2922" s="16">
        <v>13</v>
      </c>
      <c r="E2922" s="16" t="s">
        <v>3206</v>
      </c>
      <c r="F2922" s="30" t="s">
        <v>811</v>
      </c>
      <c r="G2922" s="30">
        <v>1002</v>
      </c>
      <c r="H2922" s="30">
        <v>2</v>
      </c>
      <c r="I2922" s="30">
        <v>1032.5999999999999</v>
      </c>
      <c r="J2922" s="38">
        <v>42862</v>
      </c>
      <c r="K2922" s="30">
        <v>1554</v>
      </c>
      <c r="L2922" s="19">
        <f>DAY(Таблица14[[#This Row],[Д/проводки]])</f>
        <v>7</v>
      </c>
      <c r="M2922" s="19">
        <f>MONTH(Таблица14[[#This Row],[Д/проводки]])</f>
        <v>5</v>
      </c>
      <c r="N2922" s="19">
        <f>YEAR(Таблица14[[#This Row],[Д/проводки]])</f>
        <v>2017</v>
      </c>
    </row>
    <row r="2923" spans="1:14" x14ac:dyDescent="0.25">
      <c r="A2923" s="30">
        <v>409028</v>
      </c>
      <c r="B2923" s="30" t="s">
        <v>711</v>
      </c>
      <c r="C2923" s="16" t="s">
        <v>2951</v>
      </c>
      <c r="D2923" s="16">
        <v>16</v>
      </c>
      <c r="E2923" s="16" t="s">
        <v>2950</v>
      </c>
      <c r="F2923" s="30" t="s">
        <v>810</v>
      </c>
      <c r="G2923" s="30">
        <v>1001</v>
      </c>
      <c r="H2923" s="30">
        <v>4</v>
      </c>
      <c r="I2923" s="30">
        <v>10491.52</v>
      </c>
      <c r="J2923" s="38">
        <v>42863</v>
      </c>
      <c r="K2923" s="30">
        <v>15960</v>
      </c>
      <c r="L2923" s="19">
        <f>DAY(Таблица14[[#This Row],[Д/проводки]])</f>
        <v>8</v>
      </c>
      <c r="M2923" s="19">
        <f>MONTH(Таблица14[[#This Row],[Д/проводки]])</f>
        <v>5</v>
      </c>
      <c r="N2923" s="19">
        <f>YEAR(Таблица14[[#This Row],[Д/проводки]])</f>
        <v>2017</v>
      </c>
    </row>
    <row r="2924" spans="1:14" x14ac:dyDescent="0.25">
      <c r="A2924" s="30">
        <v>2039703</v>
      </c>
      <c r="B2924" s="30" t="s">
        <v>1042</v>
      </c>
      <c r="C2924" s="16" t="s">
        <v>927</v>
      </c>
      <c r="D2924" s="16">
        <v>14</v>
      </c>
      <c r="E2924" s="16" t="s">
        <v>2941</v>
      </c>
      <c r="F2924" s="30" t="s">
        <v>811</v>
      </c>
      <c r="G2924" s="30">
        <v>1001</v>
      </c>
      <c r="H2924" s="30">
        <v>2</v>
      </c>
      <c r="I2924" s="30">
        <v>1250.8</v>
      </c>
      <c r="J2924" s="38">
        <v>42863</v>
      </c>
      <c r="K2924" s="30">
        <v>1840</v>
      </c>
      <c r="L2924" s="19">
        <f>DAY(Таблица14[[#This Row],[Д/проводки]])</f>
        <v>8</v>
      </c>
      <c r="M2924" s="19">
        <f>MONTH(Таблица14[[#This Row],[Д/проводки]])</f>
        <v>5</v>
      </c>
      <c r="N2924" s="19">
        <f>YEAR(Таблица14[[#This Row],[Д/проводки]])</f>
        <v>2017</v>
      </c>
    </row>
    <row r="2925" spans="1:14" x14ac:dyDescent="0.25">
      <c r="A2925" s="30">
        <v>939667</v>
      </c>
      <c r="B2925" s="30" t="s">
        <v>414</v>
      </c>
      <c r="C2925" s="16" t="s">
        <v>918</v>
      </c>
      <c r="D2925" s="16">
        <v>16</v>
      </c>
      <c r="E2925" s="16" t="s">
        <v>2970</v>
      </c>
      <c r="F2925" s="30" t="s">
        <v>810</v>
      </c>
      <c r="G2925" s="30">
        <v>1001</v>
      </c>
      <c r="H2925" s="30">
        <v>4</v>
      </c>
      <c r="I2925" s="30">
        <v>10491.52</v>
      </c>
      <c r="J2925" s="38">
        <v>42864</v>
      </c>
      <c r="K2925" s="30">
        <v>15960</v>
      </c>
      <c r="L2925" s="19">
        <f>DAY(Таблица14[[#This Row],[Д/проводки]])</f>
        <v>9</v>
      </c>
      <c r="M2925" s="19">
        <f>MONTH(Таблица14[[#This Row],[Д/проводки]])</f>
        <v>5</v>
      </c>
      <c r="N2925" s="19">
        <f>YEAR(Таблица14[[#This Row],[Д/проводки]])</f>
        <v>2017</v>
      </c>
    </row>
    <row r="2926" spans="1:14" x14ac:dyDescent="0.25">
      <c r="A2926" s="30">
        <v>2039703</v>
      </c>
      <c r="B2926" s="30" t="s">
        <v>1042</v>
      </c>
      <c r="C2926" s="16" t="s">
        <v>927</v>
      </c>
      <c r="D2926" s="16">
        <v>14</v>
      </c>
      <c r="E2926" s="16" t="s">
        <v>2941</v>
      </c>
      <c r="F2926" s="30" t="s">
        <v>811</v>
      </c>
      <c r="G2926" s="30">
        <v>1002</v>
      </c>
      <c r="H2926" s="30">
        <v>4</v>
      </c>
      <c r="I2926" s="30">
        <v>2514.2399999999998</v>
      </c>
      <c r="J2926" s="38">
        <v>42864</v>
      </c>
      <c r="K2926" s="30">
        <v>3680</v>
      </c>
      <c r="L2926" s="19">
        <f>DAY(Таблица14[[#This Row],[Д/проводки]])</f>
        <v>9</v>
      </c>
      <c r="M2926" s="19">
        <f>MONTH(Таблица14[[#This Row],[Д/проводки]])</f>
        <v>5</v>
      </c>
      <c r="N2926" s="19">
        <f>YEAR(Таблица14[[#This Row],[Д/проводки]])</f>
        <v>2017</v>
      </c>
    </row>
    <row r="2927" spans="1:14" x14ac:dyDescent="0.25">
      <c r="A2927" s="30">
        <v>2039701</v>
      </c>
      <c r="B2927" s="30" t="s">
        <v>1037</v>
      </c>
      <c r="C2927" s="16" t="s">
        <v>3133</v>
      </c>
      <c r="D2927" s="16">
        <v>13</v>
      </c>
      <c r="E2927" s="16" t="s">
        <v>3206</v>
      </c>
      <c r="F2927" s="30" t="s">
        <v>811</v>
      </c>
      <c r="G2927" s="30">
        <v>1002</v>
      </c>
      <c r="H2927" s="30">
        <v>2</v>
      </c>
      <c r="I2927" s="30">
        <v>1014.64</v>
      </c>
      <c r="J2927" s="38">
        <v>42865</v>
      </c>
      <c r="K2927" s="30">
        <v>1500</v>
      </c>
      <c r="L2927" s="19">
        <f>DAY(Таблица14[[#This Row],[Д/проводки]])</f>
        <v>10</v>
      </c>
      <c r="M2927" s="19">
        <f>MONTH(Таблица14[[#This Row],[Д/проводки]])</f>
        <v>5</v>
      </c>
      <c r="N2927" s="19">
        <f>YEAR(Таблица14[[#This Row],[Д/проводки]])</f>
        <v>2017</v>
      </c>
    </row>
    <row r="2928" spans="1:14" x14ac:dyDescent="0.25">
      <c r="A2928" s="30">
        <v>2039703</v>
      </c>
      <c r="B2928" s="30" t="s">
        <v>1042</v>
      </c>
      <c r="C2928" s="16" t="s">
        <v>927</v>
      </c>
      <c r="D2928" s="16">
        <v>14</v>
      </c>
      <c r="E2928" s="16" t="s">
        <v>2941</v>
      </c>
      <c r="F2928" s="30" t="s">
        <v>811</v>
      </c>
      <c r="G2928" s="30">
        <v>1002</v>
      </c>
      <c r="H2928" s="30">
        <v>4</v>
      </c>
      <c r="I2928" s="30">
        <v>2514.2399999999998</v>
      </c>
      <c r="J2928" s="38">
        <v>42865</v>
      </c>
      <c r="K2928" s="30">
        <v>3680</v>
      </c>
      <c r="L2928" s="19">
        <f>DAY(Таблица14[[#This Row],[Д/проводки]])</f>
        <v>10</v>
      </c>
      <c r="M2928" s="19">
        <f>MONTH(Таблица14[[#This Row],[Д/проводки]])</f>
        <v>5</v>
      </c>
      <c r="N2928" s="19">
        <f>YEAR(Таблица14[[#This Row],[Д/проводки]])</f>
        <v>2017</v>
      </c>
    </row>
    <row r="2929" spans="1:14" x14ac:dyDescent="0.25">
      <c r="A2929" s="30">
        <v>2039703</v>
      </c>
      <c r="B2929" s="30" t="s">
        <v>1042</v>
      </c>
      <c r="C2929" s="16" t="s">
        <v>927</v>
      </c>
      <c r="D2929" s="16">
        <v>14</v>
      </c>
      <c r="E2929" s="16" t="s">
        <v>2941</v>
      </c>
      <c r="F2929" s="30" t="s">
        <v>811</v>
      </c>
      <c r="G2929" s="30">
        <v>1002</v>
      </c>
      <c r="H2929" s="30">
        <v>4</v>
      </c>
      <c r="I2929" s="30">
        <v>2514.2399999999998</v>
      </c>
      <c r="J2929" s="38">
        <v>42866</v>
      </c>
      <c r="K2929" s="30">
        <v>3680</v>
      </c>
      <c r="L2929" s="19">
        <f>DAY(Таблица14[[#This Row],[Д/проводки]])</f>
        <v>11</v>
      </c>
      <c r="M2929" s="19">
        <f>MONTH(Таблица14[[#This Row],[Д/проводки]])</f>
        <v>5</v>
      </c>
      <c r="N2929" s="19">
        <f>YEAR(Таблица14[[#This Row],[Д/проводки]])</f>
        <v>2017</v>
      </c>
    </row>
    <row r="2930" spans="1:14" x14ac:dyDescent="0.25">
      <c r="A2930" s="30">
        <v>2039702</v>
      </c>
      <c r="B2930" s="30" t="s">
        <v>1039</v>
      </c>
      <c r="C2930" s="16" t="s">
        <v>3129</v>
      </c>
      <c r="D2930" s="16">
        <v>13</v>
      </c>
      <c r="E2930" s="16" t="s">
        <v>3206</v>
      </c>
      <c r="F2930" s="30" t="s">
        <v>811</v>
      </c>
      <c r="G2930" s="30">
        <v>1001</v>
      </c>
      <c r="H2930" s="30">
        <v>5</v>
      </c>
      <c r="I2930" s="30">
        <v>2632.4</v>
      </c>
      <c r="J2930" s="38">
        <v>42867</v>
      </c>
      <c r="K2930" s="30">
        <v>3885</v>
      </c>
      <c r="L2930" s="19">
        <f>DAY(Таблица14[[#This Row],[Д/проводки]])</f>
        <v>12</v>
      </c>
      <c r="M2930" s="19">
        <f>MONTH(Таблица14[[#This Row],[Д/проводки]])</f>
        <v>5</v>
      </c>
      <c r="N2930" s="19">
        <f>YEAR(Таблица14[[#This Row],[Д/проводки]])</f>
        <v>2017</v>
      </c>
    </row>
    <row r="2931" spans="1:14" x14ac:dyDescent="0.25">
      <c r="A2931" s="30">
        <v>2039701</v>
      </c>
      <c r="B2931" s="30" t="s">
        <v>1037</v>
      </c>
      <c r="C2931" s="16" t="s">
        <v>3133</v>
      </c>
      <c r="D2931" s="16">
        <v>13</v>
      </c>
      <c r="E2931" s="16" t="s">
        <v>3206</v>
      </c>
      <c r="F2931" s="30" t="s">
        <v>811</v>
      </c>
      <c r="G2931" s="30">
        <v>1002</v>
      </c>
      <c r="H2931" s="30">
        <v>10</v>
      </c>
      <c r="I2931" s="30">
        <v>5073.2</v>
      </c>
      <c r="J2931" s="38">
        <v>42867</v>
      </c>
      <c r="K2931" s="30">
        <v>7500</v>
      </c>
      <c r="L2931" s="19">
        <f>DAY(Таблица14[[#This Row],[Д/проводки]])</f>
        <v>12</v>
      </c>
      <c r="M2931" s="19">
        <f>MONTH(Таблица14[[#This Row],[Д/проводки]])</f>
        <v>5</v>
      </c>
      <c r="N2931" s="19">
        <f>YEAR(Таблица14[[#This Row],[Д/проводки]])</f>
        <v>2017</v>
      </c>
    </row>
    <row r="2932" spans="1:14" x14ac:dyDescent="0.25">
      <c r="A2932" s="30">
        <v>2039703</v>
      </c>
      <c r="B2932" s="30" t="s">
        <v>1042</v>
      </c>
      <c r="C2932" s="16" t="s">
        <v>927</v>
      </c>
      <c r="D2932" s="16">
        <v>14</v>
      </c>
      <c r="E2932" s="16" t="s">
        <v>2941</v>
      </c>
      <c r="F2932" s="30" t="s">
        <v>811</v>
      </c>
      <c r="G2932" s="30">
        <v>1002</v>
      </c>
      <c r="H2932" s="30">
        <v>2</v>
      </c>
      <c r="I2932" s="30">
        <v>1257.1199999999999</v>
      </c>
      <c r="J2932" s="38">
        <v>42867</v>
      </c>
      <c r="K2932" s="30">
        <v>1840</v>
      </c>
      <c r="L2932" s="19">
        <f>DAY(Таблица14[[#This Row],[Д/проводки]])</f>
        <v>12</v>
      </c>
      <c r="M2932" s="19">
        <f>MONTH(Таблица14[[#This Row],[Д/проводки]])</f>
        <v>5</v>
      </c>
      <c r="N2932" s="19">
        <f>YEAR(Таблица14[[#This Row],[Д/проводки]])</f>
        <v>2017</v>
      </c>
    </row>
    <row r="2933" spans="1:14" x14ac:dyDescent="0.25">
      <c r="A2933" s="30">
        <v>408795</v>
      </c>
      <c r="B2933" s="30" t="s">
        <v>56</v>
      </c>
      <c r="C2933" s="16" t="s">
        <v>2953</v>
      </c>
      <c r="D2933" s="16">
        <v>14</v>
      </c>
      <c r="E2933" s="16" t="s">
        <v>2938</v>
      </c>
      <c r="F2933" s="30" t="s">
        <v>810</v>
      </c>
      <c r="G2933" s="30">
        <v>1001</v>
      </c>
      <c r="H2933" s="30">
        <v>4</v>
      </c>
      <c r="I2933" s="30">
        <v>7152.56</v>
      </c>
      <c r="J2933" s="38">
        <v>42868</v>
      </c>
      <c r="K2933" s="30">
        <v>11160</v>
      </c>
      <c r="L2933" s="19">
        <f>DAY(Таблица14[[#This Row],[Д/проводки]])</f>
        <v>13</v>
      </c>
      <c r="M2933" s="19">
        <f>MONTH(Таблица14[[#This Row],[Д/проводки]])</f>
        <v>5</v>
      </c>
      <c r="N2933" s="19">
        <f>YEAR(Таблица14[[#This Row],[Д/проводки]])</f>
        <v>2017</v>
      </c>
    </row>
    <row r="2934" spans="1:14" x14ac:dyDescent="0.25">
      <c r="A2934" s="30">
        <v>830813</v>
      </c>
      <c r="B2934" s="30" t="s">
        <v>437</v>
      </c>
      <c r="C2934" s="16" t="s">
        <v>3147</v>
      </c>
      <c r="D2934" s="16">
        <v>15</v>
      </c>
      <c r="E2934" s="16" t="s">
        <v>2971</v>
      </c>
      <c r="F2934" s="30" t="s">
        <v>810</v>
      </c>
      <c r="G2934" s="30">
        <v>1001</v>
      </c>
      <c r="H2934" s="30">
        <v>4</v>
      </c>
      <c r="I2934" s="30">
        <v>8288.14</v>
      </c>
      <c r="J2934" s="38">
        <v>42869</v>
      </c>
      <c r="K2934" s="30">
        <v>13160</v>
      </c>
      <c r="L2934" s="19">
        <f>DAY(Таблица14[[#This Row],[Д/проводки]])</f>
        <v>14</v>
      </c>
      <c r="M2934" s="19">
        <f>MONTH(Таблица14[[#This Row],[Д/проводки]])</f>
        <v>5</v>
      </c>
      <c r="N2934" s="19">
        <f>YEAR(Таблица14[[#This Row],[Д/проводки]])</f>
        <v>2017</v>
      </c>
    </row>
    <row r="2935" spans="1:14" x14ac:dyDescent="0.25">
      <c r="A2935" s="30">
        <v>12472446</v>
      </c>
      <c r="B2935" s="30" t="s">
        <v>3218</v>
      </c>
      <c r="C2935" s="16" t="s">
        <v>3218</v>
      </c>
      <c r="D2935" s="16" t="s">
        <v>3218</v>
      </c>
      <c r="E2935" s="16" t="s">
        <v>3218</v>
      </c>
      <c r="F2935" s="16" t="s">
        <v>3218</v>
      </c>
      <c r="G2935" s="30">
        <v>1001</v>
      </c>
      <c r="H2935" s="30">
        <v>4</v>
      </c>
      <c r="I2935" s="30">
        <v>10091.200000000001</v>
      </c>
      <c r="J2935" s="38">
        <v>42869</v>
      </c>
      <c r="K2935" s="30">
        <v>13376</v>
      </c>
      <c r="L2935" s="19">
        <f>DAY(Таблица14[[#This Row],[Д/проводки]])</f>
        <v>14</v>
      </c>
      <c r="M2935" s="19">
        <f>MONTH(Таблица14[[#This Row],[Д/проводки]])</f>
        <v>5</v>
      </c>
      <c r="N2935" s="19">
        <f>YEAR(Таблица14[[#This Row],[Д/проводки]])</f>
        <v>2017</v>
      </c>
    </row>
    <row r="2936" spans="1:14" x14ac:dyDescent="0.25">
      <c r="A2936" s="30">
        <v>948234</v>
      </c>
      <c r="B2936" s="30" t="s">
        <v>179</v>
      </c>
      <c r="C2936" s="16" t="s">
        <v>2954</v>
      </c>
      <c r="D2936" s="16">
        <v>15</v>
      </c>
      <c r="E2936" s="16" t="s">
        <v>2937</v>
      </c>
      <c r="F2936" s="30" t="s">
        <v>810</v>
      </c>
      <c r="G2936" s="30">
        <v>1002</v>
      </c>
      <c r="H2936" s="30">
        <v>4</v>
      </c>
      <c r="I2936" s="30">
        <v>8288.16</v>
      </c>
      <c r="J2936" s="38">
        <v>42869</v>
      </c>
      <c r="K2936" s="30">
        <v>13160</v>
      </c>
      <c r="L2936" s="19">
        <f>DAY(Таблица14[[#This Row],[Д/проводки]])</f>
        <v>14</v>
      </c>
      <c r="M2936" s="19">
        <f>MONTH(Таблица14[[#This Row],[Д/проводки]])</f>
        <v>5</v>
      </c>
      <c r="N2936" s="19">
        <f>YEAR(Таблица14[[#This Row],[Д/проводки]])</f>
        <v>2017</v>
      </c>
    </row>
    <row r="2937" spans="1:14" x14ac:dyDescent="0.25">
      <c r="A2937" s="30">
        <v>2041417</v>
      </c>
      <c r="B2937" s="30" t="s">
        <v>1062</v>
      </c>
      <c r="C2937" s="16" t="s">
        <v>2962</v>
      </c>
      <c r="D2937" s="16">
        <v>15</v>
      </c>
      <c r="E2937" s="16" t="s">
        <v>2937</v>
      </c>
      <c r="F2937" s="30" t="s">
        <v>810</v>
      </c>
      <c r="G2937" s="30">
        <v>1002</v>
      </c>
      <c r="H2937" s="30">
        <v>4</v>
      </c>
      <c r="I2937" s="30">
        <v>8694.92</v>
      </c>
      <c r="J2937" s="38">
        <v>42869</v>
      </c>
      <c r="K2937" s="30">
        <v>13160</v>
      </c>
      <c r="L2937" s="19">
        <f>DAY(Таблица14[[#This Row],[Д/проводки]])</f>
        <v>14</v>
      </c>
      <c r="M2937" s="19">
        <f>MONTH(Таблица14[[#This Row],[Д/проводки]])</f>
        <v>5</v>
      </c>
      <c r="N2937" s="19">
        <f>YEAR(Таблица14[[#This Row],[Д/проводки]])</f>
        <v>2017</v>
      </c>
    </row>
    <row r="2938" spans="1:14" x14ac:dyDescent="0.25">
      <c r="A2938" s="30">
        <v>2039701</v>
      </c>
      <c r="B2938" s="30" t="s">
        <v>1037</v>
      </c>
      <c r="C2938" s="16" t="s">
        <v>3133</v>
      </c>
      <c r="D2938" s="16">
        <v>13</v>
      </c>
      <c r="E2938" s="16" t="s">
        <v>3206</v>
      </c>
      <c r="F2938" s="30" t="s">
        <v>811</v>
      </c>
      <c r="G2938" s="30">
        <v>1002</v>
      </c>
      <c r="H2938" s="30">
        <v>2</v>
      </c>
      <c r="I2938" s="30">
        <v>1014.66</v>
      </c>
      <c r="J2938" s="38">
        <v>42870</v>
      </c>
      <c r="K2938" s="30">
        <v>1500</v>
      </c>
      <c r="L2938" s="19">
        <f>DAY(Таблица14[[#This Row],[Д/проводки]])</f>
        <v>15</v>
      </c>
      <c r="M2938" s="19">
        <f>MONTH(Таблица14[[#This Row],[Д/проводки]])</f>
        <v>5</v>
      </c>
      <c r="N2938" s="19">
        <f>YEAR(Таблица14[[#This Row],[Д/проводки]])</f>
        <v>2017</v>
      </c>
    </row>
    <row r="2939" spans="1:14" x14ac:dyDescent="0.25">
      <c r="A2939" s="30">
        <v>2041416</v>
      </c>
      <c r="B2939" s="30" t="s">
        <v>1068</v>
      </c>
      <c r="C2939" s="16" t="s">
        <v>2940</v>
      </c>
      <c r="D2939" s="16">
        <v>15</v>
      </c>
      <c r="E2939" s="16" t="s">
        <v>2937</v>
      </c>
      <c r="F2939" s="30" t="s">
        <v>810</v>
      </c>
      <c r="G2939" s="30">
        <v>1002</v>
      </c>
      <c r="H2939" s="30">
        <v>4</v>
      </c>
      <c r="I2939" s="30">
        <v>8694.92</v>
      </c>
      <c r="J2939" s="38">
        <v>42870</v>
      </c>
      <c r="K2939" s="30">
        <v>13160</v>
      </c>
      <c r="L2939" s="19">
        <f>DAY(Таблица14[[#This Row],[Д/проводки]])</f>
        <v>15</v>
      </c>
      <c r="M2939" s="19">
        <f>MONTH(Таблица14[[#This Row],[Д/проводки]])</f>
        <v>5</v>
      </c>
      <c r="N2939" s="19">
        <f>YEAR(Таблица14[[#This Row],[Д/проводки]])</f>
        <v>2017</v>
      </c>
    </row>
    <row r="2940" spans="1:14" x14ac:dyDescent="0.25">
      <c r="A2940" s="30">
        <v>665970</v>
      </c>
      <c r="B2940" s="30" t="s">
        <v>490</v>
      </c>
      <c r="C2940" s="16" t="s">
        <v>2635</v>
      </c>
      <c r="D2940" s="16">
        <v>15</v>
      </c>
      <c r="E2940" s="16" t="s">
        <v>2978</v>
      </c>
      <c r="F2940" s="30" t="s">
        <v>810</v>
      </c>
      <c r="G2940" s="30">
        <v>1001</v>
      </c>
      <c r="H2940" s="30">
        <v>4</v>
      </c>
      <c r="I2940" s="30">
        <v>8288.1200000000008</v>
      </c>
      <c r="J2940" s="38">
        <v>42872</v>
      </c>
      <c r="K2940" s="30">
        <v>13160</v>
      </c>
      <c r="L2940" s="19">
        <f>DAY(Таблица14[[#This Row],[Д/проводки]])</f>
        <v>17</v>
      </c>
      <c r="M2940" s="19">
        <f>MONTH(Таблица14[[#This Row],[Д/проводки]])</f>
        <v>5</v>
      </c>
      <c r="N2940" s="19">
        <f>YEAR(Таблица14[[#This Row],[Д/проводки]])</f>
        <v>2017</v>
      </c>
    </row>
    <row r="2941" spans="1:14" x14ac:dyDescent="0.25">
      <c r="A2941" s="30">
        <v>665949</v>
      </c>
      <c r="B2941" s="30" t="s">
        <v>117</v>
      </c>
      <c r="C2941" s="16" t="s">
        <v>3174</v>
      </c>
      <c r="D2941" s="16">
        <v>15</v>
      </c>
      <c r="E2941" s="16" t="s">
        <v>2937</v>
      </c>
      <c r="F2941" s="30" t="s">
        <v>810</v>
      </c>
      <c r="G2941" s="30">
        <v>1002</v>
      </c>
      <c r="H2941" s="30">
        <v>4</v>
      </c>
      <c r="I2941" s="30">
        <v>8288.1200000000008</v>
      </c>
      <c r="J2941" s="38">
        <v>42872</v>
      </c>
      <c r="K2941" s="30">
        <v>13160</v>
      </c>
      <c r="L2941" s="19">
        <f>DAY(Таблица14[[#This Row],[Д/проводки]])</f>
        <v>17</v>
      </c>
      <c r="M2941" s="19">
        <f>MONTH(Таблица14[[#This Row],[Д/проводки]])</f>
        <v>5</v>
      </c>
      <c r="N2941" s="19">
        <f>YEAR(Таблица14[[#This Row],[Д/проводки]])</f>
        <v>2017</v>
      </c>
    </row>
    <row r="2942" spans="1:14" x14ac:dyDescent="0.25">
      <c r="A2942" s="30">
        <v>2039703</v>
      </c>
      <c r="B2942" s="30" t="s">
        <v>1042</v>
      </c>
      <c r="C2942" s="16" t="s">
        <v>927</v>
      </c>
      <c r="D2942" s="16">
        <v>14</v>
      </c>
      <c r="E2942" s="16" t="s">
        <v>2941</v>
      </c>
      <c r="F2942" s="30" t="s">
        <v>811</v>
      </c>
      <c r="G2942" s="30">
        <v>1001</v>
      </c>
      <c r="H2942" s="30">
        <v>4</v>
      </c>
      <c r="I2942" s="30">
        <v>2501.61</v>
      </c>
      <c r="J2942" s="38">
        <v>42873</v>
      </c>
      <c r="K2942" s="30">
        <v>3680</v>
      </c>
      <c r="L2942" s="19">
        <f>DAY(Таблица14[[#This Row],[Д/проводки]])</f>
        <v>18</v>
      </c>
      <c r="M2942" s="19">
        <f>MONTH(Таблица14[[#This Row],[Д/проводки]])</f>
        <v>5</v>
      </c>
      <c r="N2942" s="19">
        <f>YEAR(Таблица14[[#This Row],[Д/проводки]])</f>
        <v>2017</v>
      </c>
    </row>
    <row r="2943" spans="1:14" x14ac:dyDescent="0.25">
      <c r="A2943" s="30">
        <v>2039701</v>
      </c>
      <c r="B2943" s="30" t="s">
        <v>1037</v>
      </c>
      <c r="C2943" s="16" t="s">
        <v>3133</v>
      </c>
      <c r="D2943" s="16">
        <v>13</v>
      </c>
      <c r="E2943" s="16" t="s">
        <v>3206</v>
      </c>
      <c r="F2943" s="30" t="s">
        <v>811</v>
      </c>
      <c r="G2943" s="30">
        <v>1002</v>
      </c>
      <c r="H2943" s="30">
        <v>2</v>
      </c>
      <c r="I2943" s="30">
        <v>1014.66</v>
      </c>
      <c r="J2943" s="38">
        <v>42873</v>
      </c>
      <c r="K2943" s="30">
        <v>1500</v>
      </c>
      <c r="L2943" s="19">
        <f>DAY(Таблица14[[#This Row],[Д/проводки]])</f>
        <v>18</v>
      </c>
      <c r="M2943" s="19">
        <f>MONTH(Таблица14[[#This Row],[Д/проводки]])</f>
        <v>5</v>
      </c>
      <c r="N2943" s="19">
        <f>YEAR(Таблица14[[#This Row],[Д/проводки]])</f>
        <v>2017</v>
      </c>
    </row>
    <row r="2944" spans="1:14" x14ac:dyDescent="0.25">
      <c r="A2944" s="30">
        <v>2065049</v>
      </c>
      <c r="B2944" s="30" t="s">
        <v>1084</v>
      </c>
      <c r="C2944" s="16" t="s">
        <v>2956</v>
      </c>
      <c r="D2944" s="16">
        <v>15</v>
      </c>
      <c r="E2944" s="16" t="s">
        <v>2948</v>
      </c>
      <c r="F2944" s="30" t="s">
        <v>810</v>
      </c>
      <c r="G2944" s="30">
        <v>1002</v>
      </c>
      <c r="H2944" s="30">
        <v>4</v>
      </c>
      <c r="I2944" s="30">
        <v>8694.8799999999992</v>
      </c>
      <c r="J2944" s="38">
        <v>42873</v>
      </c>
      <c r="K2944" s="30">
        <v>13160</v>
      </c>
      <c r="L2944" s="19">
        <f>DAY(Таблица14[[#This Row],[Д/проводки]])</f>
        <v>18</v>
      </c>
      <c r="M2944" s="19">
        <f>MONTH(Таблица14[[#This Row],[Д/проводки]])</f>
        <v>5</v>
      </c>
      <c r="N2944" s="19">
        <f>YEAR(Таблица14[[#This Row],[Д/проводки]])</f>
        <v>2017</v>
      </c>
    </row>
    <row r="2945" spans="1:14" x14ac:dyDescent="0.25">
      <c r="A2945" s="30">
        <v>2039702</v>
      </c>
      <c r="B2945" s="30" t="s">
        <v>1039</v>
      </c>
      <c r="C2945" s="16" t="s">
        <v>3129</v>
      </c>
      <c r="D2945" s="16">
        <v>13</v>
      </c>
      <c r="E2945" s="16" t="s">
        <v>3206</v>
      </c>
      <c r="F2945" s="30" t="s">
        <v>811</v>
      </c>
      <c r="G2945" s="30">
        <v>1001</v>
      </c>
      <c r="H2945" s="30">
        <v>4</v>
      </c>
      <c r="I2945" s="30">
        <v>2105.92</v>
      </c>
      <c r="J2945" s="38">
        <v>42874</v>
      </c>
      <c r="K2945" s="30">
        <v>3108</v>
      </c>
      <c r="L2945" s="19">
        <f>DAY(Таблица14[[#This Row],[Д/проводки]])</f>
        <v>19</v>
      </c>
      <c r="M2945" s="19">
        <f>MONTH(Таблица14[[#This Row],[Д/проводки]])</f>
        <v>5</v>
      </c>
      <c r="N2945" s="19">
        <f>YEAR(Таблица14[[#This Row],[Д/проводки]])</f>
        <v>2017</v>
      </c>
    </row>
    <row r="2946" spans="1:14" x14ac:dyDescent="0.25">
      <c r="A2946" s="30">
        <v>12483581</v>
      </c>
      <c r="B2946" s="30" t="s">
        <v>3218</v>
      </c>
      <c r="C2946" s="16" t="s">
        <v>3218</v>
      </c>
      <c r="D2946" s="16" t="s">
        <v>3218</v>
      </c>
      <c r="E2946" s="16" t="s">
        <v>3218</v>
      </c>
      <c r="F2946" s="16" t="s">
        <v>3218</v>
      </c>
      <c r="G2946" s="30">
        <v>1002</v>
      </c>
      <c r="H2946" s="30">
        <v>4</v>
      </c>
      <c r="I2946" s="30">
        <v>7566</v>
      </c>
      <c r="J2946" s="38">
        <v>42874</v>
      </c>
      <c r="K2946" s="30">
        <v>10260</v>
      </c>
      <c r="L2946" s="19">
        <f>DAY(Таблица14[[#This Row],[Д/проводки]])</f>
        <v>19</v>
      </c>
      <c r="M2946" s="19">
        <f>MONTH(Таблица14[[#This Row],[Д/проводки]])</f>
        <v>5</v>
      </c>
      <c r="N2946" s="19">
        <f>YEAR(Таблица14[[#This Row],[Д/проводки]])</f>
        <v>2017</v>
      </c>
    </row>
    <row r="2947" spans="1:14" x14ac:dyDescent="0.25">
      <c r="A2947" s="30">
        <v>665961</v>
      </c>
      <c r="B2947" s="30" t="s">
        <v>2500</v>
      </c>
      <c r="C2947" s="16" t="s">
        <v>2952</v>
      </c>
      <c r="D2947" s="16">
        <v>15</v>
      </c>
      <c r="E2947" s="16" t="s">
        <v>2948</v>
      </c>
      <c r="F2947" s="30" t="s">
        <v>810</v>
      </c>
      <c r="G2947" s="30">
        <v>1002</v>
      </c>
      <c r="H2947" s="30">
        <v>4</v>
      </c>
      <c r="I2947" s="30">
        <v>8288.1200000000008</v>
      </c>
      <c r="J2947" s="38">
        <v>42875</v>
      </c>
      <c r="K2947" s="30">
        <v>13160</v>
      </c>
      <c r="L2947" s="19">
        <f>DAY(Таблица14[[#This Row],[Д/проводки]])</f>
        <v>20</v>
      </c>
      <c r="M2947" s="19">
        <f>MONTH(Таблица14[[#This Row],[Д/проводки]])</f>
        <v>5</v>
      </c>
      <c r="N2947" s="19">
        <f>YEAR(Таблица14[[#This Row],[Д/проводки]])</f>
        <v>2017</v>
      </c>
    </row>
    <row r="2948" spans="1:14" x14ac:dyDescent="0.25">
      <c r="A2948" s="30">
        <v>487232</v>
      </c>
      <c r="B2948" s="30" t="s">
        <v>921</v>
      </c>
      <c r="C2948" s="16" t="s">
        <v>3133</v>
      </c>
      <c r="D2948" s="16">
        <v>13</v>
      </c>
      <c r="E2948" s="16" t="s">
        <v>3206</v>
      </c>
      <c r="F2948" s="30" t="s">
        <v>811</v>
      </c>
      <c r="G2948" s="30">
        <v>1001</v>
      </c>
      <c r="H2948" s="30">
        <v>4</v>
      </c>
      <c r="I2948" s="30">
        <v>2107.16</v>
      </c>
      <c r="J2948" s="38">
        <v>42876</v>
      </c>
      <c r="K2948" s="30">
        <v>3108</v>
      </c>
      <c r="L2948" s="19">
        <f>DAY(Таблица14[[#This Row],[Д/проводки]])</f>
        <v>21</v>
      </c>
      <c r="M2948" s="19">
        <f>MONTH(Таблица14[[#This Row],[Д/проводки]])</f>
        <v>5</v>
      </c>
      <c r="N2948" s="19">
        <f>YEAR(Таблица14[[#This Row],[Д/проводки]])</f>
        <v>2017</v>
      </c>
    </row>
    <row r="2949" spans="1:14" x14ac:dyDescent="0.25">
      <c r="A2949" s="30">
        <v>37845</v>
      </c>
      <c r="B2949" s="30" t="s">
        <v>520</v>
      </c>
      <c r="C2949" s="16" t="s">
        <v>2980</v>
      </c>
      <c r="D2949" s="16">
        <v>16</v>
      </c>
      <c r="E2949" s="16" t="s">
        <v>2964</v>
      </c>
      <c r="F2949" s="30" t="s">
        <v>810</v>
      </c>
      <c r="G2949" s="30">
        <v>1001</v>
      </c>
      <c r="H2949" s="30">
        <v>4</v>
      </c>
      <c r="I2949" s="30">
        <v>10847.44</v>
      </c>
      <c r="J2949" s="38">
        <v>42877</v>
      </c>
      <c r="K2949" s="30">
        <v>15960</v>
      </c>
      <c r="L2949" s="19">
        <f>DAY(Таблица14[[#This Row],[Д/проводки]])</f>
        <v>22</v>
      </c>
      <c r="M2949" s="19">
        <f>MONTH(Таблица14[[#This Row],[Д/проводки]])</f>
        <v>5</v>
      </c>
      <c r="N2949" s="19">
        <f>YEAR(Таблица14[[#This Row],[Д/проводки]])</f>
        <v>2017</v>
      </c>
    </row>
    <row r="2950" spans="1:14" x14ac:dyDescent="0.25">
      <c r="A2950" s="30">
        <v>763966</v>
      </c>
      <c r="B2950" s="30" t="s">
        <v>123</v>
      </c>
      <c r="C2950" s="16" t="s">
        <v>2947</v>
      </c>
      <c r="D2950" s="16">
        <v>15</v>
      </c>
      <c r="E2950" s="16" t="s">
        <v>2937</v>
      </c>
      <c r="F2950" s="30" t="s">
        <v>810</v>
      </c>
      <c r="G2950" s="30">
        <v>1001</v>
      </c>
      <c r="H2950" s="30">
        <v>4</v>
      </c>
      <c r="I2950" s="30">
        <v>8491.56</v>
      </c>
      <c r="J2950" s="38">
        <v>42877</v>
      </c>
      <c r="K2950" s="30">
        <v>13160</v>
      </c>
      <c r="L2950" s="19">
        <f>DAY(Таблица14[[#This Row],[Д/проводки]])</f>
        <v>22</v>
      </c>
      <c r="M2950" s="19">
        <f>MONTH(Таблица14[[#This Row],[Д/проводки]])</f>
        <v>5</v>
      </c>
      <c r="N2950" s="19">
        <f>YEAR(Таблица14[[#This Row],[Д/проводки]])</f>
        <v>2017</v>
      </c>
    </row>
    <row r="2951" spans="1:14" x14ac:dyDescent="0.25">
      <c r="A2951" s="30">
        <v>2039703</v>
      </c>
      <c r="B2951" s="30" t="s">
        <v>1042</v>
      </c>
      <c r="C2951" s="16" t="s">
        <v>927</v>
      </c>
      <c r="D2951" s="16">
        <v>14</v>
      </c>
      <c r="E2951" s="16" t="s">
        <v>2941</v>
      </c>
      <c r="F2951" s="30" t="s">
        <v>811</v>
      </c>
      <c r="G2951" s="30">
        <v>1002</v>
      </c>
      <c r="H2951" s="30">
        <v>4</v>
      </c>
      <c r="I2951" s="30">
        <v>2514.2399999999998</v>
      </c>
      <c r="J2951" s="38">
        <v>42877</v>
      </c>
      <c r="K2951" s="30">
        <v>3680</v>
      </c>
      <c r="L2951" s="19">
        <f>DAY(Таблица14[[#This Row],[Д/проводки]])</f>
        <v>22</v>
      </c>
      <c r="M2951" s="19">
        <f>MONTH(Таблица14[[#This Row],[Д/проводки]])</f>
        <v>5</v>
      </c>
      <c r="N2951" s="19">
        <f>YEAR(Таблица14[[#This Row],[Д/проводки]])</f>
        <v>2017</v>
      </c>
    </row>
    <row r="2952" spans="1:14" x14ac:dyDescent="0.25">
      <c r="A2952" s="30">
        <v>2039704</v>
      </c>
      <c r="B2952" s="30" t="s">
        <v>1041</v>
      </c>
      <c r="C2952" s="16" t="s">
        <v>899</v>
      </c>
      <c r="D2952" s="16">
        <v>14</v>
      </c>
      <c r="E2952" s="16" t="s">
        <v>2938</v>
      </c>
      <c r="F2952" s="30" t="s">
        <v>811</v>
      </c>
      <c r="G2952" s="30">
        <v>1002</v>
      </c>
      <c r="H2952" s="30">
        <v>4</v>
      </c>
      <c r="I2952" s="30">
        <v>3483.72</v>
      </c>
      <c r="J2952" s="38">
        <v>42877</v>
      </c>
      <c r="K2952" s="30">
        <v>4988</v>
      </c>
      <c r="L2952" s="19">
        <f>DAY(Таблица14[[#This Row],[Д/проводки]])</f>
        <v>22</v>
      </c>
      <c r="M2952" s="19">
        <f>MONTH(Таблица14[[#This Row],[Д/проводки]])</f>
        <v>5</v>
      </c>
      <c r="N2952" s="19">
        <f>YEAR(Таблица14[[#This Row],[Д/проводки]])</f>
        <v>2017</v>
      </c>
    </row>
    <row r="2953" spans="1:14" x14ac:dyDescent="0.25">
      <c r="A2953" s="30">
        <v>445811</v>
      </c>
      <c r="B2953" s="30" t="s">
        <v>921</v>
      </c>
      <c r="C2953" s="16" t="s">
        <v>3133</v>
      </c>
      <c r="D2953" s="16">
        <v>13</v>
      </c>
      <c r="E2953" s="16" t="s">
        <v>3206</v>
      </c>
      <c r="F2953" s="30" t="s">
        <v>811</v>
      </c>
      <c r="G2953" s="30">
        <v>1001</v>
      </c>
      <c r="H2953" s="30">
        <v>4</v>
      </c>
      <c r="I2953" s="30">
        <v>2021.8</v>
      </c>
      <c r="J2953" s="38">
        <v>42878</v>
      </c>
      <c r="K2953" s="30">
        <v>2848</v>
      </c>
      <c r="L2953" s="19">
        <f>DAY(Таблица14[[#This Row],[Д/проводки]])</f>
        <v>23</v>
      </c>
      <c r="M2953" s="19">
        <f>MONTH(Таблица14[[#This Row],[Д/проводки]])</f>
        <v>5</v>
      </c>
      <c r="N2953" s="19">
        <f>YEAR(Таблица14[[#This Row],[Д/проводки]])</f>
        <v>2017</v>
      </c>
    </row>
    <row r="2954" spans="1:14" x14ac:dyDescent="0.25">
      <c r="A2954" s="30">
        <v>2039701</v>
      </c>
      <c r="B2954" s="30" t="s">
        <v>1037</v>
      </c>
      <c r="C2954" s="16" t="s">
        <v>3133</v>
      </c>
      <c r="D2954" s="16">
        <v>13</v>
      </c>
      <c r="E2954" s="16" t="s">
        <v>3206</v>
      </c>
      <c r="F2954" s="30" t="s">
        <v>811</v>
      </c>
      <c r="G2954" s="30">
        <v>1002</v>
      </c>
      <c r="H2954" s="30">
        <v>2</v>
      </c>
      <c r="I2954" s="30">
        <v>1014.64</v>
      </c>
      <c r="J2954" s="38">
        <v>42878</v>
      </c>
      <c r="K2954" s="30">
        <v>1500</v>
      </c>
      <c r="L2954" s="19">
        <f>DAY(Таблица14[[#This Row],[Д/проводки]])</f>
        <v>23</v>
      </c>
      <c r="M2954" s="19">
        <f>MONTH(Таблица14[[#This Row],[Д/проводки]])</f>
        <v>5</v>
      </c>
      <c r="N2954" s="19">
        <f>YEAR(Таблица14[[#This Row],[Д/проводки]])</f>
        <v>2017</v>
      </c>
    </row>
    <row r="2955" spans="1:14" x14ac:dyDescent="0.25">
      <c r="A2955" s="30">
        <v>665736</v>
      </c>
      <c r="B2955" s="30" t="s">
        <v>699</v>
      </c>
      <c r="C2955" s="16" t="s">
        <v>2991</v>
      </c>
      <c r="D2955" s="16">
        <v>16</v>
      </c>
      <c r="E2955" s="16" t="s">
        <v>2950</v>
      </c>
      <c r="F2955" s="30" t="s">
        <v>810</v>
      </c>
      <c r="G2955" s="30">
        <v>1002</v>
      </c>
      <c r="H2955" s="30">
        <v>4</v>
      </c>
      <c r="I2955" s="30">
        <v>10491.52</v>
      </c>
      <c r="J2955" s="38">
        <v>42879</v>
      </c>
      <c r="K2955" s="30">
        <v>15960</v>
      </c>
      <c r="L2955" s="19">
        <f>DAY(Таблица14[[#This Row],[Д/проводки]])</f>
        <v>24</v>
      </c>
      <c r="M2955" s="19">
        <f>MONTH(Таблица14[[#This Row],[Д/проводки]])</f>
        <v>5</v>
      </c>
      <c r="N2955" s="19">
        <f>YEAR(Таблица14[[#This Row],[Д/проводки]])</f>
        <v>2017</v>
      </c>
    </row>
    <row r="2956" spans="1:14" x14ac:dyDescent="0.25">
      <c r="A2956" s="30">
        <v>2091745</v>
      </c>
      <c r="B2956" s="30" t="s">
        <v>1138</v>
      </c>
      <c r="C2956" s="16" t="s">
        <v>2997</v>
      </c>
      <c r="D2956" s="16">
        <v>17</v>
      </c>
      <c r="E2956" s="16" t="s">
        <v>2993</v>
      </c>
      <c r="F2956" s="30" t="s">
        <v>810</v>
      </c>
      <c r="G2956" s="30">
        <v>1002</v>
      </c>
      <c r="H2956" s="30">
        <v>4</v>
      </c>
      <c r="I2956" s="30">
        <v>12423.72</v>
      </c>
      <c r="J2956" s="38">
        <v>42880</v>
      </c>
      <c r="K2956" s="30">
        <v>18760</v>
      </c>
      <c r="L2956" s="19">
        <f>DAY(Таблица14[[#This Row],[Д/проводки]])</f>
        <v>25</v>
      </c>
      <c r="M2956" s="19">
        <f>MONTH(Таблица14[[#This Row],[Д/проводки]])</f>
        <v>5</v>
      </c>
      <c r="N2956" s="19">
        <f>YEAR(Таблица14[[#This Row],[Д/проводки]])</f>
        <v>2017</v>
      </c>
    </row>
    <row r="2957" spans="1:14" x14ac:dyDescent="0.25">
      <c r="A2957" s="30">
        <v>938847</v>
      </c>
      <c r="B2957" s="30" t="s">
        <v>631</v>
      </c>
      <c r="C2957" s="16" t="s">
        <v>2987</v>
      </c>
      <c r="D2957" s="16">
        <v>16</v>
      </c>
      <c r="E2957" s="16" t="s">
        <v>2950</v>
      </c>
      <c r="F2957" s="30" t="s">
        <v>810</v>
      </c>
      <c r="G2957" s="30">
        <v>1001</v>
      </c>
      <c r="H2957" s="30">
        <v>4</v>
      </c>
      <c r="I2957" s="30">
        <v>10491.52</v>
      </c>
      <c r="J2957" s="38">
        <v>42882</v>
      </c>
      <c r="K2957" s="30">
        <v>15960</v>
      </c>
      <c r="L2957" s="19">
        <f>DAY(Таблица14[[#This Row],[Д/проводки]])</f>
        <v>27</v>
      </c>
      <c r="M2957" s="19">
        <f>MONTH(Таблица14[[#This Row],[Д/проводки]])</f>
        <v>5</v>
      </c>
      <c r="N2957" s="19">
        <f>YEAR(Таблица14[[#This Row],[Д/проводки]])</f>
        <v>2017</v>
      </c>
    </row>
    <row r="2958" spans="1:14" x14ac:dyDescent="0.25">
      <c r="A2958" s="30">
        <v>11630102</v>
      </c>
      <c r="B2958" s="30" t="s">
        <v>2588</v>
      </c>
      <c r="C2958" s="16" t="s">
        <v>3203</v>
      </c>
      <c r="D2958" s="16">
        <v>16</v>
      </c>
      <c r="E2958" s="16" t="s">
        <v>2977</v>
      </c>
      <c r="F2958" s="30" t="s">
        <v>810</v>
      </c>
      <c r="G2958" s="30">
        <v>1001</v>
      </c>
      <c r="H2958" s="30">
        <v>4</v>
      </c>
      <c r="I2958" s="30">
        <v>12813.2</v>
      </c>
      <c r="J2958" s="38">
        <v>42885</v>
      </c>
      <c r="K2958" s="30">
        <v>17752</v>
      </c>
      <c r="L2958" s="19">
        <f>DAY(Таблица14[[#This Row],[Д/проводки]])</f>
        <v>30</v>
      </c>
      <c r="M2958" s="19">
        <f>MONTH(Таблица14[[#This Row],[Д/проводки]])</f>
        <v>5</v>
      </c>
      <c r="N2958" s="19">
        <f>YEAR(Таблица14[[#This Row],[Д/проводки]])</f>
        <v>2017</v>
      </c>
    </row>
    <row r="2959" spans="1:14" x14ac:dyDescent="0.25">
      <c r="A2959" s="30">
        <v>2039701</v>
      </c>
      <c r="B2959" s="30" t="s">
        <v>1037</v>
      </c>
      <c r="C2959" s="16" t="s">
        <v>3133</v>
      </c>
      <c r="D2959" s="16">
        <v>13</v>
      </c>
      <c r="E2959" s="16" t="s">
        <v>3206</v>
      </c>
      <c r="F2959" s="30" t="s">
        <v>811</v>
      </c>
      <c r="G2959" s="30">
        <v>1002</v>
      </c>
      <c r="H2959" s="30">
        <v>4</v>
      </c>
      <c r="I2959" s="30">
        <v>2029.32</v>
      </c>
      <c r="J2959" s="38">
        <v>42885</v>
      </c>
      <c r="K2959" s="30">
        <v>3000</v>
      </c>
      <c r="L2959" s="19">
        <f>DAY(Таблица14[[#This Row],[Д/проводки]])</f>
        <v>30</v>
      </c>
      <c r="M2959" s="19">
        <f>MONTH(Таблица14[[#This Row],[Д/проводки]])</f>
        <v>5</v>
      </c>
      <c r="N2959" s="19">
        <f>YEAR(Таблица14[[#This Row],[Д/проводки]])</f>
        <v>2017</v>
      </c>
    </row>
    <row r="2960" spans="1:14" x14ac:dyDescent="0.25">
      <c r="A2960" s="30">
        <v>405330</v>
      </c>
      <c r="B2960" s="30" t="s">
        <v>313</v>
      </c>
      <c r="C2960" s="16" t="s">
        <v>927</v>
      </c>
      <c r="D2960" s="16">
        <v>14</v>
      </c>
      <c r="E2960" s="16" t="s">
        <v>2941</v>
      </c>
      <c r="F2960" s="30" t="s">
        <v>810</v>
      </c>
      <c r="G2960" s="30">
        <v>1001</v>
      </c>
      <c r="H2960" s="30">
        <v>4</v>
      </c>
      <c r="I2960" s="30">
        <v>7152.56</v>
      </c>
      <c r="J2960" s="38">
        <v>42886</v>
      </c>
      <c r="K2960" s="30">
        <v>11160</v>
      </c>
      <c r="L2960" s="19">
        <f>DAY(Таблица14[[#This Row],[Д/проводки]])</f>
        <v>31</v>
      </c>
      <c r="M2960" s="19">
        <f>MONTH(Таблица14[[#This Row],[Д/проводки]])</f>
        <v>5</v>
      </c>
      <c r="N2960" s="19">
        <f>YEAR(Таблица14[[#This Row],[Д/проводки]])</f>
        <v>2017</v>
      </c>
    </row>
    <row r="2961" spans="1:14" x14ac:dyDescent="0.25">
      <c r="A2961" s="30">
        <v>408788</v>
      </c>
      <c r="B2961" s="30" t="s">
        <v>48</v>
      </c>
      <c r="C2961" s="16" t="s">
        <v>2961</v>
      </c>
      <c r="D2961" s="16">
        <v>14</v>
      </c>
      <c r="E2961" s="16" t="s">
        <v>2938</v>
      </c>
      <c r="F2961" s="30" t="s">
        <v>810</v>
      </c>
      <c r="G2961" s="30">
        <v>1001</v>
      </c>
      <c r="H2961" s="30">
        <v>4</v>
      </c>
      <c r="I2961" s="30">
        <v>7152.52</v>
      </c>
      <c r="J2961" s="38">
        <v>42886</v>
      </c>
      <c r="K2961" s="30">
        <v>11160</v>
      </c>
      <c r="L2961" s="19">
        <f>DAY(Таблица14[[#This Row],[Д/проводки]])</f>
        <v>31</v>
      </c>
      <c r="M2961" s="19">
        <f>MONTH(Таблица14[[#This Row],[Д/проводки]])</f>
        <v>5</v>
      </c>
      <c r="N2961" s="19">
        <f>YEAR(Таблица14[[#This Row],[Д/проводки]])</f>
        <v>2017</v>
      </c>
    </row>
    <row r="2962" spans="1:14" x14ac:dyDescent="0.25">
      <c r="A2962" s="30">
        <v>12505420</v>
      </c>
      <c r="B2962" s="30" t="s">
        <v>3218</v>
      </c>
      <c r="C2962" s="16" t="s">
        <v>3218</v>
      </c>
      <c r="D2962" s="16" t="s">
        <v>3218</v>
      </c>
      <c r="E2962" s="16" t="s">
        <v>3218</v>
      </c>
      <c r="F2962" s="16" t="s">
        <v>3218</v>
      </c>
      <c r="G2962" s="30">
        <v>1002</v>
      </c>
      <c r="H2962" s="30">
        <v>4</v>
      </c>
      <c r="I2962" s="30">
        <v>19800</v>
      </c>
      <c r="J2962" s="38">
        <v>42886</v>
      </c>
      <c r="K2962" s="30">
        <v>27848</v>
      </c>
      <c r="L2962" s="19">
        <f>DAY(Таблица14[[#This Row],[Д/проводки]])</f>
        <v>31</v>
      </c>
      <c r="M2962" s="19">
        <f>MONTH(Таблица14[[#This Row],[Д/проводки]])</f>
        <v>5</v>
      </c>
      <c r="N2962" s="19">
        <f>YEAR(Таблица14[[#This Row],[Д/проводки]])</f>
        <v>2017</v>
      </c>
    </row>
    <row r="2963" spans="1:14" x14ac:dyDescent="0.25">
      <c r="A2963" s="30">
        <v>661767</v>
      </c>
      <c r="B2963" s="30" t="s">
        <v>323</v>
      </c>
      <c r="C2963" s="16" t="s">
        <v>927</v>
      </c>
      <c r="D2963" s="16">
        <v>14</v>
      </c>
      <c r="E2963" s="16" t="s">
        <v>2941</v>
      </c>
      <c r="F2963" s="30" t="s">
        <v>810</v>
      </c>
      <c r="G2963" s="30">
        <v>1001</v>
      </c>
      <c r="H2963" s="30">
        <v>4</v>
      </c>
      <c r="I2963" s="30">
        <v>6813.56</v>
      </c>
      <c r="J2963" s="38">
        <v>42887</v>
      </c>
      <c r="K2963" s="30">
        <v>11160</v>
      </c>
      <c r="L2963" s="19">
        <f>DAY(Таблица14[[#This Row],[Д/проводки]])</f>
        <v>1</v>
      </c>
      <c r="M2963" s="19">
        <f>MONTH(Таблица14[[#This Row],[Д/проводки]])</f>
        <v>6</v>
      </c>
      <c r="N2963" s="19">
        <f>YEAR(Таблица14[[#This Row],[Д/проводки]])</f>
        <v>2017</v>
      </c>
    </row>
    <row r="2964" spans="1:14" x14ac:dyDescent="0.25">
      <c r="A2964" s="30">
        <v>40301</v>
      </c>
      <c r="B2964" s="30" t="s">
        <v>201</v>
      </c>
      <c r="C2964" s="16" t="s">
        <v>2940</v>
      </c>
      <c r="D2964" s="16">
        <v>15</v>
      </c>
      <c r="E2964" s="16" t="s">
        <v>2937</v>
      </c>
      <c r="F2964" s="30" t="s">
        <v>810</v>
      </c>
      <c r="G2964" s="30">
        <v>1002</v>
      </c>
      <c r="H2964" s="30">
        <v>4</v>
      </c>
      <c r="I2964" s="30">
        <v>8237.2800000000007</v>
      </c>
      <c r="J2964" s="38">
        <v>42887</v>
      </c>
      <c r="K2964" s="30">
        <v>13160</v>
      </c>
      <c r="L2964" s="19">
        <f>DAY(Таблица14[[#This Row],[Д/проводки]])</f>
        <v>1</v>
      </c>
      <c r="M2964" s="19">
        <f>MONTH(Таблица14[[#This Row],[Д/проводки]])</f>
        <v>6</v>
      </c>
      <c r="N2964" s="19">
        <f>YEAR(Таблица14[[#This Row],[Д/проводки]])</f>
        <v>2017</v>
      </c>
    </row>
    <row r="2965" spans="1:14" x14ac:dyDescent="0.25">
      <c r="A2965" s="30">
        <v>2054084</v>
      </c>
      <c r="B2965" s="30" t="s">
        <v>1075</v>
      </c>
      <c r="C2965" s="16" t="s">
        <v>872</v>
      </c>
      <c r="D2965" s="16">
        <v>15</v>
      </c>
      <c r="E2965" s="16" t="s">
        <v>2948</v>
      </c>
      <c r="F2965" s="30" t="s">
        <v>810</v>
      </c>
      <c r="G2965" s="30">
        <v>1002</v>
      </c>
      <c r="H2965" s="30">
        <v>4</v>
      </c>
      <c r="I2965" s="30">
        <v>8694.92</v>
      </c>
      <c r="J2965" s="38">
        <v>42887</v>
      </c>
      <c r="K2965" s="30">
        <v>13160</v>
      </c>
      <c r="L2965" s="19">
        <f>DAY(Таблица14[[#This Row],[Д/проводки]])</f>
        <v>1</v>
      </c>
      <c r="M2965" s="19">
        <f>MONTH(Таблица14[[#This Row],[Д/проводки]])</f>
        <v>6</v>
      </c>
      <c r="N2965" s="19">
        <f>YEAR(Таблица14[[#This Row],[Д/проводки]])</f>
        <v>2017</v>
      </c>
    </row>
    <row r="2966" spans="1:14" x14ac:dyDescent="0.25">
      <c r="A2966" s="30">
        <v>2039704</v>
      </c>
      <c r="B2966" s="30" t="s">
        <v>1041</v>
      </c>
      <c r="C2966" s="16" t="s">
        <v>899</v>
      </c>
      <c r="D2966" s="16">
        <v>14</v>
      </c>
      <c r="E2966" s="16" t="s">
        <v>2938</v>
      </c>
      <c r="F2966" s="30" t="s">
        <v>811</v>
      </c>
      <c r="G2966" s="30">
        <v>1001</v>
      </c>
      <c r="H2966" s="30">
        <v>1</v>
      </c>
      <c r="I2966" s="30">
        <v>859.74</v>
      </c>
      <c r="J2966" s="38">
        <v>42888</v>
      </c>
      <c r="K2966" s="30">
        <v>1247</v>
      </c>
      <c r="L2966" s="19">
        <f>DAY(Таблица14[[#This Row],[Д/проводки]])</f>
        <v>2</v>
      </c>
      <c r="M2966" s="19">
        <f>MONTH(Таблица14[[#This Row],[Д/проводки]])</f>
        <v>6</v>
      </c>
      <c r="N2966" s="19">
        <f>YEAR(Таблица14[[#This Row],[Д/проводки]])</f>
        <v>2017</v>
      </c>
    </row>
    <row r="2967" spans="1:14" x14ac:dyDescent="0.25">
      <c r="A2967" s="30">
        <v>941464</v>
      </c>
      <c r="B2967" s="30" t="s">
        <v>923</v>
      </c>
      <c r="C2967" s="16" t="s">
        <v>3133</v>
      </c>
      <c r="D2967" s="16">
        <v>13</v>
      </c>
      <c r="E2967" s="16" t="s">
        <v>3206</v>
      </c>
      <c r="F2967" s="30" t="s">
        <v>811</v>
      </c>
      <c r="G2967" s="30">
        <v>1002</v>
      </c>
      <c r="H2967" s="30">
        <v>2</v>
      </c>
      <c r="I2967" s="30">
        <v>1044.04</v>
      </c>
      <c r="J2967" s="38">
        <v>42888</v>
      </c>
      <c r="K2967" s="30">
        <v>1116</v>
      </c>
      <c r="L2967" s="19">
        <f>DAY(Таблица14[[#This Row],[Д/проводки]])</f>
        <v>2</v>
      </c>
      <c r="M2967" s="19">
        <f>MONTH(Таблица14[[#This Row],[Д/проводки]])</f>
        <v>6</v>
      </c>
      <c r="N2967" s="19">
        <f>YEAR(Таблица14[[#This Row],[Д/проводки]])</f>
        <v>2017</v>
      </c>
    </row>
    <row r="2968" spans="1:14" x14ac:dyDescent="0.25">
      <c r="A2968" s="30">
        <v>2039701</v>
      </c>
      <c r="B2968" s="30" t="s">
        <v>1037</v>
      </c>
      <c r="C2968" s="16" t="s">
        <v>3133</v>
      </c>
      <c r="D2968" s="16">
        <v>13</v>
      </c>
      <c r="E2968" s="16" t="s">
        <v>3206</v>
      </c>
      <c r="F2968" s="30" t="s">
        <v>811</v>
      </c>
      <c r="G2968" s="30">
        <v>1002</v>
      </c>
      <c r="H2968" s="30">
        <v>4</v>
      </c>
      <c r="I2968" s="30">
        <v>2029.28</v>
      </c>
      <c r="J2968" s="38">
        <v>42888</v>
      </c>
      <c r="K2968" s="30">
        <v>2566</v>
      </c>
      <c r="L2968" s="19">
        <f>DAY(Таблица14[[#This Row],[Д/проводки]])</f>
        <v>2</v>
      </c>
      <c r="M2968" s="19">
        <f>MONTH(Таблица14[[#This Row],[Д/проводки]])</f>
        <v>6</v>
      </c>
      <c r="N2968" s="19">
        <f>YEAR(Таблица14[[#This Row],[Д/проводки]])</f>
        <v>2017</v>
      </c>
    </row>
    <row r="2969" spans="1:14" x14ac:dyDescent="0.25">
      <c r="A2969" s="30">
        <v>20185</v>
      </c>
      <c r="B2969" s="30" t="s">
        <v>931</v>
      </c>
      <c r="C2969" s="16" t="s">
        <v>3144</v>
      </c>
      <c r="D2969" s="16">
        <v>14</v>
      </c>
      <c r="E2969" s="16" t="s">
        <v>2941</v>
      </c>
      <c r="F2969" s="30" t="s">
        <v>811</v>
      </c>
      <c r="G2969" s="30">
        <v>1001</v>
      </c>
      <c r="H2969" s="30">
        <v>1</v>
      </c>
      <c r="I2969" s="30">
        <v>735.1</v>
      </c>
      <c r="J2969" s="38">
        <v>42890</v>
      </c>
      <c r="K2969" s="30">
        <v>1028</v>
      </c>
      <c r="L2969" s="19">
        <f>DAY(Таблица14[[#This Row],[Д/проводки]])</f>
        <v>4</v>
      </c>
      <c r="M2969" s="19">
        <f>MONTH(Таблица14[[#This Row],[Д/проводки]])</f>
        <v>6</v>
      </c>
      <c r="N2969" s="19">
        <f>YEAR(Таблица14[[#This Row],[Д/проводки]])</f>
        <v>2017</v>
      </c>
    </row>
    <row r="2970" spans="1:14" x14ac:dyDescent="0.25">
      <c r="A2970" s="30">
        <v>40301</v>
      </c>
      <c r="B2970" s="30" t="s">
        <v>201</v>
      </c>
      <c r="C2970" s="16" t="s">
        <v>2940</v>
      </c>
      <c r="D2970" s="16">
        <v>15</v>
      </c>
      <c r="E2970" s="16" t="s">
        <v>2937</v>
      </c>
      <c r="F2970" s="30" t="s">
        <v>810</v>
      </c>
      <c r="G2970" s="30">
        <v>1001</v>
      </c>
      <c r="H2970" s="30">
        <v>4</v>
      </c>
      <c r="I2970" s="30">
        <v>8237.2800000000007</v>
      </c>
      <c r="J2970" s="38">
        <v>42890</v>
      </c>
      <c r="K2970" s="30">
        <v>13160</v>
      </c>
      <c r="L2970" s="19">
        <f>DAY(Таблица14[[#This Row],[Д/проводки]])</f>
        <v>4</v>
      </c>
      <c r="M2970" s="19">
        <f>MONTH(Таблица14[[#This Row],[Д/проводки]])</f>
        <v>6</v>
      </c>
      <c r="N2970" s="19">
        <f>YEAR(Таблица14[[#This Row],[Д/проводки]])</f>
        <v>2017</v>
      </c>
    </row>
    <row r="2971" spans="1:14" x14ac:dyDescent="0.25">
      <c r="A2971" s="30">
        <v>754179</v>
      </c>
      <c r="B2971" s="30" t="s">
        <v>893</v>
      </c>
      <c r="C2971" s="16" t="s">
        <v>2951</v>
      </c>
      <c r="D2971" s="16">
        <v>16</v>
      </c>
      <c r="E2971" s="16" t="s">
        <v>2950</v>
      </c>
      <c r="F2971" s="30" t="s">
        <v>811</v>
      </c>
      <c r="G2971" s="30">
        <v>1001</v>
      </c>
      <c r="H2971" s="30">
        <v>1</v>
      </c>
      <c r="I2971" s="30">
        <v>1234.71</v>
      </c>
      <c r="J2971" s="38">
        <v>42890</v>
      </c>
      <c r="K2971" s="30">
        <v>1821</v>
      </c>
      <c r="L2971" s="19">
        <f>DAY(Таблица14[[#This Row],[Д/проводки]])</f>
        <v>4</v>
      </c>
      <c r="M2971" s="19">
        <f>MONTH(Таблица14[[#This Row],[Д/проводки]])</f>
        <v>6</v>
      </c>
      <c r="N2971" s="19">
        <f>YEAR(Таблица14[[#This Row],[Д/проводки]])</f>
        <v>2017</v>
      </c>
    </row>
    <row r="2972" spans="1:14" x14ac:dyDescent="0.25">
      <c r="A2972" s="30">
        <v>405618</v>
      </c>
      <c r="B2972" s="30" t="s">
        <v>58</v>
      </c>
      <c r="C2972" s="16" t="s">
        <v>2953</v>
      </c>
      <c r="D2972" s="16">
        <v>14</v>
      </c>
      <c r="E2972" s="16" t="s">
        <v>2938</v>
      </c>
      <c r="F2972" s="30" t="s">
        <v>810</v>
      </c>
      <c r="G2972" s="30">
        <v>1002</v>
      </c>
      <c r="H2972" s="30">
        <v>4</v>
      </c>
      <c r="I2972" s="30">
        <v>7152.56</v>
      </c>
      <c r="J2972" s="38">
        <v>42890</v>
      </c>
      <c r="K2972" s="30">
        <v>11160</v>
      </c>
      <c r="L2972" s="19">
        <f>DAY(Таблица14[[#This Row],[Д/проводки]])</f>
        <v>4</v>
      </c>
      <c r="M2972" s="19">
        <f>MONTH(Таблица14[[#This Row],[Д/проводки]])</f>
        <v>6</v>
      </c>
      <c r="N2972" s="19">
        <f>YEAR(Таблица14[[#This Row],[Д/проводки]])</f>
        <v>2017</v>
      </c>
    </row>
    <row r="2973" spans="1:14" x14ac:dyDescent="0.25">
      <c r="A2973" s="30">
        <v>2039702</v>
      </c>
      <c r="B2973" s="30" t="s">
        <v>1039</v>
      </c>
      <c r="C2973" s="16" t="s">
        <v>3129</v>
      </c>
      <c r="D2973" s="16">
        <v>13</v>
      </c>
      <c r="E2973" s="16" t="s">
        <v>3206</v>
      </c>
      <c r="F2973" s="30" t="s">
        <v>811</v>
      </c>
      <c r="G2973" s="30">
        <v>1001</v>
      </c>
      <c r="H2973" s="30">
        <v>1</v>
      </c>
      <c r="I2973" s="30">
        <v>526.48</v>
      </c>
      <c r="J2973" s="38">
        <v>42891</v>
      </c>
      <c r="K2973" s="30">
        <v>777</v>
      </c>
      <c r="L2973" s="19">
        <f>DAY(Таблица14[[#This Row],[Д/проводки]])</f>
        <v>5</v>
      </c>
      <c r="M2973" s="19">
        <f>MONTH(Таблица14[[#This Row],[Д/проводки]])</f>
        <v>6</v>
      </c>
      <c r="N2973" s="19">
        <f>YEAR(Таблица14[[#This Row],[Д/проводки]])</f>
        <v>2017</v>
      </c>
    </row>
    <row r="2974" spans="1:14" x14ac:dyDescent="0.25">
      <c r="A2974" s="30">
        <v>661737</v>
      </c>
      <c r="B2974" s="30" t="s">
        <v>1132</v>
      </c>
      <c r="C2974" s="16" t="s">
        <v>877</v>
      </c>
      <c r="D2974" s="16">
        <v>16</v>
      </c>
      <c r="E2974" s="16" t="s">
        <v>2950</v>
      </c>
      <c r="F2974" s="30" t="s">
        <v>810</v>
      </c>
      <c r="G2974" s="30">
        <v>1001</v>
      </c>
      <c r="H2974" s="30">
        <v>4</v>
      </c>
      <c r="I2974" s="30">
        <v>10491.52</v>
      </c>
      <c r="J2974" s="38">
        <v>42892</v>
      </c>
      <c r="K2974" s="30">
        <v>15960</v>
      </c>
      <c r="L2974" s="19">
        <f>DAY(Таблица14[[#This Row],[Д/проводки]])</f>
        <v>6</v>
      </c>
      <c r="M2974" s="19">
        <f>MONTH(Таблица14[[#This Row],[Д/проводки]])</f>
        <v>6</v>
      </c>
      <c r="N2974" s="19">
        <f>YEAR(Таблица14[[#This Row],[Д/проводки]])</f>
        <v>2017</v>
      </c>
    </row>
    <row r="2975" spans="1:14" x14ac:dyDescent="0.25">
      <c r="A2975" s="30">
        <v>2039701</v>
      </c>
      <c r="B2975" s="30" t="s">
        <v>1037</v>
      </c>
      <c r="C2975" s="16" t="s">
        <v>3133</v>
      </c>
      <c r="D2975" s="16">
        <v>13</v>
      </c>
      <c r="E2975" s="16" t="s">
        <v>3206</v>
      </c>
      <c r="F2975" s="30" t="s">
        <v>811</v>
      </c>
      <c r="G2975" s="30">
        <v>1002</v>
      </c>
      <c r="H2975" s="30">
        <v>2</v>
      </c>
      <c r="I2975" s="30">
        <v>1014.66</v>
      </c>
      <c r="J2975" s="38">
        <v>42892</v>
      </c>
      <c r="K2975" s="30">
        <v>1500</v>
      </c>
      <c r="L2975" s="19">
        <f>DAY(Таблица14[[#This Row],[Д/проводки]])</f>
        <v>6</v>
      </c>
      <c r="M2975" s="19">
        <f>MONTH(Таблица14[[#This Row],[Д/проводки]])</f>
        <v>6</v>
      </c>
      <c r="N2975" s="19">
        <f>YEAR(Таблица14[[#This Row],[Д/проводки]])</f>
        <v>2017</v>
      </c>
    </row>
    <row r="2976" spans="1:14" x14ac:dyDescent="0.25">
      <c r="A2976" s="30">
        <v>754179</v>
      </c>
      <c r="B2976" s="30" t="s">
        <v>893</v>
      </c>
      <c r="C2976" s="16" t="s">
        <v>2951</v>
      </c>
      <c r="D2976" s="16">
        <v>16</v>
      </c>
      <c r="E2976" s="16" t="s">
        <v>2950</v>
      </c>
      <c r="F2976" s="30" t="s">
        <v>811</v>
      </c>
      <c r="G2976" s="30">
        <v>1001</v>
      </c>
      <c r="H2976" s="30">
        <v>4</v>
      </c>
      <c r="I2976" s="30">
        <v>4938.84</v>
      </c>
      <c r="J2976" s="38">
        <v>42893</v>
      </c>
      <c r="K2976" s="30">
        <v>7284</v>
      </c>
      <c r="L2976" s="19">
        <f>DAY(Таблица14[[#This Row],[Д/проводки]])</f>
        <v>7</v>
      </c>
      <c r="M2976" s="19">
        <f>MONTH(Таблица14[[#This Row],[Д/проводки]])</f>
        <v>6</v>
      </c>
      <c r="N2976" s="19">
        <f>YEAR(Таблица14[[#This Row],[Д/проводки]])</f>
        <v>2017</v>
      </c>
    </row>
    <row r="2977" spans="1:14" x14ac:dyDescent="0.25">
      <c r="A2977" s="30">
        <v>2039701</v>
      </c>
      <c r="B2977" s="30" t="s">
        <v>1037</v>
      </c>
      <c r="C2977" s="16" t="s">
        <v>3133</v>
      </c>
      <c r="D2977" s="16">
        <v>13</v>
      </c>
      <c r="E2977" s="16" t="s">
        <v>3206</v>
      </c>
      <c r="F2977" s="30" t="s">
        <v>811</v>
      </c>
      <c r="G2977" s="30">
        <v>1002</v>
      </c>
      <c r="H2977" s="30">
        <v>4</v>
      </c>
      <c r="I2977" s="30">
        <v>2029.28</v>
      </c>
      <c r="J2977" s="38">
        <v>42894</v>
      </c>
      <c r="K2977" s="30">
        <v>3000</v>
      </c>
      <c r="L2977" s="19">
        <f>DAY(Таблица14[[#This Row],[Д/проводки]])</f>
        <v>8</v>
      </c>
      <c r="M2977" s="19">
        <f>MONTH(Таблица14[[#This Row],[Д/проводки]])</f>
        <v>6</v>
      </c>
      <c r="N2977" s="19">
        <f>YEAR(Таблица14[[#This Row],[Д/проводки]])</f>
        <v>2017</v>
      </c>
    </row>
    <row r="2978" spans="1:14" x14ac:dyDescent="0.25">
      <c r="A2978" s="30">
        <v>2039702</v>
      </c>
      <c r="B2978" s="30" t="s">
        <v>1039</v>
      </c>
      <c r="C2978" s="16" t="s">
        <v>3129</v>
      </c>
      <c r="D2978" s="16">
        <v>13</v>
      </c>
      <c r="E2978" s="16" t="s">
        <v>3206</v>
      </c>
      <c r="F2978" s="30" t="s">
        <v>811</v>
      </c>
      <c r="G2978" s="30">
        <v>1002</v>
      </c>
      <c r="H2978" s="30">
        <v>4</v>
      </c>
      <c r="I2978" s="30">
        <v>2065.16</v>
      </c>
      <c r="J2978" s="38">
        <v>42894</v>
      </c>
      <c r="K2978" s="30">
        <v>3108</v>
      </c>
      <c r="L2978" s="19">
        <f>DAY(Таблица14[[#This Row],[Д/проводки]])</f>
        <v>8</v>
      </c>
      <c r="M2978" s="19">
        <f>MONTH(Таблица14[[#This Row],[Д/проводки]])</f>
        <v>6</v>
      </c>
      <c r="N2978" s="19">
        <f>YEAR(Таблица14[[#This Row],[Д/проводки]])</f>
        <v>2017</v>
      </c>
    </row>
    <row r="2979" spans="1:14" x14ac:dyDescent="0.25">
      <c r="A2979" s="30">
        <v>2039702</v>
      </c>
      <c r="B2979" s="30" t="s">
        <v>1039</v>
      </c>
      <c r="C2979" s="16" t="s">
        <v>3129</v>
      </c>
      <c r="D2979" s="16">
        <v>13</v>
      </c>
      <c r="E2979" s="16" t="s">
        <v>3206</v>
      </c>
      <c r="F2979" s="30" t="s">
        <v>811</v>
      </c>
      <c r="G2979" s="30">
        <v>1001</v>
      </c>
      <c r="H2979" s="30">
        <v>4</v>
      </c>
      <c r="I2979" s="30">
        <v>2105.92</v>
      </c>
      <c r="J2979" s="38">
        <v>42895</v>
      </c>
      <c r="K2979" s="30">
        <v>3108</v>
      </c>
      <c r="L2979" s="19">
        <f>DAY(Таблица14[[#This Row],[Д/проводки]])</f>
        <v>9</v>
      </c>
      <c r="M2979" s="19">
        <f>MONTH(Таблица14[[#This Row],[Д/проводки]])</f>
        <v>6</v>
      </c>
      <c r="N2979" s="19">
        <f>YEAR(Таблица14[[#This Row],[Д/проводки]])</f>
        <v>2017</v>
      </c>
    </row>
    <row r="2980" spans="1:14" x14ac:dyDescent="0.25">
      <c r="A2980" s="30">
        <v>487232</v>
      </c>
      <c r="B2980" s="30" t="s">
        <v>921</v>
      </c>
      <c r="C2980" s="16" t="s">
        <v>3133</v>
      </c>
      <c r="D2980" s="16">
        <v>13</v>
      </c>
      <c r="E2980" s="16" t="s">
        <v>3206</v>
      </c>
      <c r="F2980" s="30" t="s">
        <v>811</v>
      </c>
      <c r="G2980" s="30">
        <v>1002</v>
      </c>
      <c r="H2980" s="30">
        <v>2</v>
      </c>
      <c r="I2980" s="30">
        <v>1049.52</v>
      </c>
      <c r="J2980" s="38">
        <v>42896</v>
      </c>
      <c r="K2980" s="30">
        <v>1554</v>
      </c>
      <c r="L2980" s="19">
        <f>DAY(Таблица14[[#This Row],[Д/проводки]])</f>
        <v>10</v>
      </c>
      <c r="M2980" s="19">
        <f>MONTH(Таблица14[[#This Row],[Д/проводки]])</f>
        <v>6</v>
      </c>
      <c r="N2980" s="19">
        <f>YEAR(Таблица14[[#This Row],[Д/проводки]])</f>
        <v>2017</v>
      </c>
    </row>
    <row r="2981" spans="1:14" x14ac:dyDescent="0.25">
      <c r="A2981" s="30">
        <v>2039703</v>
      </c>
      <c r="B2981" s="30" t="s">
        <v>1042</v>
      </c>
      <c r="C2981" s="16" t="s">
        <v>927</v>
      </c>
      <c r="D2981" s="16">
        <v>14</v>
      </c>
      <c r="E2981" s="16" t="s">
        <v>2941</v>
      </c>
      <c r="F2981" s="30" t="s">
        <v>811</v>
      </c>
      <c r="G2981" s="30">
        <v>1002</v>
      </c>
      <c r="H2981" s="30">
        <v>4</v>
      </c>
      <c r="I2981" s="30">
        <v>2514.2399999999998</v>
      </c>
      <c r="J2981" s="38">
        <v>42897</v>
      </c>
      <c r="K2981" s="30">
        <v>3680</v>
      </c>
      <c r="L2981" s="19">
        <f>DAY(Таблица14[[#This Row],[Д/проводки]])</f>
        <v>11</v>
      </c>
      <c r="M2981" s="19">
        <f>MONTH(Таблица14[[#This Row],[Д/проводки]])</f>
        <v>6</v>
      </c>
      <c r="N2981" s="19">
        <f>YEAR(Таблица14[[#This Row],[Д/проводки]])</f>
        <v>2017</v>
      </c>
    </row>
    <row r="2982" spans="1:14" x14ac:dyDescent="0.25">
      <c r="A2982" s="30">
        <v>2039702</v>
      </c>
      <c r="B2982" s="30" t="s">
        <v>1039</v>
      </c>
      <c r="C2982" s="16" t="s">
        <v>3129</v>
      </c>
      <c r="D2982" s="16">
        <v>13</v>
      </c>
      <c r="E2982" s="16" t="s">
        <v>3206</v>
      </c>
      <c r="F2982" s="30" t="s">
        <v>811</v>
      </c>
      <c r="G2982" s="30">
        <v>1001</v>
      </c>
      <c r="H2982" s="30">
        <v>4</v>
      </c>
      <c r="I2982" s="30">
        <v>2105.92</v>
      </c>
      <c r="J2982" s="38">
        <v>42898</v>
      </c>
      <c r="K2982" s="30">
        <v>3108</v>
      </c>
      <c r="L2982" s="19">
        <f>DAY(Таблица14[[#This Row],[Д/проводки]])</f>
        <v>12</v>
      </c>
      <c r="M2982" s="19">
        <f>MONTH(Таблица14[[#This Row],[Д/проводки]])</f>
        <v>6</v>
      </c>
      <c r="N2982" s="19">
        <f>YEAR(Таблица14[[#This Row],[Д/проводки]])</f>
        <v>2017</v>
      </c>
    </row>
    <row r="2983" spans="1:14" x14ac:dyDescent="0.25">
      <c r="A2983" s="30">
        <v>2039703</v>
      </c>
      <c r="B2983" s="30" t="s">
        <v>1042</v>
      </c>
      <c r="C2983" s="16" t="s">
        <v>927</v>
      </c>
      <c r="D2983" s="16">
        <v>14</v>
      </c>
      <c r="E2983" s="16" t="s">
        <v>2941</v>
      </c>
      <c r="F2983" s="30" t="s">
        <v>811</v>
      </c>
      <c r="G2983" s="30">
        <v>1002</v>
      </c>
      <c r="H2983" s="30">
        <v>1</v>
      </c>
      <c r="I2983" s="30">
        <v>628.55999999999995</v>
      </c>
      <c r="J2983" s="38">
        <v>42898</v>
      </c>
      <c r="K2983" s="30">
        <v>920</v>
      </c>
      <c r="L2983" s="19">
        <f>DAY(Таблица14[[#This Row],[Д/проводки]])</f>
        <v>12</v>
      </c>
      <c r="M2983" s="19">
        <f>MONTH(Таблица14[[#This Row],[Д/проводки]])</f>
        <v>6</v>
      </c>
      <c r="N2983" s="19">
        <f>YEAR(Таблица14[[#This Row],[Д/проводки]])</f>
        <v>2017</v>
      </c>
    </row>
    <row r="2984" spans="1:14" x14ac:dyDescent="0.25">
      <c r="A2984" s="30">
        <v>2039701</v>
      </c>
      <c r="B2984" s="30" t="s">
        <v>1037</v>
      </c>
      <c r="C2984" s="16" t="s">
        <v>3133</v>
      </c>
      <c r="D2984" s="16">
        <v>13</v>
      </c>
      <c r="E2984" s="16" t="s">
        <v>3206</v>
      </c>
      <c r="F2984" s="30" t="s">
        <v>811</v>
      </c>
      <c r="G2984" s="30">
        <v>1002</v>
      </c>
      <c r="H2984" s="30">
        <v>4</v>
      </c>
      <c r="I2984" s="30">
        <v>2029.32</v>
      </c>
      <c r="J2984" s="38">
        <v>42899</v>
      </c>
      <c r="K2984" s="30">
        <v>3000</v>
      </c>
      <c r="L2984" s="19">
        <f>DAY(Таблица14[[#This Row],[Д/проводки]])</f>
        <v>13</v>
      </c>
      <c r="M2984" s="19">
        <f>MONTH(Таблица14[[#This Row],[Д/проводки]])</f>
        <v>6</v>
      </c>
      <c r="N2984" s="19">
        <f>YEAR(Таблица14[[#This Row],[Д/проводки]])</f>
        <v>2017</v>
      </c>
    </row>
    <row r="2985" spans="1:14" x14ac:dyDescent="0.25">
      <c r="A2985" s="30">
        <v>2039702</v>
      </c>
      <c r="B2985" s="30" t="s">
        <v>1039</v>
      </c>
      <c r="C2985" s="16" t="s">
        <v>3129</v>
      </c>
      <c r="D2985" s="16">
        <v>13</v>
      </c>
      <c r="E2985" s="16" t="s">
        <v>3206</v>
      </c>
      <c r="F2985" s="30" t="s">
        <v>811</v>
      </c>
      <c r="G2985" s="30">
        <v>1001</v>
      </c>
      <c r="H2985" s="30">
        <v>4</v>
      </c>
      <c r="I2985" s="30">
        <v>2105.92</v>
      </c>
      <c r="J2985" s="38">
        <v>42900</v>
      </c>
      <c r="K2985" s="30">
        <v>3108</v>
      </c>
      <c r="L2985" s="19">
        <f>DAY(Таблица14[[#This Row],[Д/проводки]])</f>
        <v>14</v>
      </c>
      <c r="M2985" s="19">
        <f>MONTH(Таблица14[[#This Row],[Д/проводки]])</f>
        <v>6</v>
      </c>
      <c r="N2985" s="19">
        <f>YEAR(Таблица14[[#This Row],[Д/проводки]])</f>
        <v>2017</v>
      </c>
    </row>
    <row r="2986" spans="1:14" x14ac:dyDescent="0.25">
      <c r="A2986" s="30">
        <v>669919</v>
      </c>
      <c r="B2986" s="30" t="s">
        <v>731</v>
      </c>
      <c r="C2986" s="16" t="s">
        <v>2642</v>
      </c>
      <c r="D2986" s="16">
        <v>16</v>
      </c>
      <c r="E2986" s="16" t="s">
        <v>2950</v>
      </c>
      <c r="F2986" s="30" t="s">
        <v>810</v>
      </c>
      <c r="G2986" s="30">
        <v>1002</v>
      </c>
      <c r="H2986" s="30">
        <v>4</v>
      </c>
      <c r="I2986" s="30">
        <v>10369.48</v>
      </c>
      <c r="J2986" s="38">
        <v>42900</v>
      </c>
      <c r="K2986" s="30">
        <v>7340</v>
      </c>
      <c r="L2986" s="19">
        <f>DAY(Таблица14[[#This Row],[Д/проводки]])</f>
        <v>14</v>
      </c>
      <c r="M2986" s="19">
        <f>MONTH(Таблица14[[#This Row],[Д/проводки]])</f>
        <v>6</v>
      </c>
      <c r="N2986" s="19">
        <f>YEAR(Таблица14[[#This Row],[Д/проводки]])</f>
        <v>2017</v>
      </c>
    </row>
    <row r="2987" spans="1:14" x14ac:dyDescent="0.25">
      <c r="A2987" s="30">
        <v>2039701</v>
      </c>
      <c r="B2987" s="30" t="s">
        <v>1037</v>
      </c>
      <c r="C2987" s="16" t="s">
        <v>3133</v>
      </c>
      <c r="D2987" s="16">
        <v>13</v>
      </c>
      <c r="E2987" s="16" t="s">
        <v>3206</v>
      </c>
      <c r="F2987" s="30" t="s">
        <v>811</v>
      </c>
      <c r="G2987" s="30">
        <v>1002</v>
      </c>
      <c r="H2987" s="30">
        <v>2</v>
      </c>
      <c r="I2987" s="30">
        <v>1014.66</v>
      </c>
      <c r="J2987" s="38">
        <v>42900</v>
      </c>
      <c r="K2987" s="30">
        <v>1500</v>
      </c>
      <c r="L2987" s="19">
        <f>DAY(Таблица14[[#This Row],[Д/проводки]])</f>
        <v>14</v>
      </c>
      <c r="M2987" s="19">
        <f>MONTH(Таблица14[[#This Row],[Д/проводки]])</f>
        <v>6</v>
      </c>
      <c r="N2987" s="19">
        <f>YEAR(Таблица14[[#This Row],[Д/проводки]])</f>
        <v>2017</v>
      </c>
    </row>
    <row r="2988" spans="1:14" x14ac:dyDescent="0.25">
      <c r="A2988" s="30">
        <v>12519171</v>
      </c>
      <c r="B2988" s="30" t="s">
        <v>3218</v>
      </c>
      <c r="C2988" s="16" t="s">
        <v>3218</v>
      </c>
      <c r="D2988" s="16" t="s">
        <v>3218</v>
      </c>
      <c r="E2988" s="16" t="s">
        <v>3218</v>
      </c>
      <c r="F2988" s="16" t="s">
        <v>3218</v>
      </c>
      <c r="G2988" s="30">
        <v>1002</v>
      </c>
      <c r="H2988" s="30">
        <v>4</v>
      </c>
      <c r="I2988" s="30">
        <v>7566</v>
      </c>
      <c r="J2988" s="38">
        <v>42900</v>
      </c>
      <c r="K2988" s="30">
        <v>10260</v>
      </c>
      <c r="L2988" s="19">
        <f>DAY(Таблица14[[#This Row],[Д/проводки]])</f>
        <v>14</v>
      </c>
      <c r="M2988" s="19">
        <f>MONTH(Таблица14[[#This Row],[Д/проводки]])</f>
        <v>6</v>
      </c>
      <c r="N2988" s="19">
        <f>YEAR(Таблица14[[#This Row],[Д/проводки]])</f>
        <v>2017</v>
      </c>
    </row>
    <row r="2989" spans="1:14" x14ac:dyDescent="0.25">
      <c r="A2989" s="30">
        <v>37846</v>
      </c>
      <c r="B2989" s="30" t="s">
        <v>347</v>
      </c>
      <c r="C2989" s="16" t="s">
        <v>927</v>
      </c>
      <c r="D2989" s="16">
        <v>14</v>
      </c>
      <c r="E2989" s="16" t="s">
        <v>2941</v>
      </c>
      <c r="F2989" s="30" t="s">
        <v>810</v>
      </c>
      <c r="G2989" s="30">
        <v>1001</v>
      </c>
      <c r="H2989" s="30">
        <v>4</v>
      </c>
      <c r="I2989" s="30">
        <v>7406.76</v>
      </c>
      <c r="J2989" s="38">
        <v>42901</v>
      </c>
      <c r="K2989" s="30">
        <v>11160</v>
      </c>
      <c r="L2989" s="19">
        <f>DAY(Таблица14[[#This Row],[Д/проводки]])</f>
        <v>15</v>
      </c>
      <c r="M2989" s="19">
        <f>MONTH(Таблица14[[#This Row],[Д/проводки]])</f>
        <v>6</v>
      </c>
      <c r="N2989" s="19">
        <f>YEAR(Таблица14[[#This Row],[Д/проводки]])</f>
        <v>2017</v>
      </c>
    </row>
    <row r="2990" spans="1:14" x14ac:dyDescent="0.25">
      <c r="A2990" s="30">
        <v>447809</v>
      </c>
      <c r="B2990" s="30" t="s">
        <v>873</v>
      </c>
      <c r="C2990" s="16" t="s">
        <v>872</v>
      </c>
      <c r="D2990" s="16">
        <v>15</v>
      </c>
      <c r="E2990" s="16" t="s">
        <v>2948</v>
      </c>
      <c r="F2990" s="30" t="s">
        <v>811</v>
      </c>
      <c r="G2990" s="30">
        <v>1001</v>
      </c>
      <c r="H2990" s="30">
        <v>1</v>
      </c>
      <c r="I2990" s="30">
        <v>1225.3599999999999</v>
      </c>
      <c r="J2990" s="38">
        <v>42902</v>
      </c>
      <c r="K2990" s="30">
        <v>1807</v>
      </c>
      <c r="L2990" s="19">
        <f>DAY(Таблица14[[#This Row],[Д/проводки]])</f>
        <v>16</v>
      </c>
      <c r="M2990" s="19">
        <f>MONTH(Таблица14[[#This Row],[Д/проводки]])</f>
        <v>6</v>
      </c>
      <c r="N2990" s="19">
        <f>YEAR(Таблица14[[#This Row],[Д/проводки]])</f>
        <v>2017</v>
      </c>
    </row>
    <row r="2991" spans="1:14" x14ac:dyDescent="0.25">
      <c r="A2991" s="30">
        <v>2039702</v>
      </c>
      <c r="B2991" s="30" t="s">
        <v>1039</v>
      </c>
      <c r="C2991" s="16" t="s">
        <v>3129</v>
      </c>
      <c r="D2991" s="16">
        <v>13</v>
      </c>
      <c r="E2991" s="16" t="s">
        <v>3206</v>
      </c>
      <c r="F2991" s="30" t="s">
        <v>811</v>
      </c>
      <c r="G2991" s="30">
        <v>1001</v>
      </c>
      <c r="H2991" s="30">
        <v>4</v>
      </c>
      <c r="I2991" s="30">
        <v>2105.92</v>
      </c>
      <c r="J2991" s="38">
        <v>42902</v>
      </c>
      <c r="K2991" s="30">
        <v>3108</v>
      </c>
      <c r="L2991" s="19">
        <f>DAY(Таблица14[[#This Row],[Д/проводки]])</f>
        <v>16</v>
      </c>
      <c r="M2991" s="19">
        <f>MONTH(Таблица14[[#This Row],[Д/проводки]])</f>
        <v>6</v>
      </c>
      <c r="N2991" s="19">
        <f>YEAR(Таблица14[[#This Row],[Д/проводки]])</f>
        <v>2017</v>
      </c>
    </row>
    <row r="2992" spans="1:14" x14ac:dyDescent="0.25">
      <c r="A2992" s="30">
        <v>37664</v>
      </c>
      <c r="B2992" s="30" t="s">
        <v>310</v>
      </c>
      <c r="C2992" s="16" t="s">
        <v>3129</v>
      </c>
      <c r="D2992" s="16">
        <v>13</v>
      </c>
      <c r="E2992" s="16" t="s">
        <v>3206</v>
      </c>
      <c r="F2992" s="30" t="s">
        <v>810</v>
      </c>
      <c r="G2992" s="30">
        <v>1002</v>
      </c>
      <c r="H2992" s="30">
        <v>4</v>
      </c>
      <c r="I2992" s="30">
        <v>5464.4</v>
      </c>
      <c r="J2992" s="38">
        <v>42902</v>
      </c>
      <c r="K2992" s="30">
        <v>8520</v>
      </c>
      <c r="L2992" s="19">
        <f>DAY(Таблица14[[#This Row],[Д/проводки]])</f>
        <v>16</v>
      </c>
      <c r="M2992" s="19">
        <f>MONTH(Таблица14[[#This Row],[Д/проводки]])</f>
        <v>6</v>
      </c>
      <c r="N2992" s="19">
        <f>YEAR(Таблица14[[#This Row],[Д/проводки]])</f>
        <v>2017</v>
      </c>
    </row>
    <row r="2993" spans="1:14" x14ac:dyDescent="0.25">
      <c r="A2993" s="30">
        <v>939667</v>
      </c>
      <c r="B2993" s="30" t="s">
        <v>414</v>
      </c>
      <c r="C2993" s="16" t="s">
        <v>918</v>
      </c>
      <c r="D2993" s="16">
        <v>16</v>
      </c>
      <c r="E2993" s="16" t="s">
        <v>2970</v>
      </c>
      <c r="F2993" s="30" t="s">
        <v>810</v>
      </c>
      <c r="G2993" s="30">
        <v>1002</v>
      </c>
      <c r="H2993" s="30">
        <v>4</v>
      </c>
      <c r="I2993" s="30">
        <v>10491.53</v>
      </c>
      <c r="J2993" s="38">
        <v>42903</v>
      </c>
      <c r="K2993" s="30">
        <v>15960</v>
      </c>
      <c r="L2993" s="19">
        <f>DAY(Таблица14[[#This Row],[Д/проводки]])</f>
        <v>17</v>
      </c>
      <c r="M2993" s="19">
        <f>MONTH(Таблица14[[#This Row],[Д/проводки]])</f>
        <v>6</v>
      </c>
      <c r="N2993" s="19">
        <f>YEAR(Таблица14[[#This Row],[Д/проводки]])</f>
        <v>2017</v>
      </c>
    </row>
    <row r="2994" spans="1:14" x14ac:dyDescent="0.25">
      <c r="A2994" s="30">
        <v>2046573</v>
      </c>
      <c r="B2994" s="30" t="s">
        <v>1074</v>
      </c>
      <c r="C2994" s="16" t="s">
        <v>2639</v>
      </c>
      <c r="D2994" s="16">
        <v>15</v>
      </c>
      <c r="E2994" s="16" t="s">
        <v>2946</v>
      </c>
      <c r="F2994" s="30" t="s">
        <v>810</v>
      </c>
      <c r="G2994" s="30">
        <v>1002</v>
      </c>
      <c r="H2994" s="30">
        <v>4</v>
      </c>
      <c r="I2994" s="30">
        <v>9762.7199999999993</v>
      </c>
      <c r="J2994" s="38">
        <v>42904</v>
      </c>
      <c r="K2994" s="30">
        <v>13160</v>
      </c>
      <c r="L2994" s="19">
        <f>DAY(Таблица14[[#This Row],[Д/проводки]])</f>
        <v>18</v>
      </c>
      <c r="M2994" s="19">
        <f>MONTH(Таблица14[[#This Row],[Д/проводки]])</f>
        <v>6</v>
      </c>
      <c r="N2994" s="19">
        <f>YEAR(Таблица14[[#This Row],[Д/проводки]])</f>
        <v>2017</v>
      </c>
    </row>
    <row r="2995" spans="1:14" x14ac:dyDescent="0.25">
      <c r="A2995" s="30">
        <v>2039703</v>
      </c>
      <c r="B2995" s="30" t="s">
        <v>1042</v>
      </c>
      <c r="C2995" s="16" t="s">
        <v>927</v>
      </c>
      <c r="D2995" s="16">
        <v>14</v>
      </c>
      <c r="E2995" s="16" t="s">
        <v>2941</v>
      </c>
      <c r="F2995" s="30" t="s">
        <v>811</v>
      </c>
      <c r="G2995" s="30">
        <v>1002</v>
      </c>
      <c r="H2995" s="30">
        <v>4</v>
      </c>
      <c r="I2995" s="30">
        <v>2514.2399999999998</v>
      </c>
      <c r="J2995" s="38">
        <v>42905</v>
      </c>
      <c r="K2995" s="30">
        <v>3680</v>
      </c>
      <c r="L2995" s="19">
        <f>DAY(Таблица14[[#This Row],[Д/проводки]])</f>
        <v>19</v>
      </c>
      <c r="M2995" s="19">
        <f>MONTH(Таблица14[[#This Row],[Д/проводки]])</f>
        <v>6</v>
      </c>
      <c r="N2995" s="19">
        <f>YEAR(Таблица14[[#This Row],[Д/проводки]])</f>
        <v>2017</v>
      </c>
    </row>
    <row r="2996" spans="1:14" x14ac:dyDescent="0.25">
      <c r="A2996" s="30">
        <v>759254</v>
      </c>
      <c r="B2996" s="30" t="s">
        <v>256</v>
      </c>
      <c r="C2996" s="16" t="s">
        <v>872</v>
      </c>
      <c r="D2996" s="16">
        <v>15</v>
      </c>
      <c r="E2996" s="16" t="s">
        <v>2948</v>
      </c>
      <c r="F2996" s="30" t="s">
        <v>810</v>
      </c>
      <c r="G2996" s="30">
        <v>1001</v>
      </c>
      <c r="H2996" s="30">
        <v>4</v>
      </c>
      <c r="I2996" s="30">
        <v>8576.2800000000007</v>
      </c>
      <c r="J2996" s="38">
        <v>42906</v>
      </c>
      <c r="K2996" s="30">
        <v>13160</v>
      </c>
      <c r="L2996" s="19">
        <f>DAY(Таблица14[[#This Row],[Д/проводки]])</f>
        <v>20</v>
      </c>
      <c r="M2996" s="19">
        <f>MONTH(Таблица14[[#This Row],[Д/проводки]])</f>
        <v>6</v>
      </c>
      <c r="N2996" s="19">
        <f>YEAR(Таблица14[[#This Row],[Д/проводки]])</f>
        <v>2017</v>
      </c>
    </row>
    <row r="2997" spans="1:14" x14ac:dyDescent="0.25">
      <c r="A2997" s="30">
        <v>2039703</v>
      </c>
      <c r="B2997" s="30" t="s">
        <v>1042</v>
      </c>
      <c r="C2997" s="16" t="s">
        <v>927</v>
      </c>
      <c r="D2997" s="16">
        <v>14</v>
      </c>
      <c r="E2997" s="16" t="s">
        <v>2941</v>
      </c>
      <c r="F2997" s="30" t="s">
        <v>811</v>
      </c>
      <c r="G2997" s="30">
        <v>1002</v>
      </c>
      <c r="H2997" s="30">
        <v>2</v>
      </c>
      <c r="I2997" s="30">
        <v>1257.1199999999999</v>
      </c>
      <c r="J2997" s="38">
        <v>42906</v>
      </c>
      <c r="K2997" s="30">
        <v>1840</v>
      </c>
      <c r="L2997" s="19">
        <f>DAY(Таблица14[[#This Row],[Д/проводки]])</f>
        <v>20</v>
      </c>
      <c r="M2997" s="19">
        <f>MONTH(Таблица14[[#This Row],[Д/проводки]])</f>
        <v>6</v>
      </c>
      <c r="N2997" s="19">
        <f>YEAR(Таблица14[[#This Row],[Д/проводки]])</f>
        <v>2017</v>
      </c>
    </row>
    <row r="2998" spans="1:14" x14ac:dyDescent="0.25">
      <c r="A2998" s="30">
        <v>661786</v>
      </c>
      <c r="B2998" s="30" t="s">
        <v>231</v>
      </c>
      <c r="C2998" s="16" t="s">
        <v>2966</v>
      </c>
      <c r="D2998" s="16">
        <v>15</v>
      </c>
      <c r="E2998" s="16" t="s">
        <v>2948</v>
      </c>
      <c r="F2998" s="30" t="s">
        <v>810</v>
      </c>
      <c r="G2998" s="30">
        <v>1001</v>
      </c>
      <c r="H2998" s="30">
        <v>4</v>
      </c>
      <c r="I2998" s="30">
        <v>8694.92</v>
      </c>
      <c r="J2998" s="38">
        <v>42907</v>
      </c>
      <c r="K2998" s="30">
        <v>13160</v>
      </c>
      <c r="L2998" s="19">
        <f>DAY(Таблица14[[#This Row],[Д/проводки]])</f>
        <v>21</v>
      </c>
      <c r="M2998" s="19">
        <f>MONTH(Таблица14[[#This Row],[Д/проводки]])</f>
        <v>6</v>
      </c>
      <c r="N2998" s="19">
        <f>YEAR(Таблица14[[#This Row],[Д/проводки]])</f>
        <v>2017</v>
      </c>
    </row>
    <row r="2999" spans="1:14" x14ac:dyDescent="0.25">
      <c r="A2999" s="30">
        <v>12532302</v>
      </c>
      <c r="B2999" s="30" t="s">
        <v>3218</v>
      </c>
      <c r="C2999" s="16" t="s">
        <v>3218</v>
      </c>
      <c r="D2999" s="16" t="s">
        <v>3218</v>
      </c>
      <c r="E2999" s="16" t="s">
        <v>3218</v>
      </c>
      <c r="F2999" s="16" t="s">
        <v>3218</v>
      </c>
      <c r="G2999" s="30">
        <v>1002</v>
      </c>
      <c r="H2999" s="30">
        <v>8</v>
      </c>
      <c r="I2999" s="30">
        <v>20786.400000000001</v>
      </c>
      <c r="J2999" s="38">
        <v>42908</v>
      </c>
      <c r="K2999" s="30">
        <v>14184</v>
      </c>
      <c r="L2999" s="19">
        <f>DAY(Таблица14[[#This Row],[Д/проводки]])</f>
        <v>22</v>
      </c>
      <c r="M2999" s="19">
        <f>MONTH(Таблица14[[#This Row],[Д/проводки]])</f>
        <v>6</v>
      </c>
      <c r="N2999" s="19">
        <f>YEAR(Таблица14[[#This Row],[Д/проводки]])</f>
        <v>2017</v>
      </c>
    </row>
    <row r="3000" spans="1:14" x14ac:dyDescent="0.25">
      <c r="A3000" s="30">
        <v>818797</v>
      </c>
      <c r="B3000" s="30" t="s">
        <v>871</v>
      </c>
      <c r="C3000" s="16" t="s">
        <v>3166</v>
      </c>
      <c r="D3000" s="16">
        <v>14</v>
      </c>
      <c r="E3000" s="16" t="s">
        <v>3211</v>
      </c>
      <c r="F3000" s="30" t="s">
        <v>811</v>
      </c>
      <c r="G3000" s="30">
        <v>1001</v>
      </c>
      <c r="H3000" s="30">
        <v>1</v>
      </c>
      <c r="I3000" s="30">
        <v>743.22</v>
      </c>
      <c r="J3000" s="38">
        <v>42909</v>
      </c>
      <c r="K3000" s="30">
        <v>1140</v>
      </c>
      <c r="L3000" s="19">
        <f>DAY(Таблица14[[#This Row],[Д/проводки]])</f>
        <v>23</v>
      </c>
      <c r="M3000" s="19">
        <f>MONTH(Таблица14[[#This Row],[Д/проводки]])</f>
        <v>6</v>
      </c>
      <c r="N3000" s="19">
        <f>YEAR(Таблица14[[#This Row],[Д/проводки]])</f>
        <v>2017</v>
      </c>
    </row>
    <row r="3001" spans="1:14" x14ac:dyDescent="0.25">
      <c r="A3001" s="30">
        <v>408944</v>
      </c>
      <c r="B3001" s="30" t="s">
        <v>386</v>
      </c>
      <c r="C3001" s="16" t="s">
        <v>918</v>
      </c>
      <c r="D3001" s="16">
        <v>16</v>
      </c>
      <c r="E3001" s="16" t="s">
        <v>2970</v>
      </c>
      <c r="F3001" s="30" t="s">
        <v>810</v>
      </c>
      <c r="G3001" s="30">
        <v>1001</v>
      </c>
      <c r="H3001" s="30">
        <v>4</v>
      </c>
      <c r="I3001" s="30">
        <v>10491.52</v>
      </c>
      <c r="J3001" s="38">
        <v>42910</v>
      </c>
      <c r="K3001" s="30">
        <v>15960</v>
      </c>
      <c r="L3001" s="19">
        <f>DAY(Таблица14[[#This Row],[Д/проводки]])</f>
        <v>24</v>
      </c>
      <c r="M3001" s="19">
        <f>MONTH(Таблица14[[#This Row],[Д/проводки]])</f>
        <v>6</v>
      </c>
      <c r="N3001" s="19">
        <f>YEAR(Таблица14[[#This Row],[Д/проводки]])</f>
        <v>2017</v>
      </c>
    </row>
    <row r="3002" spans="1:14" x14ac:dyDescent="0.25">
      <c r="A3002" s="30">
        <v>876266</v>
      </c>
      <c r="B3002" s="30" t="s">
        <v>911</v>
      </c>
      <c r="C3002" s="16" t="s">
        <v>2979</v>
      </c>
      <c r="D3002" s="16">
        <v>15</v>
      </c>
      <c r="E3002" s="16" t="s">
        <v>2978</v>
      </c>
      <c r="F3002" s="30" t="s">
        <v>811</v>
      </c>
      <c r="G3002" s="30">
        <v>1001</v>
      </c>
      <c r="H3002" s="30">
        <v>2</v>
      </c>
      <c r="I3002" s="30">
        <v>2023.68</v>
      </c>
      <c r="J3002" s="38">
        <v>42910</v>
      </c>
      <c r="K3002" s="30">
        <v>2868</v>
      </c>
      <c r="L3002" s="19">
        <f>DAY(Таблица14[[#This Row],[Д/проводки]])</f>
        <v>24</v>
      </c>
      <c r="M3002" s="19">
        <f>MONTH(Таблица14[[#This Row],[Д/проводки]])</f>
        <v>6</v>
      </c>
      <c r="N3002" s="19">
        <f>YEAR(Таблица14[[#This Row],[Д/проводки]])</f>
        <v>2017</v>
      </c>
    </row>
    <row r="3003" spans="1:14" x14ac:dyDescent="0.25">
      <c r="A3003" s="30">
        <v>876268</v>
      </c>
      <c r="B3003" s="30" t="s">
        <v>928</v>
      </c>
      <c r="C3003" s="16" t="s">
        <v>927</v>
      </c>
      <c r="D3003" s="16">
        <v>14</v>
      </c>
      <c r="E3003" s="16" t="s">
        <v>2941</v>
      </c>
      <c r="F3003" s="30" t="s">
        <v>811</v>
      </c>
      <c r="G3003" s="30">
        <v>1001</v>
      </c>
      <c r="H3003" s="30">
        <v>4</v>
      </c>
      <c r="I3003" s="30">
        <v>2084.7199999999998</v>
      </c>
      <c r="J3003" s="38">
        <v>42911</v>
      </c>
      <c r="K3003" s="30">
        <v>3240</v>
      </c>
      <c r="L3003" s="19">
        <f>DAY(Таблица14[[#This Row],[Д/проводки]])</f>
        <v>25</v>
      </c>
      <c r="M3003" s="19">
        <f>MONTH(Таблица14[[#This Row],[Д/проводки]])</f>
        <v>6</v>
      </c>
      <c r="N3003" s="19">
        <f>YEAR(Таблица14[[#This Row],[Д/проводки]])</f>
        <v>2017</v>
      </c>
    </row>
    <row r="3004" spans="1:14" x14ac:dyDescent="0.25">
      <c r="A3004" s="30">
        <v>487232</v>
      </c>
      <c r="B3004" s="30" t="s">
        <v>921</v>
      </c>
      <c r="C3004" s="16" t="s">
        <v>3133</v>
      </c>
      <c r="D3004" s="16">
        <v>13</v>
      </c>
      <c r="E3004" s="16" t="s">
        <v>3206</v>
      </c>
      <c r="F3004" s="30" t="s">
        <v>811</v>
      </c>
      <c r="G3004" s="30">
        <v>1001</v>
      </c>
      <c r="H3004" s="30">
        <v>1</v>
      </c>
      <c r="I3004" s="30">
        <v>526.79</v>
      </c>
      <c r="J3004" s="38">
        <v>42912</v>
      </c>
      <c r="K3004" s="30">
        <v>777</v>
      </c>
      <c r="L3004" s="19">
        <f>DAY(Таблица14[[#This Row],[Д/проводки]])</f>
        <v>26</v>
      </c>
      <c r="M3004" s="19">
        <f>MONTH(Таблица14[[#This Row],[Д/проводки]])</f>
        <v>6</v>
      </c>
      <c r="N3004" s="19">
        <f>YEAR(Таблица14[[#This Row],[Д/проводки]])</f>
        <v>2017</v>
      </c>
    </row>
    <row r="3005" spans="1:14" x14ac:dyDescent="0.25">
      <c r="A3005" s="30">
        <v>756286</v>
      </c>
      <c r="B3005" s="30" t="s">
        <v>913</v>
      </c>
      <c r="C3005" s="16" t="s">
        <v>2981</v>
      </c>
      <c r="D3005" s="16">
        <v>16</v>
      </c>
      <c r="E3005" s="16" t="s">
        <v>2964</v>
      </c>
      <c r="F3005" s="30" t="s">
        <v>811</v>
      </c>
      <c r="G3005" s="30">
        <v>1001</v>
      </c>
      <c r="H3005" s="30">
        <v>1</v>
      </c>
      <c r="I3005" s="30">
        <v>1279.83</v>
      </c>
      <c r="J3005" s="38">
        <v>42912</v>
      </c>
      <c r="K3005" s="30">
        <v>1888</v>
      </c>
      <c r="L3005" s="19">
        <f>DAY(Таблица14[[#This Row],[Д/проводки]])</f>
        <v>26</v>
      </c>
      <c r="M3005" s="19">
        <f>MONTH(Таблица14[[#This Row],[Д/проводки]])</f>
        <v>6</v>
      </c>
      <c r="N3005" s="19">
        <f>YEAR(Таблица14[[#This Row],[Д/проводки]])</f>
        <v>2017</v>
      </c>
    </row>
    <row r="3006" spans="1:14" x14ac:dyDescent="0.25">
      <c r="A3006" s="30">
        <v>2039704</v>
      </c>
      <c r="B3006" s="30" t="s">
        <v>1041</v>
      </c>
      <c r="C3006" s="16" t="s">
        <v>899</v>
      </c>
      <c r="D3006" s="16">
        <v>14</v>
      </c>
      <c r="E3006" s="16" t="s">
        <v>2938</v>
      </c>
      <c r="F3006" s="30" t="s">
        <v>811</v>
      </c>
      <c r="G3006" s="30">
        <v>1001</v>
      </c>
      <c r="H3006" s="30">
        <v>2</v>
      </c>
      <c r="I3006" s="30">
        <v>1719.46</v>
      </c>
      <c r="J3006" s="38">
        <v>42912</v>
      </c>
      <c r="K3006" s="30">
        <v>2494</v>
      </c>
      <c r="L3006" s="19">
        <f>DAY(Таблица14[[#This Row],[Д/проводки]])</f>
        <v>26</v>
      </c>
      <c r="M3006" s="19">
        <f>MONTH(Таблица14[[#This Row],[Д/проводки]])</f>
        <v>6</v>
      </c>
      <c r="N3006" s="19">
        <f>YEAR(Таблица14[[#This Row],[Д/проводки]])</f>
        <v>2017</v>
      </c>
    </row>
    <row r="3007" spans="1:14" x14ac:dyDescent="0.25">
      <c r="A3007" s="30">
        <v>2039701</v>
      </c>
      <c r="B3007" s="30" t="s">
        <v>1037</v>
      </c>
      <c r="C3007" s="16" t="s">
        <v>3133</v>
      </c>
      <c r="D3007" s="16">
        <v>13</v>
      </c>
      <c r="E3007" s="16" t="s">
        <v>3206</v>
      </c>
      <c r="F3007" s="30" t="s">
        <v>811</v>
      </c>
      <c r="G3007" s="30">
        <v>1002</v>
      </c>
      <c r="H3007" s="30">
        <v>4</v>
      </c>
      <c r="I3007" s="30">
        <v>2029.28</v>
      </c>
      <c r="J3007" s="38">
        <v>42913</v>
      </c>
      <c r="K3007" s="30">
        <v>3000</v>
      </c>
      <c r="L3007" s="19">
        <f>DAY(Таблица14[[#This Row],[Д/проводки]])</f>
        <v>27</v>
      </c>
      <c r="M3007" s="19">
        <f>MONTH(Таблица14[[#This Row],[Д/проводки]])</f>
        <v>6</v>
      </c>
      <c r="N3007" s="19">
        <f>YEAR(Таблица14[[#This Row],[Д/проводки]])</f>
        <v>2017</v>
      </c>
    </row>
    <row r="3008" spans="1:14" x14ac:dyDescent="0.25">
      <c r="A3008" s="30">
        <v>830813</v>
      </c>
      <c r="B3008" s="30" t="s">
        <v>437</v>
      </c>
      <c r="C3008" s="16" t="s">
        <v>3147</v>
      </c>
      <c r="D3008" s="16">
        <v>15</v>
      </c>
      <c r="E3008" s="16" t="s">
        <v>2971</v>
      </c>
      <c r="F3008" s="30" t="s">
        <v>810</v>
      </c>
      <c r="G3008" s="30">
        <v>1002</v>
      </c>
      <c r="H3008" s="30">
        <v>4</v>
      </c>
      <c r="I3008" s="30">
        <v>8694.8799999999992</v>
      </c>
      <c r="J3008" s="38">
        <v>42914</v>
      </c>
      <c r="K3008" s="30">
        <v>13160</v>
      </c>
      <c r="L3008" s="19">
        <f>DAY(Таблица14[[#This Row],[Д/проводки]])</f>
        <v>28</v>
      </c>
      <c r="M3008" s="19">
        <f>MONTH(Таблица14[[#This Row],[Д/проводки]])</f>
        <v>6</v>
      </c>
      <c r="N3008" s="19">
        <f>YEAR(Таблица14[[#This Row],[Д/проводки]])</f>
        <v>2017</v>
      </c>
    </row>
    <row r="3009" spans="1:14" x14ac:dyDescent="0.25">
      <c r="A3009" s="30">
        <v>12530278</v>
      </c>
      <c r="B3009" s="30" t="s">
        <v>3218</v>
      </c>
      <c r="C3009" s="16" t="s">
        <v>3218</v>
      </c>
      <c r="D3009" s="16" t="s">
        <v>3218</v>
      </c>
      <c r="E3009" s="16" t="s">
        <v>3218</v>
      </c>
      <c r="F3009" s="16" t="s">
        <v>3218</v>
      </c>
      <c r="G3009" s="30">
        <v>1002</v>
      </c>
      <c r="H3009" s="30">
        <v>4</v>
      </c>
      <c r="I3009" s="30">
        <v>6430.4</v>
      </c>
      <c r="J3009" s="38">
        <v>42914</v>
      </c>
      <c r="K3009" s="30">
        <v>8720</v>
      </c>
      <c r="L3009" s="19">
        <f>DAY(Таблица14[[#This Row],[Д/проводки]])</f>
        <v>28</v>
      </c>
      <c r="M3009" s="19">
        <f>MONTH(Таблица14[[#This Row],[Д/проводки]])</f>
        <v>6</v>
      </c>
      <c r="N3009" s="19">
        <f>YEAR(Таблица14[[#This Row],[Д/проводки]])</f>
        <v>2017</v>
      </c>
    </row>
    <row r="3010" spans="1:14" x14ac:dyDescent="0.25">
      <c r="A3010" s="30">
        <v>661623</v>
      </c>
      <c r="B3010" s="30" t="s">
        <v>625</v>
      </c>
      <c r="C3010" s="16" t="s">
        <v>2987</v>
      </c>
      <c r="D3010" s="16">
        <v>16</v>
      </c>
      <c r="E3010" s="16" t="s">
        <v>2950</v>
      </c>
      <c r="F3010" s="30" t="s">
        <v>810</v>
      </c>
      <c r="G3010" s="30">
        <v>1001</v>
      </c>
      <c r="H3010" s="30">
        <v>4</v>
      </c>
      <c r="I3010" s="30">
        <v>10000</v>
      </c>
      <c r="J3010" s="38">
        <v>42915</v>
      </c>
      <c r="K3010" s="30">
        <v>15960</v>
      </c>
      <c r="L3010" s="19">
        <f>DAY(Таблица14[[#This Row],[Д/проводки]])</f>
        <v>29</v>
      </c>
      <c r="M3010" s="19">
        <f>MONTH(Таблица14[[#This Row],[Д/проводки]])</f>
        <v>6</v>
      </c>
      <c r="N3010" s="19">
        <f>YEAR(Таблица14[[#This Row],[Д/проводки]])</f>
        <v>2017</v>
      </c>
    </row>
    <row r="3011" spans="1:14" x14ac:dyDescent="0.25">
      <c r="A3011" s="30">
        <v>487232</v>
      </c>
      <c r="B3011" s="30" t="s">
        <v>921</v>
      </c>
      <c r="C3011" s="16" t="s">
        <v>3133</v>
      </c>
      <c r="D3011" s="16">
        <v>13</v>
      </c>
      <c r="E3011" s="16" t="s">
        <v>3206</v>
      </c>
      <c r="F3011" s="30" t="s">
        <v>811</v>
      </c>
      <c r="G3011" s="30">
        <v>1002</v>
      </c>
      <c r="H3011" s="30">
        <v>1</v>
      </c>
      <c r="I3011" s="30">
        <v>524.76</v>
      </c>
      <c r="J3011" s="38">
        <v>42915</v>
      </c>
      <c r="K3011" s="30">
        <v>777</v>
      </c>
      <c r="L3011" s="19">
        <f>DAY(Таблица14[[#This Row],[Д/проводки]])</f>
        <v>29</v>
      </c>
      <c r="M3011" s="19">
        <f>MONTH(Таблица14[[#This Row],[Д/проводки]])</f>
        <v>6</v>
      </c>
      <c r="N3011" s="19">
        <f>YEAR(Таблица14[[#This Row],[Д/проводки]])</f>
        <v>2017</v>
      </c>
    </row>
    <row r="3012" spans="1:14" x14ac:dyDescent="0.25">
      <c r="A3012" s="30">
        <v>445811</v>
      </c>
      <c r="B3012" s="30" t="s">
        <v>921</v>
      </c>
      <c r="C3012" s="16" t="s">
        <v>3133</v>
      </c>
      <c r="D3012" s="16">
        <v>13</v>
      </c>
      <c r="E3012" s="16" t="s">
        <v>3206</v>
      </c>
      <c r="F3012" s="30" t="s">
        <v>811</v>
      </c>
      <c r="G3012" s="30">
        <v>1001</v>
      </c>
      <c r="H3012" s="30">
        <v>2</v>
      </c>
      <c r="I3012" s="30">
        <v>1010.9</v>
      </c>
      <c r="J3012" s="38">
        <v>42916</v>
      </c>
      <c r="K3012" s="30">
        <v>1424</v>
      </c>
      <c r="L3012" s="19">
        <f>DAY(Таблица14[[#This Row],[Д/проводки]])</f>
        <v>30</v>
      </c>
      <c r="M3012" s="19">
        <f>MONTH(Таблица14[[#This Row],[Д/проводки]])</f>
        <v>6</v>
      </c>
      <c r="N3012" s="19">
        <f>YEAR(Таблица14[[#This Row],[Д/проводки]])</f>
        <v>2017</v>
      </c>
    </row>
    <row r="3013" spans="1:14" x14ac:dyDescent="0.25">
      <c r="A3013" s="30">
        <v>940253</v>
      </c>
      <c r="B3013" s="30" t="s">
        <v>888</v>
      </c>
      <c r="C3013" s="16" t="s">
        <v>2954</v>
      </c>
      <c r="D3013" s="16">
        <v>15</v>
      </c>
      <c r="E3013" s="16" t="s">
        <v>2937</v>
      </c>
      <c r="F3013" s="30" t="s">
        <v>811</v>
      </c>
      <c r="G3013" s="30">
        <v>1001</v>
      </c>
      <c r="H3013" s="30">
        <v>1</v>
      </c>
      <c r="I3013" s="30">
        <v>1054.27</v>
      </c>
      <c r="J3013" s="38">
        <v>42917</v>
      </c>
      <c r="K3013" s="30">
        <v>1555</v>
      </c>
      <c r="L3013" s="19">
        <f>DAY(Таблица14[[#This Row],[Д/проводки]])</f>
        <v>1</v>
      </c>
      <c r="M3013" s="19">
        <f>MONTH(Таблица14[[#This Row],[Д/проводки]])</f>
        <v>7</v>
      </c>
      <c r="N3013" s="19">
        <f>YEAR(Таблица14[[#This Row],[Д/проводки]])</f>
        <v>2017</v>
      </c>
    </row>
    <row r="3014" spans="1:14" x14ac:dyDescent="0.25">
      <c r="A3014" s="30">
        <v>2039702</v>
      </c>
      <c r="B3014" s="30" t="s">
        <v>1039</v>
      </c>
      <c r="C3014" s="16" t="s">
        <v>3129</v>
      </c>
      <c r="D3014" s="16">
        <v>13</v>
      </c>
      <c r="E3014" s="16" t="s">
        <v>3206</v>
      </c>
      <c r="F3014" s="30" t="s">
        <v>811</v>
      </c>
      <c r="G3014" s="30">
        <v>1002</v>
      </c>
      <c r="H3014" s="30">
        <v>5</v>
      </c>
      <c r="I3014" s="30">
        <v>2581.5</v>
      </c>
      <c r="J3014" s="38">
        <v>42917</v>
      </c>
      <c r="K3014" s="30">
        <v>3885</v>
      </c>
      <c r="L3014" s="19">
        <f>DAY(Таблица14[[#This Row],[Д/проводки]])</f>
        <v>1</v>
      </c>
      <c r="M3014" s="19">
        <f>MONTH(Таблица14[[#This Row],[Д/проводки]])</f>
        <v>7</v>
      </c>
      <c r="N3014" s="19">
        <f>YEAR(Таблица14[[#This Row],[Д/проводки]])</f>
        <v>2017</v>
      </c>
    </row>
    <row r="3015" spans="1:14" x14ac:dyDescent="0.25">
      <c r="A3015" s="30">
        <v>445811</v>
      </c>
      <c r="B3015" s="30" t="s">
        <v>921</v>
      </c>
      <c r="C3015" s="16" t="s">
        <v>3133</v>
      </c>
      <c r="D3015" s="16">
        <v>13</v>
      </c>
      <c r="E3015" s="16" t="s">
        <v>3206</v>
      </c>
      <c r="F3015" s="30" t="s">
        <v>811</v>
      </c>
      <c r="G3015" s="30">
        <v>1001</v>
      </c>
      <c r="H3015" s="30">
        <v>2</v>
      </c>
      <c r="I3015" s="30">
        <v>1010.9</v>
      </c>
      <c r="J3015" s="38">
        <v>42918</v>
      </c>
      <c r="K3015" s="30">
        <v>1424</v>
      </c>
      <c r="L3015" s="19">
        <f>DAY(Таблица14[[#This Row],[Д/проводки]])</f>
        <v>2</v>
      </c>
      <c r="M3015" s="19">
        <f>MONTH(Таблица14[[#This Row],[Д/проводки]])</f>
        <v>7</v>
      </c>
      <c r="N3015" s="19">
        <f>YEAR(Таблица14[[#This Row],[Д/проводки]])</f>
        <v>2017</v>
      </c>
    </row>
    <row r="3016" spans="1:14" x14ac:dyDescent="0.25">
      <c r="A3016" s="30">
        <v>754179</v>
      </c>
      <c r="B3016" s="30" t="s">
        <v>893</v>
      </c>
      <c r="C3016" s="16" t="s">
        <v>2951</v>
      </c>
      <c r="D3016" s="16">
        <v>16</v>
      </c>
      <c r="E3016" s="16" t="s">
        <v>2950</v>
      </c>
      <c r="F3016" s="30" t="s">
        <v>811</v>
      </c>
      <c r="G3016" s="30">
        <v>1001</v>
      </c>
      <c r="H3016" s="30">
        <v>1</v>
      </c>
      <c r="I3016" s="30">
        <v>1234.71</v>
      </c>
      <c r="J3016" s="38">
        <v>42918</v>
      </c>
      <c r="K3016" s="30">
        <v>1821</v>
      </c>
      <c r="L3016" s="19">
        <f>DAY(Таблица14[[#This Row],[Д/проводки]])</f>
        <v>2</v>
      </c>
      <c r="M3016" s="19">
        <f>MONTH(Таблица14[[#This Row],[Д/проводки]])</f>
        <v>7</v>
      </c>
      <c r="N3016" s="19">
        <f>YEAR(Таблица14[[#This Row],[Д/проводки]])</f>
        <v>2017</v>
      </c>
    </row>
    <row r="3017" spans="1:14" x14ac:dyDescent="0.25">
      <c r="A3017" s="30">
        <v>665694</v>
      </c>
      <c r="B3017" s="30" t="s">
        <v>144</v>
      </c>
      <c r="C3017" s="16" t="s">
        <v>2632</v>
      </c>
      <c r="D3017" s="16">
        <v>15</v>
      </c>
      <c r="E3017" s="16" t="s">
        <v>2937</v>
      </c>
      <c r="F3017" s="30" t="s">
        <v>810</v>
      </c>
      <c r="G3017" s="30">
        <v>1002</v>
      </c>
      <c r="H3017" s="30">
        <v>4</v>
      </c>
      <c r="I3017" s="30">
        <v>8694.92</v>
      </c>
      <c r="J3017" s="38">
        <v>42920</v>
      </c>
      <c r="K3017" s="30">
        <v>13160</v>
      </c>
      <c r="L3017" s="19">
        <f>DAY(Таблица14[[#This Row],[Д/проводки]])</f>
        <v>4</v>
      </c>
      <c r="M3017" s="19">
        <f>MONTH(Таблица14[[#This Row],[Д/проводки]])</f>
        <v>7</v>
      </c>
      <c r="N3017" s="19">
        <f>YEAR(Таблица14[[#This Row],[Д/проводки]])</f>
        <v>2017</v>
      </c>
    </row>
    <row r="3018" spans="1:14" x14ac:dyDescent="0.25">
      <c r="A3018" s="30">
        <v>12543981</v>
      </c>
      <c r="B3018" s="30" t="s">
        <v>3218</v>
      </c>
      <c r="C3018" s="16" t="s">
        <v>3218</v>
      </c>
      <c r="D3018" s="16" t="s">
        <v>3218</v>
      </c>
      <c r="E3018" s="16" t="s">
        <v>3218</v>
      </c>
      <c r="F3018" s="16" t="s">
        <v>3218</v>
      </c>
      <c r="G3018" s="30">
        <v>1002</v>
      </c>
      <c r="H3018" s="30">
        <v>4</v>
      </c>
      <c r="I3018" s="30">
        <v>8355.6</v>
      </c>
      <c r="J3018" s="38">
        <v>42920</v>
      </c>
      <c r="K3018" s="30">
        <v>11080</v>
      </c>
      <c r="L3018" s="19">
        <f>DAY(Таблица14[[#This Row],[Д/проводки]])</f>
        <v>4</v>
      </c>
      <c r="M3018" s="19">
        <f>MONTH(Таблица14[[#This Row],[Д/проводки]])</f>
        <v>7</v>
      </c>
      <c r="N3018" s="19">
        <f>YEAR(Таблица14[[#This Row],[Д/проводки]])</f>
        <v>2017</v>
      </c>
    </row>
    <row r="3019" spans="1:14" x14ac:dyDescent="0.25">
      <c r="A3019" s="30">
        <v>2039700</v>
      </c>
      <c r="B3019" s="30" t="s">
        <v>1035</v>
      </c>
      <c r="C3019" s="16" t="s">
        <v>2963</v>
      </c>
      <c r="D3019" s="16">
        <v>15</v>
      </c>
      <c r="E3019" s="16" t="s">
        <v>2937</v>
      </c>
      <c r="F3019" s="30" t="s">
        <v>811</v>
      </c>
      <c r="G3019" s="30">
        <v>1001</v>
      </c>
      <c r="H3019" s="30">
        <v>4</v>
      </c>
      <c r="I3019" s="30">
        <v>4179.8</v>
      </c>
      <c r="J3019" s="38">
        <v>42921</v>
      </c>
      <c r="K3019" s="30">
        <v>5908</v>
      </c>
      <c r="L3019" s="19">
        <f>DAY(Таблица14[[#This Row],[Д/проводки]])</f>
        <v>5</v>
      </c>
      <c r="M3019" s="19">
        <f>MONTH(Таблица14[[#This Row],[Д/проводки]])</f>
        <v>7</v>
      </c>
      <c r="N3019" s="19">
        <f>YEAR(Таблица14[[#This Row],[Д/проводки]])</f>
        <v>2017</v>
      </c>
    </row>
    <row r="3020" spans="1:14" x14ac:dyDescent="0.25">
      <c r="A3020" s="30">
        <v>487234</v>
      </c>
      <c r="B3020" s="30" t="s">
        <v>953</v>
      </c>
      <c r="C3020" s="16" t="s">
        <v>2625</v>
      </c>
      <c r="D3020" s="16">
        <v>16</v>
      </c>
      <c r="E3020" s="16" t="s">
        <v>2974</v>
      </c>
      <c r="F3020" s="30" t="s">
        <v>811</v>
      </c>
      <c r="G3020" s="30">
        <v>1002</v>
      </c>
      <c r="H3020" s="30">
        <v>4</v>
      </c>
      <c r="I3020" s="30">
        <v>5350.4</v>
      </c>
      <c r="J3020" s="38">
        <v>42924</v>
      </c>
      <c r="K3020" s="30">
        <v>5668</v>
      </c>
      <c r="L3020" s="19">
        <f>DAY(Таблица14[[#This Row],[Д/проводки]])</f>
        <v>8</v>
      </c>
      <c r="M3020" s="19">
        <f>MONTH(Таблица14[[#This Row],[Д/проводки]])</f>
        <v>7</v>
      </c>
      <c r="N3020" s="19">
        <f>YEAR(Таблица14[[#This Row],[Д/проводки]])</f>
        <v>2017</v>
      </c>
    </row>
    <row r="3021" spans="1:14" x14ac:dyDescent="0.25">
      <c r="A3021" s="30">
        <v>487232</v>
      </c>
      <c r="B3021" s="30" t="s">
        <v>921</v>
      </c>
      <c r="C3021" s="16" t="s">
        <v>3133</v>
      </c>
      <c r="D3021" s="16">
        <v>13</v>
      </c>
      <c r="E3021" s="16" t="s">
        <v>3206</v>
      </c>
      <c r="F3021" s="30" t="s">
        <v>811</v>
      </c>
      <c r="G3021" s="30">
        <v>1002</v>
      </c>
      <c r="H3021" s="30">
        <v>1</v>
      </c>
      <c r="I3021" s="30">
        <v>524.76</v>
      </c>
      <c r="J3021" s="38">
        <v>42925</v>
      </c>
      <c r="K3021" s="30">
        <v>777</v>
      </c>
      <c r="L3021" s="19">
        <f>DAY(Таблица14[[#This Row],[Д/проводки]])</f>
        <v>9</v>
      </c>
      <c r="M3021" s="19">
        <f>MONTH(Таблица14[[#This Row],[Д/проводки]])</f>
        <v>7</v>
      </c>
      <c r="N3021" s="19">
        <f>YEAR(Таблица14[[#This Row],[Д/проводки]])</f>
        <v>2017</v>
      </c>
    </row>
    <row r="3022" spans="1:14" x14ac:dyDescent="0.25">
      <c r="A3022" s="30">
        <v>669227</v>
      </c>
      <c r="B3022" s="30" t="s">
        <v>765</v>
      </c>
      <c r="C3022" s="16" t="s">
        <v>3204</v>
      </c>
      <c r="D3022" s="16">
        <v>17</v>
      </c>
      <c r="E3022" s="16" t="s">
        <v>2993</v>
      </c>
      <c r="F3022" s="30" t="s">
        <v>810</v>
      </c>
      <c r="G3022" s="30">
        <v>1002</v>
      </c>
      <c r="H3022" s="30">
        <v>4</v>
      </c>
      <c r="I3022" s="30">
        <v>12623.72</v>
      </c>
      <c r="J3022" s="38">
        <v>42925</v>
      </c>
      <c r="K3022" s="30">
        <v>8936</v>
      </c>
      <c r="L3022" s="19">
        <f>DAY(Таблица14[[#This Row],[Д/проводки]])</f>
        <v>9</v>
      </c>
      <c r="M3022" s="19">
        <f>MONTH(Таблица14[[#This Row],[Д/проводки]])</f>
        <v>7</v>
      </c>
      <c r="N3022" s="19">
        <f>YEAR(Таблица14[[#This Row],[Д/проводки]])</f>
        <v>2017</v>
      </c>
    </row>
    <row r="3023" spans="1:14" x14ac:dyDescent="0.25">
      <c r="A3023" s="30">
        <v>876266</v>
      </c>
      <c r="B3023" s="30" t="s">
        <v>911</v>
      </c>
      <c r="C3023" s="16" t="s">
        <v>2979</v>
      </c>
      <c r="D3023" s="16">
        <v>15</v>
      </c>
      <c r="E3023" s="16" t="s">
        <v>2978</v>
      </c>
      <c r="F3023" s="30" t="s">
        <v>811</v>
      </c>
      <c r="G3023" s="30">
        <v>1002</v>
      </c>
      <c r="H3023" s="30">
        <v>4</v>
      </c>
      <c r="I3023" s="30">
        <v>4052.34</v>
      </c>
      <c r="J3023" s="38">
        <v>42925</v>
      </c>
      <c r="K3023" s="30">
        <v>5736</v>
      </c>
      <c r="L3023" s="19">
        <f>DAY(Таблица14[[#This Row],[Д/проводки]])</f>
        <v>9</v>
      </c>
      <c r="M3023" s="19">
        <f>MONTH(Таблица14[[#This Row],[Д/проводки]])</f>
        <v>7</v>
      </c>
      <c r="N3023" s="19">
        <f>YEAR(Таблица14[[#This Row],[Д/проводки]])</f>
        <v>2017</v>
      </c>
    </row>
    <row r="3024" spans="1:14" x14ac:dyDescent="0.25">
      <c r="A3024" s="30">
        <v>20185</v>
      </c>
      <c r="B3024" s="30" t="s">
        <v>931</v>
      </c>
      <c r="C3024" s="16" t="s">
        <v>3144</v>
      </c>
      <c r="D3024" s="16">
        <v>14</v>
      </c>
      <c r="E3024" s="16" t="s">
        <v>2941</v>
      </c>
      <c r="F3024" s="30" t="s">
        <v>811</v>
      </c>
      <c r="G3024" s="30">
        <v>1001</v>
      </c>
      <c r="H3024" s="30">
        <v>1</v>
      </c>
      <c r="I3024" s="30">
        <v>735.1</v>
      </c>
      <c r="J3024" s="38">
        <v>42927</v>
      </c>
      <c r="K3024" s="30">
        <v>1028</v>
      </c>
      <c r="L3024" s="19">
        <f>DAY(Таблица14[[#This Row],[Д/проводки]])</f>
        <v>11</v>
      </c>
      <c r="M3024" s="19">
        <f>MONTH(Таблица14[[#This Row],[Д/проводки]])</f>
        <v>7</v>
      </c>
      <c r="N3024" s="19">
        <f>YEAR(Таблица14[[#This Row],[Д/проводки]])</f>
        <v>2017</v>
      </c>
    </row>
    <row r="3025" spans="1:14" x14ac:dyDescent="0.25">
      <c r="A3025" s="30">
        <v>2034328</v>
      </c>
      <c r="B3025" s="30" t="s">
        <v>1013</v>
      </c>
      <c r="C3025" s="16" t="s">
        <v>2995</v>
      </c>
      <c r="D3025" s="16">
        <v>17</v>
      </c>
      <c r="E3025" s="16" t="s">
        <v>2993</v>
      </c>
      <c r="F3025" s="30" t="s">
        <v>810</v>
      </c>
      <c r="G3025" s="30">
        <v>1002</v>
      </c>
      <c r="H3025" s="30">
        <v>4</v>
      </c>
      <c r="I3025" s="30">
        <v>12237.28</v>
      </c>
      <c r="J3025" s="38">
        <v>42928</v>
      </c>
      <c r="K3025" s="30">
        <v>18760</v>
      </c>
      <c r="L3025" s="19">
        <f>DAY(Таблица14[[#This Row],[Д/проводки]])</f>
        <v>12</v>
      </c>
      <c r="M3025" s="19">
        <f>MONTH(Таблица14[[#This Row],[Д/проводки]])</f>
        <v>7</v>
      </c>
      <c r="N3025" s="19">
        <f>YEAR(Таблица14[[#This Row],[Д/проводки]])</f>
        <v>2017</v>
      </c>
    </row>
    <row r="3026" spans="1:14" x14ac:dyDescent="0.25">
      <c r="A3026" s="30">
        <v>2039702</v>
      </c>
      <c r="B3026" s="30" t="s">
        <v>1039</v>
      </c>
      <c r="C3026" s="16" t="s">
        <v>3129</v>
      </c>
      <c r="D3026" s="16">
        <v>13</v>
      </c>
      <c r="E3026" s="16" t="s">
        <v>3206</v>
      </c>
      <c r="F3026" s="30" t="s">
        <v>811</v>
      </c>
      <c r="G3026" s="30">
        <v>1002</v>
      </c>
      <c r="H3026" s="30">
        <v>4</v>
      </c>
      <c r="I3026" s="30">
        <v>2065.16</v>
      </c>
      <c r="J3026" s="38">
        <v>42928</v>
      </c>
      <c r="K3026" s="30">
        <v>3108</v>
      </c>
      <c r="L3026" s="19">
        <f>DAY(Таблица14[[#This Row],[Д/проводки]])</f>
        <v>12</v>
      </c>
      <c r="M3026" s="19">
        <f>MONTH(Таблица14[[#This Row],[Д/проводки]])</f>
        <v>7</v>
      </c>
      <c r="N3026" s="19">
        <f>YEAR(Таблица14[[#This Row],[Д/проводки]])</f>
        <v>2017</v>
      </c>
    </row>
    <row r="3027" spans="1:14" x14ac:dyDescent="0.25">
      <c r="A3027" s="30">
        <v>2041418</v>
      </c>
      <c r="B3027" s="30" t="s">
        <v>1070</v>
      </c>
      <c r="C3027" s="16" t="s">
        <v>2980</v>
      </c>
      <c r="D3027" s="16">
        <v>16</v>
      </c>
      <c r="E3027" s="16" t="s">
        <v>2964</v>
      </c>
      <c r="F3027" s="30" t="s">
        <v>810</v>
      </c>
      <c r="G3027" s="30">
        <v>1002</v>
      </c>
      <c r="H3027" s="30">
        <v>4</v>
      </c>
      <c r="I3027" s="30">
        <v>10488.4</v>
      </c>
      <c r="J3027" s="38">
        <v>42930</v>
      </c>
      <c r="K3027" s="30">
        <v>15960</v>
      </c>
      <c r="L3027" s="19">
        <f>DAY(Таблица14[[#This Row],[Д/проводки]])</f>
        <v>14</v>
      </c>
      <c r="M3027" s="19">
        <f>MONTH(Таблица14[[#This Row],[Д/проводки]])</f>
        <v>7</v>
      </c>
      <c r="N3027" s="19">
        <f>YEAR(Таблица14[[#This Row],[Д/проводки]])</f>
        <v>2017</v>
      </c>
    </row>
    <row r="3028" spans="1:14" x14ac:dyDescent="0.25">
      <c r="A3028" s="30">
        <v>2039150</v>
      </c>
      <c r="B3028" s="30" t="s">
        <v>864</v>
      </c>
      <c r="C3028" s="16" t="s">
        <v>2940</v>
      </c>
      <c r="D3028" s="16">
        <v>15</v>
      </c>
      <c r="E3028" s="16" t="s">
        <v>2937</v>
      </c>
      <c r="F3028" s="30" t="s">
        <v>811</v>
      </c>
      <c r="G3028" s="30">
        <v>1002</v>
      </c>
      <c r="H3028" s="30">
        <v>4</v>
      </c>
      <c r="I3028" s="30">
        <v>4075.12</v>
      </c>
      <c r="J3028" s="38">
        <v>42931</v>
      </c>
      <c r="K3028" s="30">
        <v>5972</v>
      </c>
      <c r="L3028" s="19">
        <f>DAY(Таблица14[[#This Row],[Д/проводки]])</f>
        <v>15</v>
      </c>
      <c r="M3028" s="19">
        <f>MONTH(Таблица14[[#This Row],[Д/проводки]])</f>
        <v>7</v>
      </c>
      <c r="N3028" s="19">
        <f>YEAR(Таблица14[[#This Row],[Д/проводки]])</f>
        <v>2017</v>
      </c>
    </row>
    <row r="3029" spans="1:14" x14ac:dyDescent="0.25">
      <c r="A3029" s="30">
        <v>445814</v>
      </c>
      <c r="B3029" s="30" t="s">
        <v>1141</v>
      </c>
      <c r="C3029" s="16" t="s">
        <v>3199</v>
      </c>
      <c r="D3029" s="16">
        <v>14</v>
      </c>
      <c r="E3029" s="16" t="s">
        <v>2941</v>
      </c>
      <c r="F3029" s="30" t="s">
        <v>811</v>
      </c>
      <c r="G3029" s="30">
        <v>1001</v>
      </c>
      <c r="H3029" s="30">
        <v>2</v>
      </c>
      <c r="I3029" s="30">
        <v>1306.78</v>
      </c>
      <c r="J3029" s="38">
        <v>42932</v>
      </c>
      <c r="K3029" s="30">
        <v>1566</v>
      </c>
      <c r="L3029" s="19">
        <f>DAY(Таблица14[[#This Row],[Д/проводки]])</f>
        <v>16</v>
      </c>
      <c r="M3029" s="19">
        <f>MONTH(Таблица14[[#This Row],[Д/проводки]])</f>
        <v>7</v>
      </c>
      <c r="N3029" s="19">
        <f>YEAR(Таблица14[[#This Row],[Д/проводки]])</f>
        <v>2017</v>
      </c>
    </row>
    <row r="3030" spans="1:14" x14ac:dyDescent="0.25">
      <c r="A3030" s="30">
        <v>487232</v>
      </c>
      <c r="B3030" s="30" t="s">
        <v>921</v>
      </c>
      <c r="C3030" s="16" t="s">
        <v>3133</v>
      </c>
      <c r="D3030" s="16">
        <v>13</v>
      </c>
      <c r="E3030" s="16" t="s">
        <v>3206</v>
      </c>
      <c r="F3030" s="30" t="s">
        <v>811</v>
      </c>
      <c r="G3030" s="30">
        <v>1002</v>
      </c>
      <c r="H3030" s="30">
        <v>1</v>
      </c>
      <c r="I3030" s="30">
        <v>524.76</v>
      </c>
      <c r="J3030" s="38">
        <v>42932</v>
      </c>
      <c r="K3030" s="30">
        <v>777</v>
      </c>
      <c r="L3030" s="19">
        <f>DAY(Таблица14[[#This Row],[Д/проводки]])</f>
        <v>16</v>
      </c>
      <c r="M3030" s="19">
        <f>MONTH(Таблица14[[#This Row],[Д/проводки]])</f>
        <v>7</v>
      </c>
      <c r="N3030" s="19">
        <f>YEAR(Таблица14[[#This Row],[Д/проводки]])</f>
        <v>2017</v>
      </c>
    </row>
    <row r="3031" spans="1:14" x14ac:dyDescent="0.25">
      <c r="A3031" s="30">
        <v>2039703</v>
      </c>
      <c r="B3031" s="30" t="s">
        <v>1042</v>
      </c>
      <c r="C3031" s="16" t="s">
        <v>927</v>
      </c>
      <c r="D3031" s="16">
        <v>14</v>
      </c>
      <c r="E3031" s="16" t="s">
        <v>2941</v>
      </c>
      <c r="F3031" s="30" t="s">
        <v>811</v>
      </c>
      <c r="G3031" s="30">
        <v>1002</v>
      </c>
      <c r="H3031" s="30">
        <v>4</v>
      </c>
      <c r="I3031" s="30">
        <v>2514.2399999999998</v>
      </c>
      <c r="J3031" s="38">
        <v>42934</v>
      </c>
      <c r="K3031" s="30">
        <v>3680</v>
      </c>
      <c r="L3031" s="19">
        <f>DAY(Таблица14[[#This Row],[Д/проводки]])</f>
        <v>18</v>
      </c>
      <c r="M3031" s="19">
        <f>MONTH(Таблица14[[#This Row],[Д/проводки]])</f>
        <v>7</v>
      </c>
      <c r="N3031" s="19">
        <f>YEAR(Таблица14[[#This Row],[Д/проводки]])</f>
        <v>2017</v>
      </c>
    </row>
    <row r="3032" spans="1:14" x14ac:dyDescent="0.25">
      <c r="A3032" s="30">
        <v>408906</v>
      </c>
      <c r="B3032" s="30" t="s">
        <v>1126</v>
      </c>
      <c r="C3032" s="16" t="s">
        <v>2641</v>
      </c>
      <c r="D3032" s="16">
        <v>16</v>
      </c>
      <c r="E3032" s="16" t="s">
        <v>2977</v>
      </c>
      <c r="F3032" s="30" t="s">
        <v>810</v>
      </c>
      <c r="G3032" s="30">
        <v>1001</v>
      </c>
      <c r="H3032" s="30">
        <v>4</v>
      </c>
      <c r="I3032" s="30">
        <v>10491.52</v>
      </c>
      <c r="J3032" s="38">
        <v>42935</v>
      </c>
      <c r="K3032" s="30">
        <v>15960</v>
      </c>
      <c r="L3032" s="19">
        <f>DAY(Таблица14[[#This Row],[Д/проводки]])</f>
        <v>19</v>
      </c>
      <c r="M3032" s="19">
        <f>MONTH(Таблица14[[#This Row],[Д/проводки]])</f>
        <v>7</v>
      </c>
      <c r="N3032" s="19">
        <f>YEAR(Таблица14[[#This Row],[Д/проводки]])</f>
        <v>2017</v>
      </c>
    </row>
    <row r="3033" spans="1:14" x14ac:dyDescent="0.25">
      <c r="A3033" s="30">
        <v>2039150</v>
      </c>
      <c r="B3033" s="30" t="s">
        <v>864</v>
      </c>
      <c r="C3033" s="16" t="s">
        <v>2940</v>
      </c>
      <c r="D3033" s="16">
        <v>15</v>
      </c>
      <c r="E3033" s="16" t="s">
        <v>2937</v>
      </c>
      <c r="F3033" s="30" t="s">
        <v>811</v>
      </c>
      <c r="G3033" s="30">
        <v>1001</v>
      </c>
      <c r="H3033" s="30">
        <v>4</v>
      </c>
      <c r="I3033" s="30">
        <v>4098.28</v>
      </c>
      <c r="J3033" s="38">
        <v>42935</v>
      </c>
      <c r="K3033" s="30">
        <v>5972</v>
      </c>
      <c r="L3033" s="19">
        <f>DAY(Таблица14[[#This Row],[Д/проводки]])</f>
        <v>19</v>
      </c>
      <c r="M3033" s="19">
        <f>MONTH(Таблица14[[#This Row],[Д/проводки]])</f>
        <v>7</v>
      </c>
      <c r="N3033" s="19">
        <f>YEAR(Таблица14[[#This Row],[Д/проводки]])</f>
        <v>2017</v>
      </c>
    </row>
    <row r="3034" spans="1:14" x14ac:dyDescent="0.25">
      <c r="A3034" s="30">
        <v>661902</v>
      </c>
      <c r="B3034" s="30" t="s">
        <v>184</v>
      </c>
      <c r="C3034" s="16" t="s">
        <v>2957</v>
      </c>
      <c r="D3034" s="16">
        <v>15</v>
      </c>
      <c r="E3034" s="16" t="s">
        <v>2937</v>
      </c>
      <c r="F3034" s="30" t="s">
        <v>810</v>
      </c>
      <c r="G3034" s="30">
        <v>1001</v>
      </c>
      <c r="H3034" s="30">
        <v>4</v>
      </c>
      <c r="I3034" s="30">
        <v>8365.32</v>
      </c>
      <c r="J3034" s="38">
        <v>42937</v>
      </c>
      <c r="K3034" s="30">
        <v>13160</v>
      </c>
      <c r="L3034" s="19">
        <f>DAY(Таблица14[[#This Row],[Д/проводки]])</f>
        <v>21</v>
      </c>
      <c r="M3034" s="19">
        <f>MONTH(Таблица14[[#This Row],[Д/проводки]])</f>
        <v>7</v>
      </c>
      <c r="N3034" s="19">
        <f>YEAR(Таблица14[[#This Row],[Д/проводки]])</f>
        <v>2017</v>
      </c>
    </row>
    <row r="3035" spans="1:14" x14ac:dyDescent="0.25">
      <c r="A3035" s="30">
        <v>895247</v>
      </c>
      <c r="B3035" s="30" t="s">
        <v>917</v>
      </c>
      <c r="C3035" s="16" t="s">
        <v>918</v>
      </c>
      <c r="D3035" s="16">
        <v>16</v>
      </c>
      <c r="E3035" s="16" t="s">
        <v>2970</v>
      </c>
      <c r="F3035" s="30" t="s">
        <v>811</v>
      </c>
      <c r="G3035" s="30">
        <v>1001</v>
      </c>
      <c r="H3035" s="30">
        <v>2</v>
      </c>
      <c r="I3035" s="30">
        <v>2866.04</v>
      </c>
      <c r="J3035" s="38">
        <v>42937</v>
      </c>
      <c r="K3035" s="30">
        <v>4056</v>
      </c>
      <c r="L3035" s="19">
        <f>DAY(Таблица14[[#This Row],[Д/проводки]])</f>
        <v>21</v>
      </c>
      <c r="M3035" s="19">
        <f>MONTH(Таблица14[[#This Row],[Д/проводки]])</f>
        <v>7</v>
      </c>
      <c r="N3035" s="19">
        <f>YEAR(Таблица14[[#This Row],[Д/проводки]])</f>
        <v>2017</v>
      </c>
    </row>
    <row r="3036" spans="1:14" x14ac:dyDescent="0.25">
      <c r="A3036" s="30">
        <v>661901</v>
      </c>
      <c r="B3036" s="30" t="s">
        <v>29</v>
      </c>
      <c r="C3036" s="16" t="s">
        <v>899</v>
      </c>
      <c r="D3036" s="16">
        <v>14</v>
      </c>
      <c r="E3036" s="16" t="s">
        <v>2938</v>
      </c>
      <c r="F3036" s="30" t="s">
        <v>810</v>
      </c>
      <c r="G3036" s="30">
        <v>1002</v>
      </c>
      <c r="H3036" s="30">
        <v>4</v>
      </c>
      <c r="I3036" s="30">
        <v>6813.56</v>
      </c>
      <c r="J3036" s="38">
        <v>42937</v>
      </c>
      <c r="K3036" s="30">
        <v>8720</v>
      </c>
      <c r="L3036" s="19">
        <f>DAY(Таблица14[[#This Row],[Д/проводки]])</f>
        <v>21</v>
      </c>
      <c r="M3036" s="19">
        <f>MONTH(Таблица14[[#This Row],[Д/проводки]])</f>
        <v>7</v>
      </c>
      <c r="N3036" s="19">
        <f>YEAR(Таблица14[[#This Row],[Д/проводки]])</f>
        <v>2017</v>
      </c>
    </row>
    <row r="3037" spans="1:14" x14ac:dyDescent="0.25">
      <c r="A3037" s="30">
        <v>895248</v>
      </c>
      <c r="B3037" s="30" t="s">
        <v>902</v>
      </c>
      <c r="C3037" s="16" t="s">
        <v>899</v>
      </c>
      <c r="D3037" s="16">
        <v>14</v>
      </c>
      <c r="E3037" s="16" t="s">
        <v>2938</v>
      </c>
      <c r="F3037" s="30" t="s">
        <v>811</v>
      </c>
      <c r="G3037" s="30">
        <v>1002</v>
      </c>
      <c r="H3037" s="30">
        <v>1</v>
      </c>
      <c r="I3037" s="30">
        <v>898.48</v>
      </c>
      <c r="J3037" s="38">
        <v>42937</v>
      </c>
      <c r="K3037" s="30">
        <v>1325</v>
      </c>
      <c r="L3037" s="19">
        <f>DAY(Таблица14[[#This Row],[Д/проводки]])</f>
        <v>21</v>
      </c>
      <c r="M3037" s="19">
        <f>MONTH(Таблица14[[#This Row],[Д/проводки]])</f>
        <v>7</v>
      </c>
      <c r="N3037" s="19">
        <f>YEAR(Таблица14[[#This Row],[Д/проводки]])</f>
        <v>2017</v>
      </c>
    </row>
    <row r="3038" spans="1:14" x14ac:dyDescent="0.25">
      <c r="A3038" s="30">
        <v>2039703</v>
      </c>
      <c r="B3038" s="30" t="s">
        <v>1042</v>
      </c>
      <c r="C3038" s="16" t="s">
        <v>927</v>
      </c>
      <c r="D3038" s="16">
        <v>14</v>
      </c>
      <c r="E3038" s="16" t="s">
        <v>2941</v>
      </c>
      <c r="F3038" s="30" t="s">
        <v>811</v>
      </c>
      <c r="G3038" s="30">
        <v>1002</v>
      </c>
      <c r="H3038" s="30">
        <v>4</v>
      </c>
      <c r="I3038" s="30">
        <v>2514.2399999999998</v>
      </c>
      <c r="J3038" s="38">
        <v>42937</v>
      </c>
      <c r="K3038" s="30">
        <v>3680</v>
      </c>
      <c r="L3038" s="19">
        <f>DAY(Таблица14[[#This Row],[Д/проводки]])</f>
        <v>21</v>
      </c>
      <c r="M3038" s="19">
        <f>MONTH(Таблица14[[#This Row],[Д/проводки]])</f>
        <v>7</v>
      </c>
      <c r="N3038" s="19">
        <f>YEAR(Таблица14[[#This Row],[Д/проводки]])</f>
        <v>2017</v>
      </c>
    </row>
    <row r="3039" spans="1:14" x14ac:dyDescent="0.25">
      <c r="A3039" s="30">
        <v>2039702</v>
      </c>
      <c r="B3039" s="30" t="s">
        <v>1039</v>
      </c>
      <c r="C3039" s="16" t="s">
        <v>3129</v>
      </c>
      <c r="D3039" s="16">
        <v>13</v>
      </c>
      <c r="E3039" s="16" t="s">
        <v>3206</v>
      </c>
      <c r="F3039" s="30" t="s">
        <v>811</v>
      </c>
      <c r="G3039" s="30">
        <v>1001</v>
      </c>
      <c r="H3039" s="30">
        <v>4</v>
      </c>
      <c r="I3039" s="30">
        <v>2105.92</v>
      </c>
      <c r="J3039" s="38">
        <v>42939</v>
      </c>
      <c r="K3039" s="30">
        <v>3108</v>
      </c>
      <c r="L3039" s="19">
        <f>DAY(Таблица14[[#This Row],[Д/проводки]])</f>
        <v>23</v>
      </c>
      <c r="M3039" s="19">
        <f>MONTH(Таблица14[[#This Row],[Д/проводки]])</f>
        <v>7</v>
      </c>
      <c r="N3039" s="19">
        <f>YEAR(Таблица14[[#This Row],[Д/проводки]])</f>
        <v>2017</v>
      </c>
    </row>
    <row r="3040" spans="1:14" x14ac:dyDescent="0.25">
      <c r="A3040" s="30">
        <v>405336</v>
      </c>
      <c r="B3040" s="30" t="s">
        <v>44</v>
      </c>
      <c r="C3040" s="16" t="s">
        <v>2961</v>
      </c>
      <c r="D3040" s="16">
        <v>14</v>
      </c>
      <c r="E3040" s="16" t="s">
        <v>2938</v>
      </c>
      <c r="F3040" s="30" t="s">
        <v>810</v>
      </c>
      <c r="G3040" s="30">
        <v>1002</v>
      </c>
      <c r="H3040" s="30">
        <v>4</v>
      </c>
      <c r="I3040" s="30">
        <v>7152.56</v>
      </c>
      <c r="J3040" s="38">
        <v>42939</v>
      </c>
      <c r="K3040" s="30">
        <v>11160</v>
      </c>
      <c r="L3040" s="19">
        <f>DAY(Таблица14[[#This Row],[Д/проводки]])</f>
        <v>23</v>
      </c>
      <c r="M3040" s="19">
        <f>MONTH(Таблица14[[#This Row],[Д/проводки]])</f>
        <v>7</v>
      </c>
      <c r="N3040" s="19">
        <f>YEAR(Таблица14[[#This Row],[Д/проводки]])</f>
        <v>2017</v>
      </c>
    </row>
    <row r="3041" spans="1:14" x14ac:dyDescent="0.25">
      <c r="A3041" s="30">
        <v>405681</v>
      </c>
      <c r="B3041" s="30" t="s">
        <v>564</v>
      </c>
      <c r="C3041" s="16" t="s">
        <v>2983</v>
      </c>
      <c r="D3041" s="16">
        <v>15</v>
      </c>
      <c r="E3041" s="16" t="s">
        <v>2949</v>
      </c>
      <c r="F3041" s="30" t="s">
        <v>810</v>
      </c>
      <c r="G3041" s="30">
        <v>1002</v>
      </c>
      <c r="H3041" s="30">
        <v>4</v>
      </c>
      <c r="I3041" s="30">
        <v>8694.92</v>
      </c>
      <c r="J3041" s="38">
        <v>42939</v>
      </c>
      <c r="K3041" s="30">
        <v>13160</v>
      </c>
      <c r="L3041" s="19">
        <f>DAY(Таблица14[[#This Row],[Д/проводки]])</f>
        <v>23</v>
      </c>
      <c r="M3041" s="19">
        <f>MONTH(Таблица14[[#This Row],[Д/проводки]])</f>
        <v>7</v>
      </c>
      <c r="N3041" s="19">
        <f>YEAR(Таблица14[[#This Row],[Д/проводки]])</f>
        <v>2017</v>
      </c>
    </row>
    <row r="3042" spans="1:14" x14ac:dyDescent="0.25">
      <c r="A3042" s="30">
        <v>938154</v>
      </c>
      <c r="B3042" s="30" t="s">
        <v>878</v>
      </c>
      <c r="C3042" s="16" t="s">
        <v>877</v>
      </c>
      <c r="D3042" s="16">
        <v>16</v>
      </c>
      <c r="E3042" s="16" t="s">
        <v>2950</v>
      </c>
      <c r="F3042" s="30" t="s">
        <v>811</v>
      </c>
      <c r="G3042" s="30">
        <v>1002</v>
      </c>
      <c r="H3042" s="30">
        <v>1</v>
      </c>
      <c r="I3042" s="30">
        <v>1237.76</v>
      </c>
      <c r="J3042" s="38">
        <v>42940</v>
      </c>
      <c r="K3042" s="30">
        <v>1821</v>
      </c>
      <c r="L3042" s="19">
        <f>DAY(Таблица14[[#This Row],[Д/проводки]])</f>
        <v>24</v>
      </c>
      <c r="M3042" s="19">
        <f>MONTH(Таблица14[[#This Row],[Д/проводки]])</f>
        <v>7</v>
      </c>
      <c r="N3042" s="19">
        <f>YEAR(Таблица14[[#This Row],[Д/проводки]])</f>
        <v>2017</v>
      </c>
    </row>
    <row r="3043" spans="1:14" x14ac:dyDescent="0.25">
      <c r="A3043" s="30">
        <v>2039703</v>
      </c>
      <c r="B3043" s="30" t="s">
        <v>1042</v>
      </c>
      <c r="C3043" s="16" t="s">
        <v>927</v>
      </c>
      <c r="D3043" s="16">
        <v>14</v>
      </c>
      <c r="E3043" s="16" t="s">
        <v>2941</v>
      </c>
      <c r="F3043" s="30" t="s">
        <v>811</v>
      </c>
      <c r="G3043" s="30">
        <v>1002</v>
      </c>
      <c r="H3043" s="30">
        <v>4</v>
      </c>
      <c r="I3043" s="30">
        <v>2514.2399999999998</v>
      </c>
      <c r="J3043" s="38">
        <v>42941</v>
      </c>
      <c r="K3043" s="30">
        <v>3680</v>
      </c>
      <c r="L3043" s="19">
        <f>DAY(Таблица14[[#This Row],[Д/проводки]])</f>
        <v>25</v>
      </c>
      <c r="M3043" s="19">
        <f>MONTH(Таблица14[[#This Row],[Д/проводки]])</f>
        <v>7</v>
      </c>
      <c r="N3043" s="19">
        <f>YEAR(Таблица14[[#This Row],[Д/проводки]])</f>
        <v>2017</v>
      </c>
    </row>
    <row r="3044" spans="1:14" x14ac:dyDescent="0.25">
      <c r="A3044" s="30">
        <v>2039702</v>
      </c>
      <c r="B3044" s="30" t="s">
        <v>1039</v>
      </c>
      <c r="C3044" s="16" t="s">
        <v>3129</v>
      </c>
      <c r="D3044" s="16">
        <v>13</v>
      </c>
      <c r="E3044" s="16" t="s">
        <v>3206</v>
      </c>
      <c r="F3044" s="30" t="s">
        <v>811</v>
      </c>
      <c r="G3044" s="30">
        <v>1002</v>
      </c>
      <c r="H3044" s="30">
        <v>1</v>
      </c>
      <c r="I3044" s="30">
        <v>516.29999999999995</v>
      </c>
      <c r="J3044" s="38">
        <v>42942</v>
      </c>
      <c r="K3044" s="30">
        <v>777</v>
      </c>
      <c r="L3044" s="19">
        <f>DAY(Таблица14[[#This Row],[Д/проводки]])</f>
        <v>26</v>
      </c>
      <c r="M3044" s="19">
        <f>MONTH(Таблица14[[#This Row],[Д/проводки]])</f>
        <v>7</v>
      </c>
      <c r="N3044" s="19">
        <f>YEAR(Таблица14[[#This Row],[Д/проводки]])</f>
        <v>2017</v>
      </c>
    </row>
    <row r="3045" spans="1:14" x14ac:dyDescent="0.25">
      <c r="A3045" s="30">
        <v>2039704</v>
      </c>
      <c r="B3045" s="30" t="s">
        <v>1041</v>
      </c>
      <c r="C3045" s="16" t="s">
        <v>899</v>
      </c>
      <c r="D3045" s="16">
        <v>14</v>
      </c>
      <c r="E3045" s="16" t="s">
        <v>2938</v>
      </c>
      <c r="F3045" s="30" t="s">
        <v>811</v>
      </c>
      <c r="G3045" s="30">
        <v>1002</v>
      </c>
      <c r="H3045" s="30">
        <v>4</v>
      </c>
      <c r="I3045" s="30">
        <v>3483.72</v>
      </c>
      <c r="J3045" s="38">
        <v>42942</v>
      </c>
      <c r="K3045" s="30">
        <v>4988</v>
      </c>
      <c r="L3045" s="19">
        <f>DAY(Таблица14[[#This Row],[Д/проводки]])</f>
        <v>26</v>
      </c>
      <c r="M3045" s="19">
        <f>MONTH(Таблица14[[#This Row],[Д/проводки]])</f>
        <v>7</v>
      </c>
      <c r="N3045" s="19">
        <f>YEAR(Таблица14[[#This Row],[Д/проводки]])</f>
        <v>2017</v>
      </c>
    </row>
    <row r="3046" spans="1:14" x14ac:dyDescent="0.25">
      <c r="A3046" s="30">
        <v>405674</v>
      </c>
      <c r="B3046" s="30" t="s">
        <v>268</v>
      </c>
      <c r="C3046" s="16" t="s">
        <v>2952</v>
      </c>
      <c r="D3046" s="16">
        <v>15</v>
      </c>
      <c r="E3046" s="16" t="s">
        <v>2948</v>
      </c>
      <c r="F3046" s="30" t="s">
        <v>810</v>
      </c>
      <c r="G3046" s="30">
        <v>1001</v>
      </c>
      <c r="H3046" s="30">
        <v>4</v>
      </c>
      <c r="I3046" s="30">
        <v>8694.92</v>
      </c>
      <c r="J3046" s="38">
        <v>42945</v>
      </c>
      <c r="K3046" s="30">
        <v>13160</v>
      </c>
      <c r="L3046" s="19">
        <f>DAY(Таблица14[[#This Row],[Д/проводки]])</f>
        <v>29</v>
      </c>
      <c r="M3046" s="19">
        <f>MONTH(Таблица14[[#This Row],[Д/проводки]])</f>
        <v>7</v>
      </c>
      <c r="N3046" s="19">
        <f>YEAR(Таблица14[[#This Row],[Д/проводки]])</f>
        <v>2017</v>
      </c>
    </row>
    <row r="3047" spans="1:14" x14ac:dyDescent="0.25">
      <c r="A3047" s="30">
        <v>447809</v>
      </c>
      <c r="B3047" s="30" t="s">
        <v>873</v>
      </c>
      <c r="C3047" s="16" t="s">
        <v>872</v>
      </c>
      <c r="D3047" s="16">
        <v>15</v>
      </c>
      <c r="E3047" s="16" t="s">
        <v>2948</v>
      </c>
      <c r="F3047" s="30" t="s">
        <v>811</v>
      </c>
      <c r="G3047" s="30">
        <v>1002</v>
      </c>
      <c r="H3047" s="30">
        <v>2</v>
      </c>
      <c r="I3047" s="30">
        <v>2450.7199999999998</v>
      </c>
      <c r="J3047" s="38">
        <v>42945</v>
      </c>
      <c r="K3047" s="30">
        <v>3614</v>
      </c>
      <c r="L3047" s="19">
        <f>DAY(Таблица14[[#This Row],[Д/проводки]])</f>
        <v>29</v>
      </c>
      <c r="M3047" s="19">
        <f>MONTH(Таблица14[[#This Row],[Д/проводки]])</f>
        <v>7</v>
      </c>
      <c r="N3047" s="19">
        <f>YEAR(Таблица14[[#This Row],[Д/проводки]])</f>
        <v>2017</v>
      </c>
    </row>
    <row r="3048" spans="1:14" x14ac:dyDescent="0.25">
      <c r="A3048" s="30">
        <v>487232</v>
      </c>
      <c r="B3048" s="30" t="s">
        <v>921</v>
      </c>
      <c r="C3048" s="16" t="s">
        <v>3133</v>
      </c>
      <c r="D3048" s="16">
        <v>13</v>
      </c>
      <c r="E3048" s="16" t="s">
        <v>3206</v>
      </c>
      <c r="F3048" s="30" t="s">
        <v>811</v>
      </c>
      <c r="G3048" s="30">
        <v>1002</v>
      </c>
      <c r="H3048" s="30">
        <v>1</v>
      </c>
      <c r="I3048" s="30">
        <v>524.77</v>
      </c>
      <c r="J3048" s="38">
        <v>42946</v>
      </c>
      <c r="K3048" s="30">
        <v>777</v>
      </c>
      <c r="L3048" s="19">
        <f>DAY(Таблица14[[#This Row],[Д/проводки]])</f>
        <v>30</v>
      </c>
      <c r="M3048" s="19">
        <f>MONTH(Таблица14[[#This Row],[Д/проводки]])</f>
        <v>7</v>
      </c>
      <c r="N3048" s="19">
        <f>YEAR(Таблица14[[#This Row],[Д/проводки]])</f>
        <v>2017</v>
      </c>
    </row>
    <row r="3049" spans="1:14" x14ac:dyDescent="0.25">
      <c r="A3049" s="30">
        <v>408910</v>
      </c>
      <c r="B3049" s="30" t="s">
        <v>638</v>
      </c>
      <c r="C3049" s="16" t="s">
        <v>2988</v>
      </c>
      <c r="D3049" s="16">
        <v>16</v>
      </c>
      <c r="E3049" s="16" t="s">
        <v>2950</v>
      </c>
      <c r="F3049" s="30" t="s">
        <v>810</v>
      </c>
      <c r="G3049" s="30">
        <v>1001</v>
      </c>
      <c r="H3049" s="30">
        <v>4</v>
      </c>
      <c r="I3049" s="30">
        <v>10491.52</v>
      </c>
      <c r="J3049" s="38">
        <v>42947</v>
      </c>
      <c r="K3049" s="30">
        <v>15960</v>
      </c>
      <c r="L3049" s="19">
        <f>DAY(Таблица14[[#This Row],[Д/проводки]])</f>
        <v>31</v>
      </c>
      <c r="M3049" s="19">
        <f>MONTH(Таблица14[[#This Row],[Д/проводки]])</f>
        <v>7</v>
      </c>
      <c r="N3049" s="19">
        <f>YEAR(Таблица14[[#This Row],[Д/проводки]])</f>
        <v>2017</v>
      </c>
    </row>
    <row r="3050" spans="1:14" x14ac:dyDescent="0.25">
      <c r="A3050" s="30">
        <v>2031428</v>
      </c>
      <c r="B3050" s="30" t="s">
        <v>1007</v>
      </c>
      <c r="C3050" s="16" t="s">
        <v>2996</v>
      </c>
      <c r="D3050" s="16">
        <v>17</v>
      </c>
      <c r="E3050" s="16" t="s">
        <v>2993</v>
      </c>
      <c r="F3050" s="30" t="s">
        <v>810</v>
      </c>
      <c r="G3050" s="30">
        <v>1002</v>
      </c>
      <c r="H3050" s="30">
        <v>4</v>
      </c>
      <c r="I3050" s="30">
        <v>12423.72</v>
      </c>
      <c r="J3050" s="38">
        <v>42947</v>
      </c>
      <c r="K3050" s="30">
        <v>18760</v>
      </c>
      <c r="L3050" s="19">
        <f>DAY(Таблица14[[#This Row],[Д/проводки]])</f>
        <v>31</v>
      </c>
      <c r="M3050" s="19">
        <f>MONTH(Таблица14[[#This Row],[Д/проводки]])</f>
        <v>7</v>
      </c>
      <c r="N3050" s="19">
        <f>YEAR(Таблица14[[#This Row],[Д/проводки]])</f>
        <v>2017</v>
      </c>
    </row>
    <row r="3051" spans="1:14" x14ac:dyDescent="0.25">
      <c r="A3051" s="30">
        <v>2039702</v>
      </c>
      <c r="B3051" s="30" t="s">
        <v>1039</v>
      </c>
      <c r="C3051" s="16" t="s">
        <v>3129</v>
      </c>
      <c r="D3051" s="16">
        <v>13</v>
      </c>
      <c r="E3051" s="16" t="s">
        <v>3206</v>
      </c>
      <c r="F3051" s="30" t="s">
        <v>811</v>
      </c>
      <c r="G3051" s="30">
        <v>1002</v>
      </c>
      <c r="H3051" s="30">
        <v>4</v>
      </c>
      <c r="I3051" s="30">
        <v>2065.1999999999998</v>
      </c>
      <c r="J3051" s="38">
        <v>42948</v>
      </c>
      <c r="K3051" s="30">
        <v>3108</v>
      </c>
      <c r="L3051" s="19">
        <f>DAY(Таблица14[[#This Row],[Д/проводки]])</f>
        <v>1</v>
      </c>
      <c r="M3051" s="19">
        <f>MONTH(Таблица14[[#This Row],[Д/проводки]])</f>
        <v>8</v>
      </c>
      <c r="N3051" s="19">
        <f>YEAR(Таблица14[[#This Row],[Д/проводки]])</f>
        <v>2017</v>
      </c>
    </row>
    <row r="3052" spans="1:14" x14ac:dyDescent="0.25">
      <c r="A3052" s="30">
        <v>2039702</v>
      </c>
      <c r="B3052" s="30" t="s">
        <v>1039</v>
      </c>
      <c r="C3052" s="16" t="s">
        <v>3129</v>
      </c>
      <c r="D3052" s="16">
        <v>13</v>
      </c>
      <c r="E3052" s="16" t="s">
        <v>3206</v>
      </c>
      <c r="F3052" s="30" t="s">
        <v>811</v>
      </c>
      <c r="G3052" s="30">
        <v>1002</v>
      </c>
      <c r="H3052" s="30">
        <v>4</v>
      </c>
      <c r="I3052" s="30">
        <v>2065.16</v>
      </c>
      <c r="J3052" s="38">
        <v>42950</v>
      </c>
      <c r="K3052" s="30">
        <v>3108</v>
      </c>
      <c r="L3052" s="19">
        <f>DAY(Таблица14[[#This Row],[Д/проводки]])</f>
        <v>3</v>
      </c>
      <c r="M3052" s="19">
        <f>MONTH(Таблица14[[#This Row],[Д/проводки]])</f>
        <v>8</v>
      </c>
      <c r="N3052" s="19">
        <f>YEAR(Таблица14[[#This Row],[Д/проводки]])</f>
        <v>2017</v>
      </c>
    </row>
    <row r="3053" spans="1:14" x14ac:dyDescent="0.25">
      <c r="A3053" s="30">
        <v>2039643</v>
      </c>
      <c r="B3053" s="30" t="s">
        <v>1047</v>
      </c>
      <c r="C3053" s="16" t="s">
        <v>927</v>
      </c>
      <c r="D3053" s="16">
        <v>14</v>
      </c>
      <c r="E3053" s="16" t="s">
        <v>2941</v>
      </c>
      <c r="F3053" s="30" t="s">
        <v>810</v>
      </c>
      <c r="G3053" s="30">
        <v>1001</v>
      </c>
      <c r="H3053" s="30">
        <v>4</v>
      </c>
      <c r="I3053" s="30">
        <v>7123.28</v>
      </c>
      <c r="J3053" s="38">
        <v>42951</v>
      </c>
      <c r="K3053" s="30">
        <v>10508</v>
      </c>
      <c r="L3053" s="19">
        <f>DAY(Таблица14[[#This Row],[Д/проводки]])</f>
        <v>4</v>
      </c>
      <c r="M3053" s="19">
        <f>MONTH(Таблица14[[#This Row],[Д/проводки]])</f>
        <v>8</v>
      </c>
      <c r="N3053" s="19">
        <f>YEAR(Таблица14[[#This Row],[Д/проводки]])</f>
        <v>2017</v>
      </c>
    </row>
    <row r="3054" spans="1:14" x14ac:dyDescent="0.25">
      <c r="A3054" s="30">
        <v>2039702</v>
      </c>
      <c r="B3054" s="30" t="s">
        <v>1039</v>
      </c>
      <c r="C3054" s="16" t="s">
        <v>3129</v>
      </c>
      <c r="D3054" s="16">
        <v>13</v>
      </c>
      <c r="E3054" s="16" t="s">
        <v>3206</v>
      </c>
      <c r="F3054" s="30" t="s">
        <v>811</v>
      </c>
      <c r="G3054" s="30">
        <v>1002</v>
      </c>
      <c r="H3054" s="30">
        <v>4</v>
      </c>
      <c r="I3054" s="30">
        <v>2065.1999999999998</v>
      </c>
      <c r="J3054" s="38">
        <v>42951</v>
      </c>
      <c r="K3054" s="30">
        <v>3108</v>
      </c>
      <c r="L3054" s="19">
        <f>DAY(Таблица14[[#This Row],[Д/проводки]])</f>
        <v>4</v>
      </c>
      <c r="M3054" s="19">
        <f>MONTH(Таблица14[[#This Row],[Д/проводки]])</f>
        <v>8</v>
      </c>
      <c r="N3054" s="19">
        <f>YEAR(Таблица14[[#This Row],[Д/проводки]])</f>
        <v>2017</v>
      </c>
    </row>
    <row r="3055" spans="1:14" x14ac:dyDescent="0.25">
      <c r="A3055" s="30">
        <v>661724</v>
      </c>
      <c r="B3055" s="30" t="s">
        <v>205</v>
      </c>
      <c r="C3055" s="16" t="s">
        <v>2633</v>
      </c>
      <c r="D3055" s="16">
        <v>16</v>
      </c>
      <c r="E3055" s="16" t="s">
        <v>3208</v>
      </c>
      <c r="F3055" s="30" t="s">
        <v>810</v>
      </c>
      <c r="G3055" s="30">
        <v>1001</v>
      </c>
      <c r="H3055" s="30">
        <v>4</v>
      </c>
      <c r="I3055" s="30">
        <v>10000</v>
      </c>
      <c r="J3055" s="38">
        <v>42953</v>
      </c>
      <c r="K3055" s="30">
        <v>15960</v>
      </c>
      <c r="L3055" s="19">
        <f>DAY(Таблица14[[#This Row],[Д/проводки]])</f>
        <v>6</v>
      </c>
      <c r="M3055" s="19">
        <f>MONTH(Таблица14[[#This Row],[Д/проводки]])</f>
        <v>8</v>
      </c>
      <c r="N3055" s="19">
        <f>YEAR(Таблица14[[#This Row],[Д/проводки]])</f>
        <v>2017</v>
      </c>
    </row>
    <row r="3056" spans="1:14" x14ac:dyDescent="0.25">
      <c r="A3056" s="30">
        <v>2039699</v>
      </c>
      <c r="B3056" s="30" t="s">
        <v>1033</v>
      </c>
      <c r="C3056" s="16" t="s">
        <v>904</v>
      </c>
      <c r="D3056" s="16">
        <v>14</v>
      </c>
      <c r="E3056" s="16" t="s">
        <v>2938</v>
      </c>
      <c r="F3056" s="30" t="s">
        <v>811</v>
      </c>
      <c r="G3056" s="30">
        <v>1001</v>
      </c>
      <c r="H3056" s="30">
        <v>4</v>
      </c>
      <c r="I3056" s="30">
        <v>3447.56</v>
      </c>
      <c r="J3056" s="38">
        <v>42953</v>
      </c>
      <c r="K3056" s="30">
        <v>5372</v>
      </c>
      <c r="L3056" s="19">
        <f>DAY(Таблица14[[#This Row],[Д/проводки]])</f>
        <v>6</v>
      </c>
      <c r="M3056" s="19">
        <f>MONTH(Таблица14[[#This Row],[Д/проводки]])</f>
        <v>8</v>
      </c>
      <c r="N3056" s="19">
        <f>YEAR(Таблица14[[#This Row],[Д/проводки]])</f>
        <v>2017</v>
      </c>
    </row>
    <row r="3057" spans="1:14" x14ac:dyDescent="0.25">
      <c r="A3057" s="30">
        <v>2039702</v>
      </c>
      <c r="B3057" s="30" t="s">
        <v>1039</v>
      </c>
      <c r="C3057" s="16" t="s">
        <v>3129</v>
      </c>
      <c r="D3057" s="16">
        <v>13</v>
      </c>
      <c r="E3057" s="16" t="s">
        <v>3206</v>
      </c>
      <c r="F3057" s="30" t="s">
        <v>811</v>
      </c>
      <c r="G3057" s="30">
        <v>1001</v>
      </c>
      <c r="H3057" s="30">
        <v>4</v>
      </c>
      <c r="I3057" s="30">
        <v>2105.92</v>
      </c>
      <c r="J3057" s="38">
        <v>42953</v>
      </c>
      <c r="K3057" s="30">
        <v>3108</v>
      </c>
      <c r="L3057" s="19">
        <f>DAY(Таблица14[[#This Row],[Д/проводки]])</f>
        <v>6</v>
      </c>
      <c r="M3057" s="19">
        <f>MONTH(Таблица14[[#This Row],[Д/проводки]])</f>
        <v>8</v>
      </c>
      <c r="N3057" s="19">
        <f>YEAR(Таблица14[[#This Row],[Д/проводки]])</f>
        <v>2017</v>
      </c>
    </row>
    <row r="3058" spans="1:14" x14ac:dyDescent="0.25">
      <c r="A3058" s="30">
        <v>2039700</v>
      </c>
      <c r="B3058" s="30" t="s">
        <v>1035</v>
      </c>
      <c r="C3058" s="16" t="s">
        <v>2963</v>
      </c>
      <c r="D3058" s="16">
        <v>15</v>
      </c>
      <c r="E3058" s="16" t="s">
        <v>2937</v>
      </c>
      <c r="F3058" s="30" t="s">
        <v>811</v>
      </c>
      <c r="G3058" s="30">
        <v>1001</v>
      </c>
      <c r="H3058" s="30">
        <v>4</v>
      </c>
      <c r="I3058" s="30">
        <v>4179.8</v>
      </c>
      <c r="J3058" s="38">
        <v>42954</v>
      </c>
      <c r="K3058" s="30">
        <v>5908</v>
      </c>
      <c r="L3058" s="19">
        <f>DAY(Таблица14[[#This Row],[Д/проводки]])</f>
        <v>7</v>
      </c>
      <c r="M3058" s="19">
        <f>MONTH(Таблица14[[#This Row],[Д/проводки]])</f>
        <v>8</v>
      </c>
      <c r="N3058" s="19">
        <f>YEAR(Таблица14[[#This Row],[Д/проводки]])</f>
        <v>2017</v>
      </c>
    </row>
    <row r="3059" spans="1:14" x14ac:dyDescent="0.25">
      <c r="A3059" s="30">
        <v>661768</v>
      </c>
      <c r="B3059" s="30" t="s">
        <v>340</v>
      </c>
      <c r="C3059" s="16" t="s">
        <v>927</v>
      </c>
      <c r="D3059" s="16">
        <v>14</v>
      </c>
      <c r="E3059" s="16" t="s">
        <v>2941</v>
      </c>
      <c r="F3059" s="30" t="s">
        <v>810</v>
      </c>
      <c r="G3059" s="30">
        <v>1002</v>
      </c>
      <c r="H3059" s="30">
        <v>4</v>
      </c>
      <c r="I3059" s="30">
        <v>7165.35</v>
      </c>
      <c r="J3059" s="38">
        <v>42956</v>
      </c>
      <c r="K3059" s="30">
        <v>11160</v>
      </c>
      <c r="L3059" s="19">
        <f>DAY(Таблица14[[#This Row],[Д/проводки]])</f>
        <v>9</v>
      </c>
      <c r="M3059" s="19">
        <f>MONTH(Таблица14[[#This Row],[Д/проводки]])</f>
        <v>8</v>
      </c>
      <c r="N3059" s="19">
        <f>YEAR(Таблица14[[#This Row],[Д/проводки]])</f>
        <v>2017</v>
      </c>
    </row>
    <row r="3060" spans="1:14" x14ac:dyDescent="0.25">
      <c r="A3060" s="30">
        <v>2019860</v>
      </c>
      <c r="B3060" s="30" t="s">
        <v>1143</v>
      </c>
      <c r="C3060" s="16" t="s">
        <v>2963</v>
      </c>
      <c r="D3060" s="16">
        <v>15</v>
      </c>
      <c r="E3060" s="16" t="s">
        <v>2937</v>
      </c>
      <c r="F3060" s="30" t="s">
        <v>811</v>
      </c>
      <c r="G3060" s="30">
        <v>1002</v>
      </c>
      <c r="H3060" s="30">
        <v>4</v>
      </c>
      <c r="I3060" s="30">
        <v>4219.16</v>
      </c>
      <c r="J3060" s="38">
        <v>42958</v>
      </c>
      <c r="K3060" s="30">
        <v>6208</v>
      </c>
      <c r="L3060" s="19">
        <f>DAY(Таблица14[[#This Row],[Д/проводки]])</f>
        <v>11</v>
      </c>
      <c r="M3060" s="19">
        <f>MONTH(Таблица14[[#This Row],[Д/проводки]])</f>
        <v>8</v>
      </c>
      <c r="N3060" s="19">
        <f>YEAR(Таблица14[[#This Row],[Д/проводки]])</f>
        <v>2017</v>
      </c>
    </row>
    <row r="3061" spans="1:14" x14ac:dyDescent="0.25">
      <c r="A3061" s="30">
        <v>20185</v>
      </c>
      <c r="B3061" s="30" t="s">
        <v>931</v>
      </c>
      <c r="C3061" s="16" t="s">
        <v>3144</v>
      </c>
      <c r="D3061" s="16">
        <v>14</v>
      </c>
      <c r="E3061" s="16" t="s">
        <v>2941</v>
      </c>
      <c r="F3061" s="30" t="s">
        <v>811</v>
      </c>
      <c r="G3061" s="30">
        <v>1001</v>
      </c>
      <c r="H3061" s="30">
        <v>4</v>
      </c>
      <c r="I3061" s="30">
        <v>2711.32</v>
      </c>
      <c r="J3061" s="38">
        <v>42960</v>
      </c>
      <c r="K3061" s="30">
        <v>3920</v>
      </c>
      <c r="L3061" s="19">
        <f>DAY(Таблица14[[#This Row],[Д/проводки]])</f>
        <v>13</v>
      </c>
      <c r="M3061" s="19">
        <f>MONTH(Таблица14[[#This Row],[Д/проводки]])</f>
        <v>8</v>
      </c>
      <c r="N3061" s="19">
        <f>YEAR(Таблица14[[#This Row],[Д/проводки]])</f>
        <v>2017</v>
      </c>
    </row>
    <row r="3062" spans="1:14" x14ac:dyDescent="0.25">
      <c r="A3062" s="30">
        <v>405335</v>
      </c>
      <c r="B3062" s="30" t="s">
        <v>79</v>
      </c>
      <c r="C3062" s="16" t="s">
        <v>904</v>
      </c>
      <c r="D3062" s="16">
        <v>14</v>
      </c>
      <c r="E3062" s="16" t="s">
        <v>2938</v>
      </c>
      <c r="F3062" s="30" t="s">
        <v>810</v>
      </c>
      <c r="G3062" s="30">
        <v>1002</v>
      </c>
      <c r="H3062" s="30">
        <v>4</v>
      </c>
      <c r="I3062" s="30">
        <v>7165.35</v>
      </c>
      <c r="J3062" s="38">
        <v>42960</v>
      </c>
      <c r="K3062" s="30">
        <v>11160</v>
      </c>
      <c r="L3062" s="19">
        <f>DAY(Таблица14[[#This Row],[Д/проводки]])</f>
        <v>13</v>
      </c>
      <c r="M3062" s="19">
        <f>MONTH(Таблица14[[#This Row],[Д/проводки]])</f>
        <v>8</v>
      </c>
      <c r="N3062" s="19">
        <f>YEAR(Таблица14[[#This Row],[Д/проводки]])</f>
        <v>2017</v>
      </c>
    </row>
    <row r="3063" spans="1:14" x14ac:dyDescent="0.25">
      <c r="A3063" s="30">
        <v>2039150</v>
      </c>
      <c r="B3063" s="30" t="s">
        <v>864</v>
      </c>
      <c r="C3063" s="16" t="s">
        <v>2940</v>
      </c>
      <c r="D3063" s="16">
        <v>15</v>
      </c>
      <c r="E3063" s="16" t="s">
        <v>2937</v>
      </c>
      <c r="F3063" s="30" t="s">
        <v>811</v>
      </c>
      <c r="G3063" s="30">
        <v>1002</v>
      </c>
      <c r="H3063" s="30">
        <v>4</v>
      </c>
      <c r="I3063" s="30">
        <v>4075.12</v>
      </c>
      <c r="J3063" s="38">
        <v>42960</v>
      </c>
      <c r="K3063" s="30">
        <v>5972</v>
      </c>
      <c r="L3063" s="19">
        <f>DAY(Таблица14[[#This Row],[Д/проводки]])</f>
        <v>13</v>
      </c>
      <c r="M3063" s="19">
        <f>MONTH(Таблица14[[#This Row],[Д/проводки]])</f>
        <v>8</v>
      </c>
      <c r="N3063" s="19">
        <f>YEAR(Таблица14[[#This Row],[Д/проводки]])</f>
        <v>2017</v>
      </c>
    </row>
    <row r="3064" spans="1:14" x14ac:dyDescent="0.25">
      <c r="A3064" s="30">
        <v>445811</v>
      </c>
      <c r="B3064" s="30" t="s">
        <v>921</v>
      </c>
      <c r="C3064" s="16" t="s">
        <v>3133</v>
      </c>
      <c r="D3064" s="16">
        <v>13</v>
      </c>
      <c r="E3064" s="16" t="s">
        <v>3206</v>
      </c>
      <c r="F3064" s="30" t="s">
        <v>811</v>
      </c>
      <c r="G3064" s="30">
        <v>1001</v>
      </c>
      <c r="H3064" s="30">
        <v>2</v>
      </c>
      <c r="I3064" s="30">
        <v>1010.9</v>
      </c>
      <c r="J3064" s="38">
        <v>42963</v>
      </c>
      <c r="K3064" s="30">
        <v>1424</v>
      </c>
      <c r="L3064" s="19">
        <f>DAY(Таблица14[[#This Row],[Д/проводки]])</f>
        <v>16</v>
      </c>
      <c r="M3064" s="19">
        <f>MONTH(Таблица14[[#This Row],[Д/проводки]])</f>
        <v>8</v>
      </c>
      <c r="N3064" s="19">
        <f>YEAR(Таблица14[[#This Row],[Д/проводки]])</f>
        <v>2017</v>
      </c>
    </row>
    <row r="3065" spans="1:14" x14ac:dyDescent="0.25">
      <c r="A3065" s="30">
        <v>2019860</v>
      </c>
      <c r="B3065" s="30" t="s">
        <v>1143</v>
      </c>
      <c r="C3065" s="16" t="s">
        <v>2963</v>
      </c>
      <c r="D3065" s="16">
        <v>15</v>
      </c>
      <c r="E3065" s="16" t="s">
        <v>2937</v>
      </c>
      <c r="F3065" s="30" t="s">
        <v>811</v>
      </c>
      <c r="G3065" s="30">
        <v>1002</v>
      </c>
      <c r="H3065" s="30">
        <v>4</v>
      </c>
      <c r="I3065" s="30">
        <v>4219.16</v>
      </c>
      <c r="J3065" s="38">
        <v>42963</v>
      </c>
      <c r="K3065" s="30">
        <v>6208</v>
      </c>
      <c r="L3065" s="19">
        <f>DAY(Таблица14[[#This Row],[Д/проводки]])</f>
        <v>16</v>
      </c>
      <c r="M3065" s="19">
        <f>MONTH(Таблица14[[#This Row],[Д/проводки]])</f>
        <v>8</v>
      </c>
      <c r="N3065" s="19">
        <f>YEAR(Таблица14[[#This Row],[Д/проводки]])</f>
        <v>2017</v>
      </c>
    </row>
    <row r="3066" spans="1:14" x14ac:dyDescent="0.25">
      <c r="A3066" s="30">
        <v>12596209</v>
      </c>
      <c r="B3066" s="30" t="s">
        <v>3218</v>
      </c>
      <c r="C3066" s="16" t="s">
        <v>3218</v>
      </c>
      <c r="D3066" s="16" t="s">
        <v>3218</v>
      </c>
      <c r="E3066" s="16" t="s">
        <v>3218</v>
      </c>
      <c r="F3066" s="16" t="s">
        <v>3218</v>
      </c>
      <c r="G3066" s="30">
        <v>1001</v>
      </c>
      <c r="H3066" s="30">
        <v>4</v>
      </c>
      <c r="I3066" s="30">
        <v>8603.2000000000007</v>
      </c>
      <c r="J3066" s="38">
        <v>42964</v>
      </c>
      <c r="K3066" s="30">
        <v>11844</v>
      </c>
      <c r="L3066" s="19">
        <f>DAY(Таблица14[[#This Row],[Д/проводки]])</f>
        <v>17</v>
      </c>
      <c r="M3066" s="19">
        <f>MONTH(Таблица14[[#This Row],[Д/проводки]])</f>
        <v>8</v>
      </c>
      <c r="N3066" s="19">
        <f>YEAR(Таблица14[[#This Row],[Д/проводки]])</f>
        <v>2017</v>
      </c>
    </row>
    <row r="3067" spans="1:14" x14ac:dyDescent="0.25">
      <c r="A3067" s="30">
        <v>408783</v>
      </c>
      <c r="B3067" s="30" t="s">
        <v>73</v>
      </c>
      <c r="C3067" s="16" t="s">
        <v>904</v>
      </c>
      <c r="D3067" s="16">
        <v>14</v>
      </c>
      <c r="E3067" s="16" t="s">
        <v>2938</v>
      </c>
      <c r="F3067" s="30" t="s">
        <v>810</v>
      </c>
      <c r="G3067" s="30">
        <v>1002</v>
      </c>
      <c r="H3067" s="30">
        <v>4</v>
      </c>
      <c r="I3067" s="30">
        <v>7152.56</v>
      </c>
      <c r="J3067" s="38">
        <v>42964</v>
      </c>
      <c r="K3067" s="30">
        <v>11160</v>
      </c>
      <c r="L3067" s="19">
        <f>DAY(Таблица14[[#This Row],[Д/проводки]])</f>
        <v>17</v>
      </c>
      <c r="M3067" s="19">
        <f>MONTH(Таблица14[[#This Row],[Д/проводки]])</f>
        <v>8</v>
      </c>
      <c r="N3067" s="19">
        <f>YEAR(Таблица14[[#This Row],[Д/проводки]])</f>
        <v>2017</v>
      </c>
    </row>
    <row r="3068" spans="1:14" x14ac:dyDescent="0.25">
      <c r="A3068" s="30">
        <v>2039704</v>
      </c>
      <c r="B3068" s="30" t="s">
        <v>1041</v>
      </c>
      <c r="C3068" s="16" t="s">
        <v>899</v>
      </c>
      <c r="D3068" s="16">
        <v>14</v>
      </c>
      <c r="E3068" s="16" t="s">
        <v>2938</v>
      </c>
      <c r="F3068" s="30" t="s">
        <v>811</v>
      </c>
      <c r="G3068" s="30">
        <v>1002</v>
      </c>
      <c r="H3068" s="30">
        <v>2</v>
      </c>
      <c r="I3068" s="30">
        <v>1741.86</v>
      </c>
      <c r="J3068" s="38">
        <v>42964</v>
      </c>
      <c r="K3068" s="30">
        <v>2494</v>
      </c>
      <c r="L3068" s="19">
        <f>DAY(Таблица14[[#This Row],[Д/проводки]])</f>
        <v>17</v>
      </c>
      <c r="M3068" s="19">
        <f>MONTH(Таблица14[[#This Row],[Д/проводки]])</f>
        <v>8</v>
      </c>
      <c r="N3068" s="19">
        <f>YEAR(Таблица14[[#This Row],[Д/проводки]])</f>
        <v>2017</v>
      </c>
    </row>
    <row r="3069" spans="1:14" x14ac:dyDescent="0.25">
      <c r="A3069" s="30">
        <v>938857</v>
      </c>
      <c r="B3069" s="30" t="s">
        <v>366</v>
      </c>
      <c r="C3069" s="16" t="s">
        <v>2639</v>
      </c>
      <c r="D3069" s="16">
        <v>15</v>
      </c>
      <c r="E3069" s="16" t="s">
        <v>2946</v>
      </c>
      <c r="F3069" s="30" t="s">
        <v>810</v>
      </c>
      <c r="G3069" s="30">
        <v>1002</v>
      </c>
      <c r="H3069" s="30">
        <v>4</v>
      </c>
      <c r="I3069" s="30">
        <v>8345.76</v>
      </c>
      <c r="J3069" s="38">
        <v>42965</v>
      </c>
      <c r="K3069" s="30">
        <v>13160</v>
      </c>
      <c r="L3069" s="19">
        <f>DAY(Таблица14[[#This Row],[Д/проводки]])</f>
        <v>18</v>
      </c>
      <c r="M3069" s="19">
        <f>MONTH(Таблица14[[#This Row],[Д/проводки]])</f>
        <v>8</v>
      </c>
      <c r="N3069" s="19">
        <f>YEAR(Таблица14[[#This Row],[Д/проводки]])</f>
        <v>2017</v>
      </c>
    </row>
    <row r="3070" spans="1:14" x14ac:dyDescent="0.25">
      <c r="A3070" s="30">
        <v>2039702</v>
      </c>
      <c r="B3070" s="30" t="s">
        <v>1039</v>
      </c>
      <c r="C3070" s="16" t="s">
        <v>3129</v>
      </c>
      <c r="D3070" s="16">
        <v>13</v>
      </c>
      <c r="E3070" s="16" t="s">
        <v>3206</v>
      </c>
      <c r="F3070" s="30" t="s">
        <v>811</v>
      </c>
      <c r="G3070" s="30">
        <v>1002</v>
      </c>
      <c r="H3070" s="30">
        <v>4</v>
      </c>
      <c r="I3070" s="30">
        <v>2065.1999999999998</v>
      </c>
      <c r="J3070" s="38">
        <v>42965</v>
      </c>
      <c r="K3070" s="30">
        <v>3108</v>
      </c>
      <c r="L3070" s="19">
        <f>DAY(Таблица14[[#This Row],[Д/проводки]])</f>
        <v>18</v>
      </c>
      <c r="M3070" s="19">
        <f>MONTH(Таблица14[[#This Row],[Д/проводки]])</f>
        <v>8</v>
      </c>
      <c r="N3070" s="19">
        <f>YEAR(Таблица14[[#This Row],[Д/проводки]])</f>
        <v>2017</v>
      </c>
    </row>
    <row r="3071" spans="1:14" x14ac:dyDescent="0.25">
      <c r="A3071" s="30">
        <v>447822</v>
      </c>
      <c r="B3071" s="30" t="s">
        <v>926</v>
      </c>
      <c r="C3071" s="16" t="s">
        <v>927</v>
      </c>
      <c r="D3071" s="16">
        <v>14</v>
      </c>
      <c r="E3071" s="16" t="s">
        <v>2941</v>
      </c>
      <c r="F3071" s="30" t="s">
        <v>811</v>
      </c>
      <c r="G3071" s="30">
        <v>1001</v>
      </c>
      <c r="H3071" s="30">
        <v>4</v>
      </c>
      <c r="I3071" s="30">
        <v>2945.2</v>
      </c>
      <c r="J3071" s="38">
        <v>42966</v>
      </c>
      <c r="K3071" s="30">
        <v>3920</v>
      </c>
      <c r="L3071" s="19">
        <f>DAY(Таблица14[[#This Row],[Д/проводки]])</f>
        <v>19</v>
      </c>
      <c r="M3071" s="19">
        <f>MONTH(Таблица14[[#This Row],[Д/проводки]])</f>
        <v>8</v>
      </c>
      <c r="N3071" s="19">
        <f>YEAR(Таблица14[[#This Row],[Д/проводки]])</f>
        <v>2017</v>
      </c>
    </row>
    <row r="3072" spans="1:14" x14ac:dyDescent="0.25">
      <c r="A3072" s="30">
        <v>759255</v>
      </c>
      <c r="B3072" s="30" t="s">
        <v>156</v>
      </c>
      <c r="C3072" s="16" t="s">
        <v>2954</v>
      </c>
      <c r="D3072" s="16">
        <v>15</v>
      </c>
      <c r="E3072" s="16" t="s">
        <v>2937</v>
      </c>
      <c r="F3072" s="30" t="s">
        <v>810</v>
      </c>
      <c r="G3072" s="30">
        <v>1002</v>
      </c>
      <c r="H3072" s="30">
        <v>4</v>
      </c>
      <c r="I3072" s="30">
        <v>8710.43</v>
      </c>
      <c r="J3072" s="38">
        <v>42966</v>
      </c>
      <c r="K3072" s="30">
        <v>13160</v>
      </c>
      <c r="L3072" s="19">
        <f>DAY(Таблица14[[#This Row],[Д/проводки]])</f>
        <v>19</v>
      </c>
      <c r="M3072" s="19">
        <f>MONTH(Таблица14[[#This Row],[Д/проводки]])</f>
        <v>8</v>
      </c>
      <c r="N3072" s="19">
        <f>YEAR(Таблица14[[#This Row],[Д/проводки]])</f>
        <v>2017</v>
      </c>
    </row>
    <row r="3073" spans="1:14" x14ac:dyDescent="0.25">
      <c r="A3073" s="30">
        <v>2039702</v>
      </c>
      <c r="B3073" s="30" t="s">
        <v>1039</v>
      </c>
      <c r="C3073" s="16" t="s">
        <v>3129</v>
      </c>
      <c r="D3073" s="16">
        <v>13</v>
      </c>
      <c r="E3073" s="16" t="s">
        <v>3206</v>
      </c>
      <c r="F3073" s="30" t="s">
        <v>811</v>
      </c>
      <c r="G3073" s="30">
        <v>1002</v>
      </c>
      <c r="H3073" s="30">
        <v>4</v>
      </c>
      <c r="I3073" s="30">
        <v>2065.16</v>
      </c>
      <c r="J3073" s="38">
        <v>42966</v>
      </c>
      <c r="K3073" s="30">
        <v>3160</v>
      </c>
      <c r="L3073" s="19">
        <f>DAY(Таблица14[[#This Row],[Д/проводки]])</f>
        <v>19</v>
      </c>
      <c r="M3073" s="19">
        <f>MONTH(Таблица14[[#This Row],[Д/проводки]])</f>
        <v>8</v>
      </c>
      <c r="N3073" s="19">
        <f>YEAR(Таблица14[[#This Row],[Д/проводки]])</f>
        <v>2017</v>
      </c>
    </row>
    <row r="3074" spans="1:14" x14ac:dyDescent="0.25">
      <c r="A3074" s="30">
        <v>40147</v>
      </c>
      <c r="B3074" s="30" t="s">
        <v>181</v>
      </c>
      <c r="C3074" s="16" t="s">
        <v>2954</v>
      </c>
      <c r="D3074" s="16">
        <v>15</v>
      </c>
      <c r="E3074" s="16" t="s">
        <v>2937</v>
      </c>
      <c r="F3074" s="30" t="s">
        <v>810</v>
      </c>
      <c r="G3074" s="30">
        <v>1001</v>
      </c>
      <c r="H3074" s="30">
        <v>4</v>
      </c>
      <c r="I3074" s="30">
        <v>8073.44</v>
      </c>
      <c r="J3074" s="38">
        <v>42968</v>
      </c>
      <c r="K3074" s="30">
        <v>13160</v>
      </c>
      <c r="L3074" s="19">
        <f>DAY(Таблица14[[#This Row],[Д/проводки]])</f>
        <v>21</v>
      </c>
      <c r="M3074" s="19">
        <f>MONTH(Таблица14[[#This Row],[Д/проводки]])</f>
        <v>8</v>
      </c>
      <c r="N3074" s="19">
        <f>YEAR(Таблица14[[#This Row],[Д/проводки]])</f>
        <v>2017</v>
      </c>
    </row>
    <row r="3075" spans="1:14" x14ac:dyDescent="0.25">
      <c r="A3075" s="30">
        <v>487232</v>
      </c>
      <c r="B3075" s="30" t="s">
        <v>921</v>
      </c>
      <c r="C3075" s="16" t="s">
        <v>3133</v>
      </c>
      <c r="D3075" s="16">
        <v>13</v>
      </c>
      <c r="E3075" s="16" t="s">
        <v>3206</v>
      </c>
      <c r="F3075" s="30" t="s">
        <v>811</v>
      </c>
      <c r="G3075" s="30">
        <v>1002</v>
      </c>
      <c r="H3075" s="30">
        <v>2</v>
      </c>
      <c r="I3075" s="30">
        <v>1049.52</v>
      </c>
      <c r="J3075" s="38">
        <v>42968</v>
      </c>
      <c r="K3075" s="30">
        <v>1580</v>
      </c>
      <c r="L3075" s="19">
        <f>DAY(Таблица14[[#This Row],[Д/проводки]])</f>
        <v>21</v>
      </c>
      <c r="M3075" s="19">
        <f>MONTH(Таблица14[[#This Row],[Д/проводки]])</f>
        <v>8</v>
      </c>
      <c r="N3075" s="19">
        <f>YEAR(Таблица14[[#This Row],[Д/проводки]])</f>
        <v>2017</v>
      </c>
    </row>
    <row r="3076" spans="1:14" x14ac:dyDescent="0.25">
      <c r="A3076" s="30">
        <v>12448280</v>
      </c>
      <c r="B3076" s="30" t="s">
        <v>3218</v>
      </c>
      <c r="C3076" s="16" t="s">
        <v>3218</v>
      </c>
      <c r="D3076" s="16" t="s">
        <v>3218</v>
      </c>
      <c r="E3076" s="16" t="s">
        <v>3218</v>
      </c>
      <c r="F3076" s="16" t="s">
        <v>3218</v>
      </c>
      <c r="G3076" s="30">
        <v>1002</v>
      </c>
      <c r="H3076" s="30">
        <v>4</v>
      </c>
      <c r="I3076" s="30">
        <v>19037.2</v>
      </c>
      <c r="J3076" s="38">
        <v>42969</v>
      </c>
      <c r="K3076" s="30">
        <v>24568</v>
      </c>
      <c r="L3076" s="19">
        <f>DAY(Таблица14[[#This Row],[Д/проводки]])</f>
        <v>22</v>
      </c>
      <c r="M3076" s="19">
        <f>MONTH(Таблица14[[#This Row],[Д/проводки]])</f>
        <v>8</v>
      </c>
      <c r="N3076" s="19">
        <f>YEAR(Таблица14[[#This Row],[Д/проводки]])</f>
        <v>2017</v>
      </c>
    </row>
    <row r="3077" spans="1:14" x14ac:dyDescent="0.25">
      <c r="A3077" s="30">
        <v>408748</v>
      </c>
      <c r="B3077" s="30" t="s">
        <v>319</v>
      </c>
      <c r="C3077" s="16" t="s">
        <v>927</v>
      </c>
      <c r="D3077" s="16">
        <v>14</v>
      </c>
      <c r="E3077" s="16" t="s">
        <v>2941</v>
      </c>
      <c r="F3077" s="30" t="s">
        <v>810</v>
      </c>
      <c r="G3077" s="30">
        <v>1002</v>
      </c>
      <c r="H3077" s="30">
        <v>4</v>
      </c>
      <c r="I3077" s="30">
        <v>7152.56</v>
      </c>
      <c r="J3077" s="38">
        <v>42972</v>
      </c>
      <c r="K3077" s="30">
        <v>11160</v>
      </c>
      <c r="L3077" s="19">
        <f>DAY(Таблица14[[#This Row],[Д/проводки]])</f>
        <v>25</v>
      </c>
      <c r="M3077" s="19">
        <f>MONTH(Таблица14[[#This Row],[Д/проводки]])</f>
        <v>8</v>
      </c>
      <c r="N3077" s="19">
        <f>YEAR(Таблица14[[#This Row],[Д/проводки]])</f>
        <v>2017</v>
      </c>
    </row>
    <row r="3078" spans="1:14" x14ac:dyDescent="0.25">
      <c r="A3078" s="30">
        <v>2039700</v>
      </c>
      <c r="B3078" s="30" t="s">
        <v>1035</v>
      </c>
      <c r="C3078" s="16" t="s">
        <v>2963</v>
      </c>
      <c r="D3078" s="16">
        <v>15</v>
      </c>
      <c r="E3078" s="16" t="s">
        <v>2937</v>
      </c>
      <c r="F3078" s="30" t="s">
        <v>811</v>
      </c>
      <c r="G3078" s="30">
        <v>1002</v>
      </c>
      <c r="H3078" s="30">
        <v>3</v>
      </c>
      <c r="I3078" s="30">
        <v>3122.76</v>
      </c>
      <c r="J3078" s="38">
        <v>42972</v>
      </c>
      <c r="K3078" s="30">
        <v>4431</v>
      </c>
      <c r="L3078" s="19">
        <f>DAY(Таблица14[[#This Row],[Д/проводки]])</f>
        <v>25</v>
      </c>
      <c r="M3078" s="19">
        <f>MONTH(Таблица14[[#This Row],[Д/проводки]])</f>
        <v>8</v>
      </c>
      <c r="N3078" s="19">
        <f>YEAR(Таблица14[[#This Row],[Д/проводки]])</f>
        <v>2017</v>
      </c>
    </row>
    <row r="3079" spans="1:14" x14ac:dyDescent="0.25">
      <c r="A3079" s="30">
        <v>12612249</v>
      </c>
      <c r="B3079" s="30" t="s">
        <v>3218</v>
      </c>
      <c r="C3079" s="16" t="s">
        <v>3218</v>
      </c>
      <c r="D3079" s="16" t="s">
        <v>3218</v>
      </c>
      <c r="E3079" s="16" t="s">
        <v>3218</v>
      </c>
      <c r="F3079" s="16" t="s">
        <v>3218</v>
      </c>
      <c r="G3079" s="30">
        <v>1002</v>
      </c>
      <c r="H3079" s="30">
        <v>4</v>
      </c>
      <c r="I3079" s="30">
        <v>12232</v>
      </c>
      <c r="J3079" s="38">
        <v>42972</v>
      </c>
      <c r="K3079" s="30">
        <v>14136</v>
      </c>
      <c r="L3079" s="19">
        <f>DAY(Таблица14[[#This Row],[Д/проводки]])</f>
        <v>25</v>
      </c>
      <c r="M3079" s="19">
        <f>MONTH(Таблица14[[#This Row],[Д/проводки]])</f>
        <v>8</v>
      </c>
      <c r="N3079" s="19">
        <f>YEAR(Таблица14[[#This Row],[Д/проводки]])</f>
        <v>2017</v>
      </c>
    </row>
    <row r="3080" spans="1:14" x14ac:dyDescent="0.25">
      <c r="A3080" s="30">
        <v>876259</v>
      </c>
      <c r="B3080" s="30" t="s">
        <v>887</v>
      </c>
      <c r="C3080" s="16" t="s">
        <v>2954</v>
      </c>
      <c r="D3080" s="16">
        <v>15</v>
      </c>
      <c r="E3080" s="16" t="s">
        <v>2937</v>
      </c>
      <c r="F3080" s="30" t="s">
        <v>811</v>
      </c>
      <c r="G3080" s="30">
        <v>1001</v>
      </c>
      <c r="H3080" s="30">
        <v>1</v>
      </c>
      <c r="I3080" s="30">
        <v>1007.9</v>
      </c>
      <c r="J3080" s="38">
        <v>42974</v>
      </c>
      <c r="K3080" s="30">
        <v>1487</v>
      </c>
      <c r="L3080" s="19">
        <f>DAY(Таблица14[[#This Row],[Д/проводки]])</f>
        <v>27</v>
      </c>
      <c r="M3080" s="19">
        <f>MONTH(Таблица14[[#This Row],[Д/проводки]])</f>
        <v>8</v>
      </c>
      <c r="N3080" s="19">
        <f>YEAR(Таблица14[[#This Row],[Д/проводки]])</f>
        <v>2017</v>
      </c>
    </row>
    <row r="3081" spans="1:14" x14ac:dyDescent="0.25">
      <c r="A3081" s="30">
        <v>2039704</v>
      </c>
      <c r="B3081" s="30" t="s">
        <v>1041</v>
      </c>
      <c r="C3081" s="16" t="s">
        <v>899</v>
      </c>
      <c r="D3081" s="16">
        <v>14</v>
      </c>
      <c r="E3081" s="16" t="s">
        <v>2938</v>
      </c>
      <c r="F3081" s="30" t="s">
        <v>811</v>
      </c>
      <c r="G3081" s="30">
        <v>1002</v>
      </c>
      <c r="H3081" s="30">
        <v>2</v>
      </c>
      <c r="I3081" s="30">
        <v>1741.86</v>
      </c>
      <c r="J3081" s="38">
        <v>42975</v>
      </c>
      <c r="K3081" s="30">
        <v>2494</v>
      </c>
      <c r="L3081" s="19">
        <f>DAY(Таблица14[[#This Row],[Д/проводки]])</f>
        <v>28</v>
      </c>
      <c r="M3081" s="19">
        <f>MONTH(Таблица14[[#This Row],[Д/проводки]])</f>
        <v>8</v>
      </c>
      <c r="N3081" s="19">
        <f>YEAR(Таблица14[[#This Row],[Д/проводки]])</f>
        <v>2017</v>
      </c>
    </row>
    <row r="3082" spans="1:14" x14ac:dyDescent="0.25">
      <c r="A3082" s="30">
        <v>12606362</v>
      </c>
      <c r="B3082" s="30" t="s">
        <v>3218</v>
      </c>
      <c r="C3082" s="16" t="s">
        <v>3218</v>
      </c>
      <c r="D3082" s="16" t="s">
        <v>3218</v>
      </c>
      <c r="E3082" s="16" t="s">
        <v>3218</v>
      </c>
      <c r="F3082" s="16" t="s">
        <v>3218</v>
      </c>
      <c r="G3082" s="30">
        <v>1002</v>
      </c>
      <c r="H3082" s="30">
        <v>1</v>
      </c>
      <c r="I3082" s="30">
        <v>4686</v>
      </c>
      <c r="J3082" s="38">
        <v>42975</v>
      </c>
      <c r="K3082" s="30">
        <v>5387</v>
      </c>
      <c r="L3082" s="19">
        <f>DAY(Таблица14[[#This Row],[Д/проводки]])</f>
        <v>28</v>
      </c>
      <c r="M3082" s="19">
        <f>MONTH(Таблица14[[#This Row],[Д/проводки]])</f>
        <v>8</v>
      </c>
      <c r="N3082" s="19">
        <f>YEAR(Таблица14[[#This Row],[Д/проводки]])</f>
        <v>2017</v>
      </c>
    </row>
    <row r="3083" spans="1:14" x14ac:dyDescent="0.25">
      <c r="A3083" s="30">
        <v>2146071</v>
      </c>
      <c r="B3083" s="30" t="s">
        <v>2665</v>
      </c>
      <c r="C3083" s="16" t="s">
        <v>927</v>
      </c>
      <c r="D3083" s="16">
        <v>14</v>
      </c>
      <c r="E3083" s="16" t="s">
        <v>2941</v>
      </c>
      <c r="F3083" s="30" t="s">
        <v>811</v>
      </c>
      <c r="G3083" s="30">
        <v>1001</v>
      </c>
      <c r="H3083" s="30">
        <v>4</v>
      </c>
      <c r="I3083" s="30">
        <v>2530.7199999999998</v>
      </c>
      <c r="J3083" s="38">
        <v>42976</v>
      </c>
      <c r="K3083" s="30">
        <v>3560</v>
      </c>
      <c r="L3083" s="19">
        <f>DAY(Таблица14[[#This Row],[Д/проводки]])</f>
        <v>29</v>
      </c>
      <c r="M3083" s="19">
        <f>MONTH(Таблица14[[#This Row],[Д/проводки]])</f>
        <v>8</v>
      </c>
      <c r="N3083" s="19">
        <f>YEAR(Таблица14[[#This Row],[Д/проводки]])</f>
        <v>2017</v>
      </c>
    </row>
    <row r="3084" spans="1:14" x14ac:dyDescent="0.25">
      <c r="A3084" s="30">
        <v>2039703</v>
      </c>
      <c r="B3084" s="30" t="s">
        <v>1042</v>
      </c>
      <c r="C3084" s="16" t="s">
        <v>927</v>
      </c>
      <c r="D3084" s="16">
        <v>14</v>
      </c>
      <c r="E3084" s="16" t="s">
        <v>2941</v>
      </c>
      <c r="F3084" s="30" t="s">
        <v>811</v>
      </c>
      <c r="G3084" s="30">
        <v>1002</v>
      </c>
      <c r="H3084" s="30">
        <v>1</v>
      </c>
      <c r="I3084" s="30">
        <v>628.55999999999995</v>
      </c>
      <c r="J3084" s="38">
        <v>42976</v>
      </c>
      <c r="K3084" s="30">
        <v>890</v>
      </c>
      <c r="L3084" s="19">
        <f>DAY(Таблица14[[#This Row],[Д/проводки]])</f>
        <v>29</v>
      </c>
      <c r="M3084" s="19">
        <f>MONTH(Таблица14[[#This Row],[Д/проводки]])</f>
        <v>8</v>
      </c>
      <c r="N3084" s="19">
        <f>YEAR(Таблица14[[#This Row],[Д/проводки]])</f>
        <v>2017</v>
      </c>
    </row>
    <row r="3085" spans="1:14" x14ac:dyDescent="0.25">
      <c r="A3085" s="30">
        <v>2146071</v>
      </c>
      <c r="B3085" s="30" t="s">
        <v>2665</v>
      </c>
      <c r="C3085" s="16" t="s">
        <v>927</v>
      </c>
      <c r="D3085" s="16">
        <v>14</v>
      </c>
      <c r="E3085" s="16" t="s">
        <v>2941</v>
      </c>
      <c r="F3085" s="30" t="s">
        <v>811</v>
      </c>
      <c r="G3085" s="30">
        <v>1001</v>
      </c>
      <c r="H3085" s="30">
        <v>4</v>
      </c>
      <c r="I3085" s="30">
        <v>2530.7600000000002</v>
      </c>
      <c r="J3085" s="38">
        <v>42977</v>
      </c>
      <c r="K3085" s="30">
        <v>3560</v>
      </c>
      <c r="L3085" s="19">
        <f>DAY(Таблица14[[#This Row],[Д/проводки]])</f>
        <v>30</v>
      </c>
      <c r="M3085" s="19">
        <f>MONTH(Таблица14[[#This Row],[Д/проводки]])</f>
        <v>8</v>
      </c>
      <c r="N3085" s="19">
        <f>YEAR(Таблица14[[#This Row],[Д/проводки]])</f>
        <v>2017</v>
      </c>
    </row>
    <row r="3086" spans="1:14" x14ac:dyDescent="0.25">
      <c r="A3086" s="30">
        <v>408942</v>
      </c>
      <c r="B3086" s="30" t="s">
        <v>676</v>
      </c>
      <c r="C3086" s="16" t="s">
        <v>2990</v>
      </c>
      <c r="D3086" s="16">
        <v>16</v>
      </c>
      <c r="E3086" s="16" t="s">
        <v>2950</v>
      </c>
      <c r="F3086" s="30" t="s">
        <v>810</v>
      </c>
      <c r="G3086" s="30">
        <v>1002</v>
      </c>
      <c r="H3086" s="30">
        <v>4</v>
      </c>
      <c r="I3086" s="30">
        <v>10669.48</v>
      </c>
      <c r="J3086" s="38">
        <v>42977</v>
      </c>
      <c r="K3086" s="30">
        <v>15960</v>
      </c>
      <c r="L3086" s="19">
        <f>DAY(Таблица14[[#This Row],[Д/проводки]])</f>
        <v>30</v>
      </c>
      <c r="M3086" s="19">
        <f>MONTH(Таблица14[[#This Row],[Д/проводки]])</f>
        <v>8</v>
      </c>
      <c r="N3086" s="19">
        <f>YEAR(Таблица14[[#This Row],[Д/проводки]])</f>
        <v>2017</v>
      </c>
    </row>
    <row r="3087" spans="1:14" x14ac:dyDescent="0.25">
      <c r="A3087" s="30">
        <v>756286</v>
      </c>
      <c r="B3087" s="30" t="s">
        <v>913</v>
      </c>
      <c r="C3087" s="16" t="s">
        <v>2981</v>
      </c>
      <c r="D3087" s="16">
        <v>16</v>
      </c>
      <c r="E3087" s="16" t="s">
        <v>2964</v>
      </c>
      <c r="F3087" s="30" t="s">
        <v>811</v>
      </c>
      <c r="G3087" s="30">
        <v>1001</v>
      </c>
      <c r="H3087" s="30">
        <v>3</v>
      </c>
      <c r="I3087" s="30">
        <v>3839.49</v>
      </c>
      <c r="J3087" s="38">
        <v>42978</v>
      </c>
      <c r="K3087" s="30">
        <v>5664</v>
      </c>
      <c r="L3087" s="19">
        <f>DAY(Таблица14[[#This Row],[Д/проводки]])</f>
        <v>31</v>
      </c>
      <c r="M3087" s="19">
        <f>MONTH(Таблица14[[#This Row],[Д/проводки]])</f>
        <v>8</v>
      </c>
      <c r="N3087" s="19">
        <f>YEAR(Таблица14[[#This Row],[Д/проводки]])</f>
        <v>2017</v>
      </c>
    </row>
    <row r="3088" spans="1:14" x14ac:dyDescent="0.25">
      <c r="A3088" s="30">
        <v>12607347</v>
      </c>
      <c r="B3088" s="30" t="s">
        <v>3218</v>
      </c>
      <c r="C3088" s="16" t="s">
        <v>3218</v>
      </c>
      <c r="D3088" s="16" t="s">
        <v>3218</v>
      </c>
      <c r="E3088" s="16" t="s">
        <v>3218</v>
      </c>
      <c r="F3088" s="16" t="s">
        <v>3218</v>
      </c>
      <c r="G3088" s="30">
        <v>1002</v>
      </c>
      <c r="H3088" s="30">
        <v>4</v>
      </c>
      <c r="I3088" s="30">
        <v>20400</v>
      </c>
      <c r="J3088" s="38">
        <v>42978</v>
      </c>
      <c r="K3088" s="30">
        <v>23664</v>
      </c>
      <c r="L3088" s="19">
        <f>DAY(Таблица14[[#This Row],[Д/проводки]])</f>
        <v>31</v>
      </c>
      <c r="M3088" s="19">
        <f>MONTH(Таблица14[[#This Row],[Д/проводки]])</f>
        <v>8</v>
      </c>
      <c r="N3088" s="19">
        <f>YEAR(Таблица14[[#This Row],[Д/проводки]])</f>
        <v>2017</v>
      </c>
    </row>
    <row r="3089" spans="1:14" x14ac:dyDescent="0.25">
      <c r="A3089" s="30">
        <v>876259</v>
      </c>
      <c r="B3089" s="30" t="s">
        <v>887</v>
      </c>
      <c r="C3089" s="16" t="s">
        <v>2954</v>
      </c>
      <c r="D3089" s="16">
        <v>15</v>
      </c>
      <c r="E3089" s="16" t="s">
        <v>2937</v>
      </c>
      <c r="F3089" s="30" t="s">
        <v>811</v>
      </c>
      <c r="G3089" s="30">
        <v>1001</v>
      </c>
      <c r="H3089" s="30">
        <v>4</v>
      </c>
      <c r="I3089" s="30">
        <v>4031.6</v>
      </c>
      <c r="J3089" s="38">
        <v>42979</v>
      </c>
      <c r="K3089" s="30">
        <v>5948</v>
      </c>
      <c r="L3089" s="19">
        <f>DAY(Таблица14[[#This Row],[Д/проводки]])</f>
        <v>1</v>
      </c>
      <c r="M3089" s="19">
        <f>MONTH(Таблица14[[#This Row],[Д/проводки]])</f>
        <v>9</v>
      </c>
      <c r="N3089" s="19">
        <f>YEAR(Таблица14[[#This Row],[Д/проводки]])</f>
        <v>2017</v>
      </c>
    </row>
    <row r="3090" spans="1:14" x14ac:dyDescent="0.25">
      <c r="A3090" s="30">
        <v>405618</v>
      </c>
      <c r="B3090" s="30" t="s">
        <v>58</v>
      </c>
      <c r="C3090" s="16" t="s">
        <v>2953</v>
      </c>
      <c r="D3090" s="16">
        <v>14</v>
      </c>
      <c r="E3090" s="16" t="s">
        <v>2938</v>
      </c>
      <c r="F3090" s="30" t="s">
        <v>810</v>
      </c>
      <c r="G3090" s="30">
        <v>1002</v>
      </c>
      <c r="H3090" s="30">
        <v>4</v>
      </c>
      <c r="I3090" s="30">
        <v>7420.01</v>
      </c>
      <c r="J3090" s="38">
        <v>42980</v>
      </c>
      <c r="K3090" s="30">
        <v>11160</v>
      </c>
      <c r="L3090" s="19">
        <f>DAY(Таблица14[[#This Row],[Д/проводки]])</f>
        <v>2</v>
      </c>
      <c r="M3090" s="19">
        <f>MONTH(Таблица14[[#This Row],[Д/проводки]])</f>
        <v>9</v>
      </c>
      <c r="N3090" s="19">
        <f>YEAR(Таблица14[[#This Row],[Д/проводки]])</f>
        <v>2017</v>
      </c>
    </row>
    <row r="3091" spans="1:14" x14ac:dyDescent="0.25">
      <c r="A3091" s="30">
        <v>2039703</v>
      </c>
      <c r="B3091" s="30" t="s">
        <v>1042</v>
      </c>
      <c r="C3091" s="16" t="s">
        <v>927</v>
      </c>
      <c r="D3091" s="16">
        <v>14</v>
      </c>
      <c r="E3091" s="16" t="s">
        <v>2941</v>
      </c>
      <c r="F3091" s="30" t="s">
        <v>811</v>
      </c>
      <c r="G3091" s="30">
        <v>1002</v>
      </c>
      <c r="H3091" s="30">
        <v>4</v>
      </c>
      <c r="I3091" s="30">
        <v>2514.2399999999998</v>
      </c>
      <c r="J3091" s="38">
        <v>42980</v>
      </c>
      <c r="K3091" s="30">
        <v>3560</v>
      </c>
      <c r="L3091" s="19">
        <f>DAY(Таблица14[[#This Row],[Д/проводки]])</f>
        <v>2</v>
      </c>
      <c r="M3091" s="19">
        <f>MONTH(Таблица14[[#This Row],[Д/проводки]])</f>
        <v>9</v>
      </c>
      <c r="N3091" s="19">
        <f>YEAR(Таблица14[[#This Row],[Д/проводки]])</f>
        <v>2017</v>
      </c>
    </row>
    <row r="3092" spans="1:14" x14ac:dyDescent="0.25">
      <c r="A3092" s="30">
        <v>2146071</v>
      </c>
      <c r="B3092" s="30" t="s">
        <v>2665</v>
      </c>
      <c r="C3092" s="16" t="s">
        <v>927</v>
      </c>
      <c r="D3092" s="16">
        <v>14</v>
      </c>
      <c r="E3092" s="16" t="s">
        <v>2941</v>
      </c>
      <c r="F3092" s="30" t="s">
        <v>811</v>
      </c>
      <c r="G3092" s="30">
        <v>1001</v>
      </c>
      <c r="H3092" s="30">
        <v>4</v>
      </c>
      <c r="I3092" s="30">
        <v>2530.7199999999998</v>
      </c>
      <c r="J3092" s="38">
        <v>42981</v>
      </c>
      <c r="K3092" s="30">
        <v>3560</v>
      </c>
      <c r="L3092" s="19">
        <f>DAY(Таблица14[[#This Row],[Д/проводки]])</f>
        <v>3</v>
      </c>
      <c r="M3092" s="19">
        <f>MONTH(Таблица14[[#This Row],[Д/проводки]])</f>
        <v>9</v>
      </c>
      <c r="N3092" s="19">
        <f>YEAR(Таблица14[[#This Row],[Д/проводки]])</f>
        <v>2017</v>
      </c>
    </row>
    <row r="3093" spans="1:14" x14ac:dyDescent="0.25">
      <c r="A3093" s="30">
        <v>2146048</v>
      </c>
      <c r="B3093" s="30" t="s">
        <v>2663</v>
      </c>
      <c r="C3093" s="16" t="s">
        <v>3205</v>
      </c>
      <c r="D3093" s="16">
        <v>13</v>
      </c>
      <c r="E3093" s="16" t="s">
        <v>3206</v>
      </c>
      <c r="F3093" s="30" t="s">
        <v>811</v>
      </c>
      <c r="G3093" s="30">
        <v>1001</v>
      </c>
      <c r="H3093" s="30">
        <v>2</v>
      </c>
      <c r="I3093" s="30">
        <v>1177.96</v>
      </c>
      <c r="J3093" s="38">
        <v>42983</v>
      </c>
      <c r="K3093" s="30">
        <v>1580</v>
      </c>
      <c r="L3093" s="19">
        <f>DAY(Таблица14[[#This Row],[Д/проводки]])</f>
        <v>5</v>
      </c>
      <c r="M3093" s="19">
        <f>MONTH(Таблица14[[#This Row],[Д/проводки]])</f>
        <v>9</v>
      </c>
      <c r="N3093" s="19">
        <f>YEAR(Таблица14[[#This Row],[Д/проводки]])</f>
        <v>2017</v>
      </c>
    </row>
    <row r="3094" spans="1:14" x14ac:dyDescent="0.25">
      <c r="A3094" s="30">
        <v>2146049</v>
      </c>
      <c r="B3094" s="30" t="s">
        <v>2710</v>
      </c>
      <c r="C3094" s="16" t="s">
        <v>3129</v>
      </c>
      <c r="D3094" s="16">
        <v>13</v>
      </c>
      <c r="E3094" s="16" t="s">
        <v>3206</v>
      </c>
      <c r="F3094" s="30" t="s">
        <v>811</v>
      </c>
      <c r="G3094" s="30">
        <v>1001</v>
      </c>
      <c r="H3094" s="30">
        <v>4</v>
      </c>
      <c r="I3094" s="30">
        <v>2355.92</v>
      </c>
      <c r="J3094" s="38">
        <v>42984</v>
      </c>
      <c r="K3094" s="30">
        <v>3160</v>
      </c>
      <c r="L3094" s="19">
        <f>DAY(Таблица14[[#This Row],[Д/проводки]])</f>
        <v>6</v>
      </c>
      <c r="M3094" s="19">
        <f>MONTH(Таблица14[[#This Row],[Д/проводки]])</f>
        <v>9</v>
      </c>
      <c r="N3094" s="19">
        <f>YEAR(Таблица14[[#This Row],[Д/проводки]])</f>
        <v>2017</v>
      </c>
    </row>
    <row r="3095" spans="1:14" x14ac:dyDescent="0.25">
      <c r="A3095" s="30">
        <v>12619819</v>
      </c>
      <c r="B3095" s="30" t="s">
        <v>3218</v>
      </c>
      <c r="C3095" s="16" t="s">
        <v>3218</v>
      </c>
      <c r="D3095" s="16" t="s">
        <v>3218</v>
      </c>
      <c r="E3095" s="16" t="s">
        <v>3218</v>
      </c>
      <c r="F3095" s="16" t="s">
        <v>3218</v>
      </c>
      <c r="G3095" s="30">
        <v>1001</v>
      </c>
      <c r="H3095" s="30">
        <v>4</v>
      </c>
      <c r="I3095" s="30">
        <v>13274.4</v>
      </c>
      <c r="J3095" s="38">
        <v>42984</v>
      </c>
      <c r="K3095" s="30">
        <v>17600</v>
      </c>
      <c r="L3095" s="19">
        <f>DAY(Таблица14[[#This Row],[Д/проводки]])</f>
        <v>6</v>
      </c>
      <c r="M3095" s="19">
        <f>MONTH(Таблица14[[#This Row],[Д/проводки]])</f>
        <v>9</v>
      </c>
      <c r="N3095" s="19">
        <f>YEAR(Таблица14[[#This Row],[Д/проводки]])</f>
        <v>2017</v>
      </c>
    </row>
    <row r="3096" spans="1:14" x14ac:dyDescent="0.25">
      <c r="A3096" s="30">
        <v>36225</v>
      </c>
      <c r="B3096" s="30" t="s">
        <v>945</v>
      </c>
      <c r="C3096" s="16" t="s">
        <v>2940</v>
      </c>
      <c r="D3096" s="16">
        <v>15</v>
      </c>
      <c r="E3096" s="16" t="s">
        <v>2937</v>
      </c>
      <c r="F3096" s="30" t="s">
        <v>811</v>
      </c>
      <c r="G3096" s="30">
        <v>1002</v>
      </c>
      <c r="H3096" s="30">
        <v>4</v>
      </c>
      <c r="I3096" s="30">
        <v>3955.92</v>
      </c>
      <c r="J3096" s="38">
        <v>42985</v>
      </c>
      <c r="K3096" s="30">
        <v>5916</v>
      </c>
      <c r="L3096" s="19">
        <f>DAY(Таблица14[[#This Row],[Д/проводки]])</f>
        <v>7</v>
      </c>
      <c r="M3096" s="19">
        <f>MONTH(Таблица14[[#This Row],[Д/проводки]])</f>
        <v>9</v>
      </c>
      <c r="N3096" s="19">
        <f>YEAR(Таблица14[[#This Row],[Д/проводки]])</f>
        <v>2017</v>
      </c>
    </row>
    <row r="3097" spans="1:14" x14ac:dyDescent="0.25">
      <c r="A3097" s="30">
        <v>2146048</v>
      </c>
      <c r="B3097" s="30" t="s">
        <v>2663</v>
      </c>
      <c r="C3097" s="16" t="s">
        <v>3205</v>
      </c>
      <c r="D3097" s="16">
        <v>13</v>
      </c>
      <c r="E3097" s="16" t="s">
        <v>3206</v>
      </c>
      <c r="F3097" s="30" t="s">
        <v>811</v>
      </c>
      <c r="G3097" s="30">
        <v>1002</v>
      </c>
      <c r="H3097" s="30">
        <v>1</v>
      </c>
      <c r="I3097" s="30">
        <v>588.98</v>
      </c>
      <c r="J3097" s="38">
        <v>42985</v>
      </c>
      <c r="K3097" s="30">
        <v>790</v>
      </c>
      <c r="L3097" s="19">
        <f>DAY(Таблица14[[#This Row],[Д/проводки]])</f>
        <v>7</v>
      </c>
      <c r="M3097" s="19">
        <f>MONTH(Таблица14[[#This Row],[Д/проводки]])</f>
        <v>9</v>
      </c>
      <c r="N3097" s="19">
        <f>YEAR(Таблица14[[#This Row],[Д/проводки]])</f>
        <v>2017</v>
      </c>
    </row>
    <row r="3098" spans="1:14" x14ac:dyDescent="0.25">
      <c r="A3098" s="30">
        <v>36225</v>
      </c>
      <c r="B3098" s="30" t="s">
        <v>945</v>
      </c>
      <c r="C3098" s="16" t="s">
        <v>2940</v>
      </c>
      <c r="D3098" s="16">
        <v>15</v>
      </c>
      <c r="E3098" s="16" t="s">
        <v>2937</v>
      </c>
      <c r="F3098" s="30" t="s">
        <v>811</v>
      </c>
      <c r="G3098" s="30">
        <v>1002</v>
      </c>
      <c r="H3098" s="30">
        <v>2</v>
      </c>
      <c r="I3098" s="30">
        <v>1977.96</v>
      </c>
      <c r="J3098" s="38">
        <v>42986</v>
      </c>
      <c r="K3098" s="30">
        <v>2958</v>
      </c>
      <c r="L3098" s="19">
        <f>DAY(Таблица14[[#This Row],[Д/проводки]])</f>
        <v>8</v>
      </c>
      <c r="M3098" s="19">
        <f>MONTH(Таблица14[[#This Row],[Д/проводки]])</f>
        <v>9</v>
      </c>
      <c r="N3098" s="19">
        <f>YEAR(Таблица14[[#This Row],[Д/проводки]])</f>
        <v>2017</v>
      </c>
    </row>
    <row r="3099" spans="1:14" x14ac:dyDescent="0.25">
      <c r="A3099" s="30">
        <v>445811</v>
      </c>
      <c r="B3099" s="30" t="s">
        <v>921</v>
      </c>
      <c r="C3099" s="16" t="s">
        <v>3133</v>
      </c>
      <c r="D3099" s="16">
        <v>13</v>
      </c>
      <c r="E3099" s="16" t="s">
        <v>3206</v>
      </c>
      <c r="F3099" s="30" t="s">
        <v>811</v>
      </c>
      <c r="G3099" s="30">
        <v>1002</v>
      </c>
      <c r="H3099" s="30">
        <v>2</v>
      </c>
      <c r="I3099" s="30">
        <v>995.02</v>
      </c>
      <c r="J3099" s="38">
        <v>42986</v>
      </c>
      <c r="K3099" s="30">
        <v>1580</v>
      </c>
      <c r="L3099" s="19">
        <f>DAY(Таблица14[[#This Row],[Д/проводки]])</f>
        <v>8</v>
      </c>
      <c r="M3099" s="19">
        <f>MONTH(Таблица14[[#This Row],[Д/проводки]])</f>
        <v>9</v>
      </c>
      <c r="N3099" s="19">
        <f>YEAR(Таблица14[[#This Row],[Д/проводки]])</f>
        <v>2017</v>
      </c>
    </row>
    <row r="3100" spans="1:14" x14ac:dyDescent="0.25">
      <c r="A3100" s="30">
        <v>830844</v>
      </c>
      <c r="B3100" s="30" t="s">
        <v>670</v>
      </c>
      <c r="C3100" s="16" t="s">
        <v>2989</v>
      </c>
      <c r="D3100" s="16">
        <v>16</v>
      </c>
      <c r="E3100" s="16" t="s">
        <v>2950</v>
      </c>
      <c r="F3100" s="30" t="s">
        <v>810</v>
      </c>
      <c r="G3100" s="30">
        <v>1001</v>
      </c>
      <c r="H3100" s="30">
        <v>4</v>
      </c>
      <c r="I3100" s="30">
        <v>10491.52</v>
      </c>
      <c r="J3100" s="38">
        <v>42987</v>
      </c>
      <c r="K3100" s="30">
        <v>15960</v>
      </c>
      <c r="L3100" s="19">
        <f>DAY(Таблица14[[#This Row],[Д/проводки]])</f>
        <v>9</v>
      </c>
      <c r="M3100" s="19">
        <f>MONTH(Таблица14[[#This Row],[Д/проводки]])</f>
        <v>9</v>
      </c>
      <c r="N3100" s="19">
        <f>YEAR(Таблица14[[#This Row],[Д/проводки]])</f>
        <v>2017</v>
      </c>
    </row>
    <row r="3101" spans="1:14" x14ac:dyDescent="0.25">
      <c r="A3101" s="30">
        <v>661900</v>
      </c>
      <c r="B3101" s="30" t="s">
        <v>327</v>
      </c>
      <c r="C3101" s="16" t="s">
        <v>927</v>
      </c>
      <c r="D3101" s="16">
        <v>14</v>
      </c>
      <c r="E3101" s="16" t="s">
        <v>2941</v>
      </c>
      <c r="F3101" s="30" t="s">
        <v>810</v>
      </c>
      <c r="G3101" s="30">
        <v>1002</v>
      </c>
      <c r="H3101" s="30">
        <v>4</v>
      </c>
      <c r="I3101" s="30">
        <v>6813.56</v>
      </c>
      <c r="J3101" s="38">
        <v>42987</v>
      </c>
      <c r="K3101" s="30">
        <v>11160</v>
      </c>
      <c r="L3101" s="19">
        <f>DAY(Таблица14[[#This Row],[Д/проводки]])</f>
        <v>9</v>
      </c>
      <c r="M3101" s="19">
        <f>MONTH(Таблица14[[#This Row],[Д/проводки]])</f>
        <v>9</v>
      </c>
      <c r="N3101" s="19">
        <f>YEAR(Таблица14[[#This Row],[Д/проводки]])</f>
        <v>2017</v>
      </c>
    </row>
    <row r="3102" spans="1:14" x14ac:dyDescent="0.25">
      <c r="A3102" s="30">
        <v>876259</v>
      </c>
      <c r="B3102" s="30" t="s">
        <v>887</v>
      </c>
      <c r="C3102" s="16" t="s">
        <v>2954</v>
      </c>
      <c r="D3102" s="16">
        <v>15</v>
      </c>
      <c r="E3102" s="16" t="s">
        <v>2937</v>
      </c>
      <c r="F3102" s="30" t="s">
        <v>811</v>
      </c>
      <c r="G3102" s="30">
        <v>1001</v>
      </c>
      <c r="H3102" s="30">
        <v>4</v>
      </c>
      <c r="I3102" s="30">
        <v>4031.6</v>
      </c>
      <c r="J3102" s="38">
        <v>42988</v>
      </c>
      <c r="K3102" s="30">
        <v>5948</v>
      </c>
      <c r="L3102" s="19">
        <f>DAY(Таблица14[[#This Row],[Д/проводки]])</f>
        <v>10</v>
      </c>
      <c r="M3102" s="19">
        <f>MONTH(Таблица14[[#This Row],[Д/проводки]])</f>
        <v>9</v>
      </c>
      <c r="N3102" s="19">
        <f>YEAR(Таблица14[[#This Row],[Д/проводки]])</f>
        <v>2017</v>
      </c>
    </row>
    <row r="3103" spans="1:14" x14ac:dyDescent="0.25">
      <c r="A3103" s="30">
        <v>2039700</v>
      </c>
      <c r="B3103" s="30" t="s">
        <v>1035</v>
      </c>
      <c r="C3103" s="16" t="s">
        <v>2963</v>
      </c>
      <c r="D3103" s="16">
        <v>15</v>
      </c>
      <c r="E3103" s="16" t="s">
        <v>2937</v>
      </c>
      <c r="F3103" s="30" t="s">
        <v>811</v>
      </c>
      <c r="G3103" s="30">
        <v>1002</v>
      </c>
      <c r="H3103" s="30">
        <v>2</v>
      </c>
      <c r="I3103" s="30">
        <v>2081.84</v>
      </c>
      <c r="J3103" s="38">
        <v>42988</v>
      </c>
      <c r="K3103" s="30">
        <v>2954</v>
      </c>
      <c r="L3103" s="19">
        <f>DAY(Таблица14[[#This Row],[Д/проводки]])</f>
        <v>10</v>
      </c>
      <c r="M3103" s="19">
        <f>MONTH(Таблица14[[#This Row],[Д/проводки]])</f>
        <v>9</v>
      </c>
      <c r="N3103" s="19">
        <f>YEAR(Таблица14[[#This Row],[Д/проводки]])</f>
        <v>2017</v>
      </c>
    </row>
    <row r="3104" spans="1:14" x14ac:dyDescent="0.25">
      <c r="A3104" s="30">
        <v>20185</v>
      </c>
      <c r="B3104" s="30" t="s">
        <v>931</v>
      </c>
      <c r="C3104" s="16" t="s">
        <v>3144</v>
      </c>
      <c r="D3104" s="16">
        <v>14</v>
      </c>
      <c r="E3104" s="16" t="s">
        <v>2941</v>
      </c>
      <c r="F3104" s="30" t="s">
        <v>811</v>
      </c>
      <c r="G3104" s="30">
        <v>1001</v>
      </c>
      <c r="H3104" s="30">
        <v>1</v>
      </c>
      <c r="I3104" s="30">
        <v>677.83</v>
      </c>
      <c r="J3104" s="38">
        <v>42989</v>
      </c>
      <c r="K3104" s="30">
        <v>890</v>
      </c>
      <c r="L3104" s="19">
        <f>DAY(Таблица14[[#This Row],[Д/проводки]])</f>
        <v>11</v>
      </c>
      <c r="M3104" s="19">
        <f>MONTH(Таблица14[[#This Row],[Д/проводки]])</f>
        <v>9</v>
      </c>
      <c r="N3104" s="19">
        <f>YEAR(Таблица14[[#This Row],[Д/проводки]])</f>
        <v>2017</v>
      </c>
    </row>
    <row r="3105" spans="1:14" x14ac:dyDescent="0.25">
      <c r="A3105" s="30">
        <v>408906</v>
      </c>
      <c r="B3105" s="30" t="s">
        <v>1126</v>
      </c>
      <c r="C3105" s="16" t="s">
        <v>2641</v>
      </c>
      <c r="D3105" s="16">
        <v>16</v>
      </c>
      <c r="E3105" s="16" t="s">
        <v>2977</v>
      </c>
      <c r="F3105" s="30" t="s">
        <v>810</v>
      </c>
      <c r="G3105" s="30">
        <v>1001</v>
      </c>
      <c r="H3105" s="30">
        <v>4</v>
      </c>
      <c r="I3105" s="30">
        <v>10491.52</v>
      </c>
      <c r="J3105" s="38">
        <v>42989</v>
      </c>
      <c r="K3105" s="30">
        <v>15960</v>
      </c>
      <c r="L3105" s="19">
        <f>DAY(Таблица14[[#This Row],[Д/проводки]])</f>
        <v>11</v>
      </c>
      <c r="M3105" s="19">
        <f>MONTH(Таблица14[[#This Row],[Д/проводки]])</f>
        <v>9</v>
      </c>
      <c r="N3105" s="19">
        <f>YEAR(Таблица14[[#This Row],[Д/проводки]])</f>
        <v>2017</v>
      </c>
    </row>
    <row r="3106" spans="1:14" x14ac:dyDescent="0.25">
      <c r="A3106" s="30">
        <v>2146071</v>
      </c>
      <c r="B3106" s="30" t="s">
        <v>2665</v>
      </c>
      <c r="C3106" s="16" t="s">
        <v>927</v>
      </c>
      <c r="D3106" s="16">
        <v>14</v>
      </c>
      <c r="E3106" s="16" t="s">
        <v>2941</v>
      </c>
      <c r="F3106" s="30" t="s">
        <v>811</v>
      </c>
      <c r="G3106" s="30">
        <v>1001</v>
      </c>
      <c r="H3106" s="30">
        <v>4</v>
      </c>
      <c r="I3106" s="30">
        <v>2530.7600000000002</v>
      </c>
      <c r="J3106" s="38">
        <v>42989</v>
      </c>
      <c r="K3106" s="30">
        <v>3560</v>
      </c>
      <c r="L3106" s="19">
        <f>DAY(Таблица14[[#This Row],[Д/проводки]])</f>
        <v>11</v>
      </c>
      <c r="M3106" s="19">
        <f>MONTH(Таблица14[[#This Row],[Д/проводки]])</f>
        <v>9</v>
      </c>
      <c r="N3106" s="19">
        <f>YEAR(Таблица14[[#This Row],[Д/проводки]])</f>
        <v>2017</v>
      </c>
    </row>
    <row r="3107" spans="1:14" x14ac:dyDescent="0.25">
      <c r="A3107" s="30">
        <v>828791</v>
      </c>
      <c r="B3107" s="30" t="s">
        <v>162</v>
      </c>
      <c r="C3107" s="16" t="s">
        <v>2954</v>
      </c>
      <c r="D3107" s="16">
        <v>15</v>
      </c>
      <c r="E3107" s="16" t="s">
        <v>2937</v>
      </c>
      <c r="F3107" s="30" t="s">
        <v>810</v>
      </c>
      <c r="G3107" s="30">
        <v>1002</v>
      </c>
      <c r="H3107" s="30">
        <v>4</v>
      </c>
      <c r="I3107" s="30">
        <v>9016.09</v>
      </c>
      <c r="J3107" s="38">
        <v>42989</v>
      </c>
      <c r="K3107" s="30">
        <v>13160</v>
      </c>
      <c r="L3107" s="19">
        <f>DAY(Таблица14[[#This Row],[Д/проводки]])</f>
        <v>11</v>
      </c>
      <c r="M3107" s="19">
        <f>MONTH(Таблица14[[#This Row],[Д/проводки]])</f>
        <v>9</v>
      </c>
      <c r="N3107" s="19">
        <f>YEAR(Таблица14[[#This Row],[Д/проводки]])</f>
        <v>2017</v>
      </c>
    </row>
    <row r="3108" spans="1:14" x14ac:dyDescent="0.25">
      <c r="A3108" s="30">
        <v>2146049</v>
      </c>
      <c r="B3108" s="30" t="s">
        <v>2710</v>
      </c>
      <c r="C3108" s="16" t="s">
        <v>3129</v>
      </c>
      <c r="D3108" s="16">
        <v>13</v>
      </c>
      <c r="E3108" s="16" t="s">
        <v>3206</v>
      </c>
      <c r="F3108" s="30" t="s">
        <v>811</v>
      </c>
      <c r="G3108" s="30">
        <v>1002</v>
      </c>
      <c r="H3108" s="30">
        <v>4</v>
      </c>
      <c r="I3108" s="30">
        <v>2355.92</v>
      </c>
      <c r="J3108" s="38">
        <v>42989</v>
      </c>
      <c r="K3108" s="30">
        <v>3160</v>
      </c>
      <c r="L3108" s="19">
        <f>DAY(Таблица14[[#This Row],[Д/проводки]])</f>
        <v>11</v>
      </c>
      <c r="M3108" s="19">
        <f>MONTH(Таблица14[[#This Row],[Д/проводки]])</f>
        <v>9</v>
      </c>
      <c r="N3108" s="19">
        <f>YEAR(Таблица14[[#This Row],[Д/проводки]])</f>
        <v>2017</v>
      </c>
    </row>
    <row r="3109" spans="1:14" x14ac:dyDescent="0.25">
      <c r="A3109" s="30">
        <v>2146071</v>
      </c>
      <c r="B3109" s="30" t="s">
        <v>2665</v>
      </c>
      <c r="C3109" s="16" t="s">
        <v>927</v>
      </c>
      <c r="D3109" s="16">
        <v>14</v>
      </c>
      <c r="E3109" s="16" t="s">
        <v>2941</v>
      </c>
      <c r="F3109" s="30" t="s">
        <v>811</v>
      </c>
      <c r="G3109" s="30">
        <v>1002</v>
      </c>
      <c r="H3109" s="30">
        <v>4</v>
      </c>
      <c r="I3109" s="30">
        <v>2542.36</v>
      </c>
      <c r="J3109" s="38">
        <v>42989</v>
      </c>
      <c r="K3109" s="30">
        <v>3560</v>
      </c>
      <c r="L3109" s="19">
        <f>DAY(Таблица14[[#This Row],[Д/проводки]])</f>
        <v>11</v>
      </c>
      <c r="M3109" s="19">
        <f>MONTH(Таблица14[[#This Row],[Д/проводки]])</f>
        <v>9</v>
      </c>
      <c r="N3109" s="19">
        <f>YEAR(Таблица14[[#This Row],[Д/проводки]])</f>
        <v>2017</v>
      </c>
    </row>
    <row r="3110" spans="1:14" x14ac:dyDescent="0.25">
      <c r="A3110" s="30">
        <v>408749</v>
      </c>
      <c r="B3110" s="30" t="s">
        <v>322</v>
      </c>
      <c r="C3110" s="16" t="s">
        <v>927</v>
      </c>
      <c r="D3110" s="16">
        <v>14</v>
      </c>
      <c r="E3110" s="16" t="s">
        <v>2941</v>
      </c>
      <c r="F3110" s="30" t="s">
        <v>810</v>
      </c>
      <c r="G3110" s="30">
        <v>1002</v>
      </c>
      <c r="H3110" s="30">
        <v>4</v>
      </c>
      <c r="I3110" s="30">
        <v>6813.56</v>
      </c>
      <c r="J3110" s="38">
        <v>42990</v>
      </c>
      <c r="K3110" s="30">
        <v>11160</v>
      </c>
      <c r="L3110" s="19">
        <f>DAY(Таблица14[[#This Row],[Д/проводки]])</f>
        <v>12</v>
      </c>
      <c r="M3110" s="19">
        <f>MONTH(Таблица14[[#This Row],[Д/проводки]])</f>
        <v>9</v>
      </c>
      <c r="N3110" s="19">
        <f>YEAR(Таблица14[[#This Row],[Д/проводки]])</f>
        <v>2017</v>
      </c>
    </row>
    <row r="3111" spans="1:14" x14ac:dyDescent="0.25">
      <c r="A3111" s="30">
        <v>445811</v>
      </c>
      <c r="B3111" s="30" t="s">
        <v>921</v>
      </c>
      <c r="C3111" s="16" t="s">
        <v>3133</v>
      </c>
      <c r="D3111" s="16">
        <v>13</v>
      </c>
      <c r="E3111" s="16" t="s">
        <v>3206</v>
      </c>
      <c r="F3111" s="30" t="s">
        <v>811</v>
      </c>
      <c r="G3111" s="30">
        <v>1001</v>
      </c>
      <c r="H3111" s="30">
        <v>1</v>
      </c>
      <c r="I3111" s="30">
        <v>505.45</v>
      </c>
      <c r="J3111" s="38">
        <v>42992</v>
      </c>
      <c r="K3111" s="30">
        <v>790</v>
      </c>
      <c r="L3111" s="19">
        <f>DAY(Таблица14[[#This Row],[Д/проводки]])</f>
        <v>14</v>
      </c>
      <c r="M3111" s="19">
        <f>MONTH(Таблица14[[#This Row],[Д/проводки]])</f>
        <v>9</v>
      </c>
      <c r="N3111" s="19">
        <f>YEAR(Таблица14[[#This Row],[Д/проводки]])</f>
        <v>2017</v>
      </c>
    </row>
    <row r="3112" spans="1:14" x14ac:dyDescent="0.25">
      <c r="A3112" s="30">
        <v>2146049</v>
      </c>
      <c r="B3112" s="30" t="s">
        <v>2710</v>
      </c>
      <c r="C3112" s="16" t="s">
        <v>3129</v>
      </c>
      <c r="D3112" s="16">
        <v>13</v>
      </c>
      <c r="E3112" s="16" t="s">
        <v>3206</v>
      </c>
      <c r="F3112" s="30" t="s">
        <v>811</v>
      </c>
      <c r="G3112" s="30">
        <v>1001</v>
      </c>
      <c r="H3112" s="30">
        <v>4</v>
      </c>
      <c r="I3112" s="30">
        <v>2355.92</v>
      </c>
      <c r="J3112" s="38">
        <v>42994</v>
      </c>
      <c r="K3112" s="30">
        <v>3160</v>
      </c>
      <c r="L3112" s="19">
        <f>DAY(Таблица14[[#This Row],[Д/проводки]])</f>
        <v>16</v>
      </c>
      <c r="M3112" s="19">
        <f>MONTH(Таблица14[[#This Row],[Д/проводки]])</f>
        <v>9</v>
      </c>
      <c r="N3112" s="19">
        <f>YEAR(Таблица14[[#This Row],[Д/проводки]])</f>
        <v>2017</v>
      </c>
    </row>
    <row r="3113" spans="1:14" x14ac:dyDescent="0.25">
      <c r="A3113" s="30">
        <v>12640516</v>
      </c>
      <c r="B3113" s="30" t="s">
        <v>3218</v>
      </c>
      <c r="C3113" s="16" t="s">
        <v>3218</v>
      </c>
      <c r="D3113" s="16" t="s">
        <v>3218</v>
      </c>
      <c r="E3113" s="16" t="s">
        <v>3218</v>
      </c>
      <c r="F3113" s="16" t="s">
        <v>3218</v>
      </c>
      <c r="G3113" s="30">
        <v>1001</v>
      </c>
      <c r="H3113" s="30">
        <v>4</v>
      </c>
      <c r="I3113" s="30">
        <v>10694.8</v>
      </c>
      <c r="J3113" s="38">
        <v>42994</v>
      </c>
      <c r="K3113" s="30">
        <v>14180</v>
      </c>
      <c r="L3113" s="19">
        <f>DAY(Таблица14[[#This Row],[Д/проводки]])</f>
        <v>16</v>
      </c>
      <c r="M3113" s="19">
        <f>MONTH(Таблица14[[#This Row],[Д/проводки]])</f>
        <v>9</v>
      </c>
      <c r="N3113" s="19">
        <f>YEAR(Таблица14[[#This Row],[Д/проводки]])</f>
        <v>2017</v>
      </c>
    </row>
    <row r="3114" spans="1:14" x14ac:dyDescent="0.25">
      <c r="A3114" s="30">
        <v>754179</v>
      </c>
      <c r="B3114" s="30" t="s">
        <v>893</v>
      </c>
      <c r="C3114" s="16" t="s">
        <v>2951</v>
      </c>
      <c r="D3114" s="16">
        <v>16</v>
      </c>
      <c r="E3114" s="16" t="s">
        <v>2950</v>
      </c>
      <c r="F3114" s="30" t="s">
        <v>811</v>
      </c>
      <c r="G3114" s="30">
        <v>1002</v>
      </c>
      <c r="H3114" s="30">
        <v>4</v>
      </c>
      <c r="I3114" s="30">
        <v>4938.84</v>
      </c>
      <c r="J3114" s="38">
        <v>42994</v>
      </c>
      <c r="K3114" s="30">
        <v>7284</v>
      </c>
      <c r="L3114" s="19">
        <f>DAY(Таблица14[[#This Row],[Д/проводки]])</f>
        <v>16</v>
      </c>
      <c r="M3114" s="19">
        <f>MONTH(Таблица14[[#This Row],[Д/проводки]])</f>
        <v>9</v>
      </c>
      <c r="N3114" s="19">
        <f>YEAR(Таблица14[[#This Row],[Д/проводки]])</f>
        <v>2017</v>
      </c>
    </row>
    <row r="3115" spans="1:14" x14ac:dyDescent="0.25">
      <c r="A3115" s="30">
        <v>2039150</v>
      </c>
      <c r="B3115" s="30" t="s">
        <v>864</v>
      </c>
      <c r="C3115" s="16" t="s">
        <v>2940</v>
      </c>
      <c r="D3115" s="16">
        <v>15</v>
      </c>
      <c r="E3115" s="16" t="s">
        <v>2937</v>
      </c>
      <c r="F3115" s="30" t="s">
        <v>811</v>
      </c>
      <c r="G3115" s="30">
        <v>1002</v>
      </c>
      <c r="H3115" s="30">
        <v>4</v>
      </c>
      <c r="I3115" s="30">
        <v>4075.12</v>
      </c>
      <c r="J3115" s="38">
        <v>42994</v>
      </c>
      <c r="K3115" s="30">
        <v>5972</v>
      </c>
      <c r="L3115" s="19">
        <f>DAY(Таблица14[[#This Row],[Д/проводки]])</f>
        <v>16</v>
      </c>
      <c r="M3115" s="19">
        <f>MONTH(Таблица14[[#This Row],[Д/проводки]])</f>
        <v>9</v>
      </c>
      <c r="N3115" s="19">
        <f>YEAR(Таблица14[[#This Row],[Д/проводки]])</f>
        <v>2017</v>
      </c>
    </row>
    <row r="3116" spans="1:14" x14ac:dyDescent="0.25">
      <c r="A3116" s="30">
        <v>2132775</v>
      </c>
      <c r="B3116" s="30" t="s">
        <v>2593</v>
      </c>
      <c r="C3116" s="16" t="s">
        <v>2626</v>
      </c>
      <c r="D3116" s="16">
        <v>17</v>
      </c>
      <c r="E3116" s="16" t="s">
        <v>2976</v>
      </c>
      <c r="F3116" s="30" t="s">
        <v>810</v>
      </c>
      <c r="G3116" s="30">
        <v>1002</v>
      </c>
      <c r="H3116" s="30">
        <v>4</v>
      </c>
      <c r="I3116" s="30">
        <v>11830.48</v>
      </c>
      <c r="J3116" s="38">
        <v>42995</v>
      </c>
      <c r="K3116" s="30">
        <v>18760</v>
      </c>
      <c r="L3116" s="19">
        <f>DAY(Таблица14[[#This Row],[Д/проводки]])</f>
        <v>17</v>
      </c>
      <c r="M3116" s="19">
        <f>MONTH(Таблица14[[#This Row],[Д/проводки]])</f>
        <v>9</v>
      </c>
      <c r="N3116" s="19">
        <f>YEAR(Таблица14[[#This Row],[Д/проводки]])</f>
        <v>2017</v>
      </c>
    </row>
    <row r="3117" spans="1:14" x14ac:dyDescent="0.25">
      <c r="A3117" s="19">
        <v>665729</v>
      </c>
      <c r="B3117" s="30" t="s">
        <v>646</v>
      </c>
      <c r="C3117" s="131" t="s">
        <v>2988</v>
      </c>
      <c r="D3117" s="131">
        <v>16</v>
      </c>
      <c r="E3117" s="131" t="s">
        <v>2950</v>
      </c>
      <c r="F3117" s="48" t="s">
        <v>810</v>
      </c>
      <c r="G3117" s="19">
        <v>1002</v>
      </c>
      <c r="H3117" s="19">
        <v>4</v>
      </c>
      <c r="I3117" s="19">
        <v>10000</v>
      </c>
      <c r="J3117" s="38">
        <v>42996</v>
      </c>
      <c r="K3117" s="19">
        <v>15960</v>
      </c>
      <c r="L3117" s="48">
        <f>DAY(Таблица14[[#This Row],[Д/проводки]])</f>
        <v>18</v>
      </c>
      <c r="M3117" s="48">
        <f>MONTH(Таблица14[[#This Row],[Д/проводки]])</f>
        <v>9</v>
      </c>
      <c r="N3117" s="48">
        <f>YEAR(Таблица14[[#This Row],[Д/проводки]])</f>
        <v>2017</v>
      </c>
    </row>
    <row r="3118" spans="1:14" x14ac:dyDescent="0.25">
      <c r="A3118" s="19">
        <v>2039704</v>
      </c>
      <c r="B3118" s="30" t="s">
        <v>1041</v>
      </c>
      <c r="C3118" s="131" t="s">
        <v>899</v>
      </c>
      <c r="D3118" s="131">
        <v>14</v>
      </c>
      <c r="E3118" s="131" t="s">
        <v>2938</v>
      </c>
      <c r="F3118" s="48" t="s">
        <v>811</v>
      </c>
      <c r="G3118" s="19">
        <v>1002</v>
      </c>
      <c r="H3118" s="19">
        <v>1</v>
      </c>
      <c r="I3118" s="19">
        <v>870.94</v>
      </c>
      <c r="J3118" s="38">
        <v>42997</v>
      </c>
      <c r="K3118" s="19">
        <v>1247</v>
      </c>
      <c r="L3118" s="48">
        <f>DAY(Таблица14[[#This Row],[Д/проводки]])</f>
        <v>19</v>
      </c>
      <c r="M3118" s="48">
        <f>MONTH(Таблица14[[#This Row],[Д/проводки]])</f>
        <v>9</v>
      </c>
      <c r="N3118" s="48">
        <f>YEAR(Таблица14[[#This Row],[Д/проводки]])</f>
        <v>2017</v>
      </c>
    </row>
    <row r="3119" spans="1:14" x14ac:dyDescent="0.25">
      <c r="A3119" s="19">
        <v>408873</v>
      </c>
      <c r="B3119" s="30" t="s">
        <v>115</v>
      </c>
      <c r="C3119" s="131" t="s">
        <v>3174</v>
      </c>
      <c r="D3119" s="131">
        <v>15</v>
      </c>
      <c r="E3119" s="131" t="s">
        <v>2937</v>
      </c>
      <c r="F3119" s="48" t="s">
        <v>810</v>
      </c>
      <c r="G3119" s="19">
        <v>1001</v>
      </c>
      <c r="H3119" s="19">
        <v>4</v>
      </c>
      <c r="I3119" s="19">
        <v>8694.92</v>
      </c>
      <c r="J3119" s="38">
        <v>42998</v>
      </c>
      <c r="K3119" s="19">
        <v>13160</v>
      </c>
      <c r="L3119" s="48">
        <f>DAY(Таблица14[[#This Row],[Д/проводки]])</f>
        <v>20</v>
      </c>
      <c r="M3119" s="48">
        <f>MONTH(Таблица14[[#This Row],[Д/проводки]])</f>
        <v>9</v>
      </c>
      <c r="N3119" s="48">
        <f>YEAR(Таблица14[[#This Row],[Д/проводки]])</f>
        <v>2017</v>
      </c>
    </row>
    <row r="3120" spans="1:14" x14ac:dyDescent="0.25">
      <c r="A3120" s="19">
        <v>447847</v>
      </c>
      <c r="B3120" s="30" t="s">
        <v>891</v>
      </c>
      <c r="C3120" s="131" t="s">
        <v>2991</v>
      </c>
      <c r="D3120" s="131">
        <v>16</v>
      </c>
      <c r="E3120" s="131" t="s">
        <v>2950</v>
      </c>
      <c r="F3120" s="48" t="s">
        <v>811</v>
      </c>
      <c r="G3120" s="19">
        <v>1001</v>
      </c>
      <c r="H3120" s="19">
        <v>4</v>
      </c>
      <c r="I3120" s="19">
        <v>4585.8</v>
      </c>
      <c r="J3120" s="38">
        <v>42998</v>
      </c>
      <c r="K3120" s="19">
        <v>6496</v>
      </c>
      <c r="L3120" s="48">
        <f>DAY(Таблица14[[#This Row],[Д/проводки]])</f>
        <v>20</v>
      </c>
      <c r="M3120" s="48">
        <f>MONTH(Таблица14[[#This Row],[Д/проводки]])</f>
        <v>9</v>
      </c>
      <c r="N3120" s="48">
        <f>YEAR(Таблица14[[#This Row],[Д/проводки]])</f>
        <v>2017</v>
      </c>
    </row>
    <row r="3121" spans="1:14" x14ac:dyDescent="0.25">
      <c r="A3121" s="19">
        <v>2146071</v>
      </c>
      <c r="B3121" s="30" t="s">
        <v>2665</v>
      </c>
      <c r="C3121" s="131" t="s">
        <v>927</v>
      </c>
      <c r="D3121" s="131">
        <v>14</v>
      </c>
      <c r="E3121" s="131" t="s">
        <v>2941</v>
      </c>
      <c r="F3121" s="48" t="s">
        <v>811</v>
      </c>
      <c r="G3121" s="19">
        <v>1001</v>
      </c>
      <c r="H3121" s="19">
        <v>4</v>
      </c>
      <c r="I3121" s="19">
        <v>2530.7199999999998</v>
      </c>
      <c r="J3121" s="38">
        <v>42998</v>
      </c>
      <c r="K3121" s="19">
        <v>3560</v>
      </c>
      <c r="L3121" s="48">
        <f>DAY(Таблица14[[#This Row],[Д/проводки]])</f>
        <v>20</v>
      </c>
      <c r="M3121" s="48">
        <f>MONTH(Таблица14[[#This Row],[Д/проводки]])</f>
        <v>9</v>
      </c>
      <c r="N3121" s="48">
        <f>YEAR(Таблица14[[#This Row],[Д/проводки]])</f>
        <v>2017</v>
      </c>
    </row>
    <row r="3122" spans="1:14" x14ac:dyDescent="0.25">
      <c r="A3122" s="19">
        <v>12636721</v>
      </c>
      <c r="B3122" s="30" t="s">
        <v>3218</v>
      </c>
      <c r="C3122" s="131" t="s">
        <v>3218</v>
      </c>
      <c r="D3122" s="131" t="s">
        <v>3218</v>
      </c>
      <c r="E3122" s="131" t="s">
        <v>3218</v>
      </c>
      <c r="F3122" s="16" t="s">
        <v>3218</v>
      </c>
      <c r="G3122" s="19">
        <v>1002</v>
      </c>
      <c r="H3122" s="19">
        <v>4</v>
      </c>
      <c r="I3122" s="19">
        <v>10376</v>
      </c>
      <c r="J3122" s="38">
        <v>42998</v>
      </c>
      <c r="K3122" s="19">
        <v>14948</v>
      </c>
      <c r="L3122" s="48">
        <f>DAY(Таблица14[[#This Row],[Д/проводки]])</f>
        <v>20</v>
      </c>
      <c r="M3122" s="48">
        <f>MONTH(Таблица14[[#This Row],[Д/проводки]])</f>
        <v>9</v>
      </c>
      <c r="N3122" s="48">
        <f>YEAR(Таблица14[[#This Row],[Д/проводки]])</f>
        <v>2017</v>
      </c>
    </row>
    <row r="3123" spans="1:14" x14ac:dyDescent="0.25">
      <c r="A3123" s="19">
        <v>940253</v>
      </c>
      <c r="B3123" s="30" t="s">
        <v>888</v>
      </c>
      <c r="C3123" s="131" t="s">
        <v>2954</v>
      </c>
      <c r="D3123" s="131">
        <v>15</v>
      </c>
      <c r="E3123" s="131" t="s">
        <v>2937</v>
      </c>
      <c r="F3123" s="48" t="s">
        <v>811</v>
      </c>
      <c r="G3123" s="19">
        <v>1001</v>
      </c>
      <c r="H3123" s="19">
        <v>4</v>
      </c>
      <c r="I3123" s="19">
        <v>4217.12</v>
      </c>
      <c r="J3123" s="38">
        <v>42999</v>
      </c>
      <c r="K3123" s="19">
        <v>6220</v>
      </c>
      <c r="L3123" s="48">
        <f>DAY(Таблица14[[#This Row],[Д/проводки]])</f>
        <v>21</v>
      </c>
      <c r="M3123" s="48">
        <f>MONTH(Таблица14[[#This Row],[Д/проводки]])</f>
        <v>9</v>
      </c>
      <c r="N3123" s="48">
        <f>YEAR(Таблица14[[#This Row],[Д/проводки]])</f>
        <v>2017</v>
      </c>
    </row>
    <row r="3124" spans="1:14" x14ac:dyDescent="0.25">
      <c r="A3124" s="19">
        <v>2146071</v>
      </c>
      <c r="B3124" s="30" t="s">
        <v>2665</v>
      </c>
      <c r="C3124" s="131" t="s">
        <v>927</v>
      </c>
      <c r="D3124" s="131">
        <v>14</v>
      </c>
      <c r="E3124" s="131" t="s">
        <v>2941</v>
      </c>
      <c r="F3124" s="48" t="s">
        <v>811</v>
      </c>
      <c r="G3124" s="19">
        <v>1001</v>
      </c>
      <c r="H3124" s="19">
        <v>4</v>
      </c>
      <c r="I3124" s="19">
        <v>2530.7600000000002</v>
      </c>
      <c r="J3124" s="38">
        <v>42999</v>
      </c>
      <c r="K3124" s="19">
        <v>3560</v>
      </c>
      <c r="L3124" s="48">
        <f>DAY(Таблица14[[#This Row],[Д/проводки]])</f>
        <v>21</v>
      </c>
      <c r="M3124" s="48">
        <f>MONTH(Таблица14[[#This Row],[Д/проводки]])</f>
        <v>9</v>
      </c>
      <c r="N3124" s="48">
        <f>YEAR(Таблица14[[#This Row],[Д/проводки]])</f>
        <v>2017</v>
      </c>
    </row>
    <row r="3125" spans="1:14" x14ac:dyDescent="0.25">
      <c r="A3125" s="19">
        <v>408992</v>
      </c>
      <c r="B3125" s="30" t="s">
        <v>644</v>
      </c>
      <c r="C3125" s="131" t="s">
        <v>2988</v>
      </c>
      <c r="D3125" s="131">
        <v>16</v>
      </c>
      <c r="E3125" s="131" t="s">
        <v>2950</v>
      </c>
      <c r="F3125" s="48" t="s">
        <v>810</v>
      </c>
      <c r="G3125" s="19">
        <v>1002</v>
      </c>
      <c r="H3125" s="19">
        <v>4</v>
      </c>
      <c r="I3125" s="19">
        <v>10491.36</v>
      </c>
      <c r="J3125" s="38">
        <v>42999</v>
      </c>
      <c r="K3125" s="19">
        <v>15960</v>
      </c>
      <c r="L3125" s="48">
        <f>DAY(Таблица14[[#This Row],[Д/проводки]])</f>
        <v>21</v>
      </c>
      <c r="M3125" s="48">
        <f>MONTH(Таблица14[[#This Row],[Д/проводки]])</f>
        <v>9</v>
      </c>
      <c r="N3125" s="48">
        <f>YEAR(Таблица14[[#This Row],[Д/проводки]])</f>
        <v>2017</v>
      </c>
    </row>
    <row r="3126" spans="1:14" x14ac:dyDescent="0.25">
      <c r="A3126" s="19">
        <v>2146048</v>
      </c>
      <c r="B3126" s="30" t="s">
        <v>2663</v>
      </c>
      <c r="C3126" s="131" t="s">
        <v>3205</v>
      </c>
      <c r="D3126" s="131">
        <v>13</v>
      </c>
      <c r="E3126" s="131" t="s">
        <v>3206</v>
      </c>
      <c r="F3126" s="48" t="s">
        <v>811</v>
      </c>
      <c r="G3126" s="19">
        <v>1002</v>
      </c>
      <c r="H3126" s="19">
        <v>2</v>
      </c>
      <c r="I3126" s="19">
        <v>1177.96</v>
      </c>
      <c r="J3126" s="38">
        <v>42999</v>
      </c>
      <c r="K3126" s="19">
        <v>1580</v>
      </c>
      <c r="L3126" s="48">
        <f>DAY(Таблица14[[#This Row],[Д/проводки]])</f>
        <v>21</v>
      </c>
      <c r="M3126" s="48">
        <f>MONTH(Таблица14[[#This Row],[Д/проводки]])</f>
        <v>9</v>
      </c>
      <c r="N3126" s="48">
        <f>YEAR(Таблица14[[#This Row],[Д/проводки]])</f>
        <v>2017</v>
      </c>
    </row>
    <row r="3127" spans="1:14" x14ac:dyDescent="0.25">
      <c r="A3127" s="19">
        <v>2146049</v>
      </c>
      <c r="B3127" s="30" t="s">
        <v>2710</v>
      </c>
      <c r="C3127" s="131" t="s">
        <v>3129</v>
      </c>
      <c r="D3127" s="131">
        <v>13</v>
      </c>
      <c r="E3127" s="131" t="s">
        <v>3206</v>
      </c>
      <c r="F3127" s="48" t="s">
        <v>811</v>
      </c>
      <c r="G3127" s="19">
        <v>1002</v>
      </c>
      <c r="H3127" s="19">
        <v>4</v>
      </c>
      <c r="I3127" s="19">
        <v>2355.92</v>
      </c>
      <c r="J3127" s="38">
        <v>42999</v>
      </c>
      <c r="K3127" s="19">
        <v>3160</v>
      </c>
      <c r="L3127" s="48">
        <f>DAY(Таблица14[[#This Row],[Д/проводки]])</f>
        <v>21</v>
      </c>
      <c r="M3127" s="48">
        <f>MONTH(Таблица14[[#This Row],[Д/проводки]])</f>
        <v>9</v>
      </c>
      <c r="N3127" s="48">
        <f>YEAR(Таблица14[[#This Row],[Д/проводки]])</f>
        <v>2017</v>
      </c>
    </row>
    <row r="3128" spans="1:14" x14ac:dyDescent="0.25">
      <c r="A3128" s="19">
        <v>12644823</v>
      </c>
      <c r="B3128" s="30" t="s">
        <v>3218</v>
      </c>
      <c r="C3128" s="131" t="s">
        <v>3218</v>
      </c>
      <c r="D3128" s="131" t="s">
        <v>3218</v>
      </c>
      <c r="E3128" s="131" t="s">
        <v>3218</v>
      </c>
      <c r="F3128" s="131" t="s">
        <v>3218</v>
      </c>
      <c r="G3128" s="19">
        <v>1002</v>
      </c>
      <c r="H3128" s="19">
        <v>4</v>
      </c>
      <c r="I3128" s="19">
        <v>11182.8</v>
      </c>
      <c r="J3128" s="38">
        <v>42999</v>
      </c>
      <c r="K3128" s="19">
        <v>14744</v>
      </c>
      <c r="L3128" s="48">
        <f>DAY(Таблица14[[#This Row],[Д/проводки]])</f>
        <v>21</v>
      </c>
      <c r="M3128" s="48">
        <f>MONTH(Таблица14[[#This Row],[Д/проводки]])</f>
        <v>9</v>
      </c>
      <c r="N3128" s="48">
        <f>YEAR(Таблица14[[#This Row],[Д/проводки]])</f>
        <v>2017</v>
      </c>
    </row>
    <row r="3129" spans="1:14" x14ac:dyDescent="0.25">
      <c r="A3129" s="19">
        <v>445811</v>
      </c>
      <c r="B3129" s="30" t="s">
        <v>921</v>
      </c>
      <c r="C3129" s="131" t="s">
        <v>3133</v>
      </c>
      <c r="D3129" s="131">
        <v>13</v>
      </c>
      <c r="E3129" s="131" t="s">
        <v>3206</v>
      </c>
      <c r="F3129" s="48" t="s">
        <v>811</v>
      </c>
      <c r="G3129" s="19">
        <v>1001</v>
      </c>
      <c r="H3129" s="19">
        <v>1</v>
      </c>
      <c r="I3129" s="19">
        <v>505.45</v>
      </c>
      <c r="J3129" s="38">
        <v>43000</v>
      </c>
      <c r="K3129" s="19">
        <v>790</v>
      </c>
      <c r="L3129" s="48">
        <f>DAY(Таблица14[[#This Row],[Д/проводки]])</f>
        <v>22</v>
      </c>
      <c r="M3129" s="48">
        <f>MONTH(Таблица14[[#This Row],[Д/проводки]])</f>
        <v>9</v>
      </c>
      <c r="N3129" s="48">
        <f>YEAR(Таблица14[[#This Row],[Д/проводки]])</f>
        <v>2017</v>
      </c>
    </row>
    <row r="3130" spans="1:14" x14ac:dyDescent="0.25">
      <c r="A3130" s="19">
        <v>12642642</v>
      </c>
      <c r="B3130" s="30" t="s">
        <v>3218</v>
      </c>
      <c r="C3130" s="131" t="s">
        <v>3218</v>
      </c>
      <c r="D3130" s="131" t="s">
        <v>3218</v>
      </c>
      <c r="E3130" s="131" t="s">
        <v>3218</v>
      </c>
      <c r="F3130" s="131" t="s">
        <v>3218</v>
      </c>
      <c r="G3130" s="19">
        <v>1001</v>
      </c>
      <c r="H3130" s="19">
        <v>4</v>
      </c>
      <c r="I3130" s="19">
        <v>4128.8</v>
      </c>
      <c r="J3130" s="38">
        <v>43000</v>
      </c>
      <c r="K3130" s="19">
        <v>5800</v>
      </c>
      <c r="L3130" s="48">
        <f>DAY(Таблица14[[#This Row],[Д/проводки]])</f>
        <v>22</v>
      </c>
      <c r="M3130" s="48">
        <f>MONTH(Таблица14[[#This Row],[Д/проводки]])</f>
        <v>9</v>
      </c>
      <c r="N3130" s="48">
        <f>YEAR(Таблица14[[#This Row],[Д/проводки]])</f>
        <v>2017</v>
      </c>
    </row>
    <row r="3131" spans="1:14" x14ac:dyDescent="0.25">
      <c r="A3131" s="19">
        <v>12650936</v>
      </c>
      <c r="B3131" s="30" t="s">
        <v>3218</v>
      </c>
      <c r="C3131" s="131" t="s">
        <v>3218</v>
      </c>
      <c r="D3131" s="131" t="s">
        <v>3218</v>
      </c>
      <c r="E3131" s="131" t="s">
        <v>3218</v>
      </c>
      <c r="F3131" s="131" t="s">
        <v>3218</v>
      </c>
      <c r="G3131" s="19">
        <v>1002</v>
      </c>
      <c r="H3131" s="19">
        <v>4</v>
      </c>
      <c r="I3131" s="19">
        <v>4915.2</v>
      </c>
      <c r="J3131" s="38">
        <v>43000</v>
      </c>
      <c r="K3131" s="19">
        <v>7946</v>
      </c>
      <c r="L3131" s="48">
        <f>DAY(Таблица14[[#This Row],[Д/проводки]])</f>
        <v>22</v>
      </c>
      <c r="M3131" s="48">
        <f>MONTH(Таблица14[[#This Row],[Д/проводки]])</f>
        <v>9</v>
      </c>
      <c r="N3131" s="48">
        <f>YEAR(Таблица14[[#This Row],[Д/проводки]])</f>
        <v>2017</v>
      </c>
    </row>
    <row r="3132" spans="1:14" x14ac:dyDescent="0.25">
      <c r="A3132" s="19">
        <v>445811</v>
      </c>
      <c r="B3132" s="30" t="s">
        <v>921</v>
      </c>
      <c r="C3132" s="131" t="s">
        <v>3133</v>
      </c>
      <c r="D3132" s="131">
        <v>13</v>
      </c>
      <c r="E3132" s="131" t="s">
        <v>3206</v>
      </c>
      <c r="F3132" s="48" t="s">
        <v>811</v>
      </c>
      <c r="G3132" s="19">
        <v>1001</v>
      </c>
      <c r="H3132" s="19">
        <v>1</v>
      </c>
      <c r="I3132" s="19">
        <v>505.45</v>
      </c>
      <c r="J3132" s="38">
        <v>43001</v>
      </c>
      <c r="K3132" s="19">
        <v>790</v>
      </c>
      <c r="L3132" s="48">
        <f>DAY(Таблица14[[#This Row],[Д/проводки]])</f>
        <v>23</v>
      </c>
      <c r="M3132" s="48">
        <f>MONTH(Таблица14[[#This Row],[Д/проводки]])</f>
        <v>9</v>
      </c>
      <c r="N3132" s="48">
        <f>YEAR(Таблица14[[#This Row],[Д/проводки]])</f>
        <v>2017</v>
      </c>
    </row>
    <row r="3133" spans="1:14" x14ac:dyDescent="0.25">
      <c r="A3133" s="19">
        <v>447822</v>
      </c>
      <c r="B3133" s="30" t="s">
        <v>926</v>
      </c>
      <c r="C3133" s="131" t="s">
        <v>927</v>
      </c>
      <c r="D3133" s="131">
        <v>14</v>
      </c>
      <c r="E3133" s="131" t="s">
        <v>2941</v>
      </c>
      <c r="F3133" s="48" t="s">
        <v>811</v>
      </c>
      <c r="G3133" s="19">
        <v>1001</v>
      </c>
      <c r="H3133" s="19">
        <v>4</v>
      </c>
      <c r="I3133" s="19">
        <v>2945.2</v>
      </c>
      <c r="J3133" s="38">
        <v>43001</v>
      </c>
      <c r="K3133" s="19">
        <v>3560</v>
      </c>
      <c r="L3133" s="48">
        <f>DAY(Таблица14[[#This Row],[Д/проводки]])</f>
        <v>23</v>
      </c>
      <c r="M3133" s="48">
        <f>MONTH(Таблица14[[#This Row],[Д/проводки]])</f>
        <v>9</v>
      </c>
      <c r="N3133" s="48">
        <f>YEAR(Таблица14[[#This Row],[Д/проводки]])</f>
        <v>2017</v>
      </c>
    </row>
    <row r="3134" spans="1:14" x14ac:dyDescent="0.25">
      <c r="A3134" s="19">
        <v>895248</v>
      </c>
      <c r="B3134" s="30" t="s">
        <v>902</v>
      </c>
      <c r="C3134" s="131" t="s">
        <v>899</v>
      </c>
      <c r="D3134" s="131">
        <v>14</v>
      </c>
      <c r="E3134" s="131" t="s">
        <v>2938</v>
      </c>
      <c r="F3134" s="48" t="s">
        <v>811</v>
      </c>
      <c r="G3134" s="19">
        <v>1001</v>
      </c>
      <c r="H3134" s="19">
        <v>4</v>
      </c>
      <c r="I3134" s="19">
        <v>3593.92</v>
      </c>
      <c r="J3134" s="38">
        <v>43001</v>
      </c>
      <c r="K3134" s="19">
        <v>5300</v>
      </c>
      <c r="L3134" s="48">
        <f>DAY(Таблица14[[#This Row],[Д/проводки]])</f>
        <v>23</v>
      </c>
      <c r="M3134" s="48">
        <f>MONTH(Таблица14[[#This Row],[Д/проводки]])</f>
        <v>9</v>
      </c>
      <c r="N3134" s="48">
        <f>YEAR(Таблица14[[#This Row],[Д/проводки]])</f>
        <v>2017</v>
      </c>
    </row>
    <row r="3135" spans="1:14" x14ac:dyDescent="0.25">
      <c r="A3135" s="19">
        <v>2039700</v>
      </c>
      <c r="B3135" s="30" t="s">
        <v>1035</v>
      </c>
      <c r="C3135" s="131" t="s">
        <v>2963</v>
      </c>
      <c r="D3135" s="131">
        <v>15</v>
      </c>
      <c r="E3135" s="131" t="s">
        <v>2937</v>
      </c>
      <c r="F3135" s="48" t="s">
        <v>811</v>
      </c>
      <c r="G3135" s="19">
        <v>1001</v>
      </c>
      <c r="H3135" s="19">
        <v>4</v>
      </c>
      <c r="I3135" s="19">
        <v>4179.8</v>
      </c>
      <c r="J3135" s="38">
        <v>43001</v>
      </c>
      <c r="K3135" s="19">
        <v>5908</v>
      </c>
      <c r="L3135" s="48">
        <f>DAY(Таблица14[[#This Row],[Д/проводки]])</f>
        <v>23</v>
      </c>
      <c r="M3135" s="48">
        <f>MONTH(Таблица14[[#This Row],[Д/проводки]])</f>
        <v>9</v>
      </c>
      <c r="N3135" s="48">
        <f>YEAR(Таблица14[[#This Row],[Д/проводки]])</f>
        <v>2017</v>
      </c>
    </row>
    <row r="3136" spans="1:14" x14ac:dyDescent="0.25">
      <c r="A3136" s="19">
        <v>2146049</v>
      </c>
      <c r="B3136" s="30" t="s">
        <v>2710</v>
      </c>
      <c r="C3136" s="131" t="s">
        <v>3129</v>
      </c>
      <c r="D3136" s="131">
        <v>13</v>
      </c>
      <c r="E3136" s="131" t="s">
        <v>3206</v>
      </c>
      <c r="F3136" s="48" t="s">
        <v>811</v>
      </c>
      <c r="G3136" s="19">
        <v>1001</v>
      </c>
      <c r="H3136" s="19">
        <v>2</v>
      </c>
      <c r="I3136" s="19">
        <v>1183.1199999999999</v>
      </c>
      <c r="J3136" s="38">
        <v>43001</v>
      </c>
      <c r="K3136" s="19">
        <v>1580</v>
      </c>
      <c r="L3136" s="48">
        <f>DAY(Таблица14[[#This Row],[Д/проводки]])</f>
        <v>23</v>
      </c>
      <c r="M3136" s="48">
        <f>MONTH(Таблица14[[#This Row],[Д/проводки]])</f>
        <v>9</v>
      </c>
      <c r="N3136" s="48">
        <f>YEAR(Таблица14[[#This Row],[Д/проводки]])</f>
        <v>2017</v>
      </c>
    </row>
    <row r="3137" spans="1:14" x14ac:dyDescent="0.25">
      <c r="A3137" s="19">
        <v>2146071</v>
      </c>
      <c r="B3137" s="30" t="s">
        <v>2665</v>
      </c>
      <c r="C3137" s="131" t="s">
        <v>927</v>
      </c>
      <c r="D3137" s="131">
        <v>14</v>
      </c>
      <c r="E3137" s="131" t="s">
        <v>2941</v>
      </c>
      <c r="F3137" s="48" t="s">
        <v>811</v>
      </c>
      <c r="G3137" s="19">
        <v>1001</v>
      </c>
      <c r="H3137" s="19">
        <v>13</v>
      </c>
      <c r="I3137" s="19">
        <v>8224.84</v>
      </c>
      <c r="J3137" s="38">
        <v>43001</v>
      </c>
      <c r="K3137" s="19">
        <v>11570</v>
      </c>
      <c r="L3137" s="48">
        <f>DAY(Таблица14[[#This Row],[Д/проводки]])</f>
        <v>23</v>
      </c>
      <c r="M3137" s="48">
        <f>MONTH(Таблица14[[#This Row],[Д/проводки]])</f>
        <v>9</v>
      </c>
      <c r="N3137" s="48">
        <f>YEAR(Таблица14[[#This Row],[Д/проводки]])</f>
        <v>2017</v>
      </c>
    </row>
    <row r="3138" spans="1:14" x14ac:dyDescent="0.25">
      <c r="A3138" s="19">
        <v>876259</v>
      </c>
      <c r="B3138" s="30" t="s">
        <v>887</v>
      </c>
      <c r="C3138" s="131" t="s">
        <v>2954</v>
      </c>
      <c r="D3138" s="131">
        <v>15</v>
      </c>
      <c r="E3138" s="131" t="s">
        <v>2937</v>
      </c>
      <c r="F3138" s="48" t="s">
        <v>811</v>
      </c>
      <c r="G3138" s="19">
        <v>1002</v>
      </c>
      <c r="H3138" s="19">
        <v>3</v>
      </c>
      <c r="I3138" s="19">
        <v>3032.66</v>
      </c>
      <c r="J3138" s="38">
        <v>43001</v>
      </c>
      <c r="K3138" s="19">
        <v>4461</v>
      </c>
      <c r="L3138" s="48">
        <f>DAY(Таблица14[[#This Row],[Д/проводки]])</f>
        <v>23</v>
      </c>
      <c r="M3138" s="48">
        <f>MONTH(Таблица14[[#This Row],[Д/проводки]])</f>
        <v>9</v>
      </c>
      <c r="N3138" s="48">
        <f>YEAR(Таблица14[[#This Row],[Д/проводки]])</f>
        <v>2017</v>
      </c>
    </row>
    <row r="3139" spans="1:14" x14ac:dyDescent="0.25">
      <c r="A3139" s="19">
        <v>940253</v>
      </c>
      <c r="B3139" s="30" t="s">
        <v>888</v>
      </c>
      <c r="C3139" s="131" t="s">
        <v>2954</v>
      </c>
      <c r="D3139" s="131">
        <v>15</v>
      </c>
      <c r="E3139" s="131" t="s">
        <v>2937</v>
      </c>
      <c r="F3139" s="48" t="s">
        <v>811</v>
      </c>
      <c r="G3139" s="19">
        <v>1002</v>
      </c>
      <c r="H3139" s="19">
        <v>1</v>
      </c>
      <c r="I3139" s="19">
        <v>1054.44</v>
      </c>
      <c r="J3139" s="38">
        <v>43001</v>
      </c>
      <c r="K3139" s="19">
        <v>1555</v>
      </c>
      <c r="L3139" s="48">
        <f>DAY(Таблица14[[#This Row],[Д/проводки]])</f>
        <v>23</v>
      </c>
      <c r="M3139" s="48">
        <f>MONTH(Таблица14[[#This Row],[Д/проводки]])</f>
        <v>9</v>
      </c>
      <c r="N3139" s="48">
        <f>YEAR(Таблица14[[#This Row],[Д/проводки]])</f>
        <v>2017</v>
      </c>
    </row>
    <row r="3140" spans="1:14" x14ac:dyDescent="0.25">
      <c r="A3140" s="19">
        <v>2146071</v>
      </c>
      <c r="B3140" s="30" t="s">
        <v>2665</v>
      </c>
      <c r="C3140" s="131" t="s">
        <v>927</v>
      </c>
      <c r="D3140" s="131">
        <v>14</v>
      </c>
      <c r="E3140" s="131" t="s">
        <v>2941</v>
      </c>
      <c r="F3140" s="48" t="s">
        <v>811</v>
      </c>
      <c r="G3140" s="19">
        <v>1002</v>
      </c>
      <c r="H3140" s="19">
        <v>4</v>
      </c>
      <c r="I3140" s="19">
        <v>2542.36</v>
      </c>
      <c r="J3140" s="38">
        <v>43001</v>
      </c>
      <c r="K3140" s="19">
        <v>3560</v>
      </c>
      <c r="L3140" s="48">
        <f>DAY(Таблица14[[#This Row],[Д/проводки]])</f>
        <v>23</v>
      </c>
      <c r="M3140" s="48">
        <f>MONTH(Таблица14[[#This Row],[Д/проводки]])</f>
        <v>9</v>
      </c>
      <c r="N3140" s="48">
        <f>YEAR(Таблица14[[#This Row],[Д/проводки]])</f>
        <v>2017</v>
      </c>
    </row>
    <row r="3141" spans="1:14" x14ac:dyDescent="0.25">
      <c r="A3141" s="19">
        <v>408943</v>
      </c>
      <c r="B3141" s="30" t="s">
        <v>412</v>
      </c>
      <c r="C3141" s="131" t="s">
        <v>918</v>
      </c>
      <c r="D3141" s="131">
        <v>16</v>
      </c>
      <c r="E3141" s="131" t="s">
        <v>2970</v>
      </c>
      <c r="F3141" s="48" t="s">
        <v>810</v>
      </c>
      <c r="G3141" s="19">
        <v>1002</v>
      </c>
      <c r="H3141" s="19">
        <v>4</v>
      </c>
      <c r="I3141" s="19">
        <v>10866.84</v>
      </c>
      <c r="J3141" s="38">
        <v>43002</v>
      </c>
      <c r="K3141" s="19">
        <v>15960</v>
      </c>
      <c r="L3141" s="48">
        <f>DAY(Таблица14[[#This Row],[Д/проводки]])</f>
        <v>24</v>
      </c>
      <c r="M3141" s="48">
        <f>MONTH(Таблица14[[#This Row],[Д/проводки]])</f>
        <v>9</v>
      </c>
      <c r="N3141" s="48">
        <f>YEAR(Таблица14[[#This Row],[Д/проводки]])</f>
        <v>2017</v>
      </c>
    </row>
    <row r="3142" spans="1:14" x14ac:dyDescent="0.25">
      <c r="A3142" s="19">
        <v>12651706</v>
      </c>
      <c r="B3142" s="30" t="s">
        <v>3218</v>
      </c>
      <c r="C3142" s="131" t="s">
        <v>3218</v>
      </c>
      <c r="D3142" s="131" t="s">
        <v>3218</v>
      </c>
      <c r="E3142" s="131" t="s">
        <v>3218</v>
      </c>
      <c r="F3142" s="131" t="s">
        <v>3218</v>
      </c>
      <c r="G3142" s="19">
        <v>1002</v>
      </c>
      <c r="H3142" s="19">
        <v>4</v>
      </c>
      <c r="I3142" s="19">
        <v>3559.2</v>
      </c>
      <c r="J3142" s="38">
        <v>43002</v>
      </c>
      <c r="K3142" s="19">
        <v>5756</v>
      </c>
      <c r="L3142" s="48">
        <f>DAY(Таблица14[[#This Row],[Д/проводки]])</f>
        <v>24</v>
      </c>
      <c r="M3142" s="48">
        <f>MONTH(Таблица14[[#This Row],[Д/проводки]])</f>
        <v>9</v>
      </c>
      <c r="N3142" s="48">
        <f>YEAR(Таблица14[[#This Row],[Д/проводки]])</f>
        <v>2017</v>
      </c>
    </row>
    <row r="3143" spans="1:14" x14ac:dyDescent="0.25">
      <c r="A3143" s="19">
        <v>675814</v>
      </c>
      <c r="B3143" s="30" t="s">
        <v>570</v>
      </c>
      <c r="C3143" s="131" t="s">
        <v>3188</v>
      </c>
      <c r="D3143" s="131">
        <v>15</v>
      </c>
      <c r="E3143" s="131" t="s">
        <v>2949</v>
      </c>
      <c r="F3143" s="48" t="s">
        <v>810</v>
      </c>
      <c r="G3143" s="19">
        <v>1002</v>
      </c>
      <c r="H3143" s="19">
        <v>4</v>
      </c>
      <c r="I3143" s="19">
        <v>8288.1200000000008</v>
      </c>
      <c r="J3143" s="38">
        <v>43003</v>
      </c>
      <c r="K3143" s="19">
        <v>13160</v>
      </c>
      <c r="L3143" s="48">
        <f>DAY(Таблица14[[#This Row],[Д/проводки]])</f>
        <v>25</v>
      </c>
      <c r="M3143" s="48">
        <f>MONTH(Таблица14[[#This Row],[Д/проводки]])</f>
        <v>9</v>
      </c>
      <c r="N3143" s="48">
        <f>YEAR(Таблица14[[#This Row],[Д/проводки]])</f>
        <v>2017</v>
      </c>
    </row>
    <row r="3144" spans="1:14" x14ac:dyDescent="0.25">
      <c r="A3144" s="19">
        <v>487232</v>
      </c>
      <c r="B3144" s="30" t="s">
        <v>921</v>
      </c>
      <c r="C3144" s="131" t="s">
        <v>3133</v>
      </c>
      <c r="D3144" s="131">
        <v>13</v>
      </c>
      <c r="E3144" s="131" t="s">
        <v>3206</v>
      </c>
      <c r="F3144" s="48" t="s">
        <v>811</v>
      </c>
      <c r="G3144" s="19">
        <v>1001</v>
      </c>
      <c r="H3144" s="19">
        <v>4</v>
      </c>
      <c r="I3144" s="19">
        <v>2107.16</v>
      </c>
      <c r="J3144" s="38">
        <v>43004</v>
      </c>
      <c r="K3144" s="19">
        <v>3160</v>
      </c>
      <c r="L3144" s="48">
        <f>DAY(Таблица14[[#This Row],[Д/проводки]])</f>
        <v>26</v>
      </c>
      <c r="M3144" s="48">
        <f>MONTH(Таблица14[[#This Row],[Д/проводки]])</f>
        <v>9</v>
      </c>
      <c r="N3144" s="48">
        <f>YEAR(Таблица14[[#This Row],[Д/проводки]])</f>
        <v>2017</v>
      </c>
    </row>
    <row r="3145" spans="1:14" x14ac:dyDescent="0.25">
      <c r="A3145" s="19">
        <v>2039696</v>
      </c>
      <c r="B3145" s="30" t="s">
        <v>1028</v>
      </c>
      <c r="C3145" s="131" t="s">
        <v>3016</v>
      </c>
      <c r="D3145" s="131">
        <v>15</v>
      </c>
      <c r="E3145" s="131" t="s">
        <v>2946</v>
      </c>
      <c r="F3145" s="48" t="s">
        <v>811</v>
      </c>
      <c r="G3145" s="19">
        <v>1001</v>
      </c>
      <c r="H3145" s="19">
        <v>2</v>
      </c>
      <c r="I3145" s="19">
        <v>2826.2</v>
      </c>
      <c r="J3145" s="38">
        <v>43004</v>
      </c>
      <c r="K3145" s="19">
        <v>2346</v>
      </c>
      <c r="L3145" s="48">
        <f>DAY(Таблица14[[#This Row],[Д/проводки]])</f>
        <v>26</v>
      </c>
      <c r="M3145" s="48">
        <f>MONTH(Таблица14[[#This Row],[Д/проводки]])</f>
        <v>9</v>
      </c>
      <c r="N3145" s="48">
        <f>YEAR(Таблица14[[#This Row],[Д/проводки]])</f>
        <v>2017</v>
      </c>
    </row>
    <row r="3146" spans="1:14" x14ac:dyDescent="0.25">
      <c r="A3146" s="19">
        <v>12650368</v>
      </c>
      <c r="B3146" s="30" t="s">
        <v>3218</v>
      </c>
      <c r="C3146" s="131" t="s">
        <v>3218</v>
      </c>
      <c r="D3146" s="131" t="s">
        <v>3218</v>
      </c>
      <c r="E3146" s="131" t="s">
        <v>3218</v>
      </c>
      <c r="F3146" s="131" t="s">
        <v>3218</v>
      </c>
      <c r="G3146" s="19">
        <v>1001</v>
      </c>
      <c r="H3146" s="19">
        <v>4</v>
      </c>
      <c r="I3146" s="19">
        <v>13260.8</v>
      </c>
      <c r="J3146" s="38">
        <v>43004</v>
      </c>
      <c r="K3146" s="19">
        <v>17484</v>
      </c>
      <c r="L3146" s="48">
        <f>DAY(Таблица14[[#This Row],[Д/проводки]])</f>
        <v>26</v>
      </c>
      <c r="M3146" s="48">
        <f>MONTH(Таблица14[[#This Row],[Д/проводки]])</f>
        <v>9</v>
      </c>
      <c r="N3146" s="48">
        <f>YEAR(Таблица14[[#This Row],[Д/проводки]])</f>
        <v>2017</v>
      </c>
    </row>
    <row r="3147" spans="1:14" x14ac:dyDescent="0.25">
      <c r="A3147" s="19">
        <v>2146049</v>
      </c>
      <c r="B3147" s="30" t="s">
        <v>2710</v>
      </c>
      <c r="C3147" s="131" t="s">
        <v>3129</v>
      </c>
      <c r="D3147" s="131">
        <v>13</v>
      </c>
      <c r="E3147" s="131" t="s">
        <v>3206</v>
      </c>
      <c r="F3147" s="48" t="s">
        <v>811</v>
      </c>
      <c r="G3147" s="19">
        <v>1001</v>
      </c>
      <c r="H3147" s="19">
        <v>1</v>
      </c>
      <c r="I3147" s="19">
        <v>591.55999999999995</v>
      </c>
      <c r="J3147" s="38">
        <v>43005</v>
      </c>
      <c r="K3147" s="19">
        <v>790</v>
      </c>
      <c r="L3147" s="48">
        <f>DAY(Таблица14[[#This Row],[Д/проводки]])</f>
        <v>27</v>
      </c>
      <c r="M3147" s="48">
        <f>MONTH(Таблица14[[#This Row],[Д/проводки]])</f>
        <v>9</v>
      </c>
      <c r="N3147" s="48">
        <f>YEAR(Таблица14[[#This Row],[Д/проводки]])</f>
        <v>2017</v>
      </c>
    </row>
    <row r="3148" spans="1:14" x14ac:dyDescent="0.25">
      <c r="A3148" s="19">
        <v>2146049</v>
      </c>
      <c r="B3148" s="30" t="s">
        <v>2710</v>
      </c>
      <c r="C3148" s="131" t="s">
        <v>3129</v>
      </c>
      <c r="D3148" s="131">
        <v>13</v>
      </c>
      <c r="E3148" s="131" t="s">
        <v>3206</v>
      </c>
      <c r="F3148" s="48" t="s">
        <v>811</v>
      </c>
      <c r="G3148" s="19">
        <v>1001</v>
      </c>
      <c r="H3148" s="19">
        <v>4</v>
      </c>
      <c r="I3148" s="19">
        <v>2366.2399999999998</v>
      </c>
      <c r="J3148" s="38">
        <v>43006</v>
      </c>
      <c r="K3148" s="19">
        <v>3160</v>
      </c>
      <c r="L3148" s="48">
        <f>DAY(Таблица14[[#This Row],[Д/проводки]])</f>
        <v>28</v>
      </c>
      <c r="M3148" s="48">
        <f>MONTH(Таблица14[[#This Row],[Д/проводки]])</f>
        <v>9</v>
      </c>
      <c r="N3148" s="48">
        <f>YEAR(Таблица14[[#This Row],[Д/проводки]])</f>
        <v>2017</v>
      </c>
    </row>
    <row r="3149" spans="1:14" x14ac:dyDescent="0.25">
      <c r="A3149" s="19">
        <v>2164755</v>
      </c>
      <c r="B3149" s="30" t="s">
        <v>2846</v>
      </c>
      <c r="C3149" s="131" t="s">
        <v>3156</v>
      </c>
      <c r="D3149" s="131">
        <v>14</v>
      </c>
      <c r="E3149" s="131" t="s">
        <v>2938</v>
      </c>
      <c r="F3149" s="48" t="s">
        <v>811</v>
      </c>
      <c r="G3149" s="19">
        <v>1001</v>
      </c>
      <c r="H3149" s="19">
        <v>4</v>
      </c>
      <c r="I3149" s="19">
        <v>3559.32</v>
      </c>
      <c r="J3149" s="38">
        <v>43006</v>
      </c>
      <c r="K3149" s="19">
        <v>5300</v>
      </c>
      <c r="L3149" s="48">
        <f>DAY(Таблица14[[#This Row],[Д/проводки]])</f>
        <v>28</v>
      </c>
      <c r="M3149" s="48">
        <f>MONTH(Таблица14[[#This Row],[Д/проводки]])</f>
        <v>9</v>
      </c>
      <c r="N3149" s="48">
        <f>YEAR(Таблица14[[#This Row],[Д/проводки]])</f>
        <v>2017</v>
      </c>
    </row>
    <row r="3150" spans="1:14" x14ac:dyDescent="0.25">
      <c r="A3150" s="19">
        <v>2164791</v>
      </c>
      <c r="B3150" s="30" t="s">
        <v>2852</v>
      </c>
      <c r="C3150" s="131" t="s">
        <v>3128</v>
      </c>
      <c r="D3150" s="131">
        <v>16</v>
      </c>
      <c r="E3150" s="131" t="s">
        <v>2950</v>
      </c>
      <c r="F3150" s="48" t="s">
        <v>811</v>
      </c>
      <c r="G3150" s="19">
        <v>1001</v>
      </c>
      <c r="H3150" s="19">
        <v>4</v>
      </c>
      <c r="I3150" s="19">
        <v>4915.24</v>
      </c>
      <c r="J3150" s="38">
        <v>43006</v>
      </c>
      <c r="K3150" s="19">
        <v>7320</v>
      </c>
      <c r="L3150" s="48">
        <f>DAY(Таблица14[[#This Row],[Д/проводки]])</f>
        <v>28</v>
      </c>
      <c r="M3150" s="48">
        <f>MONTH(Таблица14[[#This Row],[Д/проводки]])</f>
        <v>9</v>
      </c>
      <c r="N3150" s="48">
        <f>YEAR(Таблица14[[#This Row],[Д/проводки]])</f>
        <v>2017</v>
      </c>
    </row>
    <row r="3151" spans="1:14" x14ac:dyDescent="0.25">
      <c r="A3151" s="19">
        <v>408943</v>
      </c>
      <c r="B3151" s="30" t="s">
        <v>412</v>
      </c>
      <c r="C3151" s="131" t="s">
        <v>918</v>
      </c>
      <c r="D3151" s="131">
        <v>16</v>
      </c>
      <c r="E3151" s="131" t="s">
        <v>2970</v>
      </c>
      <c r="F3151" s="48" t="s">
        <v>810</v>
      </c>
      <c r="G3151" s="19">
        <v>1002</v>
      </c>
      <c r="H3151" s="19">
        <v>1</v>
      </c>
      <c r="I3151" s="19">
        <v>2711.86</v>
      </c>
      <c r="J3151" s="38">
        <v>43006</v>
      </c>
      <c r="K3151" s="19">
        <v>3990</v>
      </c>
      <c r="L3151" s="48">
        <f>DAY(Таблица14[[#This Row],[Д/проводки]])</f>
        <v>28</v>
      </c>
      <c r="M3151" s="48">
        <f>MONTH(Таблица14[[#This Row],[Д/проводки]])</f>
        <v>9</v>
      </c>
      <c r="N3151" s="48">
        <f>YEAR(Таблица14[[#This Row],[Д/проводки]])</f>
        <v>2017</v>
      </c>
    </row>
    <row r="3152" spans="1:14" x14ac:dyDescent="0.25">
      <c r="A3152" s="19">
        <v>2146071</v>
      </c>
      <c r="B3152" s="30" t="s">
        <v>2665</v>
      </c>
      <c r="C3152" s="131" t="s">
        <v>927</v>
      </c>
      <c r="D3152" s="131">
        <v>14</v>
      </c>
      <c r="E3152" s="131" t="s">
        <v>2941</v>
      </c>
      <c r="F3152" s="48" t="s">
        <v>811</v>
      </c>
      <c r="G3152" s="19">
        <v>1002</v>
      </c>
      <c r="H3152" s="19">
        <v>4</v>
      </c>
      <c r="I3152" s="19">
        <v>2542.36</v>
      </c>
      <c r="J3152" s="38">
        <v>43006</v>
      </c>
      <c r="K3152" s="19">
        <v>3560</v>
      </c>
      <c r="L3152" s="48">
        <f>DAY(Таблица14[[#This Row],[Д/проводки]])</f>
        <v>28</v>
      </c>
      <c r="M3152" s="48">
        <f>MONTH(Таблица14[[#This Row],[Д/проводки]])</f>
        <v>9</v>
      </c>
      <c r="N3152" s="48">
        <f>YEAR(Таблица14[[#This Row],[Д/проводки]])</f>
        <v>2017</v>
      </c>
    </row>
    <row r="3153" spans="1:14" x14ac:dyDescent="0.25">
      <c r="A3153" s="19">
        <v>12648879</v>
      </c>
      <c r="B3153" s="30" t="s">
        <v>3218</v>
      </c>
      <c r="C3153" s="131" t="s">
        <v>3218</v>
      </c>
      <c r="D3153" s="131" t="s">
        <v>3218</v>
      </c>
      <c r="E3153" s="131" t="s">
        <v>3218</v>
      </c>
      <c r="F3153" s="131" t="s">
        <v>3218</v>
      </c>
      <c r="G3153" s="19">
        <v>1002</v>
      </c>
      <c r="H3153" s="19">
        <v>4</v>
      </c>
      <c r="I3153" s="19">
        <v>16060</v>
      </c>
      <c r="J3153" s="38">
        <v>43006</v>
      </c>
      <c r="K3153" s="19">
        <v>18400</v>
      </c>
      <c r="L3153" s="48">
        <f>DAY(Таблица14[[#This Row],[Д/проводки]])</f>
        <v>28</v>
      </c>
      <c r="M3153" s="48">
        <f>MONTH(Таблица14[[#This Row],[Д/проводки]])</f>
        <v>9</v>
      </c>
      <c r="N3153" s="48">
        <f>YEAR(Таблица14[[#This Row],[Д/проводки]])</f>
        <v>2017</v>
      </c>
    </row>
    <row r="3154" spans="1:14" x14ac:dyDescent="0.25">
      <c r="A3154" s="19">
        <v>12655464</v>
      </c>
      <c r="B3154" s="30" t="s">
        <v>3218</v>
      </c>
      <c r="C3154" s="131" t="s">
        <v>3218</v>
      </c>
      <c r="D3154" s="131" t="s">
        <v>3218</v>
      </c>
      <c r="E3154" s="131" t="s">
        <v>3218</v>
      </c>
      <c r="F3154" s="131" t="s">
        <v>3218</v>
      </c>
      <c r="G3154" s="19">
        <v>1002</v>
      </c>
      <c r="H3154" s="19">
        <v>3</v>
      </c>
      <c r="I3154" s="19">
        <v>3465</v>
      </c>
      <c r="J3154" s="38">
        <v>43006</v>
      </c>
      <c r="K3154" s="19">
        <v>4749</v>
      </c>
      <c r="L3154" s="48">
        <f>DAY(Таблица14[[#This Row],[Д/проводки]])</f>
        <v>28</v>
      </c>
      <c r="M3154" s="48">
        <f>MONTH(Таблица14[[#This Row],[Д/проводки]])</f>
        <v>9</v>
      </c>
      <c r="N3154" s="48">
        <f>YEAR(Таблица14[[#This Row],[Д/проводки]])</f>
        <v>2017</v>
      </c>
    </row>
    <row r="3155" spans="1:14" x14ac:dyDescent="0.25">
      <c r="A3155" s="19">
        <v>2146049</v>
      </c>
      <c r="B3155" s="30" t="s">
        <v>2710</v>
      </c>
      <c r="C3155" s="131" t="s">
        <v>3129</v>
      </c>
      <c r="D3155" s="131">
        <v>13</v>
      </c>
      <c r="E3155" s="131" t="s">
        <v>3206</v>
      </c>
      <c r="F3155" s="48" t="s">
        <v>811</v>
      </c>
      <c r="G3155" s="19">
        <v>1001</v>
      </c>
      <c r="H3155" s="19">
        <v>1</v>
      </c>
      <c r="I3155" s="19">
        <v>591.55999999999995</v>
      </c>
      <c r="J3155" s="38">
        <v>43007</v>
      </c>
      <c r="K3155" s="19">
        <v>790</v>
      </c>
      <c r="L3155" s="48">
        <f>DAY(Таблица14[[#This Row],[Д/проводки]])</f>
        <v>29</v>
      </c>
      <c r="M3155" s="48">
        <f>MONTH(Таблица14[[#This Row],[Д/проводки]])</f>
        <v>9</v>
      </c>
      <c r="N3155" s="48">
        <f>YEAR(Таблица14[[#This Row],[Д/проводки]])</f>
        <v>2017</v>
      </c>
    </row>
    <row r="3156" spans="1:14" x14ac:dyDescent="0.25">
      <c r="A3156" s="19">
        <v>2164757</v>
      </c>
      <c r="B3156" s="30" t="s">
        <v>2848</v>
      </c>
      <c r="C3156" s="131" t="s">
        <v>904</v>
      </c>
      <c r="D3156" s="131">
        <v>14</v>
      </c>
      <c r="E3156" s="131" t="s">
        <v>2938</v>
      </c>
      <c r="F3156" s="48" t="s">
        <v>811</v>
      </c>
      <c r="G3156" s="19">
        <v>1001</v>
      </c>
      <c r="H3156" s="19">
        <v>4</v>
      </c>
      <c r="I3156" s="19">
        <v>3559.32</v>
      </c>
      <c r="J3156" s="38">
        <v>43007</v>
      </c>
      <c r="K3156" s="19">
        <v>5300</v>
      </c>
      <c r="L3156" s="48">
        <f>DAY(Таблица14[[#This Row],[Д/проводки]])</f>
        <v>29</v>
      </c>
      <c r="M3156" s="48">
        <f>MONTH(Таблица14[[#This Row],[Д/проводки]])</f>
        <v>9</v>
      </c>
      <c r="N3156" s="48">
        <f>YEAR(Таблица14[[#This Row],[Д/проводки]])</f>
        <v>2017</v>
      </c>
    </row>
    <row r="3157" spans="1:14" x14ac:dyDescent="0.25">
      <c r="A3157" s="19">
        <v>12659337</v>
      </c>
      <c r="B3157" s="30" t="s">
        <v>3218</v>
      </c>
      <c r="C3157" s="131" t="s">
        <v>3218</v>
      </c>
      <c r="D3157" s="131" t="s">
        <v>3218</v>
      </c>
      <c r="E3157" s="131" t="s">
        <v>3218</v>
      </c>
      <c r="F3157" s="131" t="s">
        <v>3218</v>
      </c>
      <c r="G3157" s="19">
        <v>1001</v>
      </c>
      <c r="H3157" s="19">
        <v>4</v>
      </c>
      <c r="I3157" s="19">
        <v>15793.2</v>
      </c>
      <c r="J3157" s="38">
        <v>43007</v>
      </c>
      <c r="K3157" s="19">
        <v>20820</v>
      </c>
      <c r="L3157" s="48">
        <f>DAY(Таблица14[[#This Row],[Д/проводки]])</f>
        <v>29</v>
      </c>
      <c r="M3157" s="48">
        <f>MONTH(Таблица14[[#This Row],[Д/проводки]])</f>
        <v>9</v>
      </c>
      <c r="N3157" s="48">
        <f>YEAR(Таблица14[[#This Row],[Д/проводки]])</f>
        <v>2017</v>
      </c>
    </row>
    <row r="3158" spans="1:14" x14ac:dyDescent="0.25">
      <c r="A3158" s="19">
        <v>948234</v>
      </c>
      <c r="B3158" s="30" t="s">
        <v>179</v>
      </c>
      <c r="C3158" s="131" t="s">
        <v>2954</v>
      </c>
      <c r="D3158" s="131">
        <v>15</v>
      </c>
      <c r="E3158" s="131" t="s">
        <v>2937</v>
      </c>
      <c r="F3158" s="48" t="s">
        <v>810</v>
      </c>
      <c r="G3158" s="19">
        <v>1002</v>
      </c>
      <c r="H3158" s="19">
        <v>4</v>
      </c>
      <c r="I3158" s="19">
        <v>8591.6200000000008</v>
      </c>
      <c r="J3158" s="38">
        <v>43007</v>
      </c>
      <c r="K3158" s="19">
        <v>12173</v>
      </c>
      <c r="L3158" s="48">
        <f>DAY(Таблица14[[#This Row],[Д/проводки]])</f>
        <v>29</v>
      </c>
      <c r="M3158" s="48">
        <f>MONTH(Таблица14[[#This Row],[Д/проводки]])</f>
        <v>9</v>
      </c>
      <c r="N3158" s="48">
        <f>YEAR(Таблица14[[#This Row],[Д/проводки]])</f>
        <v>2017</v>
      </c>
    </row>
    <row r="3159" spans="1:14" x14ac:dyDescent="0.25">
      <c r="A3159" s="19">
        <v>2146071</v>
      </c>
      <c r="B3159" s="30" t="s">
        <v>2665</v>
      </c>
      <c r="C3159" s="131" t="s">
        <v>927</v>
      </c>
      <c r="D3159" s="131">
        <v>14</v>
      </c>
      <c r="E3159" s="131" t="s">
        <v>2941</v>
      </c>
      <c r="F3159" s="48" t="s">
        <v>811</v>
      </c>
      <c r="G3159" s="19">
        <v>1002</v>
      </c>
      <c r="H3159" s="19">
        <v>4</v>
      </c>
      <c r="I3159" s="19">
        <v>2542.36</v>
      </c>
      <c r="J3159" s="38">
        <v>43007</v>
      </c>
      <c r="K3159" s="19">
        <v>3560</v>
      </c>
      <c r="L3159" s="48">
        <f>DAY(Таблица14[[#This Row],[Д/проводки]])</f>
        <v>29</v>
      </c>
      <c r="M3159" s="48">
        <f>MONTH(Таблица14[[#This Row],[Д/проводки]])</f>
        <v>9</v>
      </c>
      <c r="N3159" s="48">
        <f>YEAR(Таблица14[[#This Row],[Д/проводки]])</f>
        <v>2017</v>
      </c>
    </row>
    <row r="3160" spans="1:14" x14ac:dyDescent="0.25">
      <c r="A3160" s="19">
        <v>12651202</v>
      </c>
      <c r="B3160" s="30" t="s">
        <v>3218</v>
      </c>
      <c r="C3160" s="131" t="s">
        <v>3218</v>
      </c>
      <c r="D3160" s="131" t="s">
        <v>3218</v>
      </c>
      <c r="E3160" s="131" t="s">
        <v>3218</v>
      </c>
      <c r="F3160" s="131" t="s">
        <v>3218</v>
      </c>
      <c r="G3160" s="19">
        <v>1002</v>
      </c>
      <c r="H3160" s="19">
        <v>4</v>
      </c>
      <c r="I3160" s="19">
        <v>8784</v>
      </c>
      <c r="J3160" s="38">
        <v>43007</v>
      </c>
      <c r="K3160" s="19">
        <v>10248</v>
      </c>
      <c r="L3160" s="48">
        <f>DAY(Таблица14[[#This Row],[Д/проводки]])</f>
        <v>29</v>
      </c>
      <c r="M3160" s="48">
        <f>MONTH(Таблица14[[#This Row],[Д/проводки]])</f>
        <v>9</v>
      </c>
      <c r="N3160" s="48">
        <f>YEAR(Таблица14[[#This Row],[Д/проводки]])</f>
        <v>2017</v>
      </c>
    </row>
    <row r="3161" spans="1:14" x14ac:dyDescent="0.25">
      <c r="A3161" s="19">
        <v>12653284</v>
      </c>
      <c r="B3161" s="30" t="s">
        <v>3218</v>
      </c>
      <c r="C3161" s="131" t="s">
        <v>3218</v>
      </c>
      <c r="D3161" s="131" t="s">
        <v>3218</v>
      </c>
      <c r="E3161" s="131" t="s">
        <v>3218</v>
      </c>
      <c r="F3161" s="131" t="s">
        <v>3218</v>
      </c>
      <c r="G3161" s="19">
        <v>1002</v>
      </c>
      <c r="H3161" s="19">
        <v>4</v>
      </c>
      <c r="I3161" s="19">
        <v>5588</v>
      </c>
      <c r="J3161" s="38">
        <v>43007</v>
      </c>
      <c r="K3161" s="19">
        <v>6440</v>
      </c>
      <c r="L3161" s="48">
        <f>DAY(Таблица14[[#This Row],[Д/проводки]])</f>
        <v>29</v>
      </c>
      <c r="M3161" s="48">
        <f>MONTH(Таблица14[[#This Row],[Д/проводки]])</f>
        <v>9</v>
      </c>
      <c r="N3161" s="48">
        <f>YEAR(Таблица14[[#This Row],[Д/проводки]])</f>
        <v>2017</v>
      </c>
    </row>
    <row r="3162" spans="1:14" x14ac:dyDescent="0.25">
      <c r="A3162" s="19">
        <v>12658943</v>
      </c>
      <c r="B3162" s="30" t="s">
        <v>3218</v>
      </c>
      <c r="C3162" s="131" t="s">
        <v>3218</v>
      </c>
      <c r="D3162" s="131" t="s">
        <v>3218</v>
      </c>
      <c r="E3162" s="131" t="s">
        <v>3218</v>
      </c>
      <c r="F3162" s="131" t="s">
        <v>3218</v>
      </c>
      <c r="G3162" s="19">
        <v>1002</v>
      </c>
      <c r="H3162" s="19">
        <v>1</v>
      </c>
      <c r="I3162" s="19">
        <v>2647.6</v>
      </c>
      <c r="J3162" s="38">
        <v>43007</v>
      </c>
      <c r="K3162" s="19">
        <v>3628</v>
      </c>
      <c r="L3162" s="48">
        <f>DAY(Таблица14[[#This Row],[Д/проводки]])</f>
        <v>29</v>
      </c>
      <c r="M3162" s="48">
        <f>MONTH(Таблица14[[#This Row],[Д/проводки]])</f>
        <v>9</v>
      </c>
      <c r="N3162" s="48">
        <f>YEAR(Таблица14[[#This Row],[Д/проводки]])</f>
        <v>2017</v>
      </c>
    </row>
    <row r="3163" spans="1:14" x14ac:dyDescent="0.25">
      <c r="A3163" s="19">
        <v>2146071</v>
      </c>
      <c r="B3163" s="30" t="s">
        <v>2665</v>
      </c>
      <c r="C3163" s="131" t="s">
        <v>927</v>
      </c>
      <c r="D3163" s="131">
        <v>14</v>
      </c>
      <c r="E3163" s="131" t="s">
        <v>2941</v>
      </c>
      <c r="F3163" s="48" t="s">
        <v>811</v>
      </c>
      <c r="G3163" s="19">
        <v>1001</v>
      </c>
      <c r="H3163" s="19">
        <v>4</v>
      </c>
      <c r="I3163" s="19">
        <v>2530.7600000000002</v>
      </c>
      <c r="J3163" s="38">
        <v>43008</v>
      </c>
      <c r="K3163" s="19">
        <v>3560</v>
      </c>
      <c r="L3163" s="48">
        <f>DAY(Таблица14[[#This Row],[Д/проводки]])</f>
        <v>30</v>
      </c>
      <c r="M3163" s="48">
        <f>MONTH(Таблица14[[#This Row],[Д/проводки]])</f>
        <v>9</v>
      </c>
      <c r="N3163" s="48">
        <f>YEAR(Таблица14[[#This Row],[Д/проводки]])</f>
        <v>2017</v>
      </c>
    </row>
    <row r="3164" spans="1:14" x14ac:dyDescent="0.25">
      <c r="A3164" s="19">
        <v>405710</v>
      </c>
      <c r="B3164" s="30" t="s">
        <v>772</v>
      </c>
      <c r="C3164" s="131" t="s">
        <v>2985</v>
      </c>
      <c r="D3164" s="131">
        <v>16</v>
      </c>
      <c r="E3164" s="131" t="s">
        <v>2950</v>
      </c>
      <c r="F3164" s="48" t="s">
        <v>810</v>
      </c>
      <c r="G3164" s="19">
        <v>1002</v>
      </c>
      <c r="H3164" s="19">
        <v>4</v>
      </c>
      <c r="I3164" s="19">
        <v>10491.52</v>
      </c>
      <c r="J3164" s="38">
        <v>43008</v>
      </c>
      <c r="K3164" s="19">
        <v>15960</v>
      </c>
      <c r="L3164" s="48">
        <f>DAY(Таблица14[[#This Row],[Д/проводки]])</f>
        <v>30</v>
      </c>
      <c r="M3164" s="48">
        <f>MONTH(Таблица14[[#This Row],[Д/проводки]])</f>
        <v>9</v>
      </c>
      <c r="N3164" s="48">
        <f>YEAR(Таблица14[[#This Row],[Д/проводки]])</f>
        <v>2017</v>
      </c>
    </row>
    <row r="3165" spans="1:14" x14ac:dyDescent="0.25">
      <c r="A3165" s="19">
        <v>2039703</v>
      </c>
      <c r="B3165" s="30" t="s">
        <v>1042</v>
      </c>
      <c r="C3165" s="131" t="s">
        <v>927</v>
      </c>
      <c r="D3165" s="131">
        <v>14</v>
      </c>
      <c r="E3165" s="131" t="s">
        <v>2941</v>
      </c>
      <c r="F3165" s="48" t="s">
        <v>811</v>
      </c>
      <c r="G3165" s="19">
        <v>1002</v>
      </c>
      <c r="H3165" s="19">
        <v>4</v>
      </c>
      <c r="I3165" s="19">
        <v>2514.2399999999998</v>
      </c>
      <c r="J3165" s="38">
        <v>43008</v>
      </c>
      <c r="K3165" s="19">
        <v>3560</v>
      </c>
      <c r="L3165" s="48">
        <f>DAY(Таблица14[[#This Row],[Д/проводки]])</f>
        <v>30</v>
      </c>
      <c r="M3165" s="48">
        <f>MONTH(Таблица14[[#This Row],[Д/проводки]])</f>
        <v>9</v>
      </c>
      <c r="N3165" s="48">
        <f>YEAR(Таблица14[[#This Row],[Д/проводки]])</f>
        <v>2017</v>
      </c>
    </row>
    <row r="3166" spans="1:14" x14ac:dyDescent="0.25">
      <c r="A3166" s="19">
        <v>2146048</v>
      </c>
      <c r="B3166" s="30" t="s">
        <v>2663</v>
      </c>
      <c r="C3166" s="131" t="s">
        <v>3205</v>
      </c>
      <c r="D3166" s="131">
        <v>13</v>
      </c>
      <c r="E3166" s="131" t="s">
        <v>3206</v>
      </c>
      <c r="F3166" s="48" t="s">
        <v>811</v>
      </c>
      <c r="G3166" s="19">
        <v>1002</v>
      </c>
      <c r="H3166" s="19">
        <v>4</v>
      </c>
      <c r="I3166" s="19">
        <v>2355.92</v>
      </c>
      <c r="J3166" s="38">
        <v>43008</v>
      </c>
      <c r="K3166" s="19">
        <v>3160</v>
      </c>
      <c r="L3166" s="48">
        <f>DAY(Таблица14[[#This Row],[Д/проводки]])</f>
        <v>30</v>
      </c>
      <c r="M3166" s="48">
        <f>MONTH(Таблица14[[#This Row],[Д/проводки]])</f>
        <v>9</v>
      </c>
      <c r="N3166" s="48">
        <f>YEAR(Таблица14[[#This Row],[Д/проводки]])</f>
        <v>2017</v>
      </c>
    </row>
    <row r="3167" spans="1:14" x14ac:dyDescent="0.25">
      <c r="A3167" s="19">
        <v>2146048</v>
      </c>
      <c r="B3167" s="30" t="s">
        <v>2663</v>
      </c>
      <c r="C3167" s="131" t="s">
        <v>3205</v>
      </c>
      <c r="D3167" s="131">
        <v>13</v>
      </c>
      <c r="E3167" s="131" t="s">
        <v>3206</v>
      </c>
      <c r="F3167" s="48" t="s">
        <v>811</v>
      </c>
      <c r="G3167" s="19">
        <v>1002</v>
      </c>
      <c r="H3167" s="19">
        <v>2</v>
      </c>
      <c r="I3167" s="19">
        <v>1177.96</v>
      </c>
      <c r="J3167" s="38">
        <v>43009</v>
      </c>
      <c r="K3167" s="19">
        <v>1580</v>
      </c>
      <c r="L3167" s="48">
        <f>DAY(Таблица14[[#This Row],[Д/проводки]])</f>
        <v>1</v>
      </c>
      <c r="M3167" s="48">
        <f>MONTH(Таблица14[[#This Row],[Д/проводки]])</f>
        <v>10</v>
      </c>
      <c r="N3167" s="48">
        <f>YEAR(Таблица14[[#This Row],[Д/проводки]])</f>
        <v>2017</v>
      </c>
    </row>
    <row r="3168" spans="1:14" x14ac:dyDescent="0.25">
      <c r="A3168" s="19">
        <v>2146071</v>
      </c>
      <c r="B3168" s="30" t="s">
        <v>2665</v>
      </c>
      <c r="C3168" s="131" t="s">
        <v>927</v>
      </c>
      <c r="D3168" s="131">
        <v>14</v>
      </c>
      <c r="E3168" s="131" t="s">
        <v>2941</v>
      </c>
      <c r="F3168" s="48" t="s">
        <v>811</v>
      </c>
      <c r="G3168" s="19">
        <v>1002</v>
      </c>
      <c r="H3168" s="19">
        <v>4</v>
      </c>
      <c r="I3168" s="19">
        <v>2542.36</v>
      </c>
      <c r="J3168" s="38">
        <v>43009</v>
      </c>
      <c r="K3168" s="19">
        <v>3560</v>
      </c>
      <c r="L3168" s="48">
        <f>DAY(Таблица14[[#This Row],[Д/проводки]])</f>
        <v>1</v>
      </c>
      <c r="M3168" s="48">
        <f>MONTH(Таблица14[[#This Row],[Д/проводки]])</f>
        <v>10</v>
      </c>
      <c r="N3168" s="48">
        <f>YEAR(Таблица14[[#This Row],[Д/проводки]])</f>
        <v>2017</v>
      </c>
    </row>
    <row r="3169" spans="1:14" x14ac:dyDescent="0.25">
      <c r="A3169" s="19">
        <v>12658361</v>
      </c>
      <c r="B3169" s="30" t="s">
        <v>3218</v>
      </c>
      <c r="C3169" s="131" t="s">
        <v>3218</v>
      </c>
      <c r="D3169" s="131" t="s">
        <v>3218</v>
      </c>
      <c r="E3169" s="131" t="s">
        <v>3218</v>
      </c>
      <c r="F3169" s="131" t="s">
        <v>3218</v>
      </c>
      <c r="G3169" s="19">
        <v>1002</v>
      </c>
      <c r="H3169" s="19">
        <v>4</v>
      </c>
      <c r="I3169" s="19">
        <v>9808</v>
      </c>
      <c r="J3169" s="38">
        <v>43009</v>
      </c>
      <c r="K3169" s="19">
        <v>11344</v>
      </c>
      <c r="L3169" s="48">
        <f>DAY(Таблица14[[#This Row],[Д/проводки]])</f>
        <v>1</v>
      </c>
      <c r="M3169" s="48">
        <f>MONTH(Таблица14[[#This Row],[Д/проводки]])</f>
        <v>10</v>
      </c>
      <c r="N3169" s="48">
        <f>YEAR(Таблица14[[#This Row],[Д/проводки]])</f>
        <v>2017</v>
      </c>
    </row>
    <row r="3170" spans="1:14" x14ac:dyDescent="0.25">
      <c r="A3170" s="19">
        <v>20185</v>
      </c>
      <c r="B3170" s="30" t="s">
        <v>931</v>
      </c>
      <c r="C3170" s="131" t="s">
        <v>3144</v>
      </c>
      <c r="D3170" s="131">
        <v>14</v>
      </c>
      <c r="E3170" s="131" t="s">
        <v>2941</v>
      </c>
      <c r="F3170" s="48" t="s">
        <v>811</v>
      </c>
      <c r="G3170" s="19">
        <v>1001</v>
      </c>
      <c r="H3170" s="19">
        <v>4</v>
      </c>
      <c r="I3170" s="19">
        <v>2711.32</v>
      </c>
      <c r="J3170" s="38">
        <v>43010</v>
      </c>
      <c r="K3170" s="19">
        <v>3560</v>
      </c>
      <c r="L3170" s="48">
        <f>DAY(Таблица14[[#This Row],[Д/проводки]])</f>
        <v>2</v>
      </c>
      <c r="M3170" s="48">
        <f>MONTH(Таблица14[[#This Row],[Д/проводки]])</f>
        <v>10</v>
      </c>
      <c r="N3170" s="48">
        <f>YEAR(Таблица14[[#This Row],[Д/проводки]])</f>
        <v>2017</v>
      </c>
    </row>
    <row r="3171" spans="1:14" x14ac:dyDescent="0.25">
      <c r="A3171" s="19">
        <v>2039150</v>
      </c>
      <c r="B3171" s="30" t="s">
        <v>864</v>
      </c>
      <c r="C3171" s="131" t="s">
        <v>2940</v>
      </c>
      <c r="D3171" s="131">
        <v>15</v>
      </c>
      <c r="E3171" s="131" t="s">
        <v>2937</v>
      </c>
      <c r="F3171" s="48" t="s">
        <v>811</v>
      </c>
      <c r="G3171" s="19">
        <v>1001</v>
      </c>
      <c r="H3171" s="19">
        <v>4</v>
      </c>
      <c r="I3171" s="19">
        <v>4098.24</v>
      </c>
      <c r="J3171" s="38">
        <v>43010</v>
      </c>
      <c r="K3171" s="19">
        <v>5972</v>
      </c>
      <c r="L3171" s="48">
        <f>DAY(Таблица14[[#This Row],[Д/проводки]])</f>
        <v>2</v>
      </c>
      <c r="M3171" s="48">
        <f>MONTH(Таблица14[[#This Row],[Д/проводки]])</f>
        <v>10</v>
      </c>
      <c r="N3171" s="48">
        <f>YEAR(Таблица14[[#This Row],[Д/проводки]])</f>
        <v>2017</v>
      </c>
    </row>
    <row r="3172" spans="1:14" x14ac:dyDescent="0.25">
      <c r="A3172" s="19">
        <v>2146048</v>
      </c>
      <c r="B3172" s="30" t="s">
        <v>2663</v>
      </c>
      <c r="C3172" s="131" t="s">
        <v>3205</v>
      </c>
      <c r="D3172" s="131">
        <v>13</v>
      </c>
      <c r="E3172" s="131" t="s">
        <v>3206</v>
      </c>
      <c r="F3172" s="48" t="s">
        <v>811</v>
      </c>
      <c r="G3172" s="19">
        <v>1001</v>
      </c>
      <c r="H3172" s="19">
        <v>4</v>
      </c>
      <c r="I3172" s="19">
        <v>2355.92</v>
      </c>
      <c r="J3172" s="38">
        <v>43010</v>
      </c>
      <c r="K3172" s="19">
        <v>3160</v>
      </c>
      <c r="L3172" s="48">
        <f>DAY(Таблица14[[#This Row],[Д/проводки]])</f>
        <v>2</v>
      </c>
      <c r="M3172" s="48">
        <f>MONTH(Таблица14[[#This Row],[Д/проводки]])</f>
        <v>10</v>
      </c>
      <c r="N3172" s="48">
        <f>YEAR(Таблица14[[#This Row],[Д/проводки]])</f>
        <v>2017</v>
      </c>
    </row>
    <row r="3173" spans="1:14" x14ac:dyDescent="0.25">
      <c r="A3173" s="19">
        <v>665692</v>
      </c>
      <c r="B3173" s="30" t="s">
        <v>354</v>
      </c>
      <c r="C3173" s="131" t="s">
        <v>2943</v>
      </c>
      <c r="D3173" s="131">
        <v>15</v>
      </c>
      <c r="E3173" s="131" t="s">
        <v>2942</v>
      </c>
      <c r="F3173" s="48" t="s">
        <v>810</v>
      </c>
      <c r="G3173" s="19">
        <v>1002</v>
      </c>
      <c r="H3173" s="19">
        <v>4</v>
      </c>
      <c r="I3173" s="19">
        <v>8288.1200000000008</v>
      </c>
      <c r="J3173" s="38">
        <v>43010</v>
      </c>
      <c r="K3173" s="19">
        <v>13160</v>
      </c>
      <c r="L3173" s="48">
        <f>DAY(Таблица14[[#This Row],[Д/проводки]])</f>
        <v>2</v>
      </c>
      <c r="M3173" s="48">
        <f>MONTH(Таблица14[[#This Row],[Д/проводки]])</f>
        <v>10</v>
      </c>
      <c r="N3173" s="48">
        <f>YEAR(Таблица14[[#This Row],[Д/проводки]])</f>
        <v>2017</v>
      </c>
    </row>
    <row r="3174" spans="1:14" x14ac:dyDescent="0.25">
      <c r="A3174" s="19">
        <v>2054084</v>
      </c>
      <c r="B3174" s="30" t="s">
        <v>1075</v>
      </c>
      <c r="C3174" s="131" t="s">
        <v>872</v>
      </c>
      <c r="D3174" s="131">
        <v>15</v>
      </c>
      <c r="E3174" s="131" t="s">
        <v>2948</v>
      </c>
      <c r="F3174" s="48" t="s">
        <v>810</v>
      </c>
      <c r="G3174" s="19">
        <v>1002</v>
      </c>
      <c r="H3174" s="19">
        <v>4</v>
      </c>
      <c r="I3174" s="19">
        <v>9134.9500000000007</v>
      </c>
      <c r="J3174" s="38">
        <v>43010</v>
      </c>
      <c r="K3174" s="19">
        <v>13160</v>
      </c>
      <c r="L3174" s="48">
        <f>DAY(Таблица14[[#This Row],[Д/проводки]])</f>
        <v>2</v>
      </c>
      <c r="M3174" s="48">
        <f>MONTH(Таблица14[[#This Row],[Д/проводки]])</f>
        <v>10</v>
      </c>
      <c r="N3174" s="48">
        <f>YEAR(Таблица14[[#This Row],[Д/проводки]])</f>
        <v>2017</v>
      </c>
    </row>
    <row r="3175" spans="1:14" x14ac:dyDescent="0.25">
      <c r="A3175" s="19">
        <v>12634793</v>
      </c>
      <c r="B3175" s="30" t="s">
        <v>3218</v>
      </c>
      <c r="C3175" s="131" t="s">
        <v>3218</v>
      </c>
      <c r="D3175" s="131" t="s">
        <v>3218</v>
      </c>
      <c r="E3175" s="131" t="s">
        <v>3218</v>
      </c>
      <c r="F3175" s="131" t="s">
        <v>3218</v>
      </c>
      <c r="G3175" s="19">
        <v>1002</v>
      </c>
      <c r="H3175" s="19">
        <v>2</v>
      </c>
      <c r="I3175" s="19">
        <v>5108</v>
      </c>
      <c r="J3175" s="38">
        <v>43010</v>
      </c>
      <c r="K3175" s="19">
        <v>5772</v>
      </c>
      <c r="L3175" s="48">
        <f>DAY(Таблица14[[#This Row],[Д/проводки]])</f>
        <v>2</v>
      </c>
      <c r="M3175" s="48">
        <f>MONTH(Таблица14[[#This Row],[Д/проводки]])</f>
        <v>10</v>
      </c>
      <c r="N3175" s="48">
        <f>YEAR(Таблица14[[#This Row],[Д/проводки]])</f>
        <v>2017</v>
      </c>
    </row>
    <row r="3176" spans="1:14" x14ac:dyDescent="0.25">
      <c r="A3176" s="19">
        <v>2146048</v>
      </c>
      <c r="B3176" s="30" t="s">
        <v>2663</v>
      </c>
      <c r="C3176" s="131" t="s">
        <v>3205</v>
      </c>
      <c r="D3176" s="131">
        <v>13</v>
      </c>
      <c r="E3176" s="131" t="s">
        <v>3206</v>
      </c>
      <c r="F3176" s="48" t="s">
        <v>811</v>
      </c>
      <c r="G3176" s="19">
        <v>1001</v>
      </c>
      <c r="H3176" s="19">
        <v>4</v>
      </c>
      <c r="I3176" s="19">
        <v>2355.92</v>
      </c>
      <c r="J3176" s="38">
        <v>43011</v>
      </c>
      <c r="K3176" s="19">
        <v>3160</v>
      </c>
      <c r="L3176" s="48">
        <f>DAY(Таблица14[[#This Row],[Д/проводки]])</f>
        <v>3</v>
      </c>
      <c r="M3176" s="48">
        <f>MONTH(Таблица14[[#This Row],[Д/проводки]])</f>
        <v>10</v>
      </c>
      <c r="N3176" s="48">
        <f>YEAR(Таблица14[[#This Row],[Д/проводки]])</f>
        <v>2017</v>
      </c>
    </row>
    <row r="3177" spans="1:14" x14ac:dyDescent="0.25">
      <c r="A3177" s="19">
        <v>2031427</v>
      </c>
      <c r="B3177" s="30" t="s">
        <v>1008</v>
      </c>
      <c r="C3177" s="131" t="s">
        <v>2995</v>
      </c>
      <c r="D3177" s="131">
        <v>17</v>
      </c>
      <c r="E3177" s="131" t="s">
        <v>2993</v>
      </c>
      <c r="F3177" s="48" t="s">
        <v>810</v>
      </c>
      <c r="G3177" s="19">
        <v>1002</v>
      </c>
      <c r="H3177" s="19">
        <v>4</v>
      </c>
      <c r="I3177" s="19">
        <v>12237.28</v>
      </c>
      <c r="J3177" s="38">
        <v>43011</v>
      </c>
      <c r="K3177" s="19">
        <v>18760</v>
      </c>
      <c r="L3177" s="48">
        <f>DAY(Таблица14[[#This Row],[Д/проводки]])</f>
        <v>3</v>
      </c>
      <c r="M3177" s="48">
        <f>MONTH(Таблица14[[#This Row],[Д/проводки]])</f>
        <v>10</v>
      </c>
      <c r="N3177" s="48">
        <f>YEAR(Таблица14[[#This Row],[Д/проводки]])</f>
        <v>2017</v>
      </c>
    </row>
    <row r="3178" spans="1:14" x14ac:dyDescent="0.25">
      <c r="A3178" s="19">
        <v>12664217</v>
      </c>
      <c r="B3178" s="30" t="s">
        <v>3218</v>
      </c>
      <c r="C3178" s="131" t="s">
        <v>3218</v>
      </c>
      <c r="D3178" s="131" t="s">
        <v>3218</v>
      </c>
      <c r="E3178" s="131" t="s">
        <v>3218</v>
      </c>
      <c r="F3178" s="131" t="s">
        <v>3218</v>
      </c>
      <c r="G3178" s="19">
        <v>1002</v>
      </c>
      <c r="H3178" s="19">
        <v>4</v>
      </c>
      <c r="I3178" s="19">
        <v>12688</v>
      </c>
      <c r="J3178" s="38">
        <v>43011</v>
      </c>
      <c r="K3178" s="19">
        <v>14800</v>
      </c>
      <c r="L3178" s="48">
        <f>DAY(Таблица14[[#This Row],[Д/проводки]])</f>
        <v>3</v>
      </c>
      <c r="M3178" s="48">
        <f>MONTH(Таблица14[[#This Row],[Д/проводки]])</f>
        <v>10</v>
      </c>
      <c r="N3178" s="48">
        <f>YEAR(Таблица14[[#This Row],[Д/проводки]])</f>
        <v>2017</v>
      </c>
    </row>
    <row r="3179" spans="1:14" x14ac:dyDescent="0.25">
      <c r="A3179" s="19">
        <v>2146071</v>
      </c>
      <c r="B3179" s="30" t="s">
        <v>2665</v>
      </c>
      <c r="C3179" s="131" t="s">
        <v>927</v>
      </c>
      <c r="D3179" s="131">
        <v>14</v>
      </c>
      <c r="E3179" s="131" t="s">
        <v>2941</v>
      </c>
      <c r="F3179" s="48" t="s">
        <v>811</v>
      </c>
      <c r="G3179" s="19">
        <v>1001</v>
      </c>
      <c r="H3179" s="19">
        <v>4</v>
      </c>
      <c r="I3179" s="19">
        <v>2530.7600000000002</v>
      </c>
      <c r="J3179" s="38">
        <v>43013</v>
      </c>
      <c r="K3179" s="19">
        <v>3560</v>
      </c>
      <c r="L3179" s="48">
        <f>DAY(Таблица14[[#This Row],[Д/проводки]])</f>
        <v>5</v>
      </c>
      <c r="M3179" s="48">
        <f>MONTH(Таблица14[[#This Row],[Д/проводки]])</f>
        <v>10</v>
      </c>
      <c r="N3179" s="48">
        <f>YEAR(Таблица14[[#This Row],[Д/проводки]])</f>
        <v>2017</v>
      </c>
    </row>
    <row r="3180" spans="1:14" x14ac:dyDescent="0.25">
      <c r="A3180" s="19">
        <v>2039703</v>
      </c>
      <c r="B3180" s="30" t="s">
        <v>1042</v>
      </c>
      <c r="C3180" s="131" t="s">
        <v>927</v>
      </c>
      <c r="D3180" s="131">
        <v>14</v>
      </c>
      <c r="E3180" s="131" t="s">
        <v>2941</v>
      </c>
      <c r="F3180" s="48" t="s">
        <v>811</v>
      </c>
      <c r="G3180" s="19">
        <v>1002</v>
      </c>
      <c r="H3180" s="19">
        <v>4</v>
      </c>
      <c r="I3180" s="19">
        <v>2514.2399999999998</v>
      </c>
      <c r="J3180" s="38">
        <v>43013</v>
      </c>
      <c r="K3180" s="19">
        <v>3560</v>
      </c>
      <c r="L3180" s="48">
        <f>DAY(Таблица14[[#This Row],[Д/проводки]])</f>
        <v>5</v>
      </c>
      <c r="M3180" s="48">
        <f>MONTH(Таблица14[[#This Row],[Д/проводки]])</f>
        <v>10</v>
      </c>
      <c r="N3180" s="48">
        <f>YEAR(Таблица14[[#This Row],[Д/проводки]])</f>
        <v>2017</v>
      </c>
    </row>
    <row r="3181" spans="1:14" x14ac:dyDescent="0.25">
      <c r="A3181" s="19">
        <v>12661419</v>
      </c>
      <c r="B3181" s="30" t="s">
        <v>3218</v>
      </c>
      <c r="C3181" s="131" t="s">
        <v>3218</v>
      </c>
      <c r="D3181" s="131" t="s">
        <v>3218</v>
      </c>
      <c r="E3181" s="131" t="s">
        <v>3218</v>
      </c>
      <c r="F3181" s="131" t="s">
        <v>3218</v>
      </c>
      <c r="G3181" s="19">
        <v>1002</v>
      </c>
      <c r="H3181" s="19">
        <v>4</v>
      </c>
      <c r="I3181" s="19">
        <v>8698</v>
      </c>
      <c r="J3181" s="38">
        <v>43013</v>
      </c>
      <c r="K3181" s="19">
        <v>11800</v>
      </c>
      <c r="L3181" s="48">
        <f>DAY(Таблица14[[#This Row],[Д/проводки]])</f>
        <v>5</v>
      </c>
      <c r="M3181" s="48">
        <f>MONTH(Таблица14[[#This Row],[Д/проводки]])</f>
        <v>10</v>
      </c>
      <c r="N3181" s="48">
        <f>YEAR(Таблица14[[#This Row],[Д/проводки]])</f>
        <v>2017</v>
      </c>
    </row>
    <row r="3182" spans="1:14" x14ac:dyDescent="0.25">
      <c r="A3182" s="19">
        <v>12661712</v>
      </c>
      <c r="B3182" s="30" t="s">
        <v>3218</v>
      </c>
      <c r="C3182" s="131" t="s">
        <v>3218</v>
      </c>
      <c r="D3182" s="131" t="s">
        <v>3218</v>
      </c>
      <c r="E3182" s="131" t="s">
        <v>3218</v>
      </c>
      <c r="F3182" s="131" t="s">
        <v>3218</v>
      </c>
      <c r="G3182" s="19">
        <v>1002</v>
      </c>
      <c r="H3182" s="19">
        <v>4</v>
      </c>
      <c r="I3182" s="19">
        <v>4620</v>
      </c>
      <c r="J3182" s="38">
        <v>43013</v>
      </c>
      <c r="K3182" s="19">
        <v>6328</v>
      </c>
      <c r="L3182" s="48">
        <f>DAY(Таблица14[[#This Row],[Д/проводки]])</f>
        <v>5</v>
      </c>
      <c r="M3182" s="48">
        <f>MONTH(Таблица14[[#This Row],[Д/проводки]])</f>
        <v>10</v>
      </c>
      <c r="N3182" s="48">
        <f>YEAR(Таблица14[[#This Row],[Д/проводки]])</f>
        <v>2017</v>
      </c>
    </row>
    <row r="3183" spans="1:14" x14ac:dyDescent="0.25">
      <c r="A3183" s="19">
        <v>445811</v>
      </c>
      <c r="B3183" s="30" t="s">
        <v>921</v>
      </c>
      <c r="C3183" s="131" t="s">
        <v>3133</v>
      </c>
      <c r="D3183" s="131">
        <v>13</v>
      </c>
      <c r="E3183" s="131" t="s">
        <v>3206</v>
      </c>
      <c r="F3183" s="48" t="s">
        <v>811</v>
      </c>
      <c r="G3183" s="19">
        <v>1001</v>
      </c>
      <c r="H3183" s="19">
        <v>2</v>
      </c>
      <c r="I3183" s="19">
        <v>1010.9</v>
      </c>
      <c r="J3183" s="38">
        <v>43014</v>
      </c>
      <c r="K3183" s="19">
        <v>1580</v>
      </c>
      <c r="L3183" s="48">
        <f>DAY(Таблица14[[#This Row],[Д/проводки]])</f>
        <v>6</v>
      </c>
      <c r="M3183" s="48">
        <f>MONTH(Таблица14[[#This Row],[Д/проводки]])</f>
        <v>10</v>
      </c>
      <c r="N3183" s="48">
        <f>YEAR(Таблица14[[#This Row],[Д/проводки]])</f>
        <v>2017</v>
      </c>
    </row>
    <row r="3184" spans="1:14" x14ac:dyDescent="0.25">
      <c r="A3184" s="19">
        <v>447822</v>
      </c>
      <c r="B3184" s="30" t="s">
        <v>926</v>
      </c>
      <c r="C3184" s="131" t="s">
        <v>927</v>
      </c>
      <c r="D3184" s="131">
        <v>14</v>
      </c>
      <c r="E3184" s="131" t="s">
        <v>2941</v>
      </c>
      <c r="F3184" s="48" t="s">
        <v>811</v>
      </c>
      <c r="G3184" s="19">
        <v>1001</v>
      </c>
      <c r="H3184" s="19">
        <v>4</v>
      </c>
      <c r="I3184" s="19">
        <v>2945.2</v>
      </c>
      <c r="J3184" s="38">
        <v>43014</v>
      </c>
      <c r="K3184" s="19">
        <v>3560</v>
      </c>
      <c r="L3184" s="48">
        <f>DAY(Таблица14[[#This Row],[Д/проводки]])</f>
        <v>6</v>
      </c>
      <c r="M3184" s="48">
        <f>MONTH(Таблица14[[#This Row],[Д/проводки]])</f>
        <v>10</v>
      </c>
      <c r="N3184" s="48">
        <f>YEAR(Таблица14[[#This Row],[Д/проводки]])</f>
        <v>2017</v>
      </c>
    </row>
    <row r="3185" spans="1:14" x14ac:dyDescent="0.25">
      <c r="A3185" s="19">
        <v>487232</v>
      </c>
      <c r="B3185" s="30" t="s">
        <v>921</v>
      </c>
      <c r="C3185" s="131" t="s">
        <v>3133</v>
      </c>
      <c r="D3185" s="131">
        <v>13</v>
      </c>
      <c r="E3185" s="131" t="s">
        <v>3206</v>
      </c>
      <c r="F3185" s="48" t="s">
        <v>811</v>
      </c>
      <c r="G3185" s="19">
        <v>1001</v>
      </c>
      <c r="H3185" s="19">
        <v>2</v>
      </c>
      <c r="I3185" s="19">
        <v>1053.58</v>
      </c>
      <c r="J3185" s="38">
        <v>43014</v>
      </c>
      <c r="K3185" s="19">
        <v>1580</v>
      </c>
      <c r="L3185" s="48">
        <f>DAY(Таблица14[[#This Row],[Д/проводки]])</f>
        <v>6</v>
      </c>
      <c r="M3185" s="48">
        <f>MONTH(Таблица14[[#This Row],[Д/проводки]])</f>
        <v>10</v>
      </c>
      <c r="N3185" s="48">
        <f>YEAR(Таблица14[[#This Row],[Д/проводки]])</f>
        <v>2017</v>
      </c>
    </row>
    <row r="3186" spans="1:14" x14ac:dyDescent="0.25">
      <c r="A3186" s="19">
        <v>2039150</v>
      </c>
      <c r="B3186" s="30" t="s">
        <v>864</v>
      </c>
      <c r="C3186" s="131" t="s">
        <v>2940</v>
      </c>
      <c r="D3186" s="131">
        <v>15</v>
      </c>
      <c r="E3186" s="131" t="s">
        <v>2937</v>
      </c>
      <c r="F3186" s="48" t="s">
        <v>811</v>
      </c>
      <c r="G3186" s="19">
        <v>1002</v>
      </c>
      <c r="H3186" s="19">
        <v>2</v>
      </c>
      <c r="I3186" s="19">
        <v>2037.56</v>
      </c>
      <c r="J3186" s="38">
        <v>43014</v>
      </c>
      <c r="K3186" s="19">
        <v>2986</v>
      </c>
      <c r="L3186" s="48">
        <f>DAY(Таблица14[[#This Row],[Д/проводки]])</f>
        <v>6</v>
      </c>
      <c r="M3186" s="48">
        <f>MONTH(Таблица14[[#This Row],[Д/проводки]])</f>
        <v>10</v>
      </c>
      <c r="N3186" s="48">
        <f>YEAR(Таблица14[[#This Row],[Д/проводки]])</f>
        <v>2017</v>
      </c>
    </row>
    <row r="3187" spans="1:14" x14ac:dyDescent="0.25">
      <c r="A3187" s="19">
        <v>12664311</v>
      </c>
      <c r="B3187" s="30" t="s">
        <v>3218</v>
      </c>
      <c r="C3187" s="131" t="s">
        <v>3218</v>
      </c>
      <c r="D3187" s="131" t="s">
        <v>3218</v>
      </c>
      <c r="E3187" s="131" t="s">
        <v>3218</v>
      </c>
      <c r="F3187" s="131" t="s">
        <v>3218</v>
      </c>
      <c r="G3187" s="19">
        <v>1002</v>
      </c>
      <c r="H3187" s="19">
        <v>4</v>
      </c>
      <c r="I3187" s="19">
        <v>15796.4</v>
      </c>
      <c r="J3187" s="38">
        <v>43014</v>
      </c>
      <c r="K3187" s="19">
        <v>20828</v>
      </c>
      <c r="L3187" s="48">
        <f>DAY(Таблица14[[#This Row],[Д/проводки]])</f>
        <v>6</v>
      </c>
      <c r="M3187" s="48">
        <f>MONTH(Таблица14[[#This Row],[Д/проводки]])</f>
        <v>10</v>
      </c>
      <c r="N3187" s="48">
        <f>YEAR(Таблица14[[#This Row],[Д/проводки]])</f>
        <v>2017</v>
      </c>
    </row>
    <row r="3188" spans="1:14" x14ac:dyDescent="0.25">
      <c r="A3188" s="19">
        <v>36225</v>
      </c>
      <c r="B3188" s="30" t="s">
        <v>945</v>
      </c>
      <c r="C3188" s="131" t="s">
        <v>2940</v>
      </c>
      <c r="D3188" s="131">
        <v>15</v>
      </c>
      <c r="E3188" s="131" t="s">
        <v>2937</v>
      </c>
      <c r="F3188" s="48" t="s">
        <v>811</v>
      </c>
      <c r="G3188" s="19">
        <v>1001</v>
      </c>
      <c r="H3188" s="19">
        <v>4</v>
      </c>
      <c r="I3188" s="19">
        <v>3921.96</v>
      </c>
      <c r="J3188" s="38">
        <v>43015</v>
      </c>
      <c r="K3188" s="19">
        <v>5916</v>
      </c>
      <c r="L3188" s="48">
        <f>DAY(Таблица14[[#This Row],[Д/проводки]])</f>
        <v>7</v>
      </c>
      <c r="M3188" s="48">
        <f>MONTH(Таблица14[[#This Row],[Д/проводки]])</f>
        <v>10</v>
      </c>
      <c r="N3188" s="48">
        <f>YEAR(Таблица14[[#This Row],[Д/проводки]])</f>
        <v>2017</v>
      </c>
    </row>
    <row r="3189" spans="1:14" x14ac:dyDescent="0.25">
      <c r="A3189" s="19">
        <v>2039702</v>
      </c>
      <c r="B3189" s="30" t="s">
        <v>1039</v>
      </c>
      <c r="C3189" s="131" t="s">
        <v>3129</v>
      </c>
      <c r="D3189" s="131">
        <v>13</v>
      </c>
      <c r="E3189" s="131" t="s">
        <v>3206</v>
      </c>
      <c r="F3189" s="48" t="s">
        <v>811</v>
      </c>
      <c r="G3189" s="19">
        <v>1002</v>
      </c>
      <c r="H3189" s="19">
        <v>4</v>
      </c>
      <c r="I3189" s="19">
        <v>2065.16</v>
      </c>
      <c r="J3189" s="38">
        <v>43015</v>
      </c>
      <c r="K3189" s="19">
        <v>3160</v>
      </c>
      <c r="L3189" s="48">
        <f>DAY(Таблица14[[#This Row],[Д/проводки]])</f>
        <v>7</v>
      </c>
      <c r="M3189" s="48">
        <f>MONTH(Таблица14[[#This Row],[Д/проводки]])</f>
        <v>10</v>
      </c>
      <c r="N3189" s="48">
        <f>YEAR(Таблица14[[#This Row],[Д/проводки]])</f>
        <v>2017</v>
      </c>
    </row>
    <row r="3190" spans="1:14" x14ac:dyDescent="0.25">
      <c r="A3190" s="19">
        <v>2039703</v>
      </c>
      <c r="B3190" s="30" t="s">
        <v>1042</v>
      </c>
      <c r="C3190" s="131" t="s">
        <v>927</v>
      </c>
      <c r="D3190" s="131">
        <v>14</v>
      </c>
      <c r="E3190" s="131" t="s">
        <v>2941</v>
      </c>
      <c r="F3190" s="48" t="s">
        <v>811</v>
      </c>
      <c r="G3190" s="19">
        <v>1002</v>
      </c>
      <c r="H3190" s="19">
        <v>1</v>
      </c>
      <c r="I3190" s="19">
        <v>628.55999999999995</v>
      </c>
      <c r="J3190" s="38">
        <v>43015</v>
      </c>
      <c r="K3190" s="19">
        <v>890</v>
      </c>
      <c r="L3190" s="48">
        <f>DAY(Таблица14[[#This Row],[Д/проводки]])</f>
        <v>7</v>
      </c>
      <c r="M3190" s="48">
        <f>MONTH(Таблица14[[#This Row],[Д/проводки]])</f>
        <v>10</v>
      </c>
      <c r="N3190" s="48">
        <f>YEAR(Таблица14[[#This Row],[Д/проводки]])</f>
        <v>2017</v>
      </c>
    </row>
    <row r="3191" spans="1:14" x14ac:dyDescent="0.25">
      <c r="A3191" s="19">
        <v>2039764</v>
      </c>
      <c r="B3191" s="30" t="s">
        <v>1023</v>
      </c>
      <c r="C3191" s="131" t="s">
        <v>2632</v>
      </c>
      <c r="D3191" s="131">
        <v>15</v>
      </c>
      <c r="E3191" s="131" t="s">
        <v>2937</v>
      </c>
      <c r="F3191" s="48" t="s">
        <v>810</v>
      </c>
      <c r="G3191" s="19">
        <v>1002</v>
      </c>
      <c r="H3191" s="19">
        <v>4</v>
      </c>
      <c r="I3191" s="19">
        <v>8288.1200000000008</v>
      </c>
      <c r="J3191" s="38">
        <v>43015</v>
      </c>
      <c r="K3191" s="19">
        <v>13160</v>
      </c>
      <c r="L3191" s="48">
        <f>DAY(Таблица14[[#This Row],[Д/проводки]])</f>
        <v>7</v>
      </c>
      <c r="M3191" s="48">
        <f>MONTH(Таблица14[[#This Row],[Д/проводки]])</f>
        <v>10</v>
      </c>
      <c r="N3191" s="48">
        <f>YEAR(Таблица14[[#This Row],[Д/проводки]])</f>
        <v>2017</v>
      </c>
    </row>
    <row r="3192" spans="1:14" x14ac:dyDescent="0.25">
      <c r="A3192" s="19">
        <v>2146048</v>
      </c>
      <c r="B3192" s="30" t="s">
        <v>2663</v>
      </c>
      <c r="C3192" s="131" t="s">
        <v>3205</v>
      </c>
      <c r="D3192" s="131">
        <v>13</v>
      </c>
      <c r="E3192" s="131" t="s">
        <v>3206</v>
      </c>
      <c r="F3192" s="48" t="s">
        <v>811</v>
      </c>
      <c r="G3192" s="19">
        <v>1002</v>
      </c>
      <c r="H3192" s="19">
        <v>4</v>
      </c>
      <c r="I3192" s="19">
        <v>2355.92</v>
      </c>
      <c r="J3192" s="38">
        <v>43015</v>
      </c>
      <c r="K3192" s="19">
        <v>3160</v>
      </c>
      <c r="L3192" s="48">
        <f>DAY(Таблица14[[#This Row],[Д/проводки]])</f>
        <v>7</v>
      </c>
      <c r="M3192" s="48">
        <f>MONTH(Таблица14[[#This Row],[Д/проводки]])</f>
        <v>10</v>
      </c>
      <c r="N3192" s="48">
        <f>YEAR(Таблица14[[#This Row],[Д/проводки]])</f>
        <v>2017</v>
      </c>
    </row>
    <row r="3193" spans="1:14" x14ac:dyDescent="0.25">
      <c r="A3193" s="19">
        <v>2146049</v>
      </c>
      <c r="B3193" s="30" t="s">
        <v>2710</v>
      </c>
      <c r="C3193" s="131" t="s">
        <v>3129</v>
      </c>
      <c r="D3193" s="131">
        <v>13</v>
      </c>
      <c r="E3193" s="131" t="s">
        <v>3206</v>
      </c>
      <c r="F3193" s="48" t="s">
        <v>811</v>
      </c>
      <c r="G3193" s="19">
        <v>1002</v>
      </c>
      <c r="H3193" s="19">
        <v>4</v>
      </c>
      <c r="I3193" s="19">
        <v>2355.92</v>
      </c>
      <c r="J3193" s="38">
        <v>43015</v>
      </c>
      <c r="K3193" s="19">
        <v>3160</v>
      </c>
      <c r="L3193" s="48">
        <f>DAY(Таблица14[[#This Row],[Д/проводки]])</f>
        <v>7</v>
      </c>
      <c r="M3193" s="48">
        <f>MONTH(Таблица14[[#This Row],[Д/проводки]])</f>
        <v>10</v>
      </c>
      <c r="N3193" s="48">
        <f>YEAR(Таблица14[[#This Row],[Д/проводки]])</f>
        <v>2017</v>
      </c>
    </row>
    <row r="3194" spans="1:14" x14ac:dyDescent="0.25">
      <c r="A3194" s="19">
        <v>12664165</v>
      </c>
      <c r="B3194" s="30" t="s">
        <v>3218</v>
      </c>
      <c r="C3194" s="131" t="s">
        <v>3218</v>
      </c>
      <c r="D3194" s="131" t="s">
        <v>3218</v>
      </c>
      <c r="E3194" s="131" t="s">
        <v>3218</v>
      </c>
      <c r="F3194" s="131" t="s">
        <v>3218</v>
      </c>
      <c r="G3194" s="19">
        <v>1002</v>
      </c>
      <c r="H3194" s="19">
        <v>4</v>
      </c>
      <c r="I3194" s="19">
        <v>5356</v>
      </c>
      <c r="J3194" s="38">
        <v>43015</v>
      </c>
      <c r="K3194" s="19">
        <v>6280</v>
      </c>
      <c r="L3194" s="48">
        <f>DAY(Таблица14[[#This Row],[Д/проводки]])</f>
        <v>7</v>
      </c>
      <c r="M3194" s="48">
        <f>MONTH(Таблица14[[#This Row],[Д/проводки]])</f>
        <v>10</v>
      </c>
      <c r="N3194" s="48">
        <f>YEAR(Таблица14[[#This Row],[Д/проводки]])</f>
        <v>2017</v>
      </c>
    </row>
    <row r="3195" spans="1:14" x14ac:dyDescent="0.25">
      <c r="A3195" s="19">
        <v>12668773</v>
      </c>
      <c r="B3195" s="30" t="s">
        <v>3218</v>
      </c>
      <c r="C3195" s="131" t="s">
        <v>3218</v>
      </c>
      <c r="D3195" s="131" t="s">
        <v>3218</v>
      </c>
      <c r="E3195" s="131" t="s">
        <v>3218</v>
      </c>
      <c r="F3195" s="131" t="s">
        <v>3218</v>
      </c>
      <c r="G3195" s="19">
        <v>1002</v>
      </c>
      <c r="H3195" s="19">
        <v>4</v>
      </c>
      <c r="I3195" s="19">
        <v>9020.4</v>
      </c>
      <c r="J3195" s="38">
        <v>43015</v>
      </c>
      <c r="K3195" s="19">
        <v>13240</v>
      </c>
      <c r="L3195" s="48">
        <f>DAY(Таблица14[[#This Row],[Д/проводки]])</f>
        <v>7</v>
      </c>
      <c r="M3195" s="48">
        <f>MONTH(Таблица14[[#This Row],[Д/проводки]])</f>
        <v>10</v>
      </c>
      <c r="N3195" s="48">
        <f>YEAR(Таблица14[[#This Row],[Д/проводки]])</f>
        <v>2017</v>
      </c>
    </row>
    <row r="3196" spans="1:14" x14ac:dyDescent="0.25">
      <c r="A3196" s="19">
        <v>445811</v>
      </c>
      <c r="B3196" s="30" t="s">
        <v>921</v>
      </c>
      <c r="C3196" s="131" t="s">
        <v>3133</v>
      </c>
      <c r="D3196" s="131">
        <v>13</v>
      </c>
      <c r="E3196" s="131" t="s">
        <v>3206</v>
      </c>
      <c r="F3196" s="48" t="s">
        <v>811</v>
      </c>
      <c r="G3196" s="19">
        <v>1001</v>
      </c>
      <c r="H3196" s="19">
        <v>2</v>
      </c>
      <c r="I3196" s="19">
        <v>1010.9</v>
      </c>
      <c r="J3196" s="38">
        <v>43016</v>
      </c>
      <c r="K3196" s="19">
        <v>1580</v>
      </c>
      <c r="L3196" s="48">
        <f>DAY(Таблица14[[#This Row],[Д/проводки]])</f>
        <v>8</v>
      </c>
      <c r="M3196" s="48">
        <f>MONTH(Таблица14[[#This Row],[Д/проводки]])</f>
        <v>10</v>
      </c>
      <c r="N3196" s="48">
        <f>YEAR(Таблица14[[#This Row],[Д/проводки]])</f>
        <v>2017</v>
      </c>
    </row>
    <row r="3197" spans="1:14" x14ac:dyDescent="0.25">
      <c r="A3197" s="19">
        <v>2164756</v>
      </c>
      <c r="B3197" s="30" t="s">
        <v>2847</v>
      </c>
      <c r="C3197" s="131" t="s">
        <v>2961</v>
      </c>
      <c r="D3197" s="131">
        <v>14</v>
      </c>
      <c r="E3197" s="131" t="s">
        <v>2938</v>
      </c>
      <c r="F3197" s="48" t="s">
        <v>811</v>
      </c>
      <c r="G3197" s="19">
        <v>1001</v>
      </c>
      <c r="H3197" s="19">
        <v>4</v>
      </c>
      <c r="I3197" s="19">
        <v>3559.32</v>
      </c>
      <c r="J3197" s="38">
        <v>43016</v>
      </c>
      <c r="K3197" s="19">
        <v>5300</v>
      </c>
      <c r="L3197" s="48">
        <f>DAY(Таблица14[[#This Row],[Д/проводки]])</f>
        <v>8</v>
      </c>
      <c r="M3197" s="48">
        <f>MONTH(Таблица14[[#This Row],[Д/проводки]])</f>
        <v>10</v>
      </c>
      <c r="N3197" s="48">
        <f>YEAR(Таблица14[[#This Row],[Д/проводки]])</f>
        <v>2017</v>
      </c>
    </row>
    <row r="3198" spans="1:14" x14ac:dyDescent="0.25">
      <c r="A3198" s="19">
        <v>2164758</v>
      </c>
      <c r="B3198" s="30" t="s">
        <v>2849</v>
      </c>
      <c r="C3198" s="131" t="s">
        <v>872</v>
      </c>
      <c r="D3198" s="131">
        <v>15</v>
      </c>
      <c r="E3198" s="131" t="s">
        <v>2948</v>
      </c>
      <c r="F3198" s="48" t="s">
        <v>811</v>
      </c>
      <c r="G3198" s="19">
        <v>1001</v>
      </c>
      <c r="H3198" s="19">
        <v>4</v>
      </c>
      <c r="I3198" s="19">
        <v>4203.3999999999996</v>
      </c>
      <c r="J3198" s="38">
        <v>43016</v>
      </c>
      <c r="K3198" s="19">
        <v>6260</v>
      </c>
      <c r="L3198" s="48">
        <f>DAY(Таблица14[[#This Row],[Д/проводки]])</f>
        <v>8</v>
      </c>
      <c r="M3198" s="48">
        <f>MONTH(Таблица14[[#This Row],[Д/проводки]])</f>
        <v>10</v>
      </c>
      <c r="N3198" s="48">
        <f>YEAR(Таблица14[[#This Row],[Д/проводки]])</f>
        <v>2017</v>
      </c>
    </row>
    <row r="3199" spans="1:14" x14ac:dyDescent="0.25">
      <c r="A3199" s="19">
        <v>36225</v>
      </c>
      <c r="B3199" s="30" t="s">
        <v>945</v>
      </c>
      <c r="C3199" s="131" t="s">
        <v>2940</v>
      </c>
      <c r="D3199" s="131">
        <v>15</v>
      </c>
      <c r="E3199" s="131" t="s">
        <v>2937</v>
      </c>
      <c r="F3199" s="48" t="s">
        <v>811</v>
      </c>
      <c r="G3199" s="19">
        <v>1002</v>
      </c>
      <c r="H3199" s="19">
        <v>4</v>
      </c>
      <c r="I3199" s="19">
        <v>3955.92</v>
      </c>
      <c r="J3199" s="38">
        <v>43016</v>
      </c>
      <c r="K3199" s="19">
        <v>5916</v>
      </c>
      <c r="L3199" s="48">
        <f>DAY(Таблица14[[#This Row],[Д/проводки]])</f>
        <v>8</v>
      </c>
      <c r="M3199" s="48">
        <f>MONTH(Таблица14[[#This Row],[Д/проводки]])</f>
        <v>10</v>
      </c>
      <c r="N3199" s="48">
        <f>YEAR(Таблица14[[#This Row],[Д/проводки]])</f>
        <v>2017</v>
      </c>
    </row>
    <row r="3200" spans="1:14" x14ac:dyDescent="0.25">
      <c r="A3200" s="19">
        <v>447825</v>
      </c>
      <c r="B3200" s="30" t="s">
        <v>915</v>
      </c>
      <c r="C3200" s="131" t="s">
        <v>3016</v>
      </c>
      <c r="D3200" s="131">
        <v>15</v>
      </c>
      <c r="E3200" s="131" t="s">
        <v>2946</v>
      </c>
      <c r="F3200" s="48" t="s">
        <v>811</v>
      </c>
      <c r="G3200" s="19">
        <v>1002</v>
      </c>
      <c r="H3200" s="19">
        <v>4</v>
      </c>
      <c r="I3200" s="19">
        <v>5696.92</v>
      </c>
      <c r="J3200" s="38">
        <v>43016</v>
      </c>
      <c r="K3200" s="19">
        <v>8404</v>
      </c>
      <c r="L3200" s="48">
        <f>DAY(Таблица14[[#This Row],[Д/проводки]])</f>
        <v>8</v>
      </c>
      <c r="M3200" s="48">
        <f>MONTH(Таблица14[[#This Row],[Д/проводки]])</f>
        <v>10</v>
      </c>
      <c r="N3200" s="48">
        <f>YEAR(Таблица14[[#This Row],[Д/проводки]])</f>
        <v>2017</v>
      </c>
    </row>
    <row r="3201" spans="1:14" x14ac:dyDescent="0.25">
      <c r="A3201" s="19">
        <v>2131830</v>
      </c>
      <c r="B3201" s="30" t="s">
        <v>2585</v>
      </c>
      <c r="C3201" s="131" t="s">
        <v>2963</v>
      </c>
      <c r="D3201" s="131">
        <v>15</v>
      </c>
      <c r="E3201" s="131" t="s">
        <v>2937</v>
      </c>
      <c r="F3201" s="48" t="s">
        <v>810</v>
      </c>
      <c r="G3201" s="19">
        <v>1002</v>
      </c>
      <c r="H3201" s="19">
        <v>4</v>
      </c>
      <c r="I3201" s="19">
        <v>8694.8799999999992</v>
      </c>
      <c r="J3201" s="38">
        <v>43016</v>
      </c>
      <c r="K3201" s="19">
        <v>13160</v>
      </c>
      <c r="L3201" s="48">
        <f>DAY(Таблица14[[#This Row],[Д/проводки]])</f>
        <v>8</v>
      </c>
      <c r="M3201" s="48">
        <f>MONTH(Таблица14[[#This Row],[Д/проводки]])</f>
        <v>10</v>
      </c>
      <c r="N3201" s="48">
        <f>YEAR(Таблица14[[#This Row],[Д/проводки]])</f>
        <v>2017</v>
      </c>
    </row>
    <row r="3202" spans="1:14" x14ac:dyDescent="0.25">
      <c r="A3202" s="19">
        <v>2146048</v>
      </c>
      <c r="B3202" s="30" t="s">
        <v>2663</v>
      </c>
      <c r="C3202" s="131" t="s">
        <v>3205</v>
      </c>
      <c r="D3202" s="131">
        <v>13</v>
      </c>
      <c r="E3202" s="131" t="s">
        <v>3206</v>
      </c>
      <c r="F3202" s="48" t="s">
        <v>811</v>
      </c>
      <c r="G3202" s="19">
        <v>1002</v>
      </c>
      <c r="H3202" s="19">
        <v>4</v>
      </c>
      <c r="I3202" s="19">
        <v>2355.92</v>
      </c>
      <c r="J3202" s="38">
        <v>43016</v>
      </c>
      <c r="K3202" s="19">
        <v>3160</v>
      </c>
      <c r="L3202" s="48">
        <f>DAY(Таблица14[[#This Row],[Д/проводки]])</f>
        <v>8</v>
      </c>
      <c r="M3202" s="48">
        <f>MONTH(Таблица14[[#This Row],[Д/проводки]])</f>
        <v>10</v>
      </c>
      <c r="N3202" s="48">
        <f>YEAR(Таблица14[[#This Row],[Д/проводки]])</f>
        <v>2017</v>
      </c>
    </row>
    <row r="3203" spans="1:14" x14ac:dyDescent="0.25">
      <c r="A3203" s="19">
        <v>754175</v>
      </c>
      <c r="B3203" s="30" t="s">
        <v>2721</v>
      </c>
      <c r="C3203" s="131" t="s">
        <v>3202</v>
      </c>
      <c r="D3203" s="131">
        <v>14</v>
      </c>
      <c r="E3203" s="131" t="s">
        <v>3217</v>
      </c>
      <c r="F3203" s="48" t="s">
        <v>811</v>
      </c>
      <c r="G3203" s="19">
        <v>1002</v>
      </c>
      <c r="H3203" s="19">
        <v>4</v>
      </c>
      <c r="I3203" s="19">
        <v>3441.04</v>
      </c>
      <c r="J3203" s="38">
        <v>43017</v>
      </c>
      <c r="K3203" s="19">
        <v>5076</v>
      </c>
      <c r="L3203" s="48">
        <f>DAY(Таблица14[[#This Row],[Д/проводки]])</f>
        <v>9</v>
      </c>
      <c r="M3203" s="48">
        <f>MONTH(Таблица14[[#This Row],[Д/проводки]])</f>
        <v>10</v>
      </c>
      <c r="N3203" s="48">
        <f>YEAR(Таблица14[[#This Row],[Д/проводки]])</f>
        <v>2017</v>
      </c>
    </row>
    <row r="3204" spans="1:14" x14ac:dyDescent="0.25">
      <c r="A3204" s="19">
        <v>763966</v>
      </c>
      <c r="B3204" s="30" t="s">
        <v>123</v>
      </c>
      <c r="C3204" s="131" t="s">
        <v>2947</v>
      </c>
      <c r="D3204" s="131">
        <v>15</v>
      </c>
      <c r="E3204" s="131" t="s">
        <v>2937</v>
      </c>
      <c r="F3204" s="48" t="s">
        <v>810</v>
      </c>
      <c r="G3204" s="19">
        <v>1002</v>
      </c>
      <c r="H3204" s="19">
        <v>4</v>
      </c>
      <c r="I3204" s="19">
        <v>8576.2800000000007</v>
      </c>
      <c r="J3204" s="38">
        <v>43017</v>
      </c>
      <c r="K3204" s="19">
        <v>13160</v>
      </c>
      <c r="L3204" s="48">
        <f>DAY(Таблица14[[#This Row],[Д/проводки]])</f>
        <v>9</v>
      </c>
      <c r="M3204" s="48">
        <f>MONTH(Таблица14[[#This Row],[Д/проводки]])</f>
        <v>10</v>
      </c>
      <c r="N3204" s="48">
        <f>YEAR(Таблица14[[#This Row],[Д/проводки]])</f>
        <v>2017</v>
      </c>
    </row>
    <row r="3205" spans="1:14" x14ac:dyDescent="0.25">
      <c r="A3205" s="19">
        <v>2146071</v>
      </c>
      <c r="B3205" s="30" t="s">
        <v>2665</v>
      </c>
      <c r="C3205" s="131" t="s">
        <v>927</v>
      </c>
      <c r="D3205" s="131">
        <v>14</v>
      </c>
      <c r="E3205" s="131" t="s">
        <v>2941</v>
      </c>
      <c r="F3205" s="48" t="s">
        <v>811</v>
      </c>
      <c r="G3205" s="19">
        <v>1001</v>
      </c>
      <c r="H3205" s="19">
        <v>4</v>
      </c>
      <c r="I3205" s="19">
        <v>2539.84</v>
      </c>
      <c r="J3205" s="38">
        <v>43018</v>
      </c>
      <c r="K3205" s="19">
        <v>3560</v>
      </c>
      <c r="L3205" s="48">
        <f>DAY(Таблица14[[#This Row],[Д/проводки]])</f>
        <v>10</v>
      </c>
      <c r="M3205" s="48">
        <f>MONTH(Таблица14[[#This Row],[Д/проводки]])</f>
        <v>10</v>
      </c>
      <c r="N3205" s="48">
        <f>YEAR(Таблица14[[#This Row],[Д/проводки]])</f>
        <v>2017</v>
      </c>
    </row>
    <row r="3206" spans="1:14" x14ac:dyDescent="0.25">
      <c r="A3206" s="19">
        <v>2039700</v>
      </c>
      <c r="B3206" s="30" t="s">
        <v>1035</v>
      </c>
      <c r="C3206" s="131" t="s">
        <v>2963</v>
      </c>
      <c r="D3206" s="131">
        <v>15</v>
      </c>
      <c r="E3206" s="131" t="s">
        <v>2937</v>
      </c>
      <c r="F3206" s="48" t="s">
        <v>811</v>
      </c>
      <c r="G3206" s="19">
        <v>1002</v>
      </c>
      <c r="H3206" s="19">
        <v>4</v>
      </c>
      <c r="I3206" s="19">
        <v>4163.68</v>
      </c>
      <c r="J3206" s="38">
        <v>43018</v>
      </c>
      <c r="K3206" s="19">
        <v>5908</v>
      </c>
      <c r="L3206" s="48">
        <f>DAY(Таблица14[[#This Row],[Д/проводки]])</f>
        <v>10</v>
      </c>
      <c r="M3206" s="48">
        <f>MONTH(Таблица14[[#This Row],[Д/проводки]])</f>
        <v>10</v>
      </c>
      <c r="N3206" s="48">
        <f>YEAR(Таблица14[[#This Row],[Д/проводки]])</f>
        <v>2017</v>
      </c>
    </row>
    <row r="3207" spans="1:14" x14ac:dyDescent="0.25">
      <c r="A3207" s="19">
        <v>2039704</v>
      </c>
      <c r="B3207" s="30" t="s">
        <v>1041</v>
      </c>
      <c r="C3207" s="131" t="s">
        <v>899</v>
      </c>
      <c r="D3207" s="131">
        <v>14</v>
      </c>
      <c r="E3207" s="131" t="s">
        <v>2938</v>
      </c>
      <c r="F3207" s="48" t="s">
        <v>811</v>
      </c>
      <c r="G3207" s="19">
        <v>1002</v>
      </c>
      <c r="H3207" s="19">
        <v>4</v>
      </c>
      <c r="I3207" s="19">
        <v>3483.76</v>
      </c>
      <c r="J3207" s="38">
        <v>43018</v>
      </c>
      <c r="K3207" s="19">
        <v>4988</v>
      </c>
      <c r="L3207" s="48">
        <f>DAY(Таблица14[[#This Row],[Д/проводки]])</f>
        <v>10</v>
      </c>
      <c r="M3207" s="48">
        <f>MONTH(Таблица14[[#This Row],[Д/проводки]])</f>
        <v>10</v>
      </c>
      <c r="N3207" s="48">
        <f>YEAR(Таблица14[[#This Row],[Д/проводки]])</f>
        <v>2017</v>
      </c>
    </row>
    <row r="3208" spans="1:14" x14ac:dyDescent="0.25">
      <c r="A3208" s="19">
        <v>2150114</v>
      </c>
      <c r="B3208" s="30" t="s">
        <v>2697</v>
      </c>
      <c r="C3208" s="131" t="s">
        <v>2951</v>
      </c>
      <c r="D3208" s="131">
        <v>16</v>
      </c>
      <c r="E3208" s="131" t="s">
        <v>2950</v>
      </c>
      <c r="F3208" s="48" t="s">
        <v>810</v>
      </c>
      <c r="G3208" s="19">
        <v>1002</v>
      </c>
      <c r="H3208" s="19">
        <v>4</v>
      </c>
      <c r="I3208" s="19">
        <v>10510.27</v>
      </c>
      <c r="J3208" s="38">
        <v>43018</v>
      </c>
      <c r="K3208" s="19">
        <v>15960</v>
      </c>
      <c r="L3208" s="48">
        <f>DAY(Таблица14[[#This Row],[Д/проводки]])</f>
        <v>10</v>
      </c>
      <c r="M3208" s="48">
        <f>MONTH(Таблица14[[#This Row],[Д/проводки]])</f>
        <v>10</v>
      </c>
      <c r="N3208" s="48">
        <f>YEAR(Таблица14[[#This Row],[Д/проводки]])</f>
        <v>2017</v>
      </c>
    </row>
    <row r="3209" spans="1:14" x14ac:dyDescent="0.25">
      <c r="A3209" s="19">
        <v>2039119</v>
      </c>
      <c r="B3209" s="30" t="s">
        <v>867</v>
      </c>
      <c r="C3209" s="131" t="s">
        <v>3130</v>
      </c>
      <c r="D3209" s="131">
        <v>15</v>
      </c>
      <c r="E3209" s="131" t="s">
        <v>2948</v>
      </c>
      <c r="F3209" s="48" t="s">
        <v>811</v>
      </c>
      <c r="G3209" s="19">
        <v>1001</v>
      </c>
      <c r="H3209" s="19">
        <v>2</v>
      </c>
      <c r="I3209" s="19">
        <v>2101.6999999999998</v>
      </c>
      <c r="J3209" s="38">
        <v>43019</v>
      </c>
      <c r="K3209" s="19">
        <v>3130</v>
      </c>
      <c r="L3209" s="48">
        <f>DAY(Таблица14[[#This Row],[Д/проводки]])</f>
        <v>11</v>
      </c>
      <c r="M3209" s="48">
        <f>MONTH(Таблица14[[#This Row],[Д/проводки]])</f>
        <v>10</v>
      </c>
      <c r="N3209" s="48">
        <f>YEAR(Таблица14[[#This Row],[Д/проводки]])</f>
        <v>2017</v>
      </c>
    </row>
    <row r="3210" spans="1:14" x14ac:dyDescent="0.25">
      <c r="A3210" s="19">
        <v>2146049</v>
      </c>
      <c r="B3210" s="30" t="s">
        <v>2710</v>
      </c>
      <c r="C3210" s="131" t="s">
        <v>3129</v>
      </c>
      <c r="D3210" s="131">
        <v>13</v>
      </c>
      <c r="E3210" s="131" t="s">
        <v>3206</v>
      </c>
      <c r="F3210" s="48" t="s">
        <v>811</v>
      </c>
      <c r="G3210" s="19">
        <v>1001</v>
      </c>
      <c r="H3210" s="19">
        <v>6</v>
      </c>
      <c r="I3210" s="19">
        <v>3549.36</v>
      </c>
      <c r="J3210" s="38">
        <v>43019</v>
      </c>
      <c r="K3210" s="19">
        <v>4740</v>
      </c>
      <c r="L3210" s="48">
        <f>DAY(Таблица14[[#This Row],[Д/проводки]])</f>
        <v>11</v>
      </c>
      <c r="M3210" s="48">
        <f>MONTH(Таблица14[[#This Row],[Д/проводки]])</f>
        <v>10</v>
      </c>
      <c r="N3210" s="48">
        <f>YEAR(Таблица14[[#This Row],[Д/проводки]])</f>
        <v>2017</v>
      </c>
    </row>
    <row r="3211" spans="1:14" x14ac:dyDescent="0.25">
      <c r="A3211" s="19">
        <v>2146071</v>
      </c>
      <c r="B3211" s="30" t="s">
        <v>2665</v>
      </c>
      <c r="C3211" s="131" t="s">
        <v>927</v>
      </c>
      <c r="D3211" s="131">
        <v>14</v>
      </c>
      <c r="E3211" s="131" t="s">
        <v>2941</v>
      </c>
      <c r="F3211" s="48" t="s">
        <v>811</v>
      </c>
      <c r="G3211" s="19">
        <v>1001</v>
      </c>
      <c r="H3211" s="19">
        <v>1</v>
      </c>
      <c r="I3211" s="19">
        <v>634.96</v>
      </c>
      <c r="J3211" s="38">
        <v>43019</v>
      </c>
      <c r="K3211" s="19">
        <v>890</v>
      </c>
      <c r="L3211" s="48">
        <f>DAY(Таблица14[[#This Row],[Д/проводки]])</f>
        <v>11</v>
      </c>
      <c r="M3211" s="48">
        <f>MONTH(Таблица14[[#This Row],[Д/проводки]])</f>
        <v>10</v>
      </c>
      <c r="N3211" s="48">
        <f>YEAR(Таблица14[[#This Row],[Д/проводки]])</f>
        <v>2017</v>
      </c>
    </row>
    <row r="3212" spans="1:14" x14ac:dyDescent="0.25">
      <c r="A3212" s="19">
        <v>2146071</v>
      </c>
      <c r="B3212" s="30" t="s">
        <v>2665</v>
      </c>
      <c r="C3212" s="131" t="s">
        <v>927</v>
      </c>
      <c r="D3212" s="131">
        <v>14</v>
      </c>
      <c r="E3212" s="131" t="s">
        <v>2941</v>
      </c>
      <c r="F3212" s="48" t="s">
        <v>811</v>
      </c>
      <c r="G3212" s="19">
        <v>1002</v>
      </c>
      <c r="H3212" s="19">
        <v>2</v>
      </c>
      <c r="I3212" s="19">
        <v>1271.18</v>
      </c>
      <c r="J3212" s="38">
        <v>43019</v>
      </c>
      <c r="K3212" s="19">
        <v>1780</v>
      </c>
      <c r="L3212" s="48">
        <f>DAY(Таблица14[[#This Row],[Д/проводки]])</f>
        <v>11</v>
      </c>
      <c r="M3212" s="48">
        <f>MONTH(Таблица14[[#This Row],[Д/проводки]])</f>
        <v>10</v>
      </c>
      <c r="N3212" s="48">
        <f>YEAR(Таблица14[[#This Row],[Д/проводки]])</f>
        <v>2017</v>
      </c>
    </row>
    <row r="3213" spans="1:14" x14ac:dyDescent="0.25">
      <c r="A3213" s="19">
        <v>2164755</v>
      </c>
      <c r="B3213" s="30" t="s">
        <v>2846</v>
      </c>
      <c r="C3213" s="131" t="s">
        <v>3156</v>
      </c>
      <c r="D3213" s="131">
        <v>14</v>
      </c>
      <c r="E3213" s="131" t="s">
        <v>2938</v>
      </c>
      <c r="F3213" s="48" t="s">
        <v>811</v>
      </c>
      <c r="G3213" s="19">
        <v>1002</v>
      </c>
      <c r="H3213" s="19">
        <v>4</v>
      </c>
      <c r="I3213" s="19">
        <v>3559.32</v>
      </c>
      <c r="J3213" s="38">
        <v>43019</v>
      </c>
      <c r="K3213" s="19">
        <v>5300</v>
      </c>
      <c r="L3213" s="48">
        <f>DAY(Таблица14[[#This Row],[Д/проводки]])</f>
        <v>11</v>
      </c>
      <c r="M3213" s="48">
        <f>MONTH(Таблица14[[#This Row],[Д/проводки]])</f>
        <v>10</v>
      </c>
      <c r="N3213" s="48">
        <f>YEAR(Таблица14[[#This Row],[Д/проводки]])</f>
        <v>2017</v>
      </c>
    </row>
    <row r="3214" spans="1:14" x14ac:dyDescent="0.25">
      <c r="A3214" s="19">
        <v>12671276</v>
      </c>
      <c r="B3214" s="30" t="s">
        <v>3218</v>
      </c>
      <c r="C3214" s="131" t="s">
        <v>3218</v>
      </c>
      <c r="D3214" s="131" t="s">
        <v>3218</v>
      </c>
      <c r="E3214" s="131" t="s">
        <v>3218</v>
      </c>
      <c r="F3214" s="131" t="s">
        <v>3218</v>
      </c>
      <c r="G3214" s="19">
        <v>1002</v>
      </c>
      <c r="H3214" s="19">
        <v>4</v>
      </c>
      <c r="I3214" s="19">
        <v>4813.2</v>
      </c>
      <c r="J3214" s="38">
        <v>43019</v>
      </c>
      <c r="K3214" s="19">
        <v>6760</v>
      </c>
      <c r="L3214" s="48">
        <f>DAY(Таблица14[[#This Row],[Д/проводки]])</f>
        <v>11</v>
      </c>
      <c r="M3214" s="48">
        <f>MONTH(Таблица14[[#This Row],[Д/проводки]])</f>
        <v>10</v>
      </c>
      <c r="N3214" s="48">
        <f>YEAR(Таблица14[[#This Row],[Д/проводки]])</f>
        <v>2017</v>
      </c>
    </row>
    <row r="3215" spans="1:14" x14ac:dyDescent="0.25">
      <c r="A3215" s="19">
        <v>2164757</v>
      </c>
      <c r="B3215" s="30" t="s">
        <v>2848</v>
      </c>
      <c r="C3215" s="131" t="s">
        <v>904</v>
      </c>
      <c r="D3215" s="131">
        <v>14</v>
      </c>
      <c r="E3215" s="131" t="s">
        <v>2938</v>
      </c>
      <c r="F3215" s="48" t="s">
        <v>811</v>
      </c>
      <c r="G3215" s="19">
        <v>1001</v>
      </c>
      <c r="H3215" s="19">
        <v>2</v>
      </c>
      <c r="I3215" s="19">
        <v>1779.66</v>
      </c>
      <c r="J3215" s="38">
        <v>43020</v>
      </c>
      <c r="K3215" s="19">
        <v>2650</v>
      </c>
      <c r="L3215" s="48">
        <f>DAY(Таблица14[[#This Row],[Д/проводки]])</f>
        <v>12</v>
      </c>
      <c r="M3215" s="48">
        <f>MONTH(Таблица14[[#This Row],[Д/проводки]])</f>
        <v>10</v>
      </c>
      <c r="N3215" s="48">
        <f>YEAR(Таблица14[[#This Row],[Д/проводки]])</f>
        <v>2017</v>
      </c>
    </row>
    <row r="3216" spans="1:14" x14ac:dyDescent="0.25">
      <c r="A3216" s="19">
        <v>2164792</v>
      </c>
      <c r="B3216" s="30" t="s">
        <v>2853</v>
      </c>
      <c r="C3216" s="131" t="s">
        <v>2988</v>
      </c>
      <c r="D3216" s="131">
        <v>16</v>
      </c>
      <c r="E3216" s="131" t="s">
        <v>2950</v>
      </c>
      <c r="F3216" s="48" t="s">
        <v>811</v>
      </c>
      <c r="G3216" s="19">
        <v>1001</v>
      </c>
      <c r="H3216" s="19">
        <v>4</v>
      </c>
      <c r="I3216" s="19">
        <v>4915.24</v>
      </c>
      <c r="J3216" s="38">
        <v>43020</v>
      </c>
      <c r="K3216" s="19">
        <v>7320</v>
      </c>
      <c r="L3216" s="48">
        <f>DAY(Таблица14[[#This Row],[Д/проводки]])</f>
        <v>12</v>
      </c>
      <c r="M3216" s="48">
        <f>MONTH(Таблица14[[#This Row],[Д/проводки]])</f>
        <v>10</v>
      </c>
      <c r="N3216" s="48">
        <f>YEAR(Таблица14[[#This Row],[Д/проводки]])</f>
        <v>2017</v>
      </c>
    </row>
    <row r="3217" spans="1:14" x14ac:dyDescent="0.25">
      <c r="A3217" s="19">
        <v>12674156</v>
      </c>
      <c r="B3217" s="30" t="s">
        <v>3218</v>
      </c>
      <c r="C3217" s="131" t="s">
        <v>3218</v>
      </c>
      <c r="D3217" s="131" t="s">
        <v>3218</v>
      </c>
      <c r="E3217" s="131" t="s">
        <v>3218</v>
      </c>
      <c r="F3217" s="131" t="s">
        <v>3218</v>
      </c>
      <c r="G3217" s="19">
        <v>1001</v>
      </c>
      <c r="H3217" s="19">
        <v>4</v>
      </c>
      <c r="I3217" s="19">
        <v>0</v>
      </c>
      <c r="J3217" s="38">
        <v>43020</v>
      </c>
      <c r="K3217" s="19">
        <v>11252</v>
      </c>
      <c r="L3217" s="48">
        <f>DAY(Таблица14[[#This Row],[Д/проводки]])</f>
        <v>12</v>
      </c>
      <c r="M3217" s="48">
        <f>MONTH(Таблица14[[#This Row],[Д/проводки]])</f>
        <v>10</v>
      </c>
      <c r="N3217" s="48">
        <f>YEAR(Таблица14[[#This Row],[Д/проводки]])</f>
        <v>2017</v>
      </c>
    </row>
    <row r="3218" spans="1:14" x14ac:dyDescent="0.25">
      <c r="A3218" s="19">
        <v>2039702</v>
      </c>
      <c r="B3218" s="30" t="s">
        <v>1039</v>
      </c>
      <c r="C3218" s="131" t="s">
        <v>3129</v>
      </c>
      <c r="D3218" s="131">
        <v>13</v>
      </c>
      <c r="E3218" s="131" t="s">
        <v>3206</v>
      </c>
      <c r="F3218" s="48" t="s">
        <v>811</v>
      </c>
      <c r="G3218" s="19">
        <v>1002</v>
      </c>
      <c r="H3218" s="19">
        <v>2</v>
      </c>
      <c r="I3218" s="19">
        <v>1032.5999999999999</v>
      </c>
      <c r="J3218" s="38">
        <v>43020</v>
      </c>
      <c r="K3218" s="19">
        <v>1580</v>
      </c>
      <c r="L3218" s="48">
        <f>DAY(Таблица14[[#This Row],[Д/проводки]])</f>
        <v>12</v>
      </c>
      <c r="M3218" s="48">
        <f>MONTH(Таблица14[[#This Row],[Д/проводки]])</f>
        <v>10</v>
      </c>
      <c r="N3218" s="48">
        <f>YEAR(Таблица14[[#This Row],[Д/проводки]])</f>
        <v>2017</v>
      </c>
    </row>
    <row r="3219" spans="1:14" x14ac:dyDescent="0.25">
      <c r="A3219" s="19">
        <v>2146071</v>
      </c>
      <c r="B3219" s="30" t="s">
        <v>2665</v>
      </c>
      <c r="C3219" s="131" t="s">
        <v>927</v>
      </c>
      <c r="D3219" s="131">
        <v>14</v>
      </c>
      <c r="E3219" s="131" t="s">
        <v>2941</v>
      </c>
      <c r="F3219" s="48" t="s">
        <v>811</v>
      </c>
      <c r="G3219" s="19">
        <v>1002</v>
      </c>
      <c r="H3219" s="19">
        <v>4</v>
      </c>
      <c r="I3219" s="19">
        <v>2542.36</v>
      </c>
      <c r="J3219" s="38">
        <v>43020</v>
      </c>
      <c r="K3219" s="19">
        <v>3560</v>
      </c>
      <c r="L3219" s="48">
        <f>DAY(Таблица14[[#This Row],[Д/проводки]])</f>
        <v>12</v>
      </c>
      <c r="M3219" s="48">
        <f>MONTH(Таблица14[[#This Row],[Д/проводки]])</f>
        <v>10</v>
      </c>
      <c r="N3219" s="48">
        <f>YEAR(Таблица14[[#This Row],[Д/проводки]])</f>
        <v>2017</v>
      </c>
    </row>
    <row r="3220" spans="1:14" x14ac:dyDescent="0.25">
      <c r="A3220" s="19">
        <v>2146091</v>
      </c>
      <c r="B3220" s="30" t="s">
        <v>2684</v>
      </c>
      <c r="C3220" s="131" t="s">
        <v>2625</v>
      </c>
      <c r="D3220" s="131">
        <v>16</v>
      </c>
      <c r="E3220" s="131" t="s">
        <v>2974</v>
      </c>
      <c r="F3220" s="48" t="s">
        <v>811</v>
      </c>
      <c r="G3220" s="19">
        <v>1002</v>
      </c>
      <c r="H3220" s="19">
        <v>2</v>
      </c>
      <c r="I3220" s="19">
        <v>2103.38</v>
      </c>
      <c r="J3220" s="38">
        <v>43020</v>
      </c>
      <c r="K3220" s="19">
        <v>3000</v>
      </c>
      <c r="L3220" s="48">
        <f>DAY(Таблица14[[#This Row],[Д/проводки]])</f>
        <v>12</v>
      </c>
      <c r="M3220" s="48">
        <f>MONTH(Таблица14[[#This Row],[Д/проводки]])</f>
        <v>10</v>
      </c>
      <c r="N3220" s="48">
        <f>YEAR(Таблица14[[#This Row],[Д/проводки]])</f>
        <v>2017</v>
      </c>
    </row>
    <row r="3221" spans="1:14" x14ac:dyDescent="0.25">
      <c r="A3221" s="19">
        <v>2146049</v>
      </c>
      <c r="B3221" s="30" t="s">
        <v>2710</v>
      </c>
      <c r="C3221" s="131" t="s">
        <v>3129</v>
      </c>
      <c r="D3221" s="131">
        <v>13</v>
      </c>
      <c r="E3221" s="131" t="s">
        <v>3206</v>
      </c>
      <c r="F3221" s="48" t="s">
        <v>811</v>
      </c>
      <c r="G3221" s="19">
        <v>1001</v>
      </c>
      <c r="H3221" s="19">
        <v>2</v>
      </c>
      <c r="I3221" s="19">
        <v>1183.1199999999999</v>
      </c>
      <c r="J3221" s="38">
        <v>43021</v>
      </c>
      <c r="K3221" s="19">
        <v>1580</v>
      </c>
      <c r="L3221" s="48">
        <f>DAY(Таблица14[[#This Row],[Д/проводки]])</f>
        <v>13</v>
      </c>
      <c r="M3221" s="48">
        <f>MONTH(Таблица14[[#This Row],[Д/проводки]])</f>
        <v>10</v>
      </c>
      <c r="N3221" s="48">
        <f>YEAR(Таблица14[[#This Row],[Д/проводки]])</f>
        <v>2017</v>
      </c>
    </row>
    <row r="3222" spans="1:14" x14ac:dyDescent="0.25">
      <c r="A3222" s="19">
        <v>12672884</v>
      </c>
      <c r="B3222" s="30" t="s">
        <v>3218</v>
      </c>
      <c r="C3222" s="131" t="s">
        <v>3218</v>
      </c>
      <c r="D3222" s="131" t="s">
        <v>3218</v>
      </c>
      <c r="E3222" s="131" t="s">
        <v>3218</v>
      </c>
      <c r="F3222" s="131" t="s">
        <v>3218</v>
      </c>
      <c r="G3222" s="19">
        <v>1001</v>
      </c>
      <c r="H3222" s="19">
        <v>4</v>
      </c>
      <c r="I3222" s="19">
        <v>13952</v>
      </c>
      <c r="J3222" s="38">
        <v>43021</v>
      </c>
      <c r="K3222" s="19">
        <v>22556</v>
      </c>
      <c r="L3222" s="48">
        <f>DAY(Таблица14[[#This Row],[Д/проводки]])</f>
        <v>13</v>
      </c>
      <c r="M3222" s="48">
        <f>MONTH(Таблица14[[#This Row],[Д/проводки]])</f>
        <v>10</v>
      </c>
      <c r="N3222" s="48">
        <f>YEAR(Таблица14[[#This Row],[Д/проводки]])</f>
        <v>2017</v>
      </c>
    </row>
    <row r="3223" spans="1:14" x14ac:dyDescent="0.25">
      <c r="A3223" s="19">
        <v>40147</v>
      </c>
      <c r="B3223" s="30" t="s">
        <v>181</v>
      </c>
      <c r="C3223" s="131" t="s">
        <v>2954</v>
      </c>
      <c r="D3223" s="131">
        <v>15</v>
      </c>
      <c r="E3223" s="131" t="s">
        <v>2937</v>
      </c>
      <c r="F3223" s="48" t="s">
        <v>810</v>
      </c>
      <c r="G3223" s="19">
        <v>1002</v>
      </c>
      <c r="H3223" s="19">
        <v>4</v>
      </c>
      <c r="I3223" s="19">
        <v>8457.64</v>
      </c>
      <c r="J3223" s="38">
        <v>43021</v>
      </c>
      <c r="K3223" s="19">
        <v>14600</v>
      </c>
      <c r="L3223" s="48">
        <f>DAY(Таблица14[[#This Row],[Д/проводки]])</f>
        <v>13</v>
      </c>
      <c r="M3223" s="48">
        <f>MONTH(Таблица14[[#This Row],[Д/проводки]])</f>
        <v>10</v>
      </c>
      <c r="N3223" s="48">
        <f>YEAR(Таблица14[[#This Row],[Д/проводки]])</f>
        <v>2017</v>
      </c>
    </row>
    <row r="3224" spans="1:14" x14ac:dyDescent="0.25">
      <c r="A3224" s="19">
        <v>2039703</v>
      </c>
      <c r="B3224" s="30" t="s">
        <v>1042</v>
      </c>
      <c r="C3224" s="131" t="s">
        <v>927</v>
      </c>
      <c r="D3224" s="131">
        <v>14</v>
      </c>
      <c r="E3224" s="131" t="s">
        <v>2941</v>
      </c>
      <c r="F3224" s="48" t="s">
        <v>811</v>
      </c>
      <c r="G3224" s="19">
        <v>1002</v>
      </c>
      <c r="H3224" s="19">
        <v>6</v>
      </c>
      <c r="I3224" s="19">
        <v>3771.36</v>
      </c>
      <c r="J3224" s="38">
        <v>43021</v>
      </c>
      <c r="K3224" s="19">
        <v>5340</v>
      </c>
      <c r="L3224" s="48">
        <f>DAY(Таблица14[[#This Row],[Д/проводки]])</f>
        <v>13</v>
      </c>
      <c r="M3224" s="48">
        <f>MONTH(Таблица14[[#This Row],[Д/проводки]])</f>
        <v>10</v>
      </c>
      <c r="N3224" s="48">
        <f>YEAR(Таблица14[[#This Row],[Д/проводки]])</f>
        <v>2017</v>
      </c>
    </row>
    <row r="3225" spans="1:14" x14ac:dyDescent="0.25">
      <c r="A3225" s="19">
        <v>2146049</v>
      </c>
      <c r="B3225" s="30" t="s">
        <v>2710</v>
      </c>
      <c r="C3225" s="131" t="s">
        <v>3129</v>
      </c>
      <c r="D3225" s="131">
        <v>13</v>
      </c>
      <c r="E3225" s="131" t="s">
        <v>3206</v>
      </c>
      <c r="F3225" s="48" t="s">
        <v>811</v>
      </c>
      <c r="G3225" s="19">
        <v>1002</v>
      </c>
      <c r="H3225" s="19">
        <v>6</v>
      </c>
      <c r="I3225" s="19">
        <v>3533.88</v>
      </c>
      <c r="J3225" s="38">
        <v>43021</v>
      </c>
      <c r="K3225" s="19">
        <v>4740</v>
      </c>
      <c r="L3225" s="48">
        <f>DAY(Таблица14[[#This Row],[Д/проводки]])</f>
        <v>13</v>
      </c>
      <c r="M3225" s="48">
        <f>MONTH(Таблица14[[#This Row],[Д/проводки]])</f>
        <v>10</v>
      </c>
      <c r="N3225" s="48">
        <f>YEAR(Таблица14[[#This Row],[Д/проводки]])</f>
        <v>2017</v>
      </c>
    </row>
    <row r="3226" spans="1:14" x14ac:dyDescent="0.25">
      <c r="A3226" s="19">
        <v>40305</v>
      </c>
      <c r="B3226" s="30" t="s">
        <v>92</v>
      </c>
      <c r="C3226" s="131" t="s">
        <v>2963</v>
      </c>
      <c r="D3226" s="131">
        <v>15</v>
      </c>
      <c r="E3226" s="131" t="s">
        <v>2937</v>
      </c>
      <c r="F3226" s="48" t="s">
        <v>810</v>
      </c>
      <c r="G3226" s="19">
        <v>1001</v>
      </c>
      <c r="H3226" s="19">
        <v>4</v>
      </c>
      <c r="I3226" s="19">
        <v>8152.56</v>
      </c>
      <c r="J3226" s="38">
        <v>43022</v>
      </c>
      <c r="K3226" s="19">
        <v>14600</v>
      </c>
      <c r="L3226" s="48">
        <f>DAY(Таблица14[[#This Row],[Д/проводки]])</f>
        <v>14</v>
      </c>
      <c r="M3226" s="48">
        <f>MONTH(Таблица14[[#This Row],[Д/проводки]])</f>
        <v>10</v>
      </c>
      <c r="N3226" s="48">
        <f>YEAR(Таблица14[[#This Row],[Д/проводки]])</f>
        <v>2017</v>
      </c>
    </row>
    <row r="3227" spans="1:14" x14ac:dyDescent="0.25">
      <c r="A3227" s="19">
        <v>2146071</v>
      </c>
      <c r="B3227" s="30" t="s">
        <v>2665</v>
      </c>
      <c r="C3227" s="131" t="s">
        <v>927</v>
      </c>
      <c r="D3227" s="131">
        <v>14</v>
      </c>
      <c r="E3227" s="131" t="s">
        <v>2941</v>
      </c>
      <c r="F3227" s="48" t="s">
        <v>811</v>
      </c>
      <c r="G3227" s="19">
        <v>1001</v>
      </c>
      <c r="H3227" s="19">
        <v>8</v>
      </c>
      <c r="I3227" s="19">
        <v>5079.68</v>
      </c>
      <c r="J3227" s="38">
        <v>43022</v>
      </c>
      <c r="K3227" s="19">
        <v>7120</v>
      </c>
      <c r="L3227" s="48">
        <f>DAY(Таблица14[[#This Row],[Д/проводки]])</f>
        <v>14</v>
      </c>
      <c r="M3227" s="48">
        <f>MONTH(Таблица14[[#This Row],[Д/проводки]])</f>
        <v>10</v>
      </c>
      <c r="N3227" s="48">
        <f>YEAR(Таблица14[[#This Row],[Д/проводки]])</f>
        <v>2017</v>
      </c>
    </row>
    <row r="3228" spans="1:14" x14ac:dyDescent="0.25">
      <c r="A3228" s="19">
        <v>2039704</v>
      </c>
      <c r="B3228" s="30" t="s">
        <v>1041</v>
      </c>
      <c r="C3228" s="131" t="s">
        <v>899</v>
      </c>
      <c r="D3228" s="131">
        <v>14</v>
      </c>
      <c r="E3228" s="131" t="s">
        <v>2938</v>
      </c>
      <c r="F3228" s="48" t="s">
        <v>811</v>
      </c>
      <c r="G3228" s="19">
        <v>1002</v>
      </c>
      <c r="H3228" s="19">
        <v>4</v>
      </c>
      <c r="I3228" s="19">
        <v>3483.72</v>
      </c>
      <c r="J3228" s="38">
        <v>43022</v>
      </c>
      <c r="K3228" s="19">
        <v>4988</v>
      </c>
      <c r="L3228" s="48">
        <f>DAY(Таблица14[[#This Row],[Д/проводки]])</f>
        <v>14</v>
      </c>
      <c r="M3228" s="48">
        <f>MONTH(Таблица14[[#This Row],[Д/проводки]])</f>
        <v>10</v>
      </c>
      <c r="N3228" s="48">
        <f>YEAR(Таблица14[[#This Row],[Д/проводки]])</f>
        <v>2017</v>
      </c>
    </row>
    <row r="3229" spans="1:14" x14ac:dyDescent="0.25">
      <c r="A3229" s="19">
        <v>2146071</v>
      </c>
      <c r="B3229" s="30" t="s">
        <v>2665</v>
      </c>
      <c r="C3229" s="131" t="s">
        <v>927</v>
      </c>
      <c r="D3229" s="131">
        <v>14</v>
      </c>
      <c r="E3229" s="131" t="s">
        <v>2941</v>
      </c>
      <c r="F3229" s="48" t="s">
        <v>811</v>
      </c>
      <c r="G3229" s="19">
        <v>1002</v>
      </c>
      <c r="H3229" s="19">
        <v>4</v>
      </c>
      <c r="I3229" s="19">
        <v>2542.36</v>
      </c>
      <c r="J3229" s="38">
        <v>43022</v>
      </c>
      <c r="K3229" s="19">
        <v>3560</v>
      </c>
      <c r="L3229" s="48">
        <f>DAY(Таблица14[[#This Row],[Д/проводки]])</f>
        <v>14</v>
      </c>
      <c r="M3229" s="48">
        <f>MONTH(Таблица14[[#This Row],[Д/проводки]])</f>
        <v>10</v>
      </c>
      <c r="N3229" s="48">
        <f>YEAR(Таблица14[[#This Row],[Д/проводки]])</f>
        <v>2017</v>
      </c>
    </row>
    <row r="3230" spans="1:14" x14ac:dyDescent="0.25">
      <c r="A3230" s="19">
        <v>12678694</v>
      </c>
      <c r="B3230" s="30" t="s">
        <v>3218</v>
      </c>
      <c r="C3230" s="131" t="s">
        <v>3218</v>
      </c>
      <c r="D3230" s="131" t="s">
        <v>3218</v>
      </c>
      <c r="E3230" s="131" t="s">
        <v>3218</v>
      </c>
      <c r="F3230" s="131" t="s">
        <v>3218</v>
      </c>
      <c r="G3230" s="19">
        <v>1002</v>
      </c>
      <c r="H3230" s="19">
        <v>4</v>
      </c>
      <c r="I3230" s="19">
        <v>0</v>
      </c>
      <c r="J3230" s="38">
        <v>43022</v>
      </c>
      <c r="K3230" s="19">
        <v>16000</v>
      </c>
      <c r="L3230" s="48">
        <f>DAY(Таблица14[[#This Row],[Д/проводки]])</f>
        <v>14</v>
      </c>
      <c r="M3230" s="48">
        <f>MONTH(Таблица14[[#This Row],[Д/проводки]])</f>
        <v>10</v>
      </c>
      <c r="N3230" s="48">
        <f>YEAR(Таблица14[[#This Row],[Д/проводки]])</f>
        <v>2017</v>
      </c>
    </row>
    <row r="3231" spans="1:14" x14ac:dyDescent="0.25">
      <c r="A3231" s="19">
        <v>408992</v>
      </c>
      <c r="B3231" s="30" t="s">
        <v>644</v>
      </c>
      <c r="C3231" s="131" t="s">
        <v>2988</v>
      </c>
      <c r="D3231" s="131">
        <v>16</v>
      </c>
      <c r="E3231" s="131" t="s">
        <v>2950</v>
      </c>
      <c r="F3231" s="48" t="s">
        <v>810</v>
      </c>
      <c r="G3231" s="19">
        <v>1001</v>
      </c>
      <c r="H3231" s="19">
        <v>4</v>
      </c>
      <c r="I3231" s="19">
        <v>10966.12</v>
      </c>
      <c r="J3231" s="38">
        <v>43023</v>
      </c>
      <c r="K3231" s="19">
        <v>19000</v>
      </c>
      <c r="L3231" s="48">
        <f>DAY(Таблица14[[#This Row],[Д/проводки]])</f>
        <v>15</v>
      </c>
      <c r="M3231" s="48">
        <f>MONTH(Таблица14[[#This Row],[Д/проводки]])</f>
        <v>10</v>
      </c>
      <c r="N3231" s="48">
        <f>YEAR(Таблица14[[#This Row],[Д/проводки]])</f>
        <v>2017</v>
      </c>
    </row>
    <row r="3232" spans="1:14" x14ac:dyDescent="0.25">
      <c r="A3232" s="19">
        <v>487232</v>
      </c>
      <c r="B3232" s="30" t="s">
        <v>921</v>
      </c>
      <c r="C3232" s="131" t="s">
        <v>3133</v>
      </c>
      <c r="D3232" s="131">
        <v>13</v>
      </c>
      <c r="E3232" s="131" t="s">
        <v>3206</v>
      </c>
      <c r="F3232" s="48" t="s">
        <v>811</v>
      </c>
      <c r="G3232" s="19">
        <v>1001</v>
      </c>
      <c r="H3232" s="19">
        <v>1</v>
      </c>
      <c r="I3232" s="19">
        <v>526.79</v>
      </c>
      <c r="J3232" s="38">
        <v>43023</v>
      </c>
      <c r="K3232" s="19">
        <v>790</v>
      </c>
      <c r="L3232" s="48">
        <f>DAY(Таблица14[[#This Row],[Д/проводки]])</f>
        <v>15</v>
      </c>
      <c r="M3232" s="48">
        <f>MONTH(Таблица14[[#This Row],[Д/проводки]])</f>
        <v>10</v>
      </c>
      <c r="N3232" s="48">
        <f>YEAR(Таблица14[[#This Row],[Д/проводки]])</f>
        <v>2017</v>
      </c>
    </row>
    <row r="3233" spans="1:14" x14ac:dyDescent="0.25">
      <c r="A3233" s="19">
        <v>408797</v>
      </c>
      <c r="B3233" s="30" t="s">
        <v>63</v>
      </c>
      <c r="C3233" s="131" t="s">
        <v>2953</v>
      </c>
      <c r="D3233" s="131">
        <v>14</v>
      </c>
      <c r="E3233" s="131" t="s">
        <v>2938</v>
      </c>
      <c r="F3233" s="48" t="s">
        <v>810</v>
      </c>
      <c r="G3233" s="19">
        <v>1002</v>
      </c>
      <c r="H3233" s="19">
        <v>4</v>
      </c>
      <c r="I3233" s="19">
        <v>7203.4</v>
      </c>
      <c r="J3233" s="38">
        <v>43023</v>
      </c>
      <c r="K3233" s="19">
        <v>12800</v>
      </c>
      <c r="L3233" s="48">
        <f>DAY(Таблица14[[#This Row],[Д/проводки]])</f>
        <v>15</v>
      </c>
      <c r="M3233" s="48">
        <f>MONTH(Таблица14[[#This Row],[Д/проводки]])</f>
        <v>10</v>
      </c>
      <c r="N3233" s="48">
        <f>YEAR(Таблица14[[#This Row],[Д/проводки]])</f>
        <v>2017</v>
      </c>
    </row>
    <row r="3234" spans="1:14" x14ac:dyDescent="0.25">
      <c r="A3234" s="19">
        <v>2039704</v>
      </c>
      <c r="B3234" s="30" t="s">
        <v>1041</v>
      </c>
      <c r="C3234" s="131" t="s">
        <v>899</v>
      </c>
      <c r="D3234" s="131">
        <v>14</v>
      </c>
      <c r="E3234" s="131" t="s">
        <v>2938</v>
      </c>
      <c r="F3234" s="48" t="s">
        <v>811</v>
      </c>
      <c r="G3234" s="19">
        <v>1002</v>
      </c>
      <c r="H3234" s="19">
        <v>2</v>
      </c>
      <c r="I3234" s="19">
        <v>1741.88</v>
      </c>
      <c r="J3234" s="38">
        <v>43023</v>
      </c>
      <c r="K3234" s="19">
        <v>2494</v>
      </c>
      <c r="L3234" s="48">
        <f>DAY(Таблица14[[#This Row],[Д/проводки]])</f>
        <v>15</v>
      </c>
      <c r="M3234" s="48">
        <f>MONTH(Таблица14[[#This Row],[Д/проводки]])</f>
        <v>10</v>
      </c>
      <c r="N3234" s="48">
        <f>YEAR(Таблица14[[#This Row],[Д/проводки]])</f>
        <v>2017</v>
      </c>
    </row>
    <row r="3235" spans="1:14" x14ac:dyDescent="0.25">
      <c r="A3235" s="19">
        <v>2039700</v>
      </c>
      <c r="B3235" s="30" t="s">
        <v>1035</v>
      </c>
      <c r="C3235" s="131" t="s">
        <v>2963</v>
      </c>
      <c r="D3235" s="131">
        <v>15</v>
      </c>
      <c r="E3235" s="131" t="s">
        <v>2937</v>
      </c>
      <c r="F3235" s="48" t="s">
        <v>811</v>
      </c>
      <c r="G3235" s="19">
        <v>1001</v>
      </c>
      <c r="H3235" s="19">
        <v>4</v>
      </c>
      <c r="I3235" s="19">
        <v>4179.76</v>
      </c>
      <c r="J3235" s="38">
        <v>43024</v>
      </c>
      <c r="K3235" s="19">
        <v>5908</v>
      </c>
      <c r="L3235" s="48">
        <f>DAY(Таблица14[[#This Row],[Д/проводки]])</f>
        <v>16</v>
      </c>
      <c r="M3235" s="48">
        <f>MONTH(Таблица14[[#This Row],[Д/проводки]])</f>
        <v>10</v>
      </c>
      <c r="N3235" s="48">
        <f>YEAR(Таблица14[[#This Row],[Д/проводки]])</f>
        <v>2017</v>
      </c>
    </row>
    <row r="3236" spans="1:14" x14ac:dyDescent="0.25">
      <c r="A3236" s="19">
        <v>2146048</v>
      </c>
      <c r="B3236" s="30" t="s">
        <v>2663</v>
      </c>
      <c r="C3236" s="131" t="s">
        <v>3205</v>
      </c>
      <c r="D3236" s="131">
        <v>13</v>
      </c>
      <c r="E3236" s="131" t="s">
        <v>3206</v>
      </c>
      <c r="F3236" s="48" t="s">
        <v>811</v>
      </c>
      <c r="G3236" s="19">
        <v>1001</v>
      </c>
      <c r="H3236" s="19">
        <v>4</v>
      </c>
      <c r="I3236" s="19">
        <v>2355.92</v>
      </c>
      <c r="J3236" s="38">
        <v>43024</v>
      </c>
      <c r="K3236" s="19">
        <v>3160</v>
      </c>
      <c r="L3236" s="48">
        <f>DAY(Таблица14[[#This Row],[Д/проводки]])</f>
        <v>16</v>
      </c>
      <c r="M3236" s="48">
        <f>MONTH(Таблица14[[#This Row],[Д/проводки]])</f>
        <v>10</v>
      </c>
      <c r="N3236" s="48">
        <f>YEAR(Таблица14[[#This Row],[Д/проводки]])</f>
        <v>2017</v>
      </c>
    </row>
    <row r="3237" spans="1:14" x14ac:dyDescent="0.25">
      <c r="A3237" s="19">
        <v>2146049</v>
      </c>
      <c r="B3237" s="30" t="s">
        <v>2710</v>
      </c>
      <c r="C3237" s="131" t="s">
        <v>3129</v>
      </c>
      <c r="D3237" s="131">
        <v>13</v>
      </c>
      <c r="E3237" s="131" t="s">
        <v>3206</v>
      </c>
      <c r="F3237" s="48" t="s">
        <v>811</v>
      </c>
      <c r="G3237" s="19">
        <v>1001</v>
      </c>
      <c r="H3237" s="19">
        <v>2</v>
      </c>
      <c r="I3237" s="19">
        <v>1183.1199999999999</v>
      </c>
      <c r="J3237" s="38">
        <v>43024</v>
      </c>
      <c r="K3237" s="19">
        <v>1580</v>
      </c>
      <c r="L3237" s="48">
        <f>DAY(Таблица14[[#This Row],[Д/проводки]])</f>
        <v>16</v>
      </c>
      <c r="M3237" s="48">
        <f>MONTH(Таблица14[[#This Row],[Д/проводки]])</f>
        <v>10</v>
      </c>
      <c r="N3237" s="48">
        <f>YEAR(Таблица14[[#This Row],[Д/проводки]])</f>
        <v>2017</v>
      </c>
    </row>
    <row r="3238" spans="1:14" x14ac:dyDescent="0.25">
      <c r="A3238" s="19">
        <v>2146091</v>
      </c>
      <c r="B3238" s="30" t="s">
        <v>2684</v>
      </c>
      <c r="C3238" s="131" t="s">
        <v>2625</v>
      </c>
      <c r="D3238" s="131">
        <v>16</v>
      </c>
      <c r="E3238" s="131" t="s">
        <v>2974</v>
      </c>
      <c r="F3238" s="48" t="s">
        <v>811</v>
      </c>
      <c r="G3238" s="19">
        <v>1001</v>
      </c>
      <c r="H3238" s="19">
        <v>4</v>
      </c>
      <c r="I3238" s="19">
        <v>4474.5600000000004</v>
      </c>
      <c r="J3238" s="38">
        <v>43024</v>
      </c>
      <c r="K3238" s="19">
        <v>6000</v>
      </c>
      <c r="L3238" s="48">
        <f>DAY(Таблица14[[#This Row],[Д/проводки]])</f>
        <v>16</v>
      </c>
      <c r="M3238" s="48">
        <f>MONTH(Таблица14[[#This Row],[Д/проводки]])</f>
        <v>10</v>
      </c>
      <c r="N3238" s="48">
        <f>YEAR(Таблица14[[#This Row],[Д/проводки]])</f>
        <v>2017</v>
      </c>
    </row>
    <row r="3239" spans="1:14" x14ac:dyDescent="0.25">
      <c r="A3239" s="19">
        <v>2019860</v>
      </c>
      <c r="B3239" s="30" t="s">
        <v>1143</v>
      </c>
      <c r="C3239" s="131" t="s">
        <v>2963</v>
      </c>
      <c r="D3239" s="131">
        <v>15</v>
      </c>
      <c r="E3239" s="131" t="s">
        <v>2937</v>
      </c>
      <c r="F3239" s="48" t="s">
        <v>811</v>
      </c>
      <c r="G3239" s="19">
        <v>1002</v>
      </c>
      <c r="H3239" s="19">
        <v>4</v>
      </c>
      <c r="I3239" s="19">
        <v>4219.2</v>
      </c>
      <c r="J3239" s="38">
        <v>43024</v>
      </c>
      <c r="K3239" s="19">
        <v>6208</v>
      </c>
      <c r="L3239" s="48">
        <f>DAY(Таблица14[[#This Row],[Д/проводки]])</f>
        <v>16</v>
      </c>
      <c r="M3239" s="48">
        <f>MONTH(Таблица14[[#This Row],[Д/проводки]])</f>
        <v>10</v>
      </c>
      <c r="N3239" s="48">
        <f>YEAR(Таблица14[[#This Row],[Д/проводки]])</f>
        <v>2017</v>
      </c>
    </row>
    <row r="3240" spans="1:14" x14ac:dyDescent="0.25">
      <c r="A3240" s="19">
        <v>2031425</v>
      </c>
      <c r="B3240" s="30" t="s">
        <v>1017</v>
      </c>
      <c r="C3240" s="131" t="s">
        <v>2999</v>
      </c>
      <c r="D3240" s="131">
        <v>17</v>
      </c>
      <c r="E3240" s="131" t="s">
        <v>2993</v>
      </c>
      <c r="F3240" s="48" t="s">
        <v>810</v>
      </c>
      <c r="G3240" s="19">
        <v>1002</v>
      </c>
      <c r="H3240" s="19">
        <v>4</v>
      </c>
      <c r="I3240" s="19">
        <v>12847.44</v>
      </c>
      <c r="J3240" s="38">
        <v>43024</v>
      </c>
      <c r="K3240" s="19">
        <v>18760</v>
      </c>
      <c r="L3240" s="48">
        <f>DAY(Таблица14[[#This Row],[Д/проводки]])</f>
        <v>16</v>
      </c>
      <c r="M3240" s="48">
        <f>MONTH(Таблица14[[#This Row],[Д/проводки]])</f>
        <v>10</v>
      </c>
      <c r="N3240" s="48">
        <f>YEAR(Таблица14[[#This Row],[Д/проводки]])</f>
        <v>2017</v>
      </c>
    </row>
    <row r="3241" spans="1:14" x14ac:dyDescent="0.25">
      <c r="A3241" s="19">
        <v>2146071</v>
      </c>
      <c r="B3241" s="30" t="s">
        <v>2665</v>
      </c>
      <c r="C3241" s="131" t="s">
        <v>927</v>
      </c>
      <c r="D3241" s="131">
        <v>14</v>
      </c>
      <c r="E3241" s="131" t="s">
        <v>2941</v>
      </c>
      <c r="F3241" s="48" t="s">
        <v>811</v>
      </c>
      <c r="G3241" s="19">
        <v>1002</v>
      </c>
      <c r="H3241" s="19">
        <v>4</v>
      </c>
      <c r="I3241" s="19">
        <v>2563.16</v>
      </c>
      <c r="J3241" s="38">
        <v>43024</v>
      </c>
      <c r="K3241" s="19">
        <v>3560</v>
      </c>
      <c r="L3241" s="48">
        <f>DAY(Таблица14[[#This Row],[Д/проводки]])</f>
        <v>16</v>
      </c>
      <c r="M3241" s="48">
        <f>MONTH(Таблица14[[#This Row],[Д/проводки]])</f>
        <v>10</v>
      </c>
      <c r="N3241" s="48">
        <f>YEAR(Таблица14[[#This Row],[Д/проводки]])</f>
        <v>2017</v>
      </c>
    </row>
    <row r="3242" spans="1:14" x14ac:dyDescent="0.25">
      <c r="A3242" s="19">
        <v>2146072</v>
      </c>
      <c r="B3242" s="30" t="s">
        <v>2665</v>
      </c>
      <c r="C3242" s="131" t="s">
        <v>927</v>
      </c>
      <c r="D3242" s="131">
        <v>14</v>
      </c>
      <c r="E3242" s="131" t="s">
        <v>2941</v>
      </c>
      <c r="F3242" s="48" t="s">
        <v>811</v>
      </c>
      <c r="G3242" s="19">
        <v>1001</v>
      </c>
      <c r="H3242" s="19">
        <v>4</v>
      </c>
      <c r="I3242" s="19">
        <v>2691.52</v>
      </c>
      <c r="J3242" s="38">
        <v>43025</v>
      </c>
      <c r="K3242" s="19">
        <v>3560</v>
      </c>
      <c r="L3242" s="48">
        <f>DAY(Таблица14[[#This Row],[Д/проводки]])</f>
        <v>17</v>
      </c>
      <c r="M3242" s="48">
        <f>MONTH(Таблица14[[#This Row],[Д/проводки]])</f>
        <v>10</v>
      </c>
      <c r="N3242" s="48">
        <f>YEAR(Таблица14[[#This Row],[Д/проводки]])</f>
        <v>2017</v>
      </c>
    </row>
    <row r="3243" spans="1:14" x14ac:dyDescent="0.25">
      <c r="A3243" s="19">
        <v>2146071</v>
      </c>
      <c r="B3243" s="30" t="s">
        <v>2665</v>
      </c>
      <c r="C3243" s="131" t="s">
        <v>927</v>
      </c>
      <c r="D3243" s="131">
        <v>14</v>
      </c>
      <c r="E3243" s="131" t="s">
        <v>2941</v>
      </c>
      <c r="F3243" s="48" t="s">
        <v>811</v>
      </c>
      <c r="G3243" s="19">
        <v>1002</v>
      </c>
      <c r="H3243" s="19">
        <v>4</v>
      </c>
      <c r="I3243" s="19">
        <v>2563.16</v>
      </c>
      <c r="J3243" s="38">
        <v>43025</v>
      </c>
      <c r="K3243" s="19">
        <v>3560</v>
      </c>
      <c r="L3243" s="48">
        <f>DAY(Таблица14[[#This Row],[Д/проводки]])</f>
        <v>17</v>
      </c>
      <c r="M3243" s="48">
        <f>MONTH(Таблица14[[#This Row],[Д/проводки]])</f>
        <v>10</v>
      </c>
      <c r="N3243" s="48">
        <f>YEAR(Таблица14[[#This Row],[Д/проводки]])</f>
        <v>2017</v>
      </c>
    </row>
    <row r="3244" spans="1:14" x14ac:dyDescent="0.25">
      <c r="A3244" s="19">
        <v>408850</v>
      </c>
      <c r="B3244" s="30" t="s">
        <v>270</v>
      </c>
      <c r="C3244" s="131" t="s">
        <v>2952</v>
      </c>
      <c r="D3244" s="131">
        <v>15</v>
      </c>
      <c r="E3244" s="131" t="s">
        <v>2948</v>
      </c>
      <c r="F3244" s="48" t="s">
        <v>810</v>
      </c>
      <c r="G3244" s="19">
        <v>1001</v>
      </c>
      <c r="H3244" s="19">
        <v>4</v>
      </c>
      <c r="I3244" s="19">
        <v>8694.92</v>
      </c>
      <c r="J3244" s="38">
        <v>43026</v>
      </c>
      <c r="K3244" s="19">
        <v>15400</v>
      </c>
      <c r="L3244" s="48">
        <f>DAY(Таблица14[[#This Row],[Д/проводки]])</f>
        <v>18</v>
      </c>
      <c r="M3244" s="48">
        <f>MONTH(Таблица14[[#This Row],[Д/проводки]])</f>
        <v>10</v>
      </c>
      <c r="N3244" s="48">
        <f>YEAR(Таблица14[[#This Row],[Д/проводки]])</f>
        <v>2017</v>
      </c>
    </row>
    <row r="3245" spans="1:14" x14ac:dyDescent="0.25">
      <c r="A3245" s="19">
        <v>876259</v>
      </c>
      <c r="B3245" s="30" t="s">
        <v>887</v>
      </c>
      <c r="C3245" s="131" t="s">
        <v>2954</v>
      </c>
      <c r="D3245" s="131">
        <v>15</v>
      </c>
      <c r="E3245" s="131" t="s">
        <v>2937</v>
      </c>
      <c r="F3245" s="48" t="s">
        <v>811</v>
      </c>
      <c r="G3245" s="19">
        <v>1001</v>
      </c>
      <c r="H3245" s="19">
        <v>2</v>
      </c>
      <c r="I3245" s="19">
        <v>2015.8</v>
      </c>
      <c r="J3245" s="38">
        <v>43026</v>
      </c>
      <c r="K3245" s="19">
        <v>2974</v>
      </c>
      <c r="L3245" s="48">
        <f>DAY(Таблица14[[#This Row],[Д/проводки]])</f>
        <v>18</v>
      </c>
      <c r="M3245" s="48">
        <f>MONTH(Таблица14[[#This Row],[Д/проводки]])</f>
        <v>10</v>
      </c>
      <c r="N3245" s="48">
        <f>YEAR(Таблица14[[#This Row],[Д/проводки]])</f>
        <v>2017</v>
      </c>
    </row>
    <row r="3246" spans="1:14" x14ac:dyDescent="0.25">
      <c r="A3246" s="19">
        <v>895248</v>
      </c>
      <c r="B3246" s="30" t="s">
        <v>902</v>
      </c>
      <c r="C3246" s="131" t="s">
        <v>899</v>
      </c>
      <c r="D3246" s="131">
        <v>14</v>
      </c>
      <c r="E3246" s="131" t="s">
        <v>2938</v>
      </c>
      <c r="F3246" s="48" t="s">
        <v>811</v>
      </c>
      <c r="G3246" s="19">
        <v>1002</v>
      </c>
      <c r="H3246" s="19">
        <v>4</v>
      </c>
      <c r="I3246" s="19">
        <v>3593.92</v>
      </c>
      <c r="J3246" s="38">
        <v>43026</v>
      </c>
      <c r="K3246" s="19">
        <v>5300</v>
      </c>
      <c r="L3246" s="48">
        <f>DAY(Таблица14[[#This Row],[Д/проводки]])</f>
        <v>18</v>
      </c>
      <c r="M3246" s="48">
        <f>MONTH(Таблица14[[#This Row],[Д/проводки]])</f>
        <v>10</v>
      </c>
      <c r="N3246" s="48">
        <f>YEAR(Таблица14[[#This Row],[Д/проводки]])</f>
        <v>2017</v>
      </c>
    </row>
    <row r="3247" spans="1:14" x14ac:dyDescent="0.25">
      <c r="A3247" s="19">
        <v>2146049</v>
      </c>
      <c r="B3247" s="30" t="s">
        <v>2710</v>
      </c>
      <c r="C3247" s="131" t="s">
        <v>3129</v>
      </c>
      <c r="D3247" s="131">
        <v>13</v>
      </c>
      <c r="E3247" s="131" t="s">
        <v>3206</v>
      </c>
      <c r="F3247" s="48" t="s">
        <v>811</v>
      </c>
      <c r="G3247" s="19">
        <v>1002</v>
      </c>
      <c r="H3247" s="19">
        <v>4</v>
      </c>
      <c r="I3247" s="19">
        <v>2355.92</v>
      </c>
      <c r="J3247" s="38">
        <v>43026</v>
      </c>
      <c r="K3247" s="19">
        <v>3160</v>
      </c>
      <c r="L3247" s="48">
        <f>DAY(Таблица14[[#This Row],[Д/проводки]])</f>
        <v>18</v>
      </c>
      <c r="M3247" s="48">
        <f>MONTH(Таблица14[[#This Row],[Д/проводки]])</f>
        <v>10</v>
      </c>
      <c r="N3247" s="48">
        <f>YEAR(Таблица14[[#This Row],[Д/проводки]])</f>
        <v>2017</v>
      </c>
    </row>
    <row r="3248" spans="1:14" x14ac:dyDescent="0.25">
      <c r="A3248" s="19">
        <v>2146071</v>
      </c>
      <c r="B3248" s="30" t="s">
        <v>2665</v>
      </c>
      <c r="C3248" s="131" t="s">
        <v>927</v>
      </c>
      <c r="D3248" s="131">
        <v>14</v>
      </c>
      <c r="E3248" s="131" t="s">
        <v>2941</v>
      </c>
      <c r="F3248" s="48" t="s">
        <v>811</v>
      </c>
      <c r="G3248" s="19">
        <v>1002</v>
      </c>
      <c r="H3248" s="19">
        <v>2</v>
      </c>
      <c r="I3248" s="19">
        <v>1281.58</v>
      </c>
      <c r="J3248" s="38">
        <v>43026</v>
      </c>
      <c r="K3248" s="19">
        <v>1780</v>
      </c>
      <c r="L3248" s="48">
        <f>DAY(Таблица14[[#This Row],[Д/проводки]])</f>
        <v>18</v>
      </c>
      <c r="M3248" s="48">
        <f>MONTH(Таблица14[[#This Row],[Д/проводки]])</f>
        <v>10</v>
      </c>
      <c r="N3248" s="48">
        <f>YEAR(Таблица14[[#This Row],[Д/проводки]])</f>
        <v>2017</v>
      </c>
    </row>
    <row r="3249" spans="1:14" x14ac:dyDescent="0.25">
      <c r="A3249" s="19">
        <v>661737</v>
      </c>
      <c r="B3249" s="30" t="s">
        <v>1132</v>
      </c>
      <c r="C3249" s="131" t="s">
        <v>877</v>
      </c>
      <c r="D3249" s="131">
        <v>16</v>
      </c>
      <c r="E3249" s="131" t="s">
        <v>2950</v>
      </c>
      <c r="F3249" s="48" t="s">
        <v>810</v>
      </c>
      <c r="G3249" s="19">
        <v>1001</v>
      </c>
      <c r="H3249" s="19">
        <v>4</v>
      </c>
      <c r="I3249" s="19">
        <v>10491.52</v>
      </c>
      <c r="J3249" s="38">
        <v>43027</v>
      </c>
      <c r="K3249" s="19">
        <v>19000</v>
      </c>
      <c r="L3249" s="48">
        <f>DAY(Таблица14[[#This Row],[Д/проводки]])</f>
        <v>19</v>
      </c>
      <c r="M3249" s="48">
        <f>MONTH(Таблица14[[#This Row],[Д/проводки]])</f>
        <v>10</v>
      </c>
      <c r="N3249" s="48">
        <f>YEAR(Таблица14[[#This Row],[Д/проводки]])</f>
        <v>2017</v>
      </c>
    </row>
    <row r="3250" spans="1:14" x14ac:dyDescent="0.25">
      <c r="A3250" s="19">
        <v>895248</v>
      </c>
      <c r="B3250" s="30" t="s">
        <v>902</v>
      </c>
      <c r="C3250" s="131" t="s">
        <v>899</v>
      </c>
      <c r="D3250" s="131">
        <v>14</v>
      </c>
      <c r="E3250" s="131" t="s">
        <v>2938</v>
      </c>
      <c r="F3250" s="48" t="s">
        <v>811</v>
      </c>
      <c r="G3250" s="19">
        <v>1001</v>
      </c>
      <c r="H3250" s="19">
        <v>1</v>
      </c>
      <c r="I3250" s="19">
        <v>898.48</v>
      </c>
      <c r="J3250" s="38">
        <v>43027</v>
      </c>
      <c r="K3250" s="19">
        <v>1325</v>
      </c>
      <c r="L3250" s="48">
        <f>DAY(Таблица14[[#This Row],[Д/проводки]])</f>
        <v>19</v>
      </c>
      <c r="M3250" s="48">
        <f>MONTH(Таблица14[[#This Row],[Д/проводки]])</f>
        <v>10</v>
      </c>
      <c r="N3250" s="48">
        <f>YEAR(Таблица14[[#This Row],[Д/проводки]])</f>
        <v>2017</v>
      </c>
    </row>
    <row r="3251" spans="1:14" x14ac:dyDescent="0.25">
      <c r="A3251" s="19">
        <v>2065054</v>
      </c>
      <c r="B3251" s="30" t="s">
        <v>3234</v>
      </c>
      <c r="C3251" s="131" t="s">
        <v>2962</v>
      </c>
      <c r="D3251" s="131">
        <v>15</v>
      </c>
      <c r="E3251" s="131" t="s">
        <v>2937</v>
      </c>
      <c r="F3251" s="48" t="s">
        <v>810</v>
      </c>
      <c r="G3251" s="19">
        <v>1001</v>
      </c>
      <c r="H3251" s="19">
        <v>4</v>
      </c>
      <c r="I3251" s="19">
        <v>8677.9599999999991</v>
      </c>
      <c r="J3251" s="38">
        <v>43027</v>
      </c>
      <c r="K3251" s="19">
        <v>14600</v>
      </c>
      <c r="L3251" s="48">
        <f>DAY(Таблица14[[#This Row],[Д/проводки]])</f>
        <v>19</v>
      </c>
      <c r="M3251" s="48">
        <f>MONTH(Таблица14[[#This Row],[Д/проводки]])</f>
        <v>10</v>
      </c>
      <c r="N3251" s="48">
        <f>YEAR(Таблица14[[#This Row],[Д/проводки]])</f>
        <v>2017</v>
      </c>
    </row>
    <row r="3252" spans="1:14" x14ac:dyDescent="0.25">
      <c r="A3252" s="19">
        <v>2146049</v>
      </c>
      <c r="B3252" s="30" t="s">
        <v>2710</v>
      </c>
      <c r="C3252" s="131" t="s">
        <v>3129</v>
      </c>
      <c r="D3252" s="131">
        <v>13</v>
      </c>
      <c r="E3252" s="131" t="s">
        <v>3206</v>
      </c>
      <c r="F3252" s="48" t="s">
        <v>811</v>
      </c>
      <c r="G3252" s="19">
        <v>1001</v>
      </c>
      <c r="H3252" s="19">
        <v>2</v>
      </c>
      <c r="I3252" s="19">
        <v>1183.1199999999999</v>
      </c>
      <c r="J3252" s="38">
        <v>43027</v>
      </c>
      <c r="K3252" s="19">
        <v>1580</v>
      </c>
      <c r="L3252" s="48">
        <f>DAY(Таблица14[[#This Row],[Д/проводки]])</f>
        <v>19</v>
      </c>
      <c r="M3252" s="48">
        <f>MONTH(Таблица14[[#This Row],[Д/проводки]])</f>
        <v>10</v>
      </c>
      <c r="N3252" s="48">
        <f>YEAR(Таблица14[[#This Row],[Д/проводки]])</f>
        <v>2017</v>
      </c>
    </row>
    <row r="3253" spans="1:14" x14ac:dyDescent="0.25">
      <c r="A3253" s="19">
        <v>2146071</v>
      </c>
      <c r="B3253" s="30" t="s">
        <v>2665</v>
      </c>
      <c r="C3253" s="131" t="s">
        <v>927</v>
      </c>
      <c r="D3253" s="131">
        <v>14</v>
      </c>
      <c r="E3253" s="131" t="s">
        <v>2941</v>
      </c>
      <c r="F3253" s="48" t="s">
        <v>811</v>
      </c>
      <c r="G3253" s="19">
        <v>1001</v>
      </c>
      <c r="H3253" s="19">
        <v>8</v>
      </c>
      <c r="I3253" s="19">
        <v>5107.76</v>
      </c>
      <c r="J3253" s="38">
        <v>43027</v>
      </c>
      <c r="K3253" s="19">
        <v>7120</v>
      </c>
      <c r="L3253" s="48">
        <f>DAY(Таблица14[[#This Row],[Д/проводки]])</f>
        <v>19</v>
      </c>
      <c r="M3253" s="48">
        <f>MONTH(Таблица14[[#This Row],[Д/проводки]])</f>
        <v>10</v>
      </c>
      <c r="N3253" s="48">
        <f>YEAR(Таблица14[[#This Row],[Д/проводки]])</f>
        <v>2017</v>
      </c>
    </row>
    <row r="3254" spans="1:14" x14ac:dyDescent="0.25">
      <c r="A3254" s="19">
        <v>405733</v>
      </c>
      <c r="B3254" s="30" t="s">
        <v>1342</v>
      </c>
      <c r="C3254" s="131" t="s">
        <v>2986</v>
      </c>
      <c r="D3254" s="131">
        <v>16</v>
      </c>
      <c r="E3254" s="131" t="s">
        <v>2950</v>
      </c>
      <c r="F3254" s="48" t="s">
        <v>810</v>
      </c>
      <c r="G3254" s="19">
        <v>1002</v>
      </c>
      <c r="H3254" s="19">
        <v>4</v>
      </c>
      <c r="I3254" s="19">
        <v>11254.24</v>
      </c>
      <c r="J3254" s="38">
        <v>43027</v>
      </c>
      <c r="K3254" s="19">
        <v>19000</v>
      </c>
      <c r="L3254" s="48">
        <f>DAY(Таблица14[[#This Row],[Д/проводки]])</f>
        <v>19</v>
      </c>
      <c r="M3254" s="48">
        <f>MONTH(Таблица14[[#This Row],[Д/проводки]])</f>
        <v>10</v>
      </c>
      <c r="N3254" s="48">
        <f>YEAR(Таблица14[[#This Row],[Д/проводки]])</f>
        <v>2017</v>
      </c>
    </row>
    <row r="3255" spans="1:14" x14ac:dyDescent="0.25">
      <c r="A3255" s="19">
        <v>2146071</v>
      </c>
      <c r="B3255" s="30" t="s">
        <v>2665</v>
      </c>
      <c r="C3255" s="131" t="s">
        <v>927</v>
      </c>
      <c r="D3255" s="131">
        <v>14</v>
      </c>
      <c r="E3255" s="131" t="s">
        <v>2941</v>
      </c>
      <c r="F3255" s="48" t="s">
        <v>811</v>
      </c>
      <c r="G3255" s="19">
        <v>1002</v>
      </c>
      <c r="H3255" s="19">
        <v>8</v>
      </c>
      <c r="I3255" s="19">
        <v>5126.32</v>
      </c>
      <c r="J3255" s="38">
        <v>43027</v>
      </c>
      <c r="K3255" s="19">
        <v>7120</v>
      </c>
      <c r="L3255" s="48">
        <f>DAY(Таблица14[[#This Row],[Д/проводки]])</f>
        <v>19</v>
      </c>
      <c r="M3255" s="48">
        <f>MONTH(Таблица14[[#This Row],[Д/проводки]])</f>
        <v>10</v>
      </c>
      <c r="N3255" s="48">
        <f>YEAR(Таблица14[[#This Row],[Д/проводки]])</f>
        <v>2017</v>
      </c>
    </row>
    <row r="3256" spans="1:14" x14ac:dyDescent="0.25">
      <c r="A3256" s="19">
        <v>2146091</v>
      </c>
      <c r="B3256" s="30" t="s">
        <v>2684</v>
      </c>
      <c r="C3256" s="131" t="s">
        <v>2625</v>
      </c>
      <c r="D3256" s="131">
        <v>16</v>
      </c>
      <c r="E3256" s="131" t="s">
        <v>2974</v>
      </c>
      <c r="F3256" s="48" t="s">
        <v>811</v>
      </c>
      <c r="G3256" s="19">
        <v>1002</v>
      </c>
      <c r="H3256" s="19">
        <v>1</v>
      </c>
      <c r="I3256" s="19">
        <v>1051.69</v>
      </c>
      <c r="J3256" s="38">
        <v>43027</v>
      </c>
      <c r="K3256" s="19">
        <v>1500</v>
      </c>
      <c r="L3256" s="48">
        <f>DAY(Таблица14[[#This Row],[Д/проводки]])</f>
        <v>19</v>
      </c>
      <c r="M3256" s="48">
        <f>MONTH(Таблица14[[#This Row],[Д/проводки]])</f>
        <v>10</v>
      </c>
      <c r="N3256" s="48">
        <f>YEAR(Таблица14[[#This Row],[Д/проводки]])</f>
        <v>2017</v>
      </c>
    </row>
    <row r="3257" spans="1:14" x14ac:dyDescent="0.25">
      <c r="A3257" s="19">
        <v>405336</v>
      </c>
      <c r="B3257" s="30" t="s">
        <v>44</v>
      </c>
      <c r="C3257" s="131" t="s">
        <v>2961</v>
      </c>
      <c r="D3257" s="131">
        <v>14</v>
      </c>
      <c r="E3257" s="131" t="s">
        <v>2938</v>
      </c>
      <c r="F3257" s="48" t="s">
        <v>810</v>
      </c>
      <c r="G3257" s="19">
        <v>1001</v>
      </c>
      <c r="H3257" s="19">
        <v>4</v>
      </c>
      <c r="I3257" s="19">
        <v>7152.56</v>
      </c>
      <c r="J3257" s="38">
        <v>43028</v>
      </c>
      <c r="K3257" s="19">
        <v>12800</v>
      </c>
      <c r="L3257" s="48">
        <f>DAY(Таблица14[[#This Row],[Д/проводки]])</f>
        <v>20</v>
      </c>
      <c r="M3257" s="48">
        <f>MONTH(Таблица14[[#This Row],[Д/проводки]])</f>
        <v>10</v>
      </c>
      <c r="N3257" s="48">
        <f>YEAR(Таблица14[[#This Row],[Д/проводки]])</f>
        <v>2017</v>
      </c>
    </row>
    <row r="3258" spans="1:14" x14ac:dyDescent="0.25">
      <c r="A3258" s="19">
        <v>663962</v>
      </c>
      <c r="B3258" s="30" t="s">
        <v>454</v>
      </c>
      <c r="C3258" s="131" t="s">
        <v>2625</v>
      </c>
      <c r="D3258" s="131">
        <v>16</v>
      </c>
      <c r="E3258" s="131" t="s">
        <v>2974</v>
      </c>
      <c r="F3258" s="48" t="s">
        <v>810</v>
      </c>
      <c r="G3258" s="19">
        <v>1001</v>
      </c>
      <c r="H3258" s="19">
        <v>4</v>
      </c>
      <c r="I3258" s="19">
        <v>10000</v>
      </c>
      <c r="J3258" s="38">
        <v>43028</v>
      </c>
      <c r="K3258" s="19">
        <v>16800</v>
      </c>
      <c r="L3258" s="48">
        <f>DAY(Таблица14[[#This Row],[Д/проводки]])</f>
        <v>20</v>
      </c>
      <c r="M3258" s="48">
        <f>MONTH(Таблица14[[#This Row],[Д/проводки]])</f>
        <v>10</v>
      </c>
      <c r="N3258" s="48">
        <f>YEAR(Таблица14[[#This Row],[Д/проводки]])</f>
        <v>2017</v>
      </c>
    </row>
    <row r="3259" spans="1:14" x14ac:dyDescent="0.25">
      <c r="A3259" s="19">
        <v>2146049</v>
      </c>
      <c r="B3259" s="30" t="s">
        <v>2710</v>
      </c>
      <c r="C3259" s="131" t="s">
        <v>3129</v>
      </c>
      <c r="D3259" s="131">
        <v>13</v>
      </c>
      <c r="E3259" s="131" t="s">
        <v>3206</v>
      </c>
      <c r="F3259" s="48" t="s">
        <v>811</v>
      </c>
      <c r="G3259" s="19">
        <v>1001</v>
      </c>
      <c r="H3259" s="19">
        <v>12</v>
      </c>
      <c r="I3259" s="19">
        <v>7098.72</v>
      </c>
      <c r="J3259" s="38">
        <v>43028</v>
      </c>
      <c r="K3259" s="19">
        <v>9480</v>
      </c>
      <c r="L3259" s="48">
        <f>DAY(Таблица14[[#This Row],[Д/проводки]])</f>
        <v>20</v>
      </c>
      <c r="M3259" s="48">
        <f>MONTH(Таблица14[[#This Row],[Д/проводки]])</f>
        <v>10</v>
      </c>
      <c r="N3259" s="48">
        <f>YEAR(Таблица14[[#This Row],[Д/проводки]])</f>
        <v>2017</v>
      </c>
    </row>
    <row r="3260" spans="1:14" x14ac:dyDescent="0.25">
      <c r="A3260" s="19">
        <v>2146071</v>
      </c>
      <c r="B3260" s="30" t="s">
        <v>2665</v>
      </c>
      <c r="C3260" s="131" t="s">
        <v>927</v>
      </c>
      <c r="D3260" s="131">
        <v>14</v>
      </c>
      <c r="E3260" s="131" t="s">
        <v>2941</v>
      </c>
      <c r="F3260" s="48" t="s">
        <v>811</v>
      </c>
      <c r="G3260" s="19">
        <v>1001</v>
      </c>
      <c r="H3260" s="19">
        <v>1</v>
      </c>
      <c r="I3260" s="19">
        <v>638.47</v>
      </c>
      <c r="J3260" s="38">
        <v>43028</v>
      </c>
      <c r="K3260" s="19">
        <v>890</v>
      </c>
      <c r="L3260" s="48">
        <f>DAY(Таблица14[[#This Row],[Д/проводки]])</f>
        <v>20</v>
      </c>
      <c r="M3260" s="48">
        <f>MONTH(Таблица14[[#This Row],[Д/проводки]])</f>
        <v>10</v>
      </c>
      <c r="N3260" s="48">
        <f>YEAR(Таблица14[[#This Row],[Д/проводки]])</f>
        <v>2017</v>
      </c>
    </row>
    <row r="3261" spans="1:14" x14ac:dyDescent="0.25">
      <c r="A3261" s="19">
        <v>2146080</v>
      </c>
      <c r="B3261" s="30" t="s">
        <v>2673</v>
      </c>
      <c r="C3261" s="131" t="s">
        <v>2954</v>
      </c>
      <c r="D3261" s="131">
        <v>15</v>
      </c>
      <c r="E3261" s="131" t="s">
        <v>2937</v>
      </c>
      <c r="F3261" s="48" t="s">
        <v>811</v>
      </c>
      <c r="G3261" s="19">
        <v>1001</v>
      </c>
      <c r="H3261" s="19">
        <v>4</v>
      </c>
      <c r="I3261" s="19">
        <v>4339</v>
      </c>
      <c r="J3261" s="38">
        <v>43028</v>
      </c>
      <c r="K3261" s="19">
        <v>6580</v>
      </c>
      <c r="L3261" s="48">
        <f>DAY(Таблица14[[#This Row],[Д/проводки]])</f>
        <v>20</v>
      </c>
      <c r="M3261" s="48">
        <f>MONTH(Таблица14[[#This Row],[Д/проводки]])</f>
        <v>10</v>
      </c>
      <c r="N3261" s="48">
        <f>YEAR(Таблица14[[#This Row],[Д/проводки]])</f>
        <v>2017</v>
      </c>
    </row>
    <row r="3262" spans="1:14" x14ac:dyDescent="0.25">
      <c r="A3262" s="19">
        <v>447825</v>
      </c>
      <c r="B3262" s="30" t="s">
        <v>915</v>
      </c>
      <c r="C3262" s="131" t="s">
        <v>3016</v>
      </c>
      <c r="D3262" s="131">
        <v>15</v>
      </c>
      <c r="E3262" s="131" t="s">
        <v>2946</v>
      </c>
      <c r="F3262" s="48" t="s">
        <v>811</v>
      </c>
      <c r="G3262" s="19">
        <v>1002</v>
      </c>
      <c r="H3262" s="19">
        <v>4</v>
      </c>
      <c r="I3262" s="19">
        <v>5696.92</v>
      </c>
      <c r="J3262" s="38">
        <v>43028</v>
      </c>
      <c r="K3262" s="19">
        <v>8404</v>
      </c>
      <c r="L3262" s="48">
        <f>DAY(Таблица14[[#This Row],[Д/проводки]])</f>
        <v>20</v>
      </c>
      <c r="M3262" s="48">
        <f>MONTH(Таблица14[[#This Row],[Д/проводки]])</f>
        <v>10</v>
      </c>
      <c r="N3262" s="48">
        <f>YEAR(Таблица14[[#This Row],[Д/проводки]])</f>
        <v>2017</v>
      </c>
    </row>
    <row r="3263" spans="1:14" x14ac:dyDescent="0.25">
      <c r="A3263" s="19">
        <v>2039703</v>
      </c>
      <c r="B3263" s="30" t="s">
        <v>1042</v>
      </c>
      <c r="C3263" s="131" t="s">
        <v>927</v>
      </c>
      <c r="D3263" s="131">
        <v>14</v>
      </c>
      <c r="E3263" s="131" t="s">
        <v>2941</v>
      </c>
      <c r="F3263" s="48" t="s">
        <v>811</v>
      </c>
      <c r="G3263" s="19">
        <v>1002</v>
      </c>
      <c r="H3263" s="19">
        <v>2</v>
      </c>
      <c r="I3263" s="19">
        <v>1257.1199999999999</v>
      </c>
      <c r="J3263" s="38">
        <v>43028</v>
      </c>
      <c r="K3263" s="19">
        <v>1780</v>
      </c>
      <c r="L3263" s="48">
        <f>DAY(Таблица14[[#This Row],[Д/проводки]])</f>
        <v>20</v>
      </c>
      <c r="M3263" s="48">
        <f>MONTH(Таблица14[[#This Row],[Д/проводки]])</f>
        <v>10</v>
      </c>
      <c r="N3263" s="48">
        <f>YEAR(Таблица14[[#This Row],[Д/проводки]])</f>
        <v>2017</v>
      </c>
    </row>
    <row r="3264" spans="1:14" x14ac:dyDescent="0.25">
      <c r="A3264" s="19">
        <v>2146071</v>
      </c>
      <c r="B3264" s="30" t="s">
        <v>2665</v>
      </c>
      <c r="C3264" s="131" t="s">
        <v>927</v>
      </c>
      <c r="D3264" s="131">
        <v>14</v>
      </c>
      <c r="E3264" s="131" t="s">
        <v>2941</v>
      </c>
      <c r="F3264" s="48" t="s">
        <v>811</v>
      </c>
      <c r="G3264" s="19">
        <v>1002</v>
      </c>
      <c r="H3264" s="19">
        <v>8</v>
      </c>
      <c r="I3264" s="19">
        <v>5126.32</v>
      </c>
      <c r="J3264" s="38">
        <v>43028</v>
      </c>
      <c r="K3264" s="19">
        <v>7120</v>
      </c>
      <c r="L3264" s="48">
        <f>DAY(Таблица14[[#This Row],[Д/проводки]])</f>
        <v>20</v>
      </c>
      <c r="M3264" s="48">
        <f>MONTH(Таблица14[[#This Row],[Д/проводки]])</f>
        <v>10</v>
      </c>
      <c r="N3264" s="48">
        <f>YEAR(Таблица14[[#This Row],[Д/проводки]])</f>
        <v>2017</v>
      </c>
    </row>
    <row r="3265" spans="1:14" x14ac:dyDescent="0.25">
      <c r="A3265" s="19">
        <v>2164756</v>
      </c>
      <c r="B3265" s="30" t="s">
        <v>2847</v>
      </c>
      <c r="C3265" s="131" t="s">
        <v>2961</v>
      </c>
      <c r="D3265" s="131">
        <v>14</v>
      </c>
      <c r="E3265" s="131" t="s">
        <v>2938</v>
      </c>
      <c r="F3265" s="48" t="s">
        <v>811</v>
      </c>
      <c r="G3265" s="19">
        <v>1002</v>
      </c>
      <c r="H3265" s="19">
        <v>4</v>
      </c>
      <c r="I3265" s="19">
        <v>3559.32</v>
      </c>
      <c r="J3265" s="38">
        <v>43028</v>
      </c>
      <c r="K3265" s="19">
        <v>5300</v>
      </c>
      <c r="L3265" s="48">
        <f>DAY(Таблица14[[#This Row],[Д/проводки]])</f>
        <v>20</v>
      </c>
      <c r="M3265" s="48">
        <f>MONTH(Таблица14[[#This Row],[Д/проводки]])</f>
        <v>10</v>
      </c>
      <c r="N3265" s="48">
        <f>YEAR(Таблица14[[#This Row],[Д/проводки]])</f>
        <v>2017</v>
      </c>
    </row>
    <row r="3266" spans="1:14" x14ac:dyDescent="0.25">
      <c r="A3266" s="19">
        <v>2167497</v>
      </c>
      <c r="B3266" s="30" t="s">
        <v>3040</v>
      </c>
      <c r="C3266" s="131" t="s">
        <v>2961</v>
      </c>
      <c r="D3266" s="131">
        <v>14</v>
      </c>
      <c r="E3266" s="131" t="s">
        <v>2938</v>
      </c>
      <c r="F3266" s="48" t="s">
        <v>810</v>
      </c>
      <c r="G3266" s="19">
        <v>1002</v>
      </c>
      <c r="H3266" s="19">
        <v>4</v>
      </c>
      <c r="I3266" s="19">
        <v>7559.32</v>
      </c>
      <c r="J3266" s="38">
        <v>43028</v>
      </c>
      <c r="K3266" s="19">
        <v>12800</v>
      </c>
      <c r="L3266" s="48">
        <f>DAY(Таблица14[[#This Row],[Д/проводки]])</f>
        <v>20</v>
      </c>
      <c r="M3266" s="48">
        <f>MONTH(Таблица14[[#This Row],[Д/проводки]])</f>
        <v>10</v>
      </c>
      <c r="N3266" s="48">
        <f>YEAR(Таблица14[[#This Row],[Д/проводки]])</f>
        <v>2017</v>
      </c>
    </row>
    <row r="3267" spans="1:14" x14ac:dyDescent="0.25">
      <c r="A3267" s="19">
        <v>12669716</v>
      </c>
      <c r="B3267" s="30" t="s">
        <v>3218</v>
      </c>
      <c r="C3267" s="131" t="s">
        <v>3218</v>
      </c>
      <c r="D3267" s="131" t="s">
        <v>3218</v>
      </c>
      <c r="E3267" s="131" t="s">
        <v>3218</v>
      </c>
      <c r="F3267" s="131" t="s">
        <v>3218</v>
      </c>
      <c r="G3267" s="19">
        <v>1002</v>
      </c>
      <c r="H3267" s="19">
        <v>4</v>
      </c>
      <c r="I3267" s="19">
        <v>12759.2</v>
      </c>
      <c r="J3267" s="38">
        <v>43028</v>
      </c>
      <c r="K3267" s="19">
        <v>9520</v>
      </c>
      <c r="L3267" s="48">
        <f>DAY(Таблица14[[#This Row],[Д/проводки]])</f>
        <v>20</v>
      </c>
      <c r="M3267" s="48">
        <f>MONTH(Таблица14[[#This Row],[Д/проводки]])</f>
        <v>10</v>
      </c>
      <c r="N3267" s="48">
        <f>YEAR(Таблица14[[#This Row],[Д/проводки]])</f>
        <v>2017</v>
      </c>
    </row>
    <row r="3268" spans="1:14" x14ac:dyDescent="0.25">
      <c r="A3268" s="19">
        <v>40146</v>
      </c>
      <c r="B3268" s="30" t="s">
        <v>180</v>
      </c>
      <c r="C3268" s="131" t="s">
        <v>2954</v>
      </c>
      <c r="D3268" s="131">
        <v>15</v>
      </c>
      <c r="E3268" s="131" t="s">
        <v>2937</v>
      </c>
      <c r="F3268" s="48" t="s">
        <v>810</v>
      </c>
      <c r="G3268" s="19">
        <v>1001</v>
      </c>
      <c r="H3268" s="19">
        <v>4</v>
      </c>
      <c r="I3268" s="19">
        <v>8881.36</v>
      </c>
      <c r="J3268" s="38">
        <v>43029</v>
      </c>
      <c r="K3268" s="19">
        <v>15400</v>
      </c>
      <c r="L3268" s="48">
        <f>DAY(Таблица14[[#This Row],[Д/проводки]])</f>
        <v>21</v>
      </c>
      <c r="M3268" s="48">
        <f>MONTH(Таблица14[[#This Row],[Д/проводки]])</f>
        <v>10</v>
      </c>
      <c r="N3268" s="48">
        <f>YEAR(Таблица14[[#This Row],[Д/проводки]])</f>
        <v>2017</v>
      </c>
    </row>
    <row r="3269" spans="1:14" x14ac:dyDescent="0.25">
      <c r="A3269" s="19">
        <v>943948</v>
      </c>
      <c r="B3269" s="30" t="s">
        <v>243</v>
      </c>
      <c r="C3269" s="131" t="s">
        <v>2966</v>
      </c>
      <c r="D3269" s="131">
        <v>15</v>
      </c>
      <c r="E3269" s="131" t="s">
        <v>2948</v>
      </c>
      <c r="F3269" s="48" t="s">
        <v>810</v>
      </c>
      <c r="G3269" s="19">
        <v>1001</v>
      </c>
      <c r="H3269" s="19">
        <v>4</v>
      </c>
      <c r="I3269" s="19">
        <v>8677.9599999999991</v>
      </c>
      <c r="J3269" s="38">
        <v>43029</v>
      </c>
      <c r="K3269" s="19">
        <v>14600</v>
      </c>
      <c r="L3269" s="48">
        <f>DAY(Таблица14[[#This Row],[Д/проводки]])</f>
        <v>21</v>
      </c>
      <c r="M3269" s="48">
        <f>MONTH(Таблица14[[#This Row],[Д/проводки]])</f>
        <v>10</v>
      </c>
      <c r="N3269" s="48">
        <f>YEAR(Таблица14[[#This Row],[Д/проводки]])</f>
        <v>2017</v>
      </c>
    </row>
    <row r="3270" spans="1:14" x14ac:dyDescent="0.25">
      <c r="A3270" s="19">
        <v>2031426</v>
      </c>
      <c r="B3270" s="30" t="s">
        <v>1018</v>
      </c>
      <c r="C3270" s="131" t="s">
        <v>2694</v>
      </c>
      <c r="D3270" s="131">
        <v>17</v>
      </c>
      <c r="E3270" s="131" t="s">
        <v>2993</v>
      </c>
      <c r="F3270" s="48" t="s">
        <v>810</v>
      </c>
      <c r="G3270" s="19">
        <v>1001</v>
      </c>
      <c r="H3270" s="19">
        <v>4</v>
      </c>
      <c r="I3270" s="19">
        <v>12423.72</v>
      </c>
      <c r="J3270" s="38">
        <v>43029</v>
      </c>
      <c r="K3270" s="19">
        <v>22000</v>
      </c>
      <c r="L3270" s="48">
        <f>DAY(Таблица14[[#This Row],[Д/проводки]])</f>
        <v>21</v>
      </c>
      <c r="M3270" s="48">
        <f>MONTH(Таблица14[[#This Row],[Д/проводки]])</f>
        <v>10</v>
      </c>
      <c r="N3270" s="48">
        <f>YEAR(Таблица14[[#This Row],[Д/проводки]])</f>
        <v>2017</v>
      </c>
    </row>
    <row r="3271" spans="1:14" x14ac:dyDescent="0.25">
      <c r="A3271" s="19">
        <v>2039699</v>
      </c>
      <c r="B3271" s="30" t="s">
        <v>1033</v>
      </c>
      <c r="C3271" s="131" t="s">
        <v>904</v>
      </c>
      <c r="D3271" s="131">
        <v>14</v>
      </c>
      <c r="E3271" s="131" t="s">
        <v>2938</v>
      </c>
      <c r="F3271" s="48" t="s">
        <v>811</v>
      </c>
      <c r="G3271" s="19">
        <v>1001</v>
      </c>
      <c r="H3271" s="19">
        <v>2</v>
      </c>
      <c r="I3271" s="19">
        <v>1723.8</v>
      </c>
      <c r="J3271" s="38">
        <v>43029</v>
      </c>
      <c r="K3271" s="19">
        <v>2686</v>
      </c>
      <c r="L3271" s="48">
        <f>DAY(Таблица14[[#This Row],[Д/проводки]])</f>
        <v>21</v>
      </c>
      <c r="M3271" s="48">
        <f>MONTH(Таблица14[[#This Row],[Д/проводки]])</f>
        <v>10</v>
      </c>
      <c r="N3271" s="48">
        <f>YEAR(Таблица14[[#This Row],[Д/проводки]])</f>
        <v>2017</v>
      </c>
    </row>
    <row r="3272" spans="1:14" x14ac:dyDescent="0.25">
      <c r="A3272" s="19">
        <v>2146048</v>
      </c>
      <c r="B3272" s="30" t="s">
        <v>2663</v>
      </c>
      <c r="C3272" s="131" t="s">
        <v>3205</v>
      </c>
      <c r="D3272" s="131">
        <v>13</v>
      </c>
      <c r="E3272" s="131" t="s">
        <v>3206</v>
      </c>
      <c r="F3272" s="48" t="s">
        <v>811</v>
      </c>
      <c r="G3272" s="19">
        <v>1001</v>
      </c>
      <c r="H3272" s="19">
        <v>4</v>
      </c>
      <c r="I3272" s="19">
        <v>2355.92</v>
      </c>
      <c r="J3272" s="38">
        <v>43029</v>
      </c>
      <c r="K3272" s="19">
        <v>3160</v>
      </c>
      <c r="L3272" s="48">
        <f>DAY(Таблица14[[#This Row],[Д/проводки]])</f>
        <v>21</v>
      </c>
      <c r="M3272" s="48">
        <f>MONTH(Таблица14[[#This Row],[Д/проводки]])</f>
        <v>10</v>
      </c>
      <c r="N3272" s="48">
        <f>YEAR(Таблица14[[#This Row],[Д/проводки]])</f>
        <v>2017</v>
      </c>
    </row>
    <row r="3273" spans="1:14" x14ac:dyDescent="0.25">
      <c r="A3273" s="19">
        <v>2146071</v>
      </c>
      <c r="B3273" s="30" t="s">
        <v>2665</v>
      </c>
      <c r="C3273" s="131" t="s">
        <v>927</v>
      </c>
      <c r="D3273" s="131">
        <v>14</v>
      </c>
      <c r="E3273" s="131" t="s">
        <v>2941</v>
      </c>
      <c r="F3273" s="48" t="s">
        <v>811</v>
      </c>
      <c r="G3273" s="19">
        <v>1001</v>
      </c>
      <c r="H3273" s="19">
        <v>14</v>
      </c>
      <c r="I3273" s="19">
        <v>8938.58</v>
      </c>
      <c r="J3273" s="38">
        <v>43029</v>
      </c>
      <c r="K3273" s="19">
        <v>12460</v>
      </c>
      <c r="L3273" s="48">
        <f>DAY(Таблица14[[#This Row],[Д/проводки]])</f>
        <v>21</v>
      </c>
      <c r="M3273" s="48">
        <f>MONTH(Таблица14[[#This Row],[Д/проводки]])</f>
        <v>10</v>
      </c>
      <c r="N3273" s="48">
        <f>YEAR(Таблица14[[#This Row],[Д/проводки]])</f>
        <v>2017</v>
      </c>
    </row>
    <row r="3274" spans="1:14" x14ac:dyDescent="0.25">
      <c r="A3274" s="19">
        <v>2146072</v>
      </c>
      <c r="B3274" s="30" t="s">
        <v>2665</v>
      </c>
      <c r="C3274" s="131" t="s">
        <v>927</v>
      </c>
      <c r="D3274" s="131">
        <v>14</v>
      </c>
      <c r="E3274" s="131" t="s">
        <v>2941</v>
      </c>
      <c r="F3274" s="48" t="s">
        <v>811</v>
      </c>
      <c r="G3274" s="19">
        <v>1001</v>
      </c>
      <c r="H3274" s="19">
        <v>2</v>
      </c>
      <c r="I3274" s="19">
        <v>1345.76</v>
      </c>
      <c r="J3274" s="38">
        <v>43029</v>
      </c>
      <c r="K3274" s="19">
        <v>1780</v>
      </c>
      <c r="L3274" s="48">
        <f>DAY(Таблица14[[#This Row],[Д/проводки]])</f>
        <v>21</v>
      </c>
      <c r="M3274" s="48">
        <f>MONTH(Таблица14[[#This Row],[Д/проводки]])</f>
        <v>10</v>
      </c>
      <c r="N3274" s="48">
        <f>YEAR(Таблица14[[#This Row],[Д/проводки]])</f>
        <v>2017</v>
      </c>
    </row>
    <row r="3275" spans="1:14" x14ac:dyDescent="0.25">
      <c r="A3275" s="19">
        <v>2146080</v>
      </c>
      <c r="B3275" s="30" t="s">
        <v>2673</v>
      </c>
      <c r="C3275" s="131" t="s">
        <v>2954</v>
      </c>
      <c r="D3275" s="131">
        <v>15</v>
      </c>
      <c r="E3275" s="131" t="s">
        <v>2937</v>
      </c>
      <c r="F3275" s="48" t="s">
        <v>811</v>
      </c>
      <c r="G3275" s="19">
        <v>1001</v>
      </c>
      <c r="H3275" s="19">
        <v>8</v>
      </c>
      <c r="I3275" s="19">
        <v>8678</v>
      </c>
      <c r="J3275" s="38">
        <v>43029</v>
      </c>
      <c r="K3275" s="19">
        <v>13160</v>
      </c>
      <c r="L3275" s="48">
        <f>DAY(Таблица14[[#This Row],[Д/проводки]])</f>
        <v>21</v>
      </c>
      <c r="M3275" s="48">
        <f>MONTH(Таблица14[[#This Row],[Д/проводки]])</f>
        <v>10</v>
      </c>
      <c r="N3275" s="48">
        <f>YEAR(Таблица14[[#This Row],[Д/проводки]])</f>
        <v>2017</v>
      </c>
    </row>
    <row r="3276" spans="1:14" x14ac:dyDescent="0.25">
      <c r="A3276" s="19">
        <v>2146071</v>
      </c>
      <c r="B3276" s="30" t="s">
        <v>2665</v>
      </c>
      <c r="C3276" s="131" t="s">
        <v>927</v>
      </c>
      <c r="D3276" s="131">
        <v>14</v>
      </c>
      <c r="E3276" s="131" t="s">
        <v>2941</v>
      </c>
      <c r="F3276" s="48" t="s">
        <v>811</v>
      </c>
      <c r="G3276" s="19">
        <v>1002</v>
      </c>
      <c r="H3276" s="19">
        <v>4</v>
      </c>
      <c r="I3276" s="19">
        <v>2563.16</v>
      </c>
      <c r="J3276" s="38">
        <v>43029</v>
      </c>
      <c r="K3276" s="19">
        <v>3560</v>
      </c>
      <c r="L3276" s="48">
        <f>DAY(Таблица14[[#This Row],[Д/проводки]])</f>
        <v>21</v>
      </c>
      <c r="M3276" s="48">
        <f>MONTH(Таблица14[[#This Row],[Д/проводки]])</f>
        <v>10</v>
      </c>
      <c r="N3276" s="48">
        <f>YEAR(Таблица14[[#This Row],[Д/проводки]])</f>
        <v>2017</v>
      </c>
    </row>
    <row r="3277" spans="1:14" x14ac:dyDescent="0.25">
      <c r="A3277" s="19">
        <v>2146080</v>
      </c>
      <c r="B3277" s="30" t="s">
        <v>2673</v>
      </c>
      <c r="C3277" s="131" t="s">
        <v>2954</v>
      </c>
      <c r="D3277" s="131">
        <v>15</v>
      </c>
      <c r="E3277" s="131" t="s">
        <v>2937</v>
      </c>
      <c r="F3277" s="48" t="s">
        <v>811</v>
      </c>
      <c r="G3277" s="19">
        <v>1002</v>
      </c>
      <c r="H3277" s="19">
        <v>4</v>
      </c>
      <c r="I3277" s="19">
        <v>4339</v>
      </c>
      <c r="J3277" s="38">
        <v>43029</v>
      </c>
      <c r="K3277" s="19">
        <v>6580</v>
      </c>
      <c r="L3277" s="48">
        <f>DAY(Таблица14[[#This Row],[Д/проводки]])</f>
        <v>21</v>
      </c>
      <c r="M3277" s="48">
        <f>MONTH(Таблица14[[#This Row],[Д/проводки]])</f>
        <v>10</v>
      </c>
      <c r="N3277" s="48">
        <f>YEAR(Таблица14[[#This Row],[Д/проводки]])</f>
        <v>2017</v>
      </c>
    </row>
    <row r="3278" spans="1:14" x14ac:dyDescent="0.25">
      <c r="A3278" s="19">
        <v>2164757</v>
      </c>
      <c r="B3278" s="30" t="s">
        <v>2848</v>
      </c>
      <c r="C3278" s="131" t="s">
        <v>904</v>
      </c>
      <c r="D3278" s="131">
        <v>14</v>
      </c>
      <c r="E3278" s="131" t="s">
        <v>2938</v>
      </c>
      <c r="F3278" s="48" t="s">
        <v>811</v>
      </c>
      <c r="G3278" s="19">
        <v>1002</v>
      </c>
      <c r="H3278" s="19">
        <v>4</v>
      </c>
      <c r="I3278" s="19">
        <v>3559.32</v>
      </c>
      <c r="J3278" s="38">
        <v>43029</v>
      </c>
      <c r="K3278" s="19">
        <v>5300</v>
      </c>
      <c r="L3278" s="48">
        <f>DAY(Таблица14[[#This Row],[Д/проводки]])</f>
        <v>21</v>
      </c>
      <c r="M3278" s="48">
        <f>MONTH(Таблица14[[#This Row],[Д/проводки]])</f>
        <v>10</v>
      </c>
      <c r="N3278" s="48">
        <f>YEAR(Таблица14[[#This Row],[Д/проводки]])</f>
        <v>2017</v>
      </c>
    </row>
    <row r="3279" spans="1:14" x14ac:dyDescent="0.25">
      <c r="A3279" s="19">
        <v>12679921</v>
      </c>
      <c r="B3279" s="30" t="s">
        <v>3218</v>
      </c>
      <c r="C3279" s="131" t="s">
        <v>3218</v>
      </c>
      <c r="D3279" s="131" t="s">
        <v>3218</v>
      </c>
      <c r="E3279" s="131" t="s">
        <v>3218</v>
      </c>
      <c r="F3279" s="131" t="s">
        <v>3218</v>
      </c>
      <c r="G3279" s="19">
        <v>1002</v>
      </c>
      <c r="H3279" s="19">
        <v>4</v>
      </c>
      <c r="I3279" s="19">
        <v>4623.6000000000004</v>
      </c>
      <c r="J3279" s="38">
        <v>43029</v>
      </c>
      <c r="K3279" s="19">
        <v>7476</v>
      </c>
      <c r="L3279" s="48">
        <f>DAY(Таблица14[[#This Row],[Д/проводки]])</f>
        <v>21</v>
      </c>
      <c r="M3279" s="48">
        <f>MONTH(Таблица14[[#This Row],[Д/проводки]])</f>
        <v>10</v>
      </c>
      <c r="N3279" s="48">
        <f>YEAR(Таблица14[[#This Row],[Д/проводки]])</f>
        <v>2017</v>
      </c>
    </row>
    <row r="3280" spans="1:14" x14ac:dyDescent="0.25">
      <c r="A3280" s="19">
        <v>12682179</v>
      </c>
      <c r="B3280" s="30" t="s">
        <v>3218</v>
      </c>
      <c r="C3280" s="131" t="s">
        <v>3218</v>
      </c>
      <c r="D3280" s="131" t="s">
        <v>3218</v>
      </c>
      <c r="E3280" s="131" t="s">
        <v>3218</v>
      </c>
      <c r="F3280" s="131" t="s">
        <v>3218</v>
      </c>
      <c r="G3280" s="19">
        <v>1002</v>
      </c>
      <c r="H3280" s="19">
        <v>4</v>
      </c>
      <c r="I3280" s="19">
        <v>0</v>
      </c>
      <c r="J3280" s="38">
        <v>43029</v>
      </c>
      <c r="K3280" s="19">
        <v>6280</v>
      </c>
      <c r="L3280" s="48">
        <f>DAY(Таблица14[[#This Row],[Д/проводки]])</f>
        <v>21</v>
      </c>
      <c r="M3280" s="48">
        <f>MONTH(Таблица14[[#This Row],[Д/проводки]])</f>
        <v>10</v>
      </c>
      <c r="N3280" s="48">
        <f>YEAR(Таблица14[[#This Row],[Д/проводки]])</f>
        <v>2017</v>
      </c>
    </row>
    <row r="3281" spans="1:14" x14ac:dyDescent="0.25">
      <c r="A3281" s="19">
        <v>12684262</v>
      </c>
      <c r="B3281" s="30" t="s">
        <v>3218</v>
      </c>
      <c r="C3281" s="131" t="s">
        <v>3218</v>
      </c>
      <c r="D3281" s="131" t="s">
        <v>3218</v>
      </c>
      <c r="E3281" s="131" t="s">
        <v>3218</v>
      </c>
      <c r="F3281" s="131" t="s">
        <v>3218</v>
      </c>
      <c r="G3281" s="19">
        <v>1002</v>
      </c>
      <c r="H3281" s="19">
        <v>4</v>
      </c>
      <c r="I3281" s="19">
        <v>11694.8</v>
      </c>
      <c r="J3281" s="38">
        <v>43029</v>
      </c>
      <c r="K3281" s="19">
        <v>15420</v>
      </c>
      <c r="L3281" s="48">
        <f>DAY(Таблица14[[#This Row],[Д/проводки]])</f>
        <v>21</v>
      </c>
      <c r="M3281" s="48">
        <f>MONTH(Таблица14[[#This Row],[Д/проводки]])</f>
        <v>10</v>
      </c>
      <c r="N3281" s="48">
        <f>YEAR(Таблица14[[#This Row],[Д/проводки]])</f>
        <v>2017</v>
      </c>
    </row>
    <row r="3282" spans="1:14" x14ac:dyDescent="0.25">
      <c r="A3282" s="19">
        <v>487232</v>
      </c>
      <c r="B3282" s="30" t="s">
        <v>921</v>
      </c>
      <c r="C3282" s="131" t="s">
        <v>3133</v>
      </c>
      <c r="D3282" s="131">
        <v>13</v>
      </c>
      <c r="E3282" s="131" t="s">
        <v>3206</v>
      </c>
      <c r="F3282" s="48" t="s">
        <v>811</v>
      </c>
      <c r="G3282" s="19">
        <v>1001</v>
      </c>
      <c r="H3282" s="19">
        <v>2</v>
      </c>
      <c r="I3282" s="19">
        <v>1053.58</v>
      </c>
      <c r="J3282" s="38">
        <v>43030</v>
      </c>
      <c r="K3282" s="19">
        <v>1580</v>
      </c>
      <c r="L3282" s="48">
        <f>DAY(Таблица14[[#This Row],[Д/проводки]])</f>
        <v>22</v>
      </c>
      <c r="M3282" s="48">
        <f>MONTH(Таблица14[[#This Row],[Д/проводки]])</f>
        <v>10</v>
      </c>
      <c r="N3282" s="48">
        <f>YEAR(Таблица14[[#This Row],[Д/проводки]])</f>
        <v>2017</v>
      </c>
    </row>
    <row r="3283" spans="1:14" x14ac:dyDescent="0.25">
      <c r="A3283" s="19">
        <v>665952</v>
      </c>
      <c r="B3283" s="30" t="s">
        <v>233</v>
      </c>
      <c r="C3283" s="131" t="s">
        <v>2966</v>
      </c>
      <c r="D3283" s="131">
        <v>15</v>
      </c>
      <c r="E3283" s="131" t="s">
        <v>2948</v>
      </c>
      <c r="F3283" s="48" t="s">
        <v>810</v>
      </c>
      <c r="G3283" s="19">
        <v>1001</v>
      </c>
      <c r="H3283" s="19">
        <v>4</v>
      </c>
      <c r="I3283" s="19">
        <v>8288.1200000000008</v>
      </c>
      <c r="J3283" s="38">
        <v>43030</v>
      </c>
      <c r="K3283" s="19">
        <v>14600</v>
      </c>
      <c r="L3283" s="48">
        <f>DAY(Таблица14[[#This Row],[Д/проводки]])</f>
        <v>22</v>
      </c>
      <c r="M3283" s="48">
        <f>MONTH(Таблица14[[#This Row],[Д/проводки]])</f>
        <v>10</v>
      </c>
      <c r="N3283" s="48">
        <f>YEAR(Таблица14[[#This Row],[Д/проводки]])</f>
        <v>2017</v>
      </c>
    </row>
    <row r="3284" spans="1:14" x14ac:dyDescent="0.25">
      <c r="A3284" s="19">
        <v>2039704</v>
      </c>
      <c r="B3284" s="30" t="s">
        <v>1041</v>
      </c>
      <c r="C3284" s="131" t="s">
        <v>899</v>
      </c>
      <c r="D3284" s="131">
        <v>14</v>
      </c>
      <c r="E3284" s="131" t="s">
        <v>2938</v>
      </c>
      <c r="F3284" s="48" t="s">
        <v>811</v>
      </c>
      <c r="G3284" s="19">
        <v>1001</v>
      </c>
      <c r="H3284" s="19">
        <v>2</v>
      </c>
      <c r="I3284" s="19">
        <v>1719.48</v>
      </c>
      <c r="J3284" s="38">
        <v>43030</v>
      </c>
      <c r="K3284" s="19">
        <v>2494</v>
      </c>
      <c r="L3284" s="48">
        <f>DAY(Таблица14[[#This Row],[Д/проводки]])</f>
        <v>22</v>
      </c>
      <c r="M3284" s="48">
        <f>MONTH(Таблица14[[#This Row],[Д/проводки]])</f>
        <v>10</v>
      </c>
      <c r="N3284" s="48">
        <f>YEAR(Таблица14[[#This Row],[Д/проводки]])</f>
        <v>2017</v>
      </c>
    </row>
    <row r="3285" spans="1:14" x14ac:dyDescent="0.25">
      <c r="A3285" s="19">
        <v>2146048</v>
      </c>
      <c r="B3285" s="30" t="s">
        <v>2663</v>
      </c>
      <c r="C3285" s="131" t="s">
        <v>3205</v>
      </c>
      <c r="D3285" s="131">
        <v>13</v>
      </c>
      <c r="E3285" s="131" t="s">
        <v>3206</v>
      </c>
      <c r="F3285" s="48" t="s">
        <v>811</v>
      </c>
      <c r="G3285" s="19">
        <v>1001</v>
      </c>
      <c r="H3285" s="19">
        <v>2</v>
      </c>
      <c r="I3285" s="19">
        <v>1177.96</v>
      </c>
      <c r="J3285" s="38">
        <v>43030</v>
      </c>
      <c r="K3285" s="19">
        <v>1580</v>
      </c>
      <c r="L3285" s="48">
        <f>DAY(Таблица14[[#This Row],[Д/проводки]])</f>
        <v>22</v>
      </c>
      <c r="M3285" s="48">
        <f>MONTH(Таблица14[[#This Row],[Д/проводки]])</f>
        <v>10</v>
      </c>
      <c r="N3285" s="48">
        <f>YEAR(Таблица14[[#This Row],[Д/проводки]])</f>
        <v>2017</v>
      </c>
    </row>
    <row r="3286" spans="1:14" x14ac:dyDescent="0.25">
      <c r="A3286" s="19">
        <v>2146049</v>
      </c>
      <c r="B3286" s="30" t="s">
        <v>2710</v>
      </c>
      <c r="C3286" s="131" t="s">
        <v>3129</v>
      </c>
      <c r="D3286" s="131">
        <v>13</v>
      </c>
      <c r="E3286" s="131" t="s">
        <v>3206</v>
      </c>
      <c r="F3286" s="48" t="s">
        <v>811</v>
      </c>
      <c r="G3286" s="19">
        <v>1001</v>
      </c>
      <c r="H3286" s="19">
        <v>4</v>
      </c>
      <c r="I3286" s="19">
        <v>2366.2399999999998</v>
      </c>
      <c r="J3286" s="38">
        <v>43030</v>
      </c>
      <c r="K3286" s="19">
        <v>3160</v>
      </c>
      <c r="L3286" s="48">
        <f>DAY(Таблица14[[#This Row],[Д/проводки]])</f>
        <v>22</v>
      </c>
      <c r="M3286" s="48">
        <f>MONTH(Таблица14[[#This Row],[Д/проводки]])</f>
        <v>10</v>
      </c>
      <c r="N3286" s="48">
        <f>YEAR(Таблица14[[#This Row],[Д/проводки]])</f>
        <v>2017</v>
      </c>
    </row>
    <row r="3287" spans="1:14" x14ac:dyDescent="0.25">
      <c r="A3287" s="19">
        <v>2146071</v>
      </c>
      <c r="B3287" s="30" t="s">
        <v>2665</v>
      </c>
      <c r="C3287" s="131" t="s">
        <v>927</v>
      </c>
      <c r="D3287" s="131">
        <v>14</v>
      </c>
      <c r="E3287" s="131" t="s">
        <v>2941</v>
      </c>
      <c r="F3287" s="48" t="s">
        <v>811</v>
      </c>
      <c r="G3287" s="19">
        <v>1001</v>
      </c>
      <c r="H3287" s="19">
        <v>6</v>
      </c>
      <c r="I3287" s="19">
        <v>3830.82</v>
      </c>
      <c r="J3287" s="38">
        <v>43030</v>
      </c>
      <c r="K3287" s="19">
        <v>5340</v>
      </c>
      <c r="L3287" s="48">
        <f>DAY(Таблица14[[#This Row],[Д/проводки]])</f>
        <v>22</v>
      </c>
      <c r="M3287" s="48">
        <f>MONTH(Таблица14[[#This Row],[Д/проводки]])</f>
        <v>10</v>
      </c>
      <c r="N3287" s="48">
        <f>YEAR(Таблица14[[#This Row],[Д/проводки]])</f>
        <v>2017</v>
      </c>
    </row>
    <row r="3288" spans="1:14" x14ac:dyDescent="0.25">
      <c r="A3288" s="19">
        <v>2146072</v>
      </c>
      <c r="B3288" s="30" t="s">
        <v>2665</v>
      </c>
      <c r="C3288" s="131" t="s">
        <v>927</v>
      </c>
      <c r="D3288" s="131">
        <v>14</v>
      </c>
      <c r="E3288" s="131" t="s">
        <v>2941</v>
      </c>
      <c r="F3288" s="48" t="s">
        <v>811</v>
      </c>
      <c r="G3288" s="19">
        <v>1001</v>
      </c>
      <c r="H3288" s="19">
        <v>2</v>
      </c>
      <c r="I3288" s="19">
        <v>1345.76</v>
      </c>
      <c r="J3288" s="38">
        <v>43030</v>
      </c>
      <c r="K3288" s="19">
        <v>1780</v>
      </c>
      <c r="L3288" s="48">
        <f>DAY(Таблица14[[#This Row],[Д/проводки]])</f>
        <v>22</v>
      </c>
      <c r="M3288" s="48">
        <f>MONTH(Таблица14[[#This Row],[Д/проводки]])</f>
        <v>10</v>
      </c>
      <c r="N3288" s="48">
        <f>YEAR(Таблица14[[#This Row],[Д/проводки]])</f>
        <v>2017</v>
      </c>
    </row>
    <row r="3289" spans="1:14" x14ac:dyDescent="0.25">
      <c r="A3289" s="19">
        <v>2146080</v>
      </c>
      <c r="B3289" s="30" t="s">
        <v>2673</v>
      </c>
      <c r="C3289" s="131" t="s">
        <v>2954</v>
      </c>
      <c r="D3289" s="131">
        <v>15</v>
      </c>
      <c r="E3289" s="131" t="s">
        <v>2937</v>
      </c>
      <c r="F3289" s="48" t="s">
        <v>811</v>
      </c>
      <c r="G3289" s="19">
        <v>1001</v>
      </c>
      <c r="H3289" s="19">
        <v>12</v>
      </c>
      <c r="I3289" s="19">
        <v>13017</v>
      </c>
      <c r="J3289" s="38">
        <v>43030</v>
      </c>
      <c r="K3289" s="19">
        <v>19740</v>
      </c>
      <c r="L3289" s="48">
        <f>DAY(Таблица14[[#This Row],[Д/проводки]])</f>
        <v>22</v>
      </c>
      <c r="M3289" s="48">
        <f>MONTH(Таблица14[[#This Row],[Д/проводки]])</f>
        <v>10</v>
      </c>
      <c r="N3289" s="48">
        <f>YEAR(Таблица14[[#This Row],[Д/проводки]])</f>
        <v>2017</v>
      </c>
    </row>
    <row r="3290" spans="1:14" x14ac:dyDescent="0.25">
      <c r="A3290" s="19">
        <v>12682625</v>
      </c>
      <c r="B3290" s="30" t="s">
        <v>3218</v>
      </c>
      <c r="C3290" s="131" t="s">
        <v>3218</v>
      </c>
      <c r="D3290" s="131" t="s">
        <v>3218</v>
      </c>
      <c r="E3290" s="131" t="s">
        <v>3218</v>
      </c>
      <c r="F3290" s="131" t="s">
        <v>3218</v>
      </c>
      <c r="G3290" s="19">
        <v>1001</v>
      </c>
      <c r="H3290" s="19">
        <v>4</v>
      </c>
      <c r="I3290" s="19">
        <v>5281.2</v>
      </c>
      <c r="J3290" s="38">
        <v>43030</v>
      </c>
      <c r="K3290" s="19">
        <v>7320</v>
      </c>
      <c r="L3290" s="48">
        <f>DAY(Таблица14[[#This Row],[Д/проводки]])</f>
        <v>22</v>
      </c>
      <c r="M3290" s="48">
        <f>MONTH(Таблица14[[#This Row],[Д/проводки]])</f>
        <v>10</v>
      </c>
      <c r="N3290" s="48">
        <f>YEAR(Таблица14[[#This Row],[Д/проводки]])</f>
        <v>2017</v>
      </c>
    </row>
    <row r="3291" spans="1:14" x14ac:dyDescent="0.25">
      <c r="A3291" s="19">
        <v>12691007</v>
      </c>
      <c r="B3291" s="30" t="s">
        <v>3218</v>
      </c>
      <c r="C3291" s="131" t="s">
        <v>3218</v>
      </c>
      <c r="D3291" s="131" t="s">
        <v>3218</v>
      </c>
      <c r="E3291" s="131" t="s">
        <v>3218</v>
      </c>
      <c r="F3291" s="131" t="s">
        <v>3218</v>
      </c>
      <c r="G3291" s="19">
        <v>1001</v>
      </c>
      <c r="H3291" s="19">
        <v>4</v>
      </c>
      <c r="I3291" s="19">
        <v>0</v>
      </c>
      <c r="J3291" s="38">
        <v>43030</v>
      </c>
      <c r="K3291" s="19">
        <v>15652</v>
      </c>
      <c r="L3291" s="48">
        <f>DAY(Таблица14[[#This Row],[Д/проводки]])</f>
        <v>22</v>
      </c>
      <c r="M3291" s="48">
        <f>MONTH(Таблица14[[#This Row],[Д/проводки]])</f>
        <v>10</v>
      </c>
      <c r="N3291" s="48">
        <f>YEAR(Таблица14[[#This Row],[Д/проводки]])</f>
        <v>2017</v>
      </c>
    </row>
    <row r="3292" spans="1:14" x14ac:dyDescent="0.25">
      <c r="A3292" s="19">
        <v>487232</v>
      </c>
      <c r="B3292" s="30" t="s">
        <v>921</v>
      </c>
      <c r="C3292" s="131" t="s">
        <v>3133</v>
      </c>
      <c r="D3292" s="131">
        <v>13</v>
      </c>
      <c r="E3292" s="131" t="s">
        <v>3206</v>
      </c>
      <c r="F3292" s="48" t="s">
        <v>811</v>
      </c>
      <c r="G3292" s="19">
        <v>1002</v>
      </c>
      <c r="H3292" s="19">
        <v>2</v>
      </c>
      <c r="I3292" s="19">
        <v>1049.54</v>
      </c>
      <c r="J3292" s="38">
        <v>43030</v>
      </c>
      <c r="K3292" s="19">
        <v>1580</v>
      </c>
      <c r="L3292" s="48">
        <f>DAY(Таблица14[[#This Row],[Д/проводки]])</f>
        <v>22</v>
      </c>
      <c r="M3292" s="48">
        <f>MONTH(Таблица14[[#This Row],[Д/проводки]])</f>
        <v>10</v>
      </c>
      <c r="N3292" s="48">
        <f>YEAR(Таблица14[[#This Row],[Д/проводки]])</f>
        <v>2017</v>
      </c>
    </row>
    <row r="3293" spans="1:14" x14ac:dyDescent="0.25">
      <c r="A3293" s="19">
        <v>665940</v>
      </c>
      <c r="B3293" s="30" t="s">
        <v>1152</v>
      </c>
      <c r="C3293" s="131" t="s">
        <v>2973</v>
      </c>
      <c r="D3293" s="131">
        <v>15</v>
      </c>
      <c r="E3293" s="131" t="s">
        <v>2971</v>
      </c>
      <c r="F3293" s="48" t="s">
        <v>810</v>
      </c>
      <c r="G3293" s="19">
        <v>1002</v>
      </c>
      <c r="H3293" s="19">
        <v>4</v>
      </c>
      <c r="I3293" s="19">
        <v>8288.16</v>
      </c>
      <c r="J3293" s="38">
        <v>43030</v>
      </c>
      <c r="K3293" s="19">
        <v>14600</v>
      </c>
      <c r="L3293" s="48">
        <f>DAY(Таблица14[[#This Row],[Д/проводки]])</f>
        <v>22</v>
      </c>
      <c r="M3293" s="48">
        <f>MONTH(Таблица14[[#This Row],[Д/проводки]])</f>
        <v>10</v>
      </c>
      <c r="N3293" s="48">
        <f>YEAR(Таблица14[[#This Row],[Д/проводки]])</f>
        <v>2017</v>
      </c>
    </row>
    <row r="3294" spans="1:14" x14ac:dyDescent="0.25">
      <c r="A3294" s="19">
        <v>665949</v>
      </c>
      <c r="B3294" s="30" t="s">
        <v>117</v>
      </c>
      <c r="C3294" s="131" t="s">
        <v>3174</v>
      </c>
      <c r="D3294" s="131">
        <v>15</v>
      </c>
      <c r="E3294" s="131" t="s">
        <v>2937</v>
      </c>
      <c r="F3294" s="48" t="s">
        <v>810</v>
      </c>
      <c r="G3294" s="19">
        <v>1002</v>
      </c>
      <c r="H3294" s="19">
        <v>4</v>
      </c>
      <c r="I3294" s="19">
        <v>7063.45</v>
      </c>
      <c r="J3294" s="38">
        <v>43030</v>
      </c>
      <c r="K3294" s="19">
        <v>14600</v>
      </c>
      <c r="L3294" s="48">
        <f>DAY(Таблица14[[#This Row],[Д/проводки]])</f>
        <v>22</v>
      </c>
      <c r="M3294" s="48">
        <f>MONTH(Таблица14[[#This Row],[Д/проводки]])</f>
        <v>10</v>
      </c>
      <c r="N3294" s="48">
        <f>YEAR(Таблица14[[#This Row],[Д/проводки]])</f>
        <v>2017</v>
      </c>
    </row>
    <row r="3295" spans="1:14" x14ac:dyDescent="0.25">
      <c r="A3295" s="19">
        <v>938154</v>
      </c>
      <c r="B3295" s="30" t="s">
        <v>878</v>
      </c>
      <c r="C3295" s="131" t="s">
        <v>877</v>
      </c>
      <c r="D3295" s="131">
        <v>16</v>
      </c>
      <c r="E3295" s="131" t="s">
        <v>2950</v>
      </c>
      <c r="F3295" s="48" t="s">
        <v>811</v>
      </c>
      <c r="G3295" s="19">
        <v>1002</v>
      </c>
      <c r="H3295" s="19">
        <v>4</v>
      </c>
      <c r="I3295" s="19">
        <v>4951.0200000000004</v>
      </c>
      <c r="J3295" s="38">
        <v>43030</v>
      </c>
      <c r="K3295" s="19">
        <v>7284</v>
      </c>
      <c r="L3295" s="48">
        <f>DAY(Таблица14[[#This Row],[Д/проводки]])</f>
        <v>22</v>
      </c>
      <c r="M3295" s="48">
        <f>MONTH(Таблица14[[#This Row],[Д/проводки]])</f>
        <v>10</v>
      </c>
      <c r="N3295" s="48">
        <f>YEAR(Таблица14[[#This Row],[Д/проводки]])</f>
        <v>2017</v>
      </c>
    </row>
    <row r="3296" spans="1:14" x14ac:dyDescent="0.25">
      <c r="A3296" s="19">
        <v>2123950</v>
      </c>
      <c r="B3296" s="30" t="s">
        <v>1181</v>
      </c>
      <c r="C3296" s="131" t="s">
        <v>3188</v>
      </c>
      <c r="D3296" s="131">
        <v>15</v>
      </c>
      <c r="E3296" s="131" t="s">
        <v>2949</v>
      </c>
      <c r="F3296" s="48" t="s">
        <v>810</v>
      </c>
      <c r="G3296" s="19">
        <v>1002</v>
      </c>
      <c r="H3296" s="19">
        <v>4</v>
      </c>
      <c r="I3296" s="19">
        <v>8694.92</v>
      </c>
      <c r="J3296" s="38">
        <v>43030</v>
      </c>
      <c r="K3296" s="19">
        <v>15400</v>
      </c>
      <c r="L3296" s="48">
        <f>DAY(Таблица14[[#This Row],[Д/проводки]])</f>
        <v>22</v>
      </c>
      <c r="M3296" s="48">
        <f>MONTH(Таблица14[[#This Row],[Д/проводки]])</f>
        <v>10</v>
      </c>
      <c r="N3296" s="48">
        <f>YEAR(Таблица14[[#This Row],[Д/проводки]])</f>
        <v>2017</v>
      </c>
    </row>
    <row r="3297" spans="1:14" x14ac:dyDescent="0.25">
      <c r="A3297" s="19">
        <v>2146048</v>
      </c>
      <c r="B3297" s="30" t="s">
        <v>2663</v>
      </c>
      <c r="C3297" s="131" t="s">
        <v>3205</v>
      </c>
      <c r="D3297" s="131">
        <v>13</v>
      </c>
      <c r="E3297" s="131" t="s">
        <v>3206</v>
      </c>
      <c r="F3297" s="48" t="s">
        <v>811</v>
      </c>
      <c r="G3297" s="19">
        <v>1002</v>
      </c>
      <c r="H3297" s="19">
        <v>4</v>
      </c>
      <c r="I3297" s="19">
        <v>2355.92</v>
      </c>
      <c r="J3297" s="38">
        <v>43030</v>
      </c>
      <c r="K3297" s="19">
        <v>3160</v>
      </c>
      <c r="L3297" s="48">
        <f>DAY(Таблица14[[#This Row],[Д/проводки]])</f>
        <v>22</v>
      </c>
      <c r="M3297" s="48">
        <f>MONTH(Таблица14[[#This Row],[Д/проводки]])</f>
        <v>10</v>
      </c>
      <c r="N3297" s="48">
        <f>YEAR(Таблица14[[#This Row],[Д/проводки]])</f>
        <v>2017</v>
      </c>
    </row>
    <row r="3298" spans="1:14" x14ac:dyDescent="0.25">
      <c r="A3298" s="19">
        <v>2146049</v>
      </c>
      <c r="B3298" s="30" t="s">
        <v>2710</v>
      </c>
      <c r="C3298" s="131" t="s">
        <v>3129</v>
      </c>
      <c r="D3298" s="131">
        <v>13</v>
      </c>
      <c r="E3298" s="131" t="s">
        <v>3206</v>
      </c>
      <c r="F3298" s="48" t="s">
        <v>811</v>
      </c>
      <c r="G3298" s="19">
        <v>1002</v>
      </c>
      <c r="H3298" s="19">
        <v>6</v>
      </c>
      <c r="I3298" s="19">
        <v>3533.88</v>
      </c>
      <c r="J3298" s="38">
        <v>43030</v>
      </c>
      <c r="K3298" s="19">
        <v>4740</v>
      </c>
      <c r="L3298" s="48">
        <f>DAY(Таблица14[[#This Row],[Д/проводки]])</f>
        <v>22</v>
      </c>
      <c r="M3298" s="48">
        <f>MONTH(Таблица14[[#This Row],[Д/проводки]])</f>
        <v>10</v>
      </c>
      <c r="N3298" s="48">
        <f>YEAR(Таблица14[[#This Row],[Д/проводки]])</f>
        <v>2017</v>
      </c>
    </row>
    <row r="3299" spans="1:14" x14ac:dyDescent="0.25">
      <c r="A3299" s="19">
        <v>2146071</v>
      </c>
      <c r="B3299" s="30" t="s">
        <v>2665</v>
      </c>
      <c r="C3299" s="131" t="s">
        <v>927</v>
      </c>
      <c r="D3299" s="131">
        <v>14</v>
      </c>
      <c r="E3299" s="131" t="s">
        <v>2941</v>
      </c>
      <c r="F3299" s="48" t="s">
        <v>811</v>
      </c>
      <c r="G3299" s="19">
        <v>1002</v>
      </c>
      <c r="H3299" s="19">
        <v>25</v>
      </c>
      <c r="I3299" s="19">
        <v>16019.75</v>
      </c>
      <c r="J3299" s="38">
        <v>43030</v>
      </c>
      <c r="K3299" s="19">
        <v>22250</v>
      </c>
      <c r="L3299" s="48">
        <f>DAY(Таблица14[[#This Row],[Д/проводки]])</f>
        <v>22</v>
      </c>
      <c r="M3299" s="48">
        <f>MONTH(Таблица14[[#This Row],[Д/проводки]])</f>
        <v>10</v>
      </c>
      <c r="N3299" s="48">
        <f>YEAR(Таблица14[[#This Row],[Д/проводки]])</f>
        <v>2017</v>
      </c>
    </row>
    <row r="3300" spans="1:14" x14ac:dyDescent="0.25">
      <c r="A3300" s="19">
        <v>12654503</v>
      </c>
      <c r="B3300" s="30" t="s">
        <v>3218</v>
      </c>
      <c r="C3300" s="131" t="s">
        <v>3218</v>
      </c>
      <c r="D3300" s="131" t="s">
        <v>3218</v>
      </c>
      <c r="E3300" s="131" t="s">
        <v>3218</v>
      </c>
      <c r="F3300" s="131" t="s">
        <v>3218</v>
      </c>
      <c r="G3300" s="19">
        <v>1002</v>
      </c>
      <c r="H3300" s="19">
        <v>4</v>
      </c>
      <c r="I3300" s="19">
        <v>15384</v>
      </c>
      <c r="J3300" s="38">
        <v>43030</v>
      </c>
      <c r="K3300" s="19">
        <v>17480</v>
      </c>
      <c r="L3300" s="48">
        <f>DAY(Таблица14[[#This Row],[Д/проводки]])</f>
        <v>22</v>
      </c>
      <c r="M3300" s="48">
        <f>MONTH(Таблица14[[#This Row],[Д/проводки]])</f>
        <v>10</v>
      </c>
      <c r="N3300" s="48">
        <f>YEAR(Таблица14[[#This Row],[Д/проводки]])</f>
        <v>2017</v>
      </c>
    </row>
    <row r="3301" spans="1:14" x14ac:dyDescent="0.25">
      <c r="A3301" s="19">
        <v>12678476</v>
      </c>
      <c r="B3301" s="30" t="s">
        <v>3218</v>
      </c>
      <c r="C3301" s="131" t="s">
        <v>3218</v>
      </c>
      <c r="D3301" s="131" t="s">
        <v>3218</v>
      </c>
      <c r="E3301" s="131" t="s">
        <v>3218</v>
      </c>
      <c r="F3301" s="131" t="s">
        <v>3218</v>
      </c>
      <c r="G3301" s="19">
        <v>1002</v>
      </c>
      <c r="H3301" s="19">
        <v>4</v>
      </c>
      <c r="I3301" s="19">
        <v>0</v>
      </c>
      <c r="J3301" s="38">
        <v>43030</v>
      </c>
      <c r="K3301" s="19">
        <v>15440</v>
      </c>
      <c r="L3301" s="48">
        <f>DAY(Таблица14[[#This Row],[Д/проводки]])</f>
        <v>22</v>
      </c>
      <c r="M3301" s="48">
        <f>MONTH(Таблица14[[#This Row],[Д/проводки]])</f>
        <v>10</v>
      </c>
      <c r="N3301" s="48">
        <f>YEAR(Таблица14[[#This Row],[Д/проводки]])</f>
        <v>2017</v>
      </c>
    </row>
    <row r="3302" spans="1:14" x14ac:dyDescent="0.25">
      <c r="A3302" s="19">
        <v>12682001</v>
      </c>
      <c r="B3302" s="30" t="s">
        <v>3218</v>
      </c>
      <c r="C3302" s="131" t="s">
        <v>3218</v>
      </c>
      <c r="D3302" s="131" t="s">
        <v>3218</v>
      </c>
      <c r="E3302" s="131" t="s">
        <v>3218</v>
      </c>
      <c r="F3302" s="131" t="s">
        <v>3218</v>
      </c>
      <c r="G3302" s="19">
        <v>1002</v>
      </c>
      <c r="H3302" s="19">
        <v>4</v>
      </c>
      <c r="I3302" s="19">
        <v>16410</v>
      </c>
      <c r="J3302" s="38">
        <v>43030</v>
      </c>
      <c r="K3302" s="19">
        <v>21632</v>
      </c>
      <c r="L3302" s="48">
        <f>DAY(Таблица14[[#This Row],[Д/проводки]])</f>
        <v>22</v>
      </c>
      <c r="M3302" s="48">
        <f>MONTH(Таблица14[[#This Row],[Д/проводки]])</f>
        <v>10</v>
      </c>
      <c r="N3302" s="48">
        <f>YEAR(Таблица14[[#This Row],[Д/проводки]])</f>
        <v>2017</v>
      </c>
    </row>
    <row r="3303" spans="1:14" x14ac:dyDescent="0.25">
      <c r="A3303" s="19">
        <v>447825</v>
      </c>
      <c r="B3303" s="30" t="s">
        <v>915</v>
      </c>
      <c r="C3303" s="131" t="s">
        <v>3016</v>
      </c>
      <c r="D3303" s="131">
        <v>15</v>
      </c>
      <c r="E3303" s="131" t="s">
        <v>2946</v>
      </c>
      <c r="F3303" s="48" t="s">
        <v>811</v>
      </c>
      <c r="G3303" s="19">
        <v>1001</v>
      </c>
      <c r="H3303" s="19">
        <v>4</v>
      </c>
      <c r="I3303" s="19">
        <v>5696.92</v>
      </c>
      <c r="J3303" s="38">
        <v>43031</v>
      </c>
      <c r="K3303" s="19">
        <v>8404</v>
      </c>
      <c r="L3303" s="48">
        <f>DAY(Таблица14[[#This Row],[Д/проводки]])</f>
        <v>23</v>
      </c>
      <c r="M3303" s="48">
        <f>MONTH(Таблица14[[#This Row],[Д/проводки]])</f>
        <v>10</v>
      </c>
      <c r="N3303" s="48">
        <f>YEAR(Таблица14[[#This Row],[Д/проводки]])</f>
        <v>2017</v>
      </c>
    </row>
    <row r="3304" spans="1:14" x14ac:dyDescent="0.25">
      <c r="A3304" s="19">
        <v>487232</v>
      </c>
      <c r="B3304" s="30" t="s">
        <v>921</v>
      </c>
      <c r="C3304" s="131" t="s">
        <v>3133</v>
      </c>
      <c r="D3304" s="131">
        <v>13</v>
      </c>
      <c r="E3304" s="131" t="s">
        <v>3206</v>
      </c>
      <c r="F3304" s="48" t="s">
        <v>811</v>
      </c>
      <c r="G3304" s="19">
        <v>1001</v>
      </c>
      <c r="H3304" s="19">
        <v>4</v>
      </c>
      <c r="I3304" s="19">
        <v>2107.16</v>
      </c>
      <c r="J3304" s="38">
        <v>43031</v>
      </c>
      <c r="K3304" s="19">
        <v>3160</v>
      </c>
      <c r="L3304" s="48">
        <f>DAY(Таблица14[[#This Row],[Д/проводки]])</f>
        <v>23</v>
      </c>
      <c r="M3304" s="48">
        <f>MONTH(Таблица14[[#This Row],[Д/проводки]])</f>
        <v>10</v>
      </c>
      <c r="N3304" s="48">
        <f>YEAR(Таблица14[[#This Row],[Д/проводки]])</f>
        <v>2017</v>
      </c>
    </row>
    <row r="3305" spans="1:14" x14ac:dyDescent="0.25">
      <c r="A3305" s="19">
        <v>2116378</v>
      </c>
      <c r="B3305" s="30" t="s">
        <v>1148</v>
      </c>
      <c r="C3305" s="131" t="s">
        <v>3023</v>
      </c>
      <c r="D3305" s="131">
        <v>15</v>
      </c>
      <c r="E3305" s="131" t="s">
        <v>3214</v>
      </c>
      <c r="F3305" s="48" t="s">
        <v>811</v>
      </c>
      <c r="G3305" s="19">
        <v>1001</v>
      </c>
      <c r="H3305" s="19">
        <v>4</v>
      </c>
      <c r="I3305" s="19">
        <v>2813.84</v>
      </c>
      <c r="J3305" s="38">
        <v>43031</v>
      </c>
      <c r="K3305" s="19">
        <v>3964</v>
      </c>
      <c r="L3305" s="48">
        <f>DAY(Таблица14[[#This Row],[Д/проводки]])</f>
        <v>23</v>
      </c>
      <c r="M3305" s="48">
        <f>MONTH(Таблица14[[#This Row],[Д/проводки]])</f>
        <v>10</v>
      </c>
      <c r="N3305" s="48">
        <f>YEAR(Таблица14[[#This Row],[Д/проводки]])</f>
        <v>2017</v>
      </c>
    </row>
    <row r="3306" spans="1:14" x14ac:dyDescent="0.25">
      <c r="A3306" s="19">
        <v>2146048</v>
      </c>
      <c r="B3306" s="30" t="s">
        <v>2663</v>
      </c>
      <c r="C3306" s="131" t="s">
        <v>3205</v>
      </c>
      <c r="D3306" s="131">
        <v>13</v>
      </c>
      <c r="E3306" s="131" t="s">
        <v>3206</v>
      </c>
      <c r="F3306" s="48" t="s">
        <v>811</v>
      </c>
      <c r="G3306" s="19">
        <v>1001</v>
      </c>
      <c r="H3306" s="19">
        <v>4</v>
      </c>
      <c r="I3306" s="19">
        <v>2355.92</v>
      </c>
      <c r="J3306" s="38">
        <v>43031</v>
      </c>
      <c r="K3306" s="19">
        <v>3160</v>
      </c>
      <c r="L3306" s="48">
        <f>DAY(Таблица14[[#This Row],[Д/проводки]])</f>
        <v>23</v>
      </c>
      <c r="M3306" s="48">
        <f>MONTH(Таблица14[[#This Row],[Д/проводки]])</f>
        <v>10</v>
      </c>
      <c r="N3306" s="48">
        <f>YEAR(Таблица14[[#This Row],[Д/проводки]])</f>
        <v>2017</v>
      </c>
    </row>
    <row r="3307" spans="1:14" x14ac:dyDescent="0.25">
      <c r="A3307" s="19">
        <v>2146049</v>
      </c>
      <c r="B3307" s="30" t="s">
        <v>2710</v>
      </c>
      <c r="C3307" s="131" t="s">
        <v>3129</v>
      </c>
      <c r="D3307" s="131">
        <v>13</v>
      </c>
      <c r="E3307" s="131" t="s">
        <v>3206</v>
      </c>
      <c r="F3307" s="48" t="s">
        <v>811</v>
      </c>
      <c r="G3307" s="19">
        <v>1001</v>
      </c>
      <c r="H3307" s="19">
        <v>10</v>
      </c>
      <c r="I3307" s="19">
        <v>5915.6</v>
      </c>
      <c r="J3307" s="38">
        <v>43031</v>
      </c>
      <c r="K3307" s="19">
        <v>7900</v>
      </c>
      <c r="L3307" s="48">
        <f>DAY(Таблица14[[#This Row],[Д/проводки]])</f>
        <v>23</v>
      </c>
      <c r="M3307" s="48">
        <f>MONTH(Таблица14[[#This Row],[Д/проводки]])</f>
        <v>10</v>
      </c>
      <c r="N3307" s="48">
        <f>YEAR(Таблица14[[#This Row],[Д/проводки]])</f>
        <v>2017</v>
      </c>
    </row>
    <row r="3308" spans="1:14" x14ac:dyDescent="0.25">
      <c r="A3308" s="19">
        <v>2146071</v>
      </c>
      <c r="B3308" s="30" t="s">
        <v>2665</v>
      </c>
      <c r="C3308" s="131" t="s">
        <v>927</v>
      </c>
      <c r="D3308" s="131">
        <v>14</v>
      </c>
      <c r="E3308" s="131" t="s">
        <v>2941</v>
      </c>
      <c r="F3308" s="48" t="s">
        <v>811</v>
      </c>
      <c r="G3308" s="19">
        <v>1001</v>
      </c>
      <c r="H3308" s="19">
        <v>20</v>
      </c>
      <c r="I3308" s="19">
        <v>12769.4</v>
      </c>
      <c r="J3308" s="38">
        <v>43031</v>
      </c>
      <c r="K3308" s="19">
        <v>17800</v>
      </c>
      <c r="L3308" s="48">
        <f>DAY(Таблица14[[#This Row],[Д/проводки]])</f>
        <v>23</v>
      </c>
      <c r="M3308" s="48">
        <f>MONTH(Таблица14[[#This Row],[Д/проводки]])</f>
        <v>10</v>
      </c>
      <c r="N3308" s="48">
        <f>YEAR(Таблица14[[#This Row],[Д/проводки]])</f>
        <v>2017</v>
      </c>
    </row>
    <row r="3309" spans="1:14" x14ac:dyDescent="0.25">
      <c r="A3309" s="19">
        <v>2146072</v>
      </c>
      <c r="B3309" s="30" t="s">
        <v>2665</v>
      </c>
      <c r="C3309" s="131" t="s">
        <v>927</v>
      </c>
      <c r="D3309" s="131">
        <v>14</v>
      </c>
      <c r="E3309" s="131" t="s">
        <v>2941</v>
      </c>
      <c r="F3309" s="48" t="s">
        <v>811</v>
      </c>
      <c r="G3309" s="19">
        <v>1001</v>
      </c>
      <c r="H3309" s="19">
        <v>4</v>
      </c>
      <c r="I3309" s="19">
        <v>2691.52</v>
      </c>
      <c r="J3309" s="38">
        <v>43031</v>
      </c>
      <c r="K3309" s="19">
        <v>3560</v>
      </c>
      <c r="L3309" s="48">
        <f>DAY(Таблица14[[#This Row],[Д/проводки]])</f>
        <v>23</v>
      </c>
      <c r="M3309" s="48">
        <f>MONTH(Таблица14[[#This Row],[Д/проводки]])</f>
        <v>10</v>
      </c>
      <c r="N3309" s="48">
        <f>YEAR(Таблица14[[#This Row],[Д/проводки]])</f>
        <v>2017</v>
      </c>
    </row>
    <row r="3310" spans="1:14" x14ac:dyDescent="0.25">
      <c r="A3310" s="19">
        <v>2146080</v>
      </c>
      <c r="B3310" s="30" t="s">
        <v>2673</v>
      </c>
      <c r="C3310" s="131" t="s">
        <v>2954</v>
      </c>
      <c r="D3310" s="131">
        <v>15</v>
      </c>
      <c r="E3310" s="131" t="s">
        <v>2937</v>
      </c>
      <c r="F3310" s="48" t="s">
        <v>811</v>
      </c>
      <c r="G3310" s="19">
        <v>1001</v>
      </c>
      <c r="H3310" s="19">
        <v>8</v>
      </c>
      <c r="I3310" s="19">
        <v>8678</v>
      </c>
      <c r="J3310" s="38">
        <v>43031</v>
      </c>
      <c r="K3310" s="19">
        <v>13160</v>
      </c>
      <c r="L3310" s="48">
        <f>DAY(Таблица14[[#This Row],[Д/проводки]])</f>
        <v>23</v>
      </c>
      <c r="M3310" s="48">
        <f>MONTH(Таблица14[[#This Row],[Д/проводки]])</f>
        <v>10</v>
      </c>
      <c r="N3310" s="48">
        <f>YEAR(Таблица14[[#This Row],[Д/проводки]])</f>
        <v>2017</v>
      </c>
    </row>
    <row r="3311" spans="1:14" x14ac:dyDescent="0.25">
      <c r="A3311" s="19">
        <v>12680952</v>
      </c>
      <c r="B3311" s="30" t="s">
        <v>3218</v>
      </c>
      <c r="C3311" s="131" t="s">
        <v>3218</v>
      </c>
      <c r="D3311" s="131" t="s">
        <v>3218</v>
      </c>
      <c r="E3311" s="131" t="s">
        <v>3218</v>
      </c>
      <c r="F3311" s="131" t="s">
        <v>3218</v>
      </c>
      <c r="G3311" s="19">
        <v>1001</v>
      </c>
      <c r="H3311" s="19">
        <v>4</v>
      </c>
      <c r="I3311" s="19">
        <v>11864.4</v>
      </c>
      <c r="J3311" s="38">
        <v>43031</v>
      </c>
      <c r="K3311" s="19">
        <v>16240</v>
      </c>
      <c r="L3311" s="48">
        <f>DAY(Таблица14[[#This Row],[Д/проводки]])</f>
        <v>23</v>
      </c>
      <c r="M3311" s="48">
        <f>MONTH(Таблица14[[#This Row],[Д/проводки]])</f>
        <v>10</v>
      </c>
      <c r="N3311" s="48">
        <f>YEAR(Таблица14[[#This Row],[Д/проводки]])</f>
        <v>2017</v>
      </c>
    </row>
    <row r="3312" spans="1:14" x14ac:dyDescent="0.25">
      <c r="A3312" s="19">
        <v>408749</v>
      </c>
      <c r="B3312" s="30" t="s">
        <v>322</v>
      </c>
      <c r="C3312" s="131" t="s">
        <v>927</v>
      </c>
      <c r="D3312" s="131">
        <v>14</v>
      </c>
      <c r="E3312" s="131" t="s">
        <v>2941</v>
      </c>
      <c r="F3312" s="48" t="s">
        <v>810</v>
      </c>
      <c r="G3312" s="19">
        <v>1002</v>
      </c>
      <c r="H3312" s="19">
        <v>8</v>
      </c>
      <c r="I3312" s="19">
        <v>13627.12</v>
      </c>
      <c r="J3312" s="38">
        <v>43031</v>
      </c>
      <c r="K3312" s="19">
        <v>12200</v>
      </c>
      <c r="L3312" s="48">
        <f>DAY(Таблица14[[#This Row],[Д/проводки]])</f>
        <v>23</v>
      </c>
      <c r="M3312" s="48">
        <f>MONTH(Таблица14[[#This Row],[Д/проводки]])</f>
        <v>10</v>
      </c>
      <c r="N3312" s="48">
        <f>YEAR(Таблица14[[#This Row],[Д/проводки]])</f>
        <v>2017</v>
      </c>
    </row>
    <row r="3313" spans="1:14" x14ac:dyDescent="0.25">
      <c r="A3313" s="19">
        <v>408906</v>
      </c>
      <c r="B3313" s="30" t="s">
        <v>1126</v>
      </c>
      <c r="C3313" s="131" t="s">
        <v>2641</v>
      </c>
      <c r="D3313" s="131">
        <v>16</v>
      </c>
      <c r="E3313" s="131" t="s">
        <v>2977</v>
      </c>
      <c r="F3313" s="48" t="s">
        <v>810</v>
      </c>
      <c r="G3313" s="19">
        <v>1002</v>
      </c>
      <c r="H3313" s="19">
        <v>4</v>
      </c>
      <c r="I3313" s="19">
        <v>10491.53</v>
      </c>
      <c r="J3313" s="38">
        <v>43031</v>
      </c>
      <c r="K3313" s="19">
        <v>19000</v>
      </c>
      <c r="L3313" s="48">
        <f>DAY(Таблица14[[#This Row],[Д/проводки]])</f>
        <v>23</v>
      </c>
      <c r="M3313" s="48">
        <f>MONTH(Таблица14[[#This Row],[Д/проводки]])</f>
        <v>10</v>
      </c>
      <c r="N3313" s="48">
        <f>YEAR(Таблица14[[#This Row],[Д/проводки]])</f>
        <v>2017</v>
      </c>
    </row>
    <row r="3314" spans="1:14" x14ac:dyDescent="0.25">
      <c r="A3314" s="19">
        <v>763853</v>
      </c>
      <c r="B3314" s="30" t="s">
        <v>863</v>
      </c>
      <c r="C3314" s="131" t="s">
        <v>2940</v>
      </c>
      <c r="D3314" s="131">
        <v>15</v>
      </c>
      <c r="E3314" s="131" t="s">
        <v>2937</v>
      </c>
      <c r="F3314" s="48" t="s">
        <v>811</v>
      </c>
      <c r="G3314" s="19">
        <v>1002</v>
      </c>
      <c r="H3314" s="19">
        <v>1</v>
      </c>
      <c r="I3314" s="19">
        <v>955</v>
      </c>
      <c r="J3314" s="38">
        <v>43031</v>
      </c>
      <c r="K3314" s="19">
        <v>1230</v>
      </c>
      <c r="L3314" s="48">
        <f>DAY(Таблица14[[#This Row],[Д/проводки]])</f>
        <v>23</v>
      </c>
      <c r="M3314" s="48">
        <f>MONTH(Таблица14[[#This Row],[Д/проводки]])</f>
        <v>10</v>
      </c>
      <c r="N3314" s="48">
        <f>YEAR(Таблица14[[#This Row],[Д/проводки]])</f>
        <v>2017</v>
      </c>
    </row>
    <row r="3315" spans="1:14" x14ac:dyDescent="0.25">
      <c r="A3315" s="19">
        <v>2039150</v>
      </c>
      <c r="B3315" s="30" t="s">
        <v>864</v>
      </c>
      <c r="C3315" s="131" t="s">
        <v>2940</v>
      </c>
      <c r="D3315" s="131">
        <v>15</v>
      </c>
      <c r="E3315" s="131" t="s">
        <v>2937</v>
      </c>
      <c r="F3315" s="48" t="s">
        <v>811</v>
      </c>
      <c r="G3315" s="19">
        <v>1002</v>
      </c>
      <c r="H3315" s="19">
        <v>3</v>
      </c>
      <c r="I3315" s="19">
        <v>3056.35</v>
      </c>
      <c r="J3315" s="38">
        <v>43031</v>
      </c>
      <c r="K3315" s="19">
        <v>4479</v>
      </c>
      <c r="L3315" s="48">
        <f>DAY(Таблица14[[#This Row],[Д/проводки]])</f>
        <v>23</v>
      </c>
      <c r="M3315" s="48">
        <f>MONTH(Таблица14[[#This Row],[Д/проводки]])</f>
        <v>10</v>
      </c>
      <c r="N3315" s="48">
        <f>YEAR(Таблица14[[#This Row],[Д/проводки]])</f>
        <v>2017</v>
      </c>
    </row>
    <row r="3316" spans="1:14" x14ac:dyDescent="0.25">
      <c r="A3316" s="19">
        <v>2039701</v>
      </c>
      <c r="B3316" s="30" t="s">
        <v>1037</v>
      </c>
      <c r="C3316" s="131" t="s">
        <v>3133</v>
      </c>
      <c r="D3316" s="131">
        <v>13</v>
      </c>
      <c r="E3316" s="131" t="s">
        <v>3206</v>
      </c>
      <c r="F3316" s="48" t="s">
        <v>811</v>
      </c>
      <c r="G3316" s="19">
        <v>1002</v>
      </c>
      <c r="H3316" s="19">
        <v>2</v>
      </c>
      <c r="I3316" s="19">
        <v>1014.66</v>
      </c>
      <c r="J3316" s="38">
        <v>43031</v>
      </c>
      <c r="K3316" s="19">
        <v>1580</v>
      </c>
      <c r="L3316" s="48">
        <f>DAY(Таблица14[[#This Row],[Д/проводки]])</f>
        <v>23</v>
      </c>
      <c r="M3316" s="48">
        <f>MONTH(Таблица14[[#This Row],[Д/проводки]])</f>
        <v>10</v>
      </c>
      <c r="N3316" s="48">
        <f>YEAR(Таблица14[[#This Row],[Д/проводки]])</f>
        <v>2017</v>
      </c>
    </row>
    <row r="3317" spans="1:14" x14ac:dyDescent="0.25">
      <c r="A3317" s="19">
        <v>2146048</v>
      </c>
      <c r="B3317" s="30" t="s">
        <v>2663</v>
      </c>
      <c r="C3317" s="131" t="s">
        <v>3205</v>
      </c>
      <c r="D3317" s="131">
        <v>13</v>
      </c>
      <c r="E3317" s="131" t="s">
        <v>3206</v>
      </c>
      <c r="F3317" s="48" t="s">
        <v>811</v>
      </c>
      <c r="G3317" s="19">
        <v>1002</v>
      </c>
      <c r="H3317" s="19">
        <v>10</v>
      </c>
      <c r="I3317" s="19">
        <v>5889.8</v>
      </c>
      <c r="J3317" s="38">
        <v>43031</v>
      </c>
      <c r="K3317" s="19">
        <v>7900</v>
      </c>
      <c r="L3317" s="48">
        <f>DAY(Таблица14[[#This Row],[Д/проводки]])</f>
        <v>23</v>
      </c>
      <c r="M3317" s="48">
        <f>MONTH(Таблица14[[#This Row],[Д/проводки]])</f>
        <v>10</v>
      </c>
      <c r="N3317" s="48">
        <f>YEAR(Таблица14[[#This Row],[Д/проводки]])</f>
        <v>2017</v>
      </c>
    </row>
    <row r="3318" spans="1:14" x14ac:dyDescent="0.25">
      <c r="A3318" s="19">
        <v>2146071</v>
      </c>
      <c r="B3318" s="30" t="s">
        <v>2665</v>
      </c>
      <c r="C3318" s="131" t="s">
        <v>927</v>
      </c>
      <c r="D3318" s="131">
        <v>14</v>
      </c>
      <c r="E3318" s="131" t="s">
        <v>2941</v>
      </c>
      <c r="F3318" s="48" t="s">
        <v>811</v>
      </c>
      <c r="G3318" s="19">
        <v>1002</v>
      </c>
      <c r="H3318" s="19">
        <v>14</v>
      </c>
      <c r="I3318" s="19">
        <v>8971.2000000000007</v>
      </c>
      <c r="J3318" s="38">
        <v>43031</v>
      </c>
      <c r="K3318" s="19">
        <v>12460</v>
      </c>
      <c r="L3318" s="48">
        <f>DAY(Таблица14[[#This Row],[Д/проводки]])</f>
        <v>23</v>
      </c>
      <c r="M3318" s="48">
        <f>MONTH(Таблица14[[#This Row],[Д/проводки]])</f>
        <v>10</v>
      </c>
      <c r="N3318" s="48">
        <f>YEAR(Таблица14[[#This Row],[Д/проводки]])</f>
        <v>2017</v>
      </c>
    </row>
    <row r="3319" spans="1:14" x14ac:dyDescent="0.25">
      <c r="A3319" s="19">
        <v>40150</v>
      </c>
      <c r="B3319" s="30" t="s">
        <v>199</v>
      </c>
      <c r="C3319" s="131" t="s">
        <v>2940</v>
      </c>
      <c r="D3319" s="131">
        <v>15</v>
      </c>
      <c r="E3319" s="131" t="s">
        <v>2937</v>
      </c>
      <c r="F3319" s="48" t="s">
        <v>810</v>
      </c>
      <c r="G3319" s="19">
        <v>1001</v>
      </c>
      <c r="H3319" s="19">
        <v>4</v>
      </c>
      <c r="I3319" s="19">
        <v>8881.36</v>
      </c>
      <c r="J3319" s="38">
        <v>43032</v>
      </c>
      <c r="K3319" s="19">
        <v>15400</v>
      </c>
      <c r="L3319" s="48">
        <f>DAY(Таблица14[[#This Row],[Д/проводки]])</f>
        <v>24</v>
      </c>
      <c r="M3319" s="48">
        <f>MONTH(Таблица14[[#This Row],[Д/проводки]])</f>
        <v>10</v>
      </c>
      <c r="N3319" s="48">
        <f>YEAR(Таблица14[[#This Row],[Д/проводки]])</f>
        <v>2017</v>
      </c>
    </row>
    <row r="3320" spans="1:14" x14ac:dyDescent="0.25">
      <c r="A3320" s="19">
        <v>876272</v>
      </c>
      <c r="B3320" s="30" t="s">
        <v>876</v>
      </c>
      <c r="C3320" s="131" t="s">
        <v>877</v>
      </c>
      <c r="D3320" s="131">
        <v>16</v>
      </c>
      <c r="E3320" s="131" t="s">
        <v>2950</v>
      </c>
      <c r="F3320" s="48" t="s">
        <v>811</v>
      </c>
      <c r="G3320" s="19">
        <v>1001</v>
      </c>
      <c r="H3320" s="19">
        <v>1</v>
      </c>
      <c r="I3320" s="19">
        <v>1337.6</v>
      </c>
      <c r="J3320" s="38">
        <v>43032</v>
      </c>
      <c r="K3320" s="19">
        <v>1973</v>
      </c>
      <c r="L3320" s="48">
        <f>DAY(Таблица14[[#This Row],[Д/проводки]])</f>
        <v>24</v>
      </c>
      <c r="M3320" s="48">
        <f>MONTH(Таблица14[[#This Row],[Д/проводки]])</f>
        <v>10</v>
      </c>
      <c r="N3320" s="48">
        <f>YEAR(Таблица14[[#This Row],[Д/проводки]])</f>
        <v>2017</v>
      </c>
    </row>
    <row r="3321" spans="1:14" x14ac:dyDescent="0.25">
      <c r="A3321" s="19">
        <v>941617</v>
      </c>
      <c r="B3321" s="30" t="s">
        <v>345</v>
      </c>
      <c r="C3321" s="131" t="s">
        <v>927</v>
      </c>
      <c r="D3321" s="131">
        <v>14</v>
      </c>
      <c r="E3321" s="131" t="s">
        <v>2941</v>
      </c>
      <c r="F3321" s="48" t="s">
        <v>810</v>
      </c>
      <c r="G3321" s="19">
        <v>1001</v>
      </c>
      <c r="H3321" s="19">
        <v>4</v>
      </c>
      <c r="I3321" s="19">
        <v>7203.4</v>
      </c>
      <c r="J3321" s="38">
        <v>43032</v>
      </c>
      <c r="K3321" s="19">
        <v>12200</v>
      </c>
      <c r="L3321" s="48">
        <f>DAY(Таблица14[[#This Row],[Д/проводки]])</f>
        <v>24</v>
      </c>
      <c r="M3321" s="48">
        <f>MONTH(Таблица14[[#This Row],[Д/проводки]])</f>
        <v>10</v>
      </c>
      <c r="N3321" s="48">
        <f>YEAR(Таблица14[[#This Row],[Д/проводки]])</f>
        <v>2017</v>
      </c>
    </row>
    <row r="3322" spans="1:14" x14ac:dyDescent="0.25">
      <c r="A3322" s="19">
        <v>2039700</v>
      </c>
      <c r="B3322" s="30" t="s">
        <v>1035</v>
      </c>
      <c r="C3322" s="131" t="s">
        <v>2963</v>
      </c>
      <c r="D3322" s="131">
        <v>15</v>
      </c>
      <c r="E3322" s="131" t="s">
        <v>2937</v>
      </c>
      <c r="F3322" s="48" t="s">
        <v>811</v>
      </c>
      <c r="G3322" s="19">
        <v>1001</v>
      </c>
      <c r="H3322" s="19">
        <v>4</v>
      </c>
      <c r="I3322" s="19">
        <v>3921.4</v>
      </c>
      <c r="J3322" s="38">
        <v>43032</v>
      </c>
      <c r="K3322" s="19">
        <v>6280</v>
      </c>
      <c r="L3322" s="48">
        <f>DAY(Таблица14[[#This Row],[Д/проводки]])</f>
        <v>24</v>
      </c>
      <c r="M3322" s="48">
        <f>MONTH(Таблица14[[#This Row],[Д/проводки]])</f>
        <v>10</v>
      </c>
      <c r="N3322" s="48">
        <f>YEAR(Таблица14[[#This Row],[Д/проводки]])</f>
        <v>2017</v>
      </c>
    </row>
    <row r="3323" spans="1:14" x14ac:dyDescent="0.25">
      <c r="A3323" s="19">
        <v>2146048</v>
      </c>
      <c r="B3323" s="30" t="s">
        <v>2663</v>
      </c>
      <c r="C3323" s="131" t="s">
        <v>3205</v>
      </c>
      <c r="D3323" s="131">
        <v>13</v>
      </c>
      <c r="E3323" s="131" t="s">
        <v>3206</v>
      </c>
      <c r="F3323" s="48" t="s">
        <v>811</v>
      </c>
      <c r="G3323" s="19">
        <v>1001</v>
      </c>
      <c r="H3323" s="19">
        <v>12</v>
      </c>
      <c r="I3323" s="19">
        <v>7067.76</v>
      </c>
      <c r="J3323" s="38">
        <v>43032</v>
      </c>
      <c r="K3323" s="19">
        <v>9480</v>
      </c>
      <c r="L3323" s="48">
        <f>DAY(Таблица14[[#This Row],[Д/проводки]])</f>
        <v>24</v>
      </c>
      <c r="M3323" s="48">
        <f>MONTH(Таблица14[[#This Row],[Д/проводки]])</f>
        <v>10</v>
      </c>
      <c r="N3323" s="48">
        <f>YEAR(Таблица14[[#This Row],[Д/проводки]])</f>
        <v>2017</v>
      </c>
    </row>
    <row r="3324" spans="1:14" x14ac:dyDescent="0.25">
      <c r="A3324" s="19">
        <v>2146049</v>
      </c>
      <c r="B3324" s="30" t="s">
        <v>2710</v>
      </c>
      <c r="C3324" s="131" t="s">
        <v>3129</v>
      </c>
      <c r="D3324" s="131">
        <v>13</v>
      </c>
      <c r="E3324" s="131" t="s">
        <v>3206</v>
      </c>
      <c r="F3324" s="48" t="s">
        <v>811</v>
      </c>
      <c r="G3324" s="19">
        <v>1001</v>
      </c>
      <c r="H3324" s="19">
        <v>6</v>
      </c>
      <c r="I3324" s="19">
        <v>3549.36</v>
      </c>
      <c r="J3324" s="38">
        <v>43032</v>
      </c>
      <c r="K3324" s="19">
        <v>4740</v>
      </c>
      <c r="L3324" s="48">
        <f>DAY(Таблица14[[#This Row],[Д/проводки]])</f>
        <v>24</v>
      </c>
      <c r="M3324" s="48">
        <f>MONTH(Таблица14[[#This Row],[Д/проводки]])</f>
        <v>10</v>
      </c>
      <c r="N3324" s="48">
        <f>YEAR(Таблица14[[#This Row],[Д/проводки]])</f>
        <v>2017</v>
      </c>
    </row>
    <row r="3325" spans="1:14" x14ac:dyDescent="0.25">
      <c r="A3325" s="19">
        <v>2146071</v>
      </c>
      <c r="B3325" s="30" t="s">
        <v>2665</v>
      </c>
      <c r="C3325" s="131" t="s">
        <v>927</v>
      </c>
      <c r="D3325" s="131">
        <v>14</v>
      </c>
      <c r="E3325" s="131" t="s">
        <v>2941</v>
      </c>
      <c r="F3325" s="48" t="s">
        <v>811</v>
      </c>
      <c r="G3325" s="19">
        <v>1001</v>
      </c>
      <c r="H3325" s="19">
        <v>8</v>
      </c>
      <c r="I3325" s="19">
        <v>5107.84</v>
      </c>
      <c r="J3325" s="38">
        <v>43032</v>
      </c>
      <c r="K3325" s="19">
        <v>7120</v>
      </c>
      <c r="L3325" s="48">
        <f>DAY(Таблица14[[#This Row],[Д/проводки]])</f>
        <v>24</v>
      </c>
      <c r="M3325" s="48">
        <f>MONTH(Таблица14[[#This Row],[Д/проводки]])</f>
        <v>10</v>
      </c>
      <c r="N3325" s="48">
        <f>YEAR(Таблица14[[#This Row],[Д/проводки]])</f>
        <v>2017</v>
      </c>
    </row>
    <row r="3326" spans="1:14" x14ac:dyDescent="0.25">
      <c r="A3326" s="19">
        <v>820366</v>
      </c>
      <c r="B3326" s="30" t="s">
        <v>160</v>
      </c>
      <c r="C3326" s="131" t="s">
        <v>2954</v>
      </c>
      <c r="D3326" s="131">
        <v>15</v>
      </c>
      <c r="E3326" s="131" t="s">
        <v>2937</v>
      </c>
      <c r="F3326" s="48" t="s">
        <v>810</v>
      </c>
      <c r="G3326" s="19">
        <v>1002</v>
      </c>
      <c r="H3326" s="19">
        <v>4</v>
      </c>
      <c r="I3326" s="19">
        <v>8677.9599999999991</v>
      </c>
      <c r="J3326" s="38">
        <v>43032</v>
      </c>
      <c r="K3326" s="19">
        <v>14600</v>
      </c>
      <c r="L3326" s="48">
        <f>DAY(Таблица14[[#This Row],[Д/проводки]])</f>
        <v>24</v>
      </c>
      <c r="M3326" s="48">
        <f>MONTH(Таблица14[[#This Row],[Д/проводки]])</f>
        <v>10</v>
      </c>
      <c r="N3326" s="48">
        <f>YEAR(Таблица14[[#This Row],[Д/проводки]])</f>
        <v>2017</v>
      </c>
    </row>
    <row r="3327" spans="1:14" x14ac:dyDescent="0.25">
      <c r="A3327" s="19">
        <v>2146048</v>
      </c>
      <c r="B3327" s="30" t="s">
        <v>2663</v>
      </c>
      <c r="C3327" s="131" t="s">
        <v>3205</v>
      </c>
      <c r="D3327" s="131">
        <v>13</v>
      </c>
      <c r="E3327" s="131" t="s">
        <v>3206</v>
      </c>
      <c r="F3327" s="48" t="s">
        <v>811</v>
      </c>
      <c r="G3327" s="19">
        <v>1002</v>
      </c>
      <c r="H3327" s="19">
        <v>4</v>
      </c>
      <c r="I3327" s="19">
        <v>2355.92</v>
      </c>
      <c r="J3327" s="38">
        <v>43032</v>
      </c>
      <c r="K3327" s="19">
        <v>3160</v>
      </c>
      <c r="L3327" s="48">
        <f>DAY(Таблица14[[#This Row],[Д/проводки]])</f>
        <v>24</v>
      </c>
      <c r="M3327" s="48">
        <f>MONTH(Таблица14[[#This Row],[Д/проводки]])</f>
        <v>10</v>
      </c>
      <c r="N3327" s="48">
        <f>YEAR(Таблица14[[#This Row],[Д/проводки]])</f>
        <v>2017</v>
      </c>
    </row>
    <row r="3328" spans="1:14" x14ac:dyDescent="0.25">
      <c r="A3328" s="19">
        <v>2146049</v>
      </c>
      <c r="B3328" s="30" t="s">
        <v>2710</v>
      </c>
      <c r="C3328" s="131" t="s">
        <v>3129</v>
      </c>
      <c r="D3328" s="131">
        <v>13</v>
      </c>
      <c r="E3328" s="131" t="s">
        <v>3206</v>
      </c>
      <c r="F3328" s="48" t="s">
        <v>811</v>
      </c>
      <c r="G3328" s="19">
        <v>1002</v>
      </c>
      <c r="H3328" s="19">
        <v>12</v>
      </c>
      <c r="I3328" s="19">
        <v>7067.76</v>
      </c>
      <c r="J3328" s="38">
        <v>43032</v>
      </c>
      <c r="K3328" s="19">
        <v>9480</v>
      </c>
      <c r="L3328" s="48">
        <f>DAY(Таблица14[[#This Row],[Д/проводки]])</f>
        <v>24</v>
      </c>
      <c r="M3328" s="48">
        <f>MONTH(Таблица14[[#This Row],[Д/проводки]])</f>
        <v>10</v>
      </c>
      <c r="N3328" s="48">
        <f>YEAR(Таблица14[[#This Row],[Д/проводки]])</f>
        <v>2017</v>
      </c>
    </row>
    <row r="3329" spans="1:14" x14ac:dyDescent="0.25">
      <c r="A3329" s="19">
        <v>2146080</v>
      </c>
      <c r="B3329" s="30" t="s">
        <v>2673</v>
      </c>
      <c r="C3329" s="131" t="s">
        <v>2954</v>
      </c>
      <c r="D3329" s="131">
        <v>15</v>
      </c>
      <c r="E3329" s="131" t="s">
        <v>2937</v>
      </c>
      <c r="F3329" s="48" t="s">
        <v>811</v>
      </c>
      <c r="G3329" s="19">
        <v>1002</v>
      </c>
      <c r="H3329" s="19">
        <v>4</v>
      </c>
      <c r="I3329" s="19">
        <v>4339</v>
      </c>
      <c r="J3329" s="38">
        <v>43032</v>
      </c>
      <c r="K3329" s="19">
        <v>6800</v>
      </c>
      <c r="L3329" s="48">
        <f>DAY(Таблица14[[#This Row],[Д/проводки]])</f>
        <v>24</v>
      </c>
      <c r="M3329" s="48">
        <f>MONTH(Таблица14[[#This Row],[Д/проводки]])</f>
        <v>10</v>
      </c>
      <c r="N3329" s="48">
        <f>YEAR(Таблица14[[#This Row],[Д/проводки]])</f>
        <v>2017</v>
      </c>
    </row>
    <row r="3330" spans="1:14" x14ac:dyDescent="0.25">
      <c r="A3330" s="19">
        <v>12669225</v>
      </c>
      <c r="B3330" s="30" t="s">
        <v>3218</v>
      </c>
      <c r="C3330" s="131" t="s">
        <v>3218</v>
      </c>
      <c r="D3330" s="131" t="s">
        <v>3218</v>
      </c>
      <c r="E3330" s="131" t="s">
        <v>3218</v>
      </c>
      <c r="F3330" s="131" t="s">
        <v>3218</v>
      </c>
      <c r="G3330" s="19">
        <v>1002</v>
      </c>
      <c r="H3330" s="19">
        <v>4</v>
      </c>
      <c r="I3330" s="19">
        <v>8481.2000000000007</v>
      </c>
      <c r="J3330" s="38">
        <v>43032</v>
      </c>
      <c r="K3330" s="19">
        <v>11244</v>
      </c>
      <c r="L3330" s="48">
        <f>DAY(Таблица14[[#This Row],[Д/проводки]])</f>
        <v>24</v>
      </c>
      <c r="M3330" s="48">
        <f>MONTH(Таблица14[[#This Row],[Д/проводки]])</f>
        <v>10</v>
      </c>
      <c r="N3330" s="48">
        <f>YEAR(Таблица14[[#This Row],[Д/проводки]])</f>
        <v>2017</v>
      </c>
    </row>
    <row r="3331" spans="1:14" x14ac:dyDescent="0.25">
      <c r="A3331" s="19">
        <v>409037</v>
      </c>
      <c r="B3331" s="30" t="s">
        <v>1779</v>
      </c>
      <c r="C3331" s="131" t="s">
        <v>2969</v>
      </c>
      <c r="D3331" s="131">
        <v>16</v>
      </c>
      <c r="E3331" s="131" t="s">
        <v>2945</v>
      </c>
      <c r="F3331" s="48" t="s">
        <v>810</v>
      </c>
      <c r="G3331" s="19">
        <v>1001</v>
      </c>
      <c r="H3331" s="19">
        <v>4</v>
      </c>
      <c r="I3331" s="19">
        <v>10966.12</v>
      </c>
      <c r="J3331" s="38">
        <v>43033</v>
      </c>
      <c r="K3331" s="19">
        <v>19000</v>
      </c>
      <c r="L3331" s="48">
        <f>DAY(Таблица14[[#This Row],[Д/проводки]])</f>
        <v>25</v>
      </c>
      <c r="M3331" s="48">
        <f>MONTH(Таблица14[[#This Row],[Д/проводки]])</f>
        <v>10</v>
      </c>
      <c r="N3331" s="48">
        <f>YEAR(Таблица14[[#This Row],[Д/проводки]])</f>
        <v>2017</v>
      </c>
    </row>
    <row r="3332" spans="1:14" x14ac:dyDescent="0.25">
      <c r="A3332" s="19">
        <v>665729</v>
      </c>
      <c r="B3332" s="30" t="s">
        <v>646</v>
      </c>
      <c r="C3332" s="131" t="s">
        <v>2988</v>
      </c>
      <c r="D3332" s="131">
        <v>16</v>
      </c>
      <c r="E3332" s="131" t="s">
        <v>2950</v>
      </c>
      <c r="F3332" s="48" t="s">
        <v>810</v>
      </c>
      <c r="G3332" s="19">
        <v>1001</v>
      </c>
      <c r="H3332" s="19">
        <v>4</v>
      </c>
      <c r="I3332" s="19">
        <v>10000</v>
      </c>
      <c r="J3332" s="38">
        <v>43033</v>
      </c>
      <c r="K3332" s="19">
        <v>17800</v>
      </c>
      <c r="L3332" s="48">
        <f>DAY(Таблица14[[#This Row],[Д/проводки]])</f>
        <v>25</v>
      </c>
      <c r="M3332" s="48">
        <f>MONTH(Таблица14[[#This Row],[Д/проводки]])</f>
        <v>10</v>
      </c>
      <c r="N3332" s="48">
        <f>YEAR(Таблица14[[#This Row],[Д/проводки]])</f>
        <v>2017</v>
      </c>
    </row>
    <row r="3333" spans="1:14" x14ac:dyDescent="0.25">
      <c r="A3333" s="19">
        <v>876272</v>
      </c>
      <c r="B3333" s="30" t="s">
        <v>876</v>
      </c>
      <c r="C3333" s="131" t="s">
        <v>877</v>
      </c>
      <c r="D3333" s="131">
        <v>16</v>
      </c>
      <c r="E3333" s="131" t="s">
        <v>2950</v>
      </c>
      <c r="F3333" s="48" t="s">
        <v>811</v>
      </c>
      <c r="G3333" s="19">
        <v>1001</v>
      </c>
      <c r="H3333" s="19">
        <v>1</v>
      </c>
      <c r="I3333" s="19">
        <v>1337.6</v>
      </c>
      <c r="J3333" s="38">
        <v>43033</v>
      </c>
      <c r="K3333" s="19">
        <v>1973</v>
      </c>
      <c r="L3333" s="48">
        <f>DAY(Таблица14[[#This Row],[Д/проводки]])</f>
        <v>25</v>
      </c>
      <c r="M3333" s="48">
        <f>MONTH(Таблица14[[#This Row],[Д/проводки]])</f>
        <v>10</v>
      </c>
      <c r="N3333" s="48">
        <f>YEAR(Таблица14[[#This Row],[Д/проводки]])</f>
        <v>2017</v>
      </c>
    </row>
    <row r="3334" spans="1:14" x14ac:dyDescent="0.25">
      <c r="A3334" s="19">
        <v>2039150</v>
      </c>
      <c r="B3334" s="30" t="s">
        <v>864</v>
      </c>
      <c r="C3334" s="131" t="s">
        <v>2940</v>
      </c>
      <c r="D3334" s="131">
        <v>15</v>
      </c>
      <c r="E3334" s="131" t="s">
        <v>2937</v>
      </c>
      <c r="F3334" s="48" t="s">
        <v>811</v>
      </c>
      <c r="G3334" s="19">
        <v>1001</v>
      </c>
      <c r="H3334" s="19">
        <v>4</v>
      </c>
      <c r="I3334" s="19">
        <v>3942.96</v>
      </c>
      <c r="J3334" s="38">
        <v>43033</v>
      </c>
      <c r="K3334" s="19">
        <v>6040</v>
      </c>
      <c r="L3334" s="48">
        <f>DAY(Таблица14[[#This Row],[Д/проводки]])</f>
        <v>25</v>
      </c>
      <c r="M3334" s="48">
        <f>MONTH(Таблица14[[#This Row],[Д/проводки]])</f>
        <v>10</v>
      </c>
      <c r="N3334" s="48">
        <f>YEAR(Таблица14[[#This Row],[Д/проводки]])</f>
        <v>2017</v>
      </c>
    </row>
    <row r="3335" spans="1:14" x14ac:dyDescent="0.25">
      <c r="A3335" s="19">
        <v>2146048</v>
      </c>
      <c r="B3335" s="30" t="s">
        <v>2663</v>
      </c>
      <c r="C3335" s="131" t="s">
        <v>3205</v>
      </c>
      <c r="D3335" s="131">
        <v>13</v>
      </c>
      <c r="E3335" s="131" t="s">
        <v>3206</v>
      </c>
      <c r="F3335" s="48" t="s">
        <v>811</v>
      </c>
      <c r="G3335" s="19">
        <v>1001</v>
      </c>
      <c r="H3335" s="19">
        <v>4</v>
      </c>
      <c r="I3335" s="19">
        <v>2355.92</v>
      </c>
      <c r="J3335" s="38">
        <v>43033</v>
      </c>
      <c r="K3335" s="19">
        <v>3160</v>
      </c>
      <c r="L3335" s="48">
        <f>DAY(Таблица14[[#This Row],[Д/проводки]])</f>
        <v>25</v>
      </c>
      <c r="M3335" s="48">
        <f>MONTH(Таблица14[[#This Row],[Д/проводки]])</f>
        <v>10</v>
      </c>
      <c r="N3335" s="48">
        <f>YEAR(Таблица14[[#This Row],[Д/проводки]])</f>
        <v>2017</v>
      </c>
    </row>
    <row r="3336" spans="1:14" x14ac:dyDescent="0.25">
      <c r="A3336" s="19">
        <v>2146049</v>
      </c>
      <c r="B3336" s="30" t="s">
        <v>2710</v>
      </c>
      <c r="C3336" s="131" t="s">
        <v>3129</v>
      </c>
      <c r="D3336" s="131">
        <v>13</v>
      </c>
      <c r="E3336" s="131" t="s">
        <v>3206</v>
      </c>
      <c r="F3336" s="48" t="s">
        <v>811</v>
      </c>
      <c r="G3336" s="19">
        <v>1001</v>
      </c>
      <c r="H3336" s="19">
        <v>2</v>
      </c>
      <c r="I3336" s="19">
        <v>1183.1199999999999</v>
      </c>
      <c r="J3336" s="38">
        <v>43033</v>
      </c>
      <c r="K3336" s="19">
        <v>1580</v>
      </c>
      <c r="L3336" s="48">
        <f>DAY(Таблица14[[#This Row],[Д/проводки]])</f>
        <v>25</v>
      </c>
      <c r="M3336" s="48">
        <f>MONTH(Таблица14[[#This Row],[Д/проводки]])</f>
        <v>10</v>
      </c>
      <c r="N3336" s="48">
        <f>YEAR(Таблица14[[#This Row],[Д/проводки]])</f>
        <v>2017</v>
      </c>
    </row>
    <row r="3337" spans="1:14" x14ac:dyDescent="0.25">
      <c r="A3337" s="19">
        <v>2146071</v>
      </c>
      <c r="B3337" s="30" t="s">
        <v>2665</v>
      </c>
      <c r="C3337" s="131" t="s">
        <v>927</v>
      </c>
      <c r="D3337" s="131">
        <v>14</v>
      </c>
      <c r="E3337" s="131" t="s">
        <v>2941</v>
      </c>
      <c r="F3337" s="48" t="s">
        <v>811</v>
      </c>
      <c r="G3337" s="19">
        <v>1001</v>
      </c>
      <c r="H3337" s="19">
        <v>8</v>
      </c>
      <c r="I3337" s="19">
        <v>5107.76</v>
      </c>
      <c r="J3337" s="38">
        <v>43033</v>
      </c>
      <c r="K3337" s="19">
        <v>7120</v>
      </c>
      <c r="L3337" s="48">
        <f>DAY(Таблица14[[#This Row],[Д/проводки]])</f>
        <v>25</v>
      </c>
      <c r="M3337" s="48">
        <f>MONTH(Таблица14[[#This Row],[Д/проводки]])</f>
        <v>10</v>
      </c>
      <c r="N3337" s="48">
        <f>YEAR(Таблица14[[#This Row],[Д/проводки]])</f>
        <v>2017</v>
      </c>
    </row>
    <row r="3338" spans="1:14" x14ac:dyDescent="0.25">
      <c r="A3338" s="19">
        <v>2146072</v>
      </c>
      <c r="B3338" s="30" t="s">
        <v>2665</v>
      </c>
      <c r="C3338" s="131" t="s">
        <v>927</v>
      </c>
      <c r="D3338" s="131">
        <v>14</v>
      </c>
      <c r="E3338" s="131" t="s">
        <v>2941</v>
      </c>
      <c r="F3338" s="48" t="s">
        <v>811</v>
      </c>
      <c r="G3338" s="19">
        <v>1001</v>
      </c>
      <c r="H3338" s="19">
        <v>4</v>
      </c>
      <c r="I3338" s="19">
        <v>2691.52</v>
      </c>
      <c r="J3338" s="38">
        <v>43033</v>
      </c>
      <c r="K3338" s="19">
        <v>3560</v>
      </c>
      <c r="L3338" s="48">
        <f>DAY(Таблица14[[#This Row],[Д/проводки]])</f>
        <v>25</v>
      </c>
      <c r="M3338" s="48">
        <f>MONTH(Таблица14[[#This Row],[Д/проводки]])</f>
        <v>10</v>
      </c>
      <c r="N3338" s="48">
        <f>YEAR(Таблица14[[#This Row],[Д/проводки]])</f>
        <v>2017</v>
      </c>
    </row>
    <row r="3339" spans="1:14" x14ac:dyDescent="0.25">
      <c r="A3339" s="19">
        <v>2146080</v>
      </c>
      <c r="B3339" s="30" t="s">
        <v>2673</v>
      </c>
      <c r="C3339" s="131" t="s">
        <v>2954</v>
      </c>
      <c r="D3339" s="131">
        <v>15</v>
      </c>
      <c r="E3339" s="131" t="s">
        <v>2937</v>
      </c>
      <c r="F3339" s="48" t="s">
        <v>811</v>
      </c>
      <c r="G3339" s="19">
        <v>1001</v>
      </c>
      <c r="H3339" s="19">
        <v>3</v>
      </c>
      <c r="I3339" s="19">
        <v>3254.25</v>
      </c>
      <c r="J3339" s="38">
        <v>43033</v>
      </c>
      <c r="K3339" s="19">
        <v>5100</v>
      </c>
      <c r="L3339" s="48">
        <f>DAY(Таблица14[[#This Row],[Д/проводки]])</f>
        <v>25</v>
      </c>
      <c r="M3339" s="48">
        <f>MONTH(Таблица14[[#This Row],[Д/проводки]])</f>
        <v>10</v>
      </c>
      <c r="N3339" s="48">
        <f>YEAR(Таблица14[[#This Row],[Д/проводки]])</f>
        <v>2017</v>
      </c>
    </row>
    <row r="3340" spans="1:14" x14ac:dyDescent="0.25">
      <c r="A3340" s="19">
        <v>12683783</v>
      </c>
      <c r="B3340" s="30" t="s">
        <v>3218</v>
      </c>
      <c r="C3340" s="131" t="s">
        <v>3218</v>
      </c>
      <c r="D3340" s="131" t="s">
        <v>3218</v>
      </c>
      <c r="E3340" s="131" t="s">
        <v>3218</v>
      </c>
      <c r="F3340" s="131" t="s">
        <v>3218</v>
      </c>
      <c r="G3340" s="19">
        <v>1001</v>
      </c>
      <c r="H3340" s="19">
        <v>4</v>
      </c>
      <c r="I3340" s="19">
        <v>20542</v>
      </c>
      <c r="J3340" s="38">
        <v>43033</v>
      </c>
      <c r="K3340" s="19">
        <v>28120</v>
      </c>
      <c r="L3340" s="48">
        <f>DAY(Таблица14[[#This Row],[Д/проводки]])</f>
        <v>25</v>
      </c>
      <c r="M3340" s="48">
        <f>MONTH(Таблица14[[#This Row],[Д/проводки]])</f>
        <v>10</v>
      </c>
      <c r="N3340" s="48">
        <f>YEAR(Таблица14[[#This Row],[Д/проводки]])</f>
        <v>2017</v>
      </c>
    </row>
    <row r="3341" spans="1:14" x14ac:dyDescent="0.25">
      <c r="A3341" s="19">
        <v>895826</v>
      </c>
      <c r="B3341" s="30" t="s">
        <v>954</v>
      </c>
      <c r="C3341" s="131" t="s">
        <v>2625</v>
      </c>
      <c r="D3341" s="131">
        <v>16</v>
      </c>
      <c r="E3341" s="131" t="s">
        <v>2974</v>
      </c>
      <c r="F3341" s="48" t="s">
        <v>811</v>
      </c>
      <c r="G3341" s="19">
        <v>1002</v>
      </c>
      <c r="H3341" s="19">
        <v>1</v>
      </c>
      <c r="I3341" s="19">
        <v>1200.8499999999999</v>
      </c>
      <c r="J3341" s="38">
        <v>43033</v>
      </c>
      <c r="K3341" s="19">
        <v>1700</v>
      </c>
      <c r="L3341" s="48">
        <f>DAY(Таблица14[[#This Row],[Д/проводки]])</f>
        <v>25</v>
      </c>
      <c r="M3341" s="48">
        <f>MONTH(Таблица14[[#This Row],[Д/проводки]])</f>
        <v>10</v>
      </c>
      <c r="N3341" s="48">
        <f>YEAR(Таблица14[[#This Row],[Д/проводки]])</f>
        <v>2017</v>
      </c>
    </row>
    <row r="3342" spans="1:14" x14ac:dyDescent="0.25">
      <c r="A3342" s="19">
        <v>2146048</v>
      </c>
      <c r="B3342" s="30" t="s">
        <v>2663</v>
      </c>
      <c r="C3342" s="131" t="s">
        <v>3205</v>
      </c>
      <c r="D3342" s="131">
        <v>13</v>
      </c>
      <c r="E3342" s="131" t="s">
        <v>3206</v>
      </c>
      <c r="F3342" s="48" t="s">
        <v>811</v>
      </c>
      <c r="G3342" s="19">
        <v>1002</v>
      </c>
      <c r="H3342" s="19">
        <v>9</v>
      </c>
      <c r="I3342" s="19">
        <v>5300.82</v>
      </c>
      <c r="J3342" s="38">
        <v>43033</v>
      </c>
      <c r="K3342" s="19">
        <v>7110</v>
      </c>
      <c r="L3342" s="48">
        <f>DAY(Таблица14[[#This Row],[Д/проводки]])</f>
        <v>25</v>
      </c>
      <c r="M3342" s="48">
        <f>MONTH(Таблица14[[#This Row],[Д/проводки]])</f>
        <v>10</v>
      </c>
      <c r="N3342" s="48">
        <f>YEAR(Таблица14[[#This Row],[Д/проводки]])</f>
        <v>2017</v>
      </c>
    </row>
    <row r="3343" spans="1:14" x14ac:dyDescent="0.25">
      <c r="A3343" s="19">
        <v>2146071</v>
      </c>
      <c r="B3343" s="30" t="s">
        <v>2665</v>
      </c>
      <c r="C3343" s="131" t="s">
        <v>927</v>
      </c>
      <c r="D3343" s="131">
        <v>14</v>
      </c>
      <c r="E3343" s="131" t="s">
        <v>2941</v>
      </c>
      <c r="F3343" s="48" t="s">
        <v>811</v>
      </c>
      <c r="G3343" s="19">
        <v>1002</v>
      </c>
      <c r="H3343" s="19">
        <v>24</v>
      </c>
      <c r="I3343" s="19">
        <v>15379.2</v>
      </c>
      <c r="J3343" s="38">
        <v>43033</v>
      </c>
      <c r="K3343" s="19">
        <v>21360</v>
      </c>
      <c r="L3343" s="48">
        <f>DAY(Таблица14[[#This Row],[Д/проводки]])</f>
        <v>25</v>
      </c>
      <c r="M3343" s="48">
        <f>MONTH(Таблица14[[#This Row],[Д/проводки]])</f>
        <v>10</v>
      </c>
      <c r="N3343" s="48">
        <f>YEAR(Таблица14[[#This Row],[Д/проводки]])</f>
        <v>2017</v>
      </c>
    </row>
    <row r="3344" spans="1:14" x14ac:dyDescent="0.25">
      <c r="A3344" s="19">
        <v>2146080</v>
      </c>
      <c r="B3344" s="30" t="s">
        <v>2673</v>
      </c>
      <c r="C3344" s="131" t="s">
        <v>2954</v>
      </c>
      <c r="D3344" s="131">
        <v>15</v>
      </c>
      <c r="E3344" s="131" t="s">
        <v>2937</v>
      </c>
      <c r="F3344" s="48" t="s">
        <v>811</v>
      </c>
      <c r="G3344" s="19">
        <v>1002</v>
      </c>
      <c r="H3344" s="19">
        <v>4</v>
      </c>
      <c r="I3344" s="19">
        <v>4339</v>
      </c>
      <c r="J3344" s="38">
        <v>43033</v>
      </c>
      <c r="K3344" s="19">
        <v>6800</v>
      </c>
      <c r="L3344" s="48">
        <f>DAY(Таблица14[[#This Row],[Д/проводки]])</f>
        <v>25</v>
      </c>
      <c r="M3344" s="48">
        <f>MONTH(Таблица14[[#This Row],[Д/проводки]])</f>
        <v>10</v>
      </c>
      <c r="N3344" s="48">
        <f>YEAR(Таблица14[[#This Row],[Д/проводки]])</f>
        <v>2017</v>
      </c>
    </row>
    <row r="3345" spans="1:14" x14ac:dyDescent="0.25">
      <c r="A3345" s="19">
        <v>2164757</v>
      </c>
      <c r="B3345" s="30" t="s">
        <v>2848</v>
      </c>
      <c r="C3345" s="131" t="s">
        <v>904</v>
      </c>
      <c r="D3345" s="131">
        <v>14</v>
      </c>
      <c r="E3345" s="131" t="s">
        <v>2938</v>
      </c>
      <c r="F3345" s="48" t="s">
        <v>811</v>
      </c>
      <c r="G3345" s="19">
        <v>1002</v>
      </c>
      <c r="H3345" s="19">
        <v>2</v>
      </c>
      <c r="I3345" s="19">
        <v>1779.66</v>
      </c>
      <c r="J3345" s="38">
        <v>43033</v>
      </c>
      <c r="K3345" s="19">
        <v>2650</v>
      </c>
      <c r="L3345" s="48">
        <f>DAY(Таблица14[[#This Row],[Д/проводки]])</f>
        <v>25</v>
      </c>
      <c r="M3345" s="48">
        <f>MONTH(Таблица14[[#This Row],[Д/проводки]])</f>
        <v>10</v>
      </c>
      <c r="N3345" s="48">
        <f>YEAR(Таблица14[[#This Row],[Д/проводки]])</f>
        <v>2017</v>
      </c>
    </row>
    <row r="3346" spans="1:14" x14ac:dyDescent="0.25">
      <c r="A3346" s="19">
        <v>12693799</v>
      </c>
      <c r="B3346" s="30" t="s">
        <v>3218</v>
      </c>
      <c r="C3346" s="131" t="s">
        <v>3218</v>
      </c>
      <c r="D3346" s="131" t="s">
        <v>3218</v>
      </c>
      <c r="E3346" s="131" t="s">
        <v>3218</v>
      </c>
      <c r="F3346" s="131" t="s">
        <v>3218</v>
      </c>
      <c r="G3346" s="19">
        <v>1002</v>
      </c>
      <c r="H3346" s="19">
        <v>4</v>
      </c>
      <c r="I3346" s="19">
        <v>4728</v>
      </c>
      <c r="J3346" s="38">
        <v>43033</v>
      </c>
      <c r="K3346" s="19">
        <v>4988</v>
      </c>
      <c r="L3346" s="48">
        <f>DAY(Таблица14[[#This Row],[Д/проводки]])</f>
        <v>25</v>
      </c>
      <c r="M3346" s="48">
        <f>MONTH(Таблица14[[#This Row],[Д/проводки]])</f>
        <v>10</v>
      </c>
      <c r="N3346" s="48">
        <f>YEAR(Таблица14[[#This Row],[Д/проводки]])</f>
        <v>2017</v>
      </c>
    </row>
    <row r="3347" spans="1:14" x14ac:dyDescent="0.25">
      <c r="A3347" s="19">
        <v>20185</v>
      </c>
      <c r="B3347" s="30" t="s">
        <v>931</v>
      </c>
      <c r="C3347" s="131" t="s">
        <v>3144</v>
      </c>
      <c r="D3347" s="131">
        <v>14</v>
      </c>
      <c r="E3347" s="131" t="s">
        <v>2941</v>
      </c>
      <c r="F3347" s="48" t="s">
        <v>811</v>
      </c>
      <c r="G3347" s="19">
        <v>1001</v>
      </c>
      <c r="H3347" s="19">
        <v>2</v>
      </c>
      <c r="I3347" s="19">
        <v>1355.66</v>
      </c>
      <c r="J3347" s="38">
        <v>43034</v>
      </c>
      <c r="K3347" s="19">
        <v>1780</v>
      </c>
      <c r="L3347" s="48">
        <f>DAY(Таблица14[[#This Row],[Д/проводки]])</f>
        <v>26</v>
      </c>
      <c r="M3347" s="48">
        <f>MONTH(Таблица14[[#This Row],[Д/проводки]])</f>
        <v>10</v>
      </c>
      <c r="N3347" s="48">
        <f>YEAR(Таблица14[[#This Row],[Д/проводки]])</f>
        <v>2017</v>
      </c>
    </row>
    <row r="3348" spans="1:14" x14ac:dyDescent="0.25">
      <c r="A3348" s="19">
        <v>762243</v>
      </c>
      <c r="B3348" s="30" t="s">
        <v>121</v>
      </c>
      <c r="C3348" s="131" t="s">
        <v>2947</v>
      </c>
      <c r="D3348" s="131">
        <v>15</v>
      </c>
      <c r="E3348" s="131" t="s">
        <v>2937</v>
      </c>
      <c r="F3348" s="48" t="s">
        <v>810</v>
      </c>
      <c r="G3348" s="19">
        <v>1001</v>
      </c>
      <c r="H3348" s="19">
        <v>4</v>
      </c>
      <c r="I3348" s="19">
        <v>8694.92</v>
      </c>
      <c r="J3348" s="38">
        <v>43034</v>
      </c>
      <c r="K3348" s="19">
        <v>15400</v>
      </c>
      <c r="L3348" s="48">
        <f>DAY(Таблица14[[#This Row],[Д/проводки]])</f>
        <v>26</v>
      </c>
      <c r="M3348" s="48">
        <f>MONTH(Таблица14[[#This Row],[Д/проводки]])</f>
        <v>10</v>
      </c>
      <c r="N3348" s="48">
        <f>YEAR(Таблица14[[#This Row],[Д/проводки]])</f>
        <v>2017</v>
      </c>
    </row>
    <row r="3349" spans="1:14" x14ac:dyDescent="0.25">
      <c r="A3349" s="19">
        <v>876272</v>
      </c>
      <c r="B3349" s="30" t="s">
        <v>876</v>
      </c>
      <c r="C3349" s="131" t="s">
        <v>877</v>
      </c>
      <c r="D3349" s="131">
        <v>16</v>
      </c>
      <c r="E3349" s="131" t="s">
        <v>2950</v>
      </c>
      <c r="F3349" s="48" t="s">
        <v>811</v>
      </c>
      <c r="G3349" s="19">
        <v>1001</v>
      </c>
      <c r="H3349" s="19">
        <v>4</v>
      </c>
      <c r="I3349" s="19">
        <v>5350.4</v>
      </c>
      <c r="J3349" s="38">
        <v>43034</v>
      </c>
      <c r="K3349" s="19">
        <v>7892</v>
      </c>
      <c r="L3349" s="48">
        <f>DAY(Таблица14[[#This Row],[Д/проводки]])</f>
        <v>26</v>
      </c>
      <c r="M3349" s="48">
        <f>MONTH(Таблица14[[#This Row],[Д/проводки]])</f>
        <v>10</v>
      </c>
      <c r="N3349" s="48">
        <f>YEAR(Таблица14[[#This Row],[Д/проводки]])</f>
        <v>2017</v>
      </c>
    </row>
    <row r="3350" spans="1:14" x14ac:dyDescent="0.25">
      <c r="A3350" s="19">
        <v>2116378</v>
      </c>
      <c r="B3350" s="30" t="s">
        <v>1148</v>
      </c>
      <c r="C3350" s="131" t="s">
        <v>3023</v>
      </c>
      <c r="D3350" s="131">
        <v>15</v>
      </c>
      <c r="E3350" s="131" t="s">
        <v>3214</v>
      </c>
      <c r="F3350" s="48" t="s">
        <v>811</v>
      </c>
      <c r="G3350" s="19">
        <v>1001</v>
      </c>
      <c r="H3350" s="19">
        <v>4</v>
      </c>
      <c r="I3350" s="19">
        <v>2813.84</v>
      </c>
      <c r="J3350" s="38">
        <v>43034</v>
      </c>
      <c r="K3350" s="19">
        <v>3964</v>
      </c>
      <c r="L3350" s="48">
        <f>DAY(Таблица14[[#This Row],[Д/проводки]])</f>
        <v>26</v>
      </c>
      <c r="M3350" s="48">
        <f>MONTH(Таблица14[[#This Row],[Д/проводки]])</f>
        <v>10</v>
      </c>
      <c r="N3350" s="48">
        <f>YEAR(Таблица14[[#This Row],[Д/проводки]])</f>
        <v>2017</v>
      </c>
    </row>
    <row r="3351" spans="1:14" x14ac:dyDescent="0.25">
      <c r="A3351" s="19">
        <v>2146048</v>
      </c>
      <c r="B3351" s="30" t="s">
        <v>2663</v>
      </c>
      <c r="C3351" s="131" t="s">
        <v>3205</v>
      </c>
      <c r="D3351" s="131">
        <v>13</v>
      </c>
      <c r="E3351" s="131" t="s">
        <v>3206</v>
      </c>
      <c r="F3351" s="48" t="s">
        <v>811</v>
      </c>
      <c r="G3351" s="19">
        <v>1001</v>
      </c>
      <c r="H3351" s="19">
        <v>4</v>
      </c>
      <c r="I3351" s="19">
        <v>2355.92</v>
      </c>
      <c r="J3351" s="38">
        <v>43034</v>
      </c>
      <c r="K3351" s="19">
        <v>3160</v>
      </c>
      <c r="L3351" s="48">
        <f>DAY(Таблица14[[#This Row],[Д/проводки]])</f>
        <v>26</v>
      </c>
      <c r="M3351" s="48">
        <f>MONTH(Таблица14[[#This Row],[Д/проводки]])</f>
        <v>10</v>
      </c>
      <c r="N3351" s="48">
        <f>YEAR(Таблица14[[#This Row],[Д/проводки]])</f>
        <v>2017</v>
      </c>
    </row>
    <row r="3352" spans="1:14" x14ac:dyDescent="0.25">
      <c r="A3352" s="19">
        <v>2146049</v>
      </c>
      <c r="B3352" s="30" t="s">
        <v>2710</v>
      </c>
      <c r="C3352" s="131" t="s">
        <v>3129</v>
      </c>
      <c r="D3352" s="131">
        <v>13</v>
      </c>
      <c r="E3352" s="131" t="s">
        <v>3206</v>
      </c>
      <c r="F3352" s="48" t="s">
        <v>811</v>
      </c>
      <c r="G3352" s="19">
        <v>1001</v>
      </c>
      <c r="H3352" s="19">
        <v>8</v>
      </c>
      <c r="I3352" s="19">
        <v>4732.4799999999996</v>
      </c>
      <c r="J3352" s="38">
        <v>43034</v>
      </c>
      <c r="K3352" s="19">
        <v>6320</v>
      </c>
      <c r="L3352" s="48">
        <f>DAY(Таблица14[[#This Row],[Д/проводки]])</f>
        <v>26</v>
      </c>
      <c r="M3352" s="48">
        <f>MONTH(Таблица14[[#This Row],[Д/проводки]])</f>
        <v>10</v>
      </c>
      <c r="N3352" s="48">
        <f>YEAR(Таблица14[[#This Row],[Д/проводки]])</f>
        <v>2017</v>
      </c>
    </row>
    <row r="3353" spans="1:14" x14ac:dyDescent="0.25">
      <c r="A3353" s="19">
        <v>2146070</v>
      </c>
      <c r="B3353" s="30" t="s">
        <v>2664</v>
      </c>
      <c r="C3353" s="131" t="s">
        <v>899</v>
      </c>
      <c r="D3353" s="131">
        <v>14</v>
      </c>
      <c r="E3353" s="131" t="s">
        <v>2938</v>
      </c>
      <c r="F3353" s="48" t="s">
        <v>811</v>
      </c>
      <c r="G3353" s="19">
        <v>1001</v>
      </c>
      <c r="H3353" s="19">
        <v>4</v>
      </c>
      <c r="I3353" s="19">
        <v>3908.48</v>
      </c>
      <c r="J3353" s="38">
        <v>43034</v>
      </c>
      <c r="K3353" s="19">
        <v>5880</v>
      </c>
      <c r="L3353" s="48">
        <f>DAY(Таблица14[[#This Row],[Д/проводки]])</f>
        <v>26</v>
      </c>
      <c r="M3353" s="48">
        <f>MONTH(Таблица14[[#This Row],[Д/проводки]])</f>
        <v>10</v>
      </c>
      <c r="N3353" s="48">
        <f>YEAR(Таблица14[[#This Row],[Д/проводки]])</f>
        <v>2017</v>
      </c>
    </row>
    <row r="3354" spans="1:14" x14ac:dyDescent="0.25">
      <c r="A3354" s="19">
        <v>2146071</v>
      </c>
      <c r="B3354" s="30" t="s">
        <v>2665</v>
      </c>
      <c r="C3354" s="131" t="s">
        <v>927</v>
      </c>
      <c r="D3354" s="131">
        <v>14</v>
      </c>
      <c r="E3354" s="131" t="s">
        <v>2941</v>
      </c>
      <c r="F3354" s="48" t="s">
        <v>811</v>
      </c>
      <c r="G3354" s="19">
        <v>1001</v>
      </c>
      <c r="H3354" s="19">
        <v>4</v>
      </c>
      <c r="I3354" s="19">
        <v>2586.6</v>
      </c>
      <c r="J3354" s="38">
        <v>43034</v>
      </c>
      <c r="K3354" s="19">
        <v>3560</v>
      </c>
      <c r="L3354" s="48">
        <f>DAY(Таблица14[[#This Row],[Д/проводки]])</f>
        <v>26</v>
      </c>
      <c r="M3354" s="48">
        <f>MONTH(Таблица14[[#This Row],[Д/проводки]])</f>
        <v>10</v>
      </c>
      <c r="N3354" s="48">
        <f>YEAR(Таблица14[[#This Row],[Д/проводки]])</f>
        <v>2017</v>
      </c>
    </row>
    <row r="3355" spans="1:14" x14ac:dyDescent="0.25">
      <c r="A3355" s="19">
        <v>2146072</v>
      </c>
      <c r="B3355" s="30" t="s">
        <v>2665</v>
      </c>
      <c r="C3355" s="131" t="s">
        <v>927</v>
      </c>
      <c r="D3355" s="131">
        <v>14</v>
      </c>
      <c r="E3355" s="131" t="s">
        <v>2941</v>
      </c>
      <c r="F3355" s="48" t="s">
        <v>811</v>
      </c>
      <c r="G3355" s="19">
        <v>1001</v>
      </c>
      <c r="H3355" s="19">
        <v>2</v>
      </c>
      <c r="I3355" s="19">
        <v>1345.76</v>
      </c>
      <c r="J3355" s="38">
        <v>43034</v>
      </c>
      <c r="K3355" s="19">
        <v>1780</v>
      </c>
      <c r="L3355" s="48">
        <f>DAY(Таблица14[[#This Row],[Д/проводки]])</f>
        <v>26</v>
      </c>
      <c r="M3355" s="48">
        <f>MONTH(Таблица14[[#This Row],[Д/проводки]])</f>
        <v>10</v>
      </c>
      <c r="N3355" s="48">
        <f>YEAR(Таблица14[[#This Row],[Д/проводки]])</f>
        <v>2017</v>
      </c>
    </row>
    <row r="3356" spans="1:14" x14ac:dyDescent="0.25">
      <c r="A3356" s="19">
        <v>661644</v>
      </c>
      <c r="B3356" s="30" t="s">
        <v>682</v>
      </c>
      <c r="C3356" s="131" t="s">
        <v>877</v>
      </c>
      <c r="D3356" s="131">
        <v>16</v>
      </c>
      <c r="E3356" s="131" t="s">
        <v>2950</v>
      </c>
      <c r="F3356" s="48" t="s">
        <v>810</v>
      </c>
      <c r="G3356" s="19">
        <v>1002</v>
      </c>
      <c r="H3356" s="19">
        <v>4</v>
      </c>
      <c r="I3356" s="19">
        <v>10000</v>
      </c>
      <c r="J3356" s="38">
        <v>43034</v>
      </c>
      <c r="K3356" s="19">
        <v>17800</v>
      </c>
      <c r="L3356" s="48">
        <f>DAY(Таблица14[[#This Row],[Д/проводки]])</f>
        <v>26</v>
      </c>
      <c r="M3356" s="48">
        <f>MONTH(Таблица14[[#This Row],[Д/проводки]])</f>
        <v>10</v>
      </c>
      <c r="N3356" s="48">
        <f>YEAR(Таблица14[[#This Row],[Д/проводки]])</f>
        <v>2017</v>
      </c>
    </row>
    <row r="3357" spans="1:14" x14ac:dyDescent="0.25">
      <c r="A3357" s="19">
        <v>666019</v>
      </c>
      <c r="B3357" s="30" t="s">
        <v>2536</v>
      </c>
      <c r="C3357" s="131" t="s">
        <v>2969</v>
      </c>
      <c r="D3357" s="131">
        <v>16</v>
      </c>
      <c r="E3357" s="131" t="s">
        <v>2945</v>
      </c>
      <c r="F3357" s="48" t="s">
        <v>810</v>
      </c>
      <c r="G3357" s="19">
        <v>1002</v>
      </c>
      <c r="H3357" s="19">
        <v>4</v>
      </c>
      <c r="I3357" s="19">
        <v>10457.64</v>
      </c>
      <c r="J3357" s="38">
        <v>43034</v>
      </c>
      <c r="K3357" s="19">
        <v>17800</v>
      </c>
      <c r="L3357" s="48">
        <f>DAY(Таблица14[[#This Row],[Д/проводки]])</f>
        <v>26</v>
      </c>
      <c r="M3357" s="48">
        <f>MONTH(Таблица14[[#This Row],[Д/проводки]])</f>
        <v>10</v>
      </c>
      <c r="N3357" s="48">
        <f>YEAR(Таблица14[[#This Row],[Д/проводки]])</f>
        <v>2017</v>
      </c>
    </row>
    <row r="3358" spans="1:14" x14ac:dyDescent="0.25">
      <c r="A3358" s="19">
        <v>905864</v>
      </c>
      <c r="B3358" s="30" t="s">
        <v>974</v>
      </c>
      <c r="C3358" s="131" t="s">
        <v>3155</v>
      </c>
      <c r="D3358" s="131">
        <v>16</v>
      </c>
      <c r="E3358" s="131" t="s">
        <v>2950</v>
      </c>
      <c r="F3358" s="48" t="s">
        <v>811</v>
      </c>
      <c r="G3358" s="19">
        <v>1002</v>
      </c>
      <c r="H3358" s="19">
        <v>4</v>
      </c>
      <c r="I3358" s="19">
        <v>3665.03</v>
      </c>
      <c r="J3358" s="38">
        <v>43034</v>
      </c>
      <c r="K3358" s="19">
        <v>5180</v>
      </c>
      <c r="L3358" s="48">
        <f>DAY(Таблица14[[#This Row],[Д/проводки]])</f>
        <v>26</v>
      </c>
      <c r="M3358" s="48">
        <f>MONTH(Таблица14[[#This Row],[Д/проводки]])</f>
        <v>10</v>
      </c>
      <c r="N3358" s="48">
        <f>YEAR(Таблица14[[#This Row],[Д/проводки]])</f>
        <v>2017</v>
      </c>
    </row>
    <row r="3359" spans="1:14" x14ac:dyDescent="0.25">
      <c r="A3359" s="19">
        <v>2039150</v>
      </c>
      <c r="B3359" s="30" t="s">
        <v>864</v>
      </c>
      <c r="C3359" s="131" t="s">
        <v>2940</v>
      </c>
      <c r="D3359" s="131">
        <v>15</v>
      </c>
      <c r="E3359" s="131" t="s">
        <v>2937</v>
      </c>
      <c r="F3359" s="48" t="s">
        <v>811</v>
      </c>
      <c r="G3359" s="19">
        <v>1002</v>
      </c>
      <c r="H3359" s="19">
        <v>4</v>
      </c>
      <c r="I3359" s="19">
        <v>3915.24</v>
      </c>
      <c r="J3359" s="38">
        <v>43034</v>
      </c>
      <c r="K3359" s="19">
        <v>6040</v>
      </c>
      <c r="L3359" s="48">
        <f>DAY(Таблица14[[#This Row],[Д/проводки]])</f>
        <v>26</v>
      </c>
      <c r="M3359" s="48">
        <f>MONTH(Таблица14[[#This Row],[Д/проводки]])</f>
        <v>10</v>
      </c>
      <c r="N3359" s="48">
        <f>YEAR(Таблица14[[#This Row],[Д/проводки]])</f>
        <v>2017</v>
      </c>
    </row>
    <row r="3360" spans="1:14" x14ac:dyDescent="0.25">
      <c r="A3360" s="19">
        <v>2039699</v>
      </c>
      <c r="B3360" s="30" t="s">
        <v>1033</v>
      </c>
      <c r="C3360" s="131" t="s">
        <v>904</v>
      </c>
      <c r="D3360" s="131">
        <v>14</v>
      </c>
      <c r="E3360" s="131" t="s">
        <v>2938</v>
      </c>
      <c r="F3360" s="48" t="s">
        <v>811</v>
      </c>
      <c r="G3360" s="19">
        <v>1002</v>
      </c>
      <c r="H3360" s="19">
        <v>2</v>
      </c>
      <c r="I3360" s="19">
        <v>1779.5</v>
      </c>
      <c r="J3360" s="38">
        <v>43034</v>
      </c>
      <c r="K3360" s="19">
        <v>3120</v>
      </c>
      <c r="L3360" s="48">
        <f>DAY(Таблица14[[#This Row],[Д/проводки]])</f>
        <v>26</v>
      </c>
      <c r="M3360" s="48">
        <f>MONTH(Таблица14[[#This Row],[Д/проводки]])</f>
        <v>10</v>
      </c>
      <c r="N3360" s="48">
        <f>YEAR(Таблица14[[#This Row],[Д/проводки]])</f>
        <v>2017</v>
      </c>
    </row>
    <row r="3361" spans="1:14" x14ac:dyDescent="0.25">
      <c r="A3361" s="19">
        <v>2146048</v>
      </c>
      <c r="B3361" s="30" t="s">
        <v>2663</v>
      </c>
      <c r="C3361" s="131" t="s">
        <v>3205</v>
      </c>
      <c r="D3361" s="131">
        <v>13</v>
      </c>
      <c r="E3361" s="131" t="s">
        <v>3206</v>
      </c>
      <c r="F3361" s="48" t="s">
        <v>811</v>
      </c>
      <c r="G3361" s="19">
        <v>1002</v>
      </c>
      <c r="H3361" s="19">
        <v>4</v>
      </c>
      <c r="I3361" s="19">
        <v>2355.92</v>
      </c>
      <c r="J3361" s="38">
        <v>43034</v>
      </c>
      <c r="K3361" s="19">
        <v>3160</v>
      </c>
      <c r="L3361" s="48">
        <f>DAY(Таблица14[[#This Row],[Д/проводки]])</f>
        <v>26</v>
      </c>
      <c r="M3361" s="48">
        <f>MONTH(Таблица14[[#This Row],[Д/проводки]])</f>
        <v>10</v>
      </c>
      <c r="N3361" s="48">
        <f>YEAR(Таблица14[[#This Row],[Д/проводки]])</f>
        <v>2017</v>
      </c>
    </row>
    <row r="3362" spans="1:14" x14ac:dyDescent="0.25">
      <c r="A3362" s="19">
        <v>2146049</v>
      </c>
      <c r="B3362" s="30" t="s">
        <v>2710</v>
      </c>
      <c r="C3362" s="131" t="s">
        <v>3129</v>
      </c>
      <c r="D3362" s="131">
        <v>13</v>
      </c>
      <c r="E3362" s="131" t="s">
        <v>3206</v>
      </c>
      <c r="F3362" s="48" t="s">
        <v>811</v>
      </c>
      <c r="G3362" s="19">
        <v>1002</v>
      </c>
      <c r="H3362" s="19">
        <v>1</v>
      </c>
      <c r="I3362" s="19">
        <v>588.98</v>
      </c>
      <c r="J3362" s="38">
        <v>43034</v>
      </c>
      <c r="K3362" s="19">
        <v>790</v>
      </c>
      <c r="L3362" s="48">
        <f>DAY(Таблица14[[#This Row],[Д/проводки]])</f>
        <v>26</v>
      </c>
      <c r="M3362" s="48">
        <f>MONTH(Таблица14[[#This Row],[Д/проводки]])</f>
        <v>10</v>
      </c>
      <c r="N3362" s="48">
        <f>YEAR(Таблица14[[#This Row],[Д/проводки]])</f>
        <v>2017</v>
      </c>
    </row>
    <row r="3363" spans="1:14" x14ac:dyDescent="0.25">
      <c r="A3363" s="19">
        <v>2146070</v>
      </c>
      <c r="B3363" s="30" t="s">
        <v>2664</v>
      </c>
      <c r="C3363" s="131" t="s">
        <v>899</v>
      </c>
      <c r="D3363" s="131">
        <v>14</v>
      </c>
      <c r="E3363" s="131" t="s">
        <v>2938</v>
      </c>
      <c r="F3363" s="48" t="s">
        <v>811</v>
      </c>
      <c r="G3363" s="19">
        <v>1002</v>
      </c>
      <c r="H3363" s="19">
        <v>2</v>
      </c>
      <c r="I3363" s="19">
        <v>1954.24</v>
      </c>
      <c r="J3363" s="38">
        <v>43034</v>
      </c>
      <c r="K3363" s="19">
        <v>2940</v>
      </c>
      <c r="L3363" s="48">
        <f>DAY(Таблица14[[#This Row],[Д/проводки]])</f>
        <v>26</v>
      </c>
      <c r="M3363" s="48">
        <f>MONTH(Таблица14[[#This Row],[Д/проводки]])</f>
        <v>10</v>
      </c>
      <c r="N3363" s="48">
        <f>YEAR(Таблица14[[#This Row],[Д/проводки]])</f>
        <v>2017</v>
      </c>
    </row>
    <row r="3364" spans="1:14" x14ac:dyDescent="0.25">
      <c r="A3364" s="19">
        <v>2146071</v>
      </c>
      <c r="B3364" s="30" t="s">
        <v>2665</v>
      </c>
      <c r="C3364" s="131" t="s">
        <v>927</v>
      </c>
      <c r="D3364" s="131">
        <v>14</v>
      </c>
      <c r="E3364" s="131" t="s">
        <v>2941</v>
      </c>
      <c r="F3364" s="48" t="s">
        <v>811</v>
      </c>
      <c r="G3364" s="19">
        <v>1002</v>
      </c>
      <c r="H3364" s="19">
        <v>6</v>
      </c>
      <c r="I3364" s="19">
        <v>3844.74</v>
      </c>
      <c r="J3364" s="38">
        <v>43034</v>
      </c>
      <c r="K3364" s="19">
        <v>5340</v>
      </c>
      <c r="L3364" s="48">
        <f>DAY(Таблица14[[#This Row],[Д/проводки]])</f>
        <v>26</v>
      </c>
      <c r="M3364" s="48">
        <f>MONTH(Таблица14[[#This Row],[Д/проводки]])</f>
        <v>10</v>
      </c>
      <c r="N3364" s="48">
        <f>YEAR(Таблица14[[#This Row],[Д/проводки]])</f>
        <v>2017</v>
      </c>
    </row>
    <row r="3365" spans="1:14" x14ac:dyDescent="0.25">
      <c r="A3365" s="19">
        <v>12687802</v>
      </c>
      <c r="B3365" s="30" t="s">
        <v>3218</v>
      </c>
      <c r="C3365" s="131" t="s">
        <v>3218</v>
      </c>
      <c r="D3365" s="131" t="s">
        <v>3218</v>
      </c>
      <c r="E3365" s="131" t="s">
        <v>3218</v>
      </c>
      <c r="F3365" s="131" t="s">
        <v>3218</v>
      </c>
      <c r="G3365" s="19">
        <v>1002</v>
      </c>
      <c r="H3365" s="19">
        <v>8</v>
      </c>
      <c r="I3365" s="19">
        <v>17532</v>
      </c>
      <c r="J3365" s="38">
        <v>43034</v>
      </c>
      <c r="K3365" s="19">
        <v>11688</v>
      </c>
      <c r="L3365" s="48">
        <f>DAY(Таблица14[[#This Row],[Д/проводки]])</f>
        <v>26</v>
      </c>
      <c r="M3365" s="48">
        <f>MONTH(Таблица14[[#This Row],[Д/проводки]])</f>
        <v>10</v>
      </c>
      <c r="N3365" s="48">
        <f>YEAR(Таблица14[[#This Row],[Д/проводки]])</f>
        <v>2017</v>
      </c>
    </row>
    <row r="3366" spans="1:14" x14ac:dyDescent="0.25">
      <c r="A3366" s="19">
        <v>12690686</v>
      </c>
      <c r="B3366" s="30" t="s">
        <v>3218</v>
      </c>
      <c r="C3366" s="131" t="s">
        <v>3218</v>
      </c>
      <c r="D3366" s="131" t="s">
        <v>3218</v>
      </c>
      <c r="E3366" s="131" t="s">
        <v>3218</v>
      </c>
      <c r="F3366" s="131" t="s">
        <v>3218</v>
      </c>
      <c r="G3366" s="19">
        <v>1002</v>
      </c>
      <c r="H3366" s="19">
        <v>8</v>
      </c>
      <c r="I3366" s="19">
        <v>20948.8</v>
      </c>
      <c r="J3366" s="38">
        <v>43034</v>
      </c>
      <c r="K3366" s="19">
        <v>13900</v>
      </c>
      <c r="L3366" s="48">
        <f>DAY(Таблица14[[#This Row],[Д/проводки]])</f>
        <v>26</v>
      </c>
      <c r="M3366" s="48">
        <f>MONTH(Таблица14[[#This Row],[Д/проводки]])</f>
        <v>10</v>
      </c>
      <c r="N3366" s="48">
        <f>YEAR(Таблица14[[#This Row],[Д/проводки]])</f>
        <v>2017</v>
      </c>
    </row>
    <row r="3367" spans="1:14" x14ac:dyDescent="0.25">
      <c r="A3367" s="19">
        <v>447805</v>
      </c>
      <c r="B3367" s="30" t="s">
        <v>866</v>
      </c>
      <c r="C3367" s="131" t="s">
        <v>3179</v>
      </c>
      <c r="D3367" s="131">
        <v>14</v>
      </c>
      <c r="E3367" s="131" t="s">
        <v>3211</v>
      </c>
      <c r="F3367" s="48" t="s">
        <v>811</v>
      </c>
      <c r="G3367" s="19">
        <v>1001</v>
      </c>
      <c r="H3367" s="19">
        <v>1</v>
      </c>
      <c r="I3367" s="19">
        <v>959.84</v>
      </c>
      <c r="J3367" s="38">
        <v>43035</v>
      </c>
      <c r="K3367" s="19">
        <v>1492</v>
      </c>
      <c r="L3367" s="48">
        <f>DAY(Таблица14[[#This Row],[Д/проводки]])</f>
        <v>27</v>
      </c>
      <c r="M3367" s="48">
        <f>MONTH(Таблица14[[#This Row],[Д/проводки]])</f>
        <v>10</v>
      </c>
      <c r="N3367" s="48">
        <f>YEAR(Таблица14[[#This Row],[Д/проводки]])</f>
        <v>2017</v>
      </c>
    </row>
    <row r="3368" spans="1:14" x14ac:dyDescent="0.25">
      <c r="A3368" s="19">
        <v>2146048</v>
      </c>
      <c r="B3368" s="30" t="s">
        <v>2663</v>
      </c>
      <c r="C3368" s="131" t="s">
        <v>3205</v>
      </c>
      <c r="D3368" s="131">
        <v>13</v>
      </c>
      <c r="E3368" s="131" t="s">
        <v>3206</v>
      </c>
      <c r="F3368" s="48" t="s">
        <v>811</v>
      </c>
      <c r="G3368" s="19">
        <v>1001</v>
      </c>
      <c r="H3368" s="19">
        <v>12</v>
      </c>
      <c r="I3368" s="19">
        <v>7067.76</v>
      </c>
      <c r="J3368" s="38">
        <v>43035</v>
      </c>
      <c r="K3368" s="19">
        <v>9480</v>
      </c>
      <c r="L3368" s="48">
        <f>DAY(Таблица14[[#This Row],[Д/проводки]])</f>
        <v>27</v>
      </c>
      <c r="M3368" s="48">
        <f>MONTH(Таблица14[[#This Row],[Д/проводки]])</f>
        <v>10</v>
      </c>
      <c r="N3368" s="48">
        <f>YEAR(Таблица14[[#This Row],[Д/проводки]])</f>
        <v>2017</v>
      </c>
    </row>
    <row r="3369" spans="1:14" x14ac:dyDescent="0.25">
      <c r="A3369" s="19">
        <v>2146049</v>
      </c>
      <c r="B3369" s="30" t="s">
        <v>2710</v>
      </c>
      <c r="C3369" s="131" t="s">
        <v>3129</v>
      </c>
      <c r="D3369" s="131">
        <v>13</v>
      </c>
      <c r="E3369" s="131" t="s">
        <v>3206</v>
      </c>
      <c r="F3369" s="48" t="s">
        <v>811</v>
      </c>
      <c r="G3369" s="19">
        <v>1001</v>
      </c>
      <c r="H3369" s="19">
        <v>10</v>
      </c>
      <c r="I3369" s="19">
        <v>5915.6</v>
      </c>
      <c r="J3369" s="38">
        <v>43035</v>
      </c>
      <c r="K3369" s="19">
        <v>7900</v>
      </c>
      <c r="L3369" s="48">
        <f>DAY(Таблица14[[#This Row],[Д/проводки]])</f>
        <v>27</v>
      </c>
      <c r="M3369" s="48">
        <f>MONTH(Таблица14[[#This Row],[Д/проводки]])</f>
        <v>10</v>
      </c>
      <c r="N3369" s="48">
        <f>YEAR(Таблица14[[#This Row],[Д/проводки]])</f>
        <v>2017</v>
      </c>
    </row>
    <row r="3370" spans="1:14" x14ac:dyDescent="0.25">
      <c r="A3370" s="19">
        <v>2146071</v>
      </c>
      <c r="B3370" s="30" t="s">
        <v>2665</v>
      </c>
      <c r="C3370" s="131" t="s">
        <v>927</v>
      </c>
      <c r="D3370" s="131">
        <v>14</v>
      </c>
      <c r="E3370" s="131" t="s">
        <v>2941</v>
      </c>
      <c r="F3370" s="48" t="s">
        <v>811</v>
      </c>
      <c r="G3370" s="19">
        <v>1001</v>
      </c>
      <c r="H3370" s="19">
        <v>4</v>
      </c>
      <c r="I3370" s="19">
        <v>2586.6</v>
      </c>
      <c r="J3370" s="38">
        <v>43035</v>
      </c>
      <c r="K3370" s="19">
        <v>3560</v>
      </c>
      <c r="L3370" s="48">
        <f>DAY(Таблица14[[#This Row],[Д/проводки]])</f>
        <v>27</v>
      </c>
      <c r="M3370" s="48">
        <f>MONTH(Таблица14[[#This Row],[Д/проводки]])</f>
        <v>10</v>
      </c>
      <c r="N3370" s="48">
        <f>YEAR(Таблица14[[#This Row],[Д/проводки]])</f>
        <v>2017</v>
      </c>
    </row>
    <row r="3371" spans="1:14" x14ac:dyDescent="0.25">
      <c r="A3371" s="19">
        <v>408797</v>
      </c>
      <c r="B3371" s="30" t="s">
        <v>63</v>
      </c>
      <c r="C3371" s="131" t="s">
        <v>2953</v>
      </c>
      <c r="D3371" s="131">
        <v>14</v>
      </c>
      <c r="E3371" s="131" t="s">
        <v>2938</v>
      </c>
      <c r="F3371" s="48" t="s">
        <v>810</v>
      </c>
      <c r="G3371" s="19">
        <v>1002</v>
      </c>
      <c r="H3371" s="19">
        <v>2</v>
      </c>
      <c r="I3371" s="19">
        <v>3690.68</v>
      </c>
      <c r="J3371" s="38">
        <v>43035</v>
      </c>
      <c r="K3371" s="19">
        <v>6400</v>
      </c>
      <c r="L3371" s="48">
        <f>DAY(Таблица14[[#This Row],[Д/проводки]])</f>
        <v>27</v>
      </c>
      <c r="M3371" s="48">
        <f>MONTH(Таблица14[[#This Row],[Д/проводки]])</f>
        <v>10</v>
      </c>
      <c r="N3371" s="48">
        <f>YEAR(Таблица14[[#This Row],[Д/проводки]])</f>
        <v>2017</v>
      </c>
    </row>
    <row r="3372" spans="1:14" x14ac:dyDescent="0.25">
      <c r="A3372" s="19">
        <v>820366</v>
      </c>
      <c r="B3372" s="30" t="s">
        <v>160</v>
      </c>
      <c r="C3372" s="131" t="s">
        <v>2954</v>
      </c>
      <c r="D3372" s="131">
        <v>15</v>
      </c>
      <c r="E3372" s="131" t="s">
        <v>2937</v>
      </c>
      <c r="F3372" s="48" t="s">
        <v>810</v>
      </c>
      <c r="G3372" s="19">
        <v>1002</v>
      </c>
      <c r="H3372" s="19">
        <v>4</v>
      </c>
      <c r="I3372" s="19">
        <v>8677.9599999999991</v>
      </c>
      <c r="J3372" s="38">
        <v>43035</v>
      </c>
      <c r="K3372" s="19">
        <v>14600</v>
      </c>
      <c r="L3372" s="48">
        <f>DAY(Таблица14[[#This Row],[Д/проводки]])</f>
        <v>27</v>
      </c>
      <c r="M3372" s="48">
        <f>MONTH(Таблица14[[#This Row],[Д/проводки]])</f>
        <v>10</v>
      </c>
      <c r="N3372" s="48">
        <f>YEAR(Таблица14[[#This Row],[Д/проводки]])</f>
        <v>2017</v>
      </c>
    </row>
    <row r="3373" spans="1:14" x14ac:dyDescent="0.25">
      <c r="A3373" s="19">
        <v>938154</v>
      </c>
      <c r="B3373" s="30" t="s">
        <v>878</v>
      </c>
      <c r="C3373" s="131" t="s">
        <v>877</v>
      </c>
      <c r="D3373" s="131">
        <v>16</v>
      </c>
      <c r="E3373" s="131" t="s">
        <v>2950</v>
      </c>
      <c r="F3373" s="48" t="s">
        <v>811</v>
      </c>
      <c r="G3373" s="19">
        <v>1002</v>
      </c>
      <c r="H3373" s="19">
        <v>4</v>
      </c>
      <c r="I3373" s="19">
        <v>4951.04</v>
      </c>
      <c r="J3373" s="38">
        <v>43035</v>
      </c>
      <c r="K3373" s="19">
        <v>7284</v>
      </c>
      <c r="L3373" s="48">
        <f>DAY(Таблица14[[#This Row],[Д/проводки]])</f>
        <v>27</v>
      </c>
      <c r="M3373" s="48">
        <f>MONTH(Таблица14[[#This Row],[Д/проводки]])</f>
        <v>10</v>
      </c>
      <c r="N3373" s="48">
        <f>YEAR(Таблица14[[#This Row],[Д/проводки]])</f>
        <v>2017</v>
      </c>
    </row>
    <row r="3374" spans="1:14" x14ac:dyDescent="0.25">
      <c r="A3374" s="19">
        <v>941466</v>
      </c>
      <c r="B3374" s="30" t="s">
        <v>938</v>
      </c>
      <c r="C3374" s="131" t="s">
        <v>3157</v>
      </c>
      <c r="D3374" s="131">
        <v>13</v>
      </c>
      <c r="E3374" s="131" t="s">
        <v>3206</v>
      </c>
      <c r="F3374" s="48" t="s">
        <v>811</v>
      </c>
      <c r="G3374" s="19">
        <v>1002</v>
      </c>
      <c r="H3374" s="19">
        <v>1</v>
      </c>
      <c r="I3374" s="19">
        <v>583.01</v>
      </c>
      <c r="J3374" s="38">
        <v>43035</v>
      </c>
      <c r="K3374" s="19">
        <v>790</v>
      </c>
      <c r="L3374" s="48">
        <f>DAY(Таблица14[[#This Row],[Д/проводки]])</f>
        <v>27</v>
      </c>
      <c r="M3374" s="48">
        <f>MONTH(Таблица14[[#This Row],[Д/проводки]])</f>
        <v>10</v>
      </c>
      <c r="N3374" s="48">
        <f>YEAR(Таблица14[[#This Row],[Д/проводки]])</f>
        <v>2017</v>
      </c>
    </row>
    <row r="3375" spans="1:14" x14ac:dyDescent="0.25">
      <c r="A3375" s="19">
        <v>2039150</v>
      </c>
      <c r="B3375" s="30" t="s">
        <v>864</v>
      </c>
      <c r="C3375" s="131" t="s">
        <v>2940</v>
      </c>
      <c r="D3375" s="131">
        <v>15</v>
      </c>
      <c r="E3375" s="131" t="s">
        <v>2937</v>
      </c>
      <c r="F3375" s="48" t="s">
        <v>811</v>
      </c>
      <c r="G3375" s="19">
        <v>1002</v>
      </c>
      <c r="H3375" s="19">
        <v>4</v>
      </c>
      <c r="I3375" s="19">
        <v>3915.24</v>
      </c>
      <c r="J3375" s="38">
        <v>43035</v>
      </c>
      <c r="K3375" s="19">
        <v>6040</v>
      </c>
      <c r="L3375" s="48">
        <f>DAY(Таблица14[[#This Row],[Д/проводки]])</f>
        <v>27</v>
      </c>
      <c r="M3375" s="48">
        <f>MONTH(Таблица14[[#This Row],[Д/проводки]])</f>
        <v>10</v>
      </c>
      <c r="N3375" s="48">
        <f>YEAR(Таблица14[[#This Row],[Д/проводки]])</f>
        <v>2017</v>
      </c>
    </row>
    <row r="3376" spans="1:14" x14ac:dyDescent="0.25">
      <c r="A3376" s="19">
        <v>2146049</v>
      </c>
      <c r="B3376" s="30" t="s">
        <v>2710</v>
      </c>
      <c r="C3376" s="131" t="s">
        <v>3129</v>
      </c>
      <c r="D3376" s="131">
        <v>13</v>
      </c>
      <c r="E3376" s="131" t="s">
        <v>3206</v>
      </c>
      <c r="F3376" s="48" t="s">
        <v>811</v>
      </c>
      <c r="G3376" s="19">
        <v>1002</v>
      </c>
      <c r="H3376" s="19">
        <v>1</v>
      </c>
      <c r="I3376" s="19">
        <v>588.98</v>
      </c>
      <c r="J3376" s="38">
        <v>43035</v>
      </c>
      <c r="K3376" s="19">
        <v>790</v>
      </c>
      <c r="L3376" s="48">
        <f>DAY(Таблица14[[#This Row],[Д/проводки]])</f>
        <v>27</v>
      </c>
      <c r="M3376" s="48">
        <f>MONTH(Таблица14[[#This Row],[Д/проводки]])</f>
        <v>10</v>
      </c>
      <c r="N3376" s="48">
        <f>YEAR(Таблица14[[#This Row],[Д/проводки]])</f>
        <v>2017</v>
      </c>
    </row>
    <row r="3377" spans="1:14" x14ac:dyDescent="0.25">
      <c r="A3377" s="19">
        <v>2146071</v>
      </c>
      <c r="B3377" s="30" t="s">
        <v>2665</v>
      </c>
      <c r="C3377" s="131" t="s">
        <v>927</v>
      </c>
      <c r="D3377" s="131">
        <v>14</v>
      </c>
      <c r="E3377" s="131" t="s">
        <v>2941</v>
      </c>
      <c r="F3377" s="48" t="s">
        <v>811</v>
      </c>
      <c r="G3377" s="19">
        <v>1002</v>
      </c>
      <c r="H3377" s="19">
        <v>5</v>
      </c>
      <c r="I3377" s="19">
        <v>3203.95</v>
      </c>
      <c r="J3377" s="38">
        <v>43035</v>
      </c>
      <c r="K3377" s="19">
        <v>4450</v>
      </c>
      <c r="L3377" s="48">
        <f>DAY(Таблица14[[#This Row],[Д/проводки]])</f>
        <v>27</v>
      </c>
      <c r="M3377" s="48">
        <f>MONTH(Таблица14[[#This Row],[Д/проводки]])</f>
        <v>10</v>
      </c>
      <c r="N3377" s="48">
        <f>YEAR(Таблица14[[#This Row],[Д/проводки]])</f>
        <v>2017</v>
      </c>
    </row>
    <row r="3378" spans="1:14" x14ac:dyDescent="0.25">
      <c r="A3378" s="19">
        <v>2146080</v>
      </c>
      <c r="B3378" s="30" t="s">
        <v>2673</v>
      </c>
      <c r="C3378" s="131" t="s">
        <v>2954</v>
      </c>
      <c r="D3378" s="131">
        <v>15</v>
      </c>
      <c r="E3378" s="131" t="s">
        <v>2937</v>
      </c>
      <c r="F3378" s="48" t="s">
        <v>811</v>
      </c>
      <c r="G3378" s="19">
        <v>1002</v>
      </c>
      <c r="H3378" s="19">
        <v>1</v>
      </c>
      <c r="I3378" s="19">
        <v>1084.75</v>
      </c>
      <c r="J3378" s="38">
        <v>43035</v>
      </c>
      <c r="K3378" s="19">
        <v>1700</v>
      </c>
      <c r="L3378" s="48">
        <f>DAY(Таблица14[[#This Row],[Д/проводки]])</f>
        <v>27</v>
      </c>
      <c r="M3378" s="48">
        <f>MONTH(Таблица14[[#This Row],[Д/проводки]])</f>
        <v>10</v>
      </c>
      <c r="N3378" s="48">
        <f>YEAR(Таблица14[[#This Row],[Д/проводки]])</f>
        <v>2017</v>
      </c>
    </row>
    <row r="3379" spans="1:14" x14ac:dyDescent="0.25">
      <c r="A3379" s="19">
        <v>12688664</v>
      </c>
      <c r="B3379" s="30" t="s">
        <v>3218</v>
      </c>
      <c r="C3379" s="131" t="s">
        <v>3218</v>
      </c>
      <c r="D3379" s="131" t="s">
        <v>3218</v>
      </c>
      <c r="E3379" s="131" t="s">
        <v>3218</v>
      </c>
      <c r="F3379" s="131" t="s">
        <v>3218</v>
      </c>
      <c r="G3379" s="19">
        <v>1002</v>
      </c>
      <c r="H3379" s="19">
        <v>4</v>
      </c>
      <c r="I3379" s="19">
        <v>13538.8</v>
      </c>
      <c r="J3379" s="38">
        <v>43035</v>
      </c>
      <c r="K3379" s="19">
        <v>18484</v>
      </c>
      <c r="L3379" s="48">
        <f>DAY(Таблица14[[#This Row],[Д/проводки]])</f>
        <v>27</v>
      </c>
      <c r="M3379" s="48">
        <f>MONTH(Таблица14[[#This Row],[Д/проводки]])</f>
        <v>10</v>
      </c>
      <c r="N3379" s="48">
        <f>YEAR(Таблица14[[#This Row],[Д/проводки]])</f>
        <v>2017</v>
      </c>
    </row>
    <row r="3380" spans="1:14" x14ac:dyDescent="0.25">
      <c r="A3380" s="19">
        <v>408890</v>
      </c>
      <c r="B3380" s="30" t="s">
        <v>105</v>
      </c>
      <c r="C3380" s="131" t="s">
        <v>2645</v>
      </c>
      <c r="D3380" s="131">
        <v>15</v>
      </c>
      <c r="E3380" s="131" t="s">
        <v>2937</v>
      </c>
      <c r="F3380" s="48" t="s">
        <v>810</v>
      </c>
      <c r="G3380" s="19">
        <v>1001</v>
      </c>
      <c r="H3380" s="19">
        <v>4</v>
      </c>
      <c r="I3380" s="19">
        <v>9101.68</v>
      </c>
      <c r="J3380" s="38">
        <v>43036</v>
      </c>
      <c r="K3380" s="19">
        <v>15400</v>
      </c>
      <c r="L3380" s="48">
        <f>DAY(Таблица14[[#This Row],[Д/проводки]])</f>
        <v>28</v>
      </c>
      <c r="M3380" s="48">
        <f>MONTH(Таблица14[[#This Row],[Д/проводки]])</f>
        <v>10</v>
      </c>
      <c r="N3380" s="48">
        <f>YEAR(Таблица14[[#This Row],[Д/проводки]])</f>
        <v>2017</v>
      </c>
    </row>
    <row r="3381" spans="1:14" x14ac:dyDescent="0.25">
      <c r="A3381" s="19">
        <v>490002</v>
      </c>
      <c r="B3381" s="30" t="s">
        <v>489</v>
      </c>
      <c r="C3381" s="131" t="s">
        <v>2635</v>
      </c>
      <c r="D3381" s="131">
        <v>15</v>
      </c>
      <c r="E3381" s="131" t="s">
        <v>2978</v>
      </c>
      <c r="F3381" s="48" t="s">
        <v>810</v>
      </c>
      <c r="G3381" s="19">
        <v>1001</v>
      </c>
      <c r="H3381" s="19">
        <v>4</v>
      </c>
      <c r="I3381" s="19">
        <v>8694.92</v>
      </c>
      <c r="J3381" s="38">
        <v>43036</v>
      </c>
      <c r="K3381" s="19">
        <v>15400</v>
      </c>
      <c r="L3381" s="48">
        <f>DAY(Таблица14[[#This Row],[Д/проводки]])</f>
        <v>28</v>
      </c>
      <c r="M3381" s="48">
        <f>MONTH(Таблица14[[#This Row],[Д/проводки]])</f>
        <v>10</v>
      </c>
      <c r="N3381" s="48">
        <f>YEAR(Таблица14[[#This Row],[Д/проводки]])</f>
        <v>2017</v>
      </c>
    </row>
    <row r="3382" spans="1:14" x14ac:dyDescent="0.25">
      <c r="A3382" s="19">
        <v>756286</v>
      </c>
      <c r="B3382" s="30" t="s">
        <v>913</v>
      </c>
      <c r="C3382" s="131" t="s">
        <v>2981</v>
      </c>
      <c r="D3382" s="131">
        <v>16</v>
      </c>
      <c r="E3382" s="131" t="s">
        <v>2964</v>
      </c>
      <c r="F3382" s="48" t="s">
        <v>811</v>
      </c>
      <c r="G3382" s="19">
        <v>1001</v>
      </c>
      <c r="H3382" s="19">
        <v>4</v>
      </c>
      <c r="I3382" s="19">
        <v>5119.32</v>
      </c>
      <c r="J3382" s="38">
        <v>43036</v>
      </c>
      <c r="K3382" s="19">
        <v>7552</v>
      </c>
      <c r="L3382" s="48">
        <f>DAY(Таблица14[[#This Row],[Д/проводки]])</f>
        <v>28</v>
      </c>
      <c r="M3382" s="48">
        <f>MONTH(Таблица14[[#This Row],[Д/проводки]])</f>
        <v>10</v>
      </c>
      <c r="N3382" s="48">
        <f>YEAR(Таблица14[[#This Row],[Д/проводки]])</f>
        <v>2017</v>
      </c>
    </row>
    <row r="3383" spans="1:14" x14ac:dyDescent="0.25">
      <c r="A3383" s="19">
        <v>895248</v>
      </c>
      <c r="B3383" s="30" t="s">
        <v>902</v>
      </c>
      <c r="C3383" s="131" t="s">
        <v>899</v>
      </c>
      <c r="D3383" s="131">
        <v>14</v>
      </c>
      <c r="E3383" s="131" t="s">
        <v>2938</v>
      </c>
      <c r="F3383" s="48" t="s">
        <v>811</v>
      </c>
      <c r="G3383" s="19">
        <v>1001</v>
      </c>
      <c r="H3383" s="19">
        <v>2</v>
      </c>
      <c r="I3383" s="19">
        <v>1796.96</v>
      </c>
      <c r="J3383" s="38">
        <v>43036</v>
      </c>
      <c r="K3383" s="19">
        <v>2650</v>
      </c>
      <c r="L3383" s="48">
        <f>DAY(Таблица14[[#This Row],[Д/проводки]])</f>
        <v>28</v>
      </c>
      <c r="M3383" s="48">
        <f>MONTH(Таблица14[[#This Row],[Д/проводки]])</f>
        <v>10</v>
      </c>
      <c r="N3383" s="48">
        <f>YEAR(Таблица14[[#This Row],[Д/проводки]])</f>
        <v>2017</v>
      </c>
    </row>
    <row r="3384" spans="1:14" x14ac:dyDescent="0.25">
      <c r="A3384" s="19">
        <v>941620</v>
      </c>
      <c r="B3384" s="30" t="s">
        <v>368</v>
      </c>
      <c r="C3384" s="131" t="s">
        <v>2639</v>
      </c>
      <c r="D3384" s="131">
        <v>15</v>
      </c>
      <c r="E3384" s="131" t="s">
        <v>2946</v>
      </c>
      <c r="F3384" s="48" t="s">
        <v>810</v>
      </c>
      <c r="G3384" s="19">
        <v>1001</v>
      </c>
      <c r="H3384" s="19">
        <v>4</v>
      </c>
      <c r="I3384" s="19">
        <v>8694.92</v>
      </c>
      <c r="J3384" s="38">
        <v>43036</v>
      </c>
      <c r="K3384" s="19">
        <v>15400</v>
      </c>
      <c r="L3384" s="48">
        <f>DAY(Таблица14[[#This Row],[Д/проводки]])</f>
        <v>28</v>
      </c>
      <c r="M3384" s="48">
        <f>MONTH(Таблица14[[#This Row],[Д/проводки]])</f>
        <v>10</v>
      </c>
      <c r="N3384" s="48">
        <f>YEAR(Таблица14[[#This Row],[Д/проводки]])</f>
        <v>2017</v>
      </c>
    </row>
    <row r="3385" spans="1:14" x14ac:dyDescent="0.25">
      <c r="A3385" s="19">
        <v>2039150</v>
      </c>
      <c r="B3385" s="30" t="s">
        <v>864</v>
      </c>
      <c r="C3385" s="131" t="s">
        <v>2940</v>
      </c>
      <c r="D3385" s="131">
        <v>15</v>
      </c>
      <c r="E3385" s="131" t="s">
        <v>2937</v>
      </c>
      <c r="F3385" s="48" t="s">
        <v>811</v>
      </c>
      <c r="G3385" s="19">
        <v>1001</v>
      </c>
      <c r="H3385" s="19">
        <v>4</v>
      </c>
      <c r="I3385" s="19">
        <v>3942.96</v>
      </c>
      <c r="J3385" s="38">
        <v>43036</v>
      </c>
      <c r="K3385" s="19">
        <v>6040</v>
      </c>
      <c r="L3385" s="48">
        <f>DAY(Таблица14[[#This Row],[Д/проводки]])</f>
        <v>28</v>
      </c>
      <c r="M3385" s="48">
        <f>MONTH(Таблица14[[#This Row],[Д/проводки]])</f>
        <v>10</v>
      </c>
      <c r="N3385" s="48">
        <f>YEAR(Таблица14[[#This Row],[Д/проводки]])</f>
        <v>2017</v>
      </c>
    </row>
    <row r="3386" spans="1:14" x14ac:dyDescent="0.25">
      <c r="A3386" s="19">
        <v>2146048</v>
      </c>
      <c r="B3386" s="30" t="s">
        <v>2663</v>
      </c>
      <c r="C3386" s="131" t="s">
        <v>3205</v>
      </c>
      <c r="D3386" s="131">
        <v>13</v>
      </c>
      <c r="E3386" s="131" t="s">
        <v>3206</v>
      </c>
      <c r="F3386" s="48" t="s">
        <v>811</v>
      </c>
      <c r="G3386" s="19">
        <v>1001</v>
      </c>
      <c r="H3386" s="19">
        <v>6</v>
      </c>
      <c r="I3386" s="19">
        <v>3533.88</v>
      </c>
      <c r="J3386" s="38">
        <v>43036</v>
      </c>
      <c r="K3386" s="19">
        <v>4740</v>
      </c>
      <c r="L3386" s="48">
        <f>DAY(Таблица14[[#This Row],[Д/проводки]])</f>
        <v>28</v>
      </c>
      <c r="M3386" s="48">
        <f>MONTH(Таблица14[[#This Row],[Д/проводки]])</f>
        <v>10</v>
      </c>
      <c r="N3386" s="48">
        <f>YEAR(Таблица14[[#This Row],[Д/проводки]])</f>
        <v>2017</v>
      </c>
    </row>
    <row r="3387" spans="1:14" x14ac:dyDescent="0.25">
      <c r="A3387" s="19">
        <v>2146080</v>
      </c>
      <c r="B3387" s="30" t="s">
        <v>2673</v>
      </c>
      <c r="C3387" s="131" t="s">
        <v>2954</v>
      </c>
      <c r="D3387" s="131">
        <v>15</v>
      </c>
      <c r="E3387" s="131" t="s">
        <v>2937</v>
      </c>
      <c r="F3387" s="48" t="s">
        <v>811</v>
      </c>
      <c r="G3387" s="19">
        <v>1001</v>
      </c>
      <c r="H3387" s="19">
        <v>4</v>
      </c>
      <c r="I3387" s="19">
        <v>4296.8</v>
      </c>
      <c r="J3387" s="38">
        <v>43036</v>
      </c>
      <c r="K3387" s="19">
        <v>6428</v>
      </c>
      <c r="L3387" s="48">
        <f>DAY(Таблица14[[#This Row],[Д/проводки]])</f>
        <v>28</v>
      </c>
      <c r="M3387" s="48">
        <f>MONTH(Таблица14[[#This Row],[Д/проводки]])</f>
        <v>10</v>
      </c>
      <c r="N3387" s="48">
        <f>YEAR(Таблица14[[#This Row],[Д/проводки]])</f>
        <v>2017</v>
      </c>
    </row>
    <row r="3388" spans="1:14" x14ac:dyDescent="0.25">
      <c r="A3388" s="19">
        <v>2146084</v>
      </c>
      <c r="B3388" s="30" t="s">
        <v>2677</v>
      </c>
      <c r="C3388" s="131" t="s">
        <v>3016</v>
      </c>
      <c r="D3388" s="131">
        <v>15</v>
      </c>
      <c r="E3388" s="131" t="s">
        <v>2946</v>
      </c>
      <c r="F3388" s="48" t="s">
        <v>811</v>
      </c>
      <c r="G3388" s="19">
        <v>1001</v>
      </c>
      <c r="H3388" s="19">
        <v>4</v>
      </c>
      <c r="I3388" s="19">
        <v>5294.92</v>
      </c>
      <c r="J3388" s="38">
        <v>43036</v>
      </c>
      <c r="K3388" s="19">
        <v>8060</v>
      </c>
      <c r="L3388" s="48">
        <f>DAY(Таблица14[[#This Row],[Д/проводки]])</f>
        <v>28</v>
      </c>
      <c r="M3388" s="48">
        <f>MONTH(Таблица14[[#This Row],[Д/проводки]])</f>
        <v>10</v>
      </c>
      <c r="N3388" s="48">
        <f>YEAR(Таблица14[[#This Row],[Д/проводки]])</f>
        <v>2017</v>
      </c>
    </row>
    <row r="3389" spans="1:14" x14ac:dyDescent="0.25">
      <c r="A3389" s="19">
        <v>2146091</v>
      </c>
      <c r="B3389" s="30" t="s">
        <v>2684</v>
      </c>
      <c r="C3389" s="131" t="s">
        <v>2625</v>
      </c>
      <c r="D3389" s="131">
        <v>16</v>
      </c>
      <c r="E3389" s="131" t="s">
        <v>2974</v>
      </c>
      <c r="F3389" s="48" t="s">
        <v>811</v>
      </c>
      <c r="G3389" s="19">
        <v>1001</v>
      </c>
      <c r="H3389" s="19">
        <v>2</v>
      </c>
      <c r="I3389" s="19">
        <v>2237.3000000000002</v>
      </c>
      <c r="J3389" s="38">
        <v>43036</v>
      </c>
      <c r="K3389" s="19">
        <v>3500</v>
      </c>
      <c r="L3389" s="48">
        <f>DAY(Таблица14[[#This Row],[Д/проводки]])</f>
        <v>28</v>
      </c>
      <c r="M3389" s="48">
        <f>MONTH(Таблица14[[#This Row],[Д/проводки]])</f>
        <v>10</v>
      </c>
      <c r="N3389" s="48">
        <f>YEAR(Таблица14[[#This Row],[Д/проводки]])</f>
        <v>2017</v>
      </c>
    </row>
    <row r="3390" spans="1:14" x14ac:dyDescent="0.25">
      <c r="A3390" s="19">
        <v>661709</v>
      </c>
      <c r="B3390" s="30" t="s">
        <v>2136</v>
      </c>
      <c r="C3390" s="131" t="s">
        <v>2986</v>
      </c>
      <c r="D3390" s="131">
        <v>16</v>
      </c>
      <c r="E3390" s="131" t="s">
        <v>2950</v>
      </c>
      <c r="F3390" s="48" t="s">
        <v>810</v>
      </c>
      <c r="G3390" s="19">
        <v>1002</v>
      </c>
      <c r="H3390" s="19">
        <v>4</v>
      </c>
      <c r="I3390" s="19">
        <v>10728.8</v>
      </c>
      <c r="J3390" s="38">
        <v>43036</v>
      </c>
      <c r="K3390" s="19">
        <v>17800</v>
      </c>
      <c r="L3390" s="48">
        <f>DAY(Таблица14[[#This Row],[Д/проводки]])</f>
        <v>28</v>
      </c>
      <c r="M3390" s="48">
        <f>MONTH(Таблица14[[#This Row],[Д/проводки]])</f>
        <v>10</v>
      </c>
      <c r="N3390" s="48">
        <f>YEAR(Таблица14[[#This Row],[Д/проводки]])</f>
        <v>2017</v>
      </c>
    </row>
    <row r="3391" spans="1:14" x14ac:dyDescent="0.25">
      <c r="A3391" s="19">
        <v>2039150</v>
      </c>
      <c r="B3391" s="30" t="s">
        <v>864</v>
      </c>
      <c r="C3391" s="131" t="s">
        <v>2940</v>
      </c>
      <c r="D3391" s="131">
        <v>15</v>
      </c>
      <c r="E3391" s="131" t="s">
        <v>2937</v>
      </c>
      <c r="F3391" s="48" t="s">
        <v>811</v>
      </c>
      <c r="G3391" s="19">
        <v>1002</v>
      </c>
      <c r="H3391" s="19">
        <v>12</v>
      </c>
      <c r="I3391" s="19">
        <v>11745.72</v>
      </c>
      <c r="J3391" s="38">
        <v>43036</v>
      </c>
      <c r="K3391" s="19">
        <v>18120</v>
      </c>
      <c r="L3391" s="48">
        <f>DAY(Таблица14[[#This Row],[Д/проводки]])</f>
        <v>28</v>
      </c>
      <c r="M3391" s="48">
        <f>MONTH(Таблица14[[#This Row],[Д/проводки]])</f>
        <v>10</v>
      </c>
      <c r="N3391" s="48">
        <f>YEAR(Таблица14[[#This Row],[Д/проводки]])</f>
        <v>2017</v>
      </c>
    </row>
    <row r="3392" spans="1:14" x14ac:dyDescent="0.25">
      <c r="A3392" s="19">
        <v>2068170</v>
      </c>
      <c r="B3392" s="30" t="s">
        <v>1115</v>
      </c>
      <c r="C3392" s="131" t="s">
        <v>3179</v>
      </c>
      <c r="D3392" s="131">
        <v>14</v>
      </c>
      <c r="E3392" s="131" t="s">
        <v>3211</v>
      </c>
      <c r="F3392" s="48" t="s">
        <v>811</v>
      </c>
      <c r="G3392" s="19">
        <v>1002</v>
      </c>
      <c r="H3392" s="19">
        <v>4</v>
      </c>
      <c r="I3392" s="19">
        <v>3564.32</v>
      </c>
      <c r="J3392" s="38">
        <v>43036</v>
      </c>
      <c r="K3392" s="19">
        <v>4920</v>
      </c>
      <c r="L3392" s="48">
        <f>DAY(Таблица14[[#This Row],[Д/проводки]])</f>
        <v>28</v>
      </c>
      <c r="M3392" s="48">
        <f>MONTH(Таблица14[[#This Row],[Д/проводки]])</f>
        <v>10</v>
      </c>
      <c r="N3392" s="48">
        <f>YEAR(Таблица14[[#This Row],[Д/проводки]])</f>
        <v>2017</v>
      </c>
    </row>
    <row r="3393" spans="1:14" x14ac:dyDescent="0.25">
      <c r="A3393" s="19">
        <v>2146048</v>
      </c>
      <c r="B3393" s="30" t="s">
        <v>2663</v>
      </c>
      <c r="C3393" s="131" t="s">
        <v>3205</v>
      </c>
      <c r="D3393" s="131">
        <v>13</v>
      </c>
      <c r="E3393" s="131" t="s">
        <v>3206</v>
      </c>
      <c r="F3393" s="48" t="s">
        <v>811</v>
      </c>
      <c r="G3393" s="19">
        <v>1002</v>
      </c>
      <c r="H3393" s="19">
        <v>4</v>
      </c>
      <c r="I3393" s="19">
        <v>2355.92</v>
      </c>
      <c r="J3393" s="38">
        <v>43036</v>
      </c>
      <c r="K3393" s="19">
        <v>3160</v>
      </c>
      <c r="L3393" s="48">
        <f>DAY(Таблица14[[#This Row],[Д/проводки]])</f>
        <v>28</v>
      </c>
      <c r="M3393" s="48">
        <f>MONTH(Таблица14[[#This Row],[Д/проводки]])</f>
        <v>10</v>
      </c>
      <c r="N3393" s="48">
        <f>YEAR(Таблица14[[#This Row],[Д/проводки]])</f>
        <v>2017</v>
      </c>
    </row>
    <row r="3394" spans="1:14" x14ac:dyDescent="0.25">
      <c r="A3394" s="19">
        <v>2146049</v>
      </c>
      <c r="B3394" s="30" t="s">
        <v>2710</v>
      </c>
      <c r="C3394" s="131" t="s">
        <v>3129</v>
      </c>
      <c r="D3394" s="131">
        <v>13</v>
      </c>
      <c r="E3394" s="131" t="s">
        <v>3206</v>
      </c>
      <c r="F3394" s="48" t="s">
        <v>811</v>
      </c>
      <c r="G3394" s="19">
        <v>1002</v>
      </c>
      <c r="H3394" s="19">
        <v>8</v>
      </c>
      <c r="I3394" s="19">
        <v>4711.84</v>
      </c>
      <c r="J3394" s="38">
        <v>43036</v>
      </c>
      <c r="K3394" s="19">
        <v>6320</v>
      </c>
      <c r="L3394" s="48">
        <f>DAY(Таблица14[[#This Row],[Д/проводки]])</f>
        <v>28</v>
      </c>
      <c r="M3394" s="48">
        <f>MONTH(Таблица14[[#This Row],[Д/проводки]])</f>
        <v>10</v>
      </c>
      <c r="N3394" s="48">
        <f>YEAR(Таблица14[[#This Row],[Д/проводки]])</f>
        <v>2017</v>
      </c>
    </row>
    <row r="3395" spans="1:14" x14ac:dyDescent="0.25">
      <c r="A3395" s="19">
        <v>2146070</v>
      </c>
      <c r="B3395" s="30" t="s">
        <v>2664</v>
      </c>
      <c r="C3395" s="131" t="s">
        <v>899</v>
      </c>
      <c r="D3395" s="131">
        <v>14</v>
      </c>
      <c r="E3395" s="131" t="s">
        <v>2938</v>
      </c>
      <c r="F3395" s="48" t="s">
        <v>811</v>
      </c>
      <c r="G3395" s="19">
        <v>1002</v>
      </c>
      <c r="H3395" s="19">
        <v>4</v>
      </c>
      <c r="I3395" s="19">
        <v>3908.48</v>
      </c>
      <c r="J3395" s="38">
        <v>43036</v>
      </c>
      <c r="K3395" s="19">
        <v>5880</v>
      </c>
      <c r="L3395" s="48">
        <f>DAY(Таблица14[[#This Row],[Д/проводки]])</f>
        <v>28</v>
      </c>
      <c r="M3395" s="48">
        <f>MONTH(Таблица14[[#This Row],[Д/проводки]])</f>
        <v>10</v>
      </c>
      <c r="N3395" s="48">
        <f>YEAR(Таблица14[[#This Row],[Д/проводки]])</f>
        <v>2017</v>
      </c>
    </row>
    <row r="3396" spans="1:14" x14ac:dyDescent="0.25">
      <c r="A3396" s="19">
        <v>2146071</v>
      </c>
      <c r="B3396" s="30" t="s">
        <v>2665</v>
      </c>
      <c r="C3396" s="131" t="s">
        <v>927</v>
      </c>
      <c r="D3396" s="131">
        <v>14</v>
      </c>
      <c r="E3396" s="131" t="s">
        <v>2941</v>
      </c>
      <c r="F3396" s="48" t="s">
        <v>811</v>
      </c>
      <c r="G3396" s="19">
        <v>1002</v>
      </c>
      <c r="H3396" s="19">
        <v>10</v>
      </c>
      <c r="I3396" s="19">
        <v>6407.9</v>
      </c>
      <c r="J3396" s="38">
        <v>43036</v>
      </c>
      <c r="K3396" s="19">
        <v>9320</v>
      </c>
      <c r="L3396" s="48">
        <f>DAY(Таблица14[[#This Row],[Д/проводки]])</f>
        <v>28</v>
      </c>
      <c r="M3396" s="48">
        <f>MONTH(Таблица14[[#This Row],[Д/проводки]])</f>
        <v>10</v>
      </c>
      <c r="N3396" s="48">
        <f>YEAR(Таблица14[[#This Row],[Д/проводки]])</f>
        <v>2017</v>
      </c>
    </row>
    <row r="3397" spans="1:14" x14ac:dyDescent="0.25">
      <c r="A3397" s="19">
        <v>2164758</v>
      </c>
      <c r="B3397" s="30" t="s">
        <v>2849</v>
      </c>
      <c r="C3397" s="131" t="s">
        <v>872</v>
      </c>
      <c r="D3397" s="131">
        <v>15</v>
      </c>
      <c r="E3397" s="131" t="s">
        <v>2948</v>
      </c>
      <c r="F3397" s="48" t="s">
        <v>811</v>
      </c>
      <c r="G3397" s="19">
        <v>1002</v>
      </c>
      <c r="H3397" s="19">
        <v>2</v>
      </c>
      <c r="I3397" s="19">
        <v>2101.6999999999998</v>
      </c>
      <c r="J3397" s="38">
        <v>43036</v>
      </c>
      <c r="K3397" s="19">
        <v>3130</v>
      </c>
      <c r="L3397" s="48">
        <f>DAY(Таблица14[[#This Row],[Д/проводки]])</f>
        <v>28</v>
      </c>
      <c r="M3397" s="48">
        <f>MONTH(Таблица14[[#This Row],[Д/проводки]])</f>
        <v>10</v>
      </c>
      <c r="N3397" s="48">
        <f>YEAR(Таблица14[[#This Row],[Д/проводки]])</f>
        <v>2017</v>
      </c>
    </row>
    <row r="3398" spans="1:14" x14ac:dyDescent="0.25">
      <c r="A3398" s="19">
        <v>487232</v>
      </c>
      <c r="B3398" s="30" t="s">
        <v>921</v>
      </c>
      <c r="C3398" s="131" t="s">
        <v>3133</v>
      </c>
      <c r="D3398" s="131">
        <v>13</v>
      </c>
      <c r="E3398" s="131" t="s">
        <v>3206</v>
      </c>
      <c r="F3398" s="48" t="s">
        <v>811</v>
      </c>
      <c r="G3398" s="19">
        <v>1001</v>
      </c>
      <c r="H3398" s="19">
        <v>4</v>
      </c>
      <c r="I3398" s="19">
        <v>2107.16</v>
      </c>
      <c r="J3398" s="38">
        <v>43037</v>
      </c>
      <c r="K3398" s="19">
        <v>3160</v>
      </c>
      <c r="L3398" s="48">
        <f>DAY(Таблица14[[#This Row],[Д/проводки]])</f>
        <v>29</v>
      </c>
      <c r="M3398" s="48">
        <f>MONTH(Таблица14[[#This Row],[Д/проводки]])</f>
        <v>10</v>
      </c>
      <c r="N3398" s="48">
        <f>YEAR(Таблица14[[#This Row],[Д/проводки]])</f>
        <v>2017</v>
      </c>
    </row>
    <row r="3399" spans="1:14" x14ac:dyDescent="0.25">
      <c r="A3399" s="19">
        <v>763967</v>
      </c>
      <c r="B3399" s="30" t="s">
        <v>482</v>
      </c>
      <c r="C3399" s="131" t="s">
        <v>2641</v>
      </c>
      <c r="D3399" s="131">
        <v>16</v>
      </c>
      <c r="E3399" s="131" t="s">
        <v>2977</v>
      </c>
      <c r="F3399" s="48" t="s">
        <v>810</v>
      </c>
      <c r="G3399" s="19">
        <v>1001</v>
      </c>
      <c r="H3399" s="19">
        <v>4</v>
      </c>
      <c r="I3399" s="19">
        <v>10966.12</v>
      </c>
      <c r="J3399" s="38">
        <v>43037</v>
      </c>
      <c r="K3399" s="19">
        <v>19000</v>
      </c>
      <c r="L3399" s="48">
        <f>DAY(Таблица14[[#This Row],[Д/проводки]])</f>
        <v>29</v>
      </c>
      <c r="M3399" s="48">
        <f>MONTH(Таблица14[[#This Row],[Д/проводки]])</f>
        <v>10</v>
      </c>
      <c r="N3399" s="48">
        <f>YEAR(Таблица14[[#This Row],[Д/проводки]])</f>
        <v>2017</v>
      </c>
    </row>
    <row r="3400" spans="1:14" x14ac:dyDescent="0.25">
      <c r="A3400" s="19">
        <v>895248</v>
      </c>
      <c r="B3400" s="30" t="s">
        <v>902</v>
      </c>
      <c r="C3400" s="131" t="s">
        <v>899</v>
      </c>
      <c r="D3400" s="131">
        <v>14</v>
      </c>
      <c r="E3400" s="131" t="s">
        <v>2938</v>
      </c>
      <c r="F3400" s="48" t="s">
        <v>811</v>
      </c>
      <c r="G3400" s="19">
        <v>1001</v>
      </c>
      <c r="H3400" s="19">
        <v>4</v>
      </c>
      <c r="I3400" s="19">
        <v>3593.92</v>
      </c>
      <c r="J3400" s="38">
        <v>43037</v>
      </c>
      <c r="K3400" s="19">
        <v>5300</v>
      </c>
      <c r="L3400" s="48">
        <f>DAY(Таблица14[[#This Row],[Д/проводки]])</f>
        <v>29</v>
      </c>
      <c r="M3400" s="48">
        <f>MONTH(Таблица14[[#This Row],[Д/проводки]])</f>
        <v>10</v>
      </c>
      <c r="N3400" s="48">
        <f>YEAR(Таблица14[[#This Row],[Д/проводки]])</f>
        <v>2017</v>
      </c>
    </row>
    <row r="3401" spans="1:14" x14ac:dyDescent="0.25">
      <c r="A3401" s="19">
        <v>2146049</v>
      </c>
      <c r="B3401" s="30" t="s">
        <v>2710</v>
      </c>
      <c r="C3401" s="131" t="s">
        <v>3129</v>
      </c>
      <c r="D3401" s="131">
        <v>13</v>
      </c>
      <c r="E3401" s="131" t="s">
        <v>3206</v>
      </c>
      <c r="F3401" s="48" t="s">
        <v>811</v>
      </c>
      <c r="G3401" s="19">
        <v>1001</v>
      </c>
      <c r="H3401" s="19">
        <v>6</v>
      </c>
      <c r="I3401" s="19">
        <v>3549.36</v>
      </c>
      <c r="J3401" s="38">
        <v>43037</v>
      </c>
      <c r="K3401" s="19">
        <v>4740</v>
      </c>
      <c r="L3401" s="48">
        <f>DAY(Таблица14[[#This Row],[Д/проводки]])</f>
        <v>29</v>
      </c>
      <c r="M3401" s="48">
        <f>MONTH(Таблица14[[#This Row],[Д/проводки]])</f>
        <v>10</v>
      </c>
      <c r="N3401" s="48">
        <f>YEAR(Таблица14[[#This Row],[Д/проводки]])</f>
        <v>2017</v>
      </c>
    </row>
    <row r="3402" spans="1:14" x14ac:dyDescent="0.25">
      <c r="A3402" s="19">
        <v>2146048</v>
      </c>
      <c r="B3402" s="30" t="s">
        <v>2663</v>
      </c>
      <c r="C3402" s="131" t="s">
        <v>3205</v>
      </c>
      <c r="D3402" s="131">
        <v>13</v>
      </c>
      <c r="E3402" s="131" t="s">
        <v>3206</v>
      </c>
      <c r="F3402" s="48" t="s">
        <v>811</v>
      </c>
      <c r="G3402" s="19">
        <v>1002</v>
      </c>
      <c r="H3402" s="19">
        <v>8</v>
      </c>
      <c r="I3402" s="19">
        <v>4711.84</v>
      </c>
      <c r="J3402" s="38">
        <v>43037</v>
      </c>
      <c r="K3402" s="19">
        <v>6320</v>
      </c>
      <c r="L3402" s="48">
        <f>DAY(Таблица14[[#This Row],[Д/проводки]])</f>
        <v>29</v>
      </c>
      <c r="M3402" s="48">
        <f>MONTH(Таблица14[[#This Row],[Д/проводки]])</f>
        <v>10</v>
      </c>
      <c r="N3402" s="48">
        <f>YEAR(Таблица14[[#This Row],[Д/проводки]])</f>
        <v>2017</v>
      </c>
    </row>
    <row r="3403" spans="1:14" x14ac:dyDescent="0.25">
      <c r="A3403" s="19">
        <v>2146049</v>
      </c>
      <c r="B3403" s="30" t="s">
        <v>2710</v>
      </c>
      <c r="C3403" s="131" t="s">
        <v>3129</v>
      </c>
      <c r="D3403" s="131">
        <v>13</v>
      </c>
      <c r="E3403" s="131" t="s">
        <v>3206</v>
      </c>
      <c r="F3403" s="48" t="s">
        <v>811</v>
      </c>
      <c r="G3403" s="19">
        <v>1002</v>
      </c>
      <c r="H3403" s="19">
        <v>8</v>
      </c>
      <c r="I3403" s="19">
        <v>4711.84</v>
      </c>
      <c r="J3403" s="38">
        <v>43037</v>
      </c>
      <c r="K3403" s="19">
        <v>6320</v>
      </c>
      <c r="L3403" s="48">
        <f>DAY(Таблица14[[#This Row],[Д/проводки]])</f>
        <v>29</v>
      </c>
      <c r="M3403" s="48">
        <f>MONTH(Таблица14[[#This Row],[Д/проводки]])</f>
        <v>10</v>
      </c>
      <c r="N3403" s="48">
        <f>YEAR(Таблица14[[#This Row],[Д/проводки]])</f>
        <v>2017</v>
      </c>
    </row>
    <row r="3404" spans="1:14" x14ac:dyDescent="0.25">
      <c r="A3404" s="19">
        <v>2146070</v>
      </c>
      <c r="B3404" s="30" t="s">
        <v>2664</v>
      </c>
      <c r="C3404" s="131" t="s">
        <v>899</v>
      </c>
      <c r="D3404" s="131">
        <v>14</v>
      </c>
      <c r="E3404" s="131" t="s">
        <v>2938</v>
      </c>
      <c r="F3404" s="48" t="s">
        <v>811</v>
      </c>
      <c r="G3404" s="19">
        <v>1002</v>
      </c>
      <c r="H3404" s="19">
        <v>8</v>
      </c>
      <c r="I3404" s="19">
        <v>7816.96</v>
      </c>
      <c r="J3404" s="38">
        <v>43037</v>
      </c>
      <c r="K3404" s="19">
        <v>11760</v>
      </c>
      <c r="L3404" s="48">
        <f>DAY(Таблица14[[#This Row],[Д/проводки]])</f>
        <v>29</v>
      </c>
      <c r="M3404" s="48">
        <f>MONTH(Таблица14[[#This Row],[Д/проводки]])</f>
        <v>10</v>
      </c>
      <c r="N3404" s="48">
        <f>YEAR(Таблица14[[#This Row],[Д/проводки]])</f>
        <v>2017</v>
      </c>
    </row>
    <row r="3405" spans="1:14" x14ac:dyDescent="0.25">
      <c r="A3405" s="19">
        <v>2146071</v>
      </c>
      <c r="B3405" s="30" t="s">
        <v>2665</v>
      </c>
      <c r="C3405" s="131" t="s">
        <v>927</v>
      </c>
      <c r="D3405" s="131">
        <v>14</v>
      </c>
      <c r="E3405" s="131" t="s">
        <v>2941</v>
      </c>
      <c r="F3405" s="48" t="s">
        <v>811</v>
      </c>
      <c r="G3405" s="19">
        <v>1002</v>
      </c>
      <c r="H3405" s="19">
        <v>4</v>
      </c>
      <c r="I3405" s="19">
        <v>2563.1999999999998</v>
      </c>
      <c r="J3405" s="38">
        <v>43037</v>
      </c>
      <c r="K3405" s="19">
        <v>3840</v>
      </c>
      <c r="L3405" s="48">
        <f>DAY(Таблица14[[#This Row],[Д/проводки]])</f>
        <v>29</v>
      </c>
      <c r="M3405" s="48">
        <f>MONTH(Таблица14[[#This Row],[Д/проводки]])</f>
        <v>10</v>
      </c>
      <c r="N3405" s="48">
        <f>YEAR(Таблица14[[#This Row],[Д/проводки]])</f>
        <v>2017</v>
      </c>
    </row>
    <row r="3406" spans="1:14" x14ac:dyDescent="0.25">
      <c r="A3406" s="19">
        <v>12654040</v>
      </c>
      <c r="B3406" s="30" t="s">
        <v>3218</v>
      </c>
      <c r="C3406" s="131" t="s">
        <v>3218</v>
      </c>
      <c r="D3406" s="131" t="s">
        <v>3218</v>
      </c>
      <c r="E3406" s="131" t="s">
        <v>3218</v>
      </c>
      <c r="F3406" s="131" t="s">
        <v>3218</v>
      </c>
      <c r="G3406" s="19">
        <v>1002</v>
      </c>
      <c r="H3406" s="19">
        <v>4</v>
      </c>
      <c r="I3406" s="19">
        <v>22300</v>
      </c>
      <c r="J3406" s="38">
        <v>43037</v>
      </c>
      <c r="K3406" s="19">
        <v>25056</v>
      </c>
      <c r="L3406" s="48">
        <f>DAY(Таблица14[[#This Row],[Д/проводки]])</f>
        <v>29</v>
      </c>
      <c r="M3406" s="48">
        <f>MONTH(Таблица14[[#This Row],[Д/проводки]])</f>
        <v>10</v>
      </c>
      <c r="N3406" s="48">
        <f>YEAR(Таблица14[[#This Row],[Д/проводки]])</f>
        <v>2017</v>
      </c>
    </row>
    <row r="3407" spans="1:14" x14ac:dyDescent="0.25">
      <c r="A3407" s="19">
        <v>12693723</v>
      </c>
      <c r="B3407" s="30" t="s">
        <v>3218</v>
      </c>
      <c r="C3407" s="131" t="s">
        <v>3218</v>
      </c>
      <c r="D3407" s="131" t="s">
        <v>3218</v>
      </c>
      <c r="E3407" s="131" t="s">
        <v>3218</v>
      </c>
      <c r="F3407" s="131" t="s">
        <v>3218</v>
      </c>
      <c r="G3407" s="19">
        <v>1001</v>
      </c>
      <c r="H3407" s="19">
        <v>4</v>
      </c>
      <c r="I3407" s="19">
        <v>12381.6</v>
      </c>
      <c r="J3407" s="38">
        <v>43038</v>
      </c>
      <c r="K3407" s="19">
        <v>20016</v>
      </c>
      <c r="L3407" s="48">
        <f>DAY(Таблица14[[#This Row],[Д/проводки]])</f>
        <v>30</v>
      </c>
      <c r="M3407" s="48">
        <f>MONTH(Таблица14[[#This Row],[Д/проводки]])</f>
        <v>10</v>
      </c>
      <c r="N3407" s="48">
        <f>YEAR(Таблица14[[#This Row],[Д/проводки]])</f>
        <v>2017</v>
      </c>
    </row>
    <row r="3408" spans="1:14" x14ac:dyDescent="0.25">
      <c r="A3408" s="19">
        <v>2031428</v>
      </c>
      <c r="B3408" s="30" t="s">
        <v>1007</v>
      </c>
      <c r="C3408" s="131" t="s">
        <v>2996</v>
      </c>
      <c r="D3408" s="131">
        <v>17</v>
      </c>
      <c r="E3408" s="131" t="s">
        <v>2993</v>
      </c>
      <c r="F3408" s="48" t="s">
        <v>810</v>
      </c>
      <c r="G3408" s="19">
        <v>1002</v>
      </c>
      <c r="H3408" s="19">
        <v>4</v>
      </c>
      <c r="I3408" s="19">
        <v>12423.72</v>
      </c>
      <c r="J3408" s="38">
        <v>43038</v>
      </c>
      <c r="K3408" s="19">
        <v>22000</v>
      </c>
      <c r="L3408" s="48">
        <f>DAY(Таблица14[[#This Row],[Д/проводки]])</f>
        <v>30</v>
      </c>
      <c r="M3408" s="48">
        <f>MONTH(Таблица14[[#This Row],[Д/проводки]])</f>
        <v>10</v>
      </c>
      <c r="N3408" s="48">
        <f>YEAR(Таблица14[[#This Row],[Д/проводки]])</f>
        <v>2017</v>
      </c>
    </row>
    <row r="3409" spans="1:14" x14ac:dyDescent="0.25">
      <c r="A3409" s="19">
        <v>2146048</v>
      </c>
      <c r="B3409" s="30" t="s">
        <v>2663</v>
      </c>
      <c r="C3409" s="131" t="s">
        <v>3205</v>
      </c>
      <c r="D3409" s="131">
        <v>13</v>
      </c>
      <c r="E3409" s="131" t="s">
        <v>3206</v>
      </c>
      <c r="F3409" s="48" t="s">
        <v>811</v>
      </c>
      <c r="G3409" s="19">
        <v>1002</v>
      </c>
      <c r="H3409" s="19">
        <v>4</v>
      </c>
      <c r="I3409" s="19">
        <v>2355.92</v>
      </c>
      <c r="J3409" s="38">
        <v>43038</v>
      </c>
      <c r="K3409" s="19">
        <v>3160</v>
      </c>
      <c r="L3409" s="48">
        <f>DAY(Таблица14[[#This Row],[Д/проводки]])</f>
        <v>30</v>
      </c>
      <c r="M3409" s="48">
        <f>MONTH(Таблица14[[#This Row],[Д/проводки]])</f>
        <v>10</v>
      </c>
      <c r="N3409" s="48">
        <f>YEAR(Таблица14[[#This Row],[Д/проводки]])</f>
        <v>2017</v>
      </c>
    </row>
    <row r="3410" spans="1:14" x14ac:dyDescent="0.25">
      <c r="A3410" s="19">
        <v>2146071</v>
      </c>
      <c r="B3410" s="30" t="s">
        <v>2665</v>
      </c>
      <c r="C3410" s="131" t="s">
        <v>927</v>
      </c>
      <c r="D3410" s="131">
        <v>14</v>
      </c>
      <c r="E3410" s="131" t="s">
        <v>2941</v>
      </c>
      <c r="F3410" s="48" t="s">
        <v>811</v>
      </c>
      <c r="G3410" s="19">
        <v>1002</v>
      </c>
      <c r="H3410" s="19">
        <v>4</v>
      </c>
      <c r="I3410" s="19">
        <v>2563.16</v>
      </c>
      <c r="J3410" s="38">
        <v>43038</v>
      </c>
      <c r="K3410" s="19">
        <v>3840</v>
      </c>
      <c r="L3410" s="48">
        <f>DAY(Таблица14[[#This Row],[Д/проводки]])</f>
        <v>30</v>
      </c>
      <c r="M3410" s="48">
        <f>MONTH(Таблица14[[#This Row],[Д/проводки]])</f>
        <v>10</v>
      </c>
      <c r="N3410" s="48">
        <f>YEAR(Таблица14[[#This Row],[Д/проводки]])</f>
        <v>2017</v>
      </c>
    </row>
    <row r="3411" spans="1:14" x14ac:dyDescent="0.25">
      <c r="A3411" s="19">
        <v>2146048</v>
      </c>
      <c r="B3411" s="30" t="s">
        <v>2663</v>
      </c>
      <c r="C3411" s="131" t="s">
        <v>3205</v>
      </c>
      <c r="D3411" s="131">
        <v>13</v>
      </c>
      <c r="E3411" s="131" t="s">
        <v>3206</v>
      </c>
      <c r="F3411" s="48" t="s">
        <v>811</v>
      </c>
      <c r="G3411" s="19">
        <v>1001</v>
      </c>
      <c r="H3411" s="19">
        <v>4</v>
      </c>
      <c r="I3411" s="19">
        <v>2355.92</v>
      </c>
      <c r="J3411" s="38">
        <v>43039</v>
      </c>
      <c r="K3411" s="19">
        <v>3160</v>
      </c>
      <c r="L3411" s="48">
        <f>DAY(Таблица14[[#This Row],[Д/проводки]])</f>
        <v>31</v>
      </c>
      <c r="M3411" s="48">
        <f>MONTH(Таблица14[[#This Row],[Д/проводки]])</f>
        <v>10</v>
      </c>
      <c r="N3411" s="48">
        <f>YEAR(Таблица14[[#This Row],[Д/проводки]])</f>
        <v>2017</v>
      </c>
    </row>
    <row r="3412" spans="1:14" x14ac:dyDescent="0.25">
      <c r="A3412" s="19">
        <v>2146049</v>
      </c>
      <c r="B3412" s="30" t="s">
        <v>2710</v>
      </c>
      <c r="C3412" s="131" t="s">
        <v>3129</v>
      </c>
      <c r="D3412" s="131">
        <v>13</v>
      </c>
      <c r="E3412" s="131" t="s">
        <v>3206</v>
      </c>
      <c r="F3412" s="48" t="s">
        <v>811</v>
      </c>
      <c r="G3412" s="19">
        <v>1001</v>
      </c>
      <c r="H3412" s="19">
        <v>6</v>
      </c>
      <c r="I3412" s="19">
        <v>3579.36</v>
      </c>
      <c r="J3412" s="38">
        <v>43039</v>
      </c>
      <c r="K3412" s="19">
        <v>4740</v>
      </c>
      <c r="L3412" s="48">
        <f>DAY(Таблица14[[#This Row],[Д/проводки]])</f>
        <v>31</v>
      </c>
      <c r="M3412" s="48">
        <f>MONTH(Таблица14[[#This Row],[Д/проводки]])</f>
        <v>10</v>
      </c>
      <c r="N3412" s="48">
        <f>YEAR(Таблица14[[#This Row],[Д/проводки]])</f>
        <v>2017</v>
      </c>
    </row>
    <row r="3413" spans="1:14" x14ac:dyDescent="0.25">
      <c r="A3413" s="19">
        <v>2146071</v>
      </c>
      <c r="B3413" s="30" t="s">
        <v>2665</v>
      </c>
      <c r="C3413" s="131" t="s">
        <v>927</v>
      </c>
      <c r="D3413" s="131">
        <v>14</v>
      </c>
      <c r="E3413" s="131" t="s">
        <v>2941</v>
      </c>
      <c r="F3413" s="48" t="s">
        <v>811</v>
      </c>
      <c r="G3413" s="19">
        <v>1001</v>
      </c>
      <c r="H3413" s="19">
        <v>4</v>
      </c>
      <c r="I3413" s="19">
        <v>2586.6</v>
      </c>
      <c r="J3413" s="38">
        <v>43039</v>
      </c>
      <c r="K3413" s="19">
        <v>3840</v>
      </c>
      <c r="L3413" s="48">
        <f>DAY(Таблица14[[#This Row],[Д/проводки]])</f>
        <v>31</v>
      </c>
      <c r="M3413" s="48">
        <f>MONTH(Таблица14[[#This Row],[Д/проводки]])</f>
        <v>10</v>
      </c>
      <c r="N3413" s="48">
        <f>YEAR(Таблица14[[#This Row],[Д/проводки]])</f>
        <v>2017</v>
      </c>
    </row>
    <row r="3414" spans="1:14" x14ac:dyDescent="0.25">
      <c r="A3414" s="19">
        <v>2146076</v>
      </c>
      <c r="B3414" s="30" t="s">
        <v>2669</v>
      </c>
      <c r="C3414" s="131" t="s">
        <v>3219</v>
      </c>
      <c r="D3414" s="131">
        <v>14</v>
      </c>
      <c r="E3414" s="131" t="s">
        <v>3217</v>
      </c>
      <c r="F3414" s="48" t="s">
        <v>811</v>
      </c>
      <c r="G3414" s="19">
        <v>1001</v>
      </c>
      <c r="H3414" s="19">
        <v>4</v>
      </c>
      <c r="I3414" s="19">
        <v>4579.68</v>
      </c>
      <c r="J3414" s="38">
        <v>43039</v>
      </c>
      <c r="K3414" s="19">
        <v>6860</v>
      </c>
      <c r="L3414" s="48">
        <f>DAY(Таблица14[[#This Row],[Д/проводки]])</f>
        <v>31</v>
      </c>
      <c r="M3414" s="48">
        <f>MONTH(Таблица14[[#This Row],[Д/проводки]])</f>
        <v>10</v>
      </c>
      <c r="N3414" s="48">
        <f>YEAR(Таблица14[[#This Row],[Д/проводки]])</f>
        <v>2017</v>
      </c>
    </row>
    <row r="3415" spans="1:14" x14ac:dyDescent="0.25">
      <c r="A3415" s="19">
        <v>2164790</v>
      </c>
      <c r="B3415" s="30" t="s">
        <v>2851</v>
      </c>
      <c r="C3415" s="131" t="s">
        <v>2634</v>
      </c>
      <c r="D3415" s="131">
        <v>16</v>
      </c>
      <c r="E3415" s="131" t="s">
        <v>2964</v>
      </c>
      <c r="F3415" s="48" t="s">
        <v>811</v>
      </c>
      <c r="G3415" s="19">
        <v>1001</v>
      </c>
      <c r="H3415" s="19">
        <v>4</v>
      </c>
      <c r="I3415" s="19">
        <v>4915.24</v>
      </c>
      <c r="J3415" s="38">
        <v>43039</v>
      </c>
      <c r="K3415" s="19">
        <v>7320</v>
      </c>
      <c r="L3415" s="48">
        <f>DAY(Таблица14[[#This Row],[Д/проводки]])</f>
        <v>31</v>
      </c>
      <c r="M3415" s="48">
        <f>MONTH(Таблица14[[#This Row],[Д/проводки]])</f>
        <v>10</v>
      </c>
      <c r="N3415" s="48">
        <f>YEAR(Таблица14[[#This Row],[Д/проводки]])</f>
        <v>2017</v>
      </c>
    </row>
    <row r="3416" spans="1:14" x14ac:dyDescent="0.25">
      <c r="A3416" s="19">
        <v>2146048</v>
      </c>
      <c r="B3416" s="30" t="s">
        <v>2663</v>
      </c>
      <c r="C3416" s="131" t="s">
        <v>3205</v>
      </c>
      <c r="D3416" s="131">
        <v>13</v>
      </c>
      <c r="E3416" s="131" t="s">
        <v>3206</v>
      </c>
      <c r="F3416" s="48" t="s">
        <v>811</v>
      </c>
      <c r="G3416" s="19">
        <v>1002</v>
      </c>
      <c r="H3416" s="19">
        <v>2</v>
      </c>
      <c r="I3416" s="19">
        <v>1177.96</v>
      </c>
      <c r="J3416" s="38">
        <v>43039</v>
      </c>
      <c r="K3416" s="19">
        <v>1580</v>
      </c>
      <c r="L3416" s="48">
        <f>DAY(Таблица14[[#This Row],[Д/проводки]])</f>
        <v>31</v>
      </c>
      <c r="M3416" s="48">
        <f>MONTH(Таблица14[[#This Row],[Д/проводки]])</f>
        <v>10</v>
      </c>
      <c r="N3416" s="48">
        <f>YEAR(Таблица14[[#This Row],[Д/проводки]])</f>
        <v>2017</v>
      </c>
    </row>
    <row r="3417" spans="1:14" x14ac:dyDescent="0.25">
      <c r="A3417" s="19">
        <v>2146049</v>
      </c>
      <c r="B3417" s="30" t="s">
        <v>2710</v>
      </c>
      <c r="C3417" s="131" t="s">
        <v>3129</v>
      </c>
      <c r="D3417" s="131">
        <v>13</v>
      </c>
      <c r="E3417" s="131" t="s">
        <v>3206</v>
      </c>
      <c r="F3417" s="48" t="s">
        <v>811</v>
      </c>
      <c r="G3417" s="19">
        <v>1002</v>
      </c>
      <c r="H3417" s="19">
        <v>8</v>
      </c>
      <c r="I3417" s="19">
        <v>4711.84</v>
      </c>
      <c r="J3417" s="38">
        <v>43039</v>
      </c>
      <c r="K3417" s="19">
        <v>6320</v>
      </c>
      <c r="L3417" s="48">
        <f>DAY(Таблица14[[#This Row],[Д/проводки]])</f>
        <v>31</v>
      </c>
      <c r="M3417" s="48">
        <f>MONTH(Таблица14[[#This Row],[Д/проводки]])</f>
        <v>10</v>
      </c>
      <c r="N3417" s="48">
        <f>YEAR(Таблица14[[#This Row],[Д/проводки]])</f>
        <v>2017</v>
      </c>
    </row>
    <row r="3418" spans="1:14" x14ac:dyDescent="0.25">
      <c r="A3418" s="19">
        <v>12689464</v>
      </c>
      <c r="B3418" s="30" t="s">
        <v>3218</v>
      </c>
      <c r="C3418" s="131" t="s">
        <v>3218</v>
      </c>
      <c r="D3418" s="131" t="s">
        <v>3218</v>
      </c>
      <c r="E3418" s="131" t="s">
        <v>3218</v>
      </c>
      <c r="F3418" s="131" t="s">
        <v>3218</v>
      </c>
      <c r="G3418" s="19">
        <v>1002</v>
      </c>
      <c r="H3418" s="19">
        <v>4</v>
      </c>
      <c r="I3418" s="19">
        <v>10664.4</v>
      </c>
      <c r="J3418" s="38">
        <v>43039</v>
      </c>
      <c r="K3418" s="19">
        <v>14060</v>
      </c>
      <c r="L3418" s="48">
        <f>DAY(Таблица14[[#This Row],[Д/проводки]])</f>
        <v>31</v>
      </c>
      <c r="M3418" s="48">
        <f>MONTH(Таблица14[[#This Row],[Д/проводки]])</f>
        <v>10</v>
      </c>
      <c r="N3418" s="48">
        <f>YEAR(Таблица14[[#This Row],[Д/проводки]])</f>
        <v>2017</v>
      </c>
    </row>
    <row r="3419" spans="1:14" x14ac:dyDescent="0.25">
      <c r="A3419" s="19">
        <v>12689498</v>
      </c>
      <c r="B3419" s="30" t="s">
        <v>3218</v>
      </c>
      <c r="C3419" s="131" t="s">
        <v>3218</v>
      </c>
      <c r="D3419" s="131" t="s">
        <v>3218</v>
      </c>
      <c r="E3419" s="131" t="s">
        <v>3218</v>
      </c>
      <c r="F3419" s="131" t="s">
        <v>3218</v>
      </c>
      <c r="G3419" s="19">
        <v>1002</v>
      </c>
      <c r="H3419" s="19">
        <v>4</v>
      </c>
      <c r="I3419" s="19">
        <v>8559.2000000000007</v>
      </c>
      <c r="J3419" s="38">
        <v>43039</v>
      </c>
      <c r="K3419" s="19">
        <v>11716</v>
      </c>
      <c r="L3419" s="48">
        <f>DAY(Таблица14[[#This Row],[Д/проводки]])</f>
        <v>31</v>
      </c>
      <c r="M3419" s="48">
        <f>MONTH(Таблица14[[#This Row],[Д/проводки]])</f>
        <v>10</v>
      </c>
      <c r="N3419" s="48">
        <f>YEAR(Таблица14[[#This Row],[Д/проводки]])</f>
        <v>2017</v>
      </c>
    </row>
    <row r="3420" spans="1:14" x14ac:dyDescent="0.25">
      <c r="A3420" s="19">
        <v>2039700</v>
      </c>
      <c r="B3420" s="30" t="s">
        <v>1035</v>
      </c>
      <c r="C3420" s="131" t="s">
        <v>2963</v>
      </c>
      <c r="D3420" s="131">
        <v>15</v>
      </c>
      <c r="E3420" s="131" t="s">
        <v>2937</v>
      </c>
      <c r="F3420" s="48" t="s">
        <v>811</v>
      </c>
      <c r="G3420" s="19">
        <v>1001</v>
      </c>
      <c r="H3420" s="19">
        <v>1</v>
      </c>
      <c r="I3420" s="19">
        <v>980.35</v>
      </c>
      <c r="J3420" s="38">
        <v>43040</v>
      </c>
      <c r="K3420" s="19">
        <v>1570</v>
      </c>
      <c r="L3420" s="48">
        <f>DAY(Таблица14[[#This Row],[Д/проводки]])</f>
        <v>1</v>
      </c>
      <c r="M3420" s="48">
        <f>MONTH(Таблица14[[#This Row],[Д/проводки]])</f>
        <v>11</v>
      </c>
      <c r="N3420" s="48">
        <f>YEAR(Таблица14[[#This Row],[Д/проводки]])</f>
        <v>2017</v>
      </c>
    </row>
    <row r="3421" spans="1:14" x14ac:dyDescent="0.25">
      <c r="A3421" s="19">
        <v>2146049</v>
      </c>
      <c r="B3421" s="30" t="s">
        <v>2710</v>
      </c>
      <c r="C3421" s="131" t="s">
        <v>3129</v>
      </c>
      <c r="D3421" s="131">
        <v>13</v>
      </c>
      <c r="E3421" s="131" t="s">
        <v>3206</v>
      </c>
      <c r="F3421" s="48" t="s">
        <v>811</v>
      </c>
      <c r="G3421" s="19">
        <v>1001</v>
      </c>
      <c r="H3421" s="19">
        <v>2</v>
      </c>
      <c r="I3421" s="19">
        <v>1193.1199999999999</v>
      </c>
      <c r="J3421" s="38">
        <v>43040</v>
      </c>
      <c r="K3421" s="19">
        <v>1760</v>
      </c>
      <c r="L3421" s="48">
        <f>DAY(Таблица14[[#This Row],[Д/проводки]])</f>
        <v>1</v>
      </c>
      <c r="M3421" s="48">
        <f>MONTH(Таблица14[[#This Row],[Д/проводки]])</f>
        <v>11</v>
      </c>
      <c r="N3421" s="48">
        <f>YEAR(Таблица14[[#This Row],[Д/проводки]])</f>
        <v>2017</v>
      </c>
    </row>
    <row r="3422" spans="1:14" x14ac:dyDescent="0.25">
      <c r="A3422" s="19">
        <v>445810</v>
      </c>
      <c r="B3422" s="30" t="s">
        <v>929</v>
      </c>
      <c r="C3422" s="131" t="s">
        <v>927</v>
      </c>
      <c r="D3422" s="131">
        <v>14</v>
      </c>
      <c r="E3422" s="131" t="s">
        <v>2941</v>
      </c>
      <c r="F3422" s="48" t="s">
        <v>811</v>
      </c>
      <c r="G3422" s="19">
        <v>1002</v>
      </c>
      <c r="H3422" s="19">
        <v>1</v>
      </c>
      <c r="I3422" s="19">
        <v>637.46</v>
      </c>
      <c r="J3422" s="38">
        <v>43040</v>
      </c>
      <c r="K3422" s="19">
        <v>960</v>
      </c>
      <c r="L3422" s="48">
        <f>DAY(Таблица14[[#This Row],[Д/проводки]])</f>
        <v>1</v>
      </c>
      <c r="M3422" s="48">
        <f>MONTH(Таблица14[[#This Row],[Д/проводки]])</f>
        <v>11</v>
      </c>
      <c r="N3422" s="48">
        <f>YEAR(Таблица14[[#This Row],[Д/проводки]])</f>
        <v>2017</v>
      </c>
    </row>
    <row r="3423" spans="1:14" x14ac:dyDescent="0.25">
      <c r="A3423" s="19">
        <v>2146048</v>
      </c>
      <c r="B3423" s="30" t="s">
        <v>2663</v>
      </c>
      <c r="C3423" s="131" t="s">
        <v>3205</v>
      </c>
      <c r="D3423" s="131">
        <v>13</v>
      </c>
      <c r="E3423" s="131" t="s">
        <v>3206</v>
      </c>
      <c r="F3423" s="48" t="s">
        <v>811</v>
      </c>
      <c r="G3423" s="19">
        <v>1002</v>
      </c>
      <c r="H3423" s="19">
        <v>1</v>
      </c>
      <c r="I3423" s="19">
        <v>594.46</v>
      </c>
      <c r="J3423" s="38">
        <v>43040</v>
      </c>
      <c r="K3423" s="19">
        <v>880</v>
      </c>
      <c r="L3423" s="48">
        <f>DAY(Таблица14[[#This Row],[Д/проводки]])</f>
        <v>1</v>
      </c>
      <c r="M3423" s="48">
        <f>MONTH(Таблица14[[#This Row],[Д/проводки]])</f>
        <v>11</v>
      </c>
      <c r="N3423" s="48">
        <f>YEAR(Таблица14[[#This Row],[Д/проводки]])</f>
        <v>2017</v>
      </c>
    </row>
    <row r="3424" spans="1:14" x14ac:dyDescent="0.25">
      <c r="A3424" s="19">
        <v>2146071</v>
      </c>
      <c r="B3424" s="30" t="s">
        <v>2665</v>
      </c>
      <c r="C3424" s="131" t="s">
        <v>927</v>
      </c>
      <c r="D3424" s="131">
        <v>14</v>
      </c>
      <c r="E3424" s="131" t="s">
        <v>2941</v>
      </c>
      <c r="F3424" s="48" t="s">
        <v>811</v>
      </c>
      <c r="G3424" s="19">
        <v>1002</v>
      </c>
      <c r="H3424" s="19">
        <v>10</v>
      </c>
      <c r="I3424" s="19">
        <v>6471.3</v>
      </c>
      <c r="J3424" s="38">
        <v>43040</v>
      </c>
      <c r="K3424" s="19">
        <v>9600</v>
      </c>
      <c r="L3424" s="48">
        <f>DAY(Таблица14[[#This Row],[Д/проводки]])</f>
        <v>1</v>
      </c>
      <c r="M3424" s="48">
        <f>MONTH(Таблица14[[#This Row],[Д/проводки]])</f>
        <v>11</v>
      </c>
      <c r="N3424" s="48">
        <f>YEAR(Таблица14[[#This Row],[Д/проводки]])</f>
        <v>2017</v>
      </c>
    </row>
    <row r="3425" spans="1:14" x14ac:dyDescent="0.25">
      <c r="A3425" s="19">
        <v>661750</v>
      </c>
      <c r="B3425" s="30" t="s">
        <v>1134</v>
      </c>
      <c r="C3425" s="131" t="s">
        <v>904</v>
      </c>
      <c r="D3425" s="131">
        <v>14</v>
      </c>
      <c r="E3425" s="131" t="s">
        <v>2938</v>
      </c>
      <c r="F3425" s="48" t="s">
        <v>810</v>
      </c>
      <c r="G3425" s="19">
        <v>1001</v>
      </c>
      <c r="H3425" s="19">
        <v>4</v>
      </c>
      <c r="I3425" s="19">
        <v>7152.56</v>
      </c>
      <c r="J3425" s="38">
        <v>43041</v>
      </c>
      <c r="K3425" s="19">
        <v>12800</v>
      </c>
      <c r="L3425" s="48">
        <f>DAY(Таблица14[[#This Row],[Д/проводки]])</f>
        <v>2</v>
      </c>
      <c r="M3425" s="48">
        <f>MONTH(Таблица14[[#This Row],[Д/проводки]])</f>
        <v>11</v>
      </c>
      <c r="N3425" s="48">
        <f>YEAR(Таблица14[[#This Row],[Д/проводки]])</f>
        <v>2017</v>
      </c>
    </row>
    <row r="3426" spans="1:14" x14ac:dyDescent="0.25">
      <c r="A3426" s="19">
        <v>2146071</v>
      </c>
      <c r="B3426" s="30" t="s">
        <v>2665</v>
      </c>
      <c r="C3426" s="131" t="s">
        <v>927</v>
      </c>
      <c r="D3426" s="131">
        <v>14</v>
      </c>
      <c r="E3426" s="131" t="s">
        <v>2941</v>
      </c>
      <c r="F3426" s="48" t="s">
        <v>811</v>
      </c>
      <c r="G3426" s="19">
        <v>1001</v>
      </c>
      <c r="H3426" s="19">
        <v>4</v>
      </c>
      <c r="I3426" s="19">
        <v>2637.44</v>
      </c>
      <c r="J3426" s="38">
        <v>43041</v>
      </c>
      <c r="K3426" s="19">
        <v>3840</v>
      </c>
      <c r="L3426" s="48">
        <f>DAY(Таблица14[[#This Row],[Д/проводки]])</f>
        <v>2</v>
      </c>
      <c r="M3426" s="48">
        <f>MONTH(Таблица14[[#This Row],[Д/проводки]])</f>
        <v>11</v>
      </c>
      <c r="N3426" s="48">
        <f>YEAR(Таблица14[[#This Row],[Д/проводки]])</f>
        <v>2017</v>
      </c>
    </row>
    <row r="3427" spans="1:14" x14ac:dyDescent="0.25">
      <c r="A3427" s="19">
        <v>12699149</v>
      </c>
      <c r="B3427" s="30" t="s">
        <v>3218</v>
      </c>
      <c r="C3427" s="131" t="s">
        <v>3218</v>
      </c>
      <c r="D3427" s="131" t="s">
        <v>3218</v>
      </c>
      <c r="E3427" s="131" t="s">
        <v>3218</v>
      </c>
      <c r="F3427" s="131" t="s">
        <v>3218</v>
      </c>
      <c r="G3427" s="19">
        <v>1001</v>
      </c>
      <c r="H3427" s="19">
        <v>1</v>
      </c>
      <c r="I3427" s="19">
        <v>1864.4</v>
      </c>
      <c r="J3427" s="38">
        <v>43041</v>
      </c>
      <c r="K3427" s="19">
        <v>2500</v>
      </c>
      <c r="L3427" s="48">
        <f>DAY(Таблица14[[#This Row],[Д/проводки]])</f>
        <v>2</v>
      </c>
      <c r="M3427" s="48">
        <f>MONTH(Таблица14[[#This Row],[Д/проводки]])</f>
        <v>11</v>
      </c>
      <c r="N3427" s="48">
        <f>YEAR(Таблица14[[#This Row],[Д/проводки]])</f>
        <v>2017</v>
      </c>
    </row>
    <row r="3428" spans="1:14" x14ac:dyDescent="0.25">
      <c r="A3428" s="19">
        <v>12697869</v>
      </c>
      <c r="B3428" s="30" t="s">
        <v>3218</v>
      </c>
      <c r="C3428" s="131" t="s">
        <v>3218</v>
      </c>
      <c r="D3428" s="131" t="s">
        <v>3218</v>
      </c>
      <c r="E3428" s="131" t="s">
        <v>3218</v>
      </c>
      <c r="F3428" s="131" t="s">
        <v>3218</v>
      </c>
      <c r="G3428" s="19">
        <v>1002</v>
      </c>
      <c r="H3428" s="19">
        <v>1</v>
      </c>
      <c r="I3428" s="19">
        <v>2162</v>
      </c>
      <c r="J3428" s="38">
        <v>43041</v>
      </c>
      <c r="K3428" s="19">
        <v>3500</v>
      </c>
      <c r="L3428" s="48">
        <f>DAY(Таблица14[[#This Row],[Д/проводки]])</f>
        <v>2</v>
      </c>
      <c r="M3428" s="48">
        <f>MONTH(Таблица14[[#This Row],[Д/проводки]])</f>
        <v>11</v>
      </c>
      <c r="N3428" s="48">
        <f>YEAR(Таблица14[[#This Row],[Д/проводки]])</f>
        <v>2017</v>
      </c>
    </row>
    <row r="3429" spans="1:14" x14ac:dyDescent="0.25">
      <c r="A3429" s="19">
        <v>2146049</v>
      </c>
      <c r="B3429" s="30" t="s">
        <v>2710</v>
      </c>
      <c r="C3429" s="131" t="s">
        <v>3129</v>
      </c>
      <c r="D3429" s="131">
        <v>13</v>
      </c>
      <c r="E3429" s="131" t="s">
        <v>3206</v>
      </c>
      <c r="F3429" s="48" t="s">
        <v>811</v>
      </c>
      <c r="G3429" s="19">
        <v>1001</v>
      </c>
      <c r="H3429" s="19">
        <v>4</v>
      </c>
      <c r="I3429" s="19">
        <v>2386.2399999999998</v>
      </c>
      <c r="J3429" s="38">
        <v>43042</v>
      </c>
      <c r="K3429" s="19">
        <v>3520</v>
      </c>
      <c r="L3429" s="48">
        <f>DAY(Таблица14[[#This Row],[Д/проводки]])</f>
        <v>3</v>
      </c>
      <c r="M3429" s="48">
        <f>MONTH(Таблица14[[#This Row],[Д/проводки]])</f>
        <v>11</v>
      </c>
      <c r="N3429" s="48">
        <f>YEAR(Таблица14[[#This Row],[Д/проводки]])</f>
        <v>2017</v>
      </c>
    </row>
    <row r="3430" spans="1:14" x14ac:dyDescent="0.25">
      <c r="A3430" s="19">
        <v>2146076</v>
      </c>
      <c r="B3430" s="30" t="s">
        <v>2669</v>
      </c>
      <c r="C3430" s="131" t="s">
        <v>3219</v>
      </c>
      <c r="D3430" s="131">
        <v>14</v>
      </c>
      <c r="E3430" s="131" t="s">
        <v>3217</v>
      </c>
      <c r="F3430" s="48" t="s">
        <v>811</v>
      </c>
      <c r="G3430" s="19">
        <v>1001</v>
      </c>
      <c r="H3430" s="19">
        <v>4</v>
      </c>
      <c r="I3430" s="19">
        <v>4579.68</v>
      </c>
      <c r="J3430" s="38">
        <v>43042</v>
      </c>
      <c r="K3430" s="19">
        <v>6860</v>
      </c>
      <c r="L3430" s="48">
        <f>DAY(Таблица14[[#This Row],[Д/проводки]])</f>
        <v>3</v>
      </c>
      <c r="M3430" s="48">
        <f>MONTH(Таблица14[[#This Row],[Д/проводки]])</f>
        <v>11</v>
      </c>
      <c r="N3430" s="48">
        <f>YEAR(Таблица14[[#This Row],[Д/проводки]])</f>
        <v>2017</v>
      </c>
    </row>
    <row r="3431" spans="1:14" x14ac:dyDescent="0.25">
      <c r="A3431" s="19">
        <v>2146080</v>
      </c>
      <c r="B3431" s="30" t="s">
        <v>2673</v>
      </c>
      <c r="C3431" s="131" t="s">
        <v>2954</v>
      </c>
      <c r="D3431" s="131">
        <v>15</v>
      </c>
      <c r="E3431" s="131" t="s">
        <v>2937</v>
      </c>
      <c r="F3431" s="48" t="s">
        <v>811</v>
      </c>
      <c r="G3431" s="19">
        <v>1001</v>
      </c>
      <c r="H3431" s="19">
        <v>4</v>
      </c>
      <c r="I3431" s="19">
        <v>4296.8</v>
      </c>
      <c r="J3431" s="38">
        <v>43042</v>
      </c>
      <c r="K3431" s="19">
        <v>6428</v>
      </c>
      <c r="L3431" s="48">
        <f>DAY(Таблица14[[#This Row],[Д/проводки]])</f>
        <v>3</v>
      </c>
      <c r="M3431" s="48">
        <f>MONTH(Таблица14[[#This Row],[Д/проводки]])</f>
        <v>11</v>
      </c>
      <c r="N3431" s="48">
        <f>YEAR(Таблица14[[#This Row],[Д/проводки]])</f>
        <v>2017</v>
      </c>
    </row>
    <row r="3432" spans="1:14" x14ac:dyDescent="0.25">
      <c r="A3432" s="19">
        <v>2146049</v>
      </c>
      <c r="B3432" s="30" t="s">
        <v>2710</v>
      </c>
      <c r="C3432" s="131" t="s">
        <v>3129</v>
      </c>
      <c r="D3432" s="131">
        <v>13</v>
      </c>
      <c r="E3432" s="131" t="s">
        <v>3206</v>
      </c>
      <c r="F3432" s="48" t="s">
        <v>811</v>
      </c>
      <c r="G3432" s="19">
        <v>1002</v>
      </c>
      <c r="H3432" s="19">
        <v>8</v>
      </c>
      <c r="I3432" s="19">
        <v>4780.72</v>
      </c>
      <c r="J3432" s="38">
        <v>43042</v>
      </c>
      <c r="K3432" s="19">
        <v>7040</v>
      </c>
      <c r="L3432" s="48">
        <f>DAY(Таблица14[[#This Row],[Д/проводки]])</f>
        <v>3</v>
      </c>
      <c r="M3432" s="48">
        <f>MONTH(Таблица14[[#This Row],[Д/проводки]])</f>
        <v>11</v>
      </c>
      <c r="N3432" s="48">
        <f>YEAR(Таблица14[[#This Row],[Д/проводки]])</f>
        <v>2017</v>
      </c>
    </row>
    <row r="3433" spans="1:14" x14ac:dyDescent="0.25">
      <c r="A3433" s="19">
        <v>2146071</v>
      </c>
      <c r="B3433" s="30" t="s">
        <v>2665</v>
      </c>
      <c r="C3433" s="131" t="s">
        <v>927</v>
      </c>
      <c r="D3433" s="131">
        <v>14</v>
      </c>
      <c r="E3433" s="131" t="s">
        <v>2941</v>
      </c>
      <c r="F3433" s="48" t="s">
        <v>811</v>
      </c>
      <c r="G3433" s="19">
        <v>1002</v>
      </c>
      <c r="H3433" s="19">
        <v>5</v>
      </c>
      <c r="I3433" s="19">
        <v>3235.65</v>
      </c>
      <c r="J3433" s="38">
        <v>43042</v>
      </c>
      <c r="K3433" s="19">
        <v>4800</v>
      </c>
      <c r="L3433" s="48">
        <f>DAY(Таблица14[[#This Row],[Д/проводки]])</f>
        <v>3</v>
      </c>
      <c r="M3433" s="48">
        <f>MONTH(Таблица14[[#This Row],[Д/проводки]])</f>
        <v>11</v>
      </c>
      <c r="N3433" s="48">
        <f>YEAR(Таблица14[[#This Row],[Д/проводки]])</f>
        <v>2017</v>
      </c>
    </row>
    <row r="3434" spans="1:14" x14ac:dyDescent="0.25">
      <c r="A3434" s="19">
        <v>2164790</v>
      </c>
      <c r="B3434" s="30" t="s">
        <v>2851</v>
      </c>
      <c r="C3434" s="131" t="s">
        <v>2634</v>
      </c>
      <c r="D3434" s="131">
        <v>16</v>
      </c>
      <c r="E3434" s="131" t="s">
        <v>2964</v>
      </c>
      <c r="F3434" s="48" t="s">
        <v>811</v>
      </c>
      <c r="G3434" s="19">
        <v>1002</v>
      </c>
      <c r="H3434" s="19">
        <v>4</v>
      </c>
      <c r="I3434" s="19">
        <v>4915.24</v>
      </c>
      <c r="J3434" s="38">
        <v>43042</v>
      </c>
      <c r="K3434" s="19">
        <v>7320</v>
      </c>
      <c r="L3434" s="48">
        <f>DAY(Таблица14[[#This Row],[Д/проводки]])</f>
        <v>3</v>
      </c>
      <c r="M3434" s="48">
        <f>MONTH(Таблица14[[#This Row],[Д/проводки]])</f>
        <v>11</v>
      </c>
      <c r="N3434" s="48">
        <f>YEAR(Таблица14[[#This Row],[Д/проводки]])</f>
        <v>2017</v>
      </c>
    </row>
    <row r="3435" spans="1:14" x14ac:dyDescent="0.25">
      <c r="A3435" s="19">
        <v>12701731</v>
      </c>
      <c r="B3435" s="30" t="s">
        <v>3218</v>
      </c>
      <c r="C3435" s="131" t="s">
        <v>3218</v>
      </c>
      <c r="D3435" s="131" t="s">
        <v>3218</v>
      </c>
      <c r="E3435" s="131" t="s">
        <v>3218</v>
      </c>
      <c r="F3435" s="131" t="s">
        <v>3218</v>
      </c>
      <c r="G3435" s="19">
        <v>1002</v>
      </c>
      <c r="H3435" s="19">
        <v>4</v>
      </c>
      <c r="I3435" s="19">
        <v>0</v>
      </c>
      <c r="J3435" s="38">
        <v>43042</v>
      </c>
      <c r="K3435" s="19">
        <v>24001.360000000001</v>
      </c>
      <c r="L3435" s="48">
        <f>DAY(Таблица14[[#This Row],[Д/проводки]])</f>
        <v>3</v>
      </c>
      <c r="M3435" s="48">
        <f>MONTH(Таблица14[[#This Row],[Д/проводки]])</f>
        <v>11</v>
      </c>
      <c r="N3435" s="48">
        <f>YEAR(Таблица14[[#This Row],[Д/проводки]])</f>
        <v>2017</v>
      </c>
    </row>
    <row r="3436" spans="1:14" x14ac:dyDescent="0.25">
      <c r="A3436" s="19">
        <v>487232</v>
      </c>
      <c r="B3436" s="30" t="s">
        <v>921</v>
      </c>
      <c r="C3436" s="131" t="s">
        <v>3133</v>
      </c>
      <c r="D3436" s="131">
        <v>13</v>
      </c>
      <c r="E3436" s="131" t="s">
        <v>3206</v>
      </c>
      <c r="F3436" s="48" t="s">
        <v>811</v>
      </c>
      <c r="G3436" s="19">
        <v>1001</v>
      </c>
      <c r="H3436" s="19">
        <v>2</v>
      </c>
      <c r="I3436" s="19">
        <v>1053.58</v>
      </c>
      <c r="J3436" s="38">
        <v>43043</v>
      </c>
      <c r="K3436" s="19">
        <v>1760</v>
      </c>
      <c r="L3436" s="48">
        <f>DAY(Таблица14[[#This Row],[Д/проводки]])</f>
        <v>4</v>
      </c>
      <c r="M3436" s="48">
        <f>MONTH(Таблица14[[#This Row],[Д/проводки]])</f>
        <v>11</v>
      </c>
      <c r="N3436" s="48">
        <f>YEAR(Таблица14[[#This Row],[Д/проводки]])</f>
        <v>2017</v>
      </c>
    </row>
    <row r="3437" spans="1:14" x14ac:dyDescent="0.25">
      <c r="A3437" s="19">
        <v>661571</v>
      </c>
      <c r="B3437" s="30" t="s">
        <v>465</v>
      </c>
      <c r="C3437" s="131" t="s">
        <v>3151</v>
      </c>
      <c r="D3437" s="131">
        <v>16</v>
      </c>
      <c r="E3437" s="131" t="s">
        <v>2974</v>
      </c>
      <c r="F3437" s="48" t="s">
        <v>810</v>
      </c>
      <c r="G3437" s="19">
        <v>1001</v>
      </c>
      <c r="H3437" s="19">
        <v>4</v>
      </c>
      <c r="I3437" s="19">
        <v>10000</v>
      </c>
      <c r="J3437" s="38">
        <v>43043</v>
      </c>
      <c r="K3437" s="19">
        <v>17800</v>
      </c>
      <c r="L3437" s="48">
        <f>DAY(Таблица14[[#This Row],[Д/проводки]])</f>
        <v>4</v>
      </c>
      <c r="M3437" s="48">
        <f>MONTH(Таблица14[[#This Row],[Д/проводки]])</f>
        <v>11</v>
      </c>
      <c r="N3437" s="48">
        <f>YEAR(Таблица14[[#This Row],[Д/проводки]])</f>
        <v>2017</v>
      </c>
    </row>
    <row r="3438" spans="1:14" x14ac:dyDescent="0.25">
      <c r="A3438" s="19">
        <v>2039150</v>
      </c>
      <c r="B3438" s="30" t="s">
        <v>864</v>
      </c>
      <c r="C3438" s="131" t="s">
        <v>2940</v>
      </c>
      <c r="D3438" s="131">
        <v>15</v>
      </c>
      <c r="E3438" s="131" t="s">
        <v>2937</v>
      </c>
      <c r="F3438" s="48" t="s">
        <v>811</v>
      </c>
      <c r="G3438" s="19">
        <v>1001</v>
      </c>
      <c r="H3438" s="19">
        <v>8</v>
      </c>
      <c r="I3438" s="19">
        <v>7885.92</v>
      </c>
      <c r="J3438" s="38">
        <v>43043</v>
      </c>
      <c r="K3438" s="19">
        <v>12080</v>
      </c>
      <c r="L3438" s="48">
        <f>DAY(Таблица14[[#This Row],[Д/проводки]])</f>
        <v>4</v>
      </c>
      <c r="M3438" s="48">
        <f>MONTH(Таблица14[[#This Row],[Д/проводки]])</f>
        <v>11</v>
      </c>
      <c r="N3438" s="48">
        <f>YEAR(Таблица14[[#This Row],[Д/проводки]])</f>
        <v>2017</v>
      </c>
    </row>
    <row r="3439" spans="1:14" x14ac:dyDescent="0.25">
      <c r="A3439" s="19">
        <v>2146071</v>
      </c>
      <c r="B3439" s="30" t="s">
        <v>2665</v>
      </c>
      <c r="C3439" s="131" t="s">
        <v>927</v>
      </c>
      <c r="D3439" s="131">
        <v>14</v>
      </c>
      <c r="E3439" s="131" t="s">
        <v>2941</v>
      </c>
      <c r="F3439" s="48" t="s">
        <v>811</v>
      </c>
      <c r="G3439" s="19">
        <v>1001</v>
      </c>
      <c r="H3439" s="19">
        <v>8</v>
      </c>
      <c r="I3439" s="19">
        <v>5274.88</v>
      </c>
      <c r="J3439" s="38">
        <v>43043</v>
      </c>
      <c r="K3439" s="19">
        <v>7680</v>
      </c>
      <c r="L3439" s="48">
        <f>DAY(Таблица14[[#This Row],[Д/проводки]])</f>
        <v>4</v>
      </c>
      <c r="M3439" s="48">
        <f>MONTH(Таблица14[[#This Row],[Д/проводки]])</f>
        <v>11</v>
      </c>
      <c r="N3439" s="48">
        <f>YEAR(Таблица14[[#This Row],[Д/проводки]])</f>
        <v>2017</v>
      </c>
    </row>
    <row r="3440" spans="1:14" x14ac:dyDescent="0.25">
      <c r="A3440" s="19">
        <v>662402</v>
      </c>
      <c r="B3440" s="30" t="s">
        <v>585</v>
      </c>
      <c r="C3440" s="131" t="s">
        <v>962</v>
      </c>
      <c r="D3440" s="131">
        <v>16</v>
      </c>
      <c r="E3440" s="131" t="s">
        <v>2950</v>
      </c>
      <c r="F3440" s="48" t="s">
        <v>810</v>
      </c>
      <c r="G3440" s="19">
        <v>1002</v>
      </c>
      <c r="H3440" s="19">
        <v>4</v>
      </c>
      <c r="I3440" s="19">
        <v>10000</v>
      </c>
      <c r="J3440" s="38">
        <v>43043</v>
      </c>
      <c r="K3440" s="19">
        <v>17800</v>
      </c>
      <c r="L3440" s="48">
        <f>DAY(Таблица14[[#This Row],[Д/проводки]])</f>
        <v>4</v>
      </c>
      <c r="M3440" s="48">
        <f>MONTH(Таблица14[[#This Row],[Д/проводки]])</f>
        <v>11</v>
      </c>
      <c r="N3440" s="48">
        <f>YEAR(Таблица14[[#This Row],[Д/проводки]])</f>
        <v>2017</v>
      </c>
    </row>
    <row r="3441" spans="1:14" x14ac:dyDescent="0.25">
      <c r="A3441" s="19">
        <v>2134251</v>
      </c>
      <c r="B3441" s="30" t="s">
        <v>2601</v>
      </c>
      <c r="C3441" s="131" t="s">
        <v>877</v>
      </c>
      <c r="D3441" s="131">
        <v>16</v>
      </c>
      <c r="E3441" s="131" t="s">
        <v>2950</v>
      </c>
      <c r="F3441" s="48" t="s">
        <v>810</v>
      </c>
      <c r="G3441" s="19">
        <v>1002</v>
      </c>
      <c r="H3441" s="19">
        <v>4</v>
      </c>
      <c r="I3441" s="19">
        <v>10000</v>
      </c>
      <c r="J3441" s="38">
        <v>43043</v>
      </c>
      <c r="K3441" s="19">
        <v>17800</v>
      </c>
      <c r="L3441" s="48">
        <f>DAY(Таблица14[[#This Row],[Д/проводки]])</f>
        <v>4</v>
      </c>
      <c r="M3441" s="48">
        <f>MONTH(Таблица14[[#This Row],[Д/проводки]])</f>
        <v>11</v>
      </c>
      <c r="N3441" s="48">
        <f>YEAR(Таблица14[[#This Row],[Д/проводки]])</f>
        <v>2017</v>
      </c>
    </row>
    <row r="3442" spans="1:14" x14ac:dyDescent="0.25">
      <c r="A3442" s="19">
        <v>2146048</v>
      </c>
      <c r="B3442" s="30" t="s">
        <v>2663</v>
      </c>
      <c r="C3442" s="131" t="s">
        <v>3205</v>
      </c>
      <c r="D3442" s="131">
        <v>13</v>
      </c>
      <c r="E3442" s="131" t="s">
        <v>3206</v>
      </c>
      <c r="F3442" s="48" t="s">
        <v>811</v>
      </c>
      <c r="G3442" s="19">
        <v>1002</v>
      </c>
      <c r="H3442" s="19">
        <v>8</v>
      </c>
      <c r="I3442" s="19">
        <v>4755.68</v>
      </c>
      <c r="J3442" s="38">
        <v>43043</v>
      </c>
      <c r="K3442" s="19">
        <v>7040</v>
      </c>
      <c r="L3442" s="48">
        <f>DAY(Таблица14[[#This Row],[Д/проводки]])</f>
        <v>4</v>
      </c>
      <c r="M3442" s="48">
        <f>MONTH(Таблица14[[#This Row],[Д/проводки]])</f>
        <v>11</v>
      </c>
      <c r="N3442" s="48">
        <f>YEAR(Таблица14[[#This Row],[Д/проводки]])</f>
        <v>2017</v>
      </c>
    </row>
    <row r="3443" spans="1:14" x14ac:dyDescent="0.25">
      <c r="A3443" s="19">
        <v>2146049</v>
      </c>
      <c r="B3443" s="30" t="s">
        <v>2710</v>
      </c>
      <c r="C3443" s="131" t="s">
        <v>3129</v>
      </c>
      <c r="D3443" s="131">
        <v>13</v>
      </c>
      <c r="E3443" s="131" t="s">
        <v>3206</v>
      </c>
      <c r="F3443" s="48" t="s">
        <v>811</v>
      </c>
      <c r="G3443" s="19">
        <v>1002</v>
      </c>
      <c r="H3443" s="19">
        <v>10</v>
      </c>
      <c r="I3443" s="19">
        <v>5975.9</v>
      </c>
      <c r="J3443" s="38">
        <v>43043</v>
      </c>
      <c r="K3443" s="19">
        <v>8800</v>
      </c>
      <c r="L3443" s="48">
        <f>DAY(Таблица14[[#This Row],[Д/проводки]])</f>
        <v>4</v>
      </c>
      <c r="M3443" s="48">
        <f>MONTH(Таблица14[[#This Row],[Д/проводки]])</f>
        <v>11</v>
      </c>
      <c r="N3443" s="48">
        <f>YEAR(Таблица14[[#This Row],[Д/проводки]])</f>
        <v>2017</v>
      </c>
    </row>
    <row r="3444" spans="1:14" x14ac:dyDescent="0.25">
      <c r="A3444" s="19">
        <v>2146071</v>
      </c>
      <c r="B3444" s="30" t="s">
        <v>2665</v>
      </c>
      <c r="C3444" s="131" t="s">
        <v>927</v>
      </c>
      <c r="D3444" s="131">
        <v>14</v>
      </c>
      <c r="E3444" s="131" t="s">
        <v>2941</v>
      </c>
      <c r="F3444" s="48" t="s">
        <v>811</v>
      </c>
      <c r="G3444" s="19">
        <v>1002</v>
      </c>
      <c r="H3444" s="19">
        <v>4</v>
      </c>
      <c r="I3444" s="19">
        <v>2588.52</v>
      </c>
      <c r="J3444" s="38">
        <v>43043</v>
      </c>
      <c r="K3444" s="19">
        <v>3840</v>
      </c>
      <c r="L3444" s="48">
        <f>DAY(Таблица14[[#This Row],[Д/проводки]])</f>
        <v>4</v>
      </c>
      <c r="M3444" s="48">
        <f>MONTH(Таблица14[[#This Row],[Д/проводки]])</f>
        <v>11</v>
      </c>
      <c r="N3444" s="48">
        <f>YEAR(Таблица14[[#This Row],[Д/проводки]])</f>
        <v>2017</v>
      </c>
    </row>
    <row r="3445" spans="1:14" x14ac:dyDescent="0.25">
      <c r="A3445" s="19">
        <v>2146080</v>
      </c>
      <c r="B3445" s="30" t="s">
        <v>2673</v>
      </c>
      <c r="C3445" s="131" t="s">
        <v>2954</v>
      </c>
      <c r="D3445" s="131">
        <v>15</v>
      </c>
      <c r="E3445" s="131" t="s">
        <v>2937</v>
      </c>
      <c r="F3445" s="48" t="s">
        <v>811</v>
      </c>
      <c r="G3445" s="19">
        <v>1002</v>
      </c>
      <c r="H3445" s="19">
        <v>1</v>
      </c>
      <c r="I3445" s="19">
        <v>1084.75</v>
      </c>
      <c r="J3445" s="38">
        <v>43043</v>
      </c>
      <c r="K3445" s="19">
        <v>1607</v>
      </c>
      <c r="L3445" s="48">
        <f>DAY(Таблица14[[#This Row],[Д/проводки]])</f>
        <v>4</v>
      </c>
      <c r="M3445" s="48">
        <f>MONTH(Таблица14[[#This Row],[Д/проводки]])</f>
        <v>11</v>
      </c>
      <c r="N3445" s="48">
        <f>YEAR(Таблица14[[#This Row],[Д/проводки]])</f>
        <v>2017</v>
      </c>
    </row>
    <row r="3446" spans="1:14" x14ac:dyDescent="0.25">
      <c r="A3446" s="19">
        <v>12690680</v>
      </c>
      <c r="B3446" s="30" t="s">
        <v>3218</v>
      </c>
      <c r="C3446" s="131" t="s">
        <v>3218</v>
      </c>
      <c r="D3446" s="131" t="s">
        <v>3218</v>
      </c>
      <c r="E3446" s="131" t="s">
        <v>3218</v>
      </c>
      <c r="F3446" s="131" t="s">
        <v>3218</v>
      </c>
      <c r="G3446" s="19">
        <v>1002</v>
      </c>
      <c r="H3446" s="19">
        <v>4</v>
      </c>
      <c r="I3446" s="19">
        <v>4623.6000000000004</v>
      </c>
      <c r="J3446" s="38">
        <v>43043</v>
      </c>
      <c r="K3446" s="19">
        <v>7472</v>
      </c>
      <c r="L3446" s="48">
        <f>DAY(Таблица14[[#This Row],[Д/проводки]])</f>
        <v>4</v>
      </c>
      <c r="M3446" s="48">
        <f>MONTH(Таблица14[[#This Row],[Д/проводки]])</f>
        <v>11</v>
      </c>
      <c r="N3446" s="48">
        <f>YEAR(Таблица14[[#This Row],[Д/проводки]])</f>
        <v>2017</v>
      </c>
    </row>
    <row r="3447" spans="1:14" x14ac:dyDescent="0.25">
      <c r="A3447" s="19">
        <v>2146070</v>
      </c>
      <c r="B3447" s="30" t="s">
        <v>2664</v>
      </c>
      <c r="C3447" s="131" t="s">
        <v>899</v>
      </c>
      <c r="D3447" s="131">
        <v>14</v>
      </c>
      <c r="E3447" s="131" t="s">
        <v>2938</v>
      </c>
      <c r="F3447" s="48" t="s">
        <v>811</v>
      </c>
      <c r="G3447" s="19">
        <v>1001</v>
      </c>
      <c r="H3447" s="19">
        <v>4</v>
      </c>
      <c r="I3447" s="19">
        <v>3908.48</v>
      </c>
      <c r="J3447" s="38">
        <v>43044</v>
      </c>
      <c r="K3447" s="19">
        <v>5880</v>
      </c>
      <c r="L3447" s="48">
        <f>DAY(Таблица14[[#This Row],[Д/проводки]])</f>
        <v>5</v>
      </c>
      <c r="M3447" s="48">
        <f>MONTH(Таблица14[[#This Row],[Д/проводки]])</f>
        <v>11</v>
      </c>
      <c r="N3447" s="48">
        <f>YEAR(Таблица14[[#This Row],[Д/проводки]])</f>
        <v>2017</v>
      </c>
    </row>
    <row r="3448" spans="1:14" x14ac:dyDescent="0.25">
      <c r="A3448" s="19">
        <v>938155</v>
      </c>
      <c r="B3448" s="30" t="s">
        <v>973</v>
      </c>
      <c r="C3448" s="131" t="s">
        <v>3131</v>
      </c>
      <c r="D3448" s="131">
        <v>15</v>
      </c>
      <c r="E3448" s="131" t="s">
        <v>2949</v>
      </c>
      <c r="F3448" s="48" t="s">
        <v>811</v>
      </c>
      <c r="G3448" s="19">
        <v>1002</v>
      </c>
      <c r="H3448" s="19">
        <v>1</v>
      </c>
      <c r="I3448" s="19">
        <v>1087.95</v>
      </c>
      <c r="J3448" s="38">
        <v>43044</v>
      </c>
      <c r="K3448" s="19">
        <v>1788</v>
      </c>
      <c r="L3448" s="48">
        <f>DAY(Таблица14[[#This Row],[Д/проводки]])</f>
        <v>5</v>
      </c>
      <c r="M3448" s="48">
        <f>MONTH(Таблица14[[#This Row],[Д/проводки]])</f>
        <v>11</v>
      </c>
      <c r="N3448" s="48">
        <f>YEAR(Таблица14[[#This Row],[Д/проводки]])</f>
        <v>2017</v>
      </c>
    </row>
    <row r="3449" spans="1:14" x14ac:dyDescent="0.25">
      <c r="A3449" s="19">
        <v>2039700</v>
      </c>
      <c r="B3449" s="30" t="s">
        <v>1035</v>
      </c>
      <c r="C3449" s="131" t="s">
        <v>2963</v>
      </c>
      <c r="D3449" s="131">
        <v>15</v>
      </c>
      <c r="E3449" s="131" t="s">
        <v>2937</v>
      </c>
      <c r="F3449" s="48" t="s">
        <v>811</v>
      </c>
      <c r="G3449" s="19">
        <v>1002</v>
      </c>
      <c r="H3449" s="19">
        <v>4</v>
      </c>
      <c r="I3449" s="19">
        <v>3920.64</v>
      </c>
      <c r="J3449" s="38">
        <v>43044</v>
      </c>
      <c r="K3449" s="19">
        <v>6280</v>
      </c>
      <c r="L3449" s="48">
        <f>DAY(Таблица14[[#This Row],[Д/проводки]])</f>
        <v>5</v>
      </c>
      <c r="M3449" s="48">
        <f>MONTH(Таблица14[[#This Row],[Д/проводки]])</f>
        <v>11</v>
      </c>
      <c r="N3449" s="48">
        <f>YEAR(Таблица14[[#This Row],[Д/проводки]])</f>
        <v>2017</v>
      </c>
    </row>
    <row r="3450" spans="1:14" x14ac:dyDescent="0.25">
      <c r="A3450" s="19">
        <v>2041416</v>
      </c>
      <c r="B3450" s="30" t="s">
        <v>1068</v>
      </c>
      <c r="C3450" s="131" t="s">
        <v>2940</v>
      </c>
      <c r="D3450" s="131">
        <v>15</v>
      </c>
      <c r="E3450" s="131" t="s">
        <v>2937</v>
      </c>
      <c r="F3450" s="48" t="s">
        <v>810</v>
      </c>
      <c r="G3450" s="19">
        <v>1002</v>
      </c>
      <c r="H3450" s="19">
        <v>4</v>
      </c>
      <c r="I3450" s="19">
        <v>9134.9500000000007</v>
      </c>
      <c r="J3450" s="38">
        <v>43044</v>
      </c>
      <c r="K3450" s="19">
        <v>15400</v>
      </c>
      <c r="L3450" s="48">
        <f>DAY(Таблица14[[#This Row],[Д/проводки]])</f>
        <v>5</v>
      </c>
      <c r="M3450" s="48">
        <f>MONTH(Таблица14[[#This Row],[Д/проводки]])</f>
        <v>11</v>
      </c>
      <c r="N3450" s="48">
        <f>YEAR(Таблица14[[#This Row],[Д/проводки]])</f>
        <v>2017</v>
      </c>
    </row>
    <row r="3451" spans="1:14" x14ac:dyDescent="0.25">
      <c r="A3451" s="19">
        <v>2146048</v>
      </c>
      <c r="B3451" s="30" t="s">
        <v>2663</v>
      </c>
      <c r="C3451" s="131" t="s">
        <v>3205</v>
      </c>
      <c r="D3451" s="131">
        <v>13</v>
      </c>
      <c r="E3451" s="131" t="s">
        <v>3206</v>
      </c>
      <c r="F3451" s="48" t="s">
        <v>811</v>
      </c>
      <c r="G3451" s="19">
        <v>1002</v>
      </c>
      <c r="H3451" s="19">
        <v>4</v>
      </c>
      <c r="I3451" s="19">
        <v>2377.84</v>
      </c>
      <c r="J3451" s="38">
        <v>43044</v>
      </c>
      <c r="K3451" s="19">
        <v>3520</v>
      </c>
      <c r="L3451" s="48">
        <f>DAY(Таблица14[[#This Row],[Д/проводки]])</f>
        <v>5</v>
      </c>
      <c r="M3451" s="48">
        <f>MONTH(Таблица14[[#This Row],[Д/проводки]])</f>
        <v>11</v>
      </c>
      <c r="N3451" s="48">
        <f>YEAR(Таблица14[[#This Row],[Д/проводки]])</f>
        <v>2017</v>
      </c>
    </row>
    <row r="3452" spans="1:14" x14ac:dyDescent="0.25">
      <c r="A3452" s="19">
        <v>2146049</v>
      </c>
      <c r="B3452" s="30" t="s">
        <v>2710</v>
      </c>
      <c r="C3452" s="131" t="s">
        <v>3129</v>
      </c>
      <c r="D3452" s="131">
        <v>13</v>
      </c>
      <c r="E3452" s="131" t="s">
        <v>3206</v>
      </c>
      <c r="F3452" s="48" t="s">
        <v>811</v>
      </c>
      <c r="G3452" s="19">
        <v>1002</v>
      </c>
      <c r="H3452" s="19">
        <v>6</v>
      </c>
      <c r="I3452" s="19">
        <v>3585.54</v>
      </c>
      <c r="J3452" s="38">
        <v>43044</v>
      </c>
      <c r="K3452" s="19">
        <v>5280</v>
      </c>
      <c r="L3452" s="48">
        <f>DAY(Таблица14[[#This Row],[Д/проводки]])</f>
        <v>5</v>
      </c>
      <c r="M3452" s="48">
        <f>MONTH(Таблица14[[#This Row],[Д/проводки]])</f>
        <v>11</v>
      </c>
      <c r="N3452" s="48">
        <f>YEAR(Таблица14[[#This Row],[Д/проводки]])</f>
        <v>2017</v>
      </c>
    </row>
    <row r="3453" spans="1:14" x14ac:dyDescent="0.25">
      <c r="A3453" s="19">
        <v>2146071</v>
      </c>
      <c r="B3453" s="30" t="s">
        <v>2665</v>
      </c>
      <c r="C3453" s="131" t="s">
        <v>927</v>
      </c>
      <c r="D3453" s="131">
        <v>14</v>
      </c>
      <c r="E3453" s="131" t="s">
        <v>2941</v>
      </c>
      <c r="F3453" s="48" t="s">
        <v>811</v>
      </c>
      <c r="G3453" s="19">
        <v>1001</v>
      </c>
      <c r="H3453" s="19">
        <v>3</v>
      </c>
      <c r="I3453" s="19">
        <v>1978.08</v>
      </c>
      <c r="J3453" s="38">
        <v>43045</v>
      </c>
      <c r="K3453" s="19">
        <v>2880</v>
      </c>
      <c r="L3453" s="48">
        <f>DAY(Таблица14[[#This Row],[Д/проводки]])</f>
        <v>6</v>
      </c>
      <c r="M3453" s="48">
        <f>MONTH(Таблица14[[#This Row],[Д/проводки]])</f>
        <v>11</v>
      </c>
      <c r="N3453" s="48">
        <f>YEAR(Таблица14[[#This Row],[Д/проводки]])</f>
        <v>2017</v>
      </c>
    </row>
    <row r="3454" spans="1:14" x14ac:dyDescent="0.25">
      <c r="A3454" s="19">
        <v>2146070</v>
      </c>
      <c r="B3454" s="30" t="s">
        <v>2664</v>
      </c>
      <c r="C3454" s="131" t="s">
        <v>899</v>
      </c>
      <c r="D3454" s="131">
        <v>14</v>
      </c>
      <c r="E3454" s="131" t="s">
        <v>2938</v>
      </c>
      <c r="F3454" s="48" t="s">
        <v>811</v>
      </c>
      <c r="G3454" s="19">
        <v>1002</v>
      </c>
      <c r="H3454" s="19">
        <v>2</v>
      </c>
      <c r="I3454" s="19">
        <v>1954.24</v>
      </c>
      <c r="J3454" s="38">
        <v>43045</v>
      </c>
      <c r="K3454" s="19">
        <v>2940</v>
      </c>
      <c r="L3454" s="48">
        <f>DAY(Таблица14[[#This Row],[Д/проводки]])</f>
        <v>6</v>
      </c>
      <c r="M3454" s="48">
        <f>MONTH(Таблица14[[#This Row],[Д/проводки]])</f>
        <v>11</v>
      </c>
      <c r="N3454" s="48">
        <f>YEAR(Таблица14[[#This Row],[Д/проводки]])</f>
        <v>2017</v>
      </c>
    </row>
    <row r="3455" spans="1:14" x14ac:dyDescent="0.25">
      <c r="A3455" s="19">
        <v>2146071</v>
      </c>
      <c r="B3455" s="30" t="s">
        <v>2665</v>
      </c>
      <c r="C3455" s="131" t="s">
        <v>927</v>
      </c>
      <c r="D3455" s="131">
        <v>14</v>
      </c>
      <c r="E3455" s="131" t="s">
        <v>2941</v>
      </c>
      <c r="F3455" s="48" t="s">
        <v>811</v>
      </c>
      <c r="G3455" s="19">
        <v>1002</v>
      </c>
      <c r="H3455" s="19">
        <v>8</v>
      </c>
      <c r="I3455" s="19">
        <v>5177.04</v>
      </c>
      <c r="J3455" s="38">
        <v>43045</v>
      </c>
      <c r="K3455" s="19">
        <v>7680</v>
      </c>
      <c r="L3455" s="48">
        <f>DAY(Таблица14[[#This Row],[Д/проводки]])</f>
        <v>6</v>
      </c>
      <c r="M3455" s="48">
        <f>MONTH(Таблица14[[#This Row],[Д/проводки]])</f>
        <v>11</v>
      </c>
      <c r="N3455" s="48">
        <f>YEAR(Таблица14[[#This Row],[Д/проводки]])</f>
        <v>2017</v>
      </c>
    </row>
    <row r="3456" spans="1:14" x14ac:dyDescent="0.25">
      <c r="A3456" s="19">
        <v>2146080</v>
      </c>
      <c r="B3456" s="30" t="s">
        <v>2673</v>
      </c>
      <c r="C3456" s="131" t="s">
        <v>2954</v>
      </c>
      <c r="D3456" s="131">
        <v>15</v>
      </c>
      <c r="E3456" s="131" t="s">
        <v>2937</v>
      </c>
      <c r="F3456" s="48" t="s">
        <v>811</v>
      </c>
      <c r="G3456" s="19">
        <v>1002</v>
      </c>
      <c r="H3456" s="19">
        <v>1</v>
      </c>
      <c r="I3456" s="19">
        <v>1084.75</v>
      </c>
      <c r="J3456" s="38">
        <v>43045</v>
      </c>
      <c r="K3456" s="19">
        <v>1607</v>
      </c>
      <c r="L3456" s="48">
        <f>DAY(Таблица14[[#This Row],[Д/проводки]])</f>
        <v>6</v>
      </c>
      <c r="M3456" s="48">
        <f>MONTH(Таблица14[[#This Row],[Д/проводки]])</f>
        <v>11</v>
      </c>
      <c r="N3456" s="48">
        <f>YEAR(Таблица14[[#This Row],[Д/проводки]])</f>
        <v>2017</v>
      </c>
    </row>
    <row r="3457" spans="1:14" x14ac:dyDescent="0.25">
      <c r="A3457" s="19">
        <v>12699578</v>
      </c>
      <c r="B3457" s="30" t="s">
        <v>3218</v>
      </c>
      <c r="C3457" s="131" t="s">
        <v>3218</v>
      </c>
      <c r="D3457" s="131" t="s">
        <v>3218</v>
      </c>
      <c r="E3457" s="131" t="s">
        <v>3218</v>
      </c>
      <c r="F3457" s="131" t="s">
        <v>3218</v>
      </c>
      <c r="G3457" s="19">
        <v>1002</v>
      </c>
      <c r="H3457" s="19">
        <v>2</v>
      </c>
      <c r="I3457" s="19">
        <v>5228.8</v>
      </c>
      <c r="J3457" s="38">
        <v>43045</v>
      </c>
      <c r="K3457" s="19">
        <v>9500</v>
      </c>
      <c r="L3457" s="48">
        <f>DAY(Таблица14[[#This Row],[Д/проводки]])</f>
        <v>6</v>
      </c>
      <c r="M3457" s="48">
        <f>MONTH(Таблица14[[#This Row],[Д/проводки]])</f>
        <v>11</v>
      </c>
      <c r="N3457" s="48">
        <f>YEAR(Таблица14[[#This Row],[Д/проводки]])</f>
        <v>2017</v>
      </c>
    </row>
    <row r="3458" spans="1:14" x14ac:dyDescent="0.25">
      <c r="A3458" s="19">
        <v>2146049</v>
      </c>
      <c r="B3458" s="30" t="s">
        <v>2710</v>
      </c>
      <c r="C3458" s="131" t="s">
        <v>3129</v>
      </c>
      <c r="D3458" s="131">
        <v>13</v>
      </c>
      <c r="E3458" s="131" t="s">
        <v>3206</v>
      </c>
      <c r="F3458" s="48" t="s">
        <v>811</v>
      </c>
      <c r="G3458" s="19">
        <v>1002</v>
      </c>
      <c r="H3458" s="19">
        <v>4</v>
      </c>
      <c r="I3458" s="19">
        <v>2390.36</v>
      </c>
      <c r="J3458" s="38">
        <v>43046</v>
      </c>
      <c r="K3458" s="19">
        <v>3520</v>
      </c>
      <c r="L3458" s="48">
        <f>DAY(Таблица14[[#This Row],[Д/проводки]])</f>
        <v>7</v>
      </c>
      <c r="M3458" s="48">
        <f>MONTH(Таблица14[[#This Row],[Д/проводки]])</f>
        <v>11</v>
      </c>
      <c r="N3458" s="48">
        <f>YEAR(Таблица14[[#This Row],[Д/проводки]])</f>
        <v>2017</v>
      </c>
    </row>
    <row r="3459" spans="1:14" x14ac:dyDescent="0.25">
      <c r="A3459" s="19">
        <v>2146071</v>
      </c>
      <c r="B3459" s="30" t="s">
        <v>2665</v>
      </c>
      <c r="C3459" s="131" t="s">
        <v>927</v>
      </c>
      <c r="D3459" s="131">
        <v>14</v>
      </c>
      <c r="E3459" s="131" t="s">
        <v>2941</v>
      </c>
      <c r="F3459" s="48" t="s">
        <v>811</v>
      </c>
      <c r="G3459" s="19">
        <v>1002</v>
      </c>
      <c r="H3459" s="19">
        <v>4</v>
      </c>
      <c r="I3459" s="19">
        <v>2588.52</v>
      </c>
      <c r="J3459" s="38">
        <v>43046</v>
      </c>
      <c r="K3459" s="19">
        <v>3840</v>
      </c>
      <c r="L3459" s="48">
        <f>DAY(Таблица14[[#This Row],[Д/проводки]])</f>
        <v>7</v>
      </c>
      <c r="M3459" s="48">
        <f>MONTH(Таблица14[[#This Row],[Д/проводки]])</f>
        <v>11</v>
      </c>
      <c r="N3459" s="48">
        <f>YEAR(Таблица14[[#This Row],[Д/проводки]])</f>
        <v>2017</v>
      </c>
    </row>
    <row r="3460" spans="1:14" x14ac:dyDescent="0.25">
      <c r="A3460" s="19">
        <v>487232</v>
      </c>
      <c r="B3460" s="30" t="s">
        <v>921</v>
      </c>
      <c r="C3460" s="131" t="s">
        <v>3133</v>
      </c>
      <c r="D3460" s="131">
        <v>13</v>
      </c>
      <c r="E3460" s="131" t="s">
        <v>3206</v>
      </c>
      <c r="F3460" s="48" t="s">
        <v>811</v>
      </c>
      <c r="G3460" s="19">
        <v>1001</v>
      </c>
      <c r="H3460" s="19">
        <v>4</v>
      </c>
      <c r="I3460" s="19">
        <v>2107.16</v>
      </c>
      <c r="J3460" s="38">
        <v>43047</v>
      </c>
      <c r="K3460" s="19">
        <v>3520</v>
      </c>
      <c r="L3460" s="48">
        <f>DAY(Таблица14[[#This Row],[Д/проводки]])</f>
        <v>8</v>
      </c>
      <c r="M3460" s="48">
        <f>MONTH(Таблица14[[#This Row],[Д/проводки]])</f>
        <v>11</v>
      </c>
      <c r="N3460" s="48">
        <f>YEAR(Таблица14[[#This Row],[Д/проводки]])</f>
        <v>2017</v>
      </c>
    </row>
    <row r="3461" spans="1:14" x14ac:dyDescent="0.25">
      <c r="A3461" s="19">
        <v>661666</v>
      </c>
      <c r="B3461" s="30" t="s">
        <v>2094</v>
      </c>
      <c r="C3461" s="131" t="s">
        <v>2956</v>
      </c>
      <c r="D3461" s="131">
        <v>15</v>
      </c>
      <c r="E3461" s="131" t="s">
        <v>2948</v>
      </c>
      <c r="F3461" s="48" t="s">
        <v>810</v>
      </c>
      <c r="G3461" s="19">
        <v>1001</v>
      </c>
      <c r="H3461" s="19">
        <v>4</v>
      </c>
      <c r="I3461" s="19">
        <v>9101.68</v>
      </c>
      <c r="J3461" s="38">
        <v>43047</v>
      </c>
      <c r="K3461" s="19">
        <v>14600</v>
      </c>
      <c r="L3461" s="48">
        <f>DAY(Таблица14[[#This Row],[Д/проводки]])</f>
        <v>8</v>
      </c>
      <c r="M3461" s="48">
        <f>MONTH(Таблица14[[#This Row],[Д/проводки]])</f>
        <v>11</v>
      </c>
      <c r="N3461" s="48">
        <f>YEAR(Таблица14[[#This Row],[Д/проводки]])</f>
        <v>2017</v>
      </c>
    </row>
    <row r="3462" spans="1:14" x14ac:dyDescent="0.25">
      <c r="A3462" s="19">
        <v>2146071</v>
      </c>
      <c r="B3462" s="30" t="s">
        <v>2665</v>
      </c>
      <c r="C3462" s="131" t="s">
        <v>927</v>
      </c>
      <c r="D3462" s="131">
        <v>14</v>
      </c>
      <c r="E3462" s="131" t="s">
        <v>2941</v>
      </c>
      <c r="F3462" s="48" t="s">
        <v>811</v>
      </c>
      <c r="G3462" s="19">
        <v>1001</v>
      </c>
      <c r="H3462" s="19">
        <v>1</v>
      </c>
      <c r="I3462" s="19">
        <v>659.36</v>
      </c>
      <c r="J3462" s="38">
        <v>43047</v>
      </c>
      <c r="K3462" s="19">
        <v>960</v>
      </c>
      <c r="L3462" s="48">
        <f>DAY(Таблица14[[#This Row],[Д/проводки]])</f>
        <v>8</v>
      </c>
      <c r="M3462" s="48">
        <f>MONTH(Таблица14[[#This Row],[Д/проводки]])</f>
        <v>11</v>
      </c>
      <c r="N3462" s="48">
        <f>YEAR(Таблица14[[#This Row],[Д/проводки]])</f>
        <v>2017</v>
      </c>
    </row>
    <row r="3463" spans="1:14" x14ac:dyDescent="0.25">
      <c r="A3463" s="19">
        <v>2146077</v>
      </c>
      <c r="B3463" s="30" t="s">
        <v>2670</v>
      </c>
      <c r="C3463" s="131" t="s">
        <v>2972</v>
      </c>
      <c r="D3463" s="131">
        <v>15</v>
      </c>
      <c r="E3463" s="131" t="s">
        <v>2971</v>
      </c>
      <c r="F3463" s="48" t="s">
        <v>811</v>
      </c>
      <c r="G3463" s="19">
        <v>1001</v>
      </c>
      <c r="H3463" s="19">
        <v>4</v>
      </c>
      <c r="I3463" s="19">
        <v>3871.2</v>
      </c>
      <c r="J3463" s="38">
        <v>43047</v>
      </c>
      <c r="K3463" s="19">
        <v>5800</v>
      </c>
      <c r="L3463" s="48">
        <f>DAY(Таблица14[[#This Row],[Д/проводки]])</f>
        <v>8</v>
      </c>
      <c r="M3463" s="48">
        <f>MONTH(Таблица14[[#This Row],[Д/проводки]])</f>
        <v>11</v>
      </c>
      <c r="N3463" s="48">
        <f>YEAR(Таблица14[[#This Row],[Д/проводки]])</f>
        <v>2017</v>
      </c>
    </row>
    <row r="3464" spans="1:14" x14ac:dyDescent="0.25">
      <c r="A3464" s="19">
        <v>12689858</v>
      </c>
      <c r="B3464" s="30" t="s">
        <v>3218</v>
      </c>
      <c r="C3464" s="131" t="s">
        <v>3218</v>
      </c>
      <c r="D3464" s="131" t="s">
        <v>3218</v>
      </c>
      <c r="E3464" s="131" t="s">
        <v>3218</v>
      </c>
      <c r="F3464" s="131" t="s">
        <v>3218</v>
      </c>
      <c r="G3464" s="19">
        <v>1002</v>
      </c>
      <c r="H3464" s="19">
        <v>4</v>
      </c>
      <c r="I3464" s="19">
        <v>13559.2</v>
      </c>
      <c r="J3464" s="38">
        <v>43047</v>
      </c>
      <c r="K3464" s="19">
        <v>18560</v>
      </c>
      <c r="L3464" s="48">
        <f>DAY(Таблица14[[#This Row],[Д/проводки]])</f>
        <v>8</v>
      </c>
      <c r="M3464" s="48">
        <f>MONTH(Таблица14[[#This Row],[Д/проводки]])</f>
        <v>11</v>
      </c>
      <c r="N3464" s="48">
        <f>YEAR(Таблица14[[#This Row],[Д/проводки]])</f>
        <v>2017</v>
      </c>
    </row>
    <row r="3465" spans="1:14" x14ac:dyDescent="0.25">
      <c r="A3465" s="19">
        <v>2039704</v>
      </c>
      <c r="B3465" s="30" t="s">
        <v>1041</v>
      </c>
      <c r="C3465" s="131" t="s">
        <v>899</v>
      </c>
      <c r="D3465" s="131">
        <v>14</v>
      </c>
      <c r="E3465" s="131" t="s">
        <v>2938</v>
      </c>
      <c r="F3465" s="48" t="s">
        <v>811</v>
      </c>
      <c r="G3465" s="19">
        <v>1002</v>
      </c>
      <c r="H3465" s="19">
        <v>4</v>
      </c>
      <c r="I3465" s="19">
        <v>3483.72</v>
      </c>
      <c r="J3465" s="38">
        <v>43048</v>
      </c>
      <c r="K3465" s="19">
        <v>5920</v>
      </c>
      <c r="L3465" s="48">
        <f>DAY(Таблица14[[#This Row],[Д/проводки]])</f>
        <v>9</v>
      </c>
      <c r="M3465" s="48">
        <f>MONTH(Таблица14[[#This Row],[Д/проводки]])</f>
        <v>11</v>
      </c>
      <c r="N3465" s="48">
        <f>YEAR(Таблица14[[#This Row],[Д/проводки]])</f>
        <v>2017</v>
      </c>
    </row>
    <row r="3466" spans="1:14" x14ac:dyDescent="0.25">
      <c r="A3466" s="19">
        <v>2146048</v>
      </c>
      <c r="B3466" s="30" t="s">
        <v>2663</v>
      </c>
      <c r="C3466" s="131" t="s">
        <v>3205</v>
      </c>
      <c r="D3466" s="131">
        <v>13</v>
      </c>
      <c r="E3466" s="131" t="s">
        <v>3206</v>
      </c>
      <c r="F3466" s="48" t="s">
        <v>811</v>
      </c>
      <c r="G3466" s="19">
        <v>1002</v>
      </c>
      <c r="H3466" s="19">
        <v>2</v>
      </c>
      <c r="I3466" s="19">
        <v>1188.92</v>
      </c>
      <c r="J3466" s="38">
        <v>43048</v>
      </c>
      <c r="K3466" s="19">
        <v>1760</v>
      </c>
      <c r="L3466" s="48">
        <f>DAY(Таблица14[[#This Row],[Д/проводки]])</f>
        <v>9</v>
      </c>
      <c r="M3466" s="48">
        <f>MONTH(Таблица14[[#This Row],[Д/проводки]])</f>
        <v>11</v>
      </c>
      <c r="N3466" s="48">
        <f>YEAR(Таблица14[[#This Row],[Д/проводки]])</f>
        <v>2017</v>
      </c>
    </row>
    <row r="3467" spans="1:14" x14ac:dyDescent="0.25">
      <c r="A3467" s="19">
        <v>2146071</v>
      </c>
      <c r="B3467" s="30" t="s">
        <v>2665</v>
      </c>
      <c r="C3467" s="131" t="s">
        <v>927</v>
      </c>
      <c r="D3467" s="131">
        <v>14</v>
      </c>
      <c r="E3467" s="131" t="s">
        <v>2941</v>
      </c>
      <c r="F3467" s="48" t="s">
        <v>811</v>
      </c>
      <c r="G3467" s="19">
        <v>1002</v>
      </c>
      <c r="H3467" s="19">
        <v>4</v>
      </c>
      <c r="I3467" s="19">
        <v>2588.52</v>
      </c>
      <c r="J3467" s="38">
        <v>43048</v>
      </c>
      <c r="K3467" s="19">
        <v>3840</v>
      </c>
      <c r="L3467" s="48">
        <f>DAY(Таблица14[[#This Row],[Д/проводки]])</f>
        <v>9</v>
      </c>
      <c r="M3467" s="48">
        <f>MONTH(Таблица14[[#This Row],[Д/проводки]])</f>
        <v>11</v>
      </c>
      <c r="N3467" s="48">
        <f>YEAR(Таблица14[[#This Row],[Д/проводки]])</f>
        <v>2017</v>
      </c>
    </row>
    <row r="3468" spans="1:14" x14ac:dyDescent="0.25">
      <c r="A3468" s="19">
        <v>895248</v>
      </c>
      <c r="B3468" s="30" t="s">
        <v>902</v>
      </c>
      <c r="C3468" s="131" t="s">
        <v>899</v>
      </c>
      <c r="D3468" s="131">
        <v>14</v>
      </c>
      <c r="E3468" s="131" t="s">
        <v>2938</v>
      </c>
      <c r="F3468" s="48" t="s">
        <v>811</v>
      </c>
      <c r="G3468" s="19">
        <v>1002</v>
      </c>
      <c r="H3468" s="19">
        <v>2</v>
      </c>
      <c r="I3468" s="19">
        <v>1796.96</v>
      </c>
      <c r="J3468" s="38">
        <v>43049</v>
      </c>
      <c r="K3468" s="19">
        <v>2650</v>
      </c>
      <c r="L3468" s="48">
        <f>DAY(Таблица14[[#This Row],[Д/проводки]])</f>
        <v>10</v>
      </c>
      <c r="M3468" s="48">
        <f>MONTH(Таблица14[[#This Row],[Д/проводки]])</f>
        <v>11</v>
      </c>
      <c r="N3468" s="48">
        <f>YEAR(Таблица14[[#This Row],[Д/проводки]])</f>
        <v>2017</v>
      </c>
    </row>
    <row r="3469" spans="1:14" x14ac:dyDescent="0.25">
      <c r="A3469" s="19">
        <v>2146070</v>
      </c>
      <c r="B3469" s="30" t="s">
        <v>2664</v>
      </c>
      <c r="C3469" s="131" t="s">
        <v>899</v>
      </c>
      <c r="D3469" s="131">
        <v>14</v>
      </c>
      <c r="E3469" s="131" t="s">
        <v>2938</v>
      </c>
      <c r="F3469" s="48" t="s">
        <v>811</v>
      </c>
      <c r="G3469" s="19">
        <v>1002</v>
      </c>
      <c r="H3469" s="19">
        <v>2</v>
      </c>
      <c r="I3469" s="19">
        <v>1954.24</v>
      </c>
      <c r="J3469" s="38">
        <v>43049</v>
      </c>
      <c r="K3469" s="19">
        <v>2940</v>
      </c>
      <c r="L3469" s="48">
        <f>DAY(Таблица14[[#This Row],[Д/проводки]])</f>
        <v>10</v>
      </c>
      <c r="M3469" s="48">
        <f>MONTH(Таблица14[[#This Row],[Д/проводки]])</f>
        <v>11</v>
      </c>
      <c r="N3469" s="48">
        <f>YEAR(Таблица14[[#This Row],[Д/проводки]])</f>
        <v>2017</v>
      </c>
    </row>
    <row r="3470" spans="1:14" x14ac:dyDescent="0.25">
      <c r="A3470" s="19">
        <v>487232</v>
      </c>
      <c r="B3470" s="30" t="s">
        <v>921</v>
      </c>
      <c r="C3470" s="131" t="s">
        <v>3133</v>
      </c>
      <c r="D3470" s="131">
        <v>13</v>
      </c>
      <c r="E3470" s="131" t="s">
        <v>3206</v>
      </c>
      <c r="F3470" s="48" t="s">
        <v>811</v>
      </c>
      <c r="G3470" s="19">
        <v>1001</v>
      </c>
      <c r="H3470" s="19">
        <v>4</v>
      </c>
      <c r="I3470" s="19">
        <v>2107.16</v>
      </c>
      <c r="J3470" s="38">
        <v>43050</v>
      </c>
      <c r="K3470" s="19">
        <v>3520</v>
      </c>
      <c r="L3470" s="48">
        <f>DAY(Таблица14[[#This Row],[Д/проводки]])</f>
        <v>11</v>
      </c>
      <c r="M3470" s="48">
        <f>MONTH(Таблица14[[#This Row],[Д/проводки]])</f>
        <v>11</v>
      </c>
      <c r="N3470" s="48">
        <f>YEAR(Таблица14[[#This Row],[Д/проводки]])</f>
        <v>2017</v>
      </c>
    </row>
    <row r="3471" spans="1:14" x14ac:dyDescent="0.25">
      <c r="A3471" s="19">
        <v>2146049</v>
      </c>
      <c r="B3471" s="30" t="s">
        <v>2710</v>
      </c>
      <c r="C3471" s="131" t="s">
        <v>3129</v>
      </c>
      <c r="D3471" s="131">
        <v>13</v>
      </c>
      <c r="E3471" s="131" t="s">
        <v>3206</v>
      </c>
      <c r="F3471" s="48" t="s">
        <v>811</v>
      </c>
      <c r="G3471" s="19">
        <v>1001</v>
      </c>
      <c r="H3471" s="19">
        <v>4</v>
      </c>
      <c r="I3471" s="19">
        <v>2386.2399999999998</v>
      </c>
      <c r="J3471" s="38">
        <v>43050</v>
      </c>
      <c r="K3471" s="19">
        <v>3520</v>
      </c>
      <c r="L3471" s="48">
        <f>DAY(Таблица14[[#This Row],[Д/проводки]])</f>
        <v>11</v>
      </c>
      <c r="M3471" s="48">
        <f>MONTH(Таблица14[[#This Row],[Д/проводки]])</f>
        <v>11</v>
      </c>
      <c r="N3471" s="48">
        <f>YEAR(Таблица14[[#This Row],[Д/проводки]])</f>
        <v>2017</v>
      </c>
    </row>
    <row r="3472" spans="1:14" x14ac:dyDescent="0.25">
      <c r="A3472" s="19">
        <v>2146091</v>
      </c>
      <c r="B3472" s="30" t="s">
        <v>2684</v>
      </c>
      <c r="C3472" s="131" t="s">
        <v>2625</v>
      </c>
      <c r="D3472" s="131">
        <v>16</v>
      </c>
      <c r="E3472" s="131" t="s">
        <v>2974</v>
      </c>
      <c r="F3472" s="48" t="s">
        <v>811</v>
      </c>
      <c r="G3472" s="19">
        <v>1001</v>
      </c>
      <c r="H3472" s="19">
        <v>2</v>
      </c>
      <c r="I3472" s="19">
        <v>2237.29</v>
      </c>
      <c r="J3472" s="38">
        <v>43050</v>
      </c>
      <c r="K3472" s="19">
        <v>3500</v>
      </c>
      <c r="L3472" s="48">
        <f>DAY(Таблица14[[#This Row],[Д/проводки]])</f>
        <v>11</v>
      </c>
      <c r="M3472" s="48">
        <f>MONTH(Таблица14[[#This Row],[Д/проводки]])</f>
        <v>11</v>
      </c>
      <c r="N3472" s="48">
        <f>YEAR(Таблица14[[#This Row],[Д/проводки]])</f>
        <v>2017</v>
      </c>
    </row>
    <row r="3473" spans="1:14" x14ac:dyDescent="0.25">
      <c r="A3473" s="19">
        <v>2146048</v>
      </c>
      <c r="B3473" s="30" t="s">
        <v>2663</v>
      </c>
      <c r="C3473" s="131" t="s">
        <v>3205</v>
      </c>
      <c r="D3473" s="131">
        <v>13</v>
      </c>
      <c r="E3473" s="131" t="s">
        <v>3206</v>
      </c>
      <c r="F3473" s="48" t="s">
        <v>811</v>
      </c>
      <c r="G3473" s="19">
        <v>1002</v>
      </c>
      <c r="H3473" s="19">
        <v>2</v>
      </c>
      <c r="I3473" s="19">
        <v>1188.92</v>
      </c>
      <c r="J3473" s="38">
        <v>43050</v>
      </c>
      <c r="K3473" s="19">
        <v>1760</v>
      </c>
      <c r="L3473" s="48">
        <f>DAY(Таблица14[[#This Row],[Д/проводки]])</f>
        <v>11</v>
      </c>
      <c r="M3473" s="48">
        <f>MONTH(Таблица14[[#This Row],[Д/проводки]])</f>
        <v>11</v>
      </c>
      <c r="N3473" s="48">
        <f>YEAR(Таблица14[[#This Row],[Д/проводки]])</f>
        <v>2017</v>
      </c>
    </row>
    <row r="3474" spans="1:14" x14ac:dyDescent="0.25">
      <c r="A3474" s="19">
        <v>941464</v>
      </c>
      <c r="B3474" s="30" t="s">
        <v>923</v>
      </c>
      <c r="C3474" s="131" t="s">
        <v>3133</v>
      </c>
      <c r="D3474" s="131">
        <v>13</v>
      </c>
      <c r="E3474" s="131" t="s">
        <v>3206</v>
      </c>
      <c r="F3474" s="48" t="s">
        <v>811</v>
      </c>
      <c r="G3474" s="19">
        <v>1002</v>
      </c>
      <c r="H3474" s="19">
        <v>4</v>
      </c>
      <c r="I3474" s="19">
        <v>2088.08</v>
      </c>
      <c r="J3474" s="38">
        <v>43051</v>
      </c>
      <c r="K3474" s="19">
        <v>3520</v>
      </c>
      <c r="L3474" s="48">
        <f>DAY(Таблица14[[#This Row],[Д/проводки]])</f>
        <v>12</v>
      </c>
      <c r="M3474" s="48">
        <f>MONTH(Таблица14[[#This Row],[Д/проводки]])</f>
        <v>11</v>
      </c>
      <c r="N3474" s="48">
        <f>YEAR(Таблица14[[#This Row],[Д/проводки]])</f>
        <v>2017</v>
      </c>
    </row>
    <row r="3475" spans="1:14" x14ac:dyDescent="0.25">
      <c r="A3475" s="19">
        <v>2039700</v>
      </c>
      <c r="B3475" s="30" t="s">
        <v>1035</v>
      </c>
      <c r="C3475" s="131" t="s">
        <v>2963</v>
      </c>
      <c r="D3475" s="131">
        <v>15</v>
      </c>
      <c r="E3475" s="131" t="s">
        <v>2937</v>
      </c>
      <c r="F3475" s="48" t="s">
        <v>811</v>
      </c>
      <c r="G3475" s="19">
        <v>1002</v>
      </c>
      <c r="H3475" s="19">
        <v>4</v>
      </c>
      <c r="I3475" s="19">
        <v>3920.64</v>
      </c>
      <c r="J3475" s="38">
        <v>43051</v>
      </c>
      <c r="K3475" s="19">
        <v>6280</v>
      </c>
      <c r="L3475" s="48">
        <f>DAY(Таблица14[[#This Row],[Д/проводки]])</f>
        <v>12</v>
      </c>
      <c r="M3475" s="48">
        <f>MONTH(Таблица14[[#This Row],[Д/проводки]])</f>
        <v>11</v>
      </c>
      <c r="N3475" s="48">
        <f>YEAR(Таблица14[[#This Row],[Д/проводки]])</f>
        <v>2017</v>
      </c>
    </row>
    <row r="3476" spans="1:14" x14ac:dyDescent="0.25">
      <c r="A3476" s="19">
        <v>2146048</v>
      </c>
      <c r="B3476" s="30" t="s">
        <v>2663</v>
      </c>
      <c r="C3476" s="131" t="s">
        <v>3205</v>
      </c>
      <c r="D3476" s="131">
        <v>13</v>
      </c>
      <c r="E3476" s="131" t="s">
        <v>3206</v>
      </c>
      <c r="F3476" s="48" t="s">
        <v>811</v>
      </c>
      <c r="G3476" s="19">
        <v>1002</v>
      </c>
      <c r="H3476" s="19">
        <v>2</v>
      </c>
      <c r="I3476" s="19">
        <v>1188.92</v>
      </c>
      <c r="J3476" s="38">
        <v>43051</v>
      </c>
      <c r="K3476" s="19">
        <v>1760</v>
      </c>
      <c r="L3476" s="48">
        <f>DAY(Таблица14[[#This Row],[Д/проводки]])</f>
        <v>12</v>
      </c>
      <c r="M3476" s="48">
        <f>MONTH(Таблица14[[#This Row],[Д/проводки]])</f>
        <v>11</v>
      </c>
      <c r="N3476" s="48">
        <f>YEAR(Таблица14[[#This Row],[Д/проводки]])</f>
        <v>2017</v>
      </c>
    </row>
    <row r="3477" spans="1:14" x14ac:dyDescent="0.25">
      <c r="A3477" s="19">
        <v>2146071</v>
      </c>
      <c r="B3477" s="30" t="s">
        <v>2665</v>
      </c>
      <c r="C3477" s="131" t="s">
        <v>927</v>
      </c>
      <c r="D3477" s="131">
        <v>14</v>
      </c>
      <c r="E3477" s="131" t="s">
        <v>2941</v>
      </c>
      <c r="F3477" s="48" t="s">
        <v>811</v>
      </c>
      <c r="G3477" s="19">
        <v>1001</v>
      </c>
      <c r="H3477" s="19">
        <v>4</v>
      </c>
      <c r="I3477" s="19">
        <v>2637.44</v>
      </c>
      <c r="J3477" s="38">
        <v>43052</v>
      </c>
      <c r="K3477" s="19">
        <v>3840</v>
      </c>
      <c r="L3477" s="48">
        <f>DAY(Таблица14[[#This Row],[Д/проводки]])</f>
        <v>13</v>
      </c>
      <c r="M3477" s="48">
        <f>MONTH(Таблица14[[#This Row],[Д/проводки]])</f>
        <v>11</v>
      </c>
      <c r="N3477" s="48">
        <f>YEAR(Таблица14[[#This Row],[Д/проводки]])</f>
        <v>2017</v>
      </c>
    </row>
    <row r="3478" spans="1:14" x14ac:dyDescent="0.25">
      <c r="A3478" s="19">
        <v>2146071</v>
      </c>
      <c r="B3478" s="30" t="s">
        <v>2665</v>
      </c>
      <c r="C3478" s="131" t="s">
        <v>927</v>
      </c>
      <c r="D3478" s="131">
        <v>14</v>
      </c>
      <c r="E3478" s="131" t="s">
        <v>2941</v>
      </c>
      <c r="F3478" s="48" t="s">
        <v>811</v>
      </c>
      <c r="G3478" s="19">
        <v>1002</v>
      </c>
      <c r="H3478" s="19">
        <v>4</v>
      </c>
      <c r="I3478" s="19">
        <v>2588.48</v>
      </c>
      <c r="J3478" s="38">
        <v>43052</v>
      </c>
      <c r="K3478" s="19">
        <v>3840</v>
      </c>
      <c r="L3478" s="48">
        <f>DAY(Таблица14[[#This Row],[Д/проводки]])</f>
        <v>13</v>
      </c>
      <c r="M3478" s="48">
        <f>MONTH(Таблица14[[#This Row],[Д/проводки]])</f>
        <v>11</v>
      </c>
      <c r="N3478" s="48">
        <f>YEAR(Таблица14[[#This Row],[Д/проводки]])</f>
        <v>2017</v>
      </c>
    </row>
    <row r="3479" spans="1:14" x14ac:dyDescent="0.25">
      <c r="A3479" s="19">
        <v>2146080</v>
      </c>
      <c r="B3479" s="30" t="s">
        <v>2673</v>
      </c>
      <c r="C3479" s="131" t="s">
        <v>2954</v>
      </c>
      <c r="D3479" s="131">
        <v>15</v>
      </c>
      <c r="E3479" s="131" t="s">
        <v>2937</v>
      </c>
      <c r="F3479" s="48" t="s">
        <v>811</v>
      </c>
      <c r="G3479" s="19">
        <v>1002</v>
      </c>
      <c r="H3479" s="19">
        <v>1</v>
      </c>
      <c r="I3479" s="19">
        <v>1084.75</v>
      </c>
      <c r="J3479" s="38">
        <v>43052</v>
      </c>
      <c r="K3479" s="19">
        <v>1607</v>
      </c>
      <c r="L3479" s="48">
        <f>DAY(Таблица14[[#This Row],[Д/проводки]])</f>
        <v>13</v>
      </c>
      <c r="M3479" s="48">
        <f>MONTH(Таблица14[[#This Row],[Д/проводки]])</f>
        <v>11</v>
      </c>
      <c r="N3479" s="48">
        <f>YEAR(Таблица14[[#This Row],[Д/проводки]])</f>
        <v>2017</v>
      </c>
    </row>
    <row r="3480" spans="1:14" x14ac:dyDescent="0.25">
      <c r="A3480" s="19">
        <v>2169551</v>
      </c>
      <c r="B3480" s="30" t="s">
        <v>3085</v>
      </c>
      <c r="C3480" s="131" t="s">
        <v>3220</v>
      </c>
      <c r="D3480" s="131">
        <v>16</v>
      </c>
      <c r="E3480" s="131" t="s">
        <v>3208</v>
      </c>
      <c r="F3480" s="48" t="s">
        <v>810</v>
      </c>
      <c r="G3480" s="19">
        <v>1002</v>
      </c>
      <c r="H3480" s="19">
        <v>4</v>
      </c>
      <c r="I3480" s="19">
        <v>10457.64</v>
      </c>
      <c r="J3480" s="38">
        <v>43052</v>
      </c>
      <c r="K3480" s="19">
        <v>17800</v>
      </c>
      <c r="L3480" s="48">
        <f>DAY(Таблица14[[#This Row],[Д/проводки]])</f>
        <v>13</v>
      </c>
      <c r="M3480" s="48">
        <f>MONTH(Таблица14[[#This Row],[Д/проводки]])</f>
        <v>11</v>
      </c>
      <c r="N3480" s="48">
        <f>YEAR(Таблица14[[#This Row],[Д/проводки]])</f>
        <v>2017</v>
      </c>
    </row>
    <row r="3481" spans="1:14" x14ac:dyDescent="0.25">
      <c r="A3481" s="19">
        <v>2146049</v>
      </c>
      <c r="B3481" s="30" t="s">
        <v>2710</v>
      </c>
      <c r="C3481" s="131" t="s">
        <v>3129</v>
      </c>
      <c r="D3481" s="131">
        <v>13</v>
      </c>
      <c r="E3481" s="131" t="s">
        <v>3206</v>
      </c>
      <c r="F3481" s="48" t="s">
        <v>811</v>
      </c>
      <c r="G3481" s="19">
        <v>1001</v>
      </c>
      <c r="H3481" s="19">
        <v>2</v>
      </c>
      <c r="I3481" s="19">
        <v>1193.1199999999999</v>
      </c>
      <c r="J3481" s="38">
        <v>43053</v>
      </c>
      <c r="K3481" s="19">
        <v>1760</v>
      </c>
      <c r="L3481" s="48">
        <f>DAY(Таблица14[[#This Row],[Д/проводки]])</f>
        <v>14</v>
      </c>
      <c r="M3481" s="48">
        <f>MONTH(Таблица14[[#This Row],[Д/проводки]])</f>
        <v>11</v>
      </c>
      <c r="N3481" s="48">
        <f>YEAR(Таблица14[[#This Row],[Д/проводки]])</f>
        <v>2017</v>
      </c>
    </row>
    <row r="3482" spans="1:14" x14ac:dyDescent="0.25">
      <c r="A3482" s="19">
        <v>2146081</v>
      </c>
      <c r="B3482" s="30" t="s">
        <v>2674</v>
      </c>
      <c r="C3482" s="131" t="s">
        <v>3221</v>
      </c>
      <c r="D3482" s="131">
        <v>15</v>
      </c>
      <c r="E3482" s="131" t="s">
        <v>2978</v>
      </c>
      <c r="F3482" s="48" t="s">
        <v>811</v>
      </c>
      <c r="G3482" s="19">
        <v>1001</v>
      </c>
      <c r="H3482" s="19">
        <v>4</v>
      </c>
      <c r="I3482" s="19">
        <v>4406.78</v>
      </c>
      <c r="J3482" s="38">
        <v>43053</v>
      </c>
      <c r="K3482" s="19">
        <v>6160</v>
      </c>
      <c r="L3482" s="48">
        <f>DAY(Таблица14[[#This Row],[Д/проводки]])</f>
        <v>14</v>
      </c>
      <c r="M3482" s="48">
        <f>MONTH(Таблица14[[#This Row],[Д/проводки]])</f>
        <v>11</v>
      </c>
      <c r="N3482" s="48">
        <f>YEAR(Таблица14[[#This Row],[Д/проводки]])</f>
        <v>2017</v>
      </c>
    </row>
    <row r="3483" spans="1:14" x14ac:dyDescent="0.25">
      <c r="A3483" s="19">
        <v>754179</v>
      </c>
      <c r="B3483" s="30" t="s">
        <v>893</v>
      </c>
      <c r="C3483" s="131" t="s">
        <v>2951</v>
      </c>
      <c r="D3483" s="131">
        <v>16</v>
      </c>
      <c r="E3483" s="131" t="s">
        <v>2950</v>
      </c>
      <c r="F3483" s="48" t="s">
        <v>811</v>
      </c>
      <c r="G3483" s="19">
        <v>1002</v>
      </c>
      <c r="H3483" s="19">
        <v>4</v>
      </c>
      <c r="I3483" s="19">
        <v>4938.84</v>
      </c>
      <c r="J3483" s="38">
        <v>43053</v>
      </c>
      <c r="K3483" s="19">
        <v>7284</v>
      </c>
      <c r="L3483" s="48">
        <f>DAY(Таблица14[[#This Row],[Д/проводки]])</f>
        <v>14</v>
      </c>
      <c r="M3483" s="48">
        <f>MONTH(Таблица14[[#This Row],[Д/проводки]])</f>
        <v>11</v>
      </c>
      <c r="N3483" s="48">
        <f>YEAR(Таблица14[[#This Row],[Д/проводки]])</f>
        <v>2017</v>
      </c>
    </row>
    <row r="3484" spans="1:14" x14ac:dyDescent="0.25">
      <c r="A3484" s="19">
        <v>2146048</v>
      </c>
      <c r="B3484" s="30" t="s">
        <v>2663</v>
      </c>
      <c r="C3484" s="131" t="s">
        <v>3205</v>
      </c>
      <c r="D3484" s="131">
        <v>13</v>
      </c>
      <c r="E3484" s="131" t="s">
        <v>3206</v>
      </c>
      <c r="F3484" s="48" t="s">
        <v>811</v>
      </c>
      <c r="G3484" s="19">
        <v>1002</v>
      </c>
      <c r="H3484" s="19">
        <v>2</v>
      </c>
      <c r="I3484" s="19">
        <v>1188.92</v>
      </c>
      <c r="J3484" s="38">
        <v>43053</v>
      </c>
      <c r="K3484" s="19">
        <v>1760</v>
      </c>
      <c r="L3484" s="48">
        <f>DAY(Таблица14[[#This Row],[Д/проводки]])</f>
        <v>14</v>
      </c>
      <c r="M3484" s="48">
        <f>MONTH(Таблица14[[#This Row],[Д/проводки]])</f>
        <v>11</v>
      </c>
      <c r="N3484" s="48">
        <f>YEAR(Таблица14[[#This Row],[Д/проводки]])</f>
        <v>2017</v>
      </c>
    </row>
    <row r="3485" spans="1:14" x14ac:dyDescent="0.25">
      <c r="A3485" s="19">
        <v>447825</v>
      </c>
      <c r="B3485" s="30" t="s">
        <v>915</v>
      </c>
      <c r="C3485" s="131" t="s">
        <v>3016</v>
      </c>
      <c r="D3485" s="131">
        <v>15</v>
      </c>
      <c r="E3485" s="131" t="s">
        <v>2946</v>
      </c>
      <c r="F3485" s="48" t="s">
        <v>811</v>
      </c>
      <c r="G3485" s="19">
        <v>1001</v>
      </c>
      <c r="H3485" s="19">
        <v>1</v>
      </c>
      <c r="I3485" s="19">
        <v>1424.23</v>
      </c>
      <c r="J3485" s="38">
        <v>43054</v>
      </c>
      <c r="K3485" s="19">
        <v>2101</v>
      </c>
      <c r="L3485" s="48">
        <f>DAY(Таблица14[[#This Row],[Д/проводки]])</f>
        <v>15</v>
      </c>
      <c r="M3485" s="48">
        <f>MONTH(Таблица14[[#This Row],[Д/проводки]])</f>
        <v>11</v>
      </c>
      <c r="N3485" s="48">
        <f>YEAR(Таблица14[[#This Row],[Д/проводки]])</f>
        <v>2017</v>
      </c>
    </row>
    <row r="3486" spans="1:14" x14ac:dyDescent="0.25">
      <c r="A3486" s="19">
        <v>2039700</v>
      </c>
      <c r="B3486" s="30" t="s">
        <v>1035</v>
      </c>
      <c r="C3486" s="131" t="s">
        <v>2963</v>
      </c>
      <c r="D3486" s="131">
        <v>15</v>
      </c>
      <c r="E3486" s="131" t="s">
        <v>2937</v>
      </c>
      <c r="F3486" s="48" t="s">
        <v>811</v>
      </c>
      <c r="G3486" s="19">
        <v>1001</v>
      </c>
      <c r="H3486" s="19">
        <v>4</v>
      </c>
      <c r="I3486" s="19">
        <v>3921.4</v>
      </c>
      <c r="J3486" s="38">
        <v>43054</v>
      </c>
      <c r="K3486" s="19">
        <v>6280</v>
      </c>
      <c r="L3486" s="48">
        <f>DAY(Таблица14[[#This Row],[Д/проводки]])</f>
        <v>15</v>
      </c>
      <c r="M3486" s="48">
        <f>MONTH(Таблица14[[#This Row],[Д/проводки]])</f>
        <v>11</v>
      </c>
      <c r="N3486" s="48">
        <f>YEAR(Таблица14[[#This Row],[Д/проводки]])</f>
        <v>2017</v>
      </c>
    </row>
    <row r="3487" spans="1:14" x14ac:dyDescent="0.25">
      <c r="A3487" s="19">
        <v>12705736</v>
      </c>
      <c r="B3487" s="30" t="s">
        <v>3218</v>
      </c>
      <c r="C3487" s="131" t="s">
        <v>3218</v>
      </c>
      <c r="D3487" s="131" t="s">
        <v>3218</v>
      </c>
      <c r="E3487" s="131" t="s">
        <v>3218</v>
      </c>
      <c r="F3487" s="131" t="s">
        <v>3218</v>
      </c>
      <c r="G3487" s="19">
        <v>1001</v>
      </c>
      <c r="H3487" s="19">
        <v>4</v>
      </c>
      <c r="I3487" s="19">
        <v>18118.400000000001</v>
      </c>
      <c r="J3487" s="38">
        <v>43054</v>
      </c>
      <c r="K3487" s="19">
        <v>23888</v>
      </c>
      <c r="L3487" s="48">
        <f>DAY(Таблица14[[#This Row],[Д/проводки]])</f>
        <v>15</v>
      </c>
      <c r="M3487" s="48">
        <f>MONTH(Таблица14[[#This Row],[Д/проводки]])</f>
        <v>11</v>
      </c>
      <c r="N3487" s="48">
        <f>YEAR(Таблица14[[#This Row],[Д/проводки]])</f>
        <v>2017</v>
      </c>
    </row>
    <row r="3488" spans="1:14" x14ac:dyDescent="0.25">
      <c r="A3488" s="19">
        <v>12708831</v>
      </c>
      <c r="B3488" s="30" t="s">
        <v>3218</v>
      </c>
      <c r="C3488" s="131" t="s">
        <v>3218</v>
      </c>
      <c r="D3488" s="131" t="s">
        <v>3218</v>
      </c>
      <c r="E3488" s="131" t="s">
        <v>3218</v>
      </c>
      <c r="F3488" s="131" t="s">
        <v>3218</v>
      </c>
      <c r="G3488" s="19">
        <v>1001</v>
      </c>
      <c r="H3488" s="19">
        <v>2</v>
      </c>
      <c r="I3488" s="19">
        <v>8474.4</v>
      </c>
      <c r="J3488" s="38">
        <v>43054</v>
      </c>
      <c r="K3488" s="19">
        <v>11600</v>
      </c>
      <c r="L3488" s="48">
        <f>DAY(Таблица14[[#This Row],[Д/проводки]])</f>
        <v>15</v>
      </c>
      <c r="M3488" s="48">
        <f>MONTH(Таблица14[[#This Row],[Д/проводки]])</f>
        <v>11</v>
      </c>
      <c r="N3488" s="48">
        <f>YEAR(Таблица14[[#This Row],[Д/проводки]])</f>
        <v>2017</v>
      </c>
    </row>
    <row r="3489" spans="1:14" x14ac:dyDescent="0.25">
      <c r="A3489" s="19">
        <v>2146048</v>
      </c>
      <c r="B3489" s="30" t="s">
        <v>2663</v>
      </c>
      <c r="C3489" s="131" t="s">
        <v>3205</v>
      </c>
      <c r="D3489" s="131">
        <v>13</v>
      </c>
      <c r="E3489" s="131" t="s">
        <v>3206</v>
      </c>
      <c r="F3489" s="48" t="s">
        <v>811</v>
      </c>
      <c r="G3489" s="19">
        <v>1002</v>
      </c>
      <c r="H3489" s="19">
        <v>4</v>
      </c>
      <c r="I3489" s="19">
        <v>2377.84</v>
      </c>
      <c r="J3489" s="38">
        <v>43054</v>
      </c>
      <c r="K3489" s="19">
        <v>3520</v>
      </c>
      <c r="L3489" s="48">
        <f>DAY(Таблица14[[#This Row],[Д/проводки]])</f>
        <v>15</v>
      </c>
      <c r="M3489" s="48">
        <f>MONTH(Таблица14[[#This Row],[Д/проводки]])</f>
        <v>11</v>
      </c>
      <c r="N3489" s="48">
        <f>YEAR(Таблица14[[#This Row],[Д/проводки]])</f>
        <v>2017</v>
      </c>
    </row>
    <row r="3490" spans="1:14" x14ac:dyDescent="0.25">
      <c r="A3490" s="19">
        <v>2146049</v>
      </c>
      <c r="B3490" s="30" t="s">
        <v>2710</v>
      </c>
      <c r="C3490" s="131" t="s">
        <v>3129</v>
      </c>
      <c r="D3490" s="131">
        <v>13</v>
      </c>
      <c r="E3490" s="131" t="s">
        <v>3206</v>
      </c>
      <c r="F3490" s="48" t="s">
        <v>811</v>
      </c>
      <c r="G3490" s="19">
        <v>1002</v>
      </c>
      <c r="H3490" s="19">
        <v>2</v>
      </c>
      <c r="I3490" s="19">
        <v>1195.18</v>
      </c>
      <c r="J3490" s="38">
        <v>43054</v>
      </c>
      <c r="K3490" s="19">
        <v>1760</v>
      </c>
      <c r="L3490" s="48">
        <f>DAY(Таблица14[[#This Row],[Д/проводки]])</f>
        <v>15</v>
      </c>
      <c r="M3490" s="48">
        <f>MONTH(Таблица14[[#This Row],[Д/проводки]])</f>
        <v>11</v>
      </c>
      <c r="N3490" s="48">
        <f>YEAR(Таблица14[[#This Row],[Д/проводки]])</f>
        <v>2017</v>
      </c>
    </row>
    <row r="3491" spans="1:14" x14ac:dyDescent="0.25">
      <c r="A3491" s="19">
        <v>2146071</v>
      </c>
      <c r="B3491" s="30" t="s">
        <v>2665</v>
      </c>
      <c r="C3491" s="131" t="s">
        <v>927</v>
      </c>
      <c r="D3491" s="131">
        <v>14</v>
      </c>
      <c r="E3491" s="131" t="s">
        <v>2941</v>
      </c>
      <c r="F3491" s="48" t="s">
        <v>811</v>
      </c>
      <c r="G3491" s="19">
        <v>1002</v>
      </c>
      <c r="H3491" s="19">
        <v>2</v>
      </c>
      <c r="I3491" s="19">
        <v>1294.26</v>
      </c>
      <c r="J3491" s="38">
        <v>43054</v>
      </c>
      <c r="K3491" s="19">
        <v>1920</v>
      </c>
      <c r="L3491" s="48">
        <f>DAY(Таблица14[[#This Row],[Д/проводки]])</f>
        <v>15</v>
      </c>
      <c r="M3491" s="48">
        <f>MONTH(Таблица14[[#This Row],[Д/проводки]])</f>
        <v>11</v>
      </c>
      <c r="N3491" s="48">
        <f>YEAR(Таблица14[[#This Row],[Д/проводки]])</f>
        <v>2017</v>
      </c>
    </row>
    <row r="3492" spans="1:14" x14ac:dyDescent="0.25">
      <c r="A3492" s="19">
        <v>2146080</v>
      </c>
      <c r="B3492" s="30" t="s">
        <v>2673</v>
      </c>
      <c r="C3492" s="131" t="s">
        <v>2954</v>
      </c>
      <c r="D3492" s="131">
        <v>15</v>
      </c>
      <c r="E3492" s="131" t="s">
        <v>2937</v>
      </c>
      <c r="F3492" s="48" t="s">
        <v>811</v>
      </c>
      <c r="G3492" s="19">
        <v>1001</v>
      </c>
      <c r="H3492" s="19">
        <v>1</v>
      </c>
      <c r="I3492" s="19">
        <v>1074.2</v>
      </c>
      <c r="J3492" s="38">
        <v>43055</v>
      </c>
      <c r="K3492" s="19">
        <v>1607</v>
      </c>
      <c r="L3492" s="48">
        <f>DAY(Таблица14[[#This Row],[Д/проводки]])</f>
        <v>16</v>
      </c>
      <c r="M3492" s="48">
        <f>MONTH(Таблица14[[#This Row],[Д/проводки]])</f>
        <v>11</v>
      </c>
      <c r="N3492" s="48">
        <f>YEAR(Таблица14[[#This Row],[Д/проводки]])</f>
        <v>2017</v>
      </c>
    </row>
    <row r="3493" spans="1:14" x14ac:dyDescent="0.25">
      <c r="A3493" s="19">
        <v>408783</v>
      </c>
      <c r="B3493" s="30" t="s">
        <v>73</v>
      </c>
      <c r="C3493" s="131" t="s">
        <v>904</v>
      </c>
      <c r="D3493" s="131">
        <v>14</v>
      </c>
      <c r="E3493" s="131" t="s">
        <v>2938</v>
      </c>
      <c r="F3493" s="48" t="s">
        <v>810</v>
      </c>
      <c r="G3493" s="19">
        <v>1002</v>
      </c>
      <c r="H3493" s="19">
        <v>4</v>
      </c>
      <c r="I3493" s="19">
        <v>7559.32</v>
      </c>
      <c r="J3493" s="38">
        <v>43055</v>
      </c>
      <c r="K3493" s="19">
        <v>12800</v>
      </c>
      <c r="L3493" s="48">
        <f>DAY(Таблица14[[#This Row],[Д/проводки]])</f>
        <v>16</v>
      </c>
      <c r="M3493" s="48">
        <f>MONTH(Таблица14[[#This Row],[Д/проводки]])</f>
        <v>11</v>
      </c>
      <c r="N3493" s="48">
        <f>YEAR(Таблица14[[#This Row],[Д/проводки]])</f>
        <v>2017</v>
      </c>
    </row>
    <row r="3494" spans="1:14" x14ac:dyDescent="0.25">
      <c r="A3494" s="19">
        <v>12706674</v>
      </c>
      <c r="B3494" s="30" t="s">
        <v>3218</v>
      </c>
      <c r="C3494" s="131" t="s">
        <v>3218</v>
      </c>
      <c r="D3494" s="131" t="s">
        <v>3218</v>
      </c>
      <c r="E3494" s="131" t="s">
        <v>3218</v>
      </c>
      <c r="F3494" s="131" t="s">
        <v>3218</v>
      </c>
      <c r="G3494" s="19">
        <v>1002</v>
      </c>
      <c r="H3494" s="19">
        <v>8</v>
      </c>
      <c r="I3494" s="19">
        <v>21891.200000000001</v>
      </c>
      <c r="J3494" s="38">
        <v>43055</v>
      </c>
      <c r="K3494" s="19">
        <v>25832</v>
      </c>
      <c r="L3494" s="48">
        <f>DAY(Таблица14[[#This Row],[Д/проводки]])</f>
        <v>16</v>
      </c>
      <c r="M3494" s="48">
        <f>MONTH(Таблица14[[#This Row],[Д/проводки]])</f>
        <v>11</v>
      </c>
      <c r="N3494" s="48">
        <f>YEAR(Таблица14[[#This Row],[Д/проводки]])</f>
        <v>2017</v>
      </c>
    </row>
    <row r="3495" spans="1:14" x14ac:dyDescent="0.25">
      <c r="A3495" s="19">
        <v>2146071</v>
      </c>
      <c r="B3495" s="30" t="s">
        <v>2665</v>
      </c>
      <c r="C3495" s="131" t="s">
        <v>927</v>
      </c>
      <c r="D3495" s="131">
        <v>14</v>
      </c>
      <c r="E3495" s="131" t="s">
        <v>2941</v>
      </c>
      <c r="F3495" s="48" t="s">
        <v>811</v>
      </c>
      <c r="G3495" s="19">
        <v>1001</v>
      </c>
      <c r="H3495" s="19">
        <v>4</v>
      </c>
      <c r="I3495" s="19">
        <v>2637.44</v>
      </c>
      <c r="J3495" s="38">
        <v>43057</v>
      </c>
      <c r="K3495" s="19">
        <v>3840</v>
      </c>
      <c r="L3495" s="48">
        <f>DAY(Таблица14[[#This Row],[Д/проводки]])</f>
        <v>18</v>
      </c>
      <c r="M3495" s="48">
        <f>MONTH(Таблица14[[#This Row],[Д/проводки]])</f>
        <v>11</v>
      </c>
      <c r="N3495" s="48">
        <f>YEAR(Таблица14[[#This Row],[Д/проводки]])</f>
        <v>2017</v>
      </c>
    </row>
    <row r="3496" spans="1:14" x14ac:dyDescent="0.25">
      <c r="A3496" s="19">
        <v>2146048</v>
      </c>
      <c r="B3496" s="30" t="s">
        <v>2663</v>
      </c>
      <c r="C3496" s="131" t="s">
        <v>3205</v>
      </c>
      <c r="D3496" s="131">
        <v>13</v>
      </c>
      <c r="E3496" s="131" t="s">
        <v>3206</v>
      </c>
      <c r="F3496" s="48" t="s">
        <v>811</v>
      </c>
      <c r="G3496" s="19">
        <v>1002</v>
      </c>
      <c r="H3496" s="19">
        <v>6</v>
      </c>
      <c r="I3496" s="19">
        <v>3566.76</v>
      </c>
      <c r="J3496" s="38">
        <v>43057</v>
      </c>
      <c r="K3496" s="19">
        <v>5280</v>
      </c>
      <c r="L3496" s="48">
        <f>DAY(Таблица14[[#This Row],[Д/проводки]])</f>
        <v>18</v>
      </c>
      <c r="M3496" s="48">
        <f>MONTH(Таблица14[[#This Row],[Д/проводки]])</f>
        <v>11</v>
      </c>
      <c r="N3496" s="48">
        <f>YEAR(Таблица14[[#This Row],[Д/проводки]])</f>
        <v>2017</v>
      </c>
    </row>
    <row r="3497" spans="1:14" x14ac:dyDescent="0.25">
      <c r="A3497" s="19">
        <v>487232</v>
      </c>
      <c r="B3497" s="30" t="s">
        <v>921</v>
      </c>
      <c r="C3497" s="131" t="s">
        <v>3133</v>
      </c>
      <c r="D3497" s="131">
        <v>13</v>
      </c>
      <c r="E3497" s="131" t="s">
        <v>3206</v>
      </c>
      <c r="F3497" s="48" t="s">
        <v>811</v>
      </c>
      <c r="G3497" s="19">
        <v>1002</v>
      </c>
      <c r="H3497" s="19">
        <v>4</v>
      </c>
      <c r="I3497" s="19">
        <v>2099.04</v>
      </c>
      <c r="J3497" s="38">
        <v>43058</v>
      </c>
      <c r="K3497" s="19">
        <v>3520</v>
      </c>
      <c r="L3497" s="48">
        <f>DAY(Таблица14[[#This Row],[Д/проводки]])</f>
        <v>19</v>
      </c>
      <c r="M3497" s="48">
        <f>MONTH(Таблица14[[#This Row],[Д/проводки]])</f>
        <v>11</v>
      </c>
      <c r="N3497" s="48">
        <f>YEAR(Таблица14[[#This Row],[Д/проводки]])</f>
        <v>2017</v>
      </c>
    </row>
    <row r="3498" spans="1:14" x14ac:dyDescent="0.25">
      <c r="A3498" s="19">
        <v>759256</v>
      </c>
      <c r="B3498" s="30" t="s">
        <v>102</v>
      </c>
      <c r="C3498" s="131" t="s">
        <v>2962</v>
      </c>
      <c r="D3498" s="131">
        <v>15</v>
      </c>
      <c r="E3498" s="131" t="s">
        <v>2937</v>
      </c>
      <c r="F3498" s="48" t="s">
        <v>810</v>
      </c>
      <c r="G3498" s="19">
        <v>1002</v>
      </c>
      <c r="H3498" s="19">
        <v>4</v>
      </c>
      <c r="I3498" s="19">
        <v>8302.94</v>
      </c>
      <c r="J3498" s="38">
        <v>43058</v>
      </c>
      <c r="K3498" s="19">
        <v>14600</v>
      </c>
      <c r="L3498" s="48">
        <f>DAY(Таблица14[[#This Row],[Д/проводки]])</f>
        <v>19</v>
      </c>
      <c r="M3498" s="48">
        <f>MONTH(Таблица14[[#This Row],[Д/проводки]])</f>
        <v>11</v>
      </c>
      <c r="N3498" s="48">
        <f>YEAR(Таблица14[[#This Row],[Д/проводки]])</f>
        <v>2017</v>
      </c>
    </row>
    <row r="3499" spans="1:14" x14ac:dyDescent="0.25">
      <c r="A3499" s="19">
        <v>2132775</v>
      </c>
      <c r="B3499" s="30" t="s">
        <v>2593</v>
      </c>
      <c r="C3499" s="131" t="s">
        <v>2626</v>
      </c>
      <c r="D3499" s="131">
        <v>17</v>
      </c>
      <c r="E3499" s="131" t="s">
        <v>2976</v>
      </c>
      <c r="F3499" s="48" t="s">
        <v>810</v>
      </c>
      <c r="G3499" s="19">
        <v>1002</v>
      </c>
      <c r="H3499" s="19">
        <v>4</v>
      </c>
      <c r="I3499" s="19">
        <v>12406.76</v>
      </c>
      <c r="J3499" s="38">
        <v>43058</v>
      </c>
      <c r="K3499" s="19">
        <v>20600</v>
      </c>
      <c r="L3499" s="48">
        <f>DAY(Таблица14[[#This Row],[Д/проводки]])</f>
        <v>19</v>
      </c>
      <c r="M3499" s="48">
        <f>MONTH(Таблица14[[#This Row],[Д/проводки]])</f>
        <v>11</v>
      </c>
      <c r="N3499" s="48">
        <f>YEAR(Таблица14[[#This Row],[Д/проводки]])</f>
        <v>2017</v>
      </c>
    </row>
    <row r="3500" spans="1:14" x14ac:dyDescent="0.25">
      <c r="A3500" s="19">
        <v>2146049</v>
      </c>
      <c r="B3500" s="30" t="s">
        <v>2710</v>
      </c>
      <c r="C3500" s="131" t="s">
        <v>3129</v>
      </c>
      <c r="D3500" s="131">
        <v>13</v>
      </c>
      <c r="E3500" s="131" t="s">
        <v>3206</v>
      </c>
      <c r="F3500" s="48" t="s">
        <v>811</v>
      </c>
      <c r="G3500" s="19">
        <v>1001</v>
      </c>
      <c r="H3500" s="19">
        <v>2</v>
      </c>
      <c r="I3500" s="19">
        <v>1193.1199999999999</v>
      </c>
      <c r="J3500" s="38">
        <v>43059</v>
      </c>
      <c r="K3500" s="19">
        <v>1760</v>
      </c>
      <c r="L3500" s="48">
        <f>DAY(Таблица14[[#This Row],[Д/проводки]])</f>
        <v>20</v>
      </c>
      <c r="M3500" s="48">
        <f>MONTH(Таблица14[[#This Row],[Д/проводки]])</f>
        <v>11</v>
      </c>
      <c r="N3500" s="48">
        <f>YEAR(Таблица14[[#This Row],[Д/проводки]])</f>
        <v>2017</v>
      </c>
    </row>
    <row r="3501" spans="1:14" x14ac:dyDescent="0.25">
      <c r="A3501" s="19">
        <v>2146049</v>
      </c>
      <c r="B3501" s="30" t="s">
        <v>2710</v>
      </c>
      <c r="C3501" s="131" t="s">
        <v>3129</v>
      </c>
      <c r="D3501" s="131">
        <v>13</v>
      </c>
      <c r="E3501" s="131" t="s">
        <v>3206</v>
      </c>
      <c r="F3501" s="48" t="s">
        <v>811</v>
      </c>
      <c r="G3501" s="19">
        <v>1002</v>
      </c>
      <c r="H3501" s="19">
        <v>4</v>
      </c>
      <c r="I3501" s="19">
        <v>2390.36</v>
      </c>
      <c r="J3501" s="38">
        <v>43059</v>
      </c>
      <c r="K3501" s="19">
        <v>3520</v>
      </c>
      <c r="L3501" s="48">
        <f>DAY(Таблица14[[#This Row],[Д/проводки]])</f>
        <v>20</v>
      </c>
      <c r="M3501" s="48">
        <f>MONTH(Таблица14[[#This Row],[Д/проводки]])</f>
        <v>11</v>
      </c>
      <c r="N3501" s="48">
        <f>YEAR(Таблица14[[#This Row],[Д/проводки]])</f>
        <v>2017</v>
      </c>
    </row>
    <row r="3502" spans="1:14" x14ac:dyDescent="0.25">
      <c r="A3502" s="19">
        <v>2146089</v>
      </c>
      <c r="B3502" s="30" t="s">
        <v>2682</v>
      </c>
      <c r="C3502" s="131" t="s">
        <v>962</v>
      </c>
      <c r="D3502" s="131">
        <v>16</v>
      </c>
      <c r="E3502" s="131" t="s">
        <v>2950</v>
      </c>
      <c r="F3502" s="48" t="s">
        <v>811</v>
      </c>
      <c r="G3502" s="19">
        <v>1001</v>
      </c>
      <c r="H3502" s="19">
        <v>4</v>
      </c>
      <c r="I3502" s="19">
        <v>5339</v>
      </c>
      <c r="J3502" s="38">
        <v>43060</v>
      </c>
      <c r="K3502" s="19">
        <v>7200</v>
      </c>
      <c r="L3502" s="48">
        <f>DAY(Таблица14[[#This Row],[Д/проводки]])</f>
        <v>21</v>
      </c>
      <c r="M3502" s="48">
        <f>MONTH(Таблица14[[#This Row],[Д/проводки]])</f>
        <v>11</v>
      </c>
      <c r="N3502" s="48">
        <f>YEAR(Таблица14[[#This Row],[Д/проводки]])</f>
        <v>2017</v>
      </c>
    </row>
    <row r="3503" spans="1:14" x14ac:dyDescent="0.25">
      <c r="A3503" s="19">
        <v>2039701</v>
      </c>
      <c r="B3503" s="30" t="s">
        <v>1037</v>
      </c>
      <c r="C3503" s="131" t="s">
        <v>3133</v>
      </c>
      <c r="D3503" s="131">
        <v>13</v>
      </c>
      <c r="E3503" s="131" t="s">
        <v>3206</v>
      </c>
      <c r="F3503" s="48" t="s">
        <v>811</v>
      </c>
      <c r="G3503" s="19">
        <v>1002</v>
      </c>
      <c r="H3503" s="19">
        <v>2</v>
      </c>
      <c r="I3503" s="19">
        <v>1014.66</v>
      </c>
      <c r="J3503" s="38">
        <v>43060</v>
      </c>
      <c r="K3503" s="19">
        <v>1760</v>
      </c>
      <c r="L3503" s="48">
        <f>DAY(Таблица14[[#This Row],[Д/проводки]])</f>
        <v>21</v>
      </c>
      <c r="M3503" s="48">
        <f>MONTH(Таблица14[[#This Row],[Д/проводки]])</f>
        <v>11</v>
      </c>
      <c r="N3503" s="48">
        <f>YEAR(Таблица14[[#This Row],[Д/проводки]])</f>
        <v>2017</v>
      </c>
    </row>
    <row r="3504" spans="1:14" x14ac:dyDescent="0.25">
      <c r="A3504" s="19">
        <v>2146071</v>
      </c>
      <c r="B3504" s="30" t="s">
        <v>2665</v>
      </c>
      <c r="C3504" s="131" t="s">
        <v>927</v>
      </c>
      <c r="D3504" s="131">
        <v>14</v>
      </c>
      <c r="E3504" s="131" t="s">
        <v>2941</v>
      </c>
      <c r="F3504" s="48" t="s">
        <v>811</v>
      </c>
      <c r="G3504" s="19">
        <v>1002</v>
      </c>
      <c r="H3504" s="19">
        <v>2</v>
      </c>
      <c r="I3504" s="19">
        <v>1294.26</v>
      </c>
      <c r="J3504" s="38">
        <v>43060</v>
      </c>
      <c r="K3504" s="19">
        <v>1920</v>
      </c>
      <c r="L3504" s="48">
        <f>DAY(Таблица14[[#This Row],[Д/проводки]])</f>
        <v>21</v>
      </c>
      <c r="M3504" s="48">
        <f>MONTH(Таблица14[[#This Row],[Д/проводки]])</f>
        <v>11</v>
      </c>
      <c r="N3504" s="48">
        <f>YEAR(Таблица14[[#This Row],[Д/проводки]])</f>
        <v>2017</v>
      </c>
    </row>
    <row r="3505" spans="1:14" x14ac:dyDescent="0.25">
      <c r="A3505" s="19">
        <v>2164792</v>
      </c>
      <c r="B3505" s="30" t="s">
        <v>2853</v>
      </c>
      <c r="C3505" s="131" t="s">
        <v>2988</v>
      </c>
      <c r="D3505" s="131">
        <v>16</v>
      </c>
      <c r="E3505" s="131" t="s">
        <v>2950</v>
      </c>
      <c r="F3505" s="48" t="s">
        <v>811</v>
      </c>
      <c r="G3505" s="19">
        <v>1002</v>
      </c>
      <c r="H3505" s="19">
        <v>4</v>
      </c>
      <c r="I3505" s="19">
        <v>4915.24</v>
      </c>
      <c r="J3505" s="38">
        <v>43060</v>
      </c>
      <c r="K3505" s="19">
        <v>7320</v>
      </c>
      <c r="L3505" s="48">
        <f>DAY(Таблица14[[#This Row],[Д/проводки]])</f>
        <v>21</v>
      </c>
      <c r="M3505" s="48">
        <f>MONTH(Таблица14[[#This Row],[Д/проводки]])</f>
        <v>11</v>
      </c>
      <c r="N3505" s="48">
        <f>YEAR(Таблица14[[#This Row],[Д/проводки]])</f>
        <v>2017</v>
      </c>
    </row>
    <row r="3506" spans="1:14" x14ac:dyDescent="0.25">
      <c r="A3506" s="19">
        <v>2146049</v>
      </c>
      <c r="B3506" s="30" t="s">
        <v>2710</v>
      </c>
      <c r="C3506" s="131" t="s">
        <v>3129</v>
      </c>
      <c r="D3506" s="131">
        <v>13</v>
      </c>
      <c r="E3506" s="131" t="s">
        <v>3206</v>
      </c>
      <c r="F3506" s="48" t="s">
        <v>811</v>
      </c>
      <c r="G3506" s="19">
        <v>1001</v>
      </c>
      <c r="H3506" s="19">
        <v>4</v>
      </c>
      <c r="I3506" s="19">
        <v>2386.2399999999998</v>
      </c>
      <c r="J3506" s="38">
        <v>43061</v>
      </c>
      <c r="K3506" s="19">
        <v>3520</v>
      </c>
      <c r="L3506" s="48">
        <f>DAY(Таблица14[[#This Row],[Д/проводки]])</f>
        <v>22</v>
      </c>
      <c r="M3506" s="48">
        <f>MONTH(Таблица14[[#This Row],[Д/проводки]])</f>
        <v>11</v>
      </c>
      <c r="N3506" s="48">
        <f>YEAR(Таблица14[[#This Row],[Д/проводки]])</f>
        <v>2017</v>
      </c>
    </row>
    <row r="3507" spans="1:14" x14ac:dyDescent="0.25">
      <c r="A3507" s="19">
        <v>2146071</v>
      </c>
      <c r="B3507" s="30" t="s">
        <v>2665</v>
      </c>
      <c r="C3507" s="131" t="s">
        <v>927</v>
      </c>
      <c r="D3507" s="131">
        <v>14</v>
      </c>
      <c r="E3507" s="131" t="s">
        <v>2941</v>
      </c>
      <c r="F3507" s="48" t="s">
        <v>811</v>
      </c>
      <c r="G3507" s="19">
        <v>1001</v>
      </c>
      <c r="H3507" s="19">
        <v>4</v>
      </c>
      <c r="I3507" s="19">
        <v>2637.44</v>
      </c>
      <c r="J3507" s="38">
        <v>43061</v>
      </c>
      <c r="K3507" s="19">
        <v>3840</v>
      </c>
      <c r="L3507" s="48">
        <f>DAY(Таблица14[[#This Row],[Д/проводки]])</f>
        <v>22</v>
      </c>
      <c r="M3507" s="48">
        <f>MONTH(Таблица14[[#This Row],[Д/проводки]])</f>
        <v>11</v>
      </c>
      <c r="N3507" s="48">
        <f>YEAR(Таблица14[[#This Row],[Д/проводки]])</f>
        <v>2017</v>
      </c>
    </row>
    <row r="3508" spans="1:14" x14ac:dyDescent="0.25">
      <c r="A3508" s="19">
        <v>938153</v>
      </c>
      <c r="B3508" s="30" t="s">
        <v>894</v>
      </c>
      <c r="C3508" s="131" t="s">
        <v>3193</v>
      </c>
      <c r="D3508" s="131">
        <v>16</v>
      </c>
      <c r="E3508" s="131" t="s">
        <v>2950</v>
      </c>
      <c r="F3508" s="48" t="s">
        <v>811</v>
      </c>
      <c r="G3508" s="19">
        <v>1002</v>
      </c>
      <c r="H3508" s="19">
        <v>2</v>
      </c>
      <c r="I3508" s="19">
        <v>2430.06</v>
      </c>
      <c r="J3508" s="38">
        <v>43061</v>
      </c>
      <c r="K3508" s="19">
        <v>3440</v>
      </c>
      <c r="L3508" s="48">
        <f>DAY(Таблица14[[#This Row],[Д/проводки]])</f>
        <v>22</v>
      </c>
      <c r="M3508" s="48">
        <f>MONTH(Таблица14[[#This Row],[Д/проводки]])</f>
        <v>11</v>
      </c>
      <c r="N3508" s="48">
        <f>YEAR(Таблица14[[#This Row],[Д/проводки]])</f>
        <v>2017</v>
      </c>
    </row>
    <row r="3509" spans="1:14" x14ac:dyDescent="0.25">
      <c r="A3509" s="19">
        <v>2039150</v>
      </c>
      <c r="B3509" s="30" t="s">
        <v>864</v>
      </c>
      <c r="C3509" s="131" t="s">
        <v>2940</v>
      </c>
      <c r="D3509" s="131">
        <v>15</v>
      </c>
      <c r="E3509" s="131" t="s">
        <v>2937</v>
      </c>
      <c r="F3509" s="48" t="s">
        <v>811</v>
      </c>
      <c r="G3509" s="19">
        <v>1002</v>
      </c>
      <c r="H3509" s="19">
        <v>2</v>
      </c>
      <c r="I3509" s="19">
        <v>1957.62</v>
      </c>
      <c r="J3509" s="38">
        <v>43061</v>
      </c>
      <c r="K3509" s="19">
        <v>3020</v>
      </c>
      <c r="L3509" s="48">
        <f>DAY(Таблица14[[#This Row],[Д/проводки]])</f>
        <v>22</v>
      </c>
      <c r="M3509" s="48">
        <f>MONTH(Таблица14[[#This Row],[Д/проводки]])</f>
        <v>11</v>
      </c>
      <c r="N3509" s="48">
        <f>YEAR(Таблица14[[#This Row],[Д/проводки]])</f>
        <v>2017</v>
      </c>
    </row>
    <row r="3510" spans="1:14" x14ac:dyDescent="0.25">
      <c r="A3510" s="19">
        <v>2039700</v>
      </c>
      <c r="B3510" s="30" t="s">
        <v>1035</v>
      </c>
      <c r="C3510" s="131" t="s">
        <v>2963</v>
      </c>
      <c r="D3510" s="131">
        <v>15</v>
      </c>
      <c r="E3510" s="131" t="s">
        <v>2937</v>
      </c>
      <c r="F3510" s="48" t="s">
        <v>811</v>
      </c>
      <c r="G3510" s="19">
        <v>1002</v>
      </c>
      <c r="H3510" s="19">
        <v>4</v>
      </c>
      <c r="I3510" s="19">
        <v>3920.6</v>
      </c>
      <c r="J3510" s="38">
        <v>43061</v>
      </c>
      <c r="K3510" s="19">
        <v>6280</v>
      </c>
      <c r="L3510" s="48">
        <f>DAY(Таблица14[[#This Row],[Д/проводки]])</f>
        <v>22</v>
      </c>
      <c r="M3510" s="48">
        <f>MONTH(Таблица14[[#This Row],[Д/проводки]])</f>
        <v>11</v>
      </c>
      <c r="N3510" s="48">
        <f>YEAR(Таблица14[[#This Row],[Д/проводки]])</f>
        <v>2017</v>
      </c>
    </row>
    <row r="3511" spans="1:14" x14ac:dyDescent="0.25">
      <c r="A3511" s="19">
        <v>2146071</v>
      </c>
      <c r="B3511" s="30" t="s">
        <v>2665</v>
      </c>
      <c r="C3511" s="131" t="s">
        <v>927</v>
      </c>
      <c r="D3511" s="131">
        <v>14</v>
      </c>
      <c r="E3511" s="131" t="s">
        <v>2941</v>
      </c>
      <c r="F3511" s="48" t="s">
        <v>811</v>
      </c>
      <c r="G3511" s="19">
        <v>1002</v>
      </c>
      <c r="H3511" s="19">
        <v>2</v>
      </c>
      <c r="I3511" s="19">
        <v>1294.26</v>
      </c>
      <c r="J3511" s="38">
        <v>43061</v>
      </c>
      <c r="K3511" s="19">
        <v>1920</v>
      </c>
      <c r="L3511" s="48">
        <f>DAY(Таблица14[[#This Row],[Д/проводки]])</f>
        <v>22</v>
      </c>
      <c r="M3511" s="48">
        <f>MONTH(Таблица14[[#This Row],[Д/проводки]])</f>
        <v>11</v>
      </c>
      <c r="N3511" s="48">
        <f>YEAR(Таблица14[[#This Row],[Д/проводки]])</f>
        <v>2017</v>
      </c>
    </row>
    <row r="3512" spans="1:14" x14ac:dyDescent="0.25">
      <c r="A3512" s="19">
        <v>20185</v>
      </c>
      <c r="B3512" s="30" t="s">
        <v>931</v>
      </c>
      <c r="C3512" s="131" t="s">
        <v>3144</v>
      </c>
      <c r="D3512" s="131">
        <v>14</v>
      </c>
      <c r="E3512" s="131" t="s">
        <v>2941</v>
      </c>
      <c r="F3512" s="48" t="s">
        <v>811</v>
      </c>
      <c r="G3512" s="19">
        <v>1002</v>
      </c>
      <c r="H3512" s="19">
        <v>1</v>
      </c>
      <c r="I3512" s="19">
        <v>725.9</v>
      </c>
      <c r="J3512" s="38">
        <v>43062</v>
      </c>
      <c r="K3512" s="19">
        <v>960</v>
      </c>
      <c r="L3512" s="48">
        <f>DAY(Таблица14[[#This Row],[Д/проводки]])</f>
        <v>23</v>
      </c>
      <c r="M3512" s="48">
        <f>MONTH(Таблица14[[#This Row],[Д/проводки]])</f>
        <v>11</v>
      </c>
      <c r="N3512" s="48">
        <f>YEAR(Таблица14[[#This Row],[Д/проводки]])</f>
        <v>2017</v>
      </c>
    </row>
    <row r="3513" spans="1:14" x14ac:dyDescent="0.25">
      <c r="A3513" s="19">
        <v>2146049</v>
      </c>
      <c r="B3513" s="30" t="s">
        <v>2710</v>
      </c>
      <c r="C3513" s="131" t="s">
        <v>3129</v>
      </c>
      <c r="D3513" s="131">
        <v>13</v>
      </c>
      <c r="E3513" s="131" t="s">
        <v>3206</v>
      </c>
      <c r="F3513" s="48" t="s">
        <v>811</v>
      </c>
      <c r="G3513" s="19">
        <v>1002</v>
      </c>
      <c r="H3513" s="19">
        <v>2</v>
      </c>
      <c r="I3513" s="19">
        <v>1195.18</v>
      </c>
      <c r="J3513" s="38">
        <v>43062</v>
      </c>
      <c r="K3513" s="19">
        <v>1760</v>
      </c>
      <c r="L3513" s="48">
        <f>DAY(Таблица14[[#This Row],[Д/проводки]])</f>
        <v>23</v>
      </c>
      <c r="M3513" s="48">
        <f>MONTH(Таблица14[[#This Row],[Д/проводки]])</f>
        <v>11</v>
      </c>
      <c r="N3513" s="48">
        <f>YEAR(Таблица14[[#This Row],[Д/проводки]])</f>
        <v>2017</v>
      </c>
    </row>
    <row r="3514" spans="1:14" x14ac:dyDescent="0.25">
      <c r="A3514" s="19">
        <v>2146071</v>
      </c>
      <c r="B3514" s="30" t="s">
        <v>2665</v>
      </c>
      <c r="C3514" s="131" t="s">
        <v>927</v>
      </c>
      <c r="D3514" s="131">
        <v>14</v>
      </c>
      <c r="E3514" s="131" t="s">
        <v>2941</v>
      </c>
      <c r="F3514" s="48" t="s">
        <v>811</v>
      </c>
      <c r="G3514" s="19">
        <v>1002</v>
      </c>
      <c r="H3514" s="19">
        <v>8</v>
      </c>
      <c r="I3514" s="19">
        <v>5177.04</v>
      </c>
      <c r="J3514" s="38">
        <v>43062</v>
      </c>
      <c r="K3514" s="19">
        <v>7680</v>
      </c>
      <c r="L3514" s="48">
        <f>DAY(Таблица14[[#This Row],[Д/проводки]])</f>
        <v>23</v>
      </c>
      <c r="M3514" s="48">
        <f>MONTH(Таблица14[[#This Row],[Д/проводки]])</f>
        <v>11</v>
      </c>
      <c r="N3514" s="48">
        <f>YEAR(Таблица14[[#This Row],[Д/проводки]])</f>
        <v>2017</v>
      </c>
    </row>
    <row r="3515" spans="1:14" x14ac:dyDescent="0.25">
      <c r="A3515" s="19">
        <v>2167503</v>
      </c>
      <c r="B3515" s="30" t="s">
        <v>3046</v>
      </c>
      <c r="C3515" s="131" t="s">
        <v>2625</v>
      </c>
      <c r="D3515" s="131">
        <v>16</v>
      </c>
      <c r="E3515" s="131" t="s">
        <v>2974</v>
      </c>
      <c r="F3515" s="48" t="s">
        <v>810</v>
      </c>
      <c r="G3515" s="19">
        <v>1002</v>
      </c>
      <c r="H3515" s="19">
        <v>4</v>
      </c>
      <c r="I3515" s="19">
        <v>10966.12</v>
      </c>
      <c r="J3515" s="38">
        <v>43062</v>
      </c>
      <c r="K3515" s="19">
        <v>17000</v>
      </c>
      <c r="L3515" s="48">
        <f>DAY(Таблица14[[#This Row],[Д/проводки]])</f>
        <v>23</v>
      </c>
      <c r="M3515" s="48">
        <f>MONTH(Таблица14[[#This Row],[Д/проводки]])</f>
        <v>11</v>
      </c>
      <c r="N3515" s="48">
        <f>YEAR(Таблица14[[#This Row],[Д/проводки]])</f>
        <v>2017</v>
      </c>
    </row>
    <row r="3516" spans="1:14" x14ac:dyDescent="0.25">
      <c r="A3516" s="19">
        <v>2146049</v>
      </c>
      <c r="B3516" s="30" t="s">
        <v>2710</v>
      </c>
      <c r="C3516" s="131" t="s">
        <v>3129</v>
      </c>
      <c r="D3516" s="131">
        <v>13</v>
      </c>
      <c r="E3516" s="131" t="s">
        <v>3206</v>
      </c>
      <c r="F3516" s="48" t="s">
        <v>811</v>
      </c>
      <c r="G3516" s="19">
        <v>1002</v>
      </c>
      <c r="H3516" s="19">
        <v>4</v>
      </c>
      <c r="I3516" s="19">
        <v>2390.36</v>
      </c>
      <c r="J3516" s="38">
        <v>43063</v>
      </c>
      <c r="K3516" s="19">
        <v>3520</v>
      </c>
      <c r="L3516" s="48">
        <f>DAY(Таблица14[[#This Row],[Д/проводки]])</f>
        <v>24</v>
      </c>
      <c r="M3516" s="48">
        <f>MONTH(Таблица14[[#This Row],[Д/проводки]])</f>
        <v>11</v>
      </c>
      <c r="N3516" s="48">
        <f>YEAR(Таблица14[[#This Row],[Д/проводки]])</f>
        <v>2017</v>
      </c>
    </row>
    <row r="3517" spans="1:14" x14ac:dyDescent="0.25">
      <c r="A3517" s="19">
        <v>2146071</v>
      </c>
      <c r="B3517" s="30" t="s">
        <v>2665</v>
      </c>
      <c r="C3517" s="131" t="s">
        <v>927</v>
      </c>
      <c r="D3517" s="131">
        <v>14</v>
      </c>
      <c r="E3517" s="131" t="s">
        <v>2941</v>
      </c>
      <c r="F3517" s="48" t="s">
        <v>811</v>
      </c>
      <c r="G3517" s="19">
        <v>1002</v>
      </c>
      <c r="H3517" s="19">
        <v>8</v>
      </c>
      <c r="I3517" s="19">
        <v>5176.96</v>
      </c>
      <c r="J3517" s="38">
        <v>43063</v>
      </c>
      <c r="K3517" s="19">
        <v>7680</v>
      </c>
      <c r="L3517" s="48">
        <f>DAY(Таблица14[[#This Row],[Д/проводки]])</f>
        <v>24</v>
      </c>
      <c r="M3517" s="48">
        <f>MONTH(Таблица14[[#This Row],[Д/проводки]])</f>
        <v>11</v>
      </c>
      <c r="N3517" s="48">
        <f>YEAR(Таблица14[[#This Row],[Д/проводки]])</f>
        <v>2017</v>
      </c>
    </row>
    <row r="3518" spans="1:14" x14ac:dyDescent="0.25">
      <c r="A3518" s="19">
        <v>12719048</v>
      </c>
      <c r="B3518" s="30" t="s">
        <v>3218</v>
      </c>
      <c r="C3518" s="131" t="s">
        <v>3218</v>
      </c>
      <c r="D3518" s="131" t="s">
        <v>3218</v>
      </c>
      <c r="E3518" s="131" t="s">
        <v>3218</v>
      </c>
      <c r="F3518" s="131" t="s">
        <v>3218</v>
      </c>
      <c r="G3518" s="19">
        <v>1002</v>
      </c>
      <c r="H3518" s="19">
        <v>4</v>
      </c>
      <c r="I3518" s="19">
        <v>0</v>
      </c>
      <c r="J3518" s="38">
        <v>43063</v>
      </c>
      <c r="K3518" s="19">
        <v>25776</v>
      </c>
      <c r="L3518" s="48">
        <f>DAY(Таблица14[[#This Row],[Д/проводки]])</f>
        <v>24</v>
      </c>
      <c r="M3518" s="48">
        <f>MONTH(Таблица14[[#This Row],[Д/проводки]])</f>
        <v>11</v>
      </c>
      <c r="N3518" s="48">
        <f>YEAR(Таблица14[[#This Row],[Д/проводки]])</f>
        <v>2017</v>
      </c>
    </row>
    <row r="3519" spans="1:14" x14ac:dyDescent="0.25">
      <c r="A3519" s="19">
        <v>445810</v>
      </c>
      <c r="B3519" s="30" t="s">
        <v>929</v>
      </c>
      <c r="C3519" s="131" t="s">
        <v>927</v>
      </c>
      <c r="D3519" s="131">
        <v>14</v>
      </c>
      <c r="E3519" s="131" t="s">
        <v>2941</v>
      </c>
      <c r="F3519" s="48" t="s">
        <v>811</v>
      </c>
      <c r="G3519" s="19">
        <v>1002</v>
      </c>
      <c r="H3519" s="19">
        <v>2</v>
      </c>
      <c r="I3519" s="19">
        <v>1274.92</v>
      </c>
      <c r="J3519" s="38">
        <v>43064</v>
      </c>
      <c r="K3519" s="19">
        <v>1920</v>
      </c>
      <c r="L3519" s="48">
        <f>DAY(Таблица14[[#This Row],[Д/проводки]])</f>
        <v>25</v>
      </c>
      <c r="M3519" s="48">
        <f>MONTH(Таблица14[[#This Row],[Д/проводки]])</f>
        <v>11</v>
      </c>
      <c r="N3519" s="48">
        <f>YEAR(Таблица14[[#This Row],[Д/проводки]])</f>
        <v>2017</v>
      </c>
    </row>
    <row r="3520" spans="1:14" x14ac:dyDescent="0.25">
      <c r="A3520" s="19">
        <v>661899</v>
      </c>
      <c r="B3520" s="30" t="s">
        <v>314</v>
      </c>
      <c r="C3520" s="131" t="s">
        <v>927</v>
      </c>
      <c r="D3520" s="131">
        <v>14</v>
      </c>
      <c r="E3520" s="131" t="s">
        <v>2941</v>
      </c>
      <c r="F3520" s="48" t="s">
        <v>810</v>
      </c>
      <c r="G3520" s="19">
        <v>1002</v>
      </c>
      <c r="H3520" s="19">
        <v>4</v>
      </c>
      <c r="I3520" s="19">
        <v>7008.48</v>
      </c>
      <c r="J3520" s="38">
        <v>43064</v>
      </c>
      <c r="K3520" s="19">
        <v>12200</v>
      </c>
      <c r="L3520" s="48">
        <f>DAY(Таблица14[[#This Row],[Д/проводки]])</f>
        <v>25</v>
      </c>
      <c r="M3520" s="48">
        <f>MONTH(Таблица14[[#This Row],[Д/проводки]])</f>
        <v>11</v>
      </c>
      <c r="N3520" s="48">
        <f>YEAR(Таблица14[[#This Row],[Д/проводки]])</f>
        <v>2017</v>
      </c>
    </row>
    <row r="3521" spans="1:14" x14ac:dyDescent="0.25">
      <c r="A3521" s="19">
        <v>665900</v>
      </c>
      <c r="B3521" s="30" t="s">
        <v>75</v>
      </c>
      <c r="C3521" s="131" t="s">
        <v>904</v>
      </c>
      <c r="D3521" s="131">
        <v>14</v>
      </c>
      <c r="E3521" s="131" t="s">
        <v>2938</v>
      </c>
      <c r="F3521" s="48" t="s">
        <v>810</v>
      </c>
      <c r="G3521" s="19">
        <v>1002</v>
      </c>
      <c r="H3521" s="19">
        <v>4</v>
      </c>
      <c r="I3521" s="19">
        <v>6991.52</v>
      </c>
      <c r="J3521" s="38">
        <v>43064</v>
      </c>
      <c r="K3521" s="19">
        <v>12200</v>
      </c>
      <c r="L3521" s="48">
        <f>DAY(Таблица14[[#This Row],[Д/проводки]])</f>
        <v>25</v>
      </c>
      <c r="M3521" s="48">
        <f>MONTH(Таблица14[[#This Row],[Д/проводки]])</f>
        <v>11</v>
      </c>
      <c r="N3521" s="48">
        <f>YEAR(Таблица14[[#This Row],[Д/проводки]])</f>
        <v>2017</v>
      </c>
    </row>
    <row r="3522" spans="1:14" x14ac:dyDescent="0.25">
      <c r="A3522" s="19">
        <v>2146049</v>
      </c>
      <c r="B3522" s="30" t="s">
        <v>2710</v>
      </c>
      <c r="C3522" s="131" t="s">
        <v>3129</v>
      </c>
      <c r="D3522" s="131">
        <v>13</v>
      </c>
      <c r="E3522" s="131" t="s">
        <v>3206</v>
      </c>
      <c r="F3522" s="48" t="s">
        <v>811</v>
      </c>
      <c r="G3522" s="19">
        <v>1002</v>
      </c>
      <c r="H3522" s="19">
        <v>6</v>
      </c>
      <c r="I3522" s="19">
        <v>3585.54</v>
      </c>
      <c r="J3522" s="38">
        <v>43064</v>
      </c>
      <c r="K3522" s="19">
        <v>5280</v>
      </c>
      <c r="L3522" s="48">
        <f>DAY(Таблица14[[#This Row],[Д/проводки]])</f>
        <v>25</v>
      </c>
      <c r="M3522" s="48">
        <f>MONTH(Таблица14[[#This Row],[Д/проводки]])</f>
        <v>11</v>
      </c>
      <c r="N3522" s="48">
        <f>YEAR(Таблица14[[#This Row],[Д/проводки]])</f>
        <v>2017</v>
      </c>
    </row>
    <row r="3523" spans="1:14" x14ac:dyDescent="0.25">
      <c r="A3523" s="19">
        <v>2146049</v>
      </c>
      <c r="B3523" s="30" t="s">
        <v>2710</v>
      </c>
      <c r="C3523" s="131" t="s">
        <v>3129</v>
      </c>
      <c r="D3523" s="131">
        <v>13</v>
      </c>
      <c r="E3523" s="131" t="s">
        <v>3206</v>
      </c>
      <c r="F3523" s="48" t="s">
        <v>811</v>
      </c>
      <c r="G3523" s="19">
        <v>1001</v>
      </c>
      <c r="H3523" s="19">
        <v>2</v>
      </c>
      <c r="I3523" s="19">
        <v>1193.1199999999999</v>
      </c>
      <c r="J3523" s="38">
        <v>43065</v>
      </c>
      <c r="K3523" s="19">
        <v>1760</v>
      </c>
      <c r="L3523" s="48">
        <f>DAY(Таблица14[[#This Row],[Д/проводки]])</f>
        <v>26</v>
      </c>
      <c r="M3523" s="48">
        <f>MONTH(Таблица14[[#This Row],[Д/проводки]])</f>
        <v>11</v>
      </c>
      <c r="N3523" s="48">
        <f>YEAR(Таблица14[[#This Row],[Д/проводки]])</f>
        <v>2017</v>
      </c>
    </row>
    <row r="3524" spans="1:14" x14ac:dyDescent="0.25">
      <c r="A3524" s="19">
        <v>2167490</v>
      </c>
      <c r="B3524" s="30" t="s">
        <v>496</v>
      </c>
      <c r="C3524" s="131" t="s">
        <v>2635</v>
      </c>
      <c r="D3524" s="131">
        <v>15</v>
      </c>
      <c r="E3524" s="131" t="s">
        <v>2978</v>
      </c>
      <c r="F3524" s="48" t="s">
        <v>810</v>
      </c>
      <c r="G3524" s="19">
        <v>1001</v>
      </c>
      <c r="H3524" s="19">
        <v>4</v>
      </c>
      <c r="I3524" s="19">
        <v>8677.9599999999991</v>
      </c>
      <c r="J3524" s="38">
        <v>43065</v>
      </c>
      <c r="K3524" s="19">
        <v>14600</v>
      </c>
      <c r="L3524" s="48">
        <f>DAY(Таблица14[[#This Row],[Д/проводки]])</f>
        <v>26</v>
      </c>
      <c r="M3524" s="48">
        <f>MONTH(Таблица14[[#This Row],[Д/проводки]])</f>
        <v>11</v>
      </c>
      <c r="N3524" s="48">
        <f>YEAR(Таблица14[[#This Row],[Д/проводки]])</f>
        <v>2017</v>
      </c>
    </row>
    <row r="3525" spans="1:14" x14ac:dyDescent="0.25">
      <c r="A3525" s="19">
        <v>12432835</v>
      </c>
      <c r="B3525" s="30" t="s">
        <v>3218</v>
      </c>
      <c r="C3525" s="131" t="s">
        <v>3218</v>
      </c>
      <c r="D3525" s="131" t="s">
        <v>3218</v>
      </c>
      <c r="E3525" s="131" t="s">
        <v>3218</v>
      </c>
      <c r="F3525" s="131" t="s">
        <v>3218</v>
      </c>
      <c r="G3525" s="19">
        <v>1001</v>
      </c>
      <c r="H3525" s="19">
        <v>4</v>
      </c>
      <c r="I3525" s="19">
        <v>7626.8</v>
      </c>
      <c r="J3525" s="38">
        <v>43065</v>
      </c>
      <c r="K3525" s="19">
        <v>10440</v>
      </c>
      <c r="L3525" s="48">
        <f>DAY(Таблица14[[#This Row],[Д/проводки]])</f>
        <v>26</v>
      </c>
      <c r="M3525" s="48">
        <f>MONTH(Таблица14[[#This Row],[Д/проводки]])</f>
        <v>11</v>
      </c>
      <c r="N3525" s="48">
        <f>YEAR(Таблица14[[#This Row],[Д/проводки]])</f>
        <v>2017</v>
      </c>
    </row>
    <row r="3526" spans="1:14" x14ac:dyDescent="0.25">
      <c r="A3526" s="19">
        <v>2039644</v>
      </c>
      <c r="B3526" s="30" t="s">
        <v>1050</v>
      </c>
      <c r="C3526" s="131" t="s">
        <v>3222</v>
      </c>
      <c r="D3526" s="131">
        <v>15</v>
      </c>
      <c r="E3526" s="131" t="s">
        <v>2937</v>
      </c>
      <c r="F3526" s="48" t="s">
        <v>810</v>
      </c>
      <c r="G3526" s="19">
        <v>1002</v>
      </c>
      <c r="H3526" s="19">
        <v>4</v>
      </c>
      <c r="I3526" s="19">
        <v>10620.8</v>
      </c>
      <c r="J3526" s="38">
        <v>43065</v>
      </c>
      <c r="K3526" s="19">
        <v>15664</v>
      </c>
      <c r="L3526" s="48">
        <f>DAY(Таблица14[[#This Row],[Д/проводки]])</f>
        <v>26</v>
      </c>
      <c r="M3526" s="48">
        <f>MONTH(Таблица14[[#This Row],[Д/проводки]])</f>
        <v>11</v>
      </c>
      <c r="N3526" s="48">
        <f>YEAR(Таблица14[[#This Row],[Д/проводки]])</f>
        <v>2017</v>
      </c>
    </row>
    <row r="3527" spans="1:14" x14ac:dyDescent="0.25">
      <c r="A3527" s="19">
        <v>2065049</v>
      </c>
      <c r="B3527" s="30" t="s">
        <v>1084</v>
      </c>
      <c r="C3527" s="131" t="s">
        <v>2956</v>
      </c>
      <c r="D3527" s="131">
        <v>15</v>
      </c>
      <c r="E3527" s="131" t="s">
        <v>2948</v>
      </c>
      <c r="F3527" s="48" t="s">
        <v>810</v>
      </c>
      <c r="G3527" s="19">
        <v>1002</v>
      </c>
      <c r="H3527" s="19">
        <v>4</v>
      </c>
      <c r="I3527" s="19">
        <v>8706.56</v>
      </c>
      <c r="J3527" s="38">
        <v>43065</v>
      </c>
      <c r="K3527" s="19">
        <v>15400</v>
      </c>
      <c r="L3527" s="48">
        <f>DAY(Таблица14[[#This Row],[Д/проводки]])</f>
        <v>26</v>
      </c>
      <c r="M3527" s="48">
        <f>MONTH(Таблица14[[#This Row],[Д/проводки]])</f>
        <v>11</v>
      </c>
      <c r="N3527" s="48">
        <f>YEAR(Таблица14[[#This Row],[Д/проводки]])</f>
        <v>2017</v>
      </c>
    </row>
    <row r="3528" spans="1:14" x14ac:dyDescent="0.25">
      <c r="A3528" s="19">
        <v>2039150</v>
      </c>
      <c r="B3528" s="30" t="s">
        <v>864</v>
      </c>
      <c r="C3528" s="131" t="s">
        <v>2940</v>
      </c>
      <c r="D3528" s="131">
        <v>15</v>
      </c>
      <c r="E3528" s="131" t="s">
        <v>2937</v>
      </c>
      <c r="F3528" s="48" t="s">
        <v>811</v>
      </c>
      <c r="G3528" s="19">
        <v>1001</v>
      </c>
      <c r="H3528" s="19">
        <v>4</v>
      </c>
      <c r="I3528" s="19">
        <v>3942.96</v>
      </c>
      <c r="J3528" s="38">
        <v>43066</v>
      </c>
      <c r="K3528" s="19">
        <v>6040</v>
      </c>
      <c r="L3528" s="48">
        <f>DAY(Таблица14[[#This Row],[Д/проводки]])</f>
        <v>27</v>
      </c>
      <c r="M3528" s="48">
        <f>MONTH(Таблица14[[#This Row],[Д/проводки]])</f>
        <v>11</v>
      </c>
      <c r="N3528" s="48">
        <f>YEAR(Таблица14[[#This Row],[Д/проводки]])</f>
        <v>2017</v>
      </c>
    </row>
    <row r="3529" spans="1:14" x14ac:dyDescent="0.25">
      <c r="A3529" s="19">
        <v>2146049</v>
      </c>
      <c r="B3529" s="30" t="s">
        <v>2710</v>
      </c>
      <c r="C3529" s="131" t="s">
        <v>3129</v>
      </c>
      <c r="D3529" s="131">
        <v>13</v>
      </c>
      <c r="E3529" s="131" t="s">
        <v>3206</v>
      </c>
      <c r="F3529" s="48" t="s">
        <v>811</v>
      </c>
      <c r="G3529" s="19">
        <v>1001</v>
      </c>
      <c r="H3529" s="19">
        <v>2</v>
      </c>
      <c r="I3529" s="19">
        <v>1193.1199999999999</v>
      </c>
      <c r="J3529" s="38">
        <v>43066</v>
      </c>
      <c r="K3529" s="19">
        <v>1760</v>
      </c>
      <c r="L3529" s="48">
        <f>DAY(Таблица14[[#This Row],[Д/проводки]])</f>
        <v>27</v>
      </c>
      <c r="M3529" s="48">
        <f>MONTH(Таблица14[[#This Row],[Д/проводки]])</f>
        <v>11</v>
      </c>
      <c r="N3529" s="48">
        <f>YEAR(Таблица14[[#This Row],[Д/проводки]])</f>
        <v>2017</v>
      </c>
    </row>
    <row r="3530" spans="1:14" x14ac:dyDescent="0.25">
      <c r="A3530" s="19">
        <v>2146048</v>
      </c>
      <c r="B3530" s="30" t="s">
        <v>2663</v>
      </c>
      <c r="C3530" s="131" t="s">
        <v>3205</v>
      </c>
      <c r="D3530" s="131">
        <v>13</v>
      </c>
      <c r="E3530" s="131" t="s">
        <v>3206</v>
      </c>
      <c r="F3530" s="48" t="s">
        <v>811</v>
      </c>
      <c r="G3530" s="19">
        <v>1002</v>
      </c>
      <c r="H3530" s="19">
        <v>2</v>
      </c>
      <c r="I3530" s="19">
        <v>1188.92</v>
      </c>
      <c r="J3530" s="38">
        <v>43066</v>
      </c>
      <c r="K3530" s="19">
        <v>1760</v>
      </c>
      <c r="L3530" s="48">
        <f>DAY(Таблица14[[#This Row],[Д/проводки]])</f>
        <v>27</v>
      </c>
      <c r="M3530" s="48">
        <f>MONTH(Таблица14[[#This Row],[Д/проводки]])</f>
        <v>11</v>
      </c>
      <c r="N3530" s="48">
        <f>YEAR(Таблица14[[#This Row],[Д/проводки]])</f>
        <v>2017</v>
      </c>
    </row>
    <row r="3531" spans="1:14" x14ac:dyDescent="0.25">
      <c r="A3531" s="19">
        <v>2146071</v>
      </c>
      <c r="B3531" s="30" t="s">
        <v>2665</v>
      </c>
      <c r="C3531" s="131" t="s">
        <v>927</v>
      </c>
      <c r="D3531" s="131">
        <v>14</v>
      </c>
      <c r="E3531" s="131" t="s">
        <v>2941</v>
      </c>
      <c r="F3531" s="48" t="s">
        <v>811</v>
      </c>
      <c r="G3531" s="19">
        <v>1002</v>
      </c>
      <c r="H3531" s="19">
        <v>4</v>
      </c>
      <c r="I3531" s="19">
        <v>2588.5100000000002</v>
      </c>
      <c r="J3531" s="38">
        <v>43066</v>
      </c>
      <c r="K3531" s="19">
        <v>3840</v>
      </c>
      <c r="L3531" s="48">
        <f>DAY(Таблица14[[#This Row],[Д/проводки]])</f>
        <v>27</v>
      </c>
      <c r="M3531" s="48">
        <f>MONTH(Таблица14[[#This Row],[Д/проводки]])</f>
        <v>11</v>
      </c>
      <c r="N3531" s="48">
        <f>YEAR(Таблица14[[#This Row],[Д/проводки]])</f>
        <v>2017</v>
      </c>
    </row>
    <row r="3532" spans="1:14" x14ac:dyDescent="0.25">
      <c r="A3532" s="19">
        <v>487234</v>
      </c>
      <c r="B3532" s="30" t="s">
        <v>953</v>
      </c>
      <c r="C3532" s="131" t="s">
        <v>2625</v>
      </c>
      <c r="D3532" s="131">
        <v>16</v>
      </c>
      <c r="E3532" s="131" t="s">
        <v>2974</v>
      </c>
      <c r="F3532" s="48" t="s">
        <v>811</v>
      </c>
      <c r="G3532" s="19">
        <v>1001</v>
      </c>
      <c r="H3532" s="19">
        <v>2</v>
      </c>
      <c r="I3532" s="19">
        <v>2675.2</v>
      </c>
      <c r="J3532" s="38">
        <v>43067</v>
      </c>
      <c r="K3532" s="19">
        <v>2834</v>
      </c>
      <c r="L3532" s="48">
        <f>DAY(Таблица14[[#This Row],[Д/проводки]])</f>
        <v>28</v>
      </c>
      <c r="M3532" s="48">
        <f>MONTH(Таблица14[[#This Row],[Д/проводки]])</f>
        <v>11</v>
      </c>
      <c r="N3532" s="48">
        <f>YEAR(Таблица14[[#This Row],[Д/проводки]])</f>
        <v>2017</v>
      </c>
    </row>
    <row r="3533" spans="1:14" x14ac:dyDescent="0.25">
      <c r="A3533" s="19">
        <v>661777</v>
      </c>
      <c r="B3533" s="30" t="s">
        <v>2207</v>
      </c>
      <c r="C3533" s="131" t="s">
        <v>899</v>
      </c>
      <c r="D3533" s="131">
        <v>14</v>
      </c>
      <c r="E3533" s="131" t="s">
        <v>2938</v>
      </c>
      <c r="F3533" s="48" t="s">
        <v>810</v>
      </c>
      <c r="G3533" s="19">
        <v>1002</v>
      </c>
      <c r="H3533" s="19">
        <v>4</v>
      </c>
      <c r="I3533" s="19">
        <v>7152.52</v>
      </c>
      <c r="J3533" s="38">
        <v>43067</v>
      </c>
      <c r="K3533" s="19">
        <v>12800</v>
      </c>
      <c r="L3533" s="48">
        <f>DAY(Таблица14[[#This Row],[Д/проводки]])</f>
        <v>28</v>
      </c>
      <c r="M3533" s="48">
        <f>MONTH(Таблица14[[#This Row],[Д/проводки]])</f>
        <v>11</v>
      </c>
      <c r="N3533" s="48">
        <f>YEAR(Таблица14[[#This Row],[Д/проводки]])</f>
        <v>2017</v>
      </c>
    </row>
    <row r="3534" spans="1:14" x14ac:dyDescent="0.25">
      <c r="A3534" s="19">
        <v>2146049</v>
      </c>
      <c r="B3534" s="30" t="s">
        <v>2710</v>
      </c>
      <c r="C3534" s="131" t="s">
        <v>3129</v>
      </c>
      <c r="D3534" s="131">
        <v>13</v>
      </c>
      <c r="E3534" s="131" t="s">
        <v>3206</v>
      </c>
      <c r="F3534" s="48" t="s">
        <v>811</v>
      </c>
      <c r="G3534" s="19">
        <v>1002</v>
      </c>
      <c r="H3534" s="19">
        <v>2</v>
      </c>
      <c r="I3534" s="19">
        <v>1195.18</v>
      </c>
      <c r="J3534" s="38">
        <v>43067</v>
      </c>
      <c r="K3534" s="19">
        <v>1760</v>
      </c>
      <c r="L3534" s="48">
        <f>DAY(Таблица14[[#This Row],[Д/проводки]])</f>
        <v>28</v>
      </c>
      <c r="M3534" s="48">
        <f>MONTH(Таблица14[[#This Row],[Д/проводки]])</f>
        <v>11</v>
      </c>
      <c r="N3534" s="48">
        <f>YEAR(Таблица14[[#This Row],[Д/проводки]])</f>
        <v>2017</v>
      </c>
    </row>
    <row r="3535" spans="1:14" x14ac:dyDescent="0.25">
      <c r="A3535" s="19">
        <v>2146080</v>
      </c>
      <c r="B3535" s="30" t="s">
        <v>2673</v>
      </c>
      <c r="C3535" s="131" t="s">
        <v>2954</v>
      </c>
      <c r="D3535" s="131">
        <v>15</v>
      </c>
      <c r="E3535" s="131" t="s">
        <v>2937</v>
      </c>
      <c r="F3535" s="48" t="s">
        <v>811</v>
      </c>
      <c r="G3535" s="19">
        <v>1002</v>
      </c>
      <c r="H3535" s="19">
        <v>2</v>
      </c>
      <c r="I3535" s="19">
        <v>2169.5</v>
      </c>
      <c r="J3535" s="38">
        <v>43068</v>
      </c>
      <c r="K3535" s="19">
        <v>3214</v>
      </c>
      <c r="L3535" s="48">
        <f>DAY(Таблица14[[#This Row],[Д/проводки]])</f>
        <v>29</v>
      </c>
      <c r="M3535" s="48">
        <f>MONTH(Таблица14[[#This Row],[Д/проводки]])</f>
        <v>11</v>
      </c>
      <c r="N3535" s="48">
        <f>YEAR(Таблица14[[#This Row],[Д/проводки]])</f>
        <v>2017</v>
      </c>
    </row>
    <row r="3536" spans="1:14" x14ac:dyDescent="0.25">
      <c r="A3536" s="19">
        <v>2164791</v>
      </c>
      <c r="B3536" s="30" t="s">
        <v>2852</v>
      </c>
      <c r="C3536" s="131" t="s">
        <v>3128</v>
      </c>
      <c r="D3536" s="131">
        <v>16</v>
      </c>
      <c r="E3536" s="131" t="s">
        <v>2950</v>
      </c>
      <c r="F3536" s="48" t="s">
        <v>811</v>
      </c>
      <c r="G3536" s="19">
        <v>1002</v>
      </c>
      <c r="H3536" s="19">
        <v>4</v>
      </c>
      <c r="I3536" s="19">
        <v>4915.24</v>
      </c>
      <c r="J3536" s="38">
        <v>43068</v>
      </c>
      <c r="K3536" s="19">
        <v>7320</v>
      </c>
      <c r="L3536" s="48">
        <f>DAY(Таблица14[[#This Row],[Д/проводки]])</f>
        <v>29</v>
      </c>
      <c r="M3536" s="48">
        <f>MONTH(Таблица14[[#This Row],[Д/проводки]])</f>
        <v>11</v>
      </c>
      <c r="N3536" s="48">
        <f>YEAR(Таблица14[[#This Row],[Д/проводки]])</f>
        <v>2017</v>
      </c>
    </row>
    <row r="3537" spans="1:14" x14ac:dyDescent="0.25">
      <c r="A3537" s="19">
        <v>12733945</v>
      </c>
      <c r="B3537" s="30" t="s">
        <v>3218</v>
      </c>
      <c r="C3537" s="131" t="s">
        <v>3218</v>
      </c>
      <c r="D3537" s="131" t="s">
        <v>3218</v>
      </c>
      <c r="E3537" s="131" t="s">
        <v>3218</v>
      </c>
      <c r="F3537" s="131" t="s">
        <v>3218</v>
      </c>
      <c r="G3537" s="19">
        <v>1002</v>
      </c>
      <c r="H3537" s="19">
        <v>4</v>
      </c>
      <c r="I3537" s="19">
        <v>3083.44</v>
      </c>
      <c r="J3537" s="38">
        <v>43068</v>
      </c>
      <c r="K3537" s="19">
        <v>3638.44</v>
      </c>
      <c r="L3537" s="48">
        <f>DAY(Таблица14[[#This Row],[Д/проводки]])</f>
        <v>29</v>
      </c>
      <c r="M3537" s="48">
        <f>MONTH(Таблица14[[#This Row],[Д/проводки]])</f>
        <v>11</v>
      </c>
      <c r="N3537" s="48">
        <f>YEAR(Таблица14[[#This Row],[Д/проводки]])</f>
        <v>2017</v>
      </c>
    </row>
    <row r="3538" spans="1:14" x14ac:dyDescent="0.25">
      <c r="A3538" s="19">
        <v>2146049</v>
      </c>
      <c r="B3538" s="30" t="s">
        <v>2710</v>
      </c>
      <c r="C3538" s="131" t="s">
        <v>3129</v>
      </c>
      <c r="D3538" s="131">
        <v>13</v>
      </c>
      <c r="E3538" s="131" t="s">
        <v>3206</v>
      </c>
      <c r="F3538" s="48" t="s">
        <v>811</v>
      </c>
      <c r="G3538" s="19">
        <v>1001</v>
      </c>
      <c r="H3538" s="19">
        <v>2</v>
      </c>
      <c r="I3538" s="19">
        <v>1193.1199999999999</v>
      </c>
      <c r="J3538" s="38">
        <v>43069</v>
      </c>
      <c r="K3538" s="19">
        <v>1760</v>
      </c>
      <c r="L3538" s="48">
        <f>DAY(Таблица14[[#This Row],[Д/проводки]])</f>
        <v>30</v>
      </c>
      <c r="M3538" s="48">
        <f>MONTH(Таблица14[[#This Row],[Д/проводки]])</f>
        <v>11</v>
      </c>
      <c r="N3538" s="48">
        <f>YEAR(Таблица14[[#This Row],[Д/проводки]])</f>
        <v>2017</v>
      </c>
    </row>
    <row r="3539" spans="1:14" x14ac:dyDescent="0.25">
      <c r="A3539" s="19">
        <v>2146076</v>
      </c>
      <c r="B3539" s="30" t="s">
        <v>2669</v>
      </c>
      <c r="C3539" s="131" t="s">
        <v>3219</v>
      </c>
      <c r="D3539" s="131">
        <v>14</v>
      </c>
      <c r="E3539" s="131" t="s">
        <v>3217</v>
      </c>
      <c r="F3539" s="48" t="s">
        <v>811</v>
      </c>
      <c r="G3539" s="19">
        <v>1002</v>
      </c>
      <c r="H3539" s="19">
        <v>4</v>
      </c>
      <c r="I3539" s="19">
        <v>4579.6400000000003</v>
      </c>
      <c r="J3539" s="38">
        <v>43069</v>
      </c>
      <c r="K3539" s="19">
        <v>6860</v>
      </c>
      <c r="L3539" s="48">
        <f>DAY(Таблица14[[#This Row],[Д/проводки]])</f>
        <v>30</v>
      </c>
      <c r="M3539" s="48">
        <f>MONTH(Таблица14[[#This Row],[Д/проводки]])</f>
        <v>11</v>
      </c>
      <c r="N3539" s="48">
        <f>YEAR(Таблица14[[#This Row],[Д/проводки]])</f>
        <v>2017</v>
      </c>
    </row>
    <row r="3540" spans="1:14" x14ac:dyDescent="0.25">
      <c r="A3540" s="19">
        <v>487232</v>
      </c>
      <c r="B3540" s="30" t="s">
        <v>921</v>
      </c>
      <c r="C3540" s="131" t="s">
        <v>3133</v>
      </c>
      <c r="D3540" s="131">
        <v>13</v>
      </c>
      <c r="E3540" s="131" t="s">
        <v>3206</v>
      </c>
      <c r="F3540" s="48" t="s">
        <v>811</v>
      </c>
      <c r="G3540" s="19">
        <v>1001</v>
      </c>
      <c r="H3540" s="19">
        <v>4</v>
      </c>
      <c r="I3540" s="19">
        <v>2107.16</v>
      </c>
      <c r="J3540" s="38">
        <v>43070</v>
      </c>
      <c r="K3540" s="19">
        <v>3520</v>
      </c>
      <c r="L3540" s="48">
        <f>DAY(Таблица14[[#This Row],[Д/проводки]])</f>
        <v>1</v>
      </c>
      <c r="M3540" s="48">
        <f>MONTH(Таблица14[[#This Row],[Д/проводки]])</f>
        <v>12</v>
      </c>
      <c r="N3540" s="48">
        <f>YEAR(Таблица14[[#This Row],[Д/проводки]])</f>
        <v>2017</v>
      </c>
    </row>
    <row r="3541" spans="1:14" x14ac:dyDescent="0.25">
      <c r="A3541" s="19">
        <v>2146049</v>
      </c>
      <c r="B3541" s="30" t="s">
        <v>2710</v>
      </c>
      <c r="C3541" s="131" t="s">
        <v>3129</v>
      </c>
      <c r="D3541" s="131">
        <v>13</v>
      </c>
      <c r="E3541" s="131" t="s">
        <v>3206</v>
      </c>
      <c r="F3541" s="48" t="s">
        <v>811</v>
      </c>
      <c r="G3541" s="19">
        <v>1001</v>
      </c>
      <c r="H3541" s="19">
        <v>4</v>
      </c>
      <c r="I3541" s="19">
        <v>2386.2399999999998</v>
      </c>
      <c r="J3541" s="38">
        <v>43071</v>
      </c>
      <c r="K3541" s="19">
        <v>3520</v>
      </c>
      <c r="L3541" s="48">
        <f>DAY(Таблица14[[#This Row],[Д/проводки]])</f>
        <v>2</v>
      </c>
      <c r="M3541" s="48">
        <f>MONTH(Таблица14[[#This Row],[Д/проводки]])</f>
        <v>12</v>
      </c>
      <c r="N3541" s="48">
        <f>YEAR(Таблица14[[#This Row],[Д/проводки]])</f>
        <v>2017</v>
      </c>
    </row>
    <row r="3542" spans="1:14" x14ac:dyDescent="0.25">
      <c r="A3542" s="19">
        <v>447852</v>
      </c>
      <c r="B3542" s="30" t="s">
        <v>971</v>
      </c>
      <c r="C3542" s="131" t="s">
        <v>3161</v>
      </c>
      <c r="D3542" s="131">
        <v>16</v>
      </c>
      <c r="E3542" s="131" t="s">
        <v>2950</v>
      </c>
      <c r="F3542" s="48" t="s">
        <v>811</v>
      </c>
      <c r="G3542" s="19">
        <v>1002</v>
      </c>
      <c r="H3542" s="19">
        <v>4</v>
      </c>
      <c r="I3542" s="19">
        <v>3414.54</v>
      </c>
      <c r="J3542" s="38">
        <v>43071</v>
      </c>
      <c r="K3542" s="19">
        <v>4916</v>
      </c>
      <c r="L3542" s="48">
        <f>DAY(Таблица14[[#This Row],[Д/проводки]])</f>
        <v>2</v>
      </c>
      <c r="M3542" s="48">
        <f>MONTH(Таблица14[[#This Row],[Д/проводки]])</f>
        <v>12</v>
      </c>
      <c r="N3542" s="48">
        <f>YEAR(Таблица14[[#This Row],[Д/проводки]])</f>
        <v>2017</v>
      </c>
    </row>
    <row r="3543" spans="1:14" x14ac:dyDescent="0.25">
      <c r="A3543" s="19">
        <v>904491</v>
      </c>
      <c r="B3543" s="30" t="s">
        <v>802</v>
      </c>
      <c r="C3543" s="131" t="s">
        <v>3012</v>
      </c>
      <c r="D3543" s="131">
        <v>17</v>
      </c>
      <c r="E3543" s="131" t="s">
        <v>3011</v>
      </c>
      <c r="F3543" s="48" t="s">
        <v>810</v>
      </c>
      <c r="G3543" s="19">
        <v>1002</v>
      </c>
      <c r="H3543" s="19">
        <v>4</v>
      </c>
      <c r="I3543" s="19">
        <v>12118.64</v>
      </c>
      <c r="J3543" s="38">
        <v>43071</v>
      </c>
      <c r="K3543" s="19">
        <v>22000</v>
      </c>
      <c r="L3543" s="48">
        <f>DAY(Таблица14[[#This Row],[Д/проводки]])</f>
        <v>2</v>
      </c>
      <c r="M3543" s="48">
        <f>MONTH(Таблица14[[#This Row],[Д/проводки]])</f>
        <v>12</v>
      </c>
      <c r="N3543" s="48">
        <f>YEAR(Таблица14[[#This Row],[Д/проводки]])</f>
        <v>2017</v>
      </c>
    </row>
    <row r="3544" spans="1:14" x14ac:dyDescent="0.25">
      <c r="A3544" s="19">
        <v>2039700</v>
      </c>
      <c r="B3544" s="30" t="s">
        <v>1035</v>
      </c>
      <c r="C3544" s="131" t="s">
        <v>2963</v>
      </c>
      <c r="D3544" s="131">
        <v>15</v>
      </c>
      <c r="E3544" s="131" t="s">
        <v>2937</v>
      </c>
      <c r="F3544" s="48" t="s">
        <v>811</v>
      </c>
      <c r="G3544" s="19">
        <v>1002</v>
      </c>
      <c r="H3544" s="19">
        <v>4</v>
      </c>
      <c r="I3544" s="19">
        <v>3920.64</v>
      </c>
      <c r="J3544" s="38">
        <v>43071</v>
      </c>
      <c r="K3544" s="19">
        <v>6280</v>
      </c>
      <c r="L3544" s="48">
        <f>DAY(Таблица14[[#This Row],[Д/проводки]])</f>
        <v>2</v>
      </c>
      <c r="M3544" s="48">
        <f>MONTH(Таблица14[[#This Row],[Д/проводки]])</f>
        <v>12</v>
      </c>
      <c r="N3544" s="48">
        <f>YEAR(Таблица14[[#This Row],[Д/проводки]])</f>
        <v>2017</v>
      </c>
    </row>
    <row r="3545" spans="1:14" x14ac:dyDescent="0.25">
      <c r="A3545" s="19">
        <v>2146048</v>
      </c>
      <c r="B3545" s="30" t="s">
        <v>2663</v>
      </c>
      <c r="C3545" s="131" t="s">
        <v>3205</v>
      </c>
      <c r="D3545" s="131">
        <v>13</v>
      </c>
      <c r="E3545" s="131" t="s">
        <v>3206</v>
      </c>
      <c r="F3545" s="48" t="s">
        <v>811</v>
      </c>
      <c r="G3545" s="19">
        <v>1002</v>
      </c>
      <c r="H3545" s="19">
        <v>4</v>
      </c>
      <c r="I3545" s="19">
        <v>2377.84</v>
      </c>
      <c r="J3545" s="38">
        <v>43071</v>
      </c>
      <c r="K3545" s="19">
        <v>3520</v>
      </c>
      <c r="L3545" s="48">
        <f>DAY(Таблица14[[#This Row],[Д/проводки]])</f>
        <v>2</v>
      </c>
      <c r="M3545" s="48">
        <f>MONTH(Таблица14[[#This Row],[Д/проводки]])</f>
        <v>12</v>
      </c>
      <c r="N3545" s="48">
        <f>YEAR(Таблица14[[#This Row],[Д/проводки]])</f>
        <v>2017</v>
      </c>
    </row>
    <row r="3546" spans="1:14" x14ac:dyDescent="0.25">
      <c r="A3546" s="19">
        <v>2146049</v>
      </c>
      <c r="B3546" s="30" t="s">
        <v>2710</v>
      </c>
      <c r="C3546" s="131" t="s">
        <v>3129</v>
      </c>
      <c r="D3546" s="131">
        <v>13</v>
      </c>
      <c r="E3546" s="131" t="s">
        <v>3206</v>
      </c>
      <c r="F3546" s="48" t="s">
        <v>811</v>
      </c>
      <c r="G3546" s="19">
        <v>1002</v>
      </c>
      <c r="H3546" s="19">
        <v>1</v>
      </c>
      <c r="I3546" s="19">
        <v>597.59</v>
      </c>
      <c r="J3546" s="38">
        <v>43071</v>
      </c>
      <c r="K3546" s="19">
        <v>880</v>
      </c>
      <c r="L3546" s="48">
        <f>DAY(Таблица14[[#This Row],[Д/проводки]])</f>
        <v>2</v>
      </c>
      <c r="M3546" s="48">
        <f>MONTH(Таблица14[[#This Row],[Д/проводки]])</f>
        <v>12</v>
      </c>
      <c r="N3546" s="48">
        <f>YEAR(Таблица14[[#This Row],[Д/проводки]])</f>
        <v>2017</v>
      </c>
    </row>
    <row r="3547" spans="1:14" x14ac:dyDescent="0.25">
      <c r="A3547" s="19">
        <v>2146049</v>
      </c>
      <c r="B3547" s="30" t="s">
        <v>2710</v>
      </c>
      <c r="C3547" s="131" t="s">
        <v>3129</v>
      </c>
      <c r="D3547" s="131">
        <v>13</v>
      </c>
      <c r="E3547" s="131" t="s">
        <v>3206</v>
      </c>
      <c r="F3547" s="48" t="s">
        <v>811</v>
      </c>
      <c r="G3547" s="19">
        <v>1001</v>
      </c>
      <c r="H3547" s="19">
        <v>4</v>
      </c>
      <c r="I3547" s="19">
        <v>2386.2399999999998</v>
      </c>
      <c r="J3547" s="38">
        <v>43072</v>
      </c>
      <c r="K3547" s="19">
        <v>3520</v>
      </c>
      <c r="L3547" s="48">
        <f>DAY(Таблица14[[#This Row],[Д/проводки]])</f>
        <v>3</v>
      </c>
      <c r="M3547" s="48">
        <f>MONTH(Таблица14[[#This Row],[Д/проводки]])</f>
        <v>12</v>
      </c>
      <c r="N3547" s="48">
        <f>YEAR(Таблица14[[#This Row],[Д/проводки]])</f>
        <v>2017</v>
      </c>
    </row>
    <row r="3548" spans="1:14" x14ac:dyDescent="0.25">
      <c r="A3548" s="19">
        <v>2146071</v>
      </c>
      <c r="B3548" s="30" t="s">
        <v>2665</v>
      </c>
      <c r="C3548" s="131" t="s">
        <v>927</v>
      </c>
      <c r="D3548" s="131">
        <v>14</v>
      </c>
      <c r="E3548" s="131" t="s">
        <v>2941</v>
      </c>
      <c r="F3548" s="48" t="s">
        <v>811</v>
      </c>
      <c r="G3548" s="19">
        <v>1001</v>
      </c>
      <c r="H3548" s="19">
        <v>5</v>
      </c>
      <c r="I3548" s="19">
        <v>3296.75</v>
      </c>
      <c r="J3548" s="38">
        <v>43072</v>
      </c>
      <c r="K3548" s="19">
        <v>4800</v>
      </c>
      <c r="L3548" s="48">
        <f>DAY(Таблица14[[#This Row],[Д/проводки]])</f>
        <v>3</v>
      </c>
      <c r="M3548" s="48">
        <f>MONTH(Таблица14[[#This Row],[Д/проводки]])</f>
        <v>12</v>
      </c>
      <c r="N3548" s="48">
        <f>YEAR(Таблица14[[#This Row],[Д/проводки]])</f>
        <v>2017</v>
      </c>
    </row>
    <row r="3549" spans="1:14" x14ac:dyDescent="0.25">
      <c r="A3549" s="19">
        <v>2146080</v>
      </c>
      <c r="B3549" s="30" t="s">
        <v>2673</v>
      </c>
      <c r="C3549" s="131" t="s">
        <v>2954</v>
      </c>
      <c r="D3549" s="131">
        <v>15</v>
      </c>
      <c r="E3549" s="131" t="s">
        <v>2937</v>
      </c>
      <c r="F3549" s="48" t="s">
        <v>811</v>
      </c>
      <c r="G3549" s="19">
        <v>1001</v>
      </c>
      <c r="H3549" s="19">
        <v>4</v>
      </c>
      <c r="I3549" s="19">
        <v>4296.8</v>
      </c>
      <c r="J3549" s="38">
        <v>43072</v>
      </c>
      <c r="K3549" s="19">
        <v>6428</v>
      </c>
      <c r="L3549" s="48">
        <f>DAY(Таблица14[[#This Row],[Д/проводки]])</f>
        <v>3</v>
      </c>
      <c r="M3549" s="48">
        <f>MONTH(Таблица14[[#This Row],[Д/проводки]])</f>
        <v>12</v>
      </c>
      <c r="N3549" s="48">
        <f>YEAR(Таблица14[[#This Row],[Д/проводки]])</f>
        <v>2017</v>
      </c>
    </row>
    <row r="3550" spans="1:14" x14ac:dyDescent="0.25">
      <c r="A3550" s="19">
        <v>2146048</v>
      </c>
      <c r="B3550" s="30" t="s">
        <v>2663</v>
      </c>
      <c r="C3550" s="131" t="s">
        <v>3205</v>
      </c>
      <c r="D3550" s="131">
        <v>13</v>
      </c>
      <c r="E3550" s="131" t="s">
        <v>3206</v>
      </c>
      <c r="F3550" s="48" t="s">
        <v>811</v>
      </c>
      <c r="G3550" s="19">
        <v>1002</v>
      </c>
      <c r="H3550" s="19">
        <v>4</v>
      </c>
      <c r="I3550" s="19">
        <v>2377.84</v>
      </c>
      <c r="J3550" s="38">
        <v>43072</v>
      </c>
      <c r="K3550" s="19">
        <v>3520</v>
      </c>
      <c r="L3550" s="48">
        <f>DAY(Таблица14[[#This Row],[Д/проводки]])</f>
        <v>3</v>
      </c>
      <c r="M3550" s="48">
        <f>MONTH(Таблица14[[#This Row],[Д/проводки]])</f>
        <v>12</v>
      </c>
      <c r="N3550" s="48">
        <f>YEAR(Таблица14[[#This Row],[Д/проводки]])</f>
        <v>2017</v>
      </c>
    </row>
    <row r="3551" spans="1:14" x14ac:dyDescent="0.25">
      <c r="A3551" s="19">
        <v>2146080</v>
      </c>
      <c r="B3551" s="30" t="s">
        <v>2673</v>
      </c>
      <c r="C3551" s="131" t="s">
        <v>2954</v>
      </c>
      <c r="D3551" s="131">
        <v>15</v>
      </c>
      <c r="E3551" s="131" t="s">
        <v>2937</v>
      </c>
      <c r="F3551" s="48" t="s">
        <v>811</v>
      </c>
      <c r="G3551" s="19">
        <v>1002</v>
      </c>
      <c r="H3551" s="19">
        <v>4</v>
      </c>
      <c r="I3551" s="19">
        <v>4339</v>
      </c>
      <c r="J3551" s="38">
        <v>43072</v>
      </c>
      <c r="K3551" s="19">
        <v>6428</v>
      </c>
      <c r="L3551" s="48">
        <f>DAY(Таблица14[[#This Row],[Д/проводки]])</f>
        <v>3</v>
      </c>
      <c r="M3551" s="48">
        <f>MONTH(Таблица14[[#This Row],[Д/проводки]])</f>
        <v>12</v>
      </c>
      <c r="N3551" s="48">
        <f>YEAR(Таблица14[[#This Row],[Д/проводки]])</f>
        <v>2017</v>
      </c>
    </row>
    <row r="3552" spans="1:14" x14ac:dyDescent="0.25">
      <c r="A3552" s="19">
        <v>2164757</v>
      </c>
      <c r="B3552" s="30" t="s">
        <v>2848</v>
      </c>
      <c r="C3552" s="131" t="s">
        <v>904</v>
      </c>
      <c r="D3552" s="131">
        <v>14</v>
      </c>
      <c r="E3552" s="131" t="s">
        <v>2938</v>
      </c>
      <c r="F3552" s="48" t="s">
        <v>811</v>
      </c>
      <c r="G3552" s="19">
        <v>1001</v>
      </c>
      <c r="H3552" s="19">
        <v>2</v>
      </c>
      <c r="I3552" s="19">
        <v>1779.66</v>
      </c>
      <c r="J3552" s="38">
        <v>43073</v>
      </c>
      <c r="K3552" s="19">
        <v>2596.9499999999998</v>
      </c>
      <c r="L3552" s="48">
        <f>DAY(Таблица14[[#This Row],[Д/проводки]])</f>
        <v>4</v>
      </c>
      <c r="M3552" s="48">
        <f>MONTH(Таблица14[[#This Row],[Д/проводки]])</f>
        <v>12</v>
      </c>
      <c r="N3552" s="48">
        <f>YEAR(Таблица14[[#This Row],[Д/проводки]])</f>
        <v>2017</v>
      </c>
    </row>
    <row r="3553" spans="1:14" x14ac:dyDescent="0.25">
      <c r="A3553" s="19">
        <v>661724</v>
      </c>
      <c r="B3553" s="30" t="s">
        <v>205</v>
      </c>
      <c r="C3553" s="131" t="s">
        <v>2633</v>
      </c>
      <c r="D3553" s="131">
        <v>16</v>
      </c>
      <c r="E3553" s="131" t="s">
        <v>3208</v>
      </c>
      <c r="F3553" s="48" t="s">
        <v>810</v>
      </c>
      <c r="G3553" s="19">
        <v>1002</v>
      </c>
      <c r="H3553" s="19">
        <v>4</v>
      </c>
      <c r="I3553" s="19">
        <v>10000</v>
      </c>
      <c r="J3553" s="38">
        <v>43073</v>
      </c>
      <c r="K3553" s="19">
        <v>17800</v>
      </c>
      <c r="L3553" s="48">
        <f>DAY(Таблица14[[#This Row],[Д/проводки]])</f>
        <v>4</v>
      </c>
      <c r="M3553" s="48">
        <f>MONTH(Таблица14[[#This Row],[Д/проводки]])</f>
        <v>12</v>
      </c>
      <c r="N3553" s="48">
        <f>YEAR(Таблица14[[#This Row],[Д/проводки]])</f>
        <v>2017</v>
      </c>
    </row>
    <row r="3554" spans="1:14" x14ac:dyDescent="0.25">
      <c r="A3554" s="19">
        <v>2146049</v>
      </c>
      <c r="B3554" s="30" t="s">
        <v>2710</v>
      </c>
      <c r="C3554" s="131" t="s">
        <v>3129</v>
      </c>
      <c r="D3554" s="131">
        <v>13</v>
      </c>
      <c r="E3554" s="131" t="s">
        <v>3206</v>
      </c>
      <c r="F3554" s="48" t="s">
        <v>811</v>
      </c>
      <c r="G3554" s="19">
        <v>1002</v>
      </c>
      <c r="H3554" s="19">
        <v>2</v>
      </c>
      <c r="I3554" s="19">
        <v>1195.18</v>
      </c>
      <c r="J3554" s="38">
        <v>43073</v>
      </c>
      <c r="K3554" s="19">
        <v>1760</v>
      </c>
      <c r="L3554" s="48">
        <f>DAY(Таблица14[[#This Row],[Д/проводки]])</f>
        <v>4</v>
      </c>
      <c r="M3554" s="48">
        <f>MONTH(Таблица14[[#This Row],[Д/проводки]])</f>
        <v>12</v>
      </c>
      <c r="N3554" s="48">
        <f>YEAR(Таблица14[[#This Row],[Д/проводки]])</f>
        <v>2017</v>
      </c>
    </row>
    <row r="3555" spans="1:14" x14ac:dyDescent="0.25">
      <c r="A3555" s="19">
        <v>2146072</v>
      </c>
      <c r="B3555" s="30" t="s">
        <v>2665</v>
      </c>
      <c r="C3555" s="131" t="s">
        <v>927</v>
      </c>
      <c r="D3555" s="131">
        <v>14</v>
      </c>
      <c r="E3555" s="131" t="s">
        <v>2941</v>
      </c>
      <c r="F3555" s="48" t="s">
        <v>811</v>
      </c>
      <c r="G3555" s="19">
        <v>1002</v>
      </c>
      <c r="H3555" s="19">
        <v>4</v>
      </c>
      <c r="I3555" s="19">
        <v>2627.12</v>
      </c>
      <c r="J3555" s="38">
        <v>43073</v>
      </c>
      <c r="K3555" s="19">
        <v>3840</v>
      </c>
      <c r="L3555" s="48">
        <f>DAY(Таблица14[[#This Row],[Д/проводки]])</f>
        <v>4</v>
      </c>
      <c r="M3555" s="48">
        <f>MONTH(Таблица14[[#This Row],[Д/проводки]])</f>
        <v>12</v>
      </c>
      <c r="N3555" s="48">
        <f>YEAR(Таблица14[[#This Row],[Д/проводки]])</f>
        <v>2017</v>
      </c>
    </row>
    <row r="3556" spans="1:14" x14ac:dyDescent="0.25">
      <c r="A3556" s="19">
        <v>2146049</v>
      </c>
      <c r="B3556" s="30" t="s">
        <v>2710</v>
      </c>
      <c r="C3556" s="131" t="s">
        <v>3129</v>
      </c>
      <c r="D3556" s="131">
        <v>13</v>
      </c>
      <c r="E3556" s="131" t="s">
        <v>3206</v>
      </c>
      <c r="F3556" s="48" t="s">
        <v>811</v>
      </c>
      <c r="G3556" s="19">
        <v>1001</v>
      </c>
      <c r="H3556" s="19">
        <v>4</v>
      </c>
      <c r="I3556" s="19">
        <v>2386.1999999999998</v>
      </c>
      <c r="J3556" s="38">
        <v>43075</v>
      </c>
      <c r="K3556" s="19">
        <v>3520</v>
      </c>
      <c r="L3556" s="48">
        <f>DAY(Таблица14[[#This Row],[Д/проводки]])</f>
        <v>6</v>
      </c>
      <c r="M3556" s="48">
        <f>MONTH(Таблица14[[#This Row],[Д/проводки]])</f>
        <v>12</v>
      </c>
      <c r="N3556" s="48">
        <f>YEAR(Таблица14[[#This Row],[Д/проводки]])</f>
        <v>2017</v>
      </c>
    </row>
    <row r="3557" spans="1:14" x14ac:dyDescent="0.25">
      <c r="A3557" s="19">
        <v>754179</v>
      </c>
      <c r="B3557" s="30" t="s">
        <v>893</v>
      </c>
      <c r="C3557" s="131" t="s">
        <v>2951</v>
      </c>
      <c r="D3557" s="131">
        <v>16</v>
      </c>
      <c r="E3557" s="131" t="s">
        <v>2950</v>
      </c>
      <c r="F3557" s="48" t="s">
        <v>811</v>
      </c>
      <c r="G3557" s="19">
        <v>1001</v>
      </c>
      <c r="H3557" s="19">
        <v>1</v>
      </c>
      <c r="I3557" s="19">
        <v>1234.71</v>
      </c>
      <c r="J3557" s="38">
        <v>43076</v>
      </c>
      <c r="K3557" s="19">
        <v>1821</v>
      </c>
      <c r="L3557" s="48">
        <f>DAY(Таблица14[[#This Row],[Д/проводки]])</f>
        <v>7</v>
      </c>
      <c r="M3557" s="48">
        <f>MONTH(Таблица14[[#This Row],[Д/проводки]])</f>
        <v>12</v>
      </c>
      <c r="N3557" s="48">
        <f>YEAR(Таблица14[[#This Row],[Д/проводки]])</f>
        <v>2017</v>
      </c>
    </row>
    <row r="3558" spans="1:14" x14ac:dyDescent="0.25">
      <c r="A3558" s="19">
        <v>2146049</v>
      </c>
      <c r="B3558" s="30" t="s">
        <v>2710</v>
      </c>
      <c r="C3558" s="131" t="s">
        <v>3129</v>
      </c>
      <c r="D3558" s="131">
        <v>13</v>
      </c>
      <c r="E3558" s="131" t="s">
        <v>3206</v>
      </c>
      <c r="F3558" s="48" t="s">
        <v>811</v>
      </c>
      <c r="G3558" s="19">
        <v>1001</v>
      </c>
      <c r="H3558" s="19">
        <v>4</v>
      </c>
      <c r="I3558" s="19">
        <v>2386.2399999999998</v>
      </c>
      <c r="J3558" s="38">
        <v>43076</v>
      </c>
      <c r="K3558" s="19">
        <v>3520</v>
      </c>
      <c r="L3558" s="48">
        <f>DAY(Таблица14[[#This Row],[Д/проводки]])</f>
        <v>7</v>
      </c>
      <c r="M3558" s="48">
        <f>MONTH(Таблица14[[#This Row],[Д/проводки]])</f>
        <v>12</v>
      </c>
      <c r="N3558" s="48">
        <f>YEAR(Таблица14[[#This Row],[Д/проводки]])</f>
        <v>2017</v>
      </c>
    </row>
    <row r="3559" spans="1:14" x14ac:dyDescent="0.25">
      <c r="A3559" s="19">
        <v>12739012</v>
      </c>
      <c r="B3559" s="30" t="s">
        <v>3218</v>
      </c>
      <c r="C3559" s="131" t="s">
        <v>3218</v>
      </c>
      <c r="D3559" s="131" t="s">
        <v>3218</v>
      </c>
      <c r="E3559" s="131" t="s">
        <v>3218</v>
      </c>
      <c r="F3559" s="131" t="s">
        <v>3218</v>
      </c>
      <c r="G3559" s="19">
        <v>1001</v>
      </c>
      <c r="H3559" s="19">
        <v>4</v>
      </c>
      <c r="I3559" s="19">
        <v>2642</v>
      </c>
      <c r="J3559" s="38">
        <v>43076</v>
      </c>
      <c r="K3559" s="19">
        <v>4268</v>
      </c>
      <c r="L3559" s="48">
        <f>DAY(Таблица14[[#This Row],[Д/проводки]])</f>
        <v>7</v>
      </c>
      <c r="M3559" s="48">
        <f>MONTH(Таблица14[[#This Row],[Д/проводки]])</f>
        <v>12</v>
      </c>
      <c r="N3559" s="48">
        <f>YEAR(Таблица14[[#This Row],[Д/проводки]])</f>
        <v>2017</v>
      </c>
    </row>
    <row r="3560" spans="1:14" x14ac:dyDescent="0.25">
      <c r="A3560" s="19">
        <v>2146048</v>
      </c>
      <c r="B3560" s="30" t="s">
        <v>2663</v>
      </c>
      <c r="C3560" s="131" t="s">
        <v>3205</v>
      </c>
      <c r="D3560" s="131">
        <v>13</v>
      </c>
      <c r="E3560" s="131" t="s">
        <v>3206</v>
      </c>
      <c r="F3560" s="48" t="s">
        <v>811</v>
      </c>
      <c r="G3560" s="19">
        <v>1002</v>
      </c>
      <c r="H3560" s="19">
        <v>4</v>
      </c>
      <c r="I3560" s="19">
        <v>2377.84</v>
      </c>
      <c r="J3560" s="38">
        <v>43076</v>
      </c>
      <c r="K3560" s="19">
        <v>3520</v>
      </c>
      <c r="L3560" s="48">
        <f>DAY(Таблица14[[#This Row],[Д/проводки]])</f>
        <v>7</v>
      </c>
      <c r="M3560" s="48">
        <f>MONTH(Таблица14[[#This Row],[Д/проводки]])</f>
        <v>12</v>
      </c>
      <c r="N3560" s="48">
        <f>YEAR(Таблица14[[#This Row],[Д/проводки]])</f>
        <v>2017</v>
      </c>
    </row>
    <row r="3561" spans="1:14" x14ac:dyDescent="0.25">
      <c r="A3561" s="19">
        <v>2031424</v>
      </c>
      <c r="B3561" s="30" t="s">
        <v>1016</v>
      </c>
      <c r="C3561" s="131" t="s">
        <v>2997</v>
      </c>
      <c r="D3561" s="131">
        <v>17</v>
      </c>
      <c r="E3561" s="131" t="s">
        <v>2993</v>
      </c>
      <c r="F3561" s="48" t="s">
        <v>810</v>
      </c>
      <c r="G3561" s="19">
        <v>1001</v>
      </c>
      <c r="H3561" s="19">
        <v>4</v>
      </c>
      <c r="I3561" s="19">
        <v>11830.52</v>
      </c>
      <c r="J3561" s="38">
        <v>43077</v>
      </c>
      <c r="K3561" s="19">
        <v>20600</v>
      </c>
      <c r="L3561" s="48">
        <f>DAY(Таблица14[[#This Row],[Д/проводки]])</f>
        <v>8</v>
      </c>
      <c r="M3561" s="48">
        <f>MONTH(Таблица14[[#This Row],[Д/проводки]])</f>
        <v>12</v>
      </c>
      <c r="N3561" s="48">
        <f>YEAR(Таблица14[[#This Row],[Д/проводки]])</f>
        <v>2017</v>
      </c>
    </row>
    <row r="3562" spans="1:14" x14ac:dyDescent="0.25">
      <c r="A3562" s="19">
        <v>2146049</v>
      </c>
      <c r="B3562" s="30" t="s">
        <v>2710</v>
      </c>
      <c r="C3562" s="131" t="s">
        <v>3129</v>
      </c>
      <c r="D3562" s="131">
        <v>13</v>
      </c>
      <c r="E3562" s="131" t="s">
        <v>3206</v>
      </c>
      <c r="F3562" s="48" t="s">
        <v>811</v>
      </c>
      <c r="G3562" s="19">
        <v>1001</v>
      </c>
      <c r="H3562" s="19">
        <v>4</v>
      </c>
      <c r="I3562" s="19">
        <v>2386.1999999999998</v>
      </c>
      <c r="J3562" s="38">
        <v>43077</v>
      </c>
      <c r="K3562" s="19">
        <v>3520</v>
      </c>
      <c r="L3562" s="48">
        <f>DAY(Таблица14[[#This Row],[Д/проводки]])</f>
        <v>8</v>
      </c>
      <c r="M3562" s="48">
        <f>MONTH(Таблица14[[#This Row],[Д/проводки]])</f>
        <v>12</v>
      </c>
      <c r="N3562" s="48">
        <f>YEAR(Таблица14[[#This Row],[Д/проводки]])</f>
        <v>2017</v>
      </c>
    </row>
    <row r="3563" spans="1:14" x14ac:dyDescent="0.25">
      <c r="A3563" s="19">
        <v>2146071</v>
      </c>
      <c r="B3563" s="30" t="s">
        <v>2665</v>
      </c>
      <c r="C3563" s="131" t="s">
        <v>927</v>
      </c>
      <c r="D3563" s="131">
        <v>14</v>
      </c>
      <c r="E3563" s="131" t="s">
        <v>2941</v>
      </c>
      <c r="F3563" s="48" t="s">
        <v>811</v>
      </c>
      <c r="G3563" s="19">
        <v>1001</v>
      </c>
      <c r="H3563" s="19">
        <v>4</v>
      </c>
      <c r="I3563" s="19">
        <v>2637.44</v>
      </c>
      <c r="J3563" s="38">
        <v>43077</v>
      </c>
      <c r="K3563" s="19">
        <v>3840</v>
      </c>
      <c r="L3563" s="48">
        <f>DAY(Таблица14[[#This Row],[Д/проводки]])</f>
        <v>8</v>
      </c>
      <c r="M3563" s="48">
        <f>MONTH(Таблица14[[#This Row],[Д/проводки]])</f>
        <v>12</v>
      </c>
      <c r="N3563" s="48">
        <f>YEAR(Таблица14[[#This Row],[Д/проводки]])</f>
        <v>2017</v>
      </c>
    </row>
    <row r="3564" spans="1:14" x14ac:dyDescent="0.25">
      <c r="A3564" s="19">
        <v>2146072</v>
      </c>
      <c r="B3564" s="30" t="s">
        <v>2665</v>
      </c>
      <c r="C3564" s="131" t="s">
        <v>927</v>
      </c>
      <c r="D3564" s="131">
        <v>14</v>
      </c>
      <c r="E3564" s="131" t="s">
        <v>2941</v>
      </c>
      <c r="F3564" s="48" t="s">
        <v>811</v>
      </c>
      <c r="G3564" s="19">
        <v>1002</v>
      </c>
      <c r="H3564" s="19">
        <v>2</v>
      </c>
      <c r="I3564" s="19">
        <v>1313.56</v>
      </c>
      <c r="J3564" s="38">
        <v>43077</v>
      </c>
      <c r="K3564" s="19">
        <v>1920</v>
      </c>
      <c r="L3564" s="48">
        <f>DAY(Таблица14[[#This Row],[Д/проводки]])</f>
        <v>8</v>
      </c>
      <c r="M3564" s="48">
        <f>MONTH(Таблица14[[#This Row],[Д/проводки]])</f>
        <v>12</v>
      </c>
      <c r="N3564" s="48">
        <f>YEAR(Таблица14[[#This Row],[Д/проводки]])</f>
        <v>2017</v>
      </c>
    </row>
    <row r="3565" spans="1:14" x14ac:dyDescent="0.25">
      <c r="A3565" s="19">
        <v>2146084</v>
      </c>
      <c r="B3565" s="30" t="s">
        <v>2677</v>
      </c>
      <c r="C3565" s="131" t="s">
        <v>3016</v>
      </c>
      <c r="D3565" s="131">
        <v>15</v>
      </c>
      <c r="E3565" s="131" t="s">
        <v>2946</v>
      </c>
      <c r="F3565" s="48" t="s">
        <v>811</v>
      </c>
      <c r="G3565" s="19">
        <v>1001</v>
      </c>
      <c r="H3565" s="19">
        <v>4</v>
      </c>
      <c r="I3565" s="19">
        <v>5294.92</v>
      </c>
      <c r="J3565" s="38">
        <v>43078</v>
      </c>
      <c r="K3565" s="19">
        <v>8060</v>
      </c>
      <c r="L3565" s="48">
        <f>DAY(Таблица14[[#This Row],[Д/проводки]])</f>
        <v>9</v>
      </c>
      <c r="M3565" s="48">
        <f>MONTH(Таблица14[[#This Row],[Д/проводки]])</f>
        <v>12</v>
      </c>
      <c r="N3565" s="48">
        <f>YEAR(Таблица14[[#This Row],[Д/проводки]])</f>
        <v>2017</v>
      </c>
    </row>
    <row r="3566" spans="1:14" x14ac:dyDescent="0.25">
      <c r="A3566" s="19">
        <v>2146072</v>
      </c>
      <c r="B3566" s="30" t="s">
        <v>2665</v>
      </c>
      <c r="C3566" s="131" t="s">
        <v>927</v>
      </c>
      <c r="D3566" s="131">
        <v>14</v>
      </c>
      <c r="E3566" s="131" t="s">
        <v>2941</v>
      </c>
      <c r="F3566" s="48" t="s">
        <v>811</v>
      </c>
      <c r="G3566" s="19">
        <v>1002</v>
      </c>
      <c r="H3566" s="19">
        <v>2</v>
      </c>
      <c r="I3566" s="19">
        <v>1313.56</v>
      </c>
      <c r="J3566" s="38">
        <v>43078</v>
      </c>
      <c r="K3566" s="19">
        <v>1920</v>
      </c>
      <c r="L3566" s="48">
        <f>DAY(Таблица14[[#This Row],[Д/проводки]])</f>
        <v>9</v>
      </c>
      <c r="M3566" s="48">
        <f>MONTH(Таблица14[[#This Row],[Д/проводки]])</f>
        <v>12</v>
      </c>
      <c r="N3566" s="48">
        <f>YEAR(Таблица14[[#This Row],[Д/проводки]])</f>
        <v>2017</v>
      </c>
    </row>
    <row r="3567" spans="1:14" x14ac:dyDescent="0.25">
      <c r="A3567" s="19">
        <v>2146071</v>
      </c>
      <c r="B3567" s="30" t="s">
        <v>2665</v>
      </c>
      <c r="C3567" s="131" t="s">
        <v>927</v>
      </c>
      <c r="D3567" s="131">
        <v>14</v>
      </c>
      <c r="E3567" s="131" t="s">
        <v>2941</v>
      </c>
      <c r="F3567" s="48" t="s">
        <v>811</v>
      </c>
      <c r="G3567" s="19">
        <v>1001</v>
      </c>
      <c r="H3567" s="19">
        <v>4</v>
      </c>
      <c r="I3567" s="19">
        <v>2637.4</v>
      </c>
      <c r="J3567" s="38">
        <v>43079</v>
      </c>
      <c r="K3567" s="19">
        <v>3840</v>
      </c>
      <c r="L3567" s="48">
        <f>DAY(Таблица14[[#This Row],[Д/проводки]])</f>
        <v>10</v>
      </c>
      <c r="M3567" s="48">
        <f>MONTH(Таблица14[[#This Row],[Д/проводки]])</f>
        <v>12</v>
      </c>
      <c r="N3567" s="48">
        <f>YEAR(Таблица14[[#This Row],[Д/проводки]])</f>
        <v>2017</v>
      </c>
    </row>
    <row r="3568" spans="1:14" x14ac:dyDescent="0.25">
      <c r="A3568" s="19">
        <v>447785</v>
      </c>
      <c r="B3568" s="30" t="s">
        <v>882</v>
      </c>
      <c r="C3568" s="131" t="s">
        <v>3223</v>
      </c>
      <c r="D3568" s="131">
        <v>14</v>
      </c>
      <c r="E3568" s="131" t="s">
        <v>3209</v>
      </c>
      <c r="F3568" s="48" t="s">
        <v>811</v>
      </c>
      <c r="G3568" s="19">
        <v>1001</v>
      </c>
      <c r="H3568" s="19">
        <v>1</v>
      </c>
      <c r="I3568" s="19">
        <v>560.23</v>
      </c>
      <c r="J3568" s="38">
        <v>43080</v>
      </c>
      <c r="K3568" s="19">
        <v>860</v>
      </c>
      <c r="L3568" s="48">
        <f>DAY(Таблица14[[#This Row],[Д/проводки]])</f>
        <v>11</v>
      </c>
      <c r="M3568" s="48">
        <f>MONTH(Таблица14[[#This Row],[Д/проводки]])</f>
        <v>12</v>
      </c>
      <c r="N3568" s="48">
        <f>YEAR(Таблица14[[#This Row],[Д/проводки]])</f>
        <v>2017</v>
      </c>
    </row>
    <row r="3569" spans="1:14" x14ac:dyDescent="0.25">
      <c r="A3569" s="19">
        <v>2146071</v>
      </c>
      <c r="B3569" s="30" t="s">
        <v>2665</v>
      </c>
      <c r="C3569" s="131" t="s">
        <v>927</v>
      </c>
      <c r="D3569" s="131">
        <v>14</v>
      </c>
      <c r="E3569" s="131" t="s">
        <v>2941</v>
      </c>
      <c r="F3569" s="48" t="s">
        <v>811</v>
      </c>
      <c r="G3569" s="19">
        <v>1001</v>
      </c>
      <c r="H3569" s="19">
        <v>4</v>
      </c>
      <c r="I3569" s="19">
        <v>2637.44</v>
      </c>
      <c r="J3569" s="38">
        <v>43080</v>
      </c>
      <c r="K3569" s="19">
        <v>3840</v>
      </c>
      <c r="L3569" s="48">
        <f>DAY(Таблица14[[#This Row],[Д/проводки]])</f>
        <v>11</v>
      </c>
      <c r="M3569" s="48">
        <f>MONTH(Таблица14[[#This Row],[Д/проводки]])</f>
        <v>12</v>
      </c>
      <c r="N3569" s="48">
        <f>YEAR(Таблица14[[#This Row],[Д/проводки]])</f>
        <v>2017</v>
      </c>
    </row>
    <row r="3570" spans="1:14" x14ac:dyDescent="0.25">
      <c r="A3570" s="19">
        <v>2146072</v>
      </c>
      <c r="B3570" s="30" t="s">
        <v>2665</v>
      </c>
      <c r="C3570" s="131" t="s">
        <v>927</v>
      </c>
      <c r="D3570" s="131">
        <v>14</v>
      </c>
      <c r="E3570" s="131" t="s">
        <v>2941</v>
      </c>
      <c r="F3570" s="48" t="s">
        <v>811</v>
      </c>
      <c r="G3570" s="19">
        <v>1001</v>
      </c>
      <c r="H3570" s="19">
        <v>2</v>
      </c>
      <c r="I3570" s="19">
        <v>1298.3800000000001</v>
      </c>
      <c r="J3570" s="38">
        <v>43081</v>
      </c>
      <c r="K3570" s="19">
        <v>1920</v>
      </c>
      <c r="L3570" s="48">
        <f>DAY(Таблица14[[#This Row],[Д/проводки]])</f>
        <v>12</v>
      </c>
      <c r="M3570" s="48">
        <f>MONTH(Таблица14[[#This Row],[Д/проводки]])</f>
        <v>12</v>
      </c>
      <c r="N3570" s="48">
        <f>YEAR(Таблица14[[#This Row],[Д/проводки]])</f>
        <v>2017</v>
      </c>
    </row>
    <row r="3571" spans="1:14" x14ac:dyDescent="0.25">
      <c r="A3571" s="19">
        <v>2039701</v>
      </c>
      <c r="B3571" s="30" t="s">
        <v>1037</v>
      </c>
      <c r="C3571" s="131" t="s">
        <v>3133</v>
      </c>
      <c r="D3571" s="131">
        <v>13</v>
      </c>
      <c r="E3571" s="131" t="s">
        <v>3206</v>
      </c>
      <c r="F3571" s="48" t="s">
        <v>811</v>
      </c>
      <c r="G3571" s="19">
        <v>1002</v>
      </c>
      <c r="H3571" s="19">
        <v>2</v>
      </c>
      <c r="I3571" s="19">
        <v>1014.64</v>
      </c>
      <c r="J3571" s="38">
        <v>43081</v>
      </c>
      <c r="K3571" s="19">
        <v>1760</v>
      </c>
      <c r="L3571" s="48">
        <f>DAY(Таблица14[[#This Row],[Д/проводки]])</f>
        <v>12</v>
      </c>
      <c r="M3571" s="48">
        <f>MONTH(Таблица14[[#This Row],[Д/проводки]])</f>
        <v>12</v>
      </c>
      <c r="N3571" s="48">
        <f>YEAR(Таблица14[[#This Row],[Д/проводки]])</f>
        <v>2017</v>
      </c>
    </row>
    <row r="3572" spans="1:14" x14ac:dyDescent="0.25">
      <c r="A3572" s="19">
        <v>2146080</v>
      </c>
      <c r="B3572" s="30" t="s">
        <v>2673</v>
      </c>
      <c r="C3572" s="131" t="s">
        <v>2954</v>
      </c>
      <c r="D3572" s="131">
        <v>15</v>
      </c>
      <c r="E3572" s="131" t="s">
        <v>2937</v>
      </c>
      <c r="F3572" s="48" t="s">
        <v>811</v>
      </c>
      <c r="G3572" s="19">
        <v>1002</v>
      </c>
      <c r="H3572" s="19">
        <v>1</v>
      </c>
      <c r="I3572" s="19">
        <v>1084.75</v>
      </c>
      <c r="J3572" s="38">
        <v>43081</v>
      </c>
      <c r="K3572" s="19">
        <v>1607</v>
      </c>
      <c r="L3572" s="48">
        <f>DAY(Таблица14[[#This Row],[Д/проводки]])</f>
        <v>12</v>
      </c>
      <c r="M3572" s="48">
        <f>MONTH(Таблица14[[#This Row],[Д/проводки]])</f>
        <v>12</v>
      </c>
      <c r="N3572" s="48">
        <f>YEAR(Таблица14[[#This Row],[Д/проводки]])</f>
        <v>2017</v>
      </c>
    </row>
    <row r="3573" spans="1:14" x14ac:dyDescent="0.25">
      <c r="A3573" s="19">
        <v>2146072</v>
      </c>
      <c r="B3573" s="30" t="s">
        <v>2665</v>
      </c>
      <c r="C3573" s="131" t="s">
        <v>927</v>
      </c>
      <c r="D3573" s="131">
        <v>14</v>
      </c>
      <c r="E3573" s="131" t="s">
        <v>2941</v>
      </c>
      <c r="F3573" s="48" t="s">
        <v>811</v>
      </c>
      <c r="G3573" s="19">
        <v>1002</v>
      </c>
      <c r="H3573" s="19">
        <v>4</v>
      </c>
      <c r="I3573" s="19">
        <v>2627.12</v>
      </c>
      <c r="J3573" s="38">
        <v>43082</v>
      </c>
      <c r="K3573" s="19">
        <v>3840</v>
      </c>
      <c r="L3573" s="48">
        <f>DAY(Таблица14[[#This Row],[Д/проводки]])</f>
        <v>13</v>
      </c>
      <c r="M3573" s="48">
        <f>MONTH(Таблица14[[#This Row],[Д/проводки]])</f>
        <v>12</v>
      </c>
      <c r="N3573" s="48">
        <f>YEAR(Таблица14[[#This Row],[Д/проводки]])</f>
        <v>2017</v>
      </c>
    </row>
    <row r="3574" spans="1:14" x14ac:dyDescent="0.25">
      <c r="A3574" s="19">
        <v>409011</v>
      </c>
      <c r="B3574" s="30" t="s">
        <v>726</v>
      </c>
      <c r="C3574" s="131" t="s">
        <v>2642</v>
      </c>
      <c r="D3574" s="131">
        <v>16</v>
      </c>
      <c r="E3574" s="131" t="s">
        <v>2950</v>
      </c>
      <c r="F3574" s="48" t="s">
        <v>810</v>
      </c>
      <c r="G3574" s="19">
        <v>1001</v>
      </c>
      <c r="H3574" s="19">
        <v>4</v>
      </c>
      <c r="I3574" s="19">
        <v>8343.68</v>
      </c>
      <c r="J3574" s="38">
        <v>43083</v>
      </c>
      <c r="K3574" s="19">
        <v>19000</v>
      </c>
      <c r="L3574" s="48">
        <f>DAY(Таблица14[[#This Row],[Д/проводки]])</f>
        <v>14</v>
      </c>
      <c r="M3574" s="48">
        <f>MONTH(Таблица14[[#This Row],[Д/проводки]])</f>
        <v>12</v>
      </c>
      <c r="N3574" s="48">
        <f>YEAR(Таблица14[[#This Row],[Д/проводки]])</f>
        <v>2017</v>
      </c>
    </row>
    <row r="3575" spans="1:14" x14ac:dyDescent="0.25">
      <c r="A3575" s="19">
        <v>2164759</v>
      </c>
      <c r="B3575" s="30" t="s">
        <v>2850</v>
      </c>
      <c r="C3575" s="131" t="s">
        <v>2956</v>
      </c>
      <c r="D3575" s="131">
        <v>15</v>
      </c>
      <c r="E3575" s="131" t="s">
        <v>2948</v>
      </c>
      <c r="F3575" s="48" t="s">
        <v>811</v>
      </c>
      <c r="G3575" s="19">
        <v>1002</v>
      </c>
      <c r="H3575" s="19">
        <v>1</v>
      </c>
      <c r="I3575" s="19">
        <v>1050.8499999999999</v>
      </c>
      <c r="J3575" s="38">
        <v>43083</v>
      </c>
      <c r="K3575" s="19">
        <v>1565</v>
      </c>
      <c r="L3575" s="48">
        <f>DAY(Таблица14[[#This Row],[Д/проводки]])</f>
        <v>14</v>
      </c>
      <c r="M3575" s="48">
        <f>MONTH(Таблица14[[#This Row],[Д/проводки]])</f>
        <v>12</v>
      </c>
      <c r="N3575" s="48">
        <f>YEAR(Таблица14[[#This Row],[Д/проводки]])</f>
        <v>2017</v>
      </c>
    </row>
    <row r="3576" spans="1:14" x14ac:dyDescent="0.25">
      <c r="A3576" s="19">
        <v>405677</v>
      </c>
      <c r="B3576" s="30" t="s">
        <v>1275</v>
      </c>
      <c r="C3576" s="131" t="s">
        <v>3174</v>
      </c>
      <c r="D3576" s="131">
        <v>15</v>
      </c>
      <c r="E3576" s="131" t="s">
        <v>2937</v>
      </c>
      <c r="F3576" s="48" t="s">
        <v>810</v>
      </c>
      <c r="G3576" s="19">
        <v>1002</v>
      </c>
      <c r="H3576" s="19">
        <v>4</v>
      </c>
      <c r="I3576" s="19">
        <v>9101.68</v>
      </c>
      <c r="J3576" s="38">
        <v>43084</v>
      </c>
      <c r="K3576" s="19">
        <v>15400</v>
      </c>
      <c r="L3576" s="48">
        <f>DAY(Таблица14[[#This Row],[Д/проводки]])</f>
        <v>15</v>
      </c>
      <c r="M3576" s="48">
        <f>MONTH(Таблица14[[#This Row],[Д/проводки]])</f>
        <v>12</v>
      </c>
      <c r="N3576" s="48">
        <f>YEAR(Таблица14[[#This Row],[Д/проводки]])</f>
        <v>2017</v>
      </c>
    </row>
    <row r="3577" spans="1:14" x14ac:dyDescent="0.25">
      <c r="A3577" s="19">
        <v>2146048</v>
      </c>
      <c r="B3577" s="30" t="s">
        <v>2663</v>
      </c>
      <c r="C3577" s="131" t="s">
        <v>3205</v>
      </c>
      <c r="D3577" s="131">
        <v>13</v>
      </c>
      <c r="E3577" s="131" t="s">
        <v>3206</v>
      </c>
      <c r="F3577" s="48" t="s">
        <v>811</v>
      </c>
      <c r="G3577" s="19">
        <v>1002</v>
      </c>
      <c r="H3577" s="19">
        <v>2</v>
      </c>
      <c r="I3577" s="19">
        <v>1188.92</v>
      </c>
      <c r="J3577" s="38">
        <v>43084</v>
      </c>
      <c r="K3577" s="19">
        <v>1760</v>
      </c>
      <c r="L3577" s="48">
        <f>DAY(Таблица14[[#This Row],[Д/проводки]])</f>
        <v>15</v>
      </c>
      <c r="M3577" s="48">
        <f>MONTH(Таблица14[[#This Row],[Д/проводки]])</f>
        <v>12</v>
      </c>
      <c r="N3577" s="48">
        <f>YEAR(Таблица14[[#This Row],[Д/проводки]])</f>
        <v>2017</v>
      </c>
    </row>
    <row r="3578" spans="1:14" x14ac:dyDescent="0.25">
      <c r="A3578" s="19">
        <v>2155918</v>
      </c>
      <c r="B3578" s="30" t="s">
        <v>2699</v>
      </c>
      <c r="C3578" s="131" t="s">
        <v>2951</v>
      </c>
      <c r="D3578" s="131">
        <v>16</v>
      </c>
      <c r="E3578" s="131" t="s">
        <v>2950</v>
      </c>
      <c r="F3578" s="48" t="s">
        <v>810</v>
      </c>
      <c r="G3578" s="19">
        <v>1001</v>
      </c>
      <c r="H3578" s="19">
        <v>4</v>
      </c>
      <c r="I3578" s="19">
        <v>10491.52</v>
      </c>
      <c r="J3578" s="38">
        <v>43085</v>
      </c>
      <c r="K3578" s="19">
        <v>19000</v>
      </c>
      <c r="L3578" s="48">
        <f>DAY(Таблица14[[#This Row],[Д/проводки]])</f>
        <v>16</v>
      </c>
      <c r="M3578" s="48">
        <f>MONTH(Таблица14[[#This Row],[Д/проводки]])</f>
        <v>12</v>
      </c>
      <c r="N3578" s="48">
        <f>YEAR(Таблица14[[#This Row],[Д/проводки]])</f>
        <v>2017</v>
      </c>
    </row>
    <row r="3579" spans="1:14" x14ac:dyDescent="0.25">
      <c r="A3579" s="19">
        <v>405674</v>
      </c>
      <c r="B3579" s="30" t="s">
        <v>268</v>
      </c>
      <c r="C3579" s="131" t="s">
        <v>2952</v>
      </c>
      <c r="D3579" s="131">
        <v>15</v>
      </c>
      <c r="E3579" s="131" t="s">
        <v>2948</v>
      </c>
      <c r="F3579" s="48" t="s">
        <v>810</v>
      </c>
      <c r="G3579" s="19">
        <v>1001</v>
      </c>
      <c r="H3579" s="19">
        <v>4</v>
      </c>
      <c r="I3579" s="19">
        <v>9101.68</v>
      </c>
      <c r="J3579" s="38">
        <v>43086</v>
      </c>
      <c r="K3579" s="19">
        <v>15400</v>
      </c>
      <c r="L3579" s="48">
        <f>DAY(Таблица14[[#This Row],[Д/проводки]])</f>
        <v>17</v>
      </c>
      <c r="M3579" s="48">
        <f>MONTH(Таблица14[[#This Row],[Д/проводки]])</f>
        <v>12</v>
      </c>
      <c r="N3579" s="48">
        <f>YEAR(Таблица14[[#This Row],[Д/проводки]])</f>
        <v>2017</v>
      </c>
    </row>
    <row r="3580" spans="1:14" x14ac:dyDescent="0.25">
      <c r="A3580" s="19">
        <v>903309</v>
      </c>
      <c r="B3580" s="30" t="s">
        <v>881</v>
      </c>
      <c r="C3580" s="131" t="s">
        <v>2625</v>
      </c>
      <c r="D3580" s="131">
        <v>16</v>
      </c>
      <c r="E3580" s="131" t="s">
        <v>2974</v>
      </c>
      <c r="F3580" s="48" t="s">
        <v>811</v>
      </c>
      <c r="G3580" s="19">
        <v>1002</v>
      </c>
      <c r="H3580" s="19">
        <v>1</v>
      </c>
      <c r="I3580" s="19">
        <v>883.46</v>
      </c>
      <c r="J3580" s="38">
        <v>43086</v>
      </c>
      <c r="K3580" s="19">
        <v>1251</v>
      </c>
      <c r="L3580" s="48">
        <f>DAY(Таблица14[[#This Row],[Д/проводки]])</f>
        <v>17</v>
      </c>
      <c r="M3580" s="48">
        <f>MONTH(Таблица14[[#This Row],[Д/проводки]])</f>
        <v>12</v>
      </c>
      <c r="N3580" s="48">
        <f>YEAR(Таблица14[[#This Row],[Д/проводки]])</f>
        <v>2017</v>
      </c>
    </row>
    <row r="3581" spans="1:14" x14ac:dyDescent="0.25">
      <c r="A3581" s="19">
        <v>2155916</v>
      </c>
      <c r="B3581" s="30" t="s">
        <v>3235</v>
      </c>
      <c r="C3581" s="131" t="s">
        <v>3224</v>
      </c>
      <c r="D3581" s="131">
        <v>15</v>
      </c>
      <c r="E3581" s="131" t="s">
        <v>2937</v>
      </c>
      <c r="F3581" s="48" t="s">
        <v>810</v>
      </c>
      <c r="G3581" s="19">
        <v>1001</v>
      </c>
      <c r="H3581" s="19">
        <v>4</v>
      </c>
      <c r="I3581" s="19">
        <v>8694.92</v>
      </c>
      <c r="J3581" s="38">
        <v>43087</v>
      </c>
      <c r="K3581" s="19">
        <v>15400</v>
      </c>
      <c r="L3581" s="48">
        <f>DAY(Таблица14[[#This Row],[Д/проводки]])</f>
        <v>18</v>
      </c>
      <c r="M3581" s="48">
        <f>MONTH(Таблица14[[#This Row],[Д/проводки]])</f>
        <v>12</v>
      </c>
      <c r="N3581" s="48">
        <f>YEAR(Таблица14[[#This Row],[Д/проводки]])</f>
        <v>2017</v>
      </c>
    </row>
    <row r="3582" spans="1:14" x14ac:dyDescent="0.25">
      <c r="A3582" s="19">
        <v>2155919</v>
      </c>
      <c r="B3582" s="30" t="s">
        <v>347</v>
      </c>
      <c r="C3582" s="131" t="s">
        <v>927</v>
      </c>
      <c r="D3582" s="131">
        <v>14</v>
      </c>
      <c r="E3582" s="131" t="s">
        <v>2941</v>
      </c>
      <c r="F3582" s="48" t="s">
        <v>810</v>
      </c>
      <c r="G3582" s="19">
        <v>1002</v>
      </c>
      <c r="H3582" s="19">
        <v>4</v>
      </c>
      <c r="I3582" s="19">
        <v>7152.56</v>
      </c>
      <c r="J3582" s="38">
        <v>43087</v>
      </c>
      <c r="K3582" s="19">
        <v>12800</v>
      </c>
      <c r="L3582" s="48">
        <f>DAY(Таблица14[[#This Row],[Д/проводки]])</f>
        <v>18</v>
      </c>
      <c r="M3582" s="48">
        <f>MONTH(Таблица14[[#This Row],[Д/проводки]])</f>
        <v>12</v>
      </c>
      <c r="N3582" s="48">
        <f>YEAR(Таблица14[[#This Row],[Д/проводки]])</f>
        <v>2017</v>
      </c>
    </row>
    <row r="3583" spans="1:14" x14ac:dyDescent="0.25">
      <c r="A3583" s="19">
        <v>2167501</v>
      </c>
      <c r="B3583" s="30" t="s">
        <v>3044</v>
      </c>
      <c r="C3583" s="131" t="s">
        <v>2988</v>
      </c>
      <c r="D3583" s="131">
        <v>16</v>
      </c>
      <c r="E3583" s="131" t="s">
        <v>2950</v>
      </c>
      <c r="F3583" s="48" t="s">
        <v>810</v>
      </c>
      <c r="G3583" s="19">
        <v>1002</v>
      </c>
      <c r="H3583" s="19">
        <v>4</v>
      </c>
      <c r="I3583" s="19">
        <v>10966.12</v>
      </c>
      <c r="J3583" s="38">
        <v>43087</v>
      </c>
      <c r="K3583" s="19">
        <v>14250</v>
      </c>
      <c r="L3583" s="48">
        <f>DAY(Таблица14[[#This Row],[Д/проводки]])</f>
        <v>18</v>
      </c>
      <c r="M3583" s="48">
        <f>MONTH(Таблица14[[#This Row],[Д/проводки]])</f>
        <v>12</v>
      </c>
      <c r="N3583" s="48">
        <f>YEAR(Таблица14[[#This Row],[Д/проводки]])</f>
        <v>2017</v>
      </c>
    </row>
    <row r="3584" spans="1:14" x14ac:dyDescent="0.25">
      <c r="A3584" s="19">
        <v>40146</v>
      </c>
      <c r="B3584" s="30" t="s">
        <v>180</v>
      </c>
      <c r="C3584" s="131" t="s">
        <v>2954</v>
      </c>
      <c r="D3584" s="131">
        <v>15</v>
      </c>
      <c r="E3584" s="131" t="s">
        <v>2937</v>
      </c>
      <c r="F3584" s="48" t="s">
        <v>810</v>
      </c>
      <c r="G3584" s="19">
        <v>1002</v>
      </c>
      <c r="H3584" s="19">
        <v>4</v>
      </c>
      <c r="I3584" s="19">
        <v>8881.36</v>
      </c>
      <c r="J3584" s="38">
        <v>43088</v>
      </c>
      <c r="K3584" s="19">
        <v>11550</v>
      </c>
      <c r="L3584" s="48">
        <f>DAY(Таблица14[[#This Row],[Д/проводки]])</f>
        <v>19</v>
      </c>
      <c r="M3584" s="48">
        <f>MONTH(Таблица14[[#This Row],[Д/проводки]])</f>
        <v>12</v>
      </c>
      <c r="N3584" s="48">
        <f>YEAR(Таблица14[[#This Row],[Д/проводки]])</f>
        <v>2017</v>
      </c>
    </row>
    <row r="3585" spans="1:14" x14ac:dyDescent="0.25">
      <c r="A3585" s="19">
        <v>2146092</v>
      </c>
      <c r="B3585" s="30" t="s">
        <v>2685</v>
      </c>
      <c r="C3585" s="131" t="s">
        <v>3225</v>
      </c>
      <c r="D3585" s="131">
        <v>16</v>
      </c>
      <c r="E3585" s="131" t="s">
        <v>2950</v>
      </c>
      <c r="F3585" s="48" t="s">
        <v>811</v>
      </c>
      <c r="G3585" s="19">
        <v>1002</v>
      </c>
      <c r="H3585" s="19">
        <v>1</v>
      </c>
      <c r="I3585" s="19">
        <v>1241.53</v>
      </c>
      <c r="J3585" s="38">
        <v>43088</v>
      </c>
      <c r="K3585" s="19">
        <v>1870</v>
      </c>
      <c r="L3585" s="48">
        <f>DAY(Таблица14[[#This Row],[Д/проводки]])</f>
        <v>19</v>
      </c>
      <c r="M3585" s="48">
        <f>MONTH(Таблица14[[#This Row],[Д/проводки]])</f>
        <v>12</v>
      </c>
      <c r="N3585" s="48">
        <f>YEAR(Таблица14[[#This Row],[Д/проводки]])</f>
        <v>2017</v>
      </c>
    </row>
    <row r="3586" spans="1:14" x14ac:dyDescent="0.25">
      <c r="A3586" s="19">
        <v>2146049</v>
      </c>
      <c r="B3586" s="30" t="s">
        <v>2710</v>
      </c>
      <c r="C3586" s="131" t="s">
        <v>3129</v>
      </c>
      <c r="D3586" s="131">
        <v>13</v>
      </c>
      <c r="E3586" s="131" t="s">
        <v>3206</v>
      </c>
      <c r="F3586" s="48" t="s">
        <v>811</v>
      </c>
      <c r="G3586" s="19">
        <v>1001</v>
      </c>
      <c r="H3586" s="19">
        <v>1</v>
      </c>
      <c r="I3586" s="19">
        <v>596.55999999999995</v>
      </c>
      <c r="J3586" s="38">
        <v>43089</v>
      </c>
      <c r="K3586" s="19">
        <v>880</v>
      </c>
      <c r="L3586" s="48">
        <f>DAY(Таблица14[[#This Row],[Д/проводки]])</f>
        <v>20</v>
      </c>
      <c r="M3586" s="48">
        <f>MONTH(Таблица14[[#This Row],[Д/проводки]])</f>
        <v>12</v>
      </c>
      <c r="N3586" s="48">
        <f>YEAR(Таблица14[[#This Row],[Д/проводки]])</f>
        <v>2017</v>
      </c>
    </row>
    <row r="3587" spans="1:14" x14ac:dyDescent="0.25">
      <c r="A3587" s="19">
        <v>2146049</v>
      </c>
      <c r="B3587" s="30" t="s">
        <v>2710</v>
      </c>
      <c r="C3587" s="131" t="s">
        <v>3129</v>
      </c>
      <c r="D3587" s="131">
        <v>13</v>
      </c>
      <c r="E3587" s="131" t="s">
        <v>3206</v>
      </c>
      <c r="F3587" s="48" t="s">
        <v>811</v>
      </c>
      <c r="G3587" s="19">
        <v>1001</v>
      </c>
      <c r="H3587" s="19">
        <v>2</v>
      </c>
      <c r="I3587" s="19">
        <v>1193.0999999999999</v>
      </c>
      <c r="J3587" s="38">
        <v>43090</v>
      </c>
      <c r="K3587" s="19">
        <v>1760</v>
      </c>
      <c r="L3587" s="48">
        <f>DAY(Таблица14[[#This Row],[Д/проводки]])</f>
        <v>21</v>
      </c>
      <c r="M3587" s="48">
        <f>MONTH(Таблица14[[#This Row],[Д/проводки]])</f>
        <v>12</v>
      </c>
      <c r="N3587" s="48">
        <f>YEAR(Таблица14[[#This Row],[Д/проводки]])</f>
        <v>2017</v>
      </c>
    </row>
    <row r="3588" spans="1:14" x14ac:dyDescent="0.25">
      <c r="A3588" s="19">
        <v>2146080</v>
      </c>
      <c r="B3588" s="30" t="s">
        <v>2673</v>
      </c>
      <c r="C3588" s="131" t="s">
        <v>2954</v>
      </c>
      <c r="D3588" s="131">
        <v>15</v>
      </c>
      <c r="E3588" s="131" t="s">
        <v>2937</v>
      </c>
      <c r="F3588" s="48" t="s">
        <v>811</v>
      </c>
      <c r="G3588" s="19">
        <v>1001</v>
      </c>
      <c r="H3588" s="19">
        <v>2</v>
      </c>
      <c r="I3588" s="19">
        <v>2148.4</v>
      </c>
      <c r="J3588" s="38">
        <v>43090</v>
      </c>
      <c r="K3588" s="19">
        <v>3214</v>
      </c>
      <c r="L3588" s="48">
        <f>DAY(Таблица14[[#This Row],[Д/проводки]])</f>
        <v>21</v>
      </c>
      <c r="M3588" s="48">
        <f>MONTH(Таблица14[[#This Row],[Д/проводки]])</f>
        <v>12</v>
      </c>
      <c r="N3588" s="48">
        <f>YEAR(Таблица14[[#This Row],[Д/проводки]])</f>
        <v>2017</v>
      </c>
    </row>
    <row r="3589" spans="1:14" x14ac:dyDescent="0.25">
      <c r="A3589" s="19">
        <v>828789</v>
      </c>
      <c r="B3589" s="30" t="s">
        <v>690</v>
      </c>
      <c r="C3589" s="131" t="s">
        <v>877</v>
      </c>
      <c r="D3589" s="131">
        <v>16</v>
      </c>
      <c r="E3589" s="131" t="s">
        <v>2950</v>
      </c>
      <c r="F3589" s="48" t="s">
        <v>810</v>
      </c>
      <c r="G3589" s="19">
        <v>1001</v>
      </c>
      <c r="H3589" s="19">
        <v>4</v>
      </c>
      <c r="I3589" s="19">
        <v>10491.36</v>
      </c>
      <c r="J3589" s="38">
        <v>43091</v>
      </c>
      <c r="K3589" s="19">
        <v>14250</v>
      </c>
      <c r="L3589" s="48">
        <f>DAY(Таблица14[[#This Row],[Д/проводки]])</f>
        <v>22</v>
      </c>
      <c r="M3589" s="48">
        <f>MONTH(Таблица14[[#This Row],[Д/проводки]])</f>
        <v>12</v>
      </c>
      <c r="N3589" s="48">
        <f>YEAR(Таблица14[[#This Row],[Д/проводки]])</f>
        <v>2017</v>
      </c>
    </row>
    <row r="3590" spans="1:14" x14ac:dyDescent="0.25">
      <c r="A3590" s="19">
        <v>2157021</v>
      </c>
      <c r="B3590" s="30" t="s">
        <v>3236</v>
      </c>
      <c r="C3590" s="131" t="s">
        <v>2694</v>
      </c>
      <c r="D3590" s="131">
        <v>17</v>
      </c>
      <c r="E3590" s="131" t="s">
        <v>2993</v>
      </c>
      <c r="F3590" s="48" t="s">
        <v>810</v>
      </c>
      <c r="G3590" s="19">
        <v>1002</v>
      </c>
      <c r="H3590" s="19">
        <v>4</v>
      </c>
      <c r="I3590" s="19">
        <v>12423.72</v>
      </c>
      <c r="J3590" s="38">
        <v>43091</v>
      </c>
      <c r="K3590" s="19">
        <v>16500</v>
      </c>
      <c r="L3590" s="48">
        <f>DAY(Таблица14[[#This Row],[Д/проводки]])</f>
        <v>22</v>
      </c>
      <c r="M3590" s="48">
        <f>MONTH(Таблица14[[#This Row],[Д/проводки]])</f>
        <v>12</v>
      </c>
      <c r="N3590" s="48">
        <f>YEAR(Таблица14[[#This Row],[Д/проводки]])</f>
        <v>2017</v>
      </c>
    </row>
    <row r="3591" spans="1:14" x14ac:dyDescent="0.25">
      <c r="A3591" s="19">
        <v>2167490</v>
      </c>
      <c r="B3591" s="30" t="s">
        <v>496</v>
      </c>
      <c r="C3591" s="131" t="s">
        <v>2635</v>
      </c>
      <c r="D3591" s="131">
        <v>15</v>
      </c>
      <c r="E3591" s="131" t="s">
        <v>2978</v>
      </c>
      <c r="F3591" s="48" t="s">
        <v>810</v>
      </c>
      <c r="G3591" s="19">
        <v>1002</v>
      </c>
      <c r="H3591" s="19">
        <v>4</v>
      </c>
      <c r="I3591" s="19">
        <v>8677.9599999999991</v>
      </c>
      <c r="J3591" s="38">
        <v>43091</v>
      </c>
      <c r="K3591" s="19">
        <v>10950</v>
      </c>
      <c r="L3591" s="48">
        <f>DAY(Таблица14[[#This Row],[Д/проводки]])</f>
        <v>22</v>
      </c>
      <c r="M3591" s="48">
        <f>MONTH(Таблица14[[#This Row],[Д/проводки]])</f>
        <v>12</v>
      </c>
      <c r="N3591" s="48">
        <f>YEAR(Таблица14[[#This Row],[Д/проводки]])</f>
        <v>2017</v>
      </c>
    </row>
    <row r="3592" spans="1:14" x14ac:dyDescent="0.25">
      <c r="A3592" s="19">
        <v>40303</v>
      </c>
      <c r="B3592" s="30" t="s">
        <v>139</v>
      </c>
      <c r="C3592" s="131" t="s">
        <v>2947</v>
      </c>
      <c r="D3592" s="131">
        <v>15</v>
      </c>
      <c r="E3592" s="131" t="s">
        <v>2937</v>
      </c>
      <c r="F3592" s="48" t="s">
        <v>810</v>
      </c>
      <c r="G3592" s="19">
        <v>1001</v>
      </c>
      <c r="H3592" s="19">
        <v>4</v>
      </c>
      <c r="I3592" s="19">
        <v>8237.2800000000007</v>
      </c>
      <c r="J3592" s="38">
        <v>43093</v>
      </c>
      <c r="K3592" s="19">
        <v>10950</v>
      </c>
      <c r="L3592" s="48">
        <f>DAY(Таблица14[[#This Row],[Д/проводки]])</f>
        <v>24</v>
      </c>
      <c r="M3592" s="48">
        <f>MONTH(Таблица14[[#This Row],[Д/проводки]])</f>
        <v>12</v>
      </c>
      <c r="N3592" s="48">
        <f>YEAR(Таблица14[[#This Row],[Д/проводки]])</f>
        <v>2017</v>
      </c>
    </row>
    <row r="3593" spans="1:14" x14ac:dyDescent="0.25">
      <c r="A3593" s="19">
        <v>2146092</v>
      </c>
      <c r="B3593" s="30" t="s">
        <v>2685</v>
      </c>
      <c r="C3593" s="131" t="s">
        <v>3225</v>
      </c>
      <c r="D3593" s="131">
        <v>16</v>
      </c>
      <c r="E3593" s="131" t="s">
        <v>2950</v>
      </c>
      <c r="F3593" s="48" t="s">
        <v>811</v>
      </c>
      <c r="G3593" s="19">
        <v>1001</v>
      </c>
      <c r="H3593" s="19">
        <v>4</v>
      </c>
      <c r="I3593" s="19">
        <v>4966.12</v>
      </c>
      <c r="J3593" s="38">
        <v>43093</v>
      </c>
      <c r="K3593" s="19">
        <v>7480</v>
      </c>
      <c r="L3593" s="48">
        <f>DAY(Таблица14[[#This Row],[Д/проводки]])</f>
        <v>24</v>
      </c>
      <c r="M3593" s="48">
        <f>MONTH(Таблица14[[#This Row],[Д/проводки]])</f>
        <v>12</v>
      </c>
      <c r="N3593" s="48">
        <f>YEAR(Таблица14[[#This Row],[Д/проводки]])</f>
        <v>2017</v>
      </c>
    </row>
    <row r="3594" spans="1:14" x14ac:dyDescent="0.25">
      <c r="A3594" s="19">
        <v>405682</v>
      </c>
      <c r="B3594" s="30" t="s">
        <v>492</v>
      </c>
      <c r="C3594" s="131" t="s">
        <v>2635</v>
      </c>
      <c r="D3594" s="131">
        <v>15</v>
      </c>
      <c r="E3594" s="131" t="s">
        <v>2978</v>
      </c>
      <c r="F3594" s="48" t="s">
        <v>810</v>
      </c>
      <c r="G3594" s="19">
        <v>1002</v>
      </c>
      <c r="H3594" s="19">
        <v>4</v>
      </c>
      <c r="I3594" s="19">
        <v>8694.92</v>
      </c>
      <c r="J3594" s="38">
        <v>43093</v>
      </c>
      <c r="K3594" s="19">
        <v>15400</v>
      </c>
      <c r="L3594" s="48">
        <f>DAY(Таблица14[[#This Row],[Д/проводки]])</f>
        <v>24</v>
      </c>
      <c r="M3594" s="48">
        <f>MONTH(Таблица14[[#This Row],[Д/проводки]])</f>
        <v>12</v>
      </c>
      <c r="N3594" s="48">
        <f>YEAR(Таблица14[[#This Row],[Д/проводки]])</f>
        <v>2017</v>
      </c>
    </row>
    <row r="3595" spans="1:14" x14ac:dyDescent="0.25">
      <c r="A3595" s="19">
        <v>405689</v>
      </c>
      <c r="B3595" s="30" t="s">
        <v>364</v>
      </c>
      <c r="C3595" s="131" t="s">
        <v>2639</v>
      </c>
      <c r="D3595" s="131">
        <v>15</v>
      </c>
      <c r="E3595" s="131" t="s">
        <v>2946</v>
      </c>
      <c r="F3595" s="48" t="s">
        <v>810</v>
      </c>
      <c r="G3595" s="19">
        <v>1002</v>
      </c>
      <c r="H3595" s="19">
        <v>4</v>
      </c>
      <c r="I3595" s="19">
        <v>9101.68</v>
      </c>
      <c r="J3595" s="38">
        <v>43093</v>
      </c>
      <c r="K3595" s="19">
        <v>11550</v>
      </c>
      <c r="L3595" s="48">
        <f>DAY(Таблица14[[#This Row],[Д/проводки]])</f>
        <v>24</v>
      </c>
      <c r="M3595" s="48">
        <f>MONTH(Таблица14[[#This Row],[Д/проводки]])</f>
        <v>12</v>
      </c>
      <c r="N3595" s="48">
        <f>YEAR(Таблица14[[#This Row],[Д/проводки]])</f>
        <v>2017</v>
      </c>
    </row>
    <row r="3596" spans="1:14" x14ac:dyDescent="0.25">
      <c r="A3596" s="19">
        <v>2146049</v>
      </c>
      <c r="B3596" s="30" t="s">
        <v>2710</v>
      </c>
      <c r="C3596" s="131" t="s">
        <v>3129</v>
      </c>
      <c r="D3596" s="131">
        <v>13</v>
      </c>
      <c r="E3596" s="131" t="s">
        <v>3206</v>
      </c>
      <c r="F3596" s="48" t="s">
        <v>811</v>
      </c>
      <c r="G3596" s="19">
        <v>1002</v>
      </c>
      <c r="H3596" s="19">
        <v>2</v>
      </c>
      <c r="I3596" s="19">
        <v>1195.18</v>
      </c>
      <c r="J3596" s="38">
        <v>43093</v>
      </c>
      <c r="K3596" s="19">
        <v>1760</v>
      </c>
      <c r="L3596" s="48">
        <f>DAY(Таблица14[[#This Row],[Д/проводки]])</f>
        <v>24</v>
      </c>
      <c r="M3596" s="48">
        <f>MONTH(Таблица14[[#This Row],[Д/проводки]])</f>
        <v>12</v>
      </c>
      <c r="N3596" s="48">
        <f>YEAR(Таблица14[[#This Row],[Д/проводки]])</f>
        <v>2017</v>
      </c>
    </row>
    <row r="3597" spans="1:14" x14ac:dyDescent="0.25">
      <c r="A3597" s="19">
        <v>2146072</v>
      </c>
      <c r="B3597" s="30" t="s">
        <v>2665</v>
      </c>
      <c r="C3597" s="131" t="s">
        <v>927</v>
      </c>
      <c r="D3597" s="131">
        <v>14</v>
      </c>
      <c r="E3597" s="131" t="s">
        <v>2941</v>
      </c>
      <c r="F3597" s="48" t="s">
        <v>811</v>
      </c>
      <c r="G3597" s="19">
        <v>1002</v>
      </c>
      <c r="H3597" s="19">
        <v>4</v>
      </c>
      <c r="I3597" s="19">
        <v>2627.12</v>
      </c>
      <c r="J3597" s="38">
        <v>43093</v>
      </c>
      <c r="K3597" s="19">
        <v>3840</v>
      </c>
      <c r="L3597" s="48">
        <f>DAY(Таблица14[[#This Row],[Д/проводки]])</f>
        <v>24</v>
      </c>
      <c r="M3597" s="48">
        <f>MONTH(Таблица14[[#This Row],[Д/проводки]])</f>
        <v>12</v>
      </c>
      <c r="N3597" s="48">
        <f>YEAR(Таблица14[[#This Row],[Д/проводки]])</f>
        <v>2017</v>
      </c>
    </row>
    <row r="3598" spans="1:14" x14ac:dyDescent="0.25">
      <c r="A3598" s="19">
        <v>2146083</v>
      </c>
      <c r="B3598" s="30" t="s">
        <v>2676</v>
      </c>
      <c r="C3598" s="131" t="s">
        <v>3226</v>
      </c>
      <c r="D3598" s="131">
        <v>15</v>
      </c>
      <c r="E3598" s="131" t="s">
        <v>3003</v>
      </c>
      <c r="F3598" s="48" t="s">
        <v>811</v>
      </c>
      <c r="G3598" s="19">
        <v>1001</v>
      </c>
      <c r="H3598" s="19">
        <v>4</v>
      </c>
      <c r="I3598" s="19">
        <v>3932.2</v>
      </c>
      <c r="J3598" s="38">
        <v>43094</v>
      </c>
      <c r="K3598" s="19">
        <v>5920</v>
      </c>
      <c r="L3598" s="48">
        <f>DAY(Таблица14[[#This Row],[Д/проводки]])</f>
        <v>25</v>
      </c>
      <c r="M3598" s="48">
        <f>MONTH(Таблица14[[#This Row],[Д/проводки]])</f>
        <v>12</v>
      </c>
      <c r="N3598" s="48">
        <f>YEAR(Таблица14[[#This Row],[Д/проводки]])</f>
        <v>2017</v>
      </c>
    </row>
    <row r="3599" spans="1:14" x14ac:dyDescent="0.25">
      <c r="A3599" s="19">
        <v>2039150</v>
      </c>
      <c r="B3599" s="30" t="s">
        <v>864</v>
      </c>
      <c r="C3599" s="131" t="s">
        <v>2940</v>
      </c>
      <c r="D3599" s="131">
        <v>15</v>
      </c>
      <c r="E3599" s="131" t="s">
        <v>2937</v>
      </c>
      <c r="F3599" s="48" t="s">
        <v>811</v>
      </c>
      <c r="G3599" s="19">
        <v>1001</v>
      </c>
      <c r="H3599" s="19">
        <v>4</v>
      </c>
      <c r="I3599" s="19">
        <v>3943</v>
      </c>
      <c r="J3599" s="38">
        <v>43096</v>
      </c>
      <c r="K3599" s="19">
        <v>6040</v>
      </c>
      <c r="L3599" s="48">
        <f>DAY(Таблица14[[#This Row],[Д/проводки]])</f>
        <v>27</v>
      </c>
      <c r="M3599" s="48">
        <f>MONTH(Таблица14[[#This Row],[Д/проводки]])</f>
        <v>12</v>
      </c>
      <c r="N3599" s="48">
        <f>YEAR(Таблица14[[#This Row],[Д/проводки]])</f>
        <v>2017</v>
      </c>
    </row>
    <row r="3600" spans="1:14" x14ac:dyDescent="0.25">
      <c r="A3600" s="19">
        <v>2146071</v>
      </c>
      <c r="B3600" s="30" t="s">
        <v>2665</v>
      </c>
      <c r="C3600" s="131" t="s">
        <v>927</v>
      </c>
      <c r="D3600" s="131">
        <v>14</v>
      </c>
      <c r="E3600" s="131" t="s">
        <v>2941</v>
      </c>
      <c r="F3600" s="48" t="s">
        <v>811</v>
      </c>
      <c r="G3600" s="19">
        <v>1001</v>
      </c>
      <c r="H3600" s="19">
        <v>4</v>
      </c>
      <c r="I3600" s="19">
        <v>2637.4</v>
      </c>
      <c r="J3600" s="38">
        <v>43096</v>
      </c>
      <c r="K3600" s="19">
        <v>3840</v>
      </c>
      <c r="L3600" s="48">
        <f>DAY(Таблица14[[#This Row],[Д/проводки]])</f>
        <v>27</v>
      </c>
      <c r="M3600" s="48">
        <f>MONTH(Таблица14[[#This Row],[Д/проводки]])</f>
        <v>12</v>
      </c>
      <c r="N3600" s="48">
        <f>YEAR(Таблица14[[#This Row],[Д/проводки]])</f>
        <v>2017</v>
      </c>
    </row>
    <row r="3601" spans="1:14" x14ac:dyDescent="0.25">
      <c r="A3601" s="19">
        <v>2146082</v>
      </c>
      <c r="B3601" s="30" t="s">
        <v>2675</v>
      </c>
      <c r="C3601" s="131" t="s">
        <v>2979</v>
      </c>
      <c r="D3601" s="131">
        <v>15</v>
      </c>
      <c r="E3601" s="131" t="s">
        <v>2978</v>
      </c>
      <c r="F3601" s="48" t="s">
        <v>811</v>
      </c>
      <c r="G3601" s="19">
        <v>1002</v>
      </c>
      <c r="H3601" s="19">
        <v>2</v>
      </c>
      <c r="I3601" s="19">
        <v>2110.1799999999998</v>
      </c>
      <c r="J3601" s="38">
        <v>43097</v>
      </c>
      <c r="K3601" s="19">
        <v>3162</v>
      </c>
      <c r="L3601" s="48">
        <f>DAY(Таблица14[[#This Row],[Д/проводки]])</f>
        <v>28</v>
      </c>
      <c r="M3601" s="48">
        <f>MONTH(Таблица14[[#This Row],[Д/проводки]])</f>
        <v>12</v>
      </c>
      <c r="N3601" s="48">
        <f>YEAR(Таблица14[[#This Row],[Д/проводки]])</f>
        <v>2017</v>
      </c>
    </row>
    <row r="3602" spans="1:14" x14ac:dyDescent="0.25">
      <c r="A3602" s="19">
        <v>2034892</v>
      </c>
      <c r="B3602" s="30" t="s">
        <v>1020</v>
      </c>
      <c r="C3602" s="131" t="s">
        <v>3002</v>
      </c>
      <c r="D3602" s="131">
        <v>17</v>
      </c>
      <c r="E3602" s="131" t="s">
        <v>3001</v>
      </c>
      <c r="F3602" s="48" t="s">
        <v>810</v>
      </c>
      <c r="G3602" s="19">
        <v>1001</v>
      </c>
      <c r="H3602" s="19">
        <v>4</v>
      </c>
      <c r="I3602" s="19">
        <v>12423.72</v>
      </c>
      <c r="J3602" s="38">
        <v>43099</v>
      </c>
      <c r="K3602" s="19">
        <v>16500</v>
      </c>
      <c r="L3602" s="48">
        <f>DAY(Таблица14[[#This Row],[Д/проводки]])</f>
        <v>30</v>
      </c>
      <c r="M3602" s="48">
        <f>MONTH(Таблица14[[#This Row],[Д/проводки]])</f>
        <v>12</v>
      </c>
      <c r="N3602" s="48">
        <f>YEAR(Таблица14[[#This Row],[Д/проводки]])</f>
        <v>2017</v>
      </c>
    </row>
    <row r="3603" spans="1:14" x14ac:dyDescent="0.25">
      <c r="A3603" s="19">
        <v>12656894</v>
      </c>
      <c r="B3603" s="30" t="s">
        <v>3218</v>
      </c>
      <c r="C3603" s="131" t="s">
        <v>3218</v>
      </c>
      <c r="D3603" s="131" t="s">
        <v>3218</v>
      </c>
      <c r="E3603" s="131" t="s">
        <v>3218</v>
      </c>
      <c r="F3603" s="131" t="s">
        <v>3218</v>
      </c>
      <c r="G3603" s="19">
        <v>1002</v>
      </c>
      <c r="H3603" s="19">
        <v>4</v>
      </c>
      <c r="I3603" s="19">
        <v>14301.69</v>
      </c>
      <c r="J3603" s="38">
        <v>43099</v>
      </c>
      <c r="K3603" s="19">
        <v>18960</v>
      </c>
      <c r="L3603" s="48">
        <f>DAY(Таблица14[[#This Row],[Д/проводки]])</f>
        <v>30</v>
      </c>
      <c r="M3603" s="48">
        <f>MONTH(Таблица14[[#This Row],[Д/проводки]])</f>
        <v>12</v>
      </c>
      <c r="N3603" s="48">
        <f>YEAR(Таблица14[[#This Row],[Д/проводки]])</f>
        <v>2017</v>
      </c>
    </row>
    <row r="3604" spans="1:14" x14ac:dyDescent="0.25">
      <c r="A3604" s="19">
        <v>2146080</v>
      </c>
      <c r="B3604" s="30" t="s">
        <v>2673</v>
      </c>
      <c r="C3604" s="131" t="s">
        <v>2954</v>
      </c>
      <c r="D3604" s="131">
        <v>15</v>
      </c>
      <c r="E3604" s="131" t="s">
        <v>2937</v>
      </c>
      <c r="F3604" s="48" t="s">
        <v>811</v>
      </c>
      <c r="G3604" s="19">
        <v>1001</v>
      </c>
      <c r="H3604" s="19">
        <v>1</v>
      </c>
      <c r="I3604" s="19">
        <v>1074.2</v>
      </c>
      <c r="J3604" s="38">
        <v>43100</v>
      </c>
      <c r="K3604" s="19">
        <v>1607</v>
      </c>
      <c r="L3604" s="48">
        <f>DAY(Таблица14[[#This Row],[Д/проводки]])</f>
        <v>31</v>
      </c>
      <c r="M3604" s="48">
        <f>MONTH(Таблица14[[#This Row],[Д/проводки]])</f>
        <v>12</v>
      </c>
      <c r="N3604" s="48">
        <f>YEAR(Таблица14[[#This Row],[Д/проводки]])</f>
        <v>2017</v>
      </c>
    </row>
    <row r="3605" spans="1:14" x14ac:dyDescent="0.25">
      <c r="A3605" s="19">
        <v>761819</v>
      </c>
      <c r="B3605" s="30" t="s">
        <v>800</v>
      </c>
      <c r="C3605" s="131" t="s">
        <v>3012</v>
      </c>
      <c r="D3605" s="131">
        <v>17</v>
      </c>
      <c r="E3605" s="131" t="s">
        <v>3011</v>
      </c>
      <c r="F3605" s="48" t="s">
        <v>810</v>
      </c>
      <c r="G3605" s="19">
        <v>1002</v>
      </c>
      <c r="H3605" s="19">
        <v>4</v>
      </c>
      <c r="I3605" s="19">
        <v>11542.37</v>
      </c>
      <c r="J3605" s="38">
        <v>43100</v>
      </c>
      <c r="K3605" s="19">
        <v>15450</v>
      </c>
      <c r="L3605" s="48">
        <f>DAY(Таблица14[[#This Row],[Д/проводки]])</f>
        <v>31</v>
      </c>
      <c r="M3605" s="48">
        <f>MONTH(Таблица14[[#This Row],[Д/проводки]])</f>
        <v>12</v>
      </c>
      <c r="N3605" s="48">
        <f>YEAR(Таблица14[[#This Row],[Д/проводки]])</f>
        <v>2017</v>
      </c>
    </row>
    <row r="3606" spans="1:14" x14ac:dyDescent="0.25">
      <c r="A3606" s="19">
        <v>2146049</v>
      </c>
      <c r="B3606" s="30" t="s">
        <v>2710</v>
      </c>
      <c r="C3606" s="131" t="s">
        <v>3129</v>
      </c>
      <c r="D3606" s="131">
        <v>13</v>
      </c>
      <c r="E3606" s="131" t="s">
        <v>3206</v>
      </c>
      <c r="F3606" s="48" t="s">
        <v>811</v>
      </c>
      <c r="G3606" s="19">
        <v>1002</v>
      </c>
      <c r="H3606" s="19">
        <v>4</v>
      </c>
      <c r="I3606" s="19">
        <v>2390.36</v>
      </c>
      <c r="J3606" s="38">
        <v>43102</v>
      </c>
      <c r="K3606" s="19">
        <v>3520</v>
      </c>
      <c r="L3606" s="48">
        <f>DAY(Таблица14[[#This Row],[Д/проводки]])</f>
        <v>2</v>
      </c>
      <c r="M3606" s="48">
        <f>MONTH(Таблица14[[#This Row],[Д/проводки]])</f>
        <v>1</v>
      </c>
      <c r="N3606" s="48">
        <f>YEAR(Таблица14[[#This Row],[Д/проводки]])</f>
        <v>2018</v>
      </c>
    </row>
    <row r="3607" spans="1:14" x14ac:dyDescent="0.25">
      <c r="A3607" s="19">
        <v>2146084</v>
      </c>
      <c r="B3607" s="30" t="s">
        <v>2677</v>
      </c>
      <c r="C3607" s="131" t="s">
        <v>3016</v>
      </c>
      <c r="D3607" s="131">
        <v>15</v>
      </c>
      <c r="E3607" s="131" t="s">
        <v>2946</v>
      </c>
      <c r="F3607" s="48" t="s">
        <v>811</v>
      </c>
      <c r="G3607" s="19">
        <v>1002</v>
      </c>
      <c r="H3607" s="19">
        <v>2</v>
      </c>
      <c r="I3607" s="19">
        <v>2689.84</v>
      </c>
      <c r="J3607" s="38">
        <v>43102</v>
      </c>
      <c r="K3607" s="19">
        <v>4030</v>
      </c>
      <c r="L3607" s="48">
        <f>DAY(Таблица14[[#This Row],[Д/проводки]])</f>
        <v>2</v>
      </c>
      <c r="M3607" s="48">
        <f>MONTH(Таблица14[[#This Row],[Д/проводки]])</f>
        <v>1</v>
      </c>
      <c r="N3607" s="48">
        <f>YEAR(Таблица14[[#This Row],[Д/проводки]])</f>
        <v>2018</v>
      </c>
    </row>
    <row r="3608" spans="1:14" x14ac:dyDescent="0.25">
      <c r="A3608" s="19">
        <v>408783</v>
      </c>
      <c r="B3608" s="30" t="s">
        <v>73</v>
      </c>
      <c r="C3608" s="131" t="s">
        <v>904</v>
      </c>
      <c r="D3608" s="131">
        <v>14</v>
      </c>
      <c r="E3608" s="131" t="s">
        <v>2938</v>
      </c>
      <c r="F3608" s="48" t="s">
        <v>810</v>
      </c>
      <c r="G3608" s="19">
        <v>1001</v>
      </c>
      <c r="H3608" s="19">
        <v>4</v>
      </c>
      <c r="I3608" s="19">
        <v>7559.32</v>
      </c>
      <c r="J3608" s="38">
        <v>43103</v>
      </c>
      <c r="K3608" s="19">
        <v>9600</v>
      </c>
      <c r="L3608" s="48">
        <f>DAY(Таблица14[[#This Row],[Д/проводки]])</f>
        <v>3</v>
      </c>
      <c r="M3608" s="48">
        <f>MONTH(Таблица14[[#This Row],[Д/проводки]])</f>
        <v>1</v>
      </c>
      <c r="N3608" s="48">
        <f>YEAR(Таблица14[[#This Row],[Д/проводки]])</f>
        <v>2018</v>
      </c>
    </row>
    <row r="3609" spans="1:14" x14ac:dyDescent="0.25">
      <c r="A3609" s="19">
        <v>661902</v>
      </c>
      <c r="B3609" s="30" t="s">
        <v>184</v>
      </c>
      <c r="C3609" s="131" t="s">
        <v>2957</v>
      </c>
      <c r="D3609" s="131">
        <v>15</v>
      </c>
      <c r="E3609" s="131" t="s">
        <v>2937</v>
      </c>
      <c r="F3609" s="48" t="s">
        <v>810</v>
      </c>
      <c r="G3609" s="19">
        <v>1001</v>
      </c>
      <c r="H3609" s="19">
        <v>4</v>
      </c>
      <c r="I3609" s="19">
        <v>8365.35</v>
      </c>
      <c r="J3609" s="38">
        <v>43103</v>
      </c>
      <c r="K3609" s="19">
        <v>10950</v>
      </c>
      <c r="L3609" s="48">
        <f>DAY(Таблица14[[#This Row],[Д/проводки]])</f>
        <v>3</v>
      </c>
      <c r="M3609" s="48">
        <f>MONTH(Таблица14[[#This Row],[Д/проводки]])</f>
        <v>1</v>
      </c>
      <c r="N3609" s="48">
        <f>YEAR(Таблица14[[#This Row],[Д/проводки]])</f>
        <v>2018</v>
      </c>
    </row>
    <row r="3610" spans="1:14" x14ac:dyDescent="0.25">
      <c r="A3610" s="19">
        <v>2167494</v>
      </c>
      <c r="B3610" s="30" t="s">
        <v>3037</v>
      </c>
      <c r="C3610" s="131" t="s">
        <v>3023</v>
      </c>
      <c r="D3610" s="131">
        <v>15</v>
      </c>
      <c r="E3610" s="131" t="s">
        <v>3214</v>
      </c>
      <c r="F3610" s="48" t="s">
        <v>810</v>
      </c>
      <c r="G3610" s="19">
        <v>1001</v>
      </c>
      <c r="H3610" s="19">
        <v>4</v>
      </c>
      <c r="I3610" s="19">
        <v>9864.4</v>
      </c>
      <c r="J3610" s="38">
        <v>43103</v>
      </c>
      <c r="K3610" s="19">
        <v>11550</v>
      </c>
      <c r="L3610" s="48">
        <f>DAY(Таблица14[[#This Row],[Д/проводки]])</f>
        <v>3</v>
      </c>
      <c r="M3610" s="48">
        <f>MONTH(Таблица14[[#This Row],[Д/проводки]])</f>
        <v>1</v>
      </c>
      <c r="N3610" s="48">
        <f>YEAR(Таблица14[[#This Row],[Д/проводки]])</f>
        <v>2018</v>
      </c>
    </row>
    <row r="3611" spans="1:14" x14ac:dyDescent="0.25">
      <c r="A3611" s="19">
        <v>408929</v>
      </c>
      <c r="B3611" s="30" t="s">
        <v>722</v>
      </c>
      <c r="C3611" s="131" t="s">
        <v>2951</v>
      </c>
      <c r="D3611" s="131">
        <v>16</v>
      </c>
      <c r="E3611" s="131" t="s">
        <v>2950</v>
      </c>
      <c r="F3611" s="48" t="s">
        <v>810</v>
      </c>
      <c r="G3611" s="19">
        <v>1002</v>
      </c>
      <c r="H3611" s="19">
        <v>4</v>
      </c>
      <c r="I3611" s="19">
        <v>10491.52</v>
      </c>
      <c r="J3611" s="38">
        <v>43103</v>
      </c>
      <c r="K3611" s="19">
        <v>14250</v>
      </c>
      <c r="L3611" s="48">
        <f>DAY(Таблица14[[#This Row],[Д/проводки]])</f>
        <v>3</v>
      </c>
      <c r="M3611" s="48">
        <f>MONTH(Таблица14[[#This Row],[Д/проводки]])</f>
        <v>1</v>
      </c>
      <c r="N3611" s="48">
        <f>YEAR(Таблица14[[#This Row],[Д/проводки]])</f>
        <v>2018</v>
      </c>
    </row>
    <row r="3612" spans="1:14" x14ac:dyDescent="0.25">
      <c r="A3612" s="19">
        <v>938271</v>
      </c>
      <c r="B3612" s="30" t="s">
        <v>370</v>
      </c>
      <c r="C3612" s="131" t="s">
        <v>2639</v>
      </c>
      <c r="D3612" s="131">
        <v>15</v>
      </c>
      <c r="E3612" s="131" t="s">
        <v>2946</v>
      </c>
      <c r="F3612" s="48" t="s">
        <v>810</v>
      </c>
      <c r="G3612" s="19">
        <v>1002</v>
      </c>
      <c r="H3612" s="19">
        <v>4</v>
      </c>
      <c r="I3612" s="19">
        <v>8576.24</v>
      </c>
      <c r="J3612" s="38">
        <v>43103</v>
      </c>
      <c r="K3612" s="19">
        <v>10950</v>
      </c>
      <c r="L3612" s="48">
        <f>DAY(Таблица14[[#This Row],[Д/проводки]])</f>
        <v>3</v>
      </c>
      <c r="M3612" s="48">
        <f>MONTH(Таблица14[[#This Row],[Д/проводки]])</f>
        <v>1</v>
      </c>
      <c r="N3612" s="48">
        <f>YEAR(Таблица14[[#This Row],[Д/проводки]])</f>
        <v>2018</v>
      </c>
    </row>
    <row r="3613" spans="1:14" x14ac:dyDescent="0.25">
      <c r="A3613" s="19">
        <v>408944</v>
      </c>
      <c r="B3613" s="30" t="s">
        <v>386</v>
      </c>
      <c r="C3613" s="131" t="s">
        <v>918</v>
      </c>
      <c r="D3613" s="131">
        <v>16</v>
      </c>
      <c r="E3613" s="131" t="s">
        <v>2970</v>
      </c>
      <c r="F3613" s="48" t="s">
        <v>810</v>
      </c>
      <c r="G3613" s="19">
        <v>1002</v>
      </c>
      <c r="H3613" s="19">
        <v>4</v>
      </c>
      <c r="I3613" s="19">
        <v>10491.52</v>
      </c>
      <c r="J3613" s="38">
        <v>43105</v>
      </c>
      <c r="K3613" s="19">
        <v>14250</v>
      </c>
      <c r="L3613" s="48">
        <f>DAY(Таблица14[[#This Row],[Д/проводки]])</f>
        <v>5</v>
      </c>
      <c r="M3613" s="48">
        <f>MONTH(Таблица14[[#This Row],[Д/проводки]])</f>
        <v>1</v>
      </c>
      <c r="N3613" s="48">
        <f>YEAR(Таблица14[[#This Row],[Д/проводки]])</f>
        <v>2018</v>
      </c>
    </row>
    <row r="3614" spans="1:14" x14ac:dyDescent="0.25">
      <c r="A3614" s="19">
        <v>408890</v>
      </c>
      <c r="B3614" s="30" t="s">
        <v>105</v>
      </c>
      <c r="C3614" s="131" t="s">
        <v>2645</v>
      </c>
      <c r="D3614" s="131">
        <v>15</v>
      </c>
      <c r="E3614" s="131" t="s">
        <v>2937</v>
      </c>
      <c r="F3614" s="48" t="s">
        <v>810</v>
      </c>
      <c r="G3614" s="19">
        <v>1001</v>
      </c>
      <c r="H3614" s="19">
        <v>4</v>
      </c>
      <c r="I3614" s="19">
        <v>9101.68</v>
      </c>
      <c r="J3614" s="38">
        <v>43106</v>
      </c>
      <c r="K3614" s="19">
        <v>11550</v>
      </c>
      <c r="L3614" s="48">
        <f>DAY(Таблица14[[#This Row],[Д/проводки]])</f>
        <v>6</v>
      </c>
      <c r="M3614" s="48">
        <f>MONTH(Таблица14[[#This Row],[Д/проводки]])</f>
        <v>1</v>
      </c>
      <c r="N3614" s="48">
        <f>YEAR(Таблица14[[#This Row],[Д/проводки]])</f>
        <v>2018</v>
      </c>
    </row>
    <row r="3615" spans="1:14" x14ac:dyDescent="0.25">
      <c r="A3615" s="19">
        <v>447825</v>
      </c>
      <c r="B3615" s="30" t="s">
        <v>915</v>
      </c>
      <c r="C3615" s="131" t="s">
        <v>3016</v>
      </c>
      <c r="D3615" s="131">
        <v>15</v>
      </c>
      <c r="E3615" s="131" t="s">
        <v>2946</v>
      </c>
      <c r="F3615" s="48" t="s">
        <v>811</v>
      </c>
      <c r="G3615" s="19">
        <v>1001</v>
      </c>
      <c r="H3615" s="19">
        <v>1</v>
      </c>
      <c r="I3615" s="19">
        <v>1424.23</v>
      </c>
      <c r="J3615" s="38">
        <v>43106</v>
      </c>
      <c r="K3615" s="19">
        <v>2101</v>
      </c>
      <c r="L3615" s="48">
        <f>DAY(Таблица14[[#This Row],[Д/проводки]])</f>
        <v>6</v>
      </c>
      <c r="M3615" s="48">
        <f>MONTH(Таблица14[[#This Row],[Д/проводки]])</f>
        <v>1</v>
      </c>
      <c r="N3615" s="48">
        <f>YEAR(Таблица14[[#This Row],[Д/проводки]])</f>
        <v>2018</v>
      </c>
    </row>
    <row r="3616" spans="1:14" x14ac:dyDescent="0.25">
      <c r="A3616" s="19">
        <v>661575</v>
      </c>
      <c r="B3616" s="30" t="s">
        <v>605</v>
      </c>
      <c r="C3616" s="131" t="s">
        <v>2985</v>
      </c>
      <c r="D3616" s="131">
        <v>16</v>
      </c>
      <c r="E3616" s="131" t="s">
        <v>2950</v>
      </c>
      <c r="F3616" s="48" t="s">
        <v>810</v>
      </c>
      <c r="G3616" s="19">
        <v>1002</v>
      </c>
      <c r="H3616" s="19">
        <v>4</v>
      </c>
      <c r="I3616" s="19">
        <v>10457.64</v>
      </c>
      <c r="J3616" s="38">
        <v>43106</v>
      </c>
      <c r="K3616" s="19">
        <v>13350</v>
      </c>
      <c r="L3616" s="48">
        <f>DAY(Таблица14[[#This Row],[Д/проводки]])</f>
        <v>6</v>
      </c>
      <c r="M3616" s="48">
        <f>MONTH(Таблица14[[#This Row],[Д/проводки]])</f>
        <v>1</v>
      </c>
      <c r="N3616" s="48">
        <f>YEAR(Таблица14[[#This Row],[Д/проводки]])</f>
        <v>2018</v>
      </c>
    </row>
    <row r="3617" spans="1:14" x14ac:dyDescent="0.25">
      <c r="A3617" s="19">
        <v>409083</v>
      </c>
      <c r="B3617" s="30" t="s">
        <v>778</v>
      </c>
      <c r="C3617" s="131" t="s">
        <v>2985</v>
      </c>
      <c r="D3617" s="131">
        <v>16</v>
      </c>
      <c r="E3617" s="131" t="s">
        <v>2950</v>
      </c>
      <c r="F3617" s="48" t="s">
        <v>810</v>
      </c>
      <c r="G3617" s="19">
        <v>1002</v>
      </c>
      <c r="H3617" s="19">
        <v>4</v>
      </c>
      <c r="I3617" s="19">
        <v>11508.48</v>
      </c>
      <c r="J3617" s="38">
        <v>43108</v>
      </c>
      <c r="K3617" s="19">
        <v>14250</v>
      </c>
      <c r="L3617" s="48">
        <f>DAY(Таблица14[[#This Row],[Д/проводки]])</f>
        <v>8</v>
      </c>
      <c r="M3617" s="48">
        <f>MONTH(Таблица14[[#This Row],[Д/проводки]])</f>
        <v>1</v>
      </c>
      <c r="N3617" s="48">
        <f>YEAR(Таблица14[[#This Row],[Д/проводки]])</f>
        <v>2018</v>
      </c>
    </row>
    <row r="3618" spans="1:14" x14ac:dyDescent="0.25">
      <c r="A3618" s="19">
        <v>2039700</v>
      </c>
      <c r="B3618" s="30" t="s">
        <v>1035</v>
      </c>
      <c r="C3618" s="131" t="s">
        <v>2963</v>
      </c>
      <c r="D3618" s="131">
        <v>15</v>
      </c>
      <c r="E3618" s="131" t="s">
        <v>2937</v>
      </c>
      <c r="F3618" s="48" t="s">
        <v>811</v>
      </c>
      <c r="G3618" s="19">
        <v>1002</v>
      </c>
      <c r="H3618" s="19">
        <v>4</v>
      </c>
      <c r="I3618" s="19">
        <v>4021.6</v>
      </c>
      <c r="J3618" s="38">
        <v>43108</v>
      </c>
      <c r="K3618" s="19">
        <v>6280</v>
      </c>
      <c r="L3618" s="48">
        <f>DAY(Таблица14[[#This Row],[Д/проводки]])</f>
        <v>8</v>
      </c>
      <c r="M3618" s="48">
        <f>MONTH(Таблица14[[#This Row],[Д/проводки]])</f>
        <v>1</v>
      </c>
      <c r="N3618" s="48">
        <f>YEAR(Таблица14[[#This Row],[Д/проводки]])</f>
        <v>2018</v>
      </c>
    </row>
    <row r="3619" spans="1:14" x14ac:dyDescent="0.25">
      <c r="A3619" s="19">
        <v>2039150</v>
      </c>
      <c r="B3619" s="30" t="s">
        <v>864</v>
      </c>
      <c r="C3619" s="131" t="s">
        <v>2940</v>
      </c>
      <c r="D3619" s="131">
        <v>15</v>
      </c>
      <c r="E3619" s="131" t="s">
        <v>2937</v>
      </c>
      <c r="F3619" s="48" t="s">
        <v>811</v>
      </c>
      <c r="G3619" s="19">
        <v>1001</v>
      </c>
      <c r="H3619" s="19">
        <v>4</v>
      </c>
      <c r="I3619" s="19">
        <v>3942.96</v>
      </c>
      <c r="J3619" s="38">
        <v>43109</v>
      </c>
      <c r="K3619" s="19">
        <v>6040</v>
      </c>
      <c r="L3619" s="48">
        <f>DAY(Таблица14[[#This Row],[Д/проводки]])</f>
        <v>9</v>
      </c>
      <c r="M3619" s="48">
        <f>MONTH(Таблица14[[#This Row],[Д/проводки]])</f>
        <v>1</v>
      </c>
      <c r="N3619" s="48">
        <f>YEAR(Таблица14[[#This Row],[Д/проводки]])</f>
        <v>2018</v>
      </c>
    </row>
    <row r="3620" spans="1:14" x14ac:dyDescent="0.25">
      <c r="A3620" s="19">
        <v>2146080</v>
      </c>
      <c r="B3620" s="30" t="s">
        <v>2673</v>
      </c>
      <c r="C3620" s="131" t="s">
        <v>2954</v>
      </c>
      <c r="D3620" s="131">
        <v>15</v>
      </c>
      <c r="E3620" s="131" t="s">
        <v>2937</v>
      </c>
      <c r="F3620" s="48" t="s">
        <v>811</v>
      </c>
      <c r="G3620" s="19">
        <v>1001</v>
      </c>
      <c r="H3620" s="19">
        <v>1</v>
      </c>
      <c r="I3620" s="19">
        <v>1074.2</v>
      </c>
      <c r="J3620" s="38">
        <v>43109</v>
      </c>
      <c r="K3620" s="19">
        <v>1607</v>
      </c>
      <c r="L3620" s="48">
        <f>DAY(Таблица14[[#This Row],[Д/проводки]])</f>
        <v>9</v>
      </c>
      <c r="M3620" s="48">
        <f>MONTH(Таблица14[[#This Row],[Д/проводки]])</f>
        <v>1</v>
      </c>
      <c r="N3620" s="48">
        <f>YEAR(Таблица14[[#This Row],[Д/проводки]])</f>
        <v>2018</v>
      </c>
    </row>
    <row r="3621" spans="1:14" x14ac:dyDescent="0.25">
      <c r="A3621" s="19">
        <v>895248</v>
      </c>
      <c r="B3621" s="30" t="s">
        <v>902</v>
      </c>
      <c r="C3621" s="131" t="s">
        <v>899</v>
      </c>
      <c r="D3621" s="131">
        <v>14</v>
      </c>
      <c r="E3621" s="131" t="s">
        <v>2938</v>
      </c>
      <c r="F3621" s="48" t="s">
        <v>811</v>
      </c>
      <c r="G3621" s="19">
        <v>1001</v>
      </c>
      <c r="H3621" s="19">
        <v>1</v>
      </c>
      <c r="I3621" s="19">
        <v>898.48</v>
      </c>
      <c r="J3621" s="38">
        <v>43110</v>
      </c>
      <c r="K3621" s="19">
        <v>1325</v>
      </c>
      <c r="L3621" s="48">
        <f>DAY(Таблица14[[#This Row],[Д/проводки]])</f>
        <v>10</v>
      </c>
      <c r="M3621" s="48">
        <f>MONTH(Таблица14[[#This Row],[Д/проводки]])</f>
        <v>1</v>
      </c>
      <c r="N3621" s="48">
        <f>YEAR(Таблица14[[#This Row],[Д/проводки]])</f>
        <v>2018</v>
      </c>
    </row>
    <row r="3622" spans="1:14" x14ac:dyDescent="0.25">
      <c r="A3622" s="19">
        <v>2039765</v>
      </c>
      <c r="B3622" s="30" t="s">
        <v>201</v>
      </c>
      <c r="C3622" s="131" t="s">
        <v>2940</v>
      </c>
      <c r="D3622" s="131">
        <v>15</v>
      </c>
      <c r="E3622" s="131" t="s">
        <v>2937</v>
      </c>
      <c r="F3622" s="48" t="s">
        <v>810</v>
      </c>
      <c r="G3622" s="19">
        <v>1001</v>
      </c>
      <c r="H3622" s="19">
        <v>4</v>
      </c>
      <c r="I3622" s="19">
        <v>8881.36</v>
      </c>
      <c r="J3622" s="38">
        <v>43110</v>
      </c>
      <c r="K3622" s="19">
        <v>15400</v>
      </c>
      <c r="L3622" s="48">
        <f>DAY(Таблица14[[#This Row],[Д/проводки]])</f>
        <v>10</v>
      </c>
      <c r="M3622" s="48">
        <f>MONTH(Таблица14[[#This Row],[Д/проводки]])</f>
        <v>1</v>
      </c>
      <c r="N3622" s="48">
        <f>YEAR(Таблица14[[#This Row],[Д/проводки]])</f>
        <v>2018</v>
      </c>
    </row>
    <row r="3623" spans="1:14" x14ac:dyDescent="0.25">
      <c r="A3623" s="19">
        <v>2150114</v>
      </c>
      <c r="B3623" s="30" t="s">
        <v>2697</v>
      </c>
      <c r="C3623" s="131" t="s">
        <v>2951</v>
      </c>
      <c r="D3623" s="131">
        <v>16</v>
      </c>
      <c r="E3623" s="131" t="s">
        <v>2950</v>
      </c>
      <c r="F3623" s="48" t="s">
        <v>810</v>
      </c>
      <c r="G3623" s="19">
        <v>1002</v>
      </c>
      <c r="H3623" s="19">
        <v>4</v>
      </c>
      <c r="I3623" s="19">
        <v>10966.12</v>
      </c>
      <c r="J3623" s="38">
        <v>43112</v>
      </c>
      <c r="K3623" s="19">
        <v>19000</v>
      </c>
      <c r="L3623" s="48">
        <f>DAY(Таблица14[[#This Row],[Д/проводки]])</f>
        <v>12</v>
      </c>
      <c r="M3623" s="48">
        <f>MONTH(Таблица14[[#This Row],[Д/проводки]])</f>
        <v>1</v>
      </c>
      <c r="N3623" s="48">
        <f>YEAR(Таблица14[[#This Row],[Д/проводки]])</f>
        <v>2018</v>
      </c>
    </row>
    <row r="3624" spans="1:14" x14ac:dyDescent="0.25">
      <c r="A3624" s="19">
        <v>895245</v>
      </c>
      <c r="B3624" s="30" t="s">
        <v>907</v>
      </c>
      <c r="C3624" s="131" t="s">
        <v>904</v>
      </c>
      <c r="D3624" s="131">
        <v>14</v>
      </c>
      <c r="E3624" s="131" t="s">
        <v>2938</v>
      </c>
      <c r="F3624" s="48" t="s">
        <v>811</v>
      </c>
      <c r="G3624" s="19">
        <v>1001</v>
      </c>
      <c r="H3624" s="19">
        <v>1</v>
      </c>
      <c r="I3624" s="19">
        <v>623.85</v>
      </c>
      <c r="J3624" s="38">
        <v>43113</v>
      </c>
      <c r="K3624" s="19">
        <v>883</v>
      </c>
      <c r="L3624" s="48">
        <f>DAY(Таблица14[[#This Row],[Д/проводки]])</f>
        <v>13</v>
      </c>
      <c r="M3624" s="48">
        <f>MONTH(Таблица14[[#This Row],[Д/проводки]])</f>
        <v>1</v>
      </c>
      <c r="N3624" s="48">
        <f>YEAR(Таблица14[[#This Row],[Д/проводки]])</f>
        <v>2018</v>
      </c>
    </row>
    <row r="3625" spans="1:14" x14ac:dyDescent="0.25">
      <c r="A3625" s="19">
        <v>2146071</v>
      </c>
      <c r="B3625" s="30" t="s">
        <v>2665</v>
      </c>
      <c r="C3625" s="131" t="s">
        <v>927</v>
      </c>
      <c r="D3625" s="131">
        <v>14</v>
      </c>
      <c r="E3625" s="131" t="s">
        <v>2941</v>
      </c>
      <c r="F3625" s="48" t="s">
        <v>811</v>
      </c>
      <c r="G3625" s="19">
        <v>1001</v>
      </c>
      <c r="H3625" s="19">
        <v>4</v>
      </c>
      <c r="I3625" s="19">
        <v>2637.44</v>
      </c>
      <c r="J3625" s="38">
        <v>43113</v>
      </c>
      <c r="K3625" s="19">
        <v>3840</v>
      </c>
      <c r="L3625" s="48">
        <f>DAY(Таблица14[[#This Row],[Д/проводки]])</f>
        <v>13</v>
      </c>
      <c r="M3625" s="48">
        <f>MONTH(Таблица14[[#This Row],[Д/проводки]])</f>
        <v>1</v>
      </c>
      <c r="N3625" s="48">
        <f>YEAR(Таблица14[[#This Row],[Д/проводки]])</f>
        <v>2018</v>
      </c>
    </row>
    <row r="3626" spans="1:14" x14ac:dyDescent="0.25">
      <c r="A3626" s="19">
        <v>487232</v>
      </c>
      <c r="B3626" s="30" t="s">
        <v>921</v>
      </c>
      <c r="C3626" s="131" t="s">
        <v>3133</v>
      </c>
      <c r="D3626" s="131">
        <v>13</v>
      </c>
      <c r="E3626" s="131" t="s">
        <v>3206</v>
      </c>
      <c r="F3626" s="48" t="s">
        <v>811</v>
      </c>
      <c r="G3626" s="19">
        <v>1002</v>
      </c>
      <c r="H3626" s="19">
        <v>2</v>
      </c>
      <c r="I3626" s="19">
        <v>1049.54</v>
      </c>
      <c r="J3626" s="38">
        <v>43113</v>
      </c>
      <c r="K3626" s="19">
        <v>1760</v>
      </c>
      <c r="L3626" s="48">
        <f>DAY(Таблица14[[#This Row],[Д/проводки]])</f>
        <v>13</v>
      </c>
      <c r="M3626" s="48">
        <f>MONTH(Таблица14[[#This Row],[Д/проводки]])</f>
        <v>1</v>
      </c>
      <c r="N3626" s="48">
        <f>YEAR(Таблица14[[#This Row],[Д/проводки]])</f>
        <v>2018</v>
      </c>
    </row>
    <row r="3627" spans="1:14" x14ac:dyDescent="0.25">
      <c r="A3627" s="19">
        <v>2065049</v>
      </c>
      <c r="B3627" s="30" t="s">
        <v>1084</v>
      </c>
      <c r="C3627" s="131" t="s">
        <v>2956</v>
      </c>
      <c r="D3627" s="131">
        <v>15</v>
      </c>
      <c r="E3627" s="131" t="s">
        <v>2948</v>
      </c>
      <c r="F3627" s="48" t="s">
        <v>810</v>
      </c>
      <c r="G3627" s="19">
        <v>1001</v>
      </c>
      <c r="H3627" s="19">
        <v>4</v>
      </c>
      <c r="I3627" s="19">
        <v>9101.69</v>
      </c>
      <c r="J3627" s="38">
        <v>43114</v>
      </c>
      <c r="K3627" s="19">
        <v>15400</v>
      </c>
      <c r="L3627" s="48">
        <f>DAY(Таблица14[[#This Row],[Д/проводки]])</f>
        <v>14</v>
      </c>
      <c r="M3627" s="48">
        <f>MONTH(Таблица14[[#This Row],[Д/проводки]])</f>
        <v>1</v>
      </c>
      <c r="N3627" s="48">
        <f>YEAR(Таблица14[[#This Row],[Д/проводки]])</f>
        <v>2018</v>
      </c>
    </row>
    <row r="3628" spans="1:14" x14ac:dyDescent="0.25">
      <c r="A3628" s="19">
        <v>2169557</v>
      </c>
      <c r="B3628" s="30" t="s">
        <v>3091</v>
      </c>
      <c r="C3628" s="131" t="s">
        <v>3220</v>
      </c>
      <c r="D3628" s="131">
        <v>16</v>
      </c>
      <c r="E3628" s="131" t="s">
        <v>3208</v>
      </c>
      <c r="F3628" s="48" t="s">
        <v>810</v>
      </c>
      <c r="G3628" s="19">
        <v>1002</v>
      </c>
      <c r="H3628" s="19">
        <v>4</v>
      </c>
      <c r="I3628" s="19">
        <v>10966.1</v>
      </c>
      <c r="J3628" s="38">
        <v>43114</v>
      </c>
      <c r="K3628" s="19">
        <v>15960</v>
      </c>
      <c r="L3628" s="48">
        <f>DAY(Таблица14[[#This Row],[Д/проводки]])</f>
        <v>14</v>
      </c>
      <c r="M3628" s="48">
        <f>MONTH(Таблица14[[#This Row],[Д/проводки]])</f>
        <v>1</v>
      </c>
      <c r="N3628" s="48">
        <f>YEAR(Таблица14[[#This Row],[Д/проводки]])</f>
        <v>2018</v>
      </c>
    </row>
    <row r="3629" spans="1:14" x14ac:dyDescent="0.25">
      <c r="A3629" s="19">
        <v>2146072</v>
      </c>
      <c r="B3629" s="30" t="s">
        <v>2665</v>
      </c>
      <c r="C3629" s="131" t="s">
        <v>927</v>
      </c>
      <c r="D3629" s="131">
        <v>14</v>
      </c>
      <c r="E3629" s="131" t="s">
        <v>2941</v>
      </c>
      <c r="F3629" s="48" t="s">
        <v>811</v>
      </c>
      <c r="G3629" s="19">
        <v>1001</v>
      </c>
      <c r="H3629" s="19">
        <v>4</v>
      </c>
      <c r="I3629" s="19">
        <v>2630.64</v>
      </c>
      <c r="J3629" s="38">
        <v>43115</v>
      </c>
      <c r="K3629" s="19">
        <v>3840</v>
      </c>
      <c r="L3629" s="48">
        <f>DAY(Таблица14[[#This Row],[Д/проводки]])</f>
        <v>15</v>
      </c>
      <c r="M3629" s="48">
        <f>MONTH(Таблица14[[#This Row],[Д/проводки]])</f>
        <v>1</v>
      </c>
      <c r="N3629" s="48">
        <f>YEAR(Таблица14[[#This Row],[Д/проводки]])</f>
        <v>2018</v>
      </c>
    </row>
    <row r="3630" spans="1:14" x14ac:dyDescent="0.25">
      <c r="A3630" s="19">
        <v>2039699</v>
      </c>
      <c r="B3630" s="30" t="s">
        <v>1033</v>
      </c>
      <c r="C3630" s="131" t="s">
        <v>904</v>
      </c>
      <c r="D3630" s="131">
        <v>14</v>
      </c>
      <c r="E3630" s="131" t="s">
        <v>2938</v>
      </c>
      <c r="F3630" s="48" t="s">
        <v>811</v>
      </c>
      <c r="G3630" s="19">
        <v>1002</v>
      </c>
      <c r="H3630" s="19">
        <v>4</v>
      </c>
      <c r="I3630" s="19">
        <v>3559</v>
      </c>
      <c r="J3630" s="38">
        <v>43115</v>
      </c>
      <c r="K3630" s="19">
        <v>6240</v>
      </c>
      <c r="L3630" s="48">
        <f>DAY(Таблица14[[#This Row],[Д/проводки]])</f>
        <v>15</v>
      </c>
      <c r="M3630" s="48">
        <f>MONTH(Таблица14[[#This Row],[Д/проводки]])</f>
        <v>1</v>
      </c>
      <c r="N3630" s="48">
        <f>YEAR(Таблица14[[#This Row],[Д/проводки]])</f>
        <v>2018</v>
      </c>
    </row>
    <row r="3631" spans="1:14" x14ac:dyDescent="0.25">
      <c r="A3631" s="19">
        <v>2164757</v>
      </c>
      <c r="B3631" s="30" t="s">
        <v>2848</v>
      </c>
      <c r="C3631" s="131" t="s">
        <v>904</v>
      </c>
      <c r="D3631" s="131">
        <v>14</v>
      </c>
      <c r="E3631" s="131" t="s">
        <v>2938</v>
      </c>
      <c r="F3631" s="48" t="s">
        <v>811</v>
      </c>
      <c r="G3631" s="19">
        <v>1002</v>
      </c>
      <c r="H3631" s="19">
        <v>2</v>
      </c>
      <c r="I3631" s="19">
        <v>1779.66</v>
      </c>
      <c r="J3631" s="38">
        <v>43117</v>
      </c>
      <c r="K3631" s="19">
        <v>2650</v>
      </c>
      <c r="L3631" s="48">
        <f>DAY(Таблица14[[#This Row],[Д/проводки]])</f>
        <v>17</v>
      </c>
      <c r="M3631" s="48">
        <f>MONTH(Таблица14[[#This Row],[Д/проводки]])</f>
        <v>1</v>
      </c>
      <c r="N3631" s="48">
        <f>YEAR(Таблица14[[#This Row],[Д/проводки]])</f>
        <v>2018</v>
      </c>
    </row>
    <row r="3632" spans="1:14" x14ac:dyDescent="0.25">
      <c r="A3632" s="19">
        <v>2146048</v>
      </c>
      <c r="B3632" s="30" t="s">
        <v>2663</v>
      </c>
      <c r="C3632" s="131" t="s">
        <v>3205</v>
      </c>
      <c r="D3632" s="131">
        <v>13</v>
      </c>
      <c r="E3632" s="131" t="s">
        <v>3206</v>
      </c>
      <c r="F3632" s="48" t="s">
        <v>811</v>
      </c>
      <c r="G3632" s="19">
        <v>1002</v>
      </c>
      <c r="H3632" s="19">
        <v>4</v>
      </c>
      <c r="I3632" s="19">
        <v>2377.84</v>
      </c>
      <c r="J3632" s="38">
        <v>43118</v>
      </c>
      <c r="K3632" s="19">
        <v>3520</v>
      </c>
      <c r="L3632" s="48">
        <f>DAY(Таблица14[[#This Row],[Д/проводки]])</f>
        <v>18</v>
      </c>
      <c r="M3632" s="48">
        <f>MONTH(Таблица14[[#This Row],[Д/проводки]])</f>
        <v>1</v>
      </c>
      <c r="N3632" s="48">
        <f>YEAR(Таблица14[[#This Row],[Д/проводки]])</f>
        <v>2018</v>
      </c>
    </row>
    <row r="3633" spans="1:14" x14ac:dyDescent="0.25">
      <c r="A3633" s="19">
        <v>405685</v>
      </c>
      <c r="B3633" s="30" t="s">
        <v>568</v>
      </c>
      <c r="C3633" s="131" t="s">
        <v>2636</v>
      </c>
      <c r="D3633" s="131">
        <v>15</v>
      </c>
      <c r="E3633" s="131" t="s">
        <v>2949</v>
      </c>
      <c r="F3633" s="48" t="s">
        <v>810</v>
      </c>
      <c r="G3633" s="19">
        <v>1001</v>
      </c>
      <c r="H3633" s="19">
        <v>4</v>
      </c>
      <c r="I3633" s="19">
        <v>8694.92</v>
      </c>
      <c r="J3633" s="38">
        <v>43120</v>
      </c>
      <c r="K3633" s="19">
        <v>15400</v>
      </c>
      <c r="L3633" s="48">
        <f>DAY(Таблица14[[#This Row],[Д/проводки]])</f>
        <v>20</v>
      </c>
      <c r="M3633" s="48">
        <f>MONTH(Таблица14[[#This Row],[Д/проводки]])</f>
        <v>1</v>
      </c>
      <c r="N3633" s="48">
        <f>YEAR(Таблица14[[#This Row],[Д/проводки]])</f>
        <v>2018</v>
      </c>
    </row>
    <row r="3634" spans="1:14" x14ac:dyDescent="0.25">
      <c r="A3634" s="19">
        <v>876267</v>
      </c>
      <c r="B3634" s="30" t="s">
        <v>970</v>
      </c>
      <c r="C3634" s="131" t="s">
        <v>3145</v>
      </c>
      <c r="D3634" s="131">
        <v>16</v>
      </c>
      <c r="E3634" s="131" t="s">
        <v>2950</v>
      </c>
      <c r="F3634" s="48" t="s">
        <v>811</v>
      </c>
      <c r="G3634" s="19">
        <v>1001</v>
      </c>
      <c r="H3634" s="19">
        <v>1</v>
      </c>
      <c r="I3634" s="19">
        <v>1441.31</v>
      </c>
      <c r="J3634" s="38">
        <v>43120</v>
      </c>
      <c r="K3634" s="19">
        <v>2096</v>
      </c>
      <c r="L3634" s="48">
        <f>DAY(Таблица14[[#This Row],[Д/проводки]])</f>
        <v>20</v>
      </c>
      <c r="M3634" s="48">
        <f>MONTH(Таблица14[[#This Row],[Д/проводки]])</f>
        <v>1</v>
      </c>
      <c r="N3634" s="48">
        <f>YEAR(Таблица14[[#This Row],[Д/проводки]])</f>
        <v>2018</v>
      </c>
    </row>
    <row r="3635" spans="1:14" x14ac:dyDescent="0.25">
      <c r="A3635" s="19">
        <v>2146080</v>
      </c>
      <c r="B3635" s="30" t="s">
        <v>2673</v>
      </c>
      <c r="C3635" s="131" t="s">
        <v>2954</v>
      </c>
      <c r="D3635" s="131">
        <v>15</v>
      </c>
      <c r="E3635" s="131" t="s">
        <v>2937</v>
      </c>
      <c r="F3635" s="48" t="s">
        <v>811</v>
      </c>
      <c r="G3635" s="19">
        <v>1002</v>
      </c>
      <c r="H3635" s="19">
        <v>4</v>
      </c>
      <c r="I3635" s="19">
        <v>4339</v>
      </c>
      <c r="J3635" s="38">
        <v>43120</v>
      </c>
      <c r="K3635" s="19">
        <v>6428</v>
      </c>
      <c r="L3635" s="48">
        <f>DAY(Таблица14[[#This Row],[Д/проводки]])</f>
        <v>20</v>
      </c>
      <c r="M3635" s="48">
        <f>MONTH(Таблица14[[#This Row],[Д/проводки]])</f>
        <v>1</v>
      </c>
      <c r="N3635" s="48">
        <f>YEAR(Таблица14[[#This Row],[Д/проводки]])</f>
        <v>2018</v>
      </c>
    </row>
    <row r="3636" spans="1:14" x14ac:dyDescent="0.25">
      <c r="A3636" s="19">
        <v>2039645</v>
      </c>
      <c r="B3636" s="30" t="s">
        <v>1056</v>
      </c>
      <c r="C3636" s="131" t="s">
        <v>2954</v>
      </c>
      <c r="D3636" s="131">
        <v>15</v>
      </c>
      <c r="E3636" s="131" t="s">
        <v>2937</v>
      </c>
      <c r="F3636" s="48" t="s">
        <v>810</v>
      </c>
      <c r="G3636" s="19">
        <v>1001</v>
      </c>
      <c r="H3636" s="19">
        <v>4</v>
      </c>
      <c r="I3636" s="19">
        <v>11463.36</v>
      </c>
      <c r="J3636" s="38">
        <v>43121</v>
      </c>
      <c r="K3636" s="19">
        <v>16908</v>
      </c>
      <c r="L3636" s="48">
        <f>DAY(Таблица14[[#This Row],[Д/проводки]])</f>
        <v>21</v>
      </c>
      <c r="M3636" s="48">
        <f>MONTH(Таблица14[[#This Row],[Д/проводки]])</f>
        <v>1</v>
      </c>
      <c r="N3636" s="48">
        <f>YEAR(Таблица14[[#This Row],[Д/проводки]])</f>
        <v>2018</v>
      </c>
    </row>
    <row r="3637" spans="1:14" x14ac:dyDescent="0.25">
      <c r="A3637" s="19">
        <v>759255</v>
      </c>
      <c r="B3637" s="30" t="s">
        <v>156</v>
      </c>
      <c r="C3637" s="131" t="s">
        <v>2954</v>
      </c>
      <c r="D3637" s="131">
        <v>15</v>
      </c>
      <c r="E3637" s="131" t="s">
        <v>2937</v>
      </c>
      <c r="F3637" s="48" t="s">
        <v>810</v>
      </c>
      <c r="G3637" s="19">
        <v>1002</v>
      </c>
      <c r="H3637" s="19">
        <v>4</v>
      </c>
      <c r="I3637" s="19">
        <v>9101.68</v>
      </c>
      <c r="J3637" s="38">
        <v>43121</v>
      </c>
      <c r="K3637" s="19">
        <v>15400</v>
      </c>
      <c r="L3637" s="48">
        <f>DAY(Таблица14[[#This Row],[Д/проводки]])</f>
        <v>21</v>
      </c>
      <c r="M3637" s="48">
        <f>MONTH(Таблица14[[#This Row],[Д/проводки]])</f>
        <v>1</v>
      </c>
      <c r="N3637" s="48">
        <f>YEAR(Таблица14[[#This Row],[Д/проводки]])</f>
        <v>2018</v>
      </c>
    </row>
    <row r="3638" spans="1:14" x14ac:dyDescent="0.25">
      <c r="A3638" s="19">
        <v>941595</v>
      </c>
      <c r="B3638" s="30" t="s">
        <v>695</v>
      </c>
      <c r="C3638" s="131" t="s">
        <v>877</v>
      </c>
      <c r="D3638" s="131">
        <v>16</v>
      </c>
      <c r="E3638" s="131" t="s">
        <v>2950</v>
      </c>
      <c r="F3638" s="48" t="s">
        <v>810</v>
      </c>
      <c r="G3638" s="19">
        <v>1002</v>
      </c>
      <c r="H3638" s="19">
        <v>4</v>
      </c>
      <c r="I3638" s="19">
        <v>10457.629999999999</v>
      </c>
      <c r="J3638" s="38">
        <v>43121</v>
      </c>
      <c r="K3638" s="19">
        <v>19000</v>
      </c>
      <c r="L3638" s="48">
        <f>DAY(Таблица14[[#This Row],[Д/проводки]])</f>
        <v>21</v>
      </c>
      <c r="M3638" s="48">
        <f>MONTH(Таблица14[[#This Row],[Д/проводки]])</f>
        <v>1</v>
      </c>
      <c r="N3638" s="48">
        <f>YEAR(Таблица14[[#This Row],[Д/проводки]])</f>
        <v>2018</v>
      </c>
    </row>
    <row r="3639" spans="1:14" x14ac:dyDescent="0.25">
      <c r="A3639" s="19">
        <v>2146072</v>
      </c>
      <c r="B3639" s="30" t="s">
        <v>2665</v>
      </c>
      <c r="C3639" s="131" t="s">
        <v>927</v>
      </c>
      <c r="D3639" s="131">
        <v>14</v>
      </c>
      <c r="E3639" s="131" t="s">
        <v>2941</v>
      </c>
      <c r="F3639" s="48" t="s">
        <v>811</v>
      </c>
      <c r="G3639" s="19">
        <v>1002</v>
      </c>
      <c r="H3639" s="19">
        <v>2</v>
      </c>
      <c r="I3639" s="19">
        <v>1313.56</v>
      </c>
      <c r="J3639" s="38">
        <v>43121</v>
      </c>
      <c r="K3639" s="19">
        <v>1920</v>
      </c>
      <c r="L3639" s="48">
        <f>DAY(Таблица14[[#This Row],[Д/проводки]])</f>
        <v>21</v>
      </c>
      <c r="M3639" s="48">
        <f>MONTH(Таблица14[[#This Row],[Д/проводки]])</f>
        <v>1</v>
      </c>
      <c r="N3639" s="48">
        <f>YEAR(Таблица14[[#This Row],[Д/проводки]])</f>
        <v>2018</v>
      </c>
    </row>
    <row r="3640" spans="1:14" x14ac:dyDescent="0.25">
      <c r="A3640" s="19">
        <v>2146072</v>
      </c>
      <c r="B3640" s="30" t="s">
        <v>2665</v>
      </c>
      <c r="C3640" s="131" t="s">
        <v>927</v>
      </c>
      <c r="D3640" s="131">
        <v>14</v>
      </c>
      <c r="E3640" s="131" t="s">
        <v>2941</v>
      </c>
      <c r="F3640" s="48" t="s">
        <v>811</v>
      </c>
      <c r="G3640" s="19">
        <v>1002</v>
      </c>
      <c r="H3640" s="19">
        <v>4</v>
      </c>
      <c r="I3640" s="19">
        <v>2627.12</v>
      </c>
      <c r="J3640" s="38">
        <v>43122</v>
      </c>
      <c r="K3640" s="19">
        <v>3840</v>
      </c>
      <c r="L3640" s="48">
        <f>DAY(Таблица14[[#This Row],[Д/проводки]])</f>
        <v>22</v>
      </c>
      <c r="M3640" s="48">
        <f>MONTH(Таблица14[[#This Row],[Д/проводки]])</f>
        <v>1</v>
      </c>
      <c r="N3640" s="48">
        <f>YEAR(Таблица14[[#This Row],[Д/проводки]])</f>
        <v>2018</v>
      </c>
    </row>
    <row r="3641" spans="1:14" x14ac:dyDescent="0.25">
      <c r="A3641" s="19">
        <v>2146072</v>
      </c>
      <c r="B3641" s="30" t="s">
        <v>2665</v>
      </c>
      <c r="C3641" s="131" t="s">
        <v>927</v>
      </c>
      <c r="D3641" s="131">
        <v>14</v>
      </c>
      <c r="E3641" s="131" t="s">
        <v>2941</v>
      </c>
      <c r="F3641" s="48" t="s">
        <v>811</v>
      </c>
      <c r="G3641" s="19">
        <v>1001</v>
      </c>
      <c r="H3641" s="19">
        <v>1</v>
      </c>
      <c r="I3641" s="19">
        <v>657.66</v>
      </c>
      <c r="J3641" s="38">
        <v>43123</v>
      </c>
      <c r="K3641" s="19">
        <v>960</v>
      </c>
      <c r="L3641" s="48">
        <f>DAY(Таблица14[[#This Row],[Д/проводки]])</f>
        <v>23</v>
      </c>
      <c r="M3641" s="48">
        <f>MONTH(Таблица14[[#This Row],[Д/проводки]])</f>
        <v>1</v>
      </c>
      <c r="N3641" s="48">
        <f>YEAR(Таблица14[[#This Row],[Д/проводки]])</f>
        <v>2018</v>
      </c>
    </row>
    <row r="3642" spans="1:14" x14ac:dyDescent="0.25">
      <c r="A3642" s="19">
        <v>2146070</v>
      </c>
      <c r="B3642" s="30" t="s">
        <v>2664</v>
      </c>
      <c r="C3642" s="131" t="s">
        <v>899</v>
      </c>
      <c r="D3642" s="131">
        <v>14</v>
      </c>
      <c r="E3642" s="131" t="s">
        <v>2938</v>
      </c>
      <c r="F3642" s="48" t="s">
        <v>811</v>
      </c>
      <c r="G3642" s="19">
        <v>1001</v>
      </c>
      <c r="H3642" s="19">
        <v>1</v>
      </c>
      <c r="I3642" s="19">
        <v>1054.69</v>
      </c>
      <c r="J3642" s="38">
        <v>43124</v>
      </c>
      <c r="K3642" s="19">
        <v>1470</v>
      </c>
      <c r="L3642" s="48">
        <f>DAY(Таблица14[[#This Row],[Д/проводки]])</f>
        <v>24</v>
      </c>
      <c r="M3642" s="48">
        <f>MONTH(Таблица14[[#This Row],[Д/проводки]])</f>
        <v>1</v>
      </c>
      <c r="N3642" s="48">
        <f>YEAR(Таблица14[[#This Row],[Д/проводки]])</f>
        <v>2018</v>
      </c>
    </row>
    <row r="3643" spans="1:14" x14ac:dyDescent="0.25">
      <c r="A3643" s="19">
        <v>455527</v>
      </c>
      <c r="B3643" s="30" t="s">
        <v>883</v>
      </c>
      <c r="C3643" s="131" t="s">
        <v>2955</v>
      </c>
      <c r="D3643" s="131">
        <v>15</v>
      </c>
      <c r="E3643" s="131" t="s">
        <v>2939</v>
      </c>
      <c r="F3643" s="48" t="s">
        <v>811</v>
      </c>
      <c r="G3643" s="19">
        <v>1002</v>
      </c>
      <c r="H3643" s="19">
        <v>1</v>
      </c>
      <c r="I3643" s="19">
        <v>1222.8900000000001</v>
      </c>
      <c r="J3643" s="38">
        <v>43124</v>
      </c>
      <c r="K3643" s="19">
        <v>1804</v>
      </c>
      <c r="L3643" s="48">
        <f>DAY(Таблица14[[#This Row],[Д/проводки]])</f>
        <v>24</v>
      </c>
      <c r="M3643" s="48">
        <f>MONTH(Таблица14[[#This Row],[Д/проводки]])</f>
        <v>1</v>
      </c>
      <c r="N3643" s="48">
        <f>YEAR(Таблица14[[#This Row],[Д/проводки]])</f>
        <v>2018</v>
      </c>
    </row>
    <row r="3644" spans="1:14" x14ac:dyDescent="0.25">
      <c r="A3644" s="19">
        <v>12800022</v>
      </c>
      <c r="B3644" s="30" t="s">
        <v>3218</v>
      </c>
      <c r="C3644" s="131" t="s">
        <v>3218</v>
      </c>
      <c r="D3644" s="131" t="s">
        <v>3218</v>
      </c>
      <c r="E3644" s="131" t="s">
        <v>3218</v>
      </c>
      <c r="F3644" s="131" t="s">
        <v>3218</v>
      </c>
      <c r="G3644" s="19">
        <v>1001</v>
      </c>
      <c r="H3644" s="19">
        <v>1</v>
      </c>
      <c r="I3644" s="19">
        <v>1283.5999999999999</v>
      </c>
      <c r="J3644" s="38">
        <v>43125</v>
      </c>
      <c r="K3644" s="19">
        <v>2076</v>
      </c>
      <c r="L3644" s="48">
        <f>DAY(Таблица14[[#This Row],[Д/проводки]])</f>
        <v>25</v>
      </c>
      <c r="M3644" s="48">
        <f>MONTH(Таблица14[[#This Row],[Д/проводки]])</f>
        <v>1</v>
      </c>
      <c r="N3644" s="48">
        <f>YEAR(Таблица14[[#This Row],[Д/проводки]])</f>
        <v>2018</v>
      </c>
    </row>
    <row r="3645" spans="1:14" x14ac:dyDescent="0.25">
      <c r="A3645" s="19">
        <v>40302</v>
      </c>
      <c r="B3645" s="30" t="s">
        <v>137</v>
      </c>
      <c r="C3645" s="131" t="s">
        <v>2947</v>
      </c>
      <c r="D3645" s="131">
        <v>15</v>
      </c>
      <c r="E3645" s="131" t="s">
        <v>2937</v>
      </c>
      <c r="F3645" s="48" t="s">
        <v>810</v>
      </c>
      <c r="G3645" s="19">
        <v>1002</v>
      </c>
      <c r="H3645" s="19">
        <v>4</v>
      </c>
      <c r="I3645" s="19">
        <v>8881.36</v>
      </c>
      <c r="J3645" s="38">
        <v>43127</v>
      </c>
      <c r="K3645" s="19">
        <v>15400</v>
      </c>
      <c r="L3645" s="48">
        <f>DAY(Таблица14[[#This Row],[Д/проводки]])</f>
        <v>27</v>
      </c>
      <c r="M3645" s="48">
        <f>MONTH(Таблица14[[#This Row],[Д/проводки]])</f>
        <v>1</v>
      </c>
      <c r="N3645" s="48">
        <f>YEAR(Таблица14[[#This Row],[Д/проводки]])</f>
        <v>2018</v>
      </c>
    </row>
    <row r="3646" spans="1:14" x14ac:dyDescent="0.25">
      <c r="A3646" s="19">
        <v>2039700</v>
      </c>
      <c r="B3646" s="30" t="s">
        <v>1035</v>
      </c>
      <c r="C3646" s="131" t="s">
        <v>2963</v>
      </c>
      <c r="D3646" s="131">
        <v>15</v>
      </c>
      <c r="E3646" s="131" t="s">
        <v>2937</v>
      </c>
      <c r="F3646" s="48" t="s">
        <v>811</v>
      </c>
      <c r="G3646" s="19">
        <v>1002</v>
      </c>
      <c r="H3646" s="19">
        <v>1</v>
      </c>
      <c r="I3646" s="19">
        <v>1005.41</v>
      </c>
      <c r="J3646" s="38">
        <v>43127</v>
      </c>
      <c r="K3646" s="19">
        <v>1570</v>
      </c>
      <c r="L3646" s="48">
        <f>DAY(Таблица14[[#This Row],[Д/проводки]])</f>
        <v>27</v>
      </c>
      <c r="M3646" s="48">
        <f>MONTH(Таблица14[[#This Row],[Д/проводки]])</f>
        <v>1</v>
      </c>
      <c r="N3646" s="48">
        <f>YEAR(Таблица14[[#This Row],[Д/проводки]])</f>
        <v>2018</v>
      </c>
    </row>
    <row r="3647" spans="1:14" x14ac:dyDescent="0.25">
      <c r="A3647" s="19">
        <v>2146049</v>
      </c>
      <c r="B3647" s="30" t="s">
        <v>2710</v>
      </c>
      <c r="C3647" s="131" t="s">
        <v>3129</v>
      </c>
      <c r="D3647" s="131">
        <v>13</v>
      </c>
      <c r="E3647" s="131" t="s">
        <v>3206</v>
      </c>
      <c r="F3647" s="48" t="s">
        <v>811</v>
      </c>
      <c r="G3647" s="19">
        <v>1002</v>
      </c>
      <c r="H3647" s="19">
        <v>4</v>
      </c>
      <c r="I3647" s="19">
        <v>2390.36</v>
      </c>
      <c r="J3647" s="38">
        <v>43128</v>
      </c>
      <c r="K3647" s="19">
        <v>3520</v>
      </c>
      <c r="L3647" s="48">
        <f>DAY(Таблица14[[#This Row],[Д/проводки]])</f>
        <v>28</v>
      </c>
      <c r="M3647" s="48">
        <f>MONTH(Таблица14[[#This Row],[Д/проводки]])</f>
        <v>1</v>
      </c>
      <c r="N3647" s="48">
        <f>YEAR(Таблица14[[#This Row],[Д/проводки]])</f>
        <v>2018</v>
      </c>
    </row>
    <row r="3648" spans="1:14" x14ac:dyDescent="0.25">
      <c r="A3648" s="19">
        <v>2167500</v>
      </c>
      <c r="B3648" s="30" t="s">
        <v>3043</v>
      </c>
      <c r="C3648" s="131" t="s">
        <v>2639</v>
      </c>
      <c r="D3648" s="131">
        <v>15</v>
      </c>
      <c r="E3648" s="131" t="s">
        <v>2946</v>
      </c>
      <c r="F3648" s="48" t="s">
        <v>810</v>
      </c>
      <c r="G3648" s="19">
        <v>1002</v>
      </c>
      <c r="H3648" s="19">
        <v>4</v>
      </c>
      <c r="I3648" s="19">
        <v>8677.9599999999991</v>
      </c>
      <c r="J3648" s="38">
        <v>43128</v>
      </c>
      <c r="K3648" s="19">
        <v>14600</v>
      </c>
      <c r="L3648" s="48">
        <f>DAY(Таблица14[[#This Row],[Д/проводки]])</f>
        <v>28</v>
      </c>
      <c r="M3648" s="48">
        <f>MONTH(Таблица14[[#This Row],[Д/проводки]])</f>
        <v>1</v>
      </c>
      <c r="N3648" s="48">
        <f>YEAR(Таблица14[[#This Row],[Д/проводки]])</f>
        <v>2018</v>
      </c>
    </row>
    <row r="3649" spans="1:14" x14ac:dyDescent="0.25">
      <c r="A3649" s="19">
        <v>2039704</v>
      </c>
      <c r="B3649" s="30" t="s">
        <v>1041</v>
      </c>
      <c r="C3649" s="131" t="s">
        <v>899</v>
      </c>
      <c r="D3649" s="131">
        <v>14</v>
      </c>
      <c r="E3649" s="131" t="s">
        <v>2938</v>
      </c>
      <c r="F3649" s="48" t="s">
        <v>811</v>
      </c>
      <c r="G3649" s="19">
        <v>1001</v>
      </c>
      <c r="H3649" s="19">
        <v>1</v>
      </c>
      <c r="I3649" s="19">
        <v>859.73</v>
      </c>
      <c r="J3649" s="38">
        <v>43131</v>
      </c>
      <c r="K3649" s="19">
        <v>1480</v>
      </c>
      <c r="L3649" s="48">
        <f>DAY(Таблица14[[#This Row],[Д/проводки]])</f>
        <v>31</v>
      </c>
      <c r="M3649" s="48">
        <f>MONTH(Таблица14[[#This Row],[Д/проводки]])</f>
        <v>1</v>
      </c>
      <c r="N3649" s="48">
        <f>YEAR(Таблица14[[#This Row],[Д/проводки]])</f>
        <v>2018</v>
      </c>
    </row>
    <row r="3650" spans="1:14" x14ac:dyDescent="0.25">
      <c r="A3650" s="19">
        <v>2039119</v>
      </c>
      <c r="B3650" s="30" t="s">
        <v>867</v>
      </c>
      <c r="C3650" s="131" t="s">
        <v>3130</v>
      </c>
      <c r="D3650" s="131">
        <v>15</v>
      </c>
      <c r="E3650" s="131" t="s">
        <v>2948</v>
      </c>
      <c r="F3650" s="48" t="s">
        <v>811</v>
      </c>
      <c r="G3650" s="19">
        <v>1002</v>
      </c>
      <c r="H3650" s="19">
        <v>4</v>
      </c>
      <c r="I3650" s="19">
        <v>4203.3999999999996</v>
      </c>
      <c r="J3650" s="38">
        <v>43132</v>
      </c>
      <c r="K3650" s="19">
        <v>6260</v>
      </c>
      <c r="L3650" s="48">
        <f>DAY(Таблица14[[#This Row],[Д/проводки]])</f>
        <v>1</v>
      </c>
      <c r="M3650" s="48">
        <f>MONTH(Таблица14[[#This Row],[Д/проводки]])</f>
        <v>2</v>
      </c>
      <c r="N3650" s="48">
        <f>YEAR(Таблица14[[#This Row],[Д/проводки]])</f>
        <v>2018</v>
      </c>
    </row>
    <row r="3651" spans="1:14" x14ac:dyDescent="0.25">
      <c r="A3651" s="19">
        <v>2146080</v>
      </c>
      <c r="B3651" s="30" t="s">
        <v>2673</v>
      </c>
      <c r="C3651" s="131" t="s">
        <v>2954</v>
      </c>
      <c r="D3651" s="131">
        <v>15</v>
      </c>
      <c r="E3651" s="131" t="s">
        <v>2937</v>
      </c>
      <c r="F3651" s="48" t="s">
        <v>811</v>
      </c>
      <c r="G3651" s="19">
        <v>1002</v>
      </c>
      <c r="H3651" s="19">
        <v>4</v>
      </c>
      <c r="I3651" s="19">
        <v>4339</v>
      </c>
      <c r="J3651" s="38">
        <v>43132</v>
      </c>
      <c r="K3651" s="19">
        <v>6428</v>
      </c>
      <c r="L3651" s="48">
        <f>DAY(Таблица14[[#This Row],[Д/проводки]])</f>
        <v>1</v>
      </c>
      <c r="M3651" s="48">
        <f>MONTH(Таблица14[[#This Row],[Д/проводки]])</f>
        <v>2</v>
      </c>
      <c r="N3651" s="48">
        <f>YEAR(Таблица14[[#This Row],[Д/проводки]])</f>
        <v>2018</v>
      </c>
    </row>
    <row r="3652" spans="1:14" x14ac:dyDescent="0.25">
      <c r="A3652" s="19">
        <v>2034891</v>
      </c>
      <c r="B3652" s="30" t="s">
        <v>1019</v>
      </c>
      <c r="C3652" s="131" t="s">
        <v>2995</v>
      </c>
      <c r="D3652" s="131">
        <v>17</v>
      </c>
      <c r="E3652" s="131" t="s">
        <v>2993</v>
      </c>
      <c r="F3652" s="48" t="s">
        <v>810</v>
      </c>
      <c r="G3652" s="19">
        <v>1001</v>
      </c>
      <c r="H3652" s="19">
        <v>4</v>
      </c>
      <c r="I3652" s="19">
        <v>12847.44</v>
      </c>
      <c r="J3652" s="38">
        <v>43133</v>
      </c>
      <c r="K3652" s="19">
        <v>22000</v>
      </c>
      <c r="L3652" s="48">
        <f>DAY(Таблица14[[#This Row],[Д/проводки]])</f>
        <v>2</v>
      </c>
      <c r="M3652" s="48">
        <f>MONTH(Таблица14[[#This Row],[Д/проводки]])</f>
        <v>2</v>
      </c>
      <c r="N3652" s="48">
        <f>YEAR(Таблица14[[#This Row],[Д/проводки]])</f>
        <v>2018</v>
      </c>
    </row>
    <row r="3653" spans="1:14" x14ac:dyDescent="0.25">
      <c r="A3653" s="19">
        <v>2146072</v>
      </c>
      <c r="B3653" s="30" t="s">
        <v>2665</v>
      </c>
      <c r="C3653" s="131" t="s">
        <v>927</v>
      </c>
      <c r="D3653" s="131">
        <v>14</v>
      </c>
      <c r="E3653" s="131" t="s">
        <v>2941</v>
      </c>
      <c r="F3653" s="48" t="s">
        <v>811</v>
      </c>
      <c r="G3653" s="19">
        <v>1001</v>
      </c>
      <c r="H3653" s="19">
        <v>4</v>
      </c>
      <c r="I3653" s="19">
        <v>2630.64</v>
      </c>
      <c r="J3653" s="38">
        <v>43133</v>
      </c>
      <c r="K3653" s="19">
        <v>3640</v>
      </c>
      <c r="L3653" s="48">
        <f>DAY(Таблица14[[#This Row],[Д/проводки]])</f>
        <v>2</v>
      </c>
      <c r="M3653" s="48">
        <f>MONTH(Таблица14[[#This Row],[Д/проводки]])</f>
        <v>2</v>
      </c>
      <c r="N3653" s="48">
        <f>YEAR(Таблица14[[#This Row],[Д/проводки]])</f>
        <v>2018</v>
      </c>
    </row>
    <row r="3654" spans="1:14" x14ac:dyDescent="0.25">
      <c r="A3654" s="19">
        <v>12806721</v>
      </c>
      <c r="B3654" s="30" t="s">
        <v>3218</v>
      </c>
      <c r="C3654" s="131" t="s">
        <v>3218</v>
      </c>
      <c r="D3654" s="131" t="s">
        <v>3218</v>
      </c>
      <c r="E3654" s="131" t="s">
        <v>3218</v>
      </c>
      <c r="F3654" s="131" t="s">
        <v>3218</v>
      </c>
      <c r="G3654" s="19">
        <v>1002</v>
      </c>
      <c r="H3654" s="19">
        <v>1</v>
      </c>
      <c r="I3654" s="19">
        <v>1119.79</v>
      </c>
      <c r="J3654" s="38">
        <v>43133</v>
      </c>
      <c r="K3654" s="19">
        <v>1850</v>
      </c>
      <c r="L3654" s="48">
        <f>DAY(Таблица14[[#This Row],[Д/проводки]])</f>
        <v>2</v>
      </c>
      <c r="M3654" s="48">
        <f>MONTH(Таблица14[[#This Row],[Д/проводки]])</f>
        <v>2</v>
      </c>
      <c r="N3654" s="48">
        <f>YEAR(Таблица14[[#This Row],[Д/проводки]])</f>
        <v>2018</v>
      </c>
    </row>
    <row r="3655" spans="1:14" x14ac:dyDescent="0.25">
      <c r="A3655" s="19">
        <v>2146088</v>
      </c>
      <c r="B3655" s="30" t="s">
        <v>2681</v>
      </c>
      <c r="C3655" s="131" t="s">
        <v>2981</v>
      </c>
      <c r="D3655" s="131">
        <v>16</v>
      </c>
      <c r="E3655" s="131" t="s">
        <v>2964</v>
      </c>
      <c r="F3655" s="48" t="s">
        <v>811</v>
      </c>
      <c r="G3655" s="19">
        <v>1002</v>
      </c>
      <c r="H3655" s="19">
        <v>2</v>
      </c>
      <c r="I3655" s="19">
        <v>2906.78</v>
      </c>
      <c r="J3655" s="38">
        <v>43134</v>
      </c>
      <c r="K3655" s="19">
        <v>4400</v>
      </c>
      <c r="L3655" s="48">
        <f>DAY(Таблица14[[#This Row],[Д/проводки]])</f>
        <v>3</v>
      </c>
      <c r="M3655" s="48">
        <f>MONTH(Таблица14[[#This Row],[Д/проводки]])</f>
        <v>2</v>
      </c>
      <c r="N3655" s="48">
        <f>YEAR(Таблица14[[#This Row],[Д/проводки]])</f>
        <v>2018</v>
      </c>
    </row>
    <row r="3656" spans="1:14" x14ac:dyDescent="0.25">
      <c r="A3656" s="19">
        <v>2146082</v>
      </c>
      <c r="B3656" s="30" t="s">
        <v>2675</v>
      </c>
      <c r="C3656" s="131" t="s">
        <v>2979</v>
      </c>
      <c r="D3656" s="131">
        <v>15</v>
      </c>
      <c r="E3656" s="131" t="s">
        <v>2978</v>
      </c>
      <c r="F3656" s="48" t="s">
        <v>811</v>
      </c>
      <c r="G3656" s="19">
        <v>1002</v>
      </c>
      <c r="H3656" s="19">
        <v>4</v>
      </c>
      <c r="I3656" s="19">
        <v>4220.32</v>
      </c>
      <c r="J3656" s="38">
        <v>43136</v>
      </c>
      <c r="K3656" s="19">
        <v>6324</v>
      </c>
      <c r="L3656" s="48">
        <f>DAY(Таблица14[[#This Row],[Д/проводки]])</f>
        <v>5</v>
      </c>
      <c r="M3656" s="48">
        <f>MONTH(Таблица14[[#This Row],[Д/проводки]])</f>
        <v>2</v>
      </c>
      <c r="N3656" s="48">
        <f>YEAR(Таблица14[[#This Row],[Д/проводки]])</f>
        <v>2018</v>
      </c>
    </row>
    <row r="3657" spans="1:14" x14ac:dyDescent="0.25">
      <c r="A3657" s="19">
        <v>661644</v>
      </c>
      <c r="B3657" s="30" t="s">
        <v>682</v>
      </c>
      <c r="C3657" s="131" t="s">
        <v>877</v>
      </c>
      <c r="D3657" s="131">
        <v>16</v>
      </c>
      <c r="E3657" s="131" t="s">
        <v>2950</v>
      </c>
      <c r="F3657" s="48" t="s">
        <v>810</v>
      </c>
      <c r="G3657" s="19">
        <v>1001</v>
      </c>
      <c r="H3657" s="19">
        <v>4</v>
      </c>
      <c r="I3657" s="19">
        <v>10000</v>
      </c>
      <c r="J3657" s="38">
        <v>43137</v>
      </c>
      <c r="K3657" s="19">
        <v>17800</v>
      </c>
      <c r="L3657" s="48">
        <f>DAY(Таблица14[[#This Row],[Д/проводки]])</f>
        <v>6</v>
      </c>
      <c r="M3657" s="48">
        <f>MONTH(Таблица14[[#This Row],[Д/проводки]])</f>
        <v>2</v>
      </c>
      <c r="N3657" s="48">
        <f>YEAR(Таблица14[[#This Row],[Д/проводки]])</f>
        <v>2018</v>
      </c>
    </row>
    <row r="3658" spans="1:14" x14ac:dyDescent="0.25">
      <c r="A3658" s="19">
        <v>661668</v>
      </c>
      <c r="B3658" s="30" t="s">
        <v>3057</v>
      </c>
      <c r="C3658" s="131" t="s">
        <v>3227</v>
      </c>
      <c r="D3658" s="131">
        <v>17</v>
      </c>
      <c r="E3658" s="131" t="s">
        <v>3228</v>
      </c>
      <c r="F3658" s="48" t="s">
        <v>810</v>
      </c>
      <c r="G3658" s="19">
        <v>1002</v>
      </c>
      <c r="H3658" s="19">
        <v>4</v>
      </c>
      <c r="I3658" s="19">
        <v>13016.96</v>
      </c>
      <c r="J3658" s="38">
        <v>43138</v>
      </c>
      <c r="K3658" s="19">
        <v>14600</v>
      </c>
      <c r="L3658" s="48">
        <f>DAY(Таблица14[[#This Row],[Д/проводки]])</f>
        <v>7</v>
      </c>
      <c r="M3658" s="48">
        <f>MONTH(Таблица14[[#This Row],[Д/проводки]])</f>
        <v>2</v>
      </c>
      <c r="N3658" s="48">
        <f>YEAR(Таблица14[[#This Row],[Д/проводки]])</f>
        <v>2018</v>
      </c>
    </row>
    <row r="3659" spans="1:14" x14ac:dyDescent="0.25">
      <c r="A3659" s="19">
        <v>487232</v>
      </c>
      <c r="B3659" s="30" t="s">
        <v>921</v>
      </c>
      <c r="C3659" s="131" t="s">
        <v>3133</v>
      </c>
      <c r="D3659" s="131">
        <v>13</v>
      </c>
      <c r="E3659" s="131" t="s">
        <v>3206</v>
      </c>
      <c r="F3659" s="48" t="s">
        <v>811</v>
      </c>
      <c r="G3659" s="19">
        <v>1001</v>
      </c>
      <c r="H3659" s="19">
        <v>1</v>
      </c>
      <c r="I3659" s="19">
        <v>526.79</v>
      </c>
      <c r="J3659" s="38">
        <v>43139</v>
      </c>
      <c r="K3659" s="19">
        <v>880</v>
      </c>
      <c r="L3659" s="48">
        <f>DAY(Таблица14[[#This Row],[Д/проводки]])</f>
        <v>8</v>
      </c>
      <c r="M3659" s="48">
        <f>MONTH(Таблица14[[#This Row],[Д/проводки]])</f>
        <v>2</v>
      </c>
      <c r="N3659" s="48">
        <f>YEAR(Таблица14[[#This Row],[Д/проводки]])</f>
        <v>2018</v>
      </c>
    </row>
    <row r="3660" spans="1:14" x14ac:dyDescent="0.25">
      <c r="A3660" s="19">
        <v>760144</v>
      </c>
      <c r="B3660" s="30" t="s">
        <v>458</v>
      </c>
      <c r="C3660" s="131" t="s">
        <v>2648</v>
      </c>
      <c r="D3660" s="131">
        <v>16</v>
      </c>
      <c r="E3660" s="131" t="s">
        <v>2974</v>
      </c>
      <c r="F3660" s="48" t="s">
        <v>810</v>
      </c>
      <c r="G3660" s="19">
        <v>1002</v>
      </c>
      <c r="H3660" s="19">
        <v>2</v>
      </c>
      <c r="I3660" s="19">
        <v>3966.1</v>
      </c>
      <c r="J3660" s="38">
        <v>43139</v>
      </c>
      <c r="K3660" s="19">
        <v>8900</v>
      </c>
      <c r="L3660" s="48">
        <f>DAY(Таблица14[[#This Row],[Д/проводки]])</f>
        <v>8</v>
      </c>
      <c r="M3660" s="48">
        <f>MONTH(Таблица14[[#This Row],[Д/проводки]])</f>
        <v>2</v>
      </c>
      <c r="N3660" s="48">
        <f>YEAR(Таблица14[[#This Row],[Д/проводки]])</f>
        <v>2018</v>
      </c>
    </row>
    <row r="3661" spans="1:14" x14ac:dyDescent="0.25">
      <c r="A3661" s="19">
        <v>762243</v>
      </c>
      <c r="B3661" s="30" t="s">
        <v>121</v>
      </c>
      <c r="C3661" s="131" t="s">
        <v>2947</v>
      </c>
      <c r="D3661" s="131">
        <v>15</v>
      </c>
      <c r="E3661" s="131" t="s">
        <v>2937</v>
      </c>
      <c r="F3661" s="48" t="s">
        <v>810</v>
      </c>
      <c r="G3661" s="19">
        <v>1002</v>
      </c>
      <c r="H3661" s="19">
        <v>4</v>
      </c>
      <c r="I3661" s="19">
        <v>9101.68</v>
      </c>
      <c r="J3661" s="38">
        <v>43140</v>
      </c>
      <c r="K3661" s="19">
        <v>15400</v>
      </c>
      <c r="L3661" s="48">
        <f>DAY(Таблица14[[#This Row],[Д/проводки]])</f>
        <v>9</v>
      </c>
      <c r="M3661" s="48">
        <f>MONTH(Таблица14[[#This Row],[Д/проводки]])</f>
        <v>2</v>
      </c>
      <c r="N3661" s="48">
        <f>YEAR(Таблица14[[#This Row],[Д/проводки]])</f>
        <v>2018</v>
      </c>
    </row>
    <row r="3662" spans="1:14" x14ac:dyDescent="0.25">
      <c r="A3662" s="19">
        <v>2146070</v>
      </c>
      <c r="B3662" s="30" t="s">
        <v>2664</v>
      </c>
      <c r="C3662" s="131" t="s">
        <v>899</v>
      </c>
      <c r="D3662" s="131">
        <v>14</v>
      </c>
      <c r="E3662" s="131" t="s">
        <v>2938</v>
      </c>
      <c r="F3662" s="48" t="s">
        <v>811</v>
      </c>
      <c r="G3662" s="19">
        <v>1002</v>
      </c>
      <c r="H3662" s="19">
        <v>1</v>
      </c>
      <c r="I3662" s="19">
        <v>1093.47</v>
      </c>
      <c r="J3662" s="38">
        <v>43141</v>
      </c>
      <c r="K3662" s="19">
        <v>1470</v>
      </c>
      <c r="L3662" s="48">
        <f>DAY(Таблица14[[#This Row],[Д/проводки]])</f>
        <v>10</v>
      </c>
      <c r="M3662" s="48">
        <f>MONTH(Таблица14[[#This Row],[Д/проводки]])</f>
        <v>2</v>
      </c>
      <c r="N3662" s="48">
        <f>YEAR(Таблица14[[#This Row],[Д/проводки]])</f>
        <v>2018</v>
      </c>
    </row>
    <row r="3663" spans="1:14" x14ac:dyDescent="0.25">
      <c r="A3663" s="19">
        <v>12813022</v>
      </c>
      <c r="B3663" s="30" t="s">
        <v>3218</v>
      </c>
      <c r="C3663" s="131" t="s">
        <v>3218</v>
      </c>
      <c r="D3663" s="131" t="s">
        <v>3218</v>
      </c>
      <c r="E3663" s="131" t="s">
        <v>3218</v>
      </c>
      <c r="F3663" s="131" t="s">
        <v>3218</v>
      </c>
      <c r="G3663" s="19">
        <v>1002</v>
      </c>
      <c r="H3663" s="19">
        <v>4</v>
      </c>
      <c r="I3663" s="19">
        <v>10667.6</v>
      </c>
      <c r="J3663" s="38">
        <v>43141</v>
      </c>
      <c r="K3663" s="19">
        <v>15200</v>
      </c>
      <c r="L3663" s="48">
        <f>DAY(Таблица14[[#This Row],[Д/проводки]])</f>
        <v>10</v>
      </c>
      <c r="M3663" s="48">
        <f>MONTH(Таблица14[[#This Row],[Д/проводки]])</f>
        <v>2</v>
      </c>
      <c r="N3663" s="48">
        <f>YEAR(Таблица14[[#This Row],[Д/проводки]])</f>
        <v>2018</v>
      </c>
    </row>
    <row r="3664" spans="1:14" x14ac:dyDescent="0.25">
      <c r="A3664" s="19">
        <v>2146070</v>
      </c>
      <c r="B3664" s="30" t="s">
        <v>2664</v>
      </c>
      <c r="C3664" s="131" t="s">
        <v>899</v>
      </c>
      <c r="D3664" s="131">
        <v>14</v>
      </c>
      <c r="E3664" s="131" t="s">
        <v>2938</v>
      </c>
      <c r="F3664" s="48" t="s">
        <v>811</v>
      </c>
      <c r="G3664" s="19">
        <v>1001</v>
      </c>
      <c r="H3664" s="19">
        <v>2</v>
      </c>
      <c r="I3664" s="19">
        <v>2109.38</v>
      </c>
      <c r="J3664" s="38">
        <v>43142</v>
      </c>
      <c r="K3664" s="19">
        <v>2940</v>
      </c>
      <c r="L3664" s="48">
        <f>DAY(Таблица14[[#This Row],[Д/проводки]])</f>
        <v>11</v>
      </c>
      <c r="M3664" s="48">
        <f>MONTH(Таблица14[[#This Row],[Д/проводки]])</f>
        <v>2</v>
      </c>
      <c r="N3664" s="48">
        <f>YEAR(Таблица14[[#This Row],[Д/проводки]])</f>
        <v>2018</v>
      </c>
    </row>
    <row r="3665" spans="1:14" x14ac:dyDescent="0.25">
      <c r="A3665" s="19">
        <v>2146072</v>
      </c>
      <c r="B3665" s="30" t="s">
        <v>2665</v>
      </c>
      <c r="C3665" s="131" t="s">
        <v>927</v>
      </c>
      <c r="D3665" s="131">
        <v>14</v>
      </c>
      <c r="E3665" s="131" t="s">
        <v>2941</v>
      </c>
      <c r="F3665" s="48" t="s">
        <v>811</v>
      </c>
      <c r="G3665" s="19">
        <v>1002</v>
      </c>
      <c r="H3665" s="19">
        <v>4</v>
      </c>
      <c r="I3665" s="19">
        <v>2627.12</v>
      </c>
      <c r="J3665" s="38">
        <v>43142</v>
      </c>
      <c r="K3665" s="19">
        <v>3840</v>
      </c>
      <c r="L3665" s="48">
        <f>DAY(Таблица14[[#This Row],[Д/проводки]])</f>
        <v>11</v>
      </c>
      <c r="M3665" s="48">
        <f>MONTH(Таблица14[[#This Row],[Д/проводки]])</f>
        <v>2</v>
      </c>
      <c r="N3665" s="48">
        <f>YEAR(Таблица14[[#This Row],[Д/проводки]])</f>
        <v>2018</v>
      </c>
    </row>
    <row r="3666" spans="1:14" x14ac:dyDescent="0.25">
      <c r="A3666" s="19">
        <v>12661419</v>
      </c>
      <c r="B3666" s="30" t="s">
        <v>3218</v>
      </c>
      <c r="C3666" s="131" t="s">
        <v>3218</v>
      </c>
      <c r="D3666" s="131" t="s">
        <v>3218</v>
      </c>
      <c r="E3666" s="131" t="s">
        <v>3218</v>
      </c>
      <c r="F3666" s="131" t="s">
        <v>3218</v>
      </c>
      <c r="G3666" s="19">
        <v>1002</v>
      </c>
      <c r="H3666" s="19">
        <v>4</v>
      </c>
      <c r="I3666" s="19">
        <v>8698.15</v>
      </c>
      <c r="J3666" s="38">
        <v>43143</v>
      </c>
      <c r="K3666" s="19">
        <v>11800</v>
      </c>
      <c r="L3666" s="48">
        <f>DAY(Таблица14[[#This Row],[Д/проводки]])</f>
        <v>12</v>
      </c>
      <c r="M3666" s="48">
        <f>MONTH(Таблица14[[#This Row],[Д/проводки]])</f>
        <v>2</v>
      </c>
      <c r="N3666" s="48">
        <f>YEAR(Таблица14[[#This Row],[Д/проводки]])</f>
        <v>2018</v>
      </c>
    </row>
    <row r="3667" spans="1:14" x14ac:dyDescent="0.25">
      <c r="A3667" s="19">
        <v>2146080</v>
      </c>
      <c r="B3667" s="30" t="s">
        <v>2673</v>
      </c>
      <c r="C3667" s="131" t="s">
        <v>2954</v>
      </c>
      <c r="D3667" s="131">
        <v>15</v>
      </c>
      <c r="E3667" s="131" t="s">
        <v>2937</v>
      </c>
      <c r="F3667" s="48" t="s">
        <v>811</v>
      </c>
      <c r="G3667" s="19">
        <v>1002</v>
      </c>
      <c r="H3667" s="19">
        <v>1</v>
      </c>
      <c r="I3667" s="19">
        <v>1084.74</v>
      </c>
      <c r="J3667" s="38">
        <v>43144</v>
      </c>
      <c r="K3667" s="19">
        <v>1607</v>
      </c>
      <c r="L3667" s="48">
        <f>DAY(Таблица14[[#This Row],[Д/проводки]])</f>
        <v>13</v>
      </c>
      <c r="M3667" s="48">
        <f>MONTH(Таблица14[[#This Row],[Д/проводки]])</f>
        <v>2</v>
      </c>
      <c r="N3667" s="48">
        <f>YEAR(Таблица14[[#This Row],[Д/проводки]])</f>
        <v>2018</v>
      </c>
    </row>
    <row r="3668" spans="1:14" x14ac:dyDescent="0.25">
      <c r="A3668" s="19">
        <v>408797</v>
      </c>
      <c r="B3668" s="30" t="s">
        <v>63</v>
      </c>
      <c r="C3668" s="131" t="s">
        <v>2953</v>
      </c>
      <c r="D3668" s="131">
        <v>14</v>
      </c>
      <c r="E3668" s="131" t="s">
        <v>2938</v>
      </c>
      <c r="F3668" s="48" t="s">
        <v>810</v>
      </c>
      <c r="G3668" s="19">
        <v>1002</v>
      </c>
      <c r="H3668" s="19">
        <v>4</v>
      </c>
      <c r="I3668" s="19">
        <v>7425.85</v>
      </c>
      <c r="J3668" s="38">
        <v>43145</v>
      </c>
      <c r="K3668" s="19">
        <v>12800</v>
      </c>
      <c r="L3668" s="48">
        <f>DAY(Таблица14[[#This Row],[Д/проводки]])</f>
        <v>14</v>
      </c>
      <c r="M3668" s="48">
        <f>MONTH(Таблица14[[#This Row],[Д/проводки]])</f>
        <v>2</v>
      </c>
      <c r="N3668" s="48">
        <f>YEAR(Таблица14[[#This Row],[Д/проводки]])</f>
        <v>2018</v>
      </c>
    </row>
    <row r="3669" spans="1:14" x14ac:dyDescent="0.25">
      <c r="A3669" s="19">
        <v>12824704</v>
      </c>
      <c r="B3669" s="30" t="s">
        <v>3218</v>
      </c>
      <c r="C3669" s="131" t="s">
        <v>3218</v>
      </c>
      <c r="D3669" s="131" t="s">
        <v>3218</v>
      </c>
      <c r="E3669" s="131" t="s">
        <v>3218</v>
      </c>
      <c r="F3669" s="131" t="s">
        <v>3218</v>
      </c>
      <c r="G3669" s="19">
        <v>1002</v>
      </c>
      <c r="H3669" s="19">
        <v>4</v>
      </c>
      <c r="I3669" s="19">
        <v>3608.32</v>
      </c>
      <c r="J3669" s="38">
        <v>43145</v>
      </c>
      <c r="K3669" s="19">
        <v>5840</v>
      </c>
      <c r="L3669" s="48">
        <f>DAY(Таблица14[[#This Row],[Д/проводки]])</f>
        <v>14</v>
      </c>
      <c r="M3669" s="48">
        <f>MONTH(Таблица14[[#This Row],[Д/проводки]])</f>
        <v>2</v>
      </c>
      <c r="N3669" s="48">
        <f>YEAR(Таблица14[[#This Row],[Д/проводки]])</f>
        <v>2018</v>
      </c>
    </row>
    <row r="3670" spans="1:14" x14ac:dyDescent="0.25">
      <c r="A3670" s="19">
        <v>2116378</v>
      </c>
      <c r="B3670" s="30" t="s">
        <v>1148</v>
      </c>
      <c r="C3670" s="131" t="s">
        <v>3023</v>
      </c>
      <c r="D3670" s="131">
        <v>15</v>
      </c>
      <c r="E3670" s="131" t="s">
        <v>3214</v>
      </c>
      <c r="F3670" s="48" t="s">
        <v>811</v>
      </c>
      <c r="G3670" s="19">
        <v>1002</v>
      </c>
      <c r="H3670" s="19">
        <v>1</v>
      </c>
      <c r="I3670" s="19">
        <v>703.46</v>
      </c>
      <c r="J3670" s="38">
        <v>43146</v>
      </c>
      <c r="K3670" s="19">
        <v>991</v>
      </c>
      <c r="L3670" s="48">
        <f>DAY(Таблица14[[#This Row],[Д/проводки]])</f>
        <v>15</v>
      </c>
      <c r="M3670" s="48">
        <f>MONTH(Таблица14[[#This Row],[Д/проводки]])</f>
        <v>2</v>
      </c>
      <c r="N3670" s="48">
        <f>YEAR(Таблица14[[#This Row],[Д/проводки]])</f>
        <v>2018</v>
      </c>
    </row>
    <row r="3671" spans="1:14" x14ac:dyDescent="0.25">
      <c r="A3671" s="19">
        <v>12819832</v>
      </c>
      <c r="B3671" s="30" t="s">
        <v>3218</v>
      </c>
      <c r="C3671" s="131" t="s">
        <v>3218</v>
      </c>
      <c r="D3671" s="131" t="s">
        <v>3218</v>
      </c>
      <c r="E3671" s="131" t="s">
        <v>3218</v>
      </c>
      <c r="F3671" s="131" t="s">
        <v>3218</v>
      </c>
      <c r="G3671" s="19">
        <v>1002</v>
      </c>
      <c r="H3671" s="19">
        <v>2</v>
      </c>
      <c r="I3671" s="19">
        <v>2130.6</v>
      </c>
      <c r="J3671" s="38">
        <v>43146</v>
      </c>
      <c r="K3671" s="19">
        <v>3444</v>
      </c>
      <c r="L3671" s="48">
        <f>DAY(Таблица14[[#This Row],[Д/проводки]])</f>
        <v>15</v>
      </c>
      <c r="M3671" s="48">
        <f>MONTH(Таблица14[[#This Row],[Д/проводки]])</f>
        <v>2</v>
      </c>
      <c r="N3671" s="48">
        <f>YEAR(Таблица14[[#This Row],[Д/проводки]])</f>
        <v>2018</v>
      </c>
    </row>
    <row r="3672" spans="1:14" x14ac:dyDescent="0.25">
      <c r="A3672" s="19">
        <v>408748</v>
      </c>
      <c r="B3672" s="30" t="s">
        <v>319</v>
      </c>
      <c r="C3672" s="131" t="s">
        <v>927</v>
      </c>
      <c r="D3672" s="131">
        <v>14</v>
      </c>
      <c r="E3672" s="131" t="s">
        <v>2941</v>
      </c>
      <c r="F3672" s="48" t="s">
        <v>810</v>
      </c>
      <c r="G3672" s="19">
        <v>1001</v>
      </c>
      <c r="H3672" s="19">
        <v>4</v>
      </c>
      <c r="I3672" s="19">
        <v>7559.32</v>
      </c>
      <c r="J3672" s="38">
        <v>43147</v>
      </c>
      <c r="K3672" s="19">
        <v>12800</v>
      </c>
      <c r="L3672" s="48">
        <f>DAY(Таблица14[[#This Row],[Д/проводки]])</f>
        <v>16</v>
      </c>
      <c r="M3672" s="48">
        <f>MONTH(Таблица14[[#This Row],[Д/проводки]])</f>
        <v>2</v>
      </c>
      <c r="N3672" s="48">
        <f>YEAR(Таблица14[[#This Row],[Д/проводки]])</f>
        <v>2018</v>
      </c>
    </row>
    <row r="3673" spans="1:14" x14ac:dyDescent="0.25">
      <c r="A3673" s="19">
        <v>12806748</v>
      </c>
      <c r="B3673" s="30" t="s">
        <v>3218</v>
      </c>
      <c r="C3673" s="131" t="s">
        <v>3218</v>
      </c>
      <c r="D3673" s="131" t="s">
        <v>3218</v>
      </c>
      <c r="E3673" s="131" t="s">
        <v>3218</v>
      </c>
      <c r="F3673" s="131" t="s">
        <v>3218</v>
      </c>
      <c r="G3673" s="19">
        <v>1002</v>
      </c>
      <c r="H3673" s="19">
        <v>4</v>
      </c>
      <c r="I3673" s="19">
        <v>0</v>
      </c>
      <c r="J3673" s="38">
        <v>43148</v>
      </c>
      <c r="K3673" s="19">
        <v>23620</v>
      </c>
      <c r="L3673" s="48">
        <f>DAY(Таблица14[[#This Row],[Д/проводки]])</f>
        <v>17</v>
      </c>
      <c r="M3673" s="48">
        <f>MONTH(Таблица14[[#This Row],[Д/проводки]])</f>
        <v>2</v>
      </c>
      <c r="N3673" s="48">
        <f>YEAR(Таблица14[[#This Row],[Д/проводки]])</f>
        <v>2018</v>
      </c>
    </row>
    <row r="3674" spans="1:14" x14ac:dyDescent="0.25">
      <c r="A3674" s="19">
        <v>487232</v>
      </c>
      <c r="B3674" s="30" t="s">
        <v>921</v>
      </c>
      <c r="C3674" s="131" t="s">
        <v>3133</v>
      </c>
      <c r="D3674" s="131">
        <v>13</v>
      </c>
      <c r="E3674" s="131" t="s">
        <v>3206</v>
      </c>
      <c r="F3674" s="48" t="s">
        <v>811</v>
      </c>
      <c r="G3674" s="19">
        <v>1001</v>
      </c>
      <c r="H3674" s="19">
        <v>2</v>
      </c>
      <c r="I3674" s="19">
        <v>1053.58</v>
      </c>
      <c r="J3674" s="38">
        <v>43149</v>
      </c>
      <c r="K3674" s="19">
        <v>1760</v>
      </c>
      <c r="L3674" s="48">
        <f>DAY(Таблица14[[#This Row],[Д/проводки]])</f>
        <v>18</v>
      </c>
      <c r="M3674" s="48">
        <f>MONTH(Таблица14[[#This Row],[Д/проводки]])</f>
        <v>2</v>
      </c>
      <c r="N3674" s="48">
        <f>YEAR(Таблица14[[#This Row],[Д/проводки]])</f>
        <v>2018</v>
      </c>
    </row>
    <row r="3675" spans="1:14" x14ac:dyDescent="0.25">
      <c r="A3675" s="19">
        <v>408992</v>
      </c>
      <c r="B3675" s="30" t="s">
        <v>644</v>
      </c>
      <c r="C3675" s="131" t="s">
        <v>2988</v>
      </c>
      <c r="D3675" s="131">
        <v>16</v>
      </c>
      <c r="E3675" s="131" t="s">
        <v>2950</v>
      </c>
      <c r="F3675" s="48" t="s">
        <v>810</v>
      </c>
      <c r="G3675" s="19">
        <v>1002</v>
      </c>
      <c r="H3675" s="19">
        <v>4</v>
      </c>
      <c r="I3675" s="19">
        <v>10491.36</v>
      </c>
      <c r="J3675" s="38">
        <v>43149</v>
      </c>
      <c r="K3675" s="19">
        <v>19000</v>
      </c>
      <c r="L3675" s="48">
        <f>DAY(Таблица14[[#This Row],[Д/проводки]])</f>
        <v>18</v>
      </c>
      <c r="M3675" s="48">
        <f>MONTH(Таблица14[[#This Row],[Д/проводки]])</f>
        <v>2</v>
      </c>
      <c r="N3675" s="48">
        <f>YEAR(Таблица14[[#This Row],[Д/проводки]])</f>
        <v>2018</v>
      </c>
    </row>
    <row r="3676" spans="1:14" x14ac:dyDescent="0.25">
      <c r="A3676" s="19">
        <v>2146072</v>
      </c>
      <c r="B3676" s="30" t="s">
        <v>2665</v>
      </c>
      <c r="C3676" s="131" t="s">
        <v>927</v>
      </c>
      <c r="D3676" s="131">
        <v>14</v>
      </c>
      <c r="E3676" s="131" t="s">
        <v>2941</v>
      </c>
      <c r="F3676" s="48" t="s">
        <v>811</v>
      </c>
      <c r="G3676" s="19">
        <v>1001</v>
      </c>
      <c r="H3676" s="19">
        <v>5</v>
      </c>
      <c r="I3676" s="19">
        <v>3288.3</v>
      </c>
      <c r="J3676" s="38">
        <v>43151</v>
      </c>
      <c r="K3676" s="19">
        <v>4800</v>
      </c>
      <c r="L3676" s="48">
        <f>DAY(Таблица14[[#This Row],[Д/проводки]])</f>
        <v>20</v>
      </c>
      <c r="M3676" s="48">
        <f>MONTH(Таблица14[[#This Row],[Д/проводки]])</f>
        <v>2</v>
      </c>
      <c r="N3676" s="48">
        <f>YEAR(Таблица14[[#This Row],[Д/проводки]])</f>
        <v>2018</v>
      </c>
    </row>
    <row r="3677" spans="1:14" x14ac:dyDescent="0.25">
      <c r="A3677" s="19">
        <v>2146080</v>
      </c>
      <c r="B3677" s="30" t="s">
        <v>2673</v>
      </c>
      <c r="C3677" s="131" t="s">
        <v>2954</v>
      </c>
      <c r="D3677" s="131">
        <v>15</v>
      </c>
      <c r="E3677" s="131" t="s">
        <v>2937</v>
      </c>
      <c r="F3677" s="48" t="s">
        <v>811</v>
      </c>
      <c r="G3677" s="19">
        <v>1001</v>
      </c>
      <c r="H3677" s="19">
        <v>1</v>
      </c>
      <c r="I3677" s="19">
        <v>1074.2</v>
      </c>
      <c r="J3677" s="38">
        <v>43153</v>
      </c>
      <c r="K3677" s="19">
        <v>1607</v>
      </c>
      <c r="L3677" s="48">
        <f>DAY(Таблица14[[#This Row],[Д/проводки]])</f>
        <v>22</v>
      </c>
      <c r="M3677" s="48">
        <f>MONTH(Таблица14[[#This Row],[Д/проводки]])</f>
        <v>2</v>
      </c>
      <c r="N3677" s="48">
        <f>YEAR(Таблица14[[#This Row],[Д/проводки]])</f>
        <v>2018</v>
      </c>
    </row>
    <row r="3678" spans="1:14" x14ac:dyDescent="0.25">
      <c r="A3678" s="19">
        <v>12831016</v>
      </c>
      <c r="B3678" s="30" t="s">
        <v>3218</v>
      </c>
      <c r="C3678" s="131" t="s">
        <v>3218</v>
      </c>
      <c r="D3678" s="131" t="s">
        <v>3218</v>
      </c>
      <c r="E3678" s="131" t="s">
        <v>3218</v>
      </c>
      <c r="F3678" s="131" t="s">
        <v>3218</v>
      </c>
      <c r="G3678" s="19">
        <v>1002</v>
      </c>
      <c r="H3678" s="19">
        <v>4</v>
      </c>
      <c r="I3678" s="19">
        <v>7931.6</v>
      </c>
      <c r="J3678" s="38">
        <v>43153</v>
      </c>
      <c r="K3678" s="19">
        <v>12840</v>
      </c>
      <c r="L3678" s="48">
        <f>DAY(Таблица14[[#This Row],[Д/проводки]])</f>
        <v>22</v>
      </c>
      <c r="M3678" s="48">
        <f>MONTH(Таблица14[[#This Row],[Д/проводки]])</f>
        <v>2</v>
      </c>
      <c r="N3678" s="48">
        <f>YEAR(Таблица14[[#This Row],[Д/проводки]])</f>
        <v>2018</v>
      </c>
    </row>
    <row r="3679" spans="1:14" x14ac:dyDescent="0.25">
      <c r="A3679" s="19">
        <v>2146072</v>
      </c>
      <c r="B3679" s="30" t="s">
        <v>2665</v>
      </c>
      <c r="C3679" s="131" t="s">
        <v>927</v>
      </c>
      <c r="D3679" s="131">
        <v>14</v>
      </c>
      <c r="E3679" s="131" t="s">
        <v>2941</v>
      </c>
      <c r="F3679" s="48" t="s">
        <v>811</v>
      </c>
      <c r="G3679" s="19">
        <v>1001</v>
      </c>
      <c r="H3679" s="19">
        <v>4</v>
      </c>
      <c r="I3679" s="19">
        <v>2630.64</v>
      </c>
      <c r="J3679" s="38">
        <v>43154</v>
      </c>
      <c r="K3679" s="19">
        <v>3840</v>
      </c>
      <c r="L3679" s="48">
        <f>DAY(Таблица14[[#This Row],[Д/проводки]])</f>
        <v>23</v>
      </c>
      <c r="M3679" s="48">
        <f>MONTH(Таблица14[[#This Row],[Д/проводки]])</f>
        <v>2</v>
      </c>
      <c r="N3679" s="48">
        <f>YEAR(Таблица14[[#This Row],[Д/проводки]])</f>
        <v>2018</v>
      </c>
    </row>
    <row r="3680" spans="1:14" x14ac:dyDescent="0.25">
      <c r="A3680" s="19">
        <v>903584</v>
      </c>
      <c r="B3680" s="30" t="s">
        <v>197</v>
      </c>
      <c r="C3680" s="131" t="s">
        <v>2940</v>
      </c>
      <c r="D3680" s="131">
        <v>15</v>
      </c>
      <c r="E3680" s="131" t="s">
        <v>2937</v>
      </c>
      <c r="F3680" s="48" t="s">
        <v>810</v>
      </c>
      <c r="G3680" s="19">
        <v>1002</v>
      </c>
      <c r="H3680" s="19">
        <v>4</v>
      </c>
      <c r="I3680" s="19">
        <v>9101.68</v>
      </c>
      <c r="J3680" s="38">
        <v>43154</v>
      </c>
      <c r="K3680" s="19">
        <v>15400</v>
      </c>
      <c r="L3680" s="48">
        <f>DAY(Таблица14[[#This Row],[Д/проводки]])</f>
        <v>23</v>
      </c>
      <c r="M3680" s="48">
        <f>MONTH(Таблица14[[#This Row],[Д/проводки]])</f>
        <v>2</v>
      </c>
      <c r="N3680" s="48">
        <f>YEAR(Таблица14[[#This Row],[Д/проводки]])</f>
        <v>2018</v>
      </c>
    </row>
    <row r="3681" spans="1:14" x14ac:dyDescent="0.25">
      <c r="A3681" s="19">
        <v>12791939</v>
      </c>
      <c r="B3681" s="30" t="s">
        <v>3218</v>
      </c>
      <c r="C3681" s="131" t="s">
        <v>3218</v>
      </c>
      <c r="D3681" s="131" t="s">
        <v>3218</v>
      </c>
      <c r="E3681" s="131" t="s">
        <v>3218</v>
      </c>
      <c r="F3681" s="131" t="s">
        <v>3218</v>
      </c>
      <c r="G3681" s="19">
        <v>1002</v>
      </c>
      <c r="H3681" s="19">
        <v>4</v>
      </c>
      <c r="I3681" s="19">
        <v>9386.44</v>
      </c>
      <c r="J3681" s="38">
        <v>43154</v>
      </c>
      <c r="K3681" s="19">
        <v>12816</v>
      </c>
      <c r="L3681" s="48">
        <f>DAY(Таблица14[[#This Row],[Д/проводки]])</f>
        <v>23</v>
      </c>
      <c r="M3681" s="48">
        <f>MONTH(Таблица14[[#This Row],[Д/проводки]])</f>
        <v>2</v>
      </c>
      <c r="N3681" s="48">
        <f>YEAR(Таблица14[[#This Row],[Д/проводки]])</f>
        <v>2018</v>
      </c>
    </row>
    <row r="3682" spans="1:14" x14ac:dyDescent="0.25">
      <c r="A3682" s="19">
        <v>2146072</v>
      </c>
      <c r="B3682" s="30" t="s">
        <v>2665</v>
      </c>
      <c r="C3682" s="131" t="s">
        <v>927</v>
      </c>
      <c r="D3682" s="131">
        <v>14</v>
      </c>
      <c r="E3682" s="131" t="s">
        <v>2941</v>
      </c>
      <c r="F3682" s="48" t="s">
        <v>811</v>
      </c>
      <c r="G3682" s="19">
        <v>1001</v>
      </c>
      <c r="H3682" s="19">
        <v>4</v>
      </c>
      <c r="I3682" s="19">
        <v>2630.64</v>
      </c>
      <c r="J3682" s="38">
        <v>43155</v>
      </c>
      <c r="K3682" s="19">
        <v>3840</v>
      </c>
      <c r="L3682" s="48">
        <f>DAY(Таблица14[[#This Row],[Д/проводки]])</f>
        <v>24</v>
      </c>
      <c r="M3682" s="48">
        <f>MONTH(Таблица14[[#This Row],[Д/проводки]])</f>
        <v>2</v>
      </c>
      <c r="N3682" s="48">
        <f>YEAR(Таблица14[[#This Row],[Д/проводки]])</f>
        <v>2018</v>
      </c>
    </row>
    <row r="3683" spans="1:14" x14ac:dyDescent="0.25">
      <c r="A3683" s="19">
        <v>2146085</v>
      </c>
      <c r="B3683" s="30" t="s">
        <v>2678</v>
      </c>
      <c r="C3683" s="131" t="s">
        <v>3229</v>
      </c>
      <c r="D3683" s="131">
        <v>16</v>
      </c>
      <c r="E3683" s="131" t="s">
        <v>2958</v>
      </c>
      <c r="F3683" s="48" t="s">
        <v>811</v>
      </c>
      <c r="G3683" s="19">
        <v>1001</v>
      </c>
      <c r="H3683" s="19">
        <v>1</v>
      </c>
      <c r="I3683" s="19">
        <v>1227.97</v>
      </c>
      <c r="J3683" s="38">
        <v>43156</v>
      </c>
      <c r="K3683" s="19">
        <v>1850</v>
      </c>
      <c r="L3683" s="48">
        <f>DAY(Таблица14[[#This Row],[Д/проводки]])</f>
        <v>25</v>
      </c>
      <c r="M3683" s="48">
        <f>MONTH(Таблица14[[#This Row],[Д/проводки]])</f>
        <v>2</v>
      </c>
      <c r="N3683" s="48">
        <f>YEAR(Таблица14[[#This Row],[Д/проводки]])</f>
        <v>2018</v>
      </c>
    </row>
    <row r="3684" spans="1:14" x14ac:dyDescent="0.25">
      <c r="A3684" s="19">
        <v>12704290</v>
      </c>
      <c r="B3684" s="30" t="s">
        <v>3218</v>
      </c>
      <c r="C3684" s="131" t="s">
        <v>3218</v>
      </c>
      <c r="D3684" s="131" t="s">
        <v>3218</v>
      </c>
      <c r="E3684" s="131" t="s">
        <v>3218</v>
      </c>
      <c r="F3684" s="131" t="s">
        <v>3218</v>
      </c>
      <c r="G3684" s="19">
        <v>1002</v>
      </c>
      <c r="H3684" s="19">
        <v>4</v>
      </c>
      <c r="I3684" s="19">
        <v>13455.88</v>
      </c>
      <c r="J3684" s="38">
        <v>43157</v>
      </c>
      <c r="K3684" s="19">
        <v>18760</v>
      </c>
      <c r="L3684" s="48">
        <f>DAY(Таблица14[[#This Row],[Д/проводки]])</f>
        <v>26</v>
      </c>
      <c r="M3684" s="48">
        <f>MONTH(Таблица14[[#This Row],[Д/проводки]])</f>
        <v>2</v>
      </c>
      <c r="N3684" s="48">
        <f>YEAR(Таблица14[[#This Row],[Д/проводки]])</f>
        <v>2018</v>
      </c>
    </row>
    <row r="3685" spans="1:14" x14ac:dyDescent="0.25">
      <c r="A3685" s="19">
        <v>2039700</v>
      </c>
      <c r="B3685" s="30" t="s">
        <v>1035</v>
      </c>
      <c r="C3685" s="131" t="s">
        <v>2963</v>
      </c>
      <c r="D3685" s="131">
        <v>15</v>
      </c>
      <c r="E3685" s="131" t="s">
        <v>2937</v>
      </c>
      <c r="F3685" s="48" t="s">
        <v>811</v>
      </c>
      <c r="G3685" s="19">
        <v>1002</v>
      </c>
      <c r="H3685" s="19">
        <v>2</v>
      </c>
      <c r="I3685" s="19">
        <v>2010.82</v>
      </c>
      <c r="J3685" s="38">
        <v>43158</v>
      </c>
      <c r="K3685" s="19">
        <v>3140</v>
      </c>
      <c r="L3685" s="48">
        <f>DAY(Таблица14[[#This Row],[Д/проводки]])</f>
        <v>27</v>
      </c>
      <c r="M3685" s="48">
        <f>MONTH(Таблица14[[#This Row],[Д/проводки]])</f>
        <v>2</v>
      </c>
      <c r="N3685" s="48">
        <f>YEAR(Таблица14[[#This Row],[Д/проводки]])</f>
        <v>2018</v>
      </c>
    </row>
    <row r="3686" spans="1:14" x14ac:dyDescent="0.25">
      <c r="A3686" s="19">
        <v>12827465</v>
      </c>
      <c r="B3686" s="30" t="s">
        <v>3218</v>
      </c>
      <c r="C3686" s="131" t="s">
        <v>3218</v>
      </c>
      <c r="D3686" s="131" t="s">
        <v>3218</v>
      </c>
      <c r="E3686" s="131" t="s">
        <v>3218</v>
      </c>
      <c r="F3686" s="131" t="s">
        <v>3218</v>
      </c>
      <c r="G3686" s="19">
        <v>1002</v>
      </c>
      <c r="H3686" s="19">
        <v>4</v>
      </c>
      <c r="I3686" s="19">
        <v>12220</v>
      </c>
      <c r="J3686" s="38">
        <v>43158</v>
      </c>
      <c r="K3686" s="19">
        <v>16700</v>
      </c>
      <c r="L3686" s="48">
        <f>DAY(Таблица14[[#This Row],[Д/проводки]])</f>
        <v>27</v>
      </c>
      <c r="M3686" s="48">
        <f>MONTH(Таблица14[[#This Row],[Д/проводки]])</f>
        <v>2</v>
      </c>
      <c r="N3686" s="48">
        <f>YEAR(Таблица14[[#This Row],[Д/проводки]])</f>
        <v>2018</v>
      </c>
    </row>
    <row r="3687" spans="1:14" x14ac:dyDescent="0.25">
      <c r="A3687" s="19">
        <v>2039150</v>
      </c>
      <c r="B3687" s="30" t="s">
        <v>864</v>
      </c>
      <c r="C3687" s="131" t="s">
        <v>2940</v>
      </c>
      <c r="D3687" s="131">
        <v>15</v>
      </c>
      <c r="E3687" s="131" t="s">
        <v>2937</v>
      </c>
      <c r="F3687" s="48" t="s">
        <v>811</v>
      </c>
      <c r="G3687" s="19">
        <v>1002</v>
      </c>
      <c r="H3687" s="19">
        <v>4</v>
      </c>
      <c r="I3687" s="19">
        <v>3915.24</v>
      </c>
      <c r="J3687" s="38">
        <v>43159</v>
      </c>
      <c r="K3687" s="19">
        <v>6040</v>
      </c>
      <c r="L3687" s="48">
        <f>DAY(Таблица14[[#This Row],[Д/проводки]])</f>
        <v>28</v>
      </c>
      <c r="M3687" s="48">
        <f>MONTH(Таблица14[[#This Row],[Д/проводки]])</f>
        <v>2</v>
      </c>
      <c r="N3687" s="48">
        <f>YEAR(Таблица14[[#This Row],[Д/проводки]])</f>
        <v>2018</v>
      </c>
    </row>
  </sheetData>
  <pageMargins left="0.70866141732283472" right="0.70866141732283472" top="0.74803149606299213" bottom="0.74803149606299213" header="0.31496062992125984" footer="0.31496062992125984"/>
  <pageSetup paperSize="9" scale="10" orientation="landscape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2"/>
  <dimension ref="A3:F62"/>
  <sheetViews>
    <sheetView topLeftCell="A19" zoomScale="85" zoomScaleNormal="85" workbookViewId="0">
      <selection activeCell="B41" sqref="B9:B61"/>
      <pivotSelection pane="bottomRight" showHeader="1" axis="axisRow" dimension="1" activeRow="40" activeCol="1" previousRow="40" previousCol="1" click="1" r:id="rId1">
        <pivotArea dataOnly="0" labelOnly="1" outline="0" fieldPosition="0">
          <references count="1">
            <reference field="1" count="0"/>
          </references>
        </pivotArea>
      </pivotSelection>
    </sheetView>
  </sheetViews>
  <sheetFormatPr defaultRowHeight="15" x14ac:dyDescent="0.25"/>
  <cols>
    <col min="1" max="1" width="11.85546875" customWidth="1"/>
    <col min="2" max="2" width="31" customWidth="1"/>
    <col min="3" max="4" width="7.42578125" bestFit="1" customWidth="1"/>
    <col min="5" max="5" width="9.5703125" bestFit="1" customWidth="1"/>
    <col min="6" max="7" width="11.85546875" customWidth="1"/>
    <col min="8" max="10" width="29.85546875" customWidth="1"/>
    <col min="11" max="11" width="29.28515625" customWidth="1"/>
    <col min="12" max="12" width="34.5703125" customWidth="1"/>
    <col min="13" max="14" width="29.85546875" customWidth="1"/>
    <col min="15" max="15" width="29.28515625" customWidth="1"/>
    <col min="16" max="16" width="32.5703125" customWidth="1"/>
    <col min="17" max="17" width="34.5703125" bestFit="1" customWidth="1"/>
    <col min="18" max="18" width="32.5703125" customWidth="1"/>
    <col min="19" max="19" width="34.5703125" customWidth="1"/>
    <col min="20" max="31" width="6.85546875" customWidth="1"/>
    <col min="32" max="32" width="9.5703125" bestFit="1" customWidth="1"/>
    <col min="33" max="44" width="6.85546875" customWidth="1"/>
    <col min="45" max="45" width="9.5703125" bestFit="1" customWidth="1"/>
    <col min="46" max="47" width="6.85546875" customWidth="1"/>
    <col min="48" max="48" width="9.5703125" bestFit="1" customWidth="1"/>
    <col min="49" max="49" width="11.85546875" bestFit="1" customWidth="1"/>
  </cols>
  <sheetData>
    <row r="3" spans="1:6" x14ac:dyDescent="0.25">
      <c r="A3" s="47" t="s">
        <v>2736</v>
      </c>
      <c r="B3" s="30" t="s">
        <v>811</v>
      </c>
    </row>
    <row r="4" spans="1:6" x14ac:dyDescent="0.25">
      <c r="A4" s="47" t="s">
        <v>2739</v>
      </c>
      <c r="B4" s="30" t="s">
        <v>3015</v>
      </c>
    </row>
    <row r="6" spans="1:6" x14ac:dyDescent="0.25">
      <c r="A6" s="47" t="s">
        <v>2731</v>
      </c>
      <c r="C6" s="47" t="s">
        <v>2740</v>
      </c>
      <c r="D6" s="47" t="s">
        <v>2713</v>
      </c>
    </row>
    <row r="7" spans="1:6" x14ac:dyDescent="0.25">
      <c r="C7" s="30">
        <v>2017</v>
      </c>
      <c r="E7" s="30" t="s">
        <v>3240</v>
      </c>
      <c r="F7" s="30" t="s">
        <v>2730</v>
      </c>
    </row>
    <row r="8" spans="1:6" x14ac:dyDescent="0.25">
      <c r="A8" s="47" t="s">
        <v>2711</v>
      </c>
      <c r="B8" s="47" t="s">
        <v>2712</v>
      </c>
      <c r="C8" s="30">
        <v>1001</v>
      </c>
      <c r="D8" s="30">
        <v>1002</v>
      </c>
    </row>
    <row r="9" spans="1:6" x14ac:dyDescent="0.25">
      <c r="A9" s="30">
        <v>20185</v>
      </c>
      <c r="B9" s="30" t="s">
        <v>931</v>
      </c>
      <c r="C9" s="48">
        <v>6</v>
      </c>
      <c r="D9" s="48">
        <v>1</v>
      </c>
      <c r="E9" s="48">
        <v>7</v>
      </c>
      <c r="F9" s="48">
        <v>7</v>
      </c>
    </row>
    <row r="10" spans="1:6" x14ac:dyDescent="0.25">
      <c r="A10" s="30">
        <v>36225</v>
      </c>
      <c r="B10" s="30" t="s">
        <v>945</v>
      </c>
      <c r="C10" s="48">
        <v>4</v>
      </c>
      <c r="D10" s="48">
        <v>4</v>
      </c>
      <c r="E10" s="48">
        <v>8</v>
      </c>
      <c r="F10" s="48">
        <v>8</v>
      </c>
    </row>
    <row r="11" spans="1:6" x14ac:dyDescent="0.25">
      <c r="A11" s="30">
        <v>445810</v>
      </c>
      <c r="B11" s="30" t="s">
        <v>929</v>
      </c>
      <c r="C11" s="48"/>
      <c r="D11" s="48">
        <v>3</v>
      </c>
      <c r="E11" s="48">
        <v>3</v>
      </c>
      <c r="F11" s="48">
        <v>3</v>
      </c>
    </row>
    <row r="12" spans="1:6" x14ac:dyDescent="0.25">
      <c r="A12" s="30">
        <v>445811</v>
      </c>
      <c r="B12" s="30" t="s">
        <v>921</v>
      </c>
      <c r="C12" s="48">
        <v>4</v>
      </c>
      <c r="D12" s="48"/>
      <c r="E12" s="48">
        <v>4</v>
      </c>
      <c r="F12" s="48">
        <v>4</v>
      </c>
    </row>
    <row r="13" spans="1:6" x14ac:dyDescent="0.25">
      <c r="A13" s="30">
        <v>447805</v>
      </c>
      <c r="B13" s="30" t="s">
        <v>866</v>
      </c>
      <c r="C13" s="48">
        <v>1</v>
      </c>
      <c r="D13" s="48"/>
      <c r="E13" s="48">
        <v>1</v>
      </c>
      <c r="F13" s="48">
        <v>1</v>
      </c>
    </row>
    <row r="14" spans="1:6" x14ac:dyDescent="0.25">
      <c r="A14" s="30">
        <v>447822</v>
      </c>
      <c r="B14" s="30" t="s">
        <v>926</v>
      </c>
      <c r="C14" s="48">
        <v>4</v>
      </c>
      <c r="D14" s="48"/>
      <c r="E14" s="48">
        <v>4</v>
      </c>
      <c r="F14" s="48">
        <v>4</v>
      </c>
    </row>
    <row r="15" spans="1:6" x14ac:dyDescent="0.25">
      <c r="A15" s="30">
        <v>447825</v>
      </c>
      <c r="B15" s="30" t="s">
        <v>915</v>
      </c>
      <c r="C15" s="48">
        <v>5</v>
      </c>
      <c r="D15" s="48">
        <v>8</v>
      </c>
      <c r="E15" s="48">
        <v>13</v>
      </c>
      <c r="F15" s="48">
        <v>13</v>
      </c>
    </row>
    <row r="16" spans="1:6" x14ac:dyDescent="0.25">
      <c r="A16" s="30">
        <v>487232</v>
      </c>
      <c r="B16" s="30" t="s">
        <v>921</v>
      </c>
      <c r="C16" s="48">
        <v>23</v>
      </c>
      <c r="D16" s="48">
        <v>6</v>
      </c>
      <c r="E16" s="48">
        <v>29</v>
      </c>
      <c r="F16" s="48">
        <v>29</v>
      </c>
    </row>
    <row r="17" spans="1:6" x14ac:dyDescent="0.25">
      <c r="A17" s="30">
        <v>487234</v>
      </c>
      <c r="B17" s="30" t="s">
        <v>953</v>
      </c>
      <c r="C17" s="48">
        <v>2</v>
      </c>
      <c r="D17" s="48"/>
      <c r="E17" s="48">
        <v>2</v>
      </c>
      <c r="F17" s="48">
        <v>2</v>
      </c>
    </row>
    <row r="18" spans="1:6" x14ac:dyDescent="0.25">
      <c r="A18" s="30">
        <v>754175</v>
      </c>
      <c r="B18" s="30" t="s">
        <v>2721</v>
      </c>
      <c r="C18" s="48"/>
      <c r="D18" s="48">
        <v>4</v>
      </c>
      <c r="E18" s="48">
        <v>4</v>
      </c>
      <c r="F18" s="48">
        <v>4</v>
      </c>
    </row>
    <row r="19" spans="1:6" x14ac:dyDescent="0.25">
      <c r="A19" s="30">
        <v>754179</v>
      </c>
      <c r="B19" s="30" t="s">
        <v>893</v>
      </c>
      <c r="C19" s="48"/>
      <c r="D19" s="48">
        <v>4</v>
      </c>
      <c r="E19" s="48">
        <v>4</v>
      </c>
      <c r="F19" s="48">
        <v>4</v>
      </c>
    </row>
    <row r="20" spans="1:6" x14ac:dyDescent="0.25">
      <c r="A20" s="30">
        <v>756286</v>
      </c>
      <c r="B20" s="30" t="s">
        <v>913</v>
      </c>
      <c r="C20" s="48">
        <v>4</v>
      </c>
      <c r="D20" s="48"/>
      <c r="E20" s="48">
        <v>4</v>
      </c>
      <c r="F20" s="48">
        <v>4</v>
      </c>
    </row>
    <row r="21" spans="1:6" x14ac:dyDescent="0.25">
      <c r="A21" s="30">
        <v>763853</v>
      </c>
      <c r="B21" s="30" t="s">
        <v>863</v>
      </c>
      <c r="C21" s="48"/>
      <c r="D21" s="48">
        <v>1</v>
      </c>
      <c r="E21" s="48">
        <v>1</v>
      </c>
      <c r="F21" s="48">
        <v>1</v>
      </c>
    </row>
    <row r="22" spans="1:6" x14ac:dyDescent="0.25">
      <c r="A22" s="30">
        <v>876259</v>
      </c>
      <c r="B22" s="30" t="s">
        <v>887</v>
      </c>
      <c r="C22" s="48">
        <v>2</v>
      </c>
      <c r="D22" s="48"/>
      <c r="E22" s="48">
        <v>2</v>
      </c>
      <c r="F22" s="48">
        <v>2</v>
      </c>
    </row>
    <row r="23" spans="1:6" x14ac:dyDescent="0.25">
      <c r="A23" s="30">
        <v>876272</v>
      </c>
      <c r="B23" s="30" t="s">
        <v>876</v>
      </c>
      <c r="C23" s="48">
        <v>6</v>
      </c>
      <c r="D23" s="48"/>
      <c r="E23" s="48">
        <v>6</v>
      </c>
      <c r="F23" s="48">
        <v>6</v>
      </c>
    </row>
    <row r="24" spans="1:6" x14ac:dyDescent="0.25">
      <c r="A24" s="30">
        <v>895248</v>
      </c>
      <c r="B24" s="30" t="s">
        <v>902</v>
      </c>
      <c r="C24" s="48">
        <v>7</v>
      </c>
      <c r="D24" s="48">
        <v>6</v>
      </c>
      <c r="E24" s="48">
        <v>13</v>
      </c>
      <c r="F24" s="48">
        <v>13</v>
      </c>
    </row>
    <row r="25" spans="1:6" x14ac:dyDescent="0.25">
      <c r="A25" s="30">
        <v>895826</v>
      </c>
      <c r="B25" s="30" t="s">
        <v>954</v>
      </c>
      <c r="C25" s="48"/>
      <c r="D25" s="48">
        <v>1</v>
      </c>
      <c r="E25" s="48">
        <v>1</v>
      </c>
      <c r="F25" s="48">
        <v>1</v>
      </c>
    </row>
    <row r="26" spans="1:6" x14ac:dyDescent="0.25">
      <c r="A26" s="30">
        <v>905864</v>
      </c>
      <c r="B26" s="30" t="s">
        <v>974</v>
      </c>
      <c r="C26" s="48"/>
      <c r="D26" s="48">
        <v>4</v>
      </c>
      <c r="E26" s="48">
        <v>4</v>
      </c>
      <c r="F26" s="48">
        <v>4</v>
      </c>
    </row>
    <row r="27" spans="1:6" x14ac:dyDescent="0.25">
      <c r="A27" s="30">
        <v>938153</v>
      </c>
      <c r="B27" s="30" t="s">
        <v>894</v>
      </c>
      <c r="C27" s="48"/>
      <c r="D27" s="48">
        <v>2</v>
      </c>
      <c r="E27" s="48">
        <v>2</v>
      </c>
      <c r="F27" s="48">
        <v>2</v>
      </c>
    </row>
    <row r="28" spans="1:6" x14ac:dyDescent="0.25">
      <c r="A28" s="30">
        <v>938154</v>
      </c>
      <c r="B28" s="30" t="s">
        <v>878</v>
      </c>
      <c r="C28" s="48"/>
      <c r="D28" s="48">
        <v>8</v>
      </c>
      <c r="E28" s="48">
        <v>8</v>
      </c>
      <c r="F28" s="48">
        <v>8</v>
      </c>
    </row>
    <row r="29" spans="1:6" x14ac:dyDescent="0.25">
      <c r="A29" s="30">
        <v>938155</v>
      </c>
      <c r="B29" s="30" t="s">
        <v>973</v>
      </c>
      <c r="C29" s="48"/>
      <c r="D29" s="48">
        <v>1</v>
      </c>
      <c r="E29" s="48">
        <v>1</v>
      </c>
      <c r="F29" s="48">
        <v>1</v>
      </c>
    </row>
    <row r="30" spans="1:6" x14ac:dyDescent="0.25">
      <c r="A30" s="30">
        <v>941464</v>
      </c>
      <c r="B30" s="30" t="s">
        <v>923</v>
      </c>
      <c r="C30" s="48"/>
      <c r="D30" s="48">
        <v>4</v>
      </c>
      <c r="E30" s="48">
        <v>4</v>
      </c>
      <c r="F30" s="48">
        <v>4</v>
      </c>
    </row>
    <row r="31" spans="1:6" x14ac:dyDescent="0.25">
      <c r="A31" s="30">
        <v>941466</v>
      </c>
      <c r="B31" s="30" t="s">
        <v>938</v>
      </c>
      <c r="C31" s="48"/>
      <c r="D31" s="48">
        <v>1</v>
      </c>
      <c r="E31" s="48">
        <v>1</v>
      </c>
      <c r="F31" s="48">
        <v>1</v>
      </c>
    </row>
    <row r="32" spans="1:6" x14ac:dyDescent="0.25">
      <c r="A32" s="30">
        <v>2019860</v>
      </c>
      <c r="B32" s="30" t="s">
        <v>1143</v>
      </c>
      <c r="C32" s="48"/>
      <c r="D32" s="48">
        <v>4</v>
      </c>
      <c r="E32" s="48">
        <v>4</v>
      </c>
      <c r="F32" s="48">
        <v>4</v>
      </c>
    </row>
    <row r="33" spans="1:6" x14ac:dyDescent="0.25">
      <c r="A33" s="30">
        <v>2039119</v>
      </c>
      <c r="B33" s="30" t="s">
        <v>867</v>
      </c>
      <c r="C33" s="48">
        <v>2</v>
      </c>
      <c r="D33" s="48"/>
      <c r="E33" s="48">
        <v>2</v>
      </c>
      <c r="F33" s="48">
        <v>2</v>
      </c>
    </row>
    <row r="34" spans="1:6" x14ac:dyDescent="0.25">
      <c r="A34" s="30">
        <v>2039150</v>
      </c>
      <c r="B34" s="30" t="s">
        <v>864</v>
      </c>
      <c r="C34" s="48">
        <v>24</v>
      </c>
      <c r="D34" s="48">
        <v>27</v>
      </c>
      <c r="E34" s="48">
        <v>51</v>
      </c>
      <c r="F34" s="48">
        <v>51</v>
      </c>
    </row>
    <row r="35" spans="1:6" x14ac:dyDescent="0.25">
      <c r="A35" s="30">
        <v>2039699</v>
      </c>
      <c r="B35" s="30" t="s">
        <v>1033</v>
      </c>
      <c r="C35" s="48">
        <v>2</v>
      </c>
      <c r="D35" s="48">
        <v>2</v>
      </c>
      <c r="E35" s="48">
        <v>4</v>
      </c>
      <c r="F35" s="48">
        <v>4</v>
      </c>
    </row>
    <row r="36" spans="1:6" x14ac:dyDescent="0.25">
      <c r="A36" s="30">
        <v>2039700</v>
      </c>
      <c r="B36" s="30" t="s">
        <v>1035</v>
      </c>
      <c r="C36" s="48">
        <v>13</v>
      </c>
      <c r="D36" s="48">
        <v>16</v>
      </c>
      <c r="E36" s="48">
        <v>29</v>
      </c>
      <c r="F36" s="48">
        <v>29</v>
      </c>
    </row>
    <row r="37" spans="1:6" x14ac:dyDescent="0.25">
      <c r="A37" s="30">
        <v>2039701</v>
      </c>
      <c r="B37" s="30" t="s">
        <v>1037</v>
      </c>
      <c r="C37" s="48"/>
      <c r="D37" s="48">
        <v>4</v>
      </c>
      <c r="E37" s="48">
        <v>4</v>
      </c>
      <c r="F37" s="48">
        <v>4</v>
      </c>
    </row>
    <row r="38" spans="1:6" x14ac:dyDescent="0.25">
      <c r="A38" s="30">
        <v>2039702</v>
      </c>
      <c r="B38" s="30" t="s">
        <v>1039</v>
      </c>
      <c r="C38" s="48"/>
      <c r="D38" s="48">
        <v>6</v>
      </c>
      <c r="E38" s="48">
        <v>6</v>
      </c>
      <c r="F38" s="48">
        <v>6</v>
      </c>
    </row>
    <row r="39" spans="1:6" x14ac:dyDescent="0.25">
      <c r="A39" s="30">
        <v>2039703</v>
      </c>
      <c r="B39" s="30" t="s">
        <v>1042</v>
      </c>
      <c r="C39" s="48"/>
      <c r="D39" s="48">
        <v>13</v>
      </c>
      <c r="E39" s="48">
        <v>13</v>
      </c>
      <c r="F39" s="48">
        <v>13</v>
      </c>
    </row>
    <row r="40" spans="1:6" x14ac:dyDescent="0.25">
      <c r="A40" s="30">
        <v>2039704</v>
      </c>
      <c r="B40" s="30" t="s">
        <v>1041</v>
      </c>
      <c r="C40" s="48">
        <v>2</v>
      </c>
      <c r="D40" s="48">
        <v>14</v>
      </c>
      <c r="E40" s="48">
        <v>16</v>
      </c>
      <c r="F40" s="48">
        <v>16</v>
      </c>
    </row>
    <row r="41" spans="1:6" x14ac:dyDescent="0.25">
      <c r="A41" s="30">
        <v>2068170</v>
      </c>
      <c r="B41" s="30" t="s">
        <v>1115</v>
      </c>
      <c r="C41" s="48"/>
      <c r="D41" s="48">
        <v>4</v>
      </c>
      <c r="E41" s="48">
        <v>4</v>
      </c>
      <c r="F41" s="48">
        <v>4</v>
      </c>
    </row>
    <row r="42" spans="1:6" x14ac:dyDescent="0.25">
      <c r="A42" s="30">
        <v>2116378</v>
      </c>
      <c r="B42" s="30" t="s">
        <v>1148</v>
      </c>
      <c r="C42" s="48">
        <v>8</v>
      </c>
      <c r="D42" s="48"/>
      <c r="E42" s="48">
        <v>8</v>
      </c>
      <c r="F42" s="48">
        <v>8</v>
      </c>
    </row>
    <row r="43" spans="1:6" x14ac:dyDescent="0.25">
      <c r="A43" s="30">
        <v>2146048</v>
      </c>
      <c r="B43" s="30" t="s">
        <v>2663</v>
      </c>
      <c r="C43" s="48">
        <v>64</v>
      </c>
      <c r="D43" s="48">
        <v>92</v>
      </c>
      <c r="E43" s="48">
        <v>156</v>
      </c>
      <c r="F43" s="48">
        <v>156</v>
      </c>
    </row>
    <row r="44" spans="1:6" x14ac:dyDescent="0.25">
      <c r="A44" s="30">
        <v>2146049</v>
      </c>
      <c r="B44" s="30" t="s">
        <v>2710</v>
      </c>
      <c r="C44" s="48">
        <v>100</v>
      </c>
      <c r="D44" s="48">
        <v>106</v>
      </c>
      <c r="E44" s="48">
        <v>206</v>
      </c>
      <c r="F44" s="48">
        <v>206</v>
      </c>
    </row>
    <row r="45" spans="1:6" x14ac:dyDescent="0.25">
      <c r="A45" s="30">
        <v>2146070</v>
      </c>
      <c r="B45" s="30" t="s">
        <v>2664</v>
      </c>
      <c r="C45" s="48">
        <v>8</v>
      </c>
      <c r="D45" s="48">
        <v>18</v>
      </c>
      <c r="E45" s="48">
        <v>26</v>
      </c>
      <c r="F45" s="48">
        <v>26</v>
      </c>
    </row>
    <row r="46" spans="1:6" x14ac:dyDescent="0.25">
      <c r="A46" s="30">
        <v>2146071</v>
      </c>
      <c r="B46" s="30" t="s">
        <v>2665</v>
      </c>
      <c r="C46" s="48">
        <v>122</v>
      </c>
      <c r="D46" s="48">
        <v>201</v>
      </c>
      <c r="E46" s="48">
        <v>323</v>
      </c>
      <c r="F46" s="48">
        <v>323</v>
      </c>
    </row>
    <row r="47" spans="1:6" x14ac:dyDescent="0.25">
      <c r="A47" s="30">
        <v>2146072</v>
      </c>
      <c r="B47" s="30" t="s">
        <v>2665</v>
      </c>
      <c r="C47" s="48">
        <v>18</v>
      </c>
      <c r="D47" s="48"/>
      <c r="E47" s="48">
        <v>18</v>
      </c>
      <c r="F47" s="48">
        <v>18</v>
      </c>
    </row>
    <row r="48" spans="1:6" x14ac:dyDescent="0.25">
      <c r="A48" s="30">
        <v>2146076</v>
      </c>
      <c r="B48" s="30" t="s">
        <v>2669</v>
      </c>
      <c r="C48" s="48">
        <v>8</v>
      </c>
      <c r="D48" s="48">
        <v>4</v>
      </c>
      <c r="E48" s="48">
        <v>12</v>
      </c>
      <c r="F48" s="48">
        <v>12</v>
      </c>
    </row>
    <row r="49" spans="1:6" x14ac:dyDescent="0.25">
      <c r="A49" s="30">
        <v>2146077</v>
      </c>
      <c r="B49" s="30" t="s">
        <v>2670</v>
      </c>
      <c r="C49" s="48">
        <v>4</v>
      </c>
      <c r="D49" s="48"/>
      <c r="E49" s="48">
        <v>4</v>
      </c>
      <c r="F49" s="48">
        <v>4</v>
      </c>
    </row>
    <row r="50" spans="1:6" x14ac:dyDescent="0.25">
      <c r="A50" s="30">
        <v>2146080</v>
      </c>
      <c r="B50" s="30" t="s">
        <v>2673</v>
      </c>
      <c r="C50" s="48">
        <v>44</v>
      </c>
      <c r="D50" s="48">
        <v>18</v>
      </c>
      <c r="E50" s="48">
        <v>62</v>
      </c>
      <c r="F50" s="48">
        <v>62</v>
      </c>
    </row>
    <row r="51" spans="1:6" x14ac:dyDescent="0.25">
      <c r="A51" s="30">
        <v>2146081</v>
      </c>
      <c r="B51" s="30" t="s">
        <v>2674</v>
      </c>
      <c r="C51" s="48">
        <v>4</v>
      </c>
      <c r="D51" s="48"/>
      <c r="E51" s="48">
        <v>4</v>
      </c>
      <c r="F51" s="48">
        <v>4</v>
      </c>
    </row>
    <row r="52" spans="1:6" x14ac:dyDescent="0.25">
      <c r="A52" s="30">
        <v>2146084</v>
      </c>
      <c r="B52" s="30" t="s">
        <v>2677</v>
      </c>
      <c r="C52" s="48">
        <v>4</v>
      </c>
      <c r="D52" s="48"/>
      <c r="E52" s="48">
        <v>4</v>
      </c>
      <c r="F52" s="48">
        <v>4</v>
      </c>
    </row>
    <row r="53" spans="1:6" x14ac:dyDescent="0.25">
      <c r="A53" s="30">
        <v>2146089</v>
      </c>
      <c r="B53" s="30" t="s">
        <v>2682</v>
      </c>
      <c r="C53" s="48">
        <v>4</v>
      </c>
      <c r="D53" s="48"/>
      <c r="E53" s="48">
        <v>4</v>
      </c>
      <c r="F53" s="48">
        <v>4</v>
      </c>
    </row>
    <row r="54" spans="1:6" x14ac:dyDescent="0.25">
      <c r="A54" s="30">
        <v>2146091</v>
      </c>
      <c r="B54" s="30" t="s">
        <v>2684</v>
      </c>
      <c r="C54" s="48">
        <v>8</v>
      </c>
      <c r="D54" s="48">
        <v>3</v>
      </c>
      <c r="E54" s="48">
        <v>11</v>
      </c>
      <c r="F54" s="48">
        <v>11</v>
      </c>
    </row>
    <row r="55" spans="1:6" x14ac:dyDescent="0.25">
      <c r="A55" s="30">
        <v>2164755</v>
      </c>
      <c r="B55" s="30" t="s">
        <v>2846</v>
      </c>
      <c r="C55" s="48"/>
      <c r="D55" s="48">
        <v>4</v>
      </c>
      <c r="E55" s="48">
        <v>4</v>
      </c>
      <c r="F55" s="48">
        <v>4</v>
      </c>
    </row>
    <row r="56" spans="1:6" x14ac:dyDescent="0.25">
      <c r="A56" s="30">
        <v>2164756</v>
      </c>
      <c r="B56" s="30" t="s">
        <v>2847</v>
      </c>
      <c r="C56" s="48">
        <v>4</v>
      </c>
      <c r="D56" s="48">
        <v>4</v>
      </c>
      <c r="E56" s="48">
        <v>8</v>
      </c>
      <c r="F56" s="48">
        <v>8</v>
      </c>
    </row>
    <row r="57" spans="1:6" x14ac:dyDescent="0.25">
      <c r="A57" s="30">
        <v>2164757</v>
      </c>
      <c r="B57" s="30" t="s">
        <v>2848</v>
      </c>
      <c r="C57" s="48">
        <v>2</v>
      </c>
      <c r="D57" s="48">
        <v>6</v>
      </c>
      <c r="E57" s="48">
        <v>8</v>
      </c>
      <c r="F57" s="48">
        <v>8</v>
      </c>
    </row>
    <row r="58" spans="1:6" x14ac:dyDescent="0.25">
      <c r="A58" s="30">
        <v>2164758</v>
      </c>
      <c r="B58" s="30" t="s">
        <v>2849</v>
      </c>
      <c r="C58" s="48">
        <v>4</v>
      </c>
      <c r="D58" s="48">
        <v>2</v>
      </c>
      <c r="E58" s="48">
        <v>6</v>
      </c>
      <c r="F58" s="48">
        <v>6</v>
      </c>
    </row>
    <row r="59" spans="1:6" x14ac:dyDescent="0.25">
      <c r="A59" s="30">
        <v>2164790</v>
      </c>
      <c r="B59" s="30" t="s">
        <v>2851</v>
      </c>
      <c r="C59" s="48">
        <v>4</v>
      </c>
      <c r="D59" s="48">
        <v>4</v>
      </c>
      <c r="E59" s="48">
        <v>8</v>
      </c>
      <c r="F59" s="48">
        <v>8</v>
      </c>
    </row>
    <row r="60" spans="1:6" x14ac:dyDescent="0.25">
      <c r="A60" s="30">
        <v>2164791</v>
      </c>
      <c r="B60" s="30" t="s">
        <v>2852</v>
      </c>
      <c r="C60" s="48"/>
      <c r="D60" s="48">
        <v>4</v>
      </c>
      <c r="E60" s="48">
        <v>4</v>
      </c>
      <c r="F60" s="48">
        <v>4</v>
      </c>
    </row>
    <row r="61" spans="1:6" x14ac:dyDescent="0.25">
      <c r="A61" s="30">
        <v>2164792</v>
      </c>
      <c r="B61" s="30" t="s">
        <v>2853</v>
      </c>
      <c r="C61" s="48">
        <v>4</v>
      </c>
      <c r="D61" s="48">
        <v>4</v>
      </c>
      <c r="E61" s="48">
        <v>8</v>
      </c>
      <c r="F61" s="48">
        <v>8</v>
      </c>
    </row>
    <row r="62" spans="1:6" x14ac:dyDescent="0.25">
      <c r="A62" s="30" t="s">
        <v>2730</v>
      </c>
      <c r="C62" s="48">
        <v>525</v>
      </c>
      <c r="D62" s="48">
        <v>618</v>
      </c>
      <c r="E62" s="48">
        <v>1143</v>
      </c>
      <c r="F62" s="48">
        <v>1143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>
    <pageSetUpPr fitToPage="1"/>
  </sheetPr>
  <dimension ref="B1:N32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G28" sqref="G28"/>
    </sheetView>
  </sheetViews>
  <sheetFormatPr defaultRowHeight="15" x14ac:dyDescent="0.25"/>
  <cols>
    <col min="1" max="1" width="2.42578125" customWidth="1"/>
    <col min="2" max="2" width="20.42578125" bestFit="1" customWidth="1"/>
    <col min="3" max="3" width="11.42578125" style="1" customWidth="1"/>
    <col min="4" max="4" width="23" bestFit="1" customWidth="1"/>
    <col min="5" max="5" width="10.140625" bestFit="1" customWidth="1"/>
    <col min="6" max="6" width="8.5703125" style="20" customWidth="1"/>
    <col min="7" max="7" width="8.85546875" customWidth="1"/>
    <col min="8" max="8" width="8.5703125" customWidth="1"/>
    <col min="9" max="9" width="7.5703125" customWidth="1"/>
    <col min="10" max="10" width="8.28515625" bestFit="1" customWidth="1"/>
    <col min="11" max="11" width="6.7109375" bestFit="1" customWidth="1"/>
    <col min="12" max="12" width="6.28515625" customWidth="1"/>
    <col min="13" max="13" width="6.7109375" customWidth="1"/>
    <col min="14" max="14" width="8.7109375" customWidth="1"/>
  </cols>
  <sheetData>
    <row r="1" spans="2:14" s="21" customFormat="1" ht="55.5" customHeight="1" x14ac:dyDescent="0.25">
      <c r="B1" s="21" t="s">
        <v>2621</v>
      </c>
      <c r="C1" s="1" t="s">
        <v>2622</v>
      </c>
      <c r="D1" s="21" t="s">
        <v>2623</v>
      </c>
      <c r="E1" s="28" t="s">
        <v>1182</v>
      </c>
      <c r="F1" s="28" t="s">
        <v>2649</v>
      </c>
      <c r="G1" s="28" t="s">
        <v>2653</v>
      </c>
      <c r="H1" s="28" t="s">
        <v>2654</v>
      </c>
      <c r="I1" s="28" t="s">
        <v>2655</v>
      </c>
      <c r="J1" s="28" t="s">
        <v>2656</v>
      </c>
      <c r="K1" s="28" t="s">
        <v>2657</v>
      </c>
      <c r="L1" s="28" t="s">
        <v>2658</v>
      </c>
      <c r="M1" s="28" t="s">
        <v>2660</v>
      </c>
      <c r="N1" s="28" t="s">
        <v>2659</v>
      </c>
    </row>
    <row r="2" spans="2:14" x14ac:dyDescent="0.25">
      <c r="B2" t="s">
        <v>2604</v>
      </c>
      <c r="C2" s="1" t="s">
        <v>2627</v>
      </c>
      <c r="D2" t="s">
        <v>2624</v>
      </c>
      <c r="E2" s="26">
        <v>2565</v>
      </c>
      <c r="F2" s="27">
        <v>3290</v>
      </c>
      <c r="G2" s="26">
        <v>2332</v>
      </c>
      <c r="H2" s="27">
        <v>2760</v>
      </c>
      <c r="I2" s="26">
        <v>2740</v>
      </c>
      <c r="J2" s="27">
        <v>3090</v>
      </c>
      <c r="K2" s="26"/>
      <c r="L2" s="27"/>
      <c r="M2">
        <v>3031.6</v>
      </c>
      <c r="N2" s="29">
        <v>0.23076923076923073</v>
      </c>
    </row>
    <row r="3" spans="2:14" x14ac:dyDescent="0.25">
      <c r="B3" s="19" t="s">
        <v>2604</v>
      </c>
      <c r="C3" s="1" t="s">
        <v>2627</v>
      </c>
      <c r="D3" s="31" t="s">
        <v>2625</v>
      </c>
      <c r="E3" s="26">
        <v>3095</v>
      </c>
      <c r="F3" s="27">
        <v>3990</v>
      </c>
      <c r="G3" s="26">
        <v>2459</v>
      </c>
      <c r="H3" s="27">
        <v>3070</v>
      </c>
      <c r="I3" s="26">
        <v>3690</v>
      </c>
      <c r="J3" s="27">
        <v>4170</v>
      </c>
      <c r="K3" s="26">
        <v>2881</v>
      </c>
      <c r="L3" s="27">
        <v>3370</v>
      </c>
      <c r="M3">
        <v>3196.7000000000003</v>
      </c>
      <c r="N3" s="29">
        <v>0.23076923076923084</v>
      </c>
    </row>
    <row r="4" spans="2:14" x14ac:dyDescent="0.25">
      <c r="B4" s="19" t="s">
        <v>2604</v>
      </c>
      <c r="C4" s="1" t="s">
        <v>2627</v>
      </c>
      <c r="D4" s="19" t="s">
        <v>2626</v>
      </c>
      <c r="E4" s="26">
        <v>3665</v>
      </c>
      <c r="F4" s="27"/>
      <c r="G4" s="26">
        <v>3268</v>
      </c>
      <c r="H4" s="27">
        <v>3920</v>
      </c>
      <c r="I4" s="26">
        <v>5320</v>
      </c>
      <c r="J4" s="27">
        <v>3010</v>
      </c>
      <c r="K4" s="26"/>
      <c r="L4" s="27"/>
      <c r="M4">
        <v>4248.4000000000005</v>
      </c>
      <c r="N4" s="29">
        <v>0.23076923076923084</v>
      </c>
    </row>
    <row r="5" spans="2:14" x14ac:dyDescent="0.25">
      <c r="B5" t="s">
        <v>2605</v>
      </c>
      <c r="C5" s="1" t="s">
        <v>2628</v>
      </c>
      <c r="D5" s="19" t="s">
        <v>899</v>
      </c>
      <c r="E5" s="26">
        <v>2110</v>
      </c>
      <c r="F5" s="27">
        <v>2790</v>
      </c>
      <c r="G5" s="26">
        <v>2018</v>
      </c>
      <c r="H5" s="27">
        <v>2410</v>
      </c>
      <c r="I5" s="26">
        <v>2430</v>
      </c>
      <c r="J5" s="27">
        <v>2740</v>
      </c>
      <c r="K5" s="26">
        <v>2120</v>
      </c>
      <c r="L5" s="27">
        <v>2480</v>
      </c>
      <c r="M5">
        <v>2623.4</v>
      </c>
      <c r="N5" s="29">
        <v>0.23076923076923084</v>
      </c>
    </row>
    <row r="6" spans="2:14" x14ac:dyDescent="0.25">
      <c r="B6" s="19" t="s">
        <v>2605</v>
      </c>
      <c r="C6" s="1" t="s">
        <v>2629</v>
      </c>
      <c r="E6" s="26"/>
      <c r="F6" s="27"/>
      <c r="G6" s="26"/>
      <c r="H6" s="27"/>
      <c r="I6" s="26"/>
      <c r="J6" s="27"/>
      <c r="K6" s="26"/>
      <c r="L6" s="27"/>
      <c r="M6">
        <v>0</v>
      </c>
      <c r="N6" s="29"/>
    </row>
    <row r="7" spans="2:14" x14ac:dyDescent="0.25">
      <c r="B7" t="s">
        <v>2630</v>
      </c>
      <c r="C7" s="1" t="s">
        <v>2631</v>
      </c>
      <c r="D7" t="s">
        <v>2632</v>
      </c>
      <c r="E7" s="26">
        <v>2565</v>
      </c>
      <c r="F7" s="27">
        <v>3290</v>
      </c>
      <c r="G7" s="26">
        <v>2332</v>
      </c>
      <c r="H7" s="27">
        <v>2760</v>
      </c>
      <c r="I7" s="26">
        <v>2740</v>
      </c>
      <c r="J7" s="27">
        <v>3090</v>
      </c>
      <c r="K7" s="26">
        <v>2770</v>
      </c>
      <c r="L7" s="27">
        <v>3240</v>
      </c>
      <c r="M7">
        <v>3031.6</v>
      </c>
      <c r="N7" s="29">
        <v>0.23076923076923073</v>
      </c>
    </row>
    <row r="8" spans="2:14" x14ac:dyDescent="0.25">
      <c r="B8" s="19" t="s">
        <v>2630</v>
      </c>
      <c r="C8" s="1" t="s">
        <v>2631</v>
      </c>
      <c r="D8" s="31" t="s">
        <v>2633</v>
      </c>
      <c r="E8" s="26">
        <v>3095</v>
      </c>
      <c r="F8" s="27">
        <v>3990</v>
      </c>
      <c r="G8" s="26">
        <v>2459</v>
      </c>
      <c r="H8" s="27">
        <v>3070</v>
      </c>
      <c r="I8" s="26">
        <v>3690</v>
      </c>
      <c r="J8" s="27">
        <v>4170</v>
      </c>
      <c r="K8" s="26"/>
      <c r="L8" s="27"/>
      <c r="M8">
        <v>3196.7000000000003</v>
      </c>
      <c r="N8" s="29">
        <v>0.23076923076923084</v>
      </c>
    </row>
    <row r="9" spans="2:14" x14ac:dyDescent="0.25">
      <c r="B9" t="s">
        <v>2606</v>
      </c>
      <c r="C9" s="1" t="s">
        <v>2628</v>
      </c>
      <c r="D9" t="s">
        <v>2635</v>
      </c>
      <c r="E9" s="26">
        <v>2565</v>
      </c>
      <c r="F9" s="27">
        <v>3290</v>
      </c>
      <c r="G9" s="26">
        <v>2332</v>
      </c>
      <c r="H9" s="27">
        <v>2760</v>
      </c>
      <c r="I9" s="26">
        <v>2740</v>
      </c>
      <c r="J9" s="27">
        <v>3090</v>
      </c>
      <c r="K9" s="26"/>
      <c r="L9" s="27"/>
      <c r="M9">
        <v>3031.6</v>
      </c>
      <c r="N9" s="29">
        <v>0.23076923076923073</v>
      </c>
    </row>
    <row r="10" spans="2:14" x14ac:dyDescent="0.25">
      <c r="B10" t="s">
        <v>2606</v>
      </c>
      <c r="C10" s="1" t="s">
        <v>2628</v>
      </c>
      <c r="D10" s="31" t="s">
        <v>2634</v>
      </c>
      <c r="E10" s="26">
        <v>3095</v>
      </c>
      <c r="F10" s="27">
        <v>3990</v>
      </c>
      <c r="G10" s="26">
        <v>2459</v>
      </c>
      <c r="H10" s="27">
        <v>3070</v>
      </c>
      <c r="I10" s="26">
        <v>3690</v>
      </c>
      <c r="J10" s="27">
        <v>4170</v>
      </c>
      <c r="K10" s="26"/>
      <c r="L10" s="27"/>
      <c r="M10">
        <v>3196.7000000000003</v>
      </c>
      <c r="N10" s="29">
        <v>0.23076923076923084</v>
      </c>
    </row>
    <row r="11" spans="2:14" x14ac:dyDescent="0.25">
      <c r="B11" s="6" t="s">
        <v>2607</v>
      </c>
      <c r="C11" s="1" t="s">
        <v>2637</v>
      </c>
      <c r="D11" t="s">
        <v>2636</v>
      </c>
      <c r="E11" s="26">
        <v>2565</v>
      </c>
      <c r="F11" s="27">
        <v>3290</v>
      </c>
      <c r="G11" s="26">
        <v>2332</v>
      </c>
      <c r="H11" s="27">
        <v>2760</v>
      </c>
      <c r="I11" s="26">
        <v>2740</v>
      </c>
      <c r="J11" s="27">
        <v>3090</v>
      </c>
      <c r="K11" s="26"/>
      <c r="L11" s="27"/>
      <c r="M11">
        <v>3031.6</v>
      </c>
      <c r="N11" s="29">
        <v>0.23076923076923073</v>
      </c>
    </row>
    <row r="12" spans="2:14" x14ac:dyDescent="0.25">
      <c r="B12" s="19" t="s">
        <v>2608</v>
      </c>
      <c r="C12" s="1" t="s">
        <v>2638</v>
      </c>
      <c r="D12" t="s">
        <v>927</v>
      </c>
      <c r="E12" s="26">
        <v>2110</v>
      </c>
      <c r="F12" s="27">
        <v>2790</v>
      </c>
      <c r="G12" s="26">
        <v>2018</v>
      </c>
      <c r="H12" s="27">
        <v>2410</v>
      </c>
      <c r="I12" s="26">
        <v>2430</v>
      </c>
      <c r="J12" s="27">
        <v>2740</v>
      </c>
      <c r="K12" s="26"/>
      <c r="L12" s="27"/>
      <c r="M12">
        <v>2623.4</v>
      </c>
      <c r="N12" s="29">
        <v>0.23076923076923084</v>
      </c>
    </row>
    <row r="13" spans="2:14" x14ac:dyDescent="0.25">
      <c r="B13" s="19" t="s">
        <v>2608</v>
      </c>
      <c r="C13" s="1" t="s">
        <v>2638</v>
      </c>
      <c r="D13" s="19" t="s">
        <v>927</v>
      </c>
      <c r="E13" s="26">
        <v>2110</v>
      </c>
      <c r="F13" s="27">
        <v>2790</v>
      </c>
      <c r="G13" s="26">
        <v>2018</v>
      </c>
      <c r="H13" s="27">
        <v>2410</v>
      </c>
      <c r="I13" s="26">
        <v>2430</v>
      </c>
      <c r="J13" s="27">
        <v>2740</v>
      </c>
      <c r="K13" s="26"/>
      <c r="L13" s="27"/>
      <c r="M13">
        <v>2623.4</v>
      </c>
      <c r="N13" s="29">
        <v>0.23076923076923084</v>
      </c>
    </row>
    <row r="14" spans="2:14" x14ac:dyDescent="0.25">
      <c r="B14" s="19" t="s">
        <v>2609</v>
      </c>
      <c r="C14" s="1" t="s">
        <v>2628</v>
      </c>
      <c r="D14" s="19" t="s">
        <v>2632</v>
      </c>
      <c r="E14" s="26">
        <v>2565</v>
      </c>
      <c r="F14" s="27">
        <v>3290</v>
      </c>
      <c r="G14" s="26">
        <v>2332</v>
      </c>
      <c r="H14" s="27">
        <v>2760</v>
      </c>
      <c r="I14" s="26">
        <v>2740</v>
      </c>
      <c r="J14" s="27">
        <v>3090</v>
      </c>
      <c r="K14" s="26"/>
      <c r="L14" s="27"/>
      <c r="M14">
        <v>3031.6</v>
      </c>
      <c r="N14" s="29">
        <v>0.23076923076923073</v>
      </c>
    </row>
    <row r="15" spans="2:14" x14ac:dyDescent="0.25">
      <c r="B15" t="s">
        <v>2610</v>
      </c>
      <c r="D15" t="s">
        <v>872</v>
      </c>
      <c r="E15" s="26">
        <v>2565</v>
      </c>
      <c r="F15" s="27">
        <v>3290</v>
      </c>
      <c r="G15" s="26">
        <v>2332</v>
      </c>
      <c r="H15" s="27">
        <v>2760</v>
      </c>
      <c r="I15" s="26">
        <v>2740</v>
      </c>
      <c r="J15" s="27">
        <v>3090</v>
      </c>
      <c r="K15" s="26"/>
      <c r="L15" s="27"/>
      <c r="M15">
        <v>3031.6</v>
      </c>
      <c r="N15" s="29">
        <v>0.23076923076923073</v>
      </c>
    </row>
    <row r="16" spans="2:14" x14ac:dyDescent="0.25">
      <c r="B16" s="19" t="s">
        <v>2611</v>
      </c>
      <c r="D16" s="20" t="s">
        <v>2639</v>
      </c>
      <c r="E16" s="26">
        <v>2565</v>
      </c>
      <c r="F16" s="27">
        <v>3290</v>
      </c>
      <c r="G16" s="26">
        <v>2332</v>
      </c>
      <c r="H16" s="27">
        <v>2760</v>
      </c>
      <c r="I16" s="26">
        <v>2740</v>
      </c>
      <c r="J16" s="27">
        <v>3090</v>
      </c>
      <c r="K16" s="26"/>
      <c r="L16" s="27"/>
      <c r="M16">
        <v>3031.6</v>
      </c>
      <c r="N16" s="29">
        <v>0.23076923076923073</v>
      </c>
    </row>
    <row r="17" spans="2:14" x14ac:dyDescent="0.25">
      <c r="B17" t="s">
        <v>2640</v>
      </c>
      <c r="C17" s="1">
        <v>2010</v>
      </c>
      <c r="D17" s="31" t="s">
        <v>918</v>
      </c>
      <c r="E17" s="26">
        <v>3095</v>
      </c>
      <c r="F17" s="27">
        <v>3990</v>
      </c>
      <c r="G17" s="26">
        <v>2459</v>
      </c>
      <c r="H17" s="27">
        <v>3070</v>
      </c>
      <c r="I17" s="26">
        <v>3690</v>
      </c>
      <c r="J17" s="27">
        <v>4170</v>
      </c>
      <c r="K17" s="26"/>
      <c r="L17" s="27"/>
      <c r="M17">
        <v>3196.7000000000003</v>
      </c>
      <c r="N17" s="29">
        <v>0.23076923076923084</v>
      </c>
    </row>
    <row r="18" spans="2:14" x14ac:dyDescent="0.25">
      <c r="B18" s="20" t="s">
        <v>2640</v>
      </c>
      <c r="C18" s="1">
        <v>2007</v>
      </c>
      <c r="D18" t="s">
        <v>2639</v>
      </c>
      <c r="E18" s="26">
        <v>2565</v>
      </c>
      <c r="F18" s="27">
        <v>3290</v>
      </c>
      <c r="G18" s="26">
        <v>2332</v>
      </c>
      <c r="H18" s="27">
        <v>2760</v>
      </c>
      <c r="I18" s="26">
        <v>2740</v>
      </c>
      <c r="J18" s="27">
        <v>3090</v>
      </c>
      <c r="K18" s="26"/>
      <c r="L18" s="27"/>
      <c r="M18">
        <v>3031.6</v>
      </c>
      <c r="N18" s="29">
        <v>0.23076923076923073</v>
      </c>
    </row>
    <row r="19" spans="2:14" x14ac:dyDescent="0.25">
      <c r="B19" s="20" t="s">
        <v>2640</v>
      </c>
      <c r="D19" s="31" t="s">
        <v>2641</v>
      </c>
      <c r="E19" s="26">
        <v>3095</v>
      </c>
      <c r="F19" s="27">
        <v>3990</v>
      </c>
      <c r="G19" s="26">
        <v>2459</v>
      </c>
      <c r="H19" s="27">
        <v>3070</v>
      </c>
      <c r="I19" s="26">
        <v>3690</v>
      </c>
      <c r="J19" s="27">
        <v>4170</v>
      </c>
      <c r="K19" s="26"/>
      <c r="L19" s="27"/>
      <c r="M19">
        <v>3196.7000000000003</v>
      </c>
      <c r="N19" s="29">
        <v>0.23076923076923084</v>
      </c>
    </row>
    <row r="20" spans="2:14" x14ac:dyDescent="0.25">
      <c r="B20" s="20" t="s">
        <v>2612</v>
      </c>
      <c r="C20" s="1">
        <v>2008</v>
      </c>
      <c r="D20" s="31" t="s">
        <v>2634</v>
      </c>
      <c r="E20" s="26">
        <v>3095</v>
      </c>
      <c r="F20" s="27">
        <v>3990</v>
      </c>
      <c r="G20" s="26">
        <v>2459</v>
      </c>
      <c r="H20" s="27">
        <v>3070</v>
      </c>
      <c r="I20" s="26">
        <v>3690</v>
      </c>
      <c r="J20" s="27">
        <v>4170</v>
      </c>
      <c r="K20" s="26"/>
      <c r="L20" s="27"/>
      <c r="M20">
        <v>3196.7000000000003</v>
      </c>
      <c r="N20" s="29">
        <v>0.23076923076923084</v>
      </c>
    </row>
    <row r="21" spans="2:14" x14ac:dyDescent="0.25">
      <c r="B21" s="20" t="s">
        <v>1225</v>
      </c>
      <c r="C21" s="1" t="s">
        <v>2643</v>
      </c>
      <c r="D21" s="31" t="s">
        <v>2642</v>
      </c>
      <c r="E21" s="26">
        <v>3095</v>
      </c>
      <c r="F21" s="27">
        <v>3990</v>
      </c>
      <c r="G21" s="26">
        <v>2459</v>
      </c>
      <c r="H21" s="27">
        <v>3070</v>
      </c>
      <c r="I21" s="26">
        <v>3690</v>
      </c>
      <c r="J21" s="27">
        <v>4170</v>
      </c>
      <c r="K21" s="26"/>
      <c r="L21" s="27"/>
      <c r="M21">
        <v>3196.7000000000003</v>
      </c>
      <c r="N21" s="29">
        <v>0.23076923076923084</v>
      </c>
    </row>
    <row r="22" spans="2:14" x14ac:dyDescent="0.25">
      <c r="B22" s="20" t="s">
        <v>1230</v>
      </c>
      <c r="D22" s="20" t="s">
        <v>2644</v>
      </c>
      <c r="E22" s="26">
        <v>3665</v>
      </c>
      <c r="F22" s="27"/>
      <c r="G22" s="26">
        <v>3268</v>
      </c>
      <c r="H22" s="27">
        <v>3920</v>
      </c>
      <c r="I22" s="26">
        <v>5320</v>
      </c>
      <c r="J22" s="27">
        <v>3010</v>
      </c>
      <c r="K22" s="26"/>
      <c r="L22" s="27"/>
      <c r="M22">
        <v>4248.4000000000005</v>
      </c>
      <c r="N22" s="29">
        <v>0.23076923076923084</v>
      </c>
    </row>
    <row r="23" spans="2:14" x14ac:dyDescent="0.25">
      <c r="B23" s="20" t="s">
        <v>2613</v>
      </c>
      <c r="C23" s="1" t="s">
        <v>2631</v>
      </c>
      <c r="D23" t="s">
        <v>2645</v>
      </c>
      <c r="E23" s="26">
        <v>2565</v>
      </c>
      <c r="F23" s="27">
        <v>3290</v>
      </c>
      <c r="G23" s="26">
        <v>2332</v>
      </c>
      <c r="H23" s="27">
        <v>2760</v>
      </c>
      <c r="I23" s="26">
        <v>2740</v>
      </c>
      <c r="J23" s="27">
        <v>3090</v>
      </c>
      <c r="K23" s="26"/>
      <c r="L23" s="27"/>
      <c r="M23">
        <v>3031.6</v>
      </c>
      <c r="N23" s="29">
        <v>0.23076923076923073</v>
      </c>
    </row>
    <row r="24" spans="2:14" x14ac:dyDescent="0.25">
      <c r="B24" s="20" t="s">
        <v>2614</v>
      </c>
      <c r="C24" s="1">
        <v>2012</v>
      </c>
      <c r="D24" s="20" t="s">
        <v>2646</v>
      </c>
      <c r="E24" s="26">
        <v>3665</v>
      </c>
      <c r="F24" s="27"/>
      <c r="G24" s="26">
        <v>3268</v>
      </c>
      <c r="H24" s="27">
        <v>3920</v>
      </c>
      <c r="I24" s="26">
        <v>5320</v>
      </c>
      <c r="J24" s="27">
        <v>3010</v>
      </c>
      <c r="K24" s="26"/>
      <c r="L24" s="27"/>
      <c r="M24">
        <v>4248.4000000000005</v>
      </c>
      <c r="N24" s="29">
        <v>0.23076923076923084</v>
      </c>
    </row>
    <row r="25" spans="2:14" x14ac:dyDescent="0.25">
      <c r="B25" s="20" t="s">
        <v>2615</v>
      </c>
      <c r="D25" s="20" t="s">
        <v>927</v>
      </c>
      <c r="E25" s="26">
        <v>2110</v>
      </c>
      <c r="F25" s="27">
        <v>2790</v>
      </c>
      <c r="G25" s="26">
        <v>2018</v>
      </c>
      <c r="H25" s="27">
        <v>2410</v>
      </c>
      <c r="I25" s="26">
        <v>2430</v>
      </c>
      <c r="J25" s="27">
        <v>2740</v>
      </c>
      <c r="K25" s="26"/>
      <c r="L25" s="27"/>
      <c r="M25">
        <v>2623.4</v>
      </c>
      <c r="N25" s="29">
        <v>0.23076923076923084</v>
      </c>
    </row>
    <row r="26" spans="2:14" x14ac:dyDescent="0.25">
      <c r="B26" s="20" t="s">
        <v>2616</v>
      </c>
      <c r="C26" s="1" t="s">
        <v>2647</v>
      </c>
      <c r="D26" s="20" t="s">
        <v>2559</v>
      </c>
      <c r="E26" s="26">
        <v>3665</v>
      </c>
      <c r="F26" s="27"/>
      <c r="G26" s="26">
        <v>3268</v>
      </c>
      <c r="H26" s="27">
        <v>3920</v>
      </c>
      <c r="I26" s="26">
        <v>5320</v>
      </c>
      <c r="J26" s="27">
        <v>3010</v>
      </c>
      <c r="K26" s="26"/>
      <c r="L26" s="27"/>
      <c r="M26">
        <v>4248.4000000000005</v>
      </c>
      <c r="N26" s="29">
        <v>0.23076923076923084</v>
      </c>
    </row>
    <row r="27" spans="2:14" x14ac:dyDescent="0.25">
      <c r="B27" s="20" t="s">
        <v>2617</v>
      </c>
      <c r="D27" s="20" t="s">
        <v>904</v>
      </c>
      <c r="E27" s="26">
        <v>2110</v>
      </c>
      <c r="F27" s="27">
        <v>2790</v>
      </c>
      <c r="G27" s="26">
        <v>2018</v>
      </c>
      <c r="H27" s="27">
        <v>2410</v>
      </c>
      <c r="I27" s="26">
        <v>2430</v>
      </c>
      <c r="J27" s="27">
        <v>2740</v>
      </c>
      <c r="K27" s="26"/>
      <c r="L27" s="27"/>
      <c r="M27">
        <v>2623.4</v>
      </c>
      <c r="N27" s="29">
        <v>0.23076923076923084</v>
      </c>
    </row>
    <row r="28" spans="2:14" x14ac:dyDescent="0.25">
      <c r="B28" s="20" t="s">
        <v>2618</v>
      </c>
      <c r="C28" s="1" t="s">
        <v>2631</v>
      </c>
      <c r="D28" s="31" t="s">
        <v>2648</v>
      </c>
      <c r="E28" s="26">
        <v>3095</v>
      </c>
      <c r="F28" s="27">
        <v>3990</v>
      </c>
      <c r="G28" s="26">
        <v>2459</v>
      </c>
      <c r="H28" s="27">
        <v>3070</v>
      </c>
      <c r="I28" s="26">
        <v>3690</v>
      </c>
      <c r="J28" s="27">
        <v>4170</v>
      </c>
      <c r="K28" s="26">
        <v>3137</v>
      </c>
      <c r="L28" s="27">
        <v>3670</v>
      </c>
      <c r="M28">
        <v>3196.7000000000003</v>
      </c>
      <c r="N28" s="29">
        <v>0.23076923076923084</v>
      </c>
    </row>
    <row r="29" spans="2:14" x14ac:dyDescent="0.25">
      <c r="B29" s="20" t="s">
        <v>2619</v>
      </c>
      <c r="D29" s="31" t="s">
        <v>877</v>
      </c>
      <c r="E29" s="26">
        <v>3095</v>
      </c>
      <c r="F29" s="27">
        <v>3990</v>
      </c>
      <c r="G29" s="26">
        <v>2459</v>
      </c>
      <c r="H29" s="27">
        <v>3070</v>
      </c>
      <c r="I29" s="26">
        <v>3690</v>
      </c>
      <c r="J29" s="27">
        <v>4170</v>
      </c>
      <c r="K29" s="26"/>
      <c r="L29" s="27"/>
      <c r="M29">
        <v>3196.7000000000003</v>
      </c>
      <c r="N29" s="29">
        <v>0.23076923076923084</v>
      </c>
    </row>
    <row r="30" spans="2:14" x14ac:dyDescent="0.25">
      <c r="B30" s="20" t="s">
        <v>2652</v>
      </c>
      <c r="D30" s="31" t="s">
        <v>962</v>
      </c>
      <c r="E30" s="26">
        <v>3095</v>
      </c>
      <c r="F30" s="27">
        <v>3990</v>
      </c>
      <c r="M30">
        <v>0</v>
      </c>
      <c r="N30" s="29"/>
    </row>
    <row r="31" spans="2:14" x14ac:dyDescent="0.25">
      <c r="B31" s="20" t="s">
        <v>1230</v>
      </c>
      <c r="D31" s="31" t="s">
        <v>2650</v>
      </c>
      <c r="E31" s="20"/>
      <c r="M31">
        <v>0</v>
      </c>
      <c r="N31" s="29"/>
    </row>
    <row r="32" spans="2:14" x14ac:dyDescent="0.25">
      <c r="B32" s="20" t="s">
        <v>2620</v>
      </c>
      <c r="D32" t="s">
        <v>2651</v>
      </c>
      <c r="E32" s="20"/>
      <c r="M32">
        <v>0</v>
      </c>
      <c r="N32" s="29"/>
    </row>
  </sheetData>
  <pageMargins left="0.70866141732283472" right="0.70866141732283472" top="0.74803149606299213" bottom="0.74803149606299213" header="0.31496062992125984" footer="0.31496062992125984"/>
  <pageSetup paperSize="9" scale="95" orientation="landscape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">
    <pageSetUpPr fitToPage="1"/>
  </sheetPr>
  <dimension ref="A1:M36"/>
  <sheetViews>
    <sheetView zoomScale="85" zoomScaleNormal="85" workbookViewId="0">
      <selection activeCell="E26" sqref="E26"/>
    </sheetView>
  </sheetViews>
  <sheetFormatPr defaultRowHeight="15" x14ac:dyDescent="0.25"/>
  <cols>
    <col min="1" max="1" width="11.85546875" style="16" bestFit="1" customWidth="1"/>
    <col min="2" max="2" width="24.5703125" style="16" bestFit="1" customWidth="1"/>
    <col min="3" max="3" width="27.85546875" style="16" bestFit="1" customWidth="1"/>
    <col min="4" max="4" width="29.85546875" style="16" bestFit="1" customWidth="1"/>
    <col min="5" max="5" width="24.5703125" style="16" bestFit="1" customWidth="1"/>
    <col min="6" max="6" width="27.85546875" style="16" bestFit="1" customWidth="1"/>
    <col min="7" max="7" width="29.85546875" style="16" bestFit="1" customWidth="1"/>
    <col min="8" max="8" width="24.5703125" style="16" bestFit="1" customWidth="1"/>
    <col min="9" max="9" width="27.85546875" style="16" bestFit="1" customWidth="1"/>
    <col min="10" max="10" width="29.85546875" style="16" bestFit="1" customWidth="1"/>
    <col min="11" max="11" width="24.5703125" style="16" bestFit="1" customWidth="1"/>
    <col min="12" max="12" width="27.85546875" style="16" bestFit="1" customWidth="1"/>
    <col min="13" max="13" width="29.85546875" style="16" bestFit="1" customWidth="1"/>
    <col min="15" max="15" width="9.85546875" bestFit="1" customWidth="1"/>
  </cols>
  <sheetData>
    <row r="1" spans="1:13" x14ac:dyDescent="0.25">
      <c r="A1" s="16" t="s">
        <v>3233</v>
      </c>
    </row>
    <row r="2" spans="1:13" x14ac:dyDescent="0.25">
      <c r="A2" s="132"/>
      <c r="B2" s="132">
        <v>2015</v>
      </c>
      <c r="C2" s="132"/>
      <c r="D2" s="132"/>
      <c r="E2" s="132">
        <v>2016</v>
      </c>
      <c r="F2" s="132"/>
      <c r="G2" s="132"/>
      <c r="H2" s="132">
        <v>2017</v>
      </c>
      <c r="I2" s="132"/>
      <c r="J2" s="132"/>
      <c r="K2" s="132">
        <v>2018</v>
      </c>
      <c r="L2" s="132"/>
      <c r="M2" s="132"/>
    </row>
    <row r="3" spans="1:13" x14ac:dyDescent="0.25">
      <c r="A3" s="133" t="s">
        <v>2739</v>
      </c>
      <c r="B3" s="133" t="s">
        <v>3230</v>
      </c>
      <c r="C3" s="133" t="s">
        <v>3231</v>
      </c>
      <c r="D3" s="133" t="s">
        <v>3232</v>
      </c>
      <c r="E3" s="133" t="s">
        <v>3230</v>
      </c>
      <c r="F3" s="133" t="s">
        <v>3231</v>
      </c>
      <c r="G3" s="133" t="s">
        <v>3232</v>
      </c>
      <c r="H3" s="133" t="s">
        <v>3230</v>
      </c>
      <c r="I3" s="133" t="s">
        <v>3231</v>
      </c>
      <c r="J3" s="133" t="s">
        <v>3232</v>
      </c>
      <c r="K3" s="133" t="s">
        <v>3230</v>
      </c>
      <c r="L3" s="133" t="s">
        <v>3231</v>
      </c>
      <c r="M3" s="133" t="s">
        <v>3232</v>
      </c>
    </row>
    <row r="4" spans="1:13" x14ac:dyDescent="0.25">
      <c r="A4" s="135">
        <v>1</v>
      </c>
      <c r="B4" s="135">
        <v>49</v>
      </c>
      <c r="C4" s="135">
        <v>145010</v>
      </c>
      <c r="D4" s="135">
        <v>97176.020000000019</v>
      </c>
      <c r="E4" s="135">
        <v>32</v>
      </c>
      <c r="F4" s="135">
        <v>152228</v>
      </c>
      <c r="G4" s="135">
        <v>105165.69</v>
      </c>
      <c r="H4" s="135">
        <v>32</v>
      </c>
      <c r="I4" s="135">
        <v>106880</v>
      </c>
      <c r="J4" s="135">
        <v>69932.200000000012</v>
      </c>
      <c r="K4" s="135">
        <v>77</v>
      </c>
      <c r="L4" s="135">
        <v>275244</v>
      </c>
      <c r="M4" s="135">
        <v>184891.92999999996</v>
      </c>
    </row>
    <row r="5" spans="1:13" x14ac:dyDescent="0.25">
      <c r="A5" s="135">
        <v>2</v>
      </c>
      <c r="B5" s="135">
        <v>94</v>
      </c>
      <c r="C5" s="135">
        <v>294753</v>
      </c>
      <c r="D5" s="135">
        <v>198180.48000000001</v>
      </c>
      <c r="E5" s="135">
        <v>44</v>
      </c>
      <c r="F5" s="135">
        <v>141772</v>
      </c>
      <c r="G5" s="135">
        <v>94182.22</v>
      </c>
      <c r="H5" s="135">
        <v>32</v>
      </c>
      <c r="I5" s="135">
        <v>122436</v>
      </c>
      <c r="J5" s="135">
        <v>84680.920000000013</v>
      </c>
      <c r="K5" s="135">
        <v>69</v>
      </c>
      <c r="L5" s="135">
        <v>261570</v>
      </c>
      <c r="M5" s="135">
        <v>152728.77000000002</v>
      </c>
    </row>
    <row r="6" spans="1:13" x14ac:dyDescent="0.25">
      <c r="A6" s="135">
        <v>3</v>
      </c>
      <c r="B6" s="135">
        <v>314</v>
      </c>
      <c r="C6" s="135">
        <v>949944</v>
      </c>
      <c r="D6" s="135">
        <v>620513.20000000007</v>
      </c>
      <c r="E6" s="135">
        <v>148</v>
      </c>
      <c r="F6" s="135">
        <v>506012.10000000003</v>
      </c>
      <c r="G6" s="135">
        <v>360024.12000000005</v>
      </c>
      <c r="H6" s="135">
        <v>234</v>
      </c>
      <c r="I6" s="135">
        <v>835472</v>
      </c>
      <c r="J6" s="135">
        <v>558058.50000000023</v>
      </c>
      <c r="K6" s="139">
        <f>MAX(B6,E6,H6)</f>
        <v>314</v>
      </c>
      <c r="L6" s="139">
        <f>$K$17*K6</f>
        <v>1130400</v>
      </c>
      <c r="M6" s="139">
        <f>L6*(1-$L$17)</f>
        <v>734760</v>
      </c>
    </row>
    <row r="7" spans="1:13" x14ac:dyDescent="0.25">
      <c r="A7" s="135">
        <v>4</v>
      </c>
      <c r="B7" s="135">
        <v>437</v>
      </c>
      <c r="C7" s="135">
        <v>1452211</v>
      </c>
      <c r="D7" s="135">
        <v>961443.49999999953</v>
      </c>
      <c r="E7" s="135">
        <v>615</v>
      </c>
      <c r="F7" s="135">
        <v>1981070.6</v>
      </c>
      <c r="G7" s="135">
        <v>1397416.7100000002</v>
      </c>
      <c r="H7" s="135">
        <v>397</v>
      </c>
      <c r="I7" s="135">
        <v>1382002.26</v>
      </c>
      <c r="J7" s="135">
        <v>899169.21000000066</v>
      </c>
      <c r="K7" s="139">
        <f t="shared" ref="K7:K15" si="0">MAX(B7,E7,H7)</f>
        <v>615</v>
      </c>
      <c r="L7" s="139">
        <f t="shared" ref="L7:L15" si="1">$K$17*K7</f>
        <v>2214000</v>
      </c>
      <c r="M7" s="139">
        <f>L7*(1-$L$17)</f>
        <v>1439100</v>
      </c>
    </row>
    <row r="8" spans="1:13" x14ac:dyDescent="0.25">
      <c r="A8" s="135">
        <v>5</v>
      </c>
      <c r="B8" s="135">
        <v>148</v>
      </c>
      <c r="C8" s="135">
        <v>508988</v>
      </c>
      <c r="D8" s="135">
        <v>322798.23</v>
      </c>
      <c r="E8" s="135">
        <v>104</v>
      </c>
      <c r="F8" s="135">
        <v>352849</v>
      </c>
      <c r="G8" s="135">
        <v>253718.87999999998</v>
      </c>
      <c r="H8" s="135">
        <v>138</v>
      </c>
      <c r="I8" s="135">
        <v>496076</v>
      </c>
      <c r="J8" s="135">
        <v>318233.57000000012</v>
      </c>
      <c r="K8" s="139">
        <f t="shared" si="0"/>
        <v>148</v>
      </c>
      <c r="L8" s="139">
        <f t="shared" si="1"/>
        <v>532800</v>
      </c>
      <c r="M8" s="139">
        <f t="shared" ref="M8:M15" si="2">L8*(1-$L$17)</f>
        <v>346320</v>
      </c>
    </row>
    <row r="9" spans="1:13" x14ac:dyDescent="0.25">
      <c r="A9" s="135">
        <v>6</v>
      </c>
      <c r="B9" s="135">
        <v>44</v>
      </c>
      <c r="C9" s="135">
        <v>131904</v>
      </c>
      <c r="D9" s="135">
        <v>85714.84</v>
      </c>
      <c r="E9" s="135">
        <v>44</v>
      </c>
      <c r="F9" s="135">
        <v>148392</v>
      </c>
      <c r="G9" s="135">
        <v>104165.40000000001</v>
      </c>
      <c r="H9" s="135">
        <v>80</v>
      </c>
      <c r="I9" s="135">
        <v>238464</v>
      </c>
      <c r="J9" s="135">
        <v>174362.41</v>
      </c>
      <c r="K9" s="139">
        <f t="shared" si="0"/>
        <v>80</v>
      </c>
      <c r="L9" s="139">
        <f t="shared" si="1"/>
        <v>288000</v>
      </c>
      <c r="M9" s="139">
        <f>L9*(1-$L$17)</f>
        <v>187200</v>
      </c>
    </row>
    <row r="10" spans="1:13" x14ac:dyDescent="0.25">
      <c r="A10" s="135">
        <v>7</v>
      </c>
      <c r="B10" s="135">
        <v>44</v>
      </c>
      <c r="C10" s="135">
        <v>154872</v>
      </c>
      <c r="D10" s="135">
        <v>102918.6</v>
      </c>
      <c r="E10" s="135">
        <v>48</v>
      </c>
      <c r="F10" s="135">
        <v>171328</v>
      </c>
      <c r="G10" s="135">
        <v>116152.52</v>
      </c>
      <c r="H10" s="135">
        <v>52</v>
      </c>
      <c r="I10" s="135">
        <v>177936</v>
      </c>
      <c r="J10" s="135">
        <v>125527.95999999999</v>
      </c>
      <c r="K10" s="139">
        <f t="shared" si="0"/>
        <v>52</v>
      </c>
      <c r="L10" s="139">
        <f t="shared" si="1"/>
        <v>187200</v>
      </c>
      <c r="M10" s="139">
        <f t="shared" si="2"/>
        <v>121680</v>
      </c>
    </row>
    <row r="11" spans="1:13" x14ac:dyDescent="0.25">
      <c r="A11" s="135">
        <v>8</v>
      </c>
      <c r="B11" s="135">
        <v>68</v>
      </c>
      <c r="C11" s="135">
        <v>234716</v>
      </c>
      <c r="D11" s="135">
        <v>163164.12000000002</v>
      </c>
      <c r="E11" s="135">
        <v>48</v>
      </c>
      <c r="F11" s="135">
        <v>177164</v>
      </c>
      <c r="G11" s="135">
        <v>122204.8</v>
      </c>
      <c r="H11" s="135">
        <v>57</v>
      </c>
      <c r="I11" s="135">
        <v>206147</v>
      </c>
      <c r="J11" s="135">
        <v>146516.60999999999</v>
      </c>
      <c r="K11" s="139">
        <f t="shared" si="0"/>
        <v>68</v>
      </c>
      <c r="L11" s="139">
        <f t="shared" si="1"/>
        <v>244800</v>
      </c>
      <c r="M11" s="139">
        <f t="shared" si="2"/>
        <v>159120</v>
      </c>
    </row>
    <row r="12" spans="1:13" x14ac:dyDescent="0.25">
      <c r="A12" s="135">
        <v>9</v>
      </c>
      <c r="B12" s="135">
        <v>76</v>
      </c>
      <c r="C12" s="135">
        <v>283808</v>
      </c>
      <c r="D12" s="135">
        <v>194595.76000000004</v>
      </c>
      <c r="E12" s="135">
        <v>108</v>
      </c>
      <c r="F12" s="135">
        <v>362252</v>
      </c>
      <c r="G12" s="135">
        <v>282079.03000000003</v>
      </c>
      <c r="H12" s="135">
        <v>109</v>
      </c>
      <c r="I12" s="135">
        <v>366386</v>
      </c>
      <c r="J12" s="135">
        <v>256742.77999999997</v>
      </c>
      <c r="K12" s="139">
        <f t="shared" si="0"/>
        <v>109</v>
      </c>
      <c r="L12" s="139">
        <f t="shared" si="1"/>
        <v>392400</v>
      </c>
      <c r="M12" s="139">
        <f t="shared" si="2"/>
        <v>255060</v>
      </c>
    </row>
    <row r="13" spans="1:13" x14ac:dyDescent="0.25">
      <c r="A13" s="135">
        <v>10</v>
      </c>
      <c r="B13" s="135">
        <v>226</v>
      </c>
      <c r="C13" s="135">
        <v>841070</v>
      </c>
      <c r="D13" s="135">
        <v>574873.42000000027</v>
      </c>
      <c r="E13" s="135">
        <v>282</v>
      </c>
      <c r="F13" s="135">
        <v>956578</v>
      </c>
      <c r="G13" s="135">
        <v>677066.23</v>
      </c>
      <c r="H13" s="135">
        <v>312</v>
      </c>
      <c r="I13" s="135">
        <v>1127772</v>
      </c>
      <c r="J13" s="135">
        <v>719037.32000000007</v>
      </c>
      <c r="K13" s="139">
        <f t="shared" si="0"/>
        <v>312</v>
      </c>
      <c r="L13" s="139">
        <f t="shared" si="1"/>
        <v>1123200</v>
      </c>
      <c r="M13" s="139">
        <f t="shared" si="2"/>
        <v>730080</v>
      </c>
    </row>
    <row r="14" spans="1:13" x14ac:dyDescent="0.25">
      <c r="A14" s="135">
        <v>11</v>
      </c>
      <c r="B14" s="135">
        <v>152</v>
      </c>
      <c r="C14" s="135">
        <v>530988</v>
      </c>
      <c r="D14" s="135">
        <v>361969.27</v>
      </c>
      <c r="E14" s="135">
        <v>130</v>
      </c>
      <c r="F14" s="135">
        <v>492168</v>
      </c>
      <c r="G14" s="135">
        <v>346547.35000000003</v>
      </c>
      <c r="H14" s="135">
        <v>110</v>
      </c>
      <c r="I14" s="135">
        <v>428571.8</v>
      </c>
      <c r="J14" s="135">
        <v>240872.05</v>
      </c>
      <c r="K14" s="139">
        <f t="shared" si="0"/>
        <v>152</v>
      </c>
      <c r="L14" s="139">
        <f t="shared" si="1"/>
        <v>547200</v>
      </c>
      <c r="M14" s="139">
        <f t="shared" si="2"/>
        <v>355680</v>
      </c>
    </row>
    <row r="15" spans="1:13" x14ac:dyDescent="0.25">
      <c r="A15" s="135">
        <v>12</v>
      </c>
      <c r="B15" s="135">
        <v>80</v>
      </c>
      <c r="C15" s="135">
        <v>288192</v>
      </c>
      <c r="D15" s="135">
        <v>199924.32</v>
      </c>
      <c r="E15" s="135">
        <v>22</v>
      </c>
      <c r="F15" s="135">
        <v>83855</v>
      </c>
      <c r="G15" s="135">
        <v>58296.53</v>
      </c>
      <c r="H15" s="135">
        <v>84</v>
      </c>
      <c r="I15" s="135">
        <v>317978</v>
      </c>
      <c r="J15" s="135">
        <v>205219.37999999995</v>
      </c>
      <c r="K15" s="139">
        <f t="shared" si="0"/>
        <v>84</v>
      </c>
      <c r="L15" s="139">
        <f t="shared" si="1"/>
        <v>302400</v>
      </c>
      <c r="M15" s="139">
        <f t="shared" si="2"/>
        <v>196560</v>
      </c>
    </row>
    <row r="16" spans="1:13" x14ac:dyDescent="0.25">
      <c r="A16" s="134" t="s">
        <v>2730</v>
      </c>
      <c r="B16" s="136">
        <v>1732</v>
      </c>
      <c r="C16" s="136">
        <v>5816456</v>
      </c>
      <c r="D16" s="136">
        <v>3883271.7600000002</v>
      </c>
      <c r="E16" s="136">
        <v>1625</v>
      </c>
      <c r="F16" s="136">
        <v>5525668.7000000002</v>
      </c>
      <c r="G16" s="136">
        <v>3917019.48</v>
      </c>
      <c r="H16" s="136">
        <v>1637</v>
      </c>
      <c r="I16" s="136">
        <v>5806121.0599999996</v>
      </c>
      <c r="J16" s="136">
        <v>3798352.91</v>
      </c>
      <c r="K16" s="136">
        <f>SUM(K4:K15)</f>
        <v>2080</v>
      </c>
      <c r="L16" s="136">
        <f>SUM(L4:L15)</f>
        <v>7499214</v>
      </c>
      <c r="M16" s="136">
        <f>SUM(M4:M15)</f>
        <v>4863180.7</v>
      </c>
    </row>
    <row r="17" spans="1:13" x14ac:dyDescent="0.25">
      <c r="B17" s="138">
        <f>C16/B16</f>
        <v>3358.2309468822173</v>
      </c>
      <c r="C17" s="137">
        <f>1-D16/C16</f>
        <v>0.33236462890804985</v>
      </c>
      <c r="E17" s="138">
        <f>F16/E16</f>
        <v>3400.4115076923076</v>
      </c>
      <c r="F17" s="137">
        <f>1-G16/F16</f>
        <v>0.29112299476079706</v>
      </c>
      <c r="H17" s="138">
        <f>I16/H16</f>
        <v>3546.8057788637748</v>
      </c>
      <c r="I17" s="137">
        <f>1-J16/I16</f>
        <v>0.34580197850714456</v>
      </c>
      <c r="K17" s="138">
        <v>3600</v>
      </c>
      <c r="L17" s="137">
        <v>0.35</v>
      </c>
    </row>
    <row r="20" spans="1:13" x14ac:dyDescent="0.25">
      <c r="A20" s="16" t="s">
        <v>811</v>
      </c>
    </row>
    <row r="21" spans="1:13" x14ac:dyDescent="0.25">
      <c r="A21" s="132"/>
      <c r="B21" s="132">
        <v>2015</v>
      </c>
      <c r="C21" s="132"/>
      <c r="D21" s="132"/>
      <c r="E21" s="132">
        <v>2016</v>
      </c>
      <c r="F21" s="132"/>
      <c r="G21" s="132"/>
      <c r="H21" s="132">
        <v>2017</v>
      </c>
      <c r="I21" s="132"/>
      <c r="J21" s="132"/>
      <c r="K21" s="132">
        <v>2018</v>
      </c>
      <c r="L21" s="132"/>
      <c r="M21" s="132"/>
    </row>
    <row r="22" spans="1:13" s="30" customFormat="1" x14ac:dyDescent="0.25">
      <c r="A22" s="133" t="s">
        <v>2739</v>
      </c>
      <c r="B22" s="133" t="s">
        <v>3230</v>
      </c>
      <c r="C22" s="133" t="s">
        <v>3231</v>
      </c>
      <c r="D22" s="133" t="s">
        <v>3232</v>
      </c>
      <c r="E22" s="133" t="s">
        <v>3230</v>
      </c>
      <c r="F22" s="133" t="s">
        <v>3231</v>
      </c>
      <c r="G22" s="133" t="s">
        <v>3232</v>
      </c>
      <c r="H22" s="133" t="s">
        <v>3230</v>
      </c>
      <c r="I22" s="133" t="s">
        <v>3231</v>
      </c>
      <c r="J22" s="133" t="s">
        <v>3232</v>
      </c>
      <c r="K22" s="133" t="s">
        <v>3230</v>
      </c>
      <c r="L22" s="133" t="s">
        <v>3231</v>
      </c>
      <c r="M22" s="133" t="s">
        <v>3232</v>
      </c>
    </row>
    <row r="23" spans="1:13" x14ac:dyDescent="0.25">
      <c r="A23" s="135">
        <v>1</v>
      </c>
      <c r="B23" s="135">
        <v>59</v>
      </c>
      <c r="C23" s="135">
        <v>52312</v>
      </c>
      <c r="D23" s="135">
        <v>33904.170000000013</v>
      </c>
      <c r="E23" s="135">
        <v>54</v>
      </c>
      <c r="F23" s="135">
        <v>47674</v>
      </c>
      <c r="G23" s="135">
        <v>32870.929999999993</v>
      </c>
      <c r="H23" s="135">
        <v>37</v>
      </c>
      <c r="I23" s="135">
        <v>34931.800000000003</v>
      </c>
      <c r="J23" s="135">
        <v>25370.889999999992</v>
      </c>
      <c r="K23" s="135">
        <v>58</v>
      </c>
      <c r="L23" s="135">
        <v>72724</v>
      </c>
      <c r="M23" s="135">
        <v>48011.369999999995</v>
      </c>
    </row>
    <row r="24" spans="1:13" x14ac:dyDescent="0.25">
      <c r="A24" s="135">
        <v>2</v>
      </c>
      <c r="B24" s="135">
        <v>46</v>
      </c>
      <c r="C24" s="135">
        <v>37262</v>
      </c>
      <c r="D24" s="135">
        <v>27055.289999999997</v>
      </c>
      <c r="E24" s="135">
        <v>42</v>
      </c>
      <c r="F24" s="135">
        <v>41479</v>
      </c>
      <c r="G24" s="135">
        <v>29892.269999999997</v>
      </c>
      <c r="H24" s="135">
        <v>24</v>
      </c>
      <c r="I24" s="135">
        <v>25847</v>
      </c>
      <c r="J24" s="135">
        <v>17679.460000000003</v>
      </c>
      <c r="K24" s="135">
        <v>51</v>
      </c>
      <c r="L24" s="135">
        <v>65657</v>
      </c>
      <c r="M24" s="135">
        <v>44276.490000000005</v>
      </c>
    </row>
    <row r="25" spans="1:13" x14ac:dyDescent="0.25">
      <c r="A25" s="135">
        <v>3</v>
      </c>
      <c r="B25" s="135">
        <v>134</v>
      </c>
      <c r="C25" s="135">
        <v>131800</v>
      </c>
      <c r="D25" s="135">
        <v>94031.489999999991</v>
      </c>
      <c r="E25" s="135">
        <v>125</v>
      </c>
      <c r="F25" s="135">
        <v>119545</v>
      </c>
      <c r="G25" s="135">
        <v>86959.1</v>
      </c>
      <c r="H25" s="135">
        <v>136</v>
      </c>
      <c r="I25" s="135">
        <v>148966</v>
      </c>
      <c r="J25" s="135">
        <v>102001.7</v>
      </c>
      <c r="K25" s="139">
        <f>MAX(B25,E25,H25)</f>
        <v>136</v>
      </c>
      <c r="L25" s="139">
        <f>$K$36*K25</f>
        <v>145520</v>
      </c>
      <c r="M25" s="139">
        <f>L25*(1-$L$36)</f>
        <v>101864</v>
      </c>
    </row>
    <row r="26" spans="1:13" x14ac:dyDescent="0.25">
      <c r="A26" s="135">
        <v>4</v>
      </c>
      <c r="B26" s="135">
        <v>259</v>
      </c>
      <c r="C26" s="135">
        <v>248314</v>
      </c>
      <c r="D26" s="135">
        <v>175531.18</v>
      </c>
      <c r="E26" s="135">
        <v>305</v>
      </c>
      <c r="F26" s="135">
        <v>297452</v>
      </c>
      <c r="G26" s="135">
        <v>223623.9599999999</v>
      </c>
      <c r="H26" s="135">
        <v>260</v>
      </c>
      <c r="I26" s="135">
        <v>276570</v>
      </c>
      <c r="J26" s="135">
        <v>191199.73</v>
      </c>
      <c r="K26" s="139">
        <f t="shared" ref="K26:K34" si="3">MAX(B26,E26,H26)</f>
        <v>305</v>
      </c>
      <c r="L26" s="139">
        <f t="shared" ref="L26:L34" si="4">$K$36*K26</f>
        <v>326350</v>
      </c>
      <c r="M26" s="139">
        <f t="shared" ref="M26:M34" si="5">L26*(1-$L$36)</f>
        <v>228445</v>
      </c>
    </row>
    <row r="27" spans="1:13" x14ac:dyDescent="0.25">
      <c r="A27" s="135">
        <v>5</v>
      </c>
      <c r="B27" s="135">
        <v>135</v>
      </c>
      <c r="C27" s="135">
        <v>127458.4</v>
      </c>
      <c r="D27" s="135">
        <v>92702.03</v>
      </c>
      <c r="E27" s="135">
        <v>94</v>
      </c>
      <c r="F27" s="135">
        <v>100603</v>
      </c>
      <c r="G27" s="135">
        <v>73730.45</v>
      </c>
      <c r="H27" s="135">
        <v>120</v>
      </c>
      <c r="I27" s="135">
        <v>103981</v>
      </c>
      <c r="J27" s="135">
        <v>70887.12</v>
      </c>
      <c r="K27" s="139">
        <f t="shared" si="3"/>
        <v>135</v>
      </c>
      <c r="L27" s="139">
        <f t="shared" si="4"/>
        <v>144450</v>
      </c>
      <c r="M27" s="139">
        <f t="shared" si="5"/>
        <v>101115</v>
      </c>
    </row>
    <row r="28" spans="1:13" x14ac:dyDescent="0.25">
      <c r="A28" s="135">
        <v>6</v>
      </c>
      <c r="B28" s="135">
        <v>58</v>
      </c>
      <c r="C28" s="135">
        <v>51429</v>
      </c>
      <c r="D28" s="135">
        <v>37543.82</v>
      </c>
      <c r="E28" s="135">
        <v>92</v>
      </c>
      <c r="F28" s="135">
        <v>96976</v>
      </c>
      <c r="G28" s="135">
        <v>68248.219999999987</v>
      </c>
      <c r="H28" s="135">
        <v>78</v>
      </c>
      <c r="I28" s="135">
        <v>71468</v>
      </c>
      <c r="J28" s="135">
        <v>49076.63</v>
      </c>
      <c r="K28" s="139">
        <f t="shared" si="3"/>
        <v>92</v>
      </c>
      <c r="L28" s="139">
        <f t="shared" si="4"/>
        <v>98440</v>
      </c>
      <c r="M28" s="139">
        <f t="shared" si="5"/>
        <v>68908</v>
      </c>
    </row>
    <row r="29" spans="1:13" x14ac:dyDescent="0.25">
      <c r="A29" s="135">
        <v>7</v>
      </c>
      <c r="B29" s="135">
        <v>72</v>
      </c>
      <c r="C29" s="135">
        <v>69773</v>
      </c>
      <c r="D29" s="135">
        <v>49451.580000000009</v>
      </c>
      <c r="E29" s="135">
        <v>50</v>
      </c>
      <c r="F29" s="135">
        <v>48889</v>
      </c>
      <c r="G29" s="135">
        <v>34929.65</v>
      </c>
      <c r="H29" s="135">
        <v>66</v>
      </c>
      <c r="I29" s="135">
        <v>76703</v>
      </c>
      <c r="J29" s="135">
        <v>54420.310000000005</v>
      </c>
      <c r="K29" s="139">
        <f t="shared" si="3"/>
        <v>72</v>
      </c>
      <c r="L29" s="139">
        <f t="shared" si="4"/>
        <v>77040</v>
      </c>
      <c r="M29" s="139">
        <f t="shared" si="5"/>
        <v>53928</v>
      </c>
    </row>
    <row r="30" spans="1:13" x14ac:dyDescent="0.25">
      <c r="A30" s="135">
        <v>8</v>
      </c>
      <c r="B30" s="135">
        <v>59</v>
      </c>
      <c r="C30" s="135">
        <v>56174</v>
      </c>
      <c r="D30" s="135">
        <v>40127.33</v>
      </c>
      <c r="E30" s="135">
        <v>79</v>
      </c>
      <c r="F30" s="135">
        <v>92311</v>
      </c>
      <c r="G30" s="135">
        <v>67235.739999999991</v>
      </c>
      <c r="H30" s="135">
        <v>76</v>
      </c>
      <c r="I30" s="135">
        <v>83792</v>
      </c>
      <c r="J30" s="135">
        <v>57433.490000000005</v>
      </c>
      <c r="K30" s="139">
        <f t="shared" si="3"/>
        <v>79</v>
      </c>
      <c r="L30" s="139">
        <f t="shared" si="4"/>
        <v>84530</v>
      </c>
      <c r="M30" s="139">
        <f t="shared" si="5"/>
        <v>59170.999999999993</v>
      </c>
    </row>
    <row r="31" spans="1:13" x14ac:dyDescent="0.25">
      <c r="A31" s="135">
        <v>9</v>
      </c>
      <c r="B31" s="135">
        <v>121</v>
      </c>
      <c r="C31" s="135">
        <v>114558</v>
      </c>
      <c r="D31" s="135">
        <v>81599.790000000008</v>
      </c>
      <c r="E31" s="135">
        <v>127</v>
      </c>
      <c r="F31" s="135">
        <v>144505</v>
      </c>
      <c r="G31" s="135">
        <v>100727.76999999997</v>
      </c>
      <c r="H31" s="135">
        <v>163</v>
      </c>
      <c r="I31" s="135">
        <v>176793</v>
      </c>
      <c r="J31" s="135">
        <v>125262.66</v>
      </c>
      <c r="K31" s="139">
        <f t="shared" si="3"/>
        <v>163</v>
      </c>
      <c r="L31" s="139">
        <f t="shared" si="4"/>
        <v>174410</v>
      </c>
      <c r="M31" s="139">
        <f t="shared" si="5"/>
        <v>122086.99999999999</v>
      </c>
    </row>
    <row r="32" spans="1:13" x14ac:dyDescent="0.25">
      <c r="A32" s="135">
        <v>10</v>
      </c>
      <c r="B32" s="135">
        <v>446</v>
      </c>
      <c r="C32" s="135">
        <v>470431</v>
      </c>
      <c r="D32" s="135">
        <v>326290.0199999999</v>
      </c>
      <c r="E32" s="135">
        <v>739</v>
      </c>
      <c r="F32" s="135">
        <v>809306</v>
      </c>
      <c r="G32" s="135">
        <v>555207.36999999965</v>
      </c>
      <c r="H32" s="135">
        <v>822</v>
      </c>
      <c r="I32" s="135">
        <v>879556</v>
      </c>
      <c r="J32" s="135">
        <v>616752.29</v>
      </c>
      <c r="K32" s="139">
        <f t="shared" si="3"/>
        <v>822</v>
      </c>
      <c r="L32" s="139">
        <f t="shared" si="4"/>
        <v>879540</v>
      </c>
      <c r="M32" s="139">
        <f t="shared" si="5"/>
        <v>615678</v>
      </c>
    </row>
    <row r="33" spans="1:13" x14ac:dyDescent="0.25">
      <c r="A33" s="135">
        <v>11</v>
      </c>
      <c r="B33" s="135">
        <v>445</v>
      </c>
      <c r="C33" s="135">
        <v>421961</v>
      </c>
      <c r="D33" s="135">
        <v>293531.46000000002</v>
      </c>
      <c r="E33" s="135">
        <v>307</v>
      </c>
      <c r="F33" s="135">
        <v>314110.40000000002</v>
      </c>
      <c r="G33" s="135">
        <v>228511.82000000007</v>
      </c>
      <c r="H33" s="135">
        <v>321</v>
      </c>
      <c r="I33" s="135">
        <v>363137</v>
      </c>
      <c r="J33" s="135">
        <v>242910.40999999986</v>
      </c>
      <c r="K33" s="139">
        <f t="shared" si="3"/>
        <v>445</v>
      </c>
      <c r="L33" s="139">
        <f t="shared" si="4"/>
        <v>476150</v>
      </c>
      <c r="M33" s="139">
        <f t="shared" si="5"/>
        <v>333305</v>
      </c>
    </row>
    <row r="34" spans="1:13" x14ac:dyDescent="0.25">
      <c r="A34" s="135">
        <v>12</v>
      </c>
      <c r="B34" s="135">
        <v>108</v>
      </c>
      <c r="C34" s="135">
        <v>110954</v>
      </c>
      <c r="D34" s="135">
        <v>74003.940000000017</v>
      </c>
      <c r="E34" s="135">
        <v>107</v>
      </c>
      <c r="F34" s="135">
        <v>110015.2</v>
      </c>
      <c r="G34" s="135">
        <v>78072.61</v>
      </c>
      <c r="H34" s="135">
        <v>132</v>
      </c>
      <c r="I34" s="135">
        <v>150785.95000000001</v>
      </c>
      <c r="J34" s="135">
        <v>101081.44999999998</v>
      </c>
      <c r="K34" s="139">
        <f t="shared" si="3"/>
        <v>132</v>
      </c>
      <c r="L34" s="139">
        <f t="shared" si="4"/>
        <v>141240</v>
      </c>
      <c r="M34" s="139">
        <f t="shared" si="5"/>
        <v>98868</v>
      </c>
    </row>
    <row r="35" spans="1:13" x14ac:dyDescent="0.25">
      <c r="A35" s="134" t="s">
        <v>2730</v>
      </c>
      <c r="B35" s="136">
        <v>1942</v>
      </c>
      <c r="C35" s="136">
        <v>1892426.4</v>
      </c>
      <c r="D35" s="136">
        <v>1325772.0999999999</v>
      </c>
      <c r="E35" s="136">
        <v>2121</v>
      </c>
      <c r="F35" s="136">
        <v>2222865.6</v>
      </c>
      <c r="G35" s="136">
        <v>1580009.8899999997</v>
      </c>
      <c r="H35" s="136">
        <v>2235</v>
      </c>
      <c r="I35" s="136">
        <v>2392530.75</v>
      </c>
      <c r="J35" s="136">
        <v>1654076.1400000001</v>
      </c>
      <c r="K35" s="136">
        <f>SUM(K23:K34)</f>
        <v>2490</v>
      </c>
      <c r="L35" s="136">
        <f>SUM(L23:L34)</f>
        <v>2686051</v>
      </c>
      <c r="M35" s="136">
        <f>SUM(M23:M34)</f>
        <v>1875656.8599999999</v>
      </c>
    </row>
    <row r="36" spans="1:13" x14ac:dyDescent="0.25">
      <c r="B36" s="138">
        <f>C35/B35</f>
        <v>974.47291452111222</v>
      </c>
      <c r="C36" s="137">
        <f>1-D35/C35</f>
        <v>0.29943267542663754</v>
      </c>
      <c r="E36" s="138">
        <f>F35/E35</f>
        <v>1048.0271570014145</v>
      </c>
      <c r="F36" s="137">
        <f>1-G35/F35</f>
        <v>0.28920133992806418</v>
      </c>
      <c r="H36" s="138">
        <f>I35/H35</f>
        <v>1070.48355704698</v>
      </c>
      <c r="I36" s="137">
        <f>1-J35/I35</f>
        <v>0.30864999749741973</v>
      </c>
      <c r="K36" s="138">
        <v>1070</v>
      </c>
      <c r="L36" s="137">
        <v>0.3</v>
      </c>
    </row>
  </sheetData>
  <pageMargins left="0.70866141732283472" right="0.70866141732283472" top="0.74803149606299213" bottom="0.74803149606299213" header="0.31496062992125984" footer="0.31496062992125984"/>
  <pageSetup paperSize="9" scale="8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12</vt:i4>
      </vt:variant>
    </vt:vector>
  </HeadingPairs>
  <TitlesOfParts>
    <vt:vector size="12" baseType="lpstr">
      <vt:lpstr>Сам ЗАКАЗ</vt:lpstr>
      <vt:lpstr>СВОД МАТРИЦА</vt:lpstr>
      <vt:lpstr>Матрица</vt:lpstr>
      <vt:lpstr>Продажи Период СВОД</vt:lpstr>
      <vt:lpstr>Продажи Период</vt:lpstr>
      <vt:lpstr>Stock СВОД</vt:lpstr>
      <vt:lpstr>STOCK</vt:lpstr>
      <vt:lpstr>РОЗНИЦА</vt:lpstr>
      <vt:lpstr>Продажи</vt:lpstr>
      <vt:lpstr>ПРОДАЖИ Свод</vt:lpstr>
      <vt:lpstr>анализ цен 2016</vt:lpstr>
      <vt:lpstr>цели</vt:lpstr>
    </vt:vector>
  </TitlesOfParts>
  <Company>NORAUTO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Maxim Azarov</dc:creator>
  <cp:lastModifiedBy>Konstantine SKROTCHINSKY</cp:lastModifiedBy>
  <cp:lastPrinted>2017-09-21T15:55:40Z</cp:lastPrinted>
  <dcterms:created xsi:type="dcterms:W3CDTF">2016-02-17T08:08:56Z</dcterms:created>
  <dcterms:modified xsi:type="dcterms:W3CDTF">2018-11-08T07:08:04Z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ExAnalyzer_OldName">
    <vt:lpwstr>Литые диски + штамп.xlsx</vt:lpwstr>
  </property>
</Properties>
</file>